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CMCopy" sheetId="1" r:id="rId5"/>
    <sheet state="visible" name="TMInput" sheetId="2" r:id="rId6"/>
    <sheet state="visible" name="Prep for Export" sheetId="3" r:id="rId7"/>
    <sheet state="visible" name="Export for TM Input" sheetId="4" r:id="rId8"/>
    <sheet state="visible" name="Unique MGs" sheetId="5" r:id="rId9"/>
    <sheet state="visible" name="MGs in TM" sheetId="6" r:id="rId10"/>
    <sheet state="visible" name="Alt.MaskedObj" sheetId="7" r:id="rId11"/>
    <sheet state="visible" name="MasterCMExcerpt" sheetId="8" r:id="rId12"/>
  </sheets>
  <definedNames>
    <definedName hidden="1" localSheetId="2" name="Z_0375125F_6C51_4D0F_9DA7_387D0905D1DE_.wvu.FilterData">'Prep for Export'!$A$1:$A$1000</definedName>
    <definedName hidden="1" localSheetId="1" name="Z_A053E4DF_CB1B_45AF_8E13_5CAA7FA86263_.wvu.FilterData">TMInput!$E$1:$E$556</definedName>
    <definedName hidden="1" localSheetId="0" name="Z_82DE4591_7BB2_412B_9C69_68C27C21CDCB_.wvu.FilterData">MasterCMCopy!$Y$1:$Y$556</definedName>
    <definedName hidden="1" localSheetId="0" name="Z_2566C289_8882_45CA_9B0A_1FB86CADC0F2_.wvu.FilterData">MasterCMCopy!$A$1:$AB$556</definedName>
    <definedName hidden="1" localSheetId="1" name="Z_086C6824_30FE_4B3E_9472_B819A1344240_.wvu.FilterData">TMInput!$J$1:$J$556</definedName>
    <definedName hidden="1" localSheetId="0" name="Z_DE36083A_93CF_43A6_8D4C_6D6AE83D197C_.wvu.FilterData">MasterCMCopy!$A$1:$AB$556</definedName>
    <definedName hidden="1" localSheetId="3" name="Z_88BB87BD_7F10_409D_B961_1EA0DAFBF264_.wvu.FilterData">'Export for TM Input'!$A$1:$AK$82</definedName>
  </definedNames>
  <calcPr/>
  <customWorkbookViews>
    <customWorkbookView activeSheetId="0" maximized="1" windowHeight="0" windowWidth="0" guid="{2566C289-8882-45CA-9B0A-1FB86CADC0F2}" name="Nodes only"/>
    <customWorkbookView activeSheetId="0" maximized="1" windowHeight="0" windowWidth="0" guid="{086C6824-30FE-4B3E-9472-B819A1344240}" name="MaskedObject"/>
    <customWorkbookView activeSheetId="0" maximized="1" windowHeight="0" windowWidth="0" guid="{DE36083A-93CF-43A6-8D4C-6D6AE83D197C}" name="BT-195 only"/>
    <customWorkbookView activeSheetId="0" maximized="1" windowHeight="0" windowWidth="0" guid="{A053E4DF-CB1B-45AF-8E13-5CAA7FA86263}" name="Iterators"/>
    <customWorkbookView activeSheetId="0" maximized="1" windowHeight="0" windowWidth="0" guid="{82DE4591-7BB2-412B-9C69-68C27C21CDCB}" name="concernsMaskedObject"/>
    <customWorkbookView activeSheetId="0" maximized="1" windowHeight="0" windowWidth="0" guid="{0375125F-6C51-4D0F-9DA7-387D0905D1DE}" name="Lines to Export"/>
    <customWorkbookView activeSheetId="0" maximized="1" windowHeight="0" windowWidth="0" guid="{88BB87BD-7F10-409D-B961-1EA0DAFBF264}" name="Adjusted"/>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23">
      <text>
        <t xml:space="preserve">on SDK 1.5 this was: Unpublished Accessibility Date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tc={1bee1734-7d47-4c9b-98df-b2f915f434a9}</author>
    <author>tc={5f70b6f2-7fda-44bb-b99f-5bf312f6644f}</author>
    <author>tc={f6eb293f-258d-4f41-bc3a-eb5eb4337b45}</author>
  </authors>
  <commentList>
    <comment authorId="0" xr:uid="{1bee1734-7d47-4c9b-98df-b2f915f434a9}" ref="D1">
      <text>
        <t xml:space="preserve">[Threaded comment]
 Your version of Excel allows you to read this threaded comment; however, any edits to it will get removed if the file is opened in a newer version of Excel. Learn more: https://go.microsoft.com/fwlink/?linkid=870924
Comment:
	To be used as rdfs:label on the subject of both TriplesMaps.
</t>
      </text>
    </comment>
    <comment authorId="1" xr:uid="{5f70b6f2-7fda-44bb-b99f-5bf312f6644f}" ref="C1">
      <text>
        <t xml:space="preserve">[Threaded comment]
 Your version of Excel allows you to read this threaded comment; however, any edits to it will get removed if the file is opened in a newer version of Excel. Learn more: https://go.microsoft.com/fwlink/?linkid=870924
Comment:
	Although this is generated from the CM, it will always be "MG-NonPublishedInformation", so we might not even need to use this as a template.
Reply:
	To be used as the rdfs:label of both TriplesMaps.
</t>
      </text>
    </comment>
    <comment authorId="2" xr:uid="{f6eb293f-258d-4f41-bc3a-eb5eb4337b45}" ref="F1">
      <text>
        <t xml:space="preserve">[Threaded comment]
 Your version of Excel allows you to read this threaded comment; however, any edits to it will get removed if the file is opened in a newer version of Excel. Learn more: https://go.microsoft.com/fwlink/?linkid=870924
Comment:
	This should not be even necessary, as it is covered by the iterator, so a simple template should be enough.
Reply:
	The rml:reference was replaced with rr:template in the subject map, so this can be ignored.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tc={01476f55-3df7-4a3c-a6d2-6518f8c69ff9}</author>
    <author>tc={07167962-d883-46a0-a0ab-7e58ea29e8d4}</author>
    <author>tc={089f1af4-e7f8-457e-837c-53d3242f8fe5}</author>
    <author>tc={23bd93a8-eaf2-4e32-8b7d-94e5e3a384f5}</author>
    <author>tc={32c9120a-4526-4783-9f5f-c9cfa6cd3aa5}</author>
    <author>tc={375ab991-fb6c-4d9c-9189-bf86922ca4f9}</author>
    <author>tc={3cde4f2a-69f0-44fe-b83e-f1fd5c475eb2}</author>
    <author>tc={3e11fefb-e948-45be-af81-c03d83f68585}</author>
    <author>tc={3fffd0dd-f925-48bb-8162-2be0e7d4b2ac}</author>
    <author>tc={480504c6-e179-42c6-89f6-4818f33c7028}</author>
    <author>tc={5de2caff-cf54-4227-9ea5-c45ad46a6c13}</author>
    <author>tc={75d65c8f-2de8-424d-a520-09f7a880011f}</author>
    <author>tc={75e6f1eb-4be2-4fa3-8535-b1b5347ea002}</author>
    <author>tc={7848788f-a1a0-4528-b1cd-9f0b14a2946d}</author>
    <author>tc={862cb20b-7acb-4285-9821-3308044c7097}</author>
    <author>tc={934cf3d6-59e8-4ed8-bc60-6aba77c13043}</author>
    <author>tc={9ef921f0-4391-4506-ac54-9968296eb1b8}</author>
    <author>tc={ade1f99b-22b6-4e0c-9aa1-d11e1e581ea2}</author>
    <author>tc={af9508b0-cfdf-4ea3-9f26-caf65c2d2b66}</author>
    <author>tc={b0435b2a-5306-4751-9180-36b597caf25d}</author>
    <author>tc={b0c5b42b-5e24-4bb2-a158-ab8f9dc8dad5}</author>
    <author>tc={b0f137d9-75a5-4e18-9f88-e004d232a7ea}</author>
    <author>tc={c30c8320-1415-4e2f-a98a-19f9f5bec8a6}</author>
    <author>tc={db4ad06d-9710-40c0-88ba-bcb0066712f8}</author>
    <author>tc={e3e6ea98-0dcf-4659-86dc-3e784d0ed757}</author>
    <author>tc={f64d9366-fbc6-45cb-bcc4-5c1d9617be68}</author>
    <author>tc={f68e53e5-f344-4b57-9e80-126d3e8c7371}</author>
    <author>tc={f8564f56-4194-4073-b4dd-c12783609a83}</author>
    <author>tc={ff73f2fd-6d9f-437c-bde4-fb0806a6f1c2}</author>
  </authors>
  <commentList>
    <comment authorId="0" xr:uid="{01476f55-3df7-4a3c-a6d2-6518f8c69ff9}" ref="C41">
      <text>
        <t xml:space="preserve">[Threaded comment]
 Your version of Excel allows you to read this threaded comment; however, any edits to it will get removed if the file is opened in a newer version of Excel. Learn more: https://go.microsoft.com/fwlink/?linkid=870924
Comment:
	fixed this line
</t>
      </text>
    </comment>
    <comment authorId="1" xr:uid="{07167962-d883-46a0-a0ab-7e58ea29e8d4}" ref="R78">
      <text>
        <t xml:space="preserve">[Threaded comment]
 Your version of Excel allows you to read this threaded comment; however, any edits to it will get removed if the file is opened in a newer version of Excel. Learn more: https://go.microsoft.com/fwlink/?linkid=870924
Comment:
	not sure
Reply:
	If ND-CountryOriginUnpublish, which provides the iterator of the TriplesMap, is a child of ND-LotTenderOriginCountry, which provides the iterator for the masked object, and the relative XPath of ND-CountryOriginUnpublish contains just one element (efac:FieldsPrivacy), then the XPath in the child element of the joinCondition should be "..".
This is true starting with SDK version 1.8, but would not be true for SDK 1.7 and below, where the parent node is ND-LotTender. However, currently we have only the TM according to SDK 1.8+, which it is provided for all versions (in the Tender-can.rml.ttl), and theoretically it should be working for earlier versions as well, though would not be accurately named according to the CM/SDK.
</t>
      </text>
    </comment>
    <comment authorId="2" xr:uid="{089f1af4-e7f8-457e-837c-53d3242f8fe5}" ref="C50">
      <text>
        <t xml:space="preserve">[Threaded comment]
 Your version of Excel allows you to read this threaded comment; however, any edits to it will get removed if the file is opened in a newer version of Excel. Learn more: https://go.microsoft.com/fwlink/?linkid=870924
Comment:
	fixed this line
</t>
      </text>
    </comment>
    <comment authorId="3" xr:uid="{23bd93a8-eaf2-4e32-8b7d-94e5e3a384f5}" ref="R50">
      <text>
        <t xml:space="preserve">[Threaded comment]
 Your version of Excel allows you to read this threaded comment; however, any edits to it will get removed if the file is opened in a newer version of Excel. Learn more: https://go.microsoft.com/fwlink/?linkid=870924
Comment:
	not sure
Reply:
	Same as for the above
</t>
      </text>
    </comment>
    <comment authorId="4" xr:uid="{32c9120a-4526-4783-9f5f-c9cfa6cd3aa5}" ref="C78">
      <text>
        <t xml:space="preserve">[Threaded comment]
 Your version of Excel allows you to read this threaded comment; however, any edits to it will get removed if the file is opened in a newer version of Excel. Learn more: https://go.microsoft.com/fwlink/?linkid=870924
Comment:
	@csongor.nyulas@meaningfy.ws  we are missing a line here for the Versioned mapping of ND-CountryOriginUnpublish
Reply:
	since in the TMs we only map the version from SDK 1.8 onwards, I will add the information for that specific version for now.
</t>
      </text>
    </comment>
    <comment authorId="5" xr:uid="{375ab991-fb6c-4d9c-9189-bf86922ca4f9}" ref="AI1">
      <text>
        <t xml:space="preserve">[Threaded comment]
 Your version of Excel allows you to read this threaded comment; however, any edits to it will get removed if the file is opened in a newer version of Excel. Learn more: https://go.microsoft.com/fwlink/?linkid=870924
Comment:
	YELLOW background highlights differences between alternative object maps and their corresponding values from the "original" column.
</t>
      </text>
    </comment>
    <comment authorId="6" xr:uid="{3cde4f2a-69f0-44fe-b83e-f1fd5c475eb2}" ref="AG19">
      <text>
        <t xml:space="preserve">[Threaded comment]
 Your version of Excel allows you to read this threaded comment; however, any edits to it will get removed if the file is opened in a newer version of Excel. Learn more: https://go.microsoft.com/fwlink/?linkid=870924
Comment:
	@csongor.nyulas@meaningfy.ws  I updated this
</t>
      </text>
    </comment>
    <comment authorId="7" xr:uid="{3e11fefb-e948-45be-af81-c03d83f68585}" ref="C57">
      <text>
        <t xml:space="preserve">[Threaded comment]
 Your version of Excel allows you to read this threaded comment; however, any edits to it will get removed if the file is opened in a newer version of Excel. Learn more: https://go.microsoft.com/fwlink/?linkid=870924
Comment:
	fixed this
Reply:
	Did you mean to add this comment here or on the above two rows? I don't think you have (or had to) changed anything here @achilles.dougalis@meaningfy.ws
</t>
      </text>
    </comment>
    <comment authorId="8" xr:uid="{3fffd0dd-f925-48bb-8162-2be0e7d4b2ac}" ref="B1">
      <text>
        <t xml:space="preserve">[Threaded comment]
 Your version of Excel allows you to read this threaded comment; however, any edits to it will get removed if the file is opened in a newer version of Excel. Learn more: https://go.microsoft.com/fwlink/?linkid=870924
Comment:
	Legend for color coding:
- Gray columns are not relevant for the TM input, and can be ignored (read related comments in the headers of the TMInput sheet)
- Bright yellow lines (with gray font) are multiple PredicateObjectMaps (POMs) on the same TriplesMap
- Dark yellow/Orange can be mapped only partially, as there is not enough info to extract the maskedObject reference from the CM
- Red can't be mapped as there is not enough information, especially due to multiple possible properties (UNION in the Property path)
- Green cells highlight similar entries as in the above row (can be useful to spot differences).
cc: @alexandros.vassiliadis@meaningfy.ws @rashif.rahman@meaningfy.ws and @achilles.dougalis@meaningfy.ws
</t>
      </text>
    </comment>
    <comment authorId="9" xr:uid="{480504c6-e179-42c6-89f6-4818f33c7028}" ref="C49">
      <text>
        <t xml:space="preserve">[Threaded comment]
 Your version of Excel allows you to read this threaded comment; however, any edits to it will get removed if the file is opened in a newer version of Excel. Learn more: https://go.microsoft.com/fwlink/?linkid=870924
Comment:
	fixed this line
</t>
      </text>
    </comment>
    <comment authorId="10" xr:uid="{5de2caff-cf54-4227-9ea5-c45ad46a6c13}" ref="R41">
      <text>
        <t xml:space="preserve">[Threaded comment]
 Your version of Excel allows you to read this threaded comment; however, any edits to it will get removed if the file is opened in a newer version of Excel. Learn more: https://go.microsoft.com/fwlink/?linkid=870924
Comment:
	not sure
Reply:
	If ND-WinningTenderVariantUnpublish, which provides the iterator of the TriplesMap, is a child of ND-LotTender, which provides the iterator for the masked object, and the relative XPath of ND-WinningTenderVariantUnpublish contains just one element (efac:FieldsPrivacy), then the XPath in the child element of the joinCondition should be ".."
</t>
      </text>
    </comment>
    <comment authorId="11" xr:uid="{75d65c8f-2de8-424d-a520-09f7a880011f}" ref="R56">
      <text>
        <t xml:space="preserve">[Threaded comment]
 Your version of Excel allows you to read this threaded comment; however, any edits to it will get removed if the file is opened in a newer version of Excel. Learn more: https://go.microsoft.com/fwlink/?linkid=870924
Comment:
	not sure
Reply:
	If ND-NotAwardedReasonUnpublish, which provides the iterator of the TriplesMap, is a child of ND-LotResult, which provides the iterator for the masked object, and the relative XPath of ND-NotAwardedReasonUnpublish contains two elements (efac:DecisionReason/efac:FieldsPrivacy), then the XPath in the child element of the joinCondition should be "../.."
</t>
      </text>
    </comment>
    <comment authorId="12" xr:uid="{75e6f1eb-4be2-4fa3-8535-b1b5347ea002}" ref="R55">
      <text>
        <t xml:space="preserve">[Threaded comment]
 Your version of Excel allows you to read this threaded comment; however, any edits to it will get removed if the file is opened in a newer version of Excel. Learn more: https://go.microsoft.com/fwlink/?linkid=870924
Comment:
	not sure
Reply:
	If ND-WinnerChosenUnpublish, which provides the iterator of the TriplesMap, is a child of ND-LotResult, which provides the iterator for the masked object, and the relative XPath of ND-WinnerChosenUnpublish contains just one element (efac:FieldsPrivacy), then the XPath in the child element of the joinCondition should be ".."
</t>
      </text>
    </comment>
    <comment authorId="13" xr:uid="{7848788f-a1a0-4528-b1cd-9f0b14a2946d}" ref="AG1">
      <text>
        <t xml:space="preserve">[Threaded comment]
 Your version of Excel allows you to read this threaded comment; however, any edits to it will get removed if the file is opened in a newer version of Excel. Learn more: https://go.microsoft.com/fwlink/?linkid=870924
Comment:
	@alexandros.vassiliadis@meaningfy.ws I renamed this column header.
cc: @achilles.dougalis@meaningfy.ws
Assigned to alexandros.vassiliadis@meaningfy.ws
</t>
      </text>
    </comment>
    <comment authorId="14" xr:uid="{862cb20b-7acb-4285-9821-3308044c7097}" ref="AG33">
      <text>
        <t xml:space="preserve">[Threaded comment]
 Your version of Excel allows you to read this threaded comment; however, any edits to it will get removed if the file is opened in a newer version of Excel. Learn more: https://go.microsoft.com/fwlink/?linkid=870924
Comment:
	@achilles.dougalis@meaningfy.ws This TriplesMap name must be wrong. There is no such node as ND-ResultNotice!
Same for all these three mappings
Assigned to achilles.dougalis@meaningfy.ws
Reply:
	well, you are right but that's what we have.
</t>
      </text>
    </comment>
    <comment authorId="15" xr:uid="{934cf3d6-59e8-4ed8-bc60-6aba77c13043}" ref="R57">
      <text>
        <t xml:space="preserve">[Threaded comment]
 Your version of Excel allows you to read this threaded comment; however, any edits to it will get removed if the file is opened in a newer version of Excel. Learn more: https://go.microsoft.com/fwlink/?linkid=870924
Comment:
	not sure
Reply:
	I assume you meant to add this comment the cell above. Please confirm and/or feel free to move it up.
</t>
      </text>
    </comment>
    <comment authorId="16" xr:uid="{9ef921f0-4391-4506-ac54-9968296eb1b8}" ref="AG20">
      <text>
        <t xml:space="preserve">[Threaded comment]
 Your version of Excel allows you to read this threaded comment; however, any edits to it will get removed if the file is opened in a newer version of Excel. Learn more: https://go.microsoft.com/fwlink/?linkid=870924
Comment:
	@csongor.nyulas@meaningfy.ws  I updated this
</t>
      </text>
    </comment>
    <comment authorId="17" xr:uid="{ade1f99b-22b6-4e0c-9aa1-d11e1e581ea2}" ref="AG1">
      <text>
        <t xml:space="preserve">[Threaded comment]
 Your version of Excel allows you to read this threaded comment; however, any edits to it will get removed if the file is opened in a newer version of Excel. Learn more: https://go.microsoft.com/fwlink/?linkid=870924
Comment:
	@achilles.dougalis@meaningfy.ws Why do we have several  langString TriplesMaps in this column? They should represent the TriplesMaps of the Masked Object, which is unlikely to be a langstring.
cc: @rashif.rahman@meaningfy.ws @alexandros.vassiliadis@meaningfy.ws
Assigned to achilles.dougalis@meaningfy.ws
Reply:
	I am closing this as it has been discussed with @achilles.dougalis@meaningfy.ws and he tried to fix these. There are still 4 cases left, for which I will add individual comments.
</t>
      </text>
    </comment>
    <comment authorId="18" xr:uid="{af9508b0-cfdf-4ea3-9f26-caf65c2d2b66}" ref="AG45">
      <text>
        <t xml:space="preserve">[Threaded comment]
 Your version of Excel allows you to read this threaded comment; however, any edits to it will get removed if the file is opened in a newer version of Excel. Learn more: https://go.microsoft.com/fwlink/?linkid=870924
Comment:
	This should represent the TriplesMaps of the Masked Object, which is unlikely to be a langString. Is this something that you forgot to update, or it is intentionally left like this @achilles.dougalis@meaningfy.ws ?
Assigned to achilles.dougalis@meaningfy.ws
Reply:
	didnt update this yet
Reply:
	@csongor.nyulas@meaningfy.ws updated
</t>
      </text>
    </comment>
    <comment authorId="19" xr:uid="{b0435b2a-5306-4751-9180-36b597caf25d}" ref="C56">
      <text>
        <t xml:space="preserve">[Threaded comment]
 Your version of Excel allows you to read this threaded comment; however, any edits to it will get removed if the file is opened in a newer version of Excel. Learn more: https://go.microsoft.com/fwlink/?linkid=870924
Comment:
	fixed this
</t>
      </text>
    </comment>
    <comment authorId="20" xr:uid="{b0c5b42b-5e24-4bb2-a158-ab8f9dc8dad5}" ref="AH1">
      <text>
        <t xml:space="preserve">[Threaded comment]
 Your version of Excel allows you to read this threaded comment; however, any edits to it will get removed if the file is opened in a newer version of Excel. Learn more: https://go.microsoft.com/fwlink/?linkid=870924
Comment:
	@alexandros.vassiliadis@meaningfy.ws This column should not be used anymore, but column N (POM Masked Object Label) can be used also in case of alternative masked objects.
Assigned to alexandros.vassiliadis@meaningfy.ws
</t>
      </text>
    </comment>
    <comment authorId="21" xr:uid="{b0f137d9-75a5-4e18-9f88-e004d232a7ea}" ref="AG18">
      <text>
        <t xml:space="preserve">[Threaded comment]
 Your version of Excel allows you to read this threaded comment; however, any edits to it will get removed if the file is opened in a newer version of Excel. Learn more: https://go.microsoft.com/fwlink/?linkid=870924
Comment:
	This (and the value in the next two rows) should represent the TriplesMaps of the Masked Object, which is unlikely to be a langString. Is this something that you forgot to update, or it is intentionally left like this @achilles.dougalis@meaningfy.ws ?
Assigned to achilles.dougalis@meaningfy.ws
Reply:
	didnt update this yet
Reply:
	@csongor.nyulas@meaningfy.ws  updated
</t>
      </text>
    </comment>
    <comment authorId="22" xr:uid="{c30c8320-1415-4e2f-a98a-19f9f5bec8a6}" ref="C36">
      <text>
        <t xml:space="preserve">[Threaded comment]
 Your version of Excel allows you to read this threaded comment; however, any edits to it will get removed if the file is opened in a newer version of Excel. Learn more: https://go.microsoft.com/fwlink/?linkid=870924
Comment:
	parent Field TM is currently missing.
Reply:
	@csongor.nyulas@meaningfy.ws  even with BT-556-NoticeResult currently missing this ND and all related fields will not be mapped in the TMs due to the generalization of epo:LotGroupAwardInformation to epo:MaskedObject being introduced in ePO 5.3.0
</t>
      </text>
    </comment>
    <comment authorId="23" xr:uid="{db4ad06d-9710-40c0-88ba-bcb0066712f8}" ref="P63">
      <text>
        <t xml:space="preserve">[Threaded comment]
 Your version of Excel allows you to read this threaded comment; however, any edits to it will get removed if the file is opened in a newer version of Excel. Learn more: https://go.microsoft.com/fwlink/?linkid=870924
Comment:
	@achilles.dougalis@meaningfy.ws why not tedm:MG-ReviewRequestSummary_ND-BuyerReviewComplainants?
I that would be more appropriate. Or will that be removed in the ePO 5.2 mapping?
Assigned to achilles.dougalis@meaningfy.ws
Reply:
	There shouldnt be anything on that tedm
</t>
      </text>
    </comment>
    <comment authorId="24" xr:uid="{e3e6ea98-0dcf-4659-86dc-3e784d0ed757}" ref="R49">
      <text>
        <t xml:space="preserve">[Threaded comment]
 Your version of Excel allows you to read this threaded comment; however, any edits to it will get removed if the file is opened in a newer version of Excel. Learn more: https://go.microsoft.com/fwlink/?linkid=870924
Comment:
	not sure
Reply:
	If ND-SubcontractingUnpublish, which provides the iterator of the TriplesMap, is a child of ND-SubcontractedContract, which provides the iterator for the masked object, and the relative XPath of ND-SubcontractingUnpublish contains just one element (efac:FieldsPrivacy), then the XPath in the child element of the joinCondition should be ".."
</t>
      </text>
    </comment>
    <comment authorId="25" xr:uid="{f64d9366-fbc6-45cb-bcc4-5c1d9617be68}" ref="R63">
      <text>
        <t xml:space="preserve">[Threaded comment]
 Your version of Excel allows you to read this threaded comment; however, any edits to it will get removed if the file is opened in a newer version of Excel. Learn more: https://go.microsoft.com/fwlink/?linkid=870924
Comment:
	not sure
Reply:
	Depending if we will be using tedm:MG-ReviewRequestSummary_ND-BuyerReviewComplainants (which I think we should OR tedm:MG-ReviewRequestSummary_ND-LotResult (as currently is specified), it should be either ".." or "../..".
</t>
      </text>
    </comment>
    <comment authorId="26" xr:uid="{f68e53e5-f344-4b57-9e80-126d3e8c7371}" ref="AG77">
      <text>
        <t xml:space="preserve">[Threaded comment]
 Your version of Excel allows you to read this threaded comment; however, any edits to it will get removed if the file is opened in a newer version of Excel. Learn more: https://go.microsoft.com/fwlink/?linkid=870924
Comment:
	This should represent the TriplesMaps of the Masked Object, which is unlikely to be a langString. Is this something that you forgot to update, or it is intentionally left like this @achilles.dougalis@meaningfy.ws ?
Assigned to achilles.dougalis@meaningfy.ws
Reply:
	didnt update this yet, only the orange fields
Reply:
	@csongor.nyulas@meaningfy.ws updated
</t>
      </text>
    </comment>
    <comment authorId="27" xr:uid="{f8564f56-4194-4073-b4dd-c12783609a83}" ref="C55">
      <text>
        <t xml:space="preserve">[Threaded comment]
 Your version of Excel allows you to read this threaded comment; however, any edits to it will get removed if the file is opened in a newer version of Excel. Learn more: https://go.microsoft.com/fwlink/?linkid=870924
Comment:
	fixed this
</t>
      </text>
    </comment>
    <comment authorId="28" xr:uid="{ff73f2fd-6d9f-437c-bde4-fb0806a6f1c2}" ref="Q56">
      <text>
        <t xml:space="preserve">[Threaded comment]
 Your version of Excel allows you to read this threaded comment; however, any edits to it will get removed if the file is opened in a newer version of Excel. Learn more: https://go.microsoft.com/fwlink/?linkid=870924
Comment:
	Updated this, as it was wrong.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tc={f756d326-ff49-4400-a909-9c89a3732df4}</author>
  </authors>
  <commentList>
    <comment authorId="0" xr:uid="{f756d326-ff49-4400-a909-9c89a3732df4}" ref="K1">
      <text>
        <t xml:space="preserve">[Threaded comment]
 Your version of Excel allows you to read this threaded comment; however, any edits to it will get removed if the file is opened in a newer version of Excel. Learn more: https://go.microsoft.com/fwlink/?linkid=870924
Comment:
	This is the "expected" TriplesMap of the Masked Object. 
This column is provided for comparison purposes.
</t>
      </text>
    </comment>
  </commentList>
</comments>
</file>

<file path=xl/sharedStrings.xml><?xml version="1.0" encoding="utf-8"?>
<sst xmlns="http://schemas.openxmlformats.org/spreadsheetml/2006/main" count="10624" uniqueCount="2547">
  <si>
    <t>Min SDK Version</t>
  </si>
  <si>
    <t>Max SDK Version</t>
  </si>
  <si>
    <t>eForms SDK ID</t>
  </si>
  <si>
    <t>Name</t>
  </si>
  <si>
    <t>BT ID</t>
  </si>
  <si>
    <t>Is Node?</t>
  </si>
  <si>
    <t>Is Field?</t>
  </si>
  <si>
    <t>parentId</t>
  </si>
  <si>
    <t>parentNodeId</t>
  </si>
  <si>
    <t>TriplesMap Status</t>
  </si>
  <si>
    <t>Default Mapping Group (Generated)</t>
  </si>
  <si>
    <t>Mapping Group ID</t>
  </si>
  <si>
    <t>Module</t>
  </si>
  <si>
    <t>Absolute XPath</t>
  </si>
  <si>
    <t>XPath Condition</t>
  </si>
  <si>
    <t>Relative XPath</t>
  </si>
  <si>
    <t>attributeName</t>
  </si>
  <si>
    <t>attributeOf</t>
  </si>
  <si>
    <t>repeatable</t>
  </si>
  <si>
    <t>repeatable/value</t>
  </si>
  <si>
    <t>type</t>
  </si>
  <si>
    <t>legalType</t>
  </si>
  <si>
    <t>codeList/id</t>
  </si>
  <si>
    <t>Class Path</t>
  </si>
  <si>
    <t>Property Path</t>
  </si>
  <si>
    <t>Mapping Notes (public)</t>
  </si>
  <si>
    <t>Editorial Notes (private)</t>
  </si>
  <si>
    <t>Feedback Notes (private)</t>
  </si>
  <si>
    <t>1.4</t>
  </si>
  <si>
    <t>ND-ProcedureFeaturesUnpublish</t>
  </si>
  <si>
    <t>ND-ProcedureTenderingProcess</t>
  </si>
  <si>
    <t>TODO</t>
  </si>
  <si>
    <t>MG-Procedure-concernsMaskedObject-NonPublishedInformation</t>
  </si>
  <si>
    <t>6p</t>
  </si>
  <si>
    <t>/*/cac:TenderingProcess/ext:UBLExtensions/ext:UBLExtension/ext:ExtensionContent/efext:EformsExtension/efac:FieldsPrivacy[efbc:FieldIdentifierCode/text()='pro-fea']</t>
  </si>
  <si>
    <t>ext:UBLExtensions/ext:UBLExtension/ext:ExtensionContent/efext:EformsExtension/efac:FieldsPrivacy[efbc:FieldIdentifierCode/text()='pro-fea']</t>
  </si>
  <si>
    <t>epo:NonPublishedInformation / epo:Procedure</t>
  </si>
  <si>
    <t>?this epo:concernsMaskedObject ?value .</t>
  </si>
  <si>
    <t>MG-Notice-concernsNotice-NonPublishedInformation</t>
  </si>
  <si>
    <t>epo:NonPublishedInformation / epo:Notice</t>
  </si>
  <si>
    <t>?this epo:concernsNotice ?value .</t>
  </si>
  <si>
    <t>BT-195(BT-88)-Procedure</t>
  </si>
  <si>
    <t>Unpublished Identifier</t>
  </si>
  <si>
    <t>BT-195</t>
  </si>
  <si>
    <t>MG-NonPublishedInformation</t>
  </si>
  <si>
    <t>/*/cac:TenderingProcess/ext:UBLExtensions/ext:UBLExtension/ext:ExtensionContent/efext:EformsExtension/efac:FieldsPrivacy[efbc:FieldIdentifierCode/text()='pro-fea']/efbc:FieldIdentifierCode</t>
  </si>
  <si>
    <t>efbc:FieldIdentifierCode/text() = 'pro-fea'</t>
  </si>
  <si>
    <t>efbc:FieldIdentifierCode</t>
  </si>
  <si>
    <t>code</t>
  </si>
  <si>
    <t>IDENTIFIER</t>
  </si>
  <si>
    <t>non-publication-identifier</t>
  </si>
  <si>
    <t>epo:NonPublishedInformation</t>
  </si>
  <si>
    <t>?this epo:hasMaskableProperty &lt;http://data.europa.eu/a4g/ontology#hasMainFeature&gt; .</t>
  </si>
  <si>
    <t>BT-196(BT-88)-Procedure</t>
  </si>
  <si>
    <t>Unpublished Justification Description</t>
  </si>
  <si>
    <t>BT-196</t>
  </si>
  <si>
    <t>/*/cac:TenderingProcess/ext:UBLExtensions/ext:UBLExtension/ext:ExtensionContent/efext:EformsExtension/efac:FieldsPrivacy[efbc:FieldIdentifierCode/text()='pro-fea']/efbc:ReasonDescription</t>
  </si>
  <si>
    <t>efbc:ReasonDescription</t>
  </si>
  <si>
    <t>text-multilingual</t>
  </si>
  <si>
    <t>TEXT</t>
  </si>
  <si>
    <t>epo:NonPublishedInformation / rdf:langString</t>
  </si>
  <si>
    <t>?this epo:hasConfidentialityJustification ?value .</t>
  </si>
  <si>
    <t>BT-197(BT-88)-Procedure</t>
  </si>
  <si>
    <t>Unpublished Justification Code</t>
  </si>
  <si>
    <t>BT-197</t>
  </si>
  <si>
    <t>/*/cac:TenderingProcess/ext:UBLExtensions/ext:UBLExtension/ext:ExtensionContent/efext:EformsExtension/efac:FieldsPrivacy[efbc:FieldIdentifierCode/text()='pro-fea']/cbc:ReasonCode</t>
  </si>
  <si>
    <t>cbc:ReasonCode</t>
  </si>
  <si>
    <t>CODE</t>
  </si>
  <si>
    <t>non-publication-justification</t>
  </si>
  <si>
    <t>epo:NonPublishedInformation / at-voc:non-publication-justification</t>
  </si>
  <si>
    <t>?this epo:hasNonPublicationJustification ?value .</t>
  </si>
  <si>
    <t>1.5</t>
  </si>
  <si>
    <t>BT-198(BT-88)-Procedure</t>
  </si>
  <si>
    <t>Unpublished Accessibility Date</t>
  </si>
  <si>
    <t>BT-198</t>
  </si>
  <si>
    <t>/*/cac:TenderingProcess/ext:UBLExtensions/ext:UBLExtension/ext:ExtensionContent/efext:EformsExtension/efac:FieldsPrivacy[efbc:FieldIdentifierCode/text()='pro-fea']/efbc:PublicationDate</t>
  </si>
  <si>
    <t>efbc:PublicationDate</t>
  </si>
  <si>
    <t>date</t>
  </si>
  <si>
    <t>DATE</t>
  </si>
  <si>
    <t>epo:NonPublishedInformation / xsd:date</t>
  </si>
  <si>
    <t>?this epo:hasAccessibilityDate ?value .</t>
  </si>
  <si>
    <t>1.6</t>
  </si>
  <si>
    <t>Unpublished Access Date</t>
  </si>
  <si>
    <t>ND-ProcedureTypeUnpublish</t>
  </si>
  <si>
    <t>/*/cac:TenderingProcess/ext:UBLExtensions/ext:UBLExtension/ext:ExtensionContent/efext:EformsExtension/efac:FieldsPrivacy[efbc:FieldIdentifierCode/text()='pro-typ']</t>
  </si>
  <si>
    <t>ext:UBLExtensions/ext:UBLExtension/ext:ExtensionContent/efext:EformsExtension/efac:FieldsPrivacy[efbc:FieldIdentifierCode/text()='pro-typ']</t>
  </si>
  <si>
    <t>BT-195(BT-105)-Procedure</t>
  </si>
  <si>
    <t>/*/cac:TenderingProcess/ext:UBLExtensions/ext:UBLExtension/ext:ExtensionContent/efext:EformsExtension/efac:FieldsPrivacy[efbc:FieldIdentifierCode/text()='pro-typ']/efbc:FieldIdentifierCode</t>
  </si>
  <si>
    <t>efbc:FieldIdentifierCode/text() = 'pro-typ'</t>
  </si>
  <si>
    <t>?this epo:hasMaskableProperty &lt;http://data.europa.eu/a4g/ontology#hasProcedureType&gt; .</t>
  </si>
  <si>
    <t>BT-196(BT-105)-Procedure</t>
  </si>
  <si>
    <t>/*/cac:TenderingProcess/ext:UBLExtensions/ext:UBLExtension/ext:ExtensionContent/efext:EformsExtension/efac:FieldsPrivacy[efbc:FieldIdentifierCode/text()='pro-typ']/efbc:ReasonDescription</t>
  </si>
  <si>
    <t>BT-197(BT-105)-Procedure</t>
  </si>
  <si>
    <t>/*/cac:TenderingProcess/ext:UBLExtensions/ext:UBLExtension/ext:ExtensionContent/efext:EformsExtension/efac:FieldsPrivacy[efbc:FieldIdentifierCode/text()='pro-typ']/cbc:ReasonCode</t>
  </si>
  <si>
    <t>BT-198(BT-105)-Procedure</t>
  </si>
  <si>
    <t>/*/cac:TenderingProcess/ext:UBLExtensions/ext:UBLExtension/ext:ExtensionContent/efext:EformsExtension/efac:FieldsPrivacy[efbc:FieldIdentifierCode/text()='pro-typ']/efbc:PublicationDate</t>
  </si>
  <si>
    <t>ND-ProcedureAcceleratedUnpublish</t>
  </si>
  <si>
    <t>ND-AcceleratedProcedure</t>
  </si>
  <si>
    <t>DONE-RESERVATIONS</t>
  </si>
  <si>
    <t>/*/cac:TenderingProcess/cac:ProcessJustification[cbc:ProcessReasonCode/@listName='accelerated-procedure']/ext:UBLExtensions/ext:UBLExtension/ext:ExtensionContent/efext:EformsExtension/efac:FieldsPrivacy[efbc:FieldIdentifierCode/text()='pro-acc']</t>
  </si>
  <si>
    <t>ext:UBLExtensions/ext:UBLExtension/ext:ExtensionContent/efext:EformsExtension/efac:FieldsPrivacy[efbc:FieldIdentifierCode/text()='pro-acc']</t>
  </si>
  <si>
    <t>BT-195(BT-106)-Procedure</t>
  </si>
  <si>
    <t>DONE</t>
  </si>
  <si>
    <t>/*/cac:TenderingProcess/cac:ProcessJustification[cbc:ProcessReasonCode/@listName='accelerated-procedure']/ext:UBLExtensions/ext:UBLExtension/ext:ExtensionContent/efext:EformsExtension/efac:FieldsPrivacy[efbc:FieldIdentifierCode/text()='pro-acc']/efbc:FieldIdentifierCode</t>
  </si>
  <si>
    <t>efbc:FieldIdentifierCode/text() = 'pro-acc'</t>
  </si>
  <si>
    <t>?this epo:hasMaskableProperty &lt;http://data.europa.eu/a4g/ontology#isAccelerated&gt; .</t>
  </si>
  <si>
    <t>BT-196(BT-106)-Procedure</t>
  </si>
  <si>
    <t>/*/cac:TenderingProcess/cac:ProcessJustification[cbc:ProcessReasonCode/@listName='accelerated-procedure']/ext:UBLExtensions/ext:UBLExtension/ext:ExtensionContent/efext:EformsExtension/efac:FieldsPrivacy[efbc:FieldIdentifierCode/text()='pro-acc']/efbc:ReasonDescription</t>
  </si>
  <si>
    <t>BT-197(BT-106)-Procedure</t>
  </si>
  <si>
    <t>/*/cac:TenderingProcess/cac:ProcessJustification[cbc:ProcessReasonCode/@listName='accelerated-procedure']/ext:UBLExtensions/ext:UBLExtension/ext:ExtensionContent/efext:EformsExtension/efac:FieldsPrivacy[efbc:FieldIdentifierCode/text()='pro-acc']/cbc:ReasonCode</t>
  </si>
  <si>
    <t>BT-198(BT-106)-Procedure</t>
  </si>
  <si>
    <t>/*/cac:TenderingProcess/cac:ProcessJustification[cbc:ProcessReasonCode/@listName='accelerated-procedure']/ext:UBLExtensions/ext:UBLExtension/ext:ExtensionContent/efext:EformsExtension/efac:FieldsPrivacy[efbc:FieldIdentifierCode/text()='pro-acc']/efbc:PublicationDate</t>
  </si>
  <si>
    <t>ND-ProcedureAcceleratedJustificationUnpublish</t>
  </si>
  <si>
    <t>/*/cac:TenderingProcess/cac:ProcessJustification[cbc:ProcessReasonCode/@listName='accelerated-procedure']/ext:UBLExtensions/ext:UBLExtension/ext:ExtensionContent/efext:EformsExtension/efac:FieldsPrivacy[efbc:FieldIdentifierCode/text()='pro-acc-jus']</t>
  </si>
  <si>
    <t>ext:UBLExtensions/ext:UBLExtension/ext:ExtensionContent/efext:EformsExtension/efac:FieldsPrivacy[efbc:FieldIdentifierCode/text()='pro-acc-jus']</t>
  </si>
  <si>
    <t>BT-195(BT-1351)-Procedure</t>
  </si>
  <si>
    <t>/*/cac:TenderingProcess/cac:ProcessJustification[cbc:ProcessReasonCode/@listName='accelerated-procedure']/ext:UBLExtensions/ext:UBLExtension/ext:ExtensionContent/efext:EformsExtension/efac:FieldsPrivacy[efbc:FieldIdentifierCode/text()='pro-acc-jus']/efbc:FieldIdentifierCode</t>
  </si>
  <si>
    <t>efbc:FieldIdentifierCode/text() = 'pro-acc-jus'</t>
  </si>
  <si>
    <t>?this epo:hasMaskableProperty &lt;http://data.europa.eu/a4g/ontology#hasAcceleratedProcedureJustification&gt; .</t>
  </si>
  <si>
    <t>BT-196(BT-1351)-Procedure</t>
  </si>
  <si>
    <t>/*/cac:TenderingProcess/cac:ProcessJustification[cbc:ProcessReasonCode/@listName='accelerated-procedure']/ext:UBLExtensions/ext:UBLExtension/ext:ExtensionContent/efext:EformsExtension/efac:FieldsPrivacy[efbc:FieldIdentifierCode/text()='pro-acc-jus']/efbc:ReasonDescription</t>
  </si>
  <si>
    <t>BT-197(BT-1351)-Procedure</t>
  </si>
  <si>
    <t>/*/cac:TenderingProcess/cac:ProcessJustification[cbc:ProcessReasonCode/@listName='accelerated-procedure']/ext:UBLExtensions/ext:UBLExtension/ext:ExtensionContent/efext:EformsExtension/efac:FieldsPrivacy[efbc:FieldIdentifierCode/text()='pro-acc-jus']/cbc:ReasonCode</t>
  </si>
  <si>
    <t>BT-198(BT-1351)-Procedure</t>
  </si>
  <si>
    <t>/*/cac:TenderingProcess/cac:ProcessJustification[cbc:ProcessReasonCode/@listName='accelerated-procedure']/ext:UBLExtensions/ext:UBLExtension/ext:ExtensionContent/efext:EformsExtension/efac:FieldsPrivacy[efbc:FieldIdentifierCode/text()='pro-acc-jus']/efbc:PublicationDate</t>
  </si>
  <si>
    <t>ND-DirectAwardJustificationCodeUnpublish</t>
  </si>
  <si>
    <t>ND-DirectAward</t>
  </si>
  <si>
    <t>MG-DirectAwardTerm-concernsMaskedObject-NonPublishedInformation</t>
  </si>
  <si>
    <t>/*/cac:TenderingProcess/cac:ProcessJustification[cbc:ProcessReasonCode/@listName='direct-award-justification']/ext:UBLExtensions/ext:UBLExtension/ext:ExtensionContent/efext:EformsExtension/efac:FieldsPrivacy[efbc:FieldIdentifierCode/text()='dir-awa-jus']</t>
  </si>
  <si>
    <t>ext:UBLExtensions/ext:UBLExtension/ext:ExtensionContent/efext:EformsExtension/efac:FieldsPrivacy[efbc:FieldIdentifierCode/text()='dir-awa-jus']</t>
  </si>
  <si>
    <t>epo:NonPublishedInformation / epo:DirectAwardTerm</t>
  </si>
  <si>
    <t>MG-DirectAwardTerm-isSubjectToTerm-Procedure</t>
  </si>
  <si>
    <t>epo:Procedure / epo:DirectAwardTerm</t>
  </si>
  <si>
    <t>?this epo:isSubjectToTerm ?value .</t>
  </si>
  <si>
    <t>BT-195(BT-136)-Procedure</t>
  </si>
  <si>
    <t>/*/cac:TenderingProcess/cac:ProcessJustification[cbc:ProcessReasonCode/@listName='direct-award-justification']/ext:UBLExtensions/ext:UBLExtension/ext:ExtensionContent/efext:EformsExtension/efac:FieldsPrivacy[efbc:FieldIdentifierCode/text()='dir-awa-jus']/efbc:FieldIdentifierCode</t>
  </si>
  <si>
    <t>efbc:FieldIdentifierCode/text() = 'dir-awa-jus'</t>
  </si>
  <si>
    <t>?this epo:hasMaskableProperty &lt;http://data.europa.eu/a4g/ontology#hasDirectAwardJustification&gt; .</t>
  </si>
  <si>
    <t>BT-196(BT-136)-Procedure</t>
  </si>
  <si>
    <t>/*/cac:TenderingProcess/cac:ProcessJustification[cbc:ProcessReasonCode/@listName='direct-award-justification']/ext:UBLExtensions/ext:UBLExtension/ext:ExtensionContent/efext:EformsExtension/efac:FieldsPrivacy[efbc:FieldIdentifierCode/text()='dir-awa-jus']/efbc:ReasonDescription</t>
  </si>
  <si>
    <t>BT-197(BT-136)-Procedure</t>
  </si>
  <si>
    <t>/*/cac:TenderingProcess/cac:ProcessJustification[cbc:ProcessReasonCode/@listName='direct-award-justification']/ext:UBLExtensions/ext:UBLExtension/ext:ExtensionContent/efext:EformsExtension/efac:FieldsPrivacy[efbc:FieldIdentifierCode/text()='dir-awa-jus']/cbc:ReasonCode</t>
  </si>
  <si>
    <t>BT-198(BT-136)-Procedure</t>
  </si>
  <si>
    <t>/*/cac:TenderingProcess/cac:ProcessJustification[cbc:ProcessReasonCode/@listName='direct-award-justification']/ext:UBLExtensions/ext:UBLExtension/ext:ExtensionContent/efext:EformsExtension/efac:FieldsPrivacy[efbc:FieldIdentifierCode/text()='dir-awa-jus']/efbc:PublicationDate</t>
  </si>
  <si>
    <t>ND-DirectAwardJustificationTextUnpublish</t>
  </si>
  <si>
    <t>/*/cac:TenderingProcess/cac:ProcessJustification[cbc:ProcessReasonCode/@listName='direct-award-justification']/ext:UBLExtensions/ext:UBLExtension/ext:ExtensionContent/efext:EformsExtension/efac:FieldsPrivacy[efbc:FieldIdentifierCode/text()='dir-awa-tex']</t>
  </si>
  <si>
    <t>ext:UBLExtensions/ext:UBLExtension/ext:ExtensionContent/efext:EformsExtension/efac:FieldsPrivacy[efbc:FieldIdentifierCode/text()='dir-awa-tex']</t>
  </si>
  <si>
    <t>BT-195(BT-135)-Procedure</t>
  </si>
  <si>
    <t>/*/cac:TenderingProcess/cac:ProcessJustification[cbc:ProcessReasonCode/@listName='direct-award-justification']/ext:UBLExtensions/ext:UBLExtension/ext:ExtensionContent/efext:EformsExtension/efac:FieldsPrivacy[efbc:FieldIdentifierCode/text()='dir-awa-tex']/efbc:FieldIdentifierCode</t>
  </si>
  <si>
    <t>efbc:FieldIdentifierCode/text() = 'dir-awa-tex'</t>
  </si>
  <si>
    <t>?this epo:hasMaskableProperty &lt;http://data.europa.eu/a4g/ontology#hasJustification&gt; .</t>
  </si>
  <si>
    <t>BT-196(BT-135)-Procedure</t>
  </si>
  <si>
    <t>/*/cac:TenderingProcess/cac:ProcessJustification[cbc:ProcessReasonCode/@listName='direct-award-justification']/ext:UBLExtensions/ext:UBLExtension/ext:ExtensionContent/efext:EformsExtension/efac:FieldsPrivacy[efbc:FieldIdentifierCode/text()='dir-awa-tex']/efbc:ReasonDescription</t>
  </si>
  <si>
    <t>BT-197(BT-135)-Procedure</t>
  </si>
  <si>
    <t>/*/cac:TenderingProcess/cac:ProcessJustification[cbc:ProcessReasonCode/@listName='direct-award-justification']/ext:UBLExtensions/ext:UBLExtension/ext:ExtensionContent/efext:EformsExtension/efac:FieldsPrivacy[efbc:FieldIdentifierCode/text()='dir-awa-tex']/cbc:ReasonCode</t>
  </si>
  <si>
    <t>BT-198(BT-135)-Procedure</t>
  </si>
  <si>
    <t>/*/cac:TenderingProcess/cac:ProcessJustification[cbc:ProcessReasonCode/@listName='direct-award-justification']/ext:UBLExtensions/ext:UBLExtension/ext:ExtensionContent/efext:EformsExtension/efac:FieldsPrivacy[efbc:FieldIdentifierCode/text()='dir-awa-tex']/efbc:PublicationDate</t>
  </si>
  <si>
    <t>ND-DirectAwardJustificationPreviousUnpublish</t>
  </si>
  <si>
    <t>/*/cac:TenderingProcess/cac:ProcessJustification[cbc:ProcessReasonCode/@listName='direct-award-justification']/ext:UBLExtensions/ext:UBLExtension/ext:ExtensionContent/efext:EformsExtension/efac:FieldsPrivacy[efbc:FieldIdentifierCode/text()='dir-awa-pre']</t>
  </si>
  <si>
    <t>ext:UBLExtensions/ext:UBLExtension/ext:ExtensionContent/efext:EformsExtension/efac:FieldsPrivacy[efbc:FieldIdentifierCode/text()='dir-awa-pre']</t>
  </si>
  <si>
    <t>The Masked Object here is the refered previous procedure.</t>
  </si>
  <si>
    <r>
      <rPr>
        <rFont val="Calibri"/>
        <color theme="1"/>
        <sz val="12.0"/>
      </rPr>
      <t xml:space="preserve">Is this to be linked to the DirectAwardTerm, to the (previous) Procedure or to the Identifier?
Answer: </t>
    </r>
    <r>
      <rPr>
        <rFont val="Calibri"/>
        <color rgb="FF9900FF"/>
        <sz val="12.0"/>
      </rPr>
      <t>To the second Procedure</t>
    </r>
  </si>
  <si>
    <t>Mentioned in #14 in the mappingsDiscussion document</t>
  </si>
  <si>
    <t>MG-Procedure-refersToPreviousProcedure-DirectAwardTerm-isSubjectToTerm-Procedure</t>
  </si>
  <si>
    <t>epo:Procedure / epo:DirectAwardTerm / epo:Procedure</t>
  </si>
  <si>
    <t>?this epo:isSubjectToTerm / epo:refersToPreviousProcedure ?value .</t>
  </si>
  <si>
    <t>Updated the class and property paths, to start with Procedure, as for the field BT-1252-Procedure, to which this applies. We are using the new property to link DirectAwardTerm to Proecedure (as foreseen in EPO 5)
This should be correct now. But do we need this?</t>
  </si>
  <si>
    <t xml:space="preserve">It was decided that since we cannot hide the identifier, we will mask the property adms.identifier to the Identifier </t>
  </si>
  <si>
    <t>BT-195(BT-1252)-Procedure</t>
  </si>
  <si>
    <t>/*/cac:TenderingProcess/cac:ProcessJustification[cbc:ProcessReasonCode/@listName='direct-award-justification']/ext:UBLExtensions/ext:UBLExtension/ext:ExtensionContent/efext:EformsExtension/efac:FieldsPrivacy[efbc:FieldIdentifierCode/text()='dir-awa-pre']/efbc:FieldIdentifierCode</t>
  </si>
  <si>
    <t>efbc:FieldIdentifierCode/text() = 'dir-awa-pre'</t>
  </si>
  <si>
    <r>
      <rPr>
        <rFont val="Calibri"/>
        <sz val="12.0"/>
      </rPr>
      <t>?this epo:hasMaskableProperty &lt;</t>
    </r>
    <r>
      <rPr>
        <rFont val="Calibri"/>
        <color rgb="FF1155CC"/>
        <sz val="12.0"/>
        <u/>
      </rPr>
      <t>http://www.w3.org/ns/adms#identifier</t>
    </r>
    <r>
      <rPr>
        <rFont val="Calibri"/>
        <sz val="12.0"/>
      </rPr>
      <t>&gt; .</t>
    </r>
  </si>
  <si>
    <t>BT-196(BT-1252)-Procedure</t>
  </si>
  <si>
    <t>/*/cac:TenderingProcess/cac:ProcessJustification[cbc:ProcessReasonCode/@listName='direct-award-justification']/ext:UBLExtensions/ext:UBLExtension/ext:ExtensionContent/efext:EformsExtension/efac:FieldsPrivacy[efbc:FieldIdentifierCode/text()='dir-awa-pre']/efbc:ReasonDescription</t>
  </si>
  <si>
    <t>BT-197(BT-1252)-Procedure</t>
  </si>
  <si>
    <t>/*/cac:TenderingProcess/cac:ProcessJustification[cbc:ProcessReasonCode/@listName='direct-award-justification']/ext:UBLExtensions/ext:UBLExtension/ext:ExtensionContent/efext:EformsExtension/efac:FieldsPrivacy[efbc:FieldIdentifierCode/text()='dir-awa-pre']/cbc:ReasonCode</t>
  </si>
  <si>
    <t>BT-198(BT-1252)-Procedure</t>
  </si>
  <si>
    <t>/*/cac:TenderingProcess/cac:ProcessJustification[cbc:ProcessReasonCode/@listName='direct-award-justification']/ext:UBLExtensions/ext:UBLExtension/ext:ExtensionContent/efext:EformsExtension/efac:FieldsPrivacy[efbc:FieldIdentifierCode/text()='dir-awa-pre']/efbc:PublicationDate</t>
  </si>
  <si>
    <t>ND-LotAwardCriterionTypeUnpublish</t>
  </si>
  <si>
    <t>ND-LotAwardCriterionParameters</t>
  </si>
  <si>
    <t>MG-AwardCriterion-concernsMaskedObject-NonPublishedInformation</t>
  </si>
  <si>
    <t>/*/cac:ProcurementProjectLot[cbc:ID/@schemeName='Lot']/cac:TenderingTerms/cac:AwardingTerms/cac:AwardingCriterion/cac:SubordinateAwardingCriterion/ext:UBLExtensions/ext:UBLExtension/ext:ExtensionContent/efext:EformsExtension/efac:FieldsPrivacy[efbc:FieldIdentifierCode/text()='awa-cri-typ']</t>
  </si>
  <si>
    <t>efac:FieldsPrivacy[efbc:FieldIdentifierCode/text()='awa-cri-typ']</t>
  </si>
  <si>
    <t>epo:NonPublishedInformation / epo:AwardCriterion</t>
  </si>
  <si>
    <t>MG-AwardCriterion-specifiesProcurementCriterion-Lot</t>
  </si>
  <si>
    <t>epo:Lot / epo:AwardCriterion</t>
  </si>
  <si>
    <t>?this epo:specifiesProcurementCriterion ?value .</t>
  </si>
  <si>
    <t xml:space="preserve">This mapping should be already fulfilled by the mapping of the masked field. </t>
  </si>
  <si>
    <t>BT-195(BT-539)-Lot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</si>
  <si>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t>
  </si>
  <si>
    <t>efbc:FieldIdentifierCode/text() = 'awa-cri-typ'</t>
  </si>
  <si>
    <t>?this epo:hasMaskableProperty &lt;http://data.europa.eu/a4g/ontology#hasAwardCriterionType&gt; .</t>
  </si>
  <si>
    <t>BT-196(BT-539)-Lot</t>
  </si>
  <si>
    <t>/*/cac:ProcurementProjectLot[cbc:ID/@schemeName='Lot']/cac:TenderingTerms/cac:AwardingTerms/cac:AwardingCriterion/cac:SubordinateAwardingCriterion/ext:UBLExtensions/ext:UBLExtension/ext:ExtensionContent/efext:EformsExtension/efac:FieldsPrivacy[efbc:FieldIdentifierCode/text()='awa-cri-typ']/efbc:ReasonDescription</t>
  </si>
  <si>
    <t>BT-197(BT-539)-Lot</t>
  </si>
  <si>
    <t>/*/cac:ProcurementProjectLot[cbc:ID/@schemeName='Lot']/cac:TenderingTerms/cac:AwardingTerms/cac:AwardingCriterion/cac:SubordinateAwardingCriterion/ext:UBLExtensions/ext:UBLExtension/ext:ExtensionContent/efext:EformsExtension/efac:FieldsPrivacy[efbc:FieldIdentifierCode/text()='awa-cri-typ']/cbc:ReasonCode</t>
  </si>
  <si>
    <t>BT-198(BT-539)-Lot</t>
  </si>
  <si>
    <t>/*/cac:ProcurementProjectLot[cbc:ID/@schemeName='Lot']/cac:TenderingTerms/cac:AwardingTerms/cac:AwardingCriterion/cac:SubordinateAwardingCriterion/ext:UBLExtensions/ext:UBLExtension/ext:ExtensionContent/efext:EformsExtension/efac:FieldsPrivacy[efbc:FieldIdentifierCode/text()='awa-cri-typ']/efbc:PublicationDate</t>
  </si>
  <si>
    <t>ND-LotAwardCriterionDescriptionUnpublish</t>
  </si>
  <si>
    <t>/*/cac:ProcurementProjectLot[cbc:ID/@schemeName='Lot']/cac:TenderingTerms/cac:AwardingTerms/cac:AwardingCriterion/cac:SubordinateAwardingCriterion/ext:UBLExtensions/ext:UBLExtension/ext:ExtensionContent/efext:EformsExtension/efac:FieldsPrivacy[efbc:FieldIdentifierCode/text()='awa-cri-des']</t>
  </si>
  <si>
    <t>efac:FieldsPrivacy[efbc:FieldIdentifierCode/text()='awa-cri-des']</t>
  </si>
  <si>
    <t>BT-195(BT-540)-Lot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</si>
  <si>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t>
  </si>
  <si>
    <t>efbc:FieldIdentifierCode/text() = 'awa-cri-des'</t>
  </si>
  <si>
    <t>?this epo:hasMaskableProperty &lt;http://purl.org/dc/terms/description&gt; .</t>
  </si>
  <si>
    <t>BT-196(BT-540)-Lot</t>
  </si>
  <si>
    <t>/*/cac:ProcurementProjectLot[cbc:ID/@schemeName='Lot']/cac:TenderingTerms/cac:AwardingTerms/cac:AwardingCriterion/cac:SubordinateAwardingCriterion/ext:UBLExtensions/ext:UBLExtension/ext:ExtensionContent/efext:EformsExtension/efac:FieldsPrivacy[efbc:FieldIdentifierCode/text()='awa-cri-des']/efbc:ReasonDescription</t>
  </si>
  <si>
    <t>BT-197(BT-540)-Lot</t>
  </si>
  <si>
    <t>/*/cac:ProcurementProjectLot[cbc:ID/@schemeName='Lot']/cac:TenderingTerms/cac:AwardingTerms/cac:AwardingCriterion/cac:SubordinateAwardingCriterion/ext:UBLExtensions/ext:UBLExtension/ext:ExtensionContent/efext:EformsExtension/efac:FieldsPrivacy[efbc:FieldIdentifierCode/text()='awa-cri-des']/cbc:ReasonCode</t>
  </si>
  <si>
    <t>BT-198(BT-540)-Lot</t>
  </si>
  <si>
    <t>/*/cac:ProcurementProjectLot[cbc:ID/@schemeName='Lot']/cac:TenderingTerms/cac:AwardingTerms/cac:AwardingCriterion/cac:SubordinateAwardingCriterion/ext:UBLExtensions/ext:UBLExtension/ext:ExtensionContent/efext:EformsExtension/efac:FieldsPrivacy[efbc:FieldIdentifierCode/text()='awa-cri-des']/efbc:PublicationDate</t>
  </si>
  <si>
    <t>1.7</t>
  </si>
  <si>
    <t>ND-LotAwardCriterionNumberUnpublish</t>
  </si>
  <si>
    <t>ND-LotAwardCriterionParameter</t>
  </si>
  <si>
    <t>MG-NonPublishedInformation-concernsMaskedObject-NonPublishedInformation</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</si>
  <si>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t>
  </si>
  <si>
    <t>efac:FieldsPrivacy[efbc:FieldIdentifierCode/text()='awa-cri-num']</t>
  </si>
  <si>
    <t>epo:NonPublishedInformation / epo:AwardCriterion OR epo:NonPublishedInformation / cccev:Constraint</t>
  </si>
  <si>
    <t>Could it be linked to cccev:Constraint (e.g. in certain cases of field BT-541-Lot). See my comments below.</t>
  </si>
  <si>
    <t>MG-AwardCriterion-hasConstraint-Lot-specifiesProcurementCriterion-Lot</t>
  </si>
  <si>
    <t>epo:Lot / epo:AwardCriterion OR 
epo:Lot / epo:AwardCriterion / cccev:Constraint</t>
  </si>
  <si>
    <t>{?this epo:specifiesProcurementCriterion ?value} UNION {?this epo:specifiesProcurementCriterion / epo:hasConstraint ?value}</t>
  </si>
  <si>
    <t>Depending on which field this is associated with, we might need to have
epo:Lot / epo:AwardCriterion / cccev:Constraint 
(e.g. in certain cases of field BT-541-Lot)</t>
  </si>
  <si>
    <t>1.8</t>
  </si>
  <si>
    <t>ND-LotAwardCriterionWeightNumberUnpublish</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</si>
  <si>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</si>
  <si>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</si>
  <si>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</si>
  <si>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FieldIdentifierCode</t>
  </si>
  <si>
    <t>efbc:FieldIdentifierCode/text() = 'awa-cri-num'</t>
  </si>
  <si>
    <t>{?this epo:hasMaskableProperty &lt;http://data.europa.eu/m8g/weight&gt;} UNION {?this epo:hasMaskableProperty &lt;http://data.europa.eu/a4g/ontology#hasFixedValue&gt;} UNION {?this epo:hasMaskableProperty &lt;http://data.europa.eu/a4g/ontology#hasThresholdValue&gt;}</t>
  </si>
  <si>
    <t>According to the mapping of the field BT-541-Lot, this can refer to one of three properties: cccev:weight, epo:hasFixedValue, or the epo:hasThresholdValue property on a cccev:Constraint linked to the epo:AwardCriterion</t>
  </si>
  <si>
    <t>BT-195(BT-541)-Lot-Weight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</si>
  <si>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</si>
  <si>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?this epo:hasMaskableProperty &lt;http://data.europa.eu/m8g/weight&gt; .</t>
  </si>
  <si>
    <t>BT-196(BT-541)-Lot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</si>
  <si>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ReasonDescription</t>
  </si>
  <si>
    <t>BT-196(BT-541)-Lot-Weight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</si>
  <si>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</si>
  <si>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</si>
  <si>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cbc:ReasonCode</t>
  </si>
  <si>
    <t>BT-197(BT-541)-Lot-Weight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</si>
  <si>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</si>
  <si>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</si>
  <si>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PublicationDate</t>
  </si>
  <si>
    <t>BT-198(BT-541)-Lot-Weight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</si>
  <si>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</si>
  <si>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ND-LotAwardCriterionNumberWeightUnpublish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</si>
  <si>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</si>
  <si>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efac:AwardCriterionParameter[efbc:ParameterCode/@listName='number-weight']/efac:FieldsPrivacy[efbc:FieldIdentifierCode/text()='awa-cri-wei']</t>
  </si>
  <si>
    <t>efac:FieldsPrivacy[efbc:FieldIdentifierCode/text()='awa-cri-wei']</t>
  </si>
  <si>
    <t>BT-195(BT-5421)-Lot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</si>
  <si>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</si>
  <si>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efbc:FieldIdentifierCode/text() = 'awa-cri-wei'</t>
  </si>
  <si>
    <t>?this epo:hasMaskableProperty &lt;http://data.europa.eu/a4g/ontology#hasWeightValueType&gt; .</t>
  </si>
  <si>
    <t>BT-196(BT-5421)-Lot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</si>
  <si>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</si>
  <si>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</si>
  <si>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</si>
  <si>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</si>
  <si>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</si>
  <si>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ND-LotAwardCriterionFixNumberUnpublish</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</si>
  <si>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</si>
  <si>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</si>
  <si>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</si>
  <si>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</si>
  <si>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?this epo:hasMaskableProperty &lt;http://data.europa.eu/a4g/ontology#hasFixedValue&gt; .</t>
  </si>
  <si>
    <t>BT-196(BT-541)-Lot-Fixed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</si>
  <si>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</si>
  <si>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</si>
  <si>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</si>
  <si>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</si>
  <si>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</si>
  <si>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ND-LotAwardCriterionNumberFixUnpublish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</si>
  <si>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t>
  </si>
  <si>
    <t>efac:AwardCriterionParameter[efbc:ParameterCode/@listName='number-fixed']/efac:FieldsPrivacy[efbc:FieldIdentifierCode/text()='awa-cri-fix']</t>
  </si>
  <si>
    <t>efac:FieldsPrivacy[efbc:FieldIdentifierCode/text()='awa-cri-fix']</t>
  </si>
  <si>
    <t>BT-195(BT-5422)-Lot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</si>
  <si>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</si>
  <si>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efbc:FieldIdentifierCode/text() = 'awa-cri-fix'</t>
  </si>
  <si>
    <t>?this epo:hasMaskableProperty &lt;http://data.europa.eu/a4g/ontology#hasFixedValueType&gt; .</t>
  </si>
  <si>
    <t>BT-196(BT-5422)-Lot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</si>
  <si>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</si>
  <si>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</si>
  <si>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</si>
  <si>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</si>
  <si>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</si>
  <si>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ND-LotAwardCriterionThresholdNumberUnpublish</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</si>
  <si>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</si>
  <si>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</si>
  <si>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epo:NonPublishedInformation / cccev:Constraint</t>
  </si>
  <si>
    <t>epo:Lot / epo:AwardCriterion / cccev:Constraint</t>
  </si>
  <si>
    <t>?this epo:specifiesProcurementCriterion / epo:hasConstraint ?value .</t>
  </si>
  <si>
    <t>BT-195(BT-541)-Lot-Threshold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</si>
  <si>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</si>
  <si>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?this epo:hasMaskableProperty &lt;http://data.europa.eu/a4g/ontology#hasThresholdValue&gt; .</t>
  </si>
  <si>
    <t>BT-196(BT-541)-Lot-Threshold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</si>
  <si>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</si>
  <si>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</si>
  <si>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</si>
  <si>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</si>
  <si>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</si>
  <si>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ND-LotAwardCriterionNumberThresholdUnpublish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</si>
  <si>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</si>
  <si>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efac:AwardCriterionParameter[efbc:ParameterCode/@listName='number-threshold']/efac:FieldsPrivacy[efbc:FieldIdentifierCode/text()='awa-cri-thr']</t>
  </si>
  <si>
    <t>efac:FieldsPrivacy[efbc:FieldIdentifierCode/text()='awa-cri-thr']</t>
  </si>
  <si>
    <t>BT-195(BT-5423)-Lot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</si>
  <si>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</si>
  <si>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efbc:FieldIdentifierCode/text() = 'awa-cri-thr'</t>
  </si>
  <si>
    <t>?this epo:hasMaskableProperty &lt;http://data.europa.eu/a4g/ontology#hasThresholdType&gt; .</t>
  </si>
  <si>
    <t>BT-196(BT-5423)-Lot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</si>
  <si>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</si>
  <si>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</si>
  <si>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</si>
  <si>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</si>
  <si>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</si>
  <si>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ND-LotAwardCriteriaNameUnpublish</t>
  </si>
  <si>
    <t>/*/cac:ProcurementProjectLot[cbc:ID/@schemeName='Lot']/cac:TenderingTerms/cac:AwardingTerms/cac:AwardingCriterion/cac:SubordinateAwardingCriterion/ext:UBLExtensions/ext:UBLExtension/ext:ExtensionContent/efext:EformsExtension/efac:FieldsPrivacy[efbc:FieldIdentifierCode/text()='awa-cri-nam']</t>
  </si>
  <si>
    <t>efac:FieldsPrivacy[efbc:FieldIdentifierCode/text()='awa-cri-nam']</t>
  </si>
  <si>
    <t>BT-195(BT-734)-Lot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</si>
  <si>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t>
  </si>
  <si>
    <t>efbc:FieldIdentifierCode/text() = 'awa-cri-nam'</t>
  </si>
  <si>
    <t>?this epo:hasMaskableProperty &lt;http://www.w3.org/2004/02/skos/core#prefLabel&gt; .</t>
  </si>
  <si>
    <t>BT-196(BT-734)-Lot</t>
  </si>
  <si>
    <t>/*/cac:ProcurementProjectLot[cbc:ID/@schemeName='Lot']/cac:TenderingTerms/cac:AwardingTerms/cac:AwardingCriterion/cac:SubordinateAwardingCriterion/ext:UBLExtensions/ext:UBLExtension/ext:ExtensionContent/efext:EformsExtension/efac:FieldsPrivacy[efbc:FieldIdentifierCode/text()='awa-cri-nam']/efbc:ReasonDescription</t>
  </si>
  <si>
    <t>BT-197(BT-734)-Lot</t>
  </si>
  <si>
    <t>/*/cac:ProcurementProjectLot[cbc:ID/@schemeName='Lot']/cac:TenderingTerms/cac:AwardingTerms/cac:AwardingCriterion/cac:SubordinateAwardingCriterion/ext:UBLExtensions/ext:UBLExtension/ext:ExtensionContent/efext:EformsExtension/efac:FieldsPrivacy[efbc:FieldIdentifierCode/text()='awa-cri-nam']/cbc:ReasonCode</t>
  </si>
  <si>
    <t>BT-198(BT-734)-Lot</t>
  </si>
  <si>
    <t>/*/cac:ProcurementProjectLot[cbc:ID/@schemeName='Lot']/cac:TenderingTerms/cac:AwardingTerms/cac:AwardingCriterion/cac:SubordinateAwardingCriterion/ext:UBLExtensions/ext:UBLExtension/ext:ExtensionContent/efext:EformsExtension/efac:FieldsPrivacy[efbc:FieldIdentifierCode/text()='awa-cri-nam']/efbc:PublicationDate</t>
  </si>
  <si>
    <t>ND-LotAwardCriterionNumberComplicatedUnpublish</t>
  </si>
  <si>
    <t>ND-LotAwardCriteria</t>
  </si>
  <si>
    <t>MG-AwardEvaluationTerm-concernsMaskedObject-NonPublishedInformation</t>
  </si>
  <si>
    <t>/*/cac:ProcurementProjectLot[cbc:ID/@schemeName='Lot']/cac:TenderingTerms/cac:AwardingTerms/cac:AwardingCriterion/ext:UBLExtensions/ext:UBLExtension/ext:ExtensionContent/efext:EformsExtension/efac:FieldsPrivacy[efbc:FieldIdentifierCode/text()='awa-cri-com']</t>
  </si>
  <si>
    <t>ext:UBLExtensions/ext:UBLExtension/ext:ExtensionContent/efext:EformsExtension/efac:FieldsPrivacy[efbc:FieldIdentifierCode/text()='awa-cri-com']</t>
  </si>
  <si>
    <t>epo:NonPublishedInformation / epo:AwardEvaluationTerm</t>
  </si>
  <si>
    <t>MG-AwardEvaluationTerm-isSubjectToTerm-Lot</t>
  </si>
  <si>
    <t>epo:Lot / epo:AwardEvaluationTerm</t>
  </si>
  <si>
    <t>BT-195(BT-543)-Lot</t>
  </si>
  <si>
    <t>/*/cac:ProcurementProjectLot[cbc:ID/@schemeName='Lot']/cac:TenderingTerms/cac:AwardingTerms/cac:AwardingCriterion/ext:UBLExtensions/ext:UBLExtension/ext:ExtensionContent/efext:EformsExtension/efac:FieldsPrivacy[efbc:FieldIdentifierCode/text()='awa-cri-com']/efbc:FieldIdentifierCode</t>
  </si>
  <si>
    <t>efbc:FieldIdentifierCode/text() = 'awa-cri-com'</t>
  </si>
  <si>
    <t>?this epo:hasMaskableProperty &lt;http://data.europa.eu/a4g/ontology#hasAwardCriteriaEvaluationFormula&gt; .</t>
  </si>
  <si>
    <t>BT-196(BT-543)-Lot</t>
  </si>
  <si>
    <t>/*/cac:ProcurementProjectLot[cbc:ID/@schemeName='Lot']/cac:TenderingTerms/cac:AwardingTerms/cac:AwardingCriterion/ext:UBLExtensions/ext:UBLExtension/ext:ExtensionContent/efext:EformsExtension/efac:FieldsPrivacy[efbc:FieldIdentifierCode/text()='awa-cri-com']/efbc:ReasonDescription</t>
  </si>
  <si>
    <t>BT-197(BT-543)-Lot</t>
  </si>
  <si>
    <t>/*/cac:ProcurementProjectLot[cbc:ID/@schemeName='Lot']/cac:TenderingTerms/cac:AwardingTerms/cac:AwardingCriterion/ext:UBLExtensions/ext:UBLExtension/ext:ExtensionContent/efext:EformsExtension/efac:FieldsPrivacy[efbc:FieldIdentifierCode/text()='awa-cri-com']/cbc:ReasonCode</t>
  </si>
  <si>
    <t>BT-198(BT-543)-Lot</t>
  </si>
  <si>
    <t>/*/cac:ProcurementProjectLot[cbc:ID/@schemeName='Lot']/cac:TenderingTerms/cac:AwardingTerms/cac:AwardingCriterion/ext:UBLExtensions/ext:UBLExtension/ext:ExtensionContent/efext:EformsExtension/efac:FieldsPrivacy[efbc:FieldIdentifierCode/text()='awa-cri-com']/efbc:PublicationDate</t>
  </si>
  <si>
    <t>ND-LotAwardCriteriaOrderJustificationUnpublish</t>
  </si>
  <si>
    <t>/*/cac:ProcurementProjectLot[cbc:ID/@schemeName='Lot']/cac:TenderingTerms/cac:AwardingTerms/cac:AwardingCriterion/ext:UBLExtensions/ext:UBLExtension/ext:ExtensionContent/efext:EformsExtension/efac:FieldsPrivacy[efbc:FieldIdentifierCode/text()='awa-cri-ord']</t>
  </si>
  <si>
    <t>ext:UBLExtensions/ext:UBLExtension/ext:ExtensionContent/efext:EformsExtension/efac:FieldsPrivacy[efbc:FieldIdentifierCode/text()='awa-cri-ord']</t>
  </si>
  <si>
    <t>BT-195(BT-733)-Lot</t>
  </si>
  <si>
    <t>/*/cac:ProcurementProjectLot[cbc:ID/@schemeName='Lot']/cac:TenderingTerms/cac:AwardingTerms/cac:AwardingCriterion/ext:UBLExtensions/ext:UBLExtension/ext:ExtensionContent/efext:EformsExtension/efac:FieldsPrivacy[efbc:FieldIdentifierCode/text()='awa-cri-ord']/efbc:FieldIdentifierCode</t>
  </si>
  <si>
    <t>efbc:FieldIdentifierCode/text() = 'awa-cri-ord'</t>
  </si>
  <si>
    <t>?this epo:hasMaskableProperty &lt;http://data.europa.eu/a4g/ontology#hasAwardCriteriaOrderJustification&gt; .</t>
  </si>
  <si>
    <t>BT-196(BT-733)-Lot</t>
  </si>
  <si>
    <t>/*/cac:ProcurementProjectLot[cbc:ID/@schemeName='Lot']/cac:TenderingTerms/cac:AwardingTerms/cac:AwardingCriterion/ext:UBLExtensions/ext:UBLExtension/ext:ExtensionContent/efext:EformsExtension/efac:FieldsPrivacy[efbc:FieldIdentifierCode/text()='awa-cri-ord']/efbc:ReasonDescription</t>
  </si>
  <si>
    <t>BT-197(BT-733)-Lot</t>
  </si>
  <si>
    <t>/*/cac:ProcurementProjectLot[cbc:ID/@schemeName='Lot']/cac:TenderingTerms/cac:AwardingTerms/cac:AwardingCriterion/ext:UBLExtensions/ext:UBLExtension/ext:ExtensionContent/efext:EformsExtension/efac:FieldsPrivacy[efbc:FieldIdentifierCode/text()='awa-cri-ord']/cbc:ReasonCode</t>
  </si>
  <si>
    <t>BT-198(BT-733)-Lot</t>
  </si>
  <si>
    <t>/*/cac:ProcurementProjectLot[cbc:ID/@schemeName='Lot']/cac:TenderingTerms/cac:AwardingTerms/cac:AwardingCriterion/ext:UBLExtensions/ext:UBLExtension/ext:ExtensionContent/efext:EformsExtension/efac:FieldsPrivacy[efbc:FieldIdentifierCode/text()='awa-cri-ord']/efbc:PublicationDate</t>
  </si>
  <si>
    <t>ND-LotsGroupAwardCriterionTypeUnpublish</t>
  </si>
  <si>
    <t>ND-LotsGroupAwardCriterionParameters</t>
  </si>
  <si>
    <t>/*/cac:ProcurementProjectLot[cbc:ID/@schemeName='LotsGroup']/cac:TenderingTerms/cac:AwardingTerms/cac:AwardingCriterion/cac:SubordinateAwardingCriterion/ext:UBLExtensions/ext:UBLExtension/ext:ExtensionContent/efext:EformsExtension/efac:FieldsPrivacy[efbc:FieldIdentifierCode/text()='awa-cri-typ']</t>
  </si>
  <si>
    <t>MG-AwardCriterion-specifiesProcurementCriterion-LotGroup</t>
  </si>
  <si>
    <t>epo:LotGroup / epo:AwardCriterion</t>
  </si>
  <si>
    <t>BT-195(BT-539)-LotsGroup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</si>
  <si>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t>
  </si>
  <si>
    <t>BT-196(BT-539)-LotsGroup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</si>
  <si>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t>
  </si>
  <si>
    <t>BT-197(BT-539)-LotsGroup</t>
  </si>
  <si>
    <t>/*/cac:ProcurementProjectLot[cbc:ID/@schemeName='LotsGroup']/cac:TenderingTerms/cac:AwardingTerms/cac:AwardingCriterion/cac:SubordinateAwardingCriterion/ext:UBLExtensions/ext:UBLExtension/ext:ExtensionContent/efext:EformsExtension/efac:FieldsPrivacy[efbc:FieldIdentifierCode/text()='awa-cri-typ']/cbc:ReasonCode</t>
  </si>
  <si>
    <t>BT-198(BT-539)-LotsGroup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</si>
  <si>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PublicationDate</t>
  </si>
  <si>
    <t>ND-LotsGroupAwardCriterionDescriptionUnpublish</t>
  </si>
  <si>
    <t>/*/cac:ProcurementProjectLot[cbc:ID/@schemeName='LotsGroup']/cac:TenderingTerms/cac:AwardingTerms/cac:AwardingCriterion/cac:SubordinateAwardingCriterion/ext:UBLExtensions/ext:UBLExtension/ext:ExtensionContent/efext:EformsExtension/efac:FieldsPrivacy[efbc:FieldIdentifierCode/text()='awa-cri-des']</t>
  </si>
  <si>
    <t>BT-195(BT-540)-LotsGroup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</si>
  <si>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t>
  </si>
  <si>
    <t>BT-196(BT-540)-LotsGroup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</si>
  <si>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t>
  </si>
  <si>
    <t>BT-197(BT-540)-LotsGroup</t>
  </si>
  <si>
    <t>/*/cac:ProcurementProjectLot[cbc:ID/@schemeName='LotsGroup']/cac:TenderingTerms/cac:AwardingTerms/cac:AwardingCriterion/cac:SubordinateAwardingCriterion/ext:UBLExtensions/ext:UBLExtension/ext:ExtensionContent/efext:EformsExtension/efac:FieldsPrivacy[efbc:FieldIdentifierCode/text()='awa-cri-des']/cbc:ReasonCode</t>
  </si>
  <si>
    <t>BT-198(BT-540)-LotsGroup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</si>
  <si>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PublicationDate</t>
  </si>
  <si>
    <t>ND-LotsGroupAwardCriterionNumberUnpublish</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</si>
  <si>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</si>
  <si>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t>
  </si>
  <si>
    <t>Could it be linked to cccev:Constraint (e.g. in certain cases of field BT-541-LotsGroup). See my comments below.</t>
  </si>
  <si>
    <t>MG-AwardCriterion-hasConstraint-LotGroup-specifiesProcurementCriterion-LotGroup</t>
  </si>
  <si>
    <t>epo:LotGroup / epo:AwardCriterion OR 
epo:LotGroup / epo:AwardCriterion / cccev:Constraint</t>
  </si>
  <si>
    <t>Depending on which field this is associated with, we might need to have
epo:LotGroup / epo:AwardCriterion / cccev:Constraint 
(e.g. in certain cases of field BT-541-LotsGroup)</t>
  </si>
  <si>
    <t>ND-LotsGroupAwardCriterionWeightNumberUnpublish</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</si>
  <si>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</si>
  <si>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t>
  </si>
  <si>
    <t>BT-195(BT-541)-LotsGroup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</si>
  <si>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FieldIdentifierCode</t>
  </si>
  <si>
    <t>According to the mapping of the field BT-541-LotsGroup, this can refer to one of three properties: cccev:weight, epo:hasFixedValue, or the epo:hasThresholdValue property on a cccev:Constraint linked to the epo:AwardCriterion</t>
  </si>
  <si>
    <t>BT-195(BT-541)-LotsGroup-Weight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</si>
  <si>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t>
  </si>
  <si>
    <t>BT-196(BT-541)-LotsGroup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</si>
  <si>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ReasonDescription</t>
  </si>
  <si>
    <t>BT-196(BT-541)-LotsGroup-Weight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</si>
  <si>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t>
  </si>
  <si>
    <t>BT-197(BT-541)-LotsGroup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</si>
  <si>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cbc:ReasonCode</t>
  </si>
  <si>
    <t>BT-197(BT-541)-LotsGroup-Weight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</si>
  <si>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t>
  </si>
  <si>
    <t>BT-198(BT-541)-LotsGroup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</si>
  <si>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PublicationDate</t>
  </si>
  <si>
    <t>BT-198(BT-541)-LotsGroup-Weight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</si>
  <si>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PublicationDate</t>
  </si>
  <si>
    <t>ND-LotsGroupAwardCriterionNumberWeightUnpublish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</si>
  <si>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</si>
  <si>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</si>
  <si>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</si>
  <si>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BT-196(BT-5421)-LotsGroup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</si>
  <si>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</si>
  <si>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</si>
  <si>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</si>
  <si>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</si>
  <si>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</si>
  <si>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ND-LotsGroupAwardCriterionFixNumberUnpublish</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</si>
  <si>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</si>
  <si>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t>
  </si>
  <si>
    <t>BT-195(BT-541)-LotsGroup-Fixed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</si>
  <si>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t>
  </si>
  <si>
    <t>BT-196(BT-541)-LotsGroup-Fixed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</si>
  <si>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t>
  </si>
  <si>
    <t>BT-197(BT-541)-LotsGroup-Fixed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</si>
  <si>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t>
  </si>
  <si>
    <t>BT-198(BT-541)-LotsGroup-Fixed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</si>
  <si>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</si>
  <si>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ND-LotsGroupAwardCriterionNumberFixUnpublish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</si>
  <si>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</si>
  <si>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</si>
  <si>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</si>
  <si>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BT-196(BT-5422)-LotsGroup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</si>
  <si>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</si>
  <si>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</si>
  <si>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</si>
  <si>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</si>
  <si>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</si>
  <si>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ND-LotsGroupAwardCriterionThresholdNumberUnpublish</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</si>
  <si>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</si>
  <si>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t>
  </si>
  <si>
    <t>epo:LotGroup / epo:AwardCriterion / cccev:Constraint</t>
  </si>
  <si>
    <t>BT-195(BT-541)-LotsGroup-Threshold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</si>
  <si>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t>
  </si>
  <si>
    <t>BT-196(BT-541)-LotsGroup-Threshold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</si>
  <si>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t>
  </si>
  <si>
    <t>BT-197(BT-541)-LotsGroup-Threshold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</si>
  <si>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t>
  </si>
  <si>
    <t>BT-198(BT-541)-LotsGroup-Threshold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</si>
  <si>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PublicationDate</t>
  </si>
  <si>
    <t>ND-LotsGroupAwardCriterionNumberThresholdUnpublish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</si>
  <si>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</si>
  <si>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BT-195(BT-5423)-LotsGroup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</si>
  <si>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</si>
  <si>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BT-196(BT-5423)-LotsGroup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</si>
  <si>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</si>
  <si>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</si>
  <si>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</si>
  <si>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</si>
  <si>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</si>
  <si>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ND-LotsGroupAwardCriteriaNameUnpublish</t>
  </si>
  <si>
    <t>/*/cac:ProcurementProjectLot[cbc:ID/@schemeName='LotsGroup']/cac:TenderingTerms/cac:AwardingTerms/cac:AwardingCriterion/cac:SubordinateAwardingCriterion/ext:UBLExtensions/ext:UBLExtension/ext:ExtensionContent/efext:EformsExtension/efac:FieldsPrivacy[efbc:FieldIdentifierCode/text()='awa-cri-nam']</t>
  </si>
  <si>
    <t>BT-195(BT-734)-LotsGroup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</si>
  <si>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t>
  </si>
  <si>
    <t>BT-196(BT-734)-LotsGroup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</si>
  <si>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t>
  </si>
  <si>
    <t>BT-197(BT-734)-LotsGroup</t>
  </si>
  <si>
    <t>/*/cac:ProcurementProjectLot[cbc:ID/@schemeName='LotsGroup']/cac:TenderingTerms/cac:AwardingTerms/cac:AwardingCriterion/cac:SubordinateAwardingCriterion/ext:UBLExtensions/ext:UBLExtension/ext:ExtensionContent/efext:EformsExtension/efac:FieldsPrivacy[efbc:FieldIdentifierCode/text()='awa-cri-nam']/cbc:ReasonCode</t>
  </si>
  <si>
    <t>BT-198(BT-734)-LotsGroup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</si>
  <si>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PublicationDate</t>
  </si>
  <si>
    <t>ND-LotsGroupAwardCriterionNumberComplicatedUnpublish</t>
  </si>
  <si>
    <t>ND-LotsGroupAwardCriteria</t>
  </si>
  <si>
    <t>/*/cac:ProcurementProjectLot[cbc:ID/@schemeName='LotsGroup']/cac:TenderingTerms/cac:AwardingTerms/cac:AwardingCriterion/ext:UBLExtensions/ext:UBLExtension/ext:ExtensionContent/efext:EformsExtension/efac:FieldsPrivacy[efbc:FieldIdentifierCode/text()='awa-cri-com']</t>
  </si>
  <si>
    <t>MG-AwardEvaluationTerm-isSubjectToTerm-LotGroup</t>
  </si>
  <si>
    <t>epo:LotGroup / epo:AwardEvaluationTerm</t>
  </si>
  <si>
    <t>BT-195(BT-543)-LotsGroup</t>
  </si>
  <si>
    <t>/*/cac:ProcurementProjectLot[cbc:ID/@schemeName='LotsGroup']/cac:TenderingTerms/cac:AwardingTerms/cac:AwardingCriterion/ext:UBLExtensions/ext:UBLExtension/ext:ExtensionContent/efext:EformsExtension/efac:FieldsPrivacy[efbc:FieldIdentifierCode/text()='awa-cri-com']/efbc:FieldIdentifierCode</t>
  </si>
  <si>
    <t>BT-196(BT-543)-LotsGroup</t>
  </si>
  <si>
    <t>/*/cac:ProcurementProjectLot[cbc:ID/@schemeName='LotsGroup']/cac:TenderingTerms/cac:AwardingTerms/cac:AwardingCriterion/ext:UBLExtensions/ext:UBLExtension/ext:ExtensionContent/efext:EformsExtension/efac:FieldsPrivacy[efbc:FieldIdentifierCode/text()='awa-cri-com']/efbc:ReasonDescription</t>
  </si>
  <si>
    <t>BT-197(BT-543)-LotsGroup</t>
  </si>
  <si>
    <t>/*/cac:ProcurementProjectLot[cbc:ID/@schemeName='LotsGroup']/cac:TenderingTerms/cac:AwardingTerms/cac:AwardingCriterion/ext:UBLExtensions/ext:UBLExtension/ext:ExtensionContent/efext:EformsExtension/efac:FieldsPrivacy[efbc:FieldIdentifierCode/text()='awa-cri-com']/cbc:ReasonCode</t>
  </si>
  <si>
    <t>BT-198(BT-543)-LotsGroup</t>
  </si>
  <si>
    <t>/*/cac:ProcurementProjectLot[cbc:ID/@schemeName='LotsGroup']/cac:TenderingTerms/cac:AwardingTerms/cac:AwardingCriterion/ext:UBLExtensions/ext:UBLExtension/ext:ExtensionContent/efext:EformsExtension/efac:FieldsPrivacy[efbc:FieldIdentifierCode/text()='awa-cri-com']/efbc:PublicationDate</t>
  </si>
  <si>
    <t>ND-LotsGroupAwardCriteriaOrderJustificationUnpublish</t>
  </si>
  <si>
    <t>/*/cac:ProcurementProjectLot[cbc:ID/@schemeName='LotsGroup']/cac:TenderingTerms/cac:AwardingTerms/cac:AwardingCriterion/ext:UBLExtensions/ext:UBLExtension/ext:ExtensionContent/efext:EformsExtension/efac:FieldsPrivacy[efbc:FieldIdentifierCode/text()='awa-cri-ord']</t>
  </si>
  <si>
    <t>BT-195(BT-733)-LotsGroup</t>
  </si>
  <si>
    <t>/*/cac:ProcurementProjectLot[cbc:ID/@schemeName='LotsGroup']/cac:TenderingTerms/cac:AwardingTerms/cac:AwardingCriterion/ext:UBLExtensions/ext:UBLExtension/ext:ExtensionContent/efext:EformsExtension/efac:FieldsPrivacy[efbc:FieldIdentifierCode/text()='awa-cri-ord']/efbc:FieldIdentifierCode</t>
  </si>
  <si>
    <t>BT-196(BT-733)-LotsGroup</t>
  </si>
  <si>
    <t>/*/cac:ProcurementProjectLot[cbc:ID/@schemeName='LotsGroup']/cac:TenderingTerms/cac:AwardingTerms/cac:AwardingCriterion/ext:UBLExtensions/ext:UBLExtension/ext:ExtensionContent/efext:EformsExtension/efac:FieldsPrivacy[efbc:FieldIdentifierCode/text()='awa-cri-ord']/efbc:ReasonDescription</t>
  </si>
  <si>
    <t>BT-197(BT-733)-LotsGroup</t>
  </si>
  <si>
    <t>/*/cac:ProcurementProjectLot[cbc:ID/@schemeName='LotsGroup']/cac:TenderingTerms/cac:AwardingTerms/cac:AwardingCriterion/ext:UBLExtensions/ext:UBLExtension/ext:ExtensionContent/efext:EformsExtension/efac:FieldsPrivacy[efbc:FieldIdentifierCode/text()='awa-cri-ord']/cbc:ReasonCode</t>
  </si>
  <si>
    <t>BT-198(BT-733)-LotsGroup</t>
  </si>
  <si>
    <t>/*/cac:ProcurementProjectLot[cbc:ID/@schemeName='LotsGroup']/cac:TenderingTerms/cac:AwardingTerms/cac:AwardingCriterion/ext:UBLExtensions/ext:UBLExtension/ext:ExtensionContent/efext:EformsExtension/efac:FieldsPrivacy[efbc:FieldIdentifierCode/text()='awa-cri-ord']/efbc:PublicationDate</t>
  </si>
  <si>
    <t>ND-NoticeValueUnpublish</t>
  </si>
  <si>
    <t>ND-NoticeResult</t>
  </si>
  <si>
    <t>MG-MonetaryValue-concernsMaskedObject-NonPublishedInformation</t>
  </si>
  <si>
    <t>5p</t>
  </si>
  <si>
    <t>/*/ext:UBLExtensions/ext:UBLExtension/ext:ExtensionContent/efext:EformsExtension/efac:NoticeResult/efac:FieldsPrivacy[efbc:FieldIdentifierCode/text()='not-val']</t>
  </si>
  <si>
    <t>efac:FieldsPrivacy[efbc:FieldIdentifierCode/text()='not-val']</t>
  </si>
  <si>
    <t>epo:NonPublishedInformation / epo:MonetaryValue</t>
  </si>
  <si>
    <t>MG-MonetaryValue-hasTotalAwardedValue-NoticeAwardInformation</t>
  </si>
  <si>
    <t>epo:NoticeAwardInformation / epo:MonetaryValue</t>
  </si>
  <si>
    <t>?this epo:hasTotalAwardedValue ?value .</t>
  </si>
  <si>
    <t>The epo:NoticeAwardInformation instance referred to here is the one created for the ND-NoticeResult node that contains this node.</t>
  </si>
  <si>
    <t>BT-195(BT-161)-NoticeResult</t>
  </si>
  <si>
    <t>/*/ext:UBLExtensions/ext:UBLExtension/ext:ExtensionContent/efext:EformsExtension/efac:NoticeResult/efac:FieldsPrivacy[efbc:FieldIdentifierCode/text()='not-val']/efbc:FieldIdentifierCode</t>
  </si>
  <si>
    <t>efbc:FieldIdentifierCode/text() = 'not-val'</t>
  </si>
  <si>
    <t>?this epo:hasMaskableProperty &lt;http://data.europa.eu/a4g/ontology#hasAmountValue&gt; .</t>
  </si>
  <si>
    <t>BT-196(BT-161)-NoticeResult</t>
  </si>
  <si>
    <t>/*/ext:UBLExtensions/ext:UBLExtension/ext:ExtensionContent/efext:EformsExtension/efac:NoticeResult/efac:FieldsPrivacy[efbc:FieldIdentifierCode/text()='not-val']/efbc:ReasonDescription</t>
  </si>
  <si>
    <t>BT-197(BT-161)-NoticeResult</t>
  </si>
  <si>
    <t>/*/ext:UBLExtensions/ext:UBLExtension/ext:ExtensionContent/efext:EformsExtension/efac:NoticeResult/efac:FieldsPrivacy[efbc:FieldIdentifierCode/text()='not-val']/cbc:ReasonCode</t>
  </si>
  <si>
    <t>BT-198(BT-161)-NoticeResult</t>
  </si>
  <si>
    <t>/*/ext:UBLExtensions/ext:UBLExtension/ext:ExtensionContent/efext:EformsExtension/efac:NoticeResult/efac:FieldsPrivacy[efbc:FieldIdentifierCode/text()='not-val']/efbc:PublicationDate</t>
  </si>
  <si>
    <t>ND-NoticeMaximumValueUnpublish</t>
  </si>
  <si>
    <t>/*/ext:UBLExtensions/ext:UBLExtension/ext:ExtensionContent/efext:EformsExtension/efac:NoticeResult/efac:FieldsPrivacy[efbc:FieldIdentifierCode/text()='not-max-val']</t>
  </si>
  <si>
    <t>efac:FieldsPrivacy[efbc:FieldIdentifierCode/text()='not-max-val']</t>
  </si>
  <si>
    <t>MG-MonetaryValue-hasMaximumFrameworkAgreementAwardedValue-NoticeAwardInformation</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</si>
  <si>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</si>
  <si>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</si>
  <si>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</si>
  <si>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</si>
  <si>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</si>
  <si>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</si>
  <si>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</si>
  <si>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</si>
  <si>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</si>
  <si>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</si>
  <si>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ND-NoticeApproximateValueUnpublish</t>
  </si>
  <si>
    <t>/*/ext:UBLExtensions/ext:UBLExtension/ext:ExtensionContent/efext:EformsExtension/efac:NoticeResult/efac:FieldsPrivacy[efbc:FieldIdentifierCode/text()='not-app-val']</t>
  </si>
  <si>
    <t>efac:FieldsPrivacy[efbc:FieldIdentifierCode/text()='not-app-val']</t>
  </si>
  <si>
    <t>MG-MonetaryValue-hasApproximateFrameworkAgreementValue-NoticeAwardInformation</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</si>
  <si>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</si>
  <si>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</si>
  <si>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</si>
  <si>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</si>
  <si>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</si>
  <si>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</si>
  <si>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</si>
  <si>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</si>
  <si>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</si>
  <si>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</si>
  <si>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ND-GroupMaximalValueIdentifierUnpublish</t>
  </si>
  <si>
    <t>ND-NoticeResultGroupFA</t>
  </si>
  <si>
    <t>MG-LotGroupAwardInformation-concernsMaskedObject-NonPublishedInformation</t>
  </si>
  <si>
    <t>/*/ext:UBLExtensions/ext:UBLExtension/ext:ExtensionContent/efext:EformsExtension/efac:NoticeResult/efac:GroupFramework/efac:FieldsPrivacy[efbc:FieldIdentifierCode/text()='gro-max-ide']</t>
  </si>
  <si>
    <t>efac:FieldsPrivacy[efbc:FieldIdentifierCode/text()='gro-max-ide']</t>
  </si>
  <si>
    <r>
      <rPr>
        <rFont val="Calibri"/>
        <color theme="1"/>
        <sz val="12.0"/>
      </rPr>
      <t xml:space="preserve">epo:NonPublishedInformation / </t>
    </r>
    <r>
      <rPr>
        <rFont val="Calibri"/>
        <color rgb="FFFF0000"/>
        <sz val="12.0"/>
      </rPr>
      <t>epo:LotGroupAwardInformation</t>
    </r>
  </si>
  <si>
    <t>In ePO 5.2, epo:LotGroupAwardInformation is not an epo:MaskedObject. 
This change will happen in ePO 5.3</t>
  </si>
  <si>
    <t>We need to clarify why is this called ND-GroupMaximalValueIdentifierUnpublish ? The mapping of the correspondig field BT-556-NoticeResult has nothing about maximum value, it establishes relationships between Lots and LotGroups.</t>
  </si>
  <si>
    <r>
      <rPr>
        <rFont val="Calibri"/>
        <color theme="1"/>
        <sz val="12.0"/>
      </rPr>
      <t xml:space="preserve">Mentioned in #15 in the mappingsDiscussion document
</t>
    </r>
    <r>
      <rPr>
        <rFont val="Calibri"/>
        <strike/>
        <color rgb="FF9900FF"/>
        <sz val="12.0"/>
      </rPr>
      <t>Answer: The original mapping is on the Lot Identifier, so we need to include each Lot in the LotGroup</t>
    </r>
    <r>
      <rPr>
        <rFont val="Calibri"/>
        <strike/>
        <color theme="1"/>
        <sz val="12.0"/>
      </rPr>
      <t xml:space="preserve">.  </t>
    </r>
  </si>
  <si>
    <t>BT-195(BT-556)-NoticeResult</t>
  </si>
  <si>
    <t>/*/ext:UBLExtensions/ext:UBLExtension/ext:ExtensionContent/efext:EformsExtension/efac:NoticeResult/efac:GroupFramework/efac:FieldsPrivacy[efbc:FieldIdentifierCode/text()='gro-max-ide']/efbc:FieldIdentifierCode</t>
  </si>
  <si>
    <t>efbc:FieldIdentifierCode/text() = 'gro-max-ide'</t>
  </si>
  <si>
    <r>
      <rPr>
        <rFont val="Calibri"/>
        <color theme="1"/>
        <sz val="12.0"/>
      </rPr>
      <t>?this epo:hasMaskableProperty &lt;</t>
    </r>
    <r>
      <rPr>
        <rFont val="Calibri"/>
        <color rgb="FF000000"/>
        <sz val="12.0"/>
      </rPr>
      <t>http://data.europa.eu/a4g/ontology#describesLotGroup</t>
    </r>
    <r>
      <rPr>
        <rFont val="Calibri"/>
        <color theme="1"/>
        <sz val="12.0"/>
      </rPr>
      <t>&gt; .</t>
    </r>
  </si>
  <si>
    <r>
      <rPr>
        <rFont val="Calibri"/>
        <color theme="1"/>
        <sz val="12.0"/>
      </rPr>
      <t xml:space="preserve">Mentioned in #15 in the mappingsDiscussion document
</t>
    </r>
    <r>
      <rPr>
        <rFont val="Calibri"/>
        <color rgb="FF9900FF"/>
        <sz val="12.0"/>
      </rPr>
      <t>Answer: The original mapping is on the Lot Identifier, so we need to include each Lot in the LotGroup</t>
    </r>
    <r>
      <rPr>
        <rFont val="Calibri"/>
        <color theme="1"/>
        <sz val="12.0"/>
      </rPr>
      <t xml:space="preserve">.  </t>
    </r>
  </si>
  <si>
    <t>BT-196(BT-556)-NoticeResult</t>
  </si>
  <si>
    <t>/*/ext:UBLExtensions/ext:UBLExtension/ext:ExtensionContent/efext:EformsExtension/efac:NoticeResult/efac:GroupFramework/efac:FieldsPrivacy[efbc:FieldIdentifierCode/text()='gro-max-ide']/efbc:ReasonDescription</t>
  </si>
  <si>
    <t>BT-197(BT-556)-NoticeResult</t>
  </si>
  <si>
    <t>/*/ext:UBLExtensions/ext:UBLExtension/ext:ExtensionContent/efext:EformsExtension/efac:NoticeResult/efac:GroupFramework/efac:FieldsPrivacy[efbc:FieldIdentifierCode/text()='gro-max-ide']/cbc:ReasonCode</t>
  </si>
  <si>
    <t>BT-198(BT-556)-NoticeResult</t>
  </si>
  <si>
    <t>/*/ext:UBLExtensions/ext:UBLExtension/ext:ExtensionContent/efext:EformsExtension/efac:NoticeResult/efac:GroupFramework/efac:FieldsPrivacy[efbc:FieldIdentifierCode/text()='gro-max-ide']/efbc:PublicationDate</t>
  </si>
  <si>
    <t>ND-GroupMaximumValueUnpublish</t>
  </si>
  <si>
    <t>/*/ext:UBLExtensions/ext:UBLExtension/ext:ExtensionContent/efext:EformsExtension/efac:NoticeResult/efac:GroupFramework/efac:FieldsPrivacy[efbc:FieldIdentifierCode/text()='gro-max-val']</t>
  </si>
  <si>
    <t>efac:FieldsPrivacy[efbc:FieldIdentifierCode/text()='gro-max-val']</t>
  </si>
  <si>
    <t>MG-MonetaryValue-hasGroupFrameworkAgreementMaximumValue-LotGroupAwardInformation</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</si>
  <si>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</si>
  <si>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</si>
  <si>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</si>
  <si>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</si>
  <si>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</si>
  <si>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</si>
  <si>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</si>
  <si>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</si>
  <si>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</si>
  <si>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</si>
  <si>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</si>
  <si>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</si>
  <si>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ND-GroupReestimatedValueUnpublish</t>
  </si>
  <si>
    <t>/*/ext:UBLExtensions/ext:UBLExtension/ext:ExtensionContent/efext:EformsExtension/efac:NoticeResult/efac:GroupFramework/efac:FieldsPrivacy[efbc:FieldIdentifierCode/text()='not-ree-val']</t>
  </si>
  <si>
    <t>efac:FieldsPrivacy[efbc:FieldIdentifierCode/text()='not-ree-val']</t>
  </si>
  <si>
    <t>MG-MonetaryValue-hasApproximateGroupFrameworkAgreementValue-LotGroupAwardInformation</t>
  </si>
  <si>
    <t>?this epo:hasApproximateGroupFrameworkAgreementValue ?value .</t>
  </si>
  <si>
    <t>/*/ext:UBLExtensions/ext:UBLExtension/ext:ExtensionContent/efext:EformsExtension/efac:NoticeResult/efac:GroupFramework/efac:FieldsPrivacy[efbc:FieldIdentifierCode/text()='gro-ree-val']</t>
  </si>
  <si>
    <t>efac:FieldsPrivacy[efbc:FieldIdentifierCode/text()='gro-ree-val']</t>
  </si>
  <si>
    <t>BT-195(BT-1561)-NoticeResult</t>
  </si>
  <si>
    <t>/*/ext:UBLExtensions/ext:UBLExtension/ext:ExtensionContent/efext:EformsExtension/efac:NoticeResult/efac:GroupFramework/efac:FieldsPrivacy[efbc:FieldIdentifierCode/text()='not-ree-val']/efbc:FieldIdentifierCode</t>
  </si>
  <si>
    <t>efbc:FieldIdentifierCode/text() = 'not-ree-val'</t>
  </si>
  <si>
    <t>BT-1561 is not currerntly mapped (epo concept hasApproximateGroupFrameworkAgreementValue appeared in 4.2.0)</t>
  </si>
  <si>
    <t>/*/ext:UBLExtensions/ext:UBLExtension/ext:ExtensionContent/efext:EformsExtension/efac:NoticeResult/efac:GroupFramework/efac:FieldsPrivacy[efbc:FieldIdentifierCode/text()='gro-ree-val']/efbc:FieldIdentifierCode</t>
  </si>
  <si>
    <t>efbc:FieldIdentifierCode/text() = 'gro-ree-val'</t>
  </si>
  <si>
    <t>BT-196(BT-1561)-NoticeResult</t>
  </si>
  <si>
    <t>/*/ext:UBLExtensions/ext:UBLExtension/ext:ExtensionContent/efext:EformsExtension/efac:NoticeResult/efac:GroupFramework/efac:FieldsPrivacy[efbc:FieldIdentifierCode/text()='not-ree-val']/efbc:ReasonDescription</t>
  </si>
  <si>
    <t>/*/ext:UBLExtensions/ext:UBLExtension/ext:ExtensionContent/efext:EformsExtension/efac:NoticeResult/efac:GroupFramework/efac:FieldsPrivacy[efbc:FieldIdentifierCode/text()='gro-ree-val']/efbc:ReasonDescription</t>
  </si>
  <si>
    <t>BT-197(BT-1561)-NoticeResult</t>
  </si>
  <si>
    <t>/*/ext:UBLExtensions/ext:UBLExtension/ext:ExtensionContent/efext:EformsExtension/efac:NoticeResult/efac:GroupFramework/efac:FieldsPrivacy[efbc:FieldIdentifierCode/text()='not-ree-val']/cbc:ReasonCode</t>
  </si>
  <si>
    <t>/*/ext:UBLExtensions/ext:UBLExtension/ext:ExtensionContent/efext:EformsExtension/efac:NoticeResult/efac:GroupFramework/efac:FieldsPrivacy[efbc:FieldIdentifierCode/text()='gro-ree-val']/cbc:ReasonCode</t>
  </si>
  <si>
    <t>BT-198(BT-1561)-NoticeResult</t>
  </si>
  <si>
    <t>/*/ext:UBLExtensions/ext:UBLExtension/ext:ExtensionContent/efext:EformsExtension/efac:NoticeResult/efac:GroupFramework/efac:FieldsPrivacy[efbc:FieldIdentifierCode/text()='not-ree-val']/efbc:PublicationDate</t>
  </si>
  <si>
    <t>/*/ext:UBLExtensions/ext:UBLExtension/ext:ExtensionContent/efext:EformsExtension/efac:NoticeResult/efac:GroupFramework/efac:FieldsPrivacy[efbc:FieldIdentifierCode/text()='gro-ree-val']/efbc:PublicationDate</t>
  </si>
  <si>
    <t>ND-TenderRankUnpublish</t>
  </si>
  <si>
    <t>ND-LotTender</t>
  </si>
  <si>
    <t>MG-TenderAwardOutcome-concernsMaskedObject-NonPublishedInformation</t>
  </si>
  <si>
    <t>/*/ext:UBLExtensions/ext:UBLExtension/ext:ExtensionContent/efext:EformsExtension/efac:NoticeResult/efac:LotTender/efac:FieldsPrivacy[efbc:FieldIdentifierCode/text()='ten-ran']</t>
  </si>
  <si>
    <t>efac:FieldsPrivacy[efbc:FieldIdentifierCode/text()='ten-ran']</t>
  </si>
  <si>
    <t>epo:NonPublishedInformation / epo:TenderAwardOutcome</t>
  </si>
  <si>
    <t>MG-Tender-concernsTender-TenderAwardOutcome</t>
  </si>
  <si>
    <t>epo:TenderAwardOutcome / epo:Tender</t>
  </si>
  <si>
    <t>?this epo:concernsTender ?value .</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</si>
  <si>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</si>
  <si>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</si>
  <si>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</si>
  <si>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</si>
  <si>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</si>
  <si>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</si>
  <si>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</si>
  <si>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</si>
  <si>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</si>
  <si>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</si>
  <si>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</si>
  <si>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ND-WinningTenderVariantUnpublish</t>
  </si>
  <si>
    <t>MG-Tender-concernsMaskedObject-NonPublishedInformation</t>
  </si>
  <si>
    <t>/*/ext:UBLExtensions/ext:UBLExtension/ext:ExtensionContent/efext:EformsExtension/efac:NoticeResult/efac:LotTender/efac:FieldsPrivacy[efbc:FieldIdentifierCode/text()='win-ten-var']</t>
  </si>
  <si>
    <t>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</si>
  <si>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</si>
  <si>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</si>
  <si>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</si>
  <si>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</si>
  <si>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</si>
  <si>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</si>
  <si>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</si>
  <si>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</si>
  <si>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</si>
  <si>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</si>
  <si>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</si>
  <si>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</si>
  <si>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ND-WinningTenderValueUnpublish</t>
  </si>
  <si>
    <t>/*/ext:UBLExtensions/ext:UBLExtension/ext:ExtensionContent/efext:EformsExtension/efac:NoticeResult/efac:LotTender/efac:FieldsPrivacy[efbc:FieldIdentifierCode/text()='win-ten-val']</t>
  </si>
  <si>
    <t>efac:FieldsPrivacy[efbc:FieldIdentifierCode/text()='win-ten-val']</t>
  </si>
  <si>
    <t>MG-MonetaryValue-hasFinancialOfferValue-Tender</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</si>
  <si>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</si>
  <si>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</si>
  <si>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</si>
  <si>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</si>
  <si>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</si>
  <si>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</si>
  <si>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</si>
  <si>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</si>
  <si>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</si>
  <si>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</si>
  <si>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</si>
  <si>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ND-SubcontractingValueUnpublish</t>
  </si>
  <si>
    <t>ND-SubcontractedActivity</t>
  </si>
  <si>
    <t>/*/ext:UBLExtensions/ext:UBLExtension/ext:ExtensionContent/efext:EformsExtension/efac:NoticeResult/efac:LotTender/efac:SubcontractingTerm/efac:FieldsPrivacy[efbc:FieldIdentifierCode/text()='sub-val']</t>
  </si>
  <si>
    <t>efac:FieldsPrivacy[efbc:FieldIdentifierCode/text()='sub-val']</t>
  </si>
  <si>
    <t>MG-MonetaryValue-hasSubcontractingEstimatedValue-SubcontractingEstimate-foreseesSubcontracting-Tender</t>
  </si>
  <si>
    <t>epo:Tender / epo:SubcontractingEstimate / epo:MonetaryValue</t>
  </si>
  <si>
    <t>?this epo:foreseesSubcontracting / epo:hasSubcontractingEstimatedValue ?value .</t>
  </si>
  <si>
    <t>This refers to the epo:Tender and epo:SubcontractingEstimate instances created for the ND-SubcontractedActivity node containing this.</t>
  </si>
  <si>
    <t>1.9</t>
  </si>
  <si>
    <t>ND-SubcontractedContract</t>
  </si>
  <si>
    <t>/*/ext:UBLExtensions/ext:UBLExtension/ext:ExtensionContent/efext:EformsExtension/efac:NoticeResult/efac:LotTender/efac:SubcontractingTerm[efbc:TermCode/@listName='applicability']/efac:FieldsPrivacy[efbc:FieldIdentifierCode/text()='sub-val']</t>
  </si>
  <si>
    <t>This refers to the epo:Tender and epo:SubcontractingEstimate instances created for the ND-SubcontractedContract node containing this.</t>
  </si>
  <si>
    <t>BT-195(BT-553)-Tender</t>
  </si>
  <si>
    <t>/*/ext:UBLExtensions/ext:UBLExtension/ext:ExtensionContent/efext:EformsExtension/efac:NoticeResult/efac:LotTender/efac:SubcontractingTerm/efac:FieldsPrivacy[efbc:FieldIdentifierCode/text()='sub-val']/efbc:FieldIdentifierCode</t>
  </si>
  <si>
    <t>efbc:FieldIdentifierCode/text() = 'sub-val'</t>
  </si>
  <si>
    <t>/*/ext:UBLExtensions/ext:UBLExtension/ext:ExtensionContent/efext:EformsExtension/efac:NoticeResult/efac:LotTender/efac:SubcontractingTerm[efbc:TermCode/@listName='applicability']/efac:FieldsPrivacy[efbc:FieldIdentifierCode/text()='sub-val']/efbc:FieldIdentifierCode</t>
  </si>
  <si>
    <t>BT-196(BT-553)-Tender</t>
  </si>
  <si>
    <t>/*/ext:UBLExtensions/ext:UBLExtension/ext:ExtensionContent/efext:EformsExtension/efac:NoticeResult/efac:LotTender/efac:SubcontractingTerm/efac:FieldsPrivacy[efbc:FieldIdentifierCode/text()='sub-val']/efbc:ReasonDescription</t>
  </si>
  <si>
    <t>/*/ext:UBLExtensions/ext:UBLExtension/ext:ExtensionContent/efext:EformsExtension/efac:NoticeResult/efac:LotTender/efac:SubcontractingTerm[efbc:TermCode/@listName='applicability']/efac:FieldsPrivacy[efbc:FieldIdentifierCode/text()='sub-val']/efbc:ReasonDescription</t>
  </si>
  <si>
    <t>BT-197(BT-553)-Tender</t>
  </si>
  <si>
    <t>/*/ext:UBLExtensions/ext:UBLExtension/ext:ExtensionContent/efext:EformsExtension/efac:NoticeResult/efac:LotTender/efac:SubcontractingTerm/efac:FieldsPrivacy[efbc:FieldIdentifierCode/text()='sub-val']/cbc:ReasonCode</t>
  </si>
  <si>
    <t>/*/ext:UBLExtensions/ext:UBLExtension/ext:ExtensionContent/efext:EformsExtension/efac:NoticeResult/efac:LotTender/efac:SubcontractingTerm[efbc:TermCode/@listName='applicability']/efac:FieldsPrivacy[efbc:FieldIdentifierCode/text()='sub-val']/cbc:ReasonCode</t>
  </si>
  <si>
    <t>BT-198(BT-553)-Tender</t>
  </si>
  <si>
    <t>/*/ext:UBLExtensions/ext:UBLExtension/ext:ExtensionContent/efext:EformsExtension/efac:NoticeResult/efac:LotTender/efac:SubcontractingTerm/efac:FieldsPrivacy[efbc:FieldIdentifierCode/text()='sub-val']/efbc:PublicationDate</t>
  </si>
  <si>
    <t>/*/ext:UBLExtensions/ext:UBLExtension/ext:ExtensionContent/efext:EformsExtension/efac:NoticeResult/efac:LotTender/efac:SubcontractingTerm[efbc:TermCode/@listName='applicability']/efac:FieldsPrivacy[efbc:FieldIdentifierCode/text()='sub-val']/efbc:PublicationDate</t>
  </si>
  <si>
    <t>ND-SubcontractingDescriptionUnpublish</t>
  </si>
  <si>
    <t>MG-SubcontractingEstimate-concernsMaskedObject-NonPublishedInformation</t>
  </si>
  <si>
    <t>/*/ext:UBLExtensions/ext:UBLExtension/ext:ExtensionContent/efext:EformsExtension/efac:NoticeResult/efac:LotTender/efac:SubcontractingTerm/efac:FieldsPrivacy[efbc:FieldIdentifierCode/text()='sub-des']</t>
  </si>
  <si>
    <t>efac:FieldsPrivacy[efbc:FieldIdentifierCode/text()='sub-des']</t>
  </si>
  <si>
    <t>epo:NonPublishedInformation / epo:SubcontractingEstimate</t>
  </si>
  <si>
    <t>MG-SubcontractingEstimate-foreseesSubcontracting-Tender</t>
  </si>
  <si>
    <t>epo:Tender / epo:SubcontractingEstimate</t>
  </si>
  <si>
    <t>?this epo:foreseesSubcontracting ?value .</t>
  </si>
  <si>
    <t>/*/ext:UBLExtensions/ext:UBLExtension/ext:ExtensionContent/efext:EformsExtension/efac:NoticeResult/efac:LotTender/efac:SubcontractingTerm[efbc:TermCode/@listName='applicability']/efac:FieldsPrivacy[efbc:FieldIdentifierCode/text()='sub-des']</t>
  </si>
  <si>
    <t>BT-195(BT-554)-Tender</t>
  </si>
  <si>
    <t>/*/ext:UBLExtensions/ext:UBLExtension/ext:ExtensionContent/efext:EformsExtension/efac:NoticeResult/efac:LotTender/efac:SubcontractingTerm/efac:FieldsPrivacy[efbc:FieldIdentifierCode/text()='sub-des']/efbc:FieldIdentifierCode</t>
  </si>
  <si>
    <t>efbc:FieldIdentifierCode/text() = 'sub-des'</t>
  </si>
  <si>
    <t>/*/ext:UBLExtensions/ext:UBLExtension/ext:ExtensionContent/efext:EformsExtension/efac:NoticeResult/efac:LotTender/efac:SubcontractingTerm[efbc:TermCode/@listName='applicability']/efac:FieldsPrivacy[efbc:FieldIdentifierCode/text()='sub-des']/efbc:FieldIdentifierCode</t>
  </si>
  <si>
    <t>BT-196(BT-554)-Tender</t>
  </si>
  <si>
    <t>/*/ext:UBLExtensions/ext:UBLExtension/ext:ExtensionContent/efext:EformsExtension/efac:NoticeResult/efac:LotTender/efac:SubcontractingTerm/efac:FieldsPrivacy[efbc:FieldIdentifierCode/text()='sub-des']/efbc:ReasonDescription</t>
  </si>
  <si>
    <t>/*/ext:UBLExtensions/ext:UBLExtension/ext:ExtensionContent/efext:EformsExtension/efac:NoticeResult/efac:LotTender/efac:SubcontractingTerm[efbc:TermCode/@listName='applicability']/efac:FieldsPrivacy[efbc:FieldIdentifierCode/text()='sub-des']/efbc:ReasonDescription</t>
  </si>
  <si>
    <t>BT-197(BT-554)-Tender</t>
  </si>
  <si>
    <t>/*/ext:UBLExtensions/ext:UBLExtension/ext:ExtensionContent/efext:EformsExtension/efac:NoticeResult/efac:LotTender/efac:SubcontractingTerm/efac:FieldsPrivacy[efbc:FieldIdentifierCode/text()='sub-des']/cbc:ReasonCode</t>
  </si>
  <si>
    <t>/*/ext:UBLExtensions/ext:UBLExtension/ext:ExtensionContent/efext:EformsExtension/efac:NoticeResult/efac:LotTender/efac:SubcontractingTerm[efbc:TermCode/@listName='applicability']/efac:FieldsPrivacy[efbc:FieldIdentifierCode/text()='sub-des']/cbc:ReasonCode</t>
  </si>
  <si>
    <t>BT-198(BT-554)-Tender</t>
  </si>
  <si>
    <t>/*/ext:UBLExtensions/ext:UBLExtension/ext:ExtensionContent/efext:EformsExtension/efac:NoticeResult/efac:LotTender/efac:SubcontractingTerm/efac:FieldsPrivacy[efbc:FieldIdentifierCode/text()='sub-des']/efbc:PublicationDate</t>
  </si>
  <si>
    <t>/*/ext:UBLExtensions/ext:UBLExtension/ext:ExtensionContent/efext:EformsExtension/efac:NoticeResult/efac:LotTender/efac:SubcontractingTerm[efbc:TermCode/@listName='applicability']/efac:FieldsPrivacy[efbc:FieldIdentifierCode/text()='sub-des']/efbc:PublicationDate</t>
  </si>
  <si>
    <t>ND-SubcontractingPercentageUnpublish</t>
  </si>
  <si>
    <t>/*/ext:UBLExtensions/ext:UBLExtension/ext:ExtensionContent/efext:EformsExtension/efac:NoticeResult/efac:LotTender/efac:SubcontractingTerm/efac:FieldsPrivacy[efbc:FieldIdentifierCode/text()='sub-per']</t>
  </si>
  <si>
    <t>efac:FieldsPrivacy[efbc:FieldIdentifierCode/text()='sub-per']</t>
  </si>
  <si>
    <t>/*/ext:UBLExtensions/ext:UBLExtension/ext:ExtensionContent/efext:EformsExtension/efac:NoticeResult/efac:LotTender/efac:SubcontractingTerm[efbc:TermCode/@listName='applicability']/efac:FieldsPrivacy[efbc:FieldIdentifierCode/text()='sub-per']</t>
  </si>
  <si>
    <t>BT-195(BT-555)-Tender</t>
  </si>
  <si>
    <t>/*/ext:UBLExtensions/ext:UBLExtension/ext:ExtensionContent/efext:EformsExtension/efac:NoticeResult/efac:LotTender/efac:SubcontractingTerm/efac:FieldsPrivacy[efbc:FieldIdentifierCode/text()='sub-per']/efbc:FieldIdentifierCode</t>
  </si>
  <si>
    <t>efbc:FieldIdentifierCode/text() = 'sub-per'</t>
  </si>
  <si>
    <t>?this epo:hasMaskableProperty &lt;http://data.europa.eu/a4g/ontology#hasEstimatedPercentage&gt; .</t>
  </si>
  <si>
    <t>/*/ext:UBLExtensions/ext:UBLExtension/ext:ExtensionContent/efext:EformsExtension/efac:NoticeResult/efac:LotTender/efac:SubcontractingTerm[efbc:TermCode/@listName='applicability']/efac:FieldsPrivacy[efbc:FieldIdentifierCode/text()='sub-per']/efbc:FieldIdentifierCode</t>
  </si>
  <si>
    <t>BT-196(BT-555)-Tender</t>
  </si>
  <si>
    <t>/*/ext:UBLExtensions/ext:UBLExtension/ext:ExtensionContent/efext:EformsExtension/efac:NoticeResult/efac:LotTender/efac:SubcontractingTerm/efac:FieldsPrivacy[efbc:FieldIdentifierCode/text()='sub-per']/efbc:ReasonDescription</t>
  </si>
  <si>
    <t>/*/ext:UBLExtensions/ext:UBLExtension/ext:ExtensionContent/efext:EformsExtension/efac:NoticeResult/efac:LotTender/efac:SubcontractingTerm[efbc:TermCode/@listName='applicability']/efac:FieldsPrivacy[efbc:FieldIdentifierCode/text()='sub-per']/efbc:ReasonDescription</t>
  </si>
  <si>
    <t>BT-197(BT-555)-Tender</t>
  </si>
  <si>
    <t>/*/ext:UBLExtensions/ext:UBLExtension/ext:ExtensionContent/efext:EformsExtension/efac:NoticeResult/efac:LotTender/efac:SubcontractingTerm/efac:FieldsPrivacy[efbc:FieldIdentifierCode/text()='sub-per']/cbc:ReasonCode</t>
  </si>
  <si>
    <t>/*/ext:UBLExtensions/ext:UBLExtension/ext:ExtensionContent/efext:EformsExtension/efac:NoticeResult/efac:LotTender/efac:SubcontractingTerm[efbc:TermCode/@listName='applicability']/efac:FieldsPrivacy[efbc:FieldIdentifierCode/text()='sub-per']/cbc:ReasonCode</t>
  </si>
  <si>
    <t>BT-198(BT-555)-Tender</t>
  </si>
  <si>
    <t>/*/ext:UBLExtensions/ext:UBLExtension/ext:ExtensionContent/efext:EformsExtension/efac:NoticeResult/efac:LotTender/efac:SubcontractingTerm/efac:FieldsPrivacy[efbc:FieldIdentifierCode/text()='sub-per']/efbc:PublicationDate</t>
  </si>
  <si>
    <t>/*/ext:UBLExtensions/ext:UBLExtension/ext:ExtensionContent/efext:EformsExtension/efac:NoticeResult/efac:LotTender/efac:SubcontractingTerm[efbc:TermCode/@listName='applicability']/efac:FieldsPrivacy[efbc:FieldIdentifierCode/text()='sub-per']/efbc:PublicationDate</t>
  </si>
  <si>
    <t>ND-SubcontractingUnpublish</t>
  </si>
  <si>
    <t>/*/ext:UBLExtensions/ext:UBLExtension/ext:ExtensionContent/efext:EformsExtension/efac:NoticeResult/efac:LotTender/efac:SubcontractingTerm/efac:FieldsPrivacy[efbc:FieldIdentifierCode/text()='sub-con']</t>
  </si>
  <si>
    <t>efac:FieldsPrivacy[efbc:FieldIdentifierCode/text()='sub-con']</t>
  </si>
  <si>
    <t>This refers to the epo:Tender instance created for the ND-LotTender node containing the ND-SubcontractedActivity node containing this.</t>
  </si>
  <si>
    <t>/*/ext:UBLExtensions/ext:UBLExtension/ext:ExtensionContent/efext:EformsExtension/efac:NoticeResult/efac:LotTender/efac:SubcontractingTerm[efbc:TermCode/@listName='applicability']/efac:FieldsPrivacy[efbc:FieldIdentifierCode/text()='sub-con']</t>
  </si>
  <si>
    <t>This refers to the epo:Tender instance created for the ND-LotTender node containing the ND-SubcontractedContract node containing this.</t>
  </si>
  <si>
    <t>BT-195(BT-773)-Tender</t>
  </si>
  <si>
    <t>/*/ext:UBLExtensions/ext:UBLExtension/ext:ExtensionContent/efext:EformsExtension/efac:NoticeResult/efac:LotTender/efac:SubcontractingTerm/efac:FieldsPrivacy[efbc:FieldIdentifierCode/text()='sub-con']/efbc:FieldIdentifierCode</t>
  </si>
  <si>
    <t>efbc:FieldIdentifierCode/text() = 'sub-con'</t>
  </si>
  <si>
    <t>?this epo:hasMaskableProperty &lt;http://data.europa.eu/a4g/ontology#hasSubcontracting&gt; .</t>
  </si>
  <si>
    <t>/*/ext:UBLExtensions/ext:UBLExtension/ext:ExtensionContent/efext:EformsExtension/efac:NoticeResult/efac:LotTender/efac:SubcontractingTerm[efbc:TermCode/@listName='applicability']/efac:FieldsPrivacy[efbc:FieldIdentifierCode/text()='sub-con']/efbc:FieldIdentifierCode</t>
  </si>
  <si>
    <t>BT-196(BT-773)-Tender</t>
  </si>
  <si>
    <t>/*/ext:UBLExtensions/ext:UBLExtension/ext:ExtensionContent/efext:EformsExtension/efac:NoticeResult/efac:LotTender/efac:SubcontractingTerm/efac:FieldsPrivacy[efbc:FieldIdentifierCode/text()='sub-con']/efbc:ReasonDescription</t>
  </si>
  <si>
    <t>/*/ext:UBLExtensions/ext:UBLExtension/ext:ExtensionContent/efext:EformsExtension/efac:NoticeResult/efac:LotTender/efac:SubcontractingTerm[efbc:TermCode/@listName='applicability']/efac:FieldsPrivacy[efbc:FieldIdentifierCode/text()='sub-con']/efbc:ReasonDescription</t>
  </si>
  <si>
    <t>BT-197(BT-773)-Tender</t>
  </si>
  <si>
    <t>/*/ext:UBLExtensions/ext:UBLExtension/ext:ExtensionContent/efext:EformsExtension/efac:NoticeResult/efac:LotTender/efac:SubcontractingTerm/efac:FieldsPrivacy[efbc:FieldIdentifierCode/text()='sub-con']/cbc:ReasonCode</t>
  </si>
  <si>
    <t>/*/ext:UBLExtensions/ext:UBLExtension/ext:ExtensionContent/efext:EformsExtension/efac:NoticeResult/efac:LotTender/efac:SubcontractingTerm[efbc:TermCode/@listName='applicability']/efac:FieldsPrivacy[efbc:FieldIdentifierCode/text()='sub-con']/cbc:ReasonCode</t>
  </si>
  <si>
    <t>BT-198(BT-773)-Tender</t>
  </si>
  <si>
    <t>/*/ext:UBLExtensions/ext:UBLExtension/ext:ExtensionContent/efext:EformsExtension/efac:NoticeResult/efac:LotTender/efac:SubcontractingTerm/efac:FieldsPrivacy[efbc:FieldIdentifierCode/text()='sub-con']/efbc:PublicationDate</t>
  </si>
  <si>
    <t>/*/ext:UBLExtensions/ext:UBLExtension/ext:ExtensionContent/efext:EformsExtension/efac:NoticeResult/efac:LotTender/efac:SubcontractingTerm[efbc:TermCode/@listName='applicability']/efac:FieldsPrivacy[efbc:FieldIdentifierCode/text()='sub-con']/efbc:PublicationDate</t>
  </si>
  <si>
    <t>ND-SubcontractingValueKnownUnpublish</t>
  </si>
  <si>
    <t>/*/ext:UBLExtensions/ext:UBLExtension/ext:ExtensionContent/efext:EformsExtension/efac:NoticeResult/efac:LotTender/efac:SubcontractingTerm/efac:FieldsPrivacy[efbc:FieldIdentifierCode/text()='sub-val-kno']</t>
  </si>
  <si>
    <t>efac:FieldsPrivacy[efbc:FieldIdentifierCode/text()='sub-val-kno']</t>
  </si>
  <si>
    <t>/*/ext:UBLExtensions/ext:UBLExtension/ext:ExtensionContent/efext:EformsExtension/efac:NoticeResult/efac:LotTender/efac:SubcontractingTerm[efbc:TermCode/@listName='applicability']/efac:FieldsPrivacy[efbc:FieldIdentifierCode/text()='sub-val-kno']</t>
  </si>
  <si>
    <t>BT-195(BT-730)-Tender</t>
  </si>
  <si>
    <t>/*/ext:UBLExtensions/ext:UBLExtension/ext:ExtensionContent/efext:EformsExtension/efac:NoticeResult/efac:LotTender/efac:SubcontractingTerm/efac:FieldsPrivacy[efbc:FieldIdentifierCode/text()='sub-val-kno']/efbc:FieldIdentifierCode</t>
  </si>
  <si>
    <t>efbc:FieldIdentifierCode/text() = 'sub-val-kno'</t>
  </si>
  <si>
    <t>?this epo:hasMaskableProperty &lt;http://data.europa.eu/a4g/ontology#isSubcontractingValueKnown&gt; .</t>
  </si>
  <si>
    <t>/*/ext:UBLExtensions/ext:UBLExtension/ext:ExtensionContent/efext:EformsExtension/efac:NoticeResult/efac:LotTender/efac:SubcontractingTerm[efbc:TermCode/@listName='applicability']/efac:FieldsPrivacy[efbc:FieldIdentifierCode/text()='sub-val-kno']/efbc:FieldIdentifierCode</t>
  </si>
  <si>
    <t>BT-196(BT-730)-Tender</t>
  </si>
  <si>
    <t>/*/ext:UBLExtensions/ext:UBLExtension/ext:ExtensionContent/efext:EformsExtension/efac:NoticeResult/efac:LotTender/efac:SubcontractingTerm/efac:FieldsPrivacy[efbc:FieldIdentifierCode/text()='sub-val-kno']/efbc:ReasonDescription</t>
  </si>
  <si>
    <t>/*/ext:UBLExtensions/ext:UBLExtension/ext:ExtensionContent/efext:EformsExtension/efac:NoticeResult/efac:LotTender/efac:SubcontractingTerm[efbc:TermCode/@listName='applicability']/efac:FieldsPrivacy[efbc:FieldIdentifierCode/text()='sub-val-kno']/efbc:ReasonDescription</t>
  </si>
  <si>
    <t>BT-197(BT-730)-Tender</t>
  </si>
  <si>
    <t>/*/ext:UBLExtensions/ext:UBLExtension/ext:ExtensionContent/efext:EformsExtension/efac:NoticeResult/efac:LotTender/efac:SubcontractingTerm/efac:FieldsPrivacy[efbc:FieldIdentifierCode/text()='sub-val-kno']/cbc:ReasonCode</t>
  </si>
  <si>
    <t>/*/ext:UBLExtensions/ext:UBLExtension/ext:ExtensionContent/efext:EformsExtension/efac:NoticeResult/efac:LotTender/efac:SubcontractingTerm[efbc:TermCode/@listName='applicability']/efac:FieldsPrivacy[efbc:FieldIdentifierCode/text()='sub-val-kno']/cbc:ReasonCode</t>
  </si>
  <si>
    <t>BT-198(BT-730)-Tender</t>
  </si>
  <si>
    <t>/*/ext:UBLExtensions/ext:UBLExtension/ext:ExtensionContent/efext:EformsExtension/efac:NoticeResult/efac:LotTender/efac:SubcontractingTerm/efac:FieldsPrivacy[efbc:FieldIdentifierCode/text()='sub-val-kno']/efbc:PublicationDate</t>
  </si>
  <si>
    <t>/*/ext:UBLExtensions/ext:UBLExtension/ext:ExtensionContent/efext:EformsExtension/efac:NoticeResult/efac:LotTender/efac:SubcontractingTerm[efbc:TermCode/@listName='applicability']/efac:FieldsPrivacy[efbc:FieldIdentifierCode/text()='sub-val-kno']/efbc:PublicationDate</t>
  </si>
  <si>
    <t>ND-SubcontractingPercentageKnownUnpublish</t>
  </si>
  <si>
    <t>/*/ext:UBLExtensions/ext:UBLExtension/ext:ExtensionContent/efext:EformsExtension/efac:NoticeResult/efac:LotTender/efac:SubcontractingTerm/efac:FieldsPrivacy[efbc:FieldIdentifierCode/text()='sub-per-kno']</t>
  </si>
  <si>
    <t>efac:FieldsPrivacy[efbc:FieldIdentifierCode/text()='sub-per-kno']</t>
  </si>
  <si>
    <t>/*/ext:UBLExtensions/ext:UBLExtension/ext:ExtensionContent/efext:EformsExtension/efac:NoticeResult/efac:LotTender/efac:SubcontractingTerm[efbc:TermCode/@listName='applicability']/efac:FieldsPrivacy[efbc:FieldIdentifierCode/text()='sub-per-kno']</t>
  </si>
  <si>
    <t>BT-195(BT-731)-Tender</t>
  </si>
  <si>
    <t>/*/ext:UBLExtensions/ext:UBLExtension/ext:ExtensionContent/efext:EformsExtension/efac:NoticeResult/efac:LotTender/efac:SubcontractingTerm/efac:FieldsPrivacy[efbc:FieldIdentifierCode/text()='sub-per-kno']/efbc:FieldIdentifierCode</t>
  </si>
  <si>
    <t>efbc:FieldIdentifierCode/text() = 'sub-per-kno'</t>
  </si>
  <si>
    <t>?this epo:hasMaskableProperty &lt;http://data.europa.eu/a4g/ontology#isSubcontractingPercentageKnown&gt; .</t>
  </si>
  <si>
    <t>/*/ext:UBLExtensions/ext:UBLExtension/ext:ExtensionContent/efext:EformsExtension/efac:NoticeResult/efac:LotTender/efac:SubcontractingTerm[efbc:TermCode/@listName='applicability']/efac:FieldsPrivacy[efbc:FieldIdentifierCode/text()='sub-per-kno']/efbc:FieldIdentifierCode</t>
  </si>
  <si>
    <t>BT-196(BT-731)-Tender</t>
  </si>
  <si>
    <t>/*/ext:UBLExtensions/ext:UBLExtension/ext:ExtensionContent/efext:EformsExtension/efac:NoticeResult/efac:LotTender/efac:SubcontractingTerm/efac:FieldsPrivacy[efbc:FieldIdentifierCode/text()='sub-per-kno']/efbc:ReasonDescription</t>
  </si>
  <si>
    <t>/*/ext:UBLExtensions/ext:UBLExtension/ext:ExtensionContent/efext:EformsExtension/efac:NoticeResult/efac:LotTender/efac:SubcontractingTerm[efbc:TermCode/@listName='applicability']/efac:FieldsPrivacy[efbc:FieldIdentifierCode/text()='sub-per-kno']/efbc:ReasonDescription</t>
  </si>
  <si>
    <t>BT-197(BT-731)-Tender</t>
  </si>
  <si>
    <t>/*/ext:UBLExtensions/ext:UBLExtension/ext:ExtensionContent/efext:EformsExtension/efac:NoticeResult/efac:LotTender/efac:SubcontractingTerm/efac:FieldsPrivacy[efbc:FieldIdentifierCode/text()='sub-per-kno']/cbc:ReasonCode</t>
  </si>
  <si>
    <t>/*/ext:UBLExtensions/ext:UBLExtension/ext:ExtensionContent/efext:EformsExtension/efac:NoticeResult/efac:LotTender/efac:SubcontractingTerm[efbc:TermCode/@listName='applicability']/efac:FieldsPrivacy[efbc:FieldIdentifierCode/text()='sub-per-kno']/cbc:ReasonCode</t>
  </si>
  <si>
    <t>BT-198(BT-731)-Tender</t>
  </si>
  <si>
    <t>/*/ext:UBLExtensions/ext:UBLExtension/ext:ExtensionContent/efext:EformsExtension/efac:NoticeResult/efac:LotTender/efac:SubcontractingTerm/efac:FieldsPrivacy[efbc:FieldIdentifierCode/text()='sub-per-kno']/efbc:PublicationDate</t>
  </si>
  <si>
    <t>/*/ext:UBLExtensions/ext:UBLExtension/ext:ExtensionContent/efext:EformsExtension/efac:NoticeResult/efac:LotTender/efac:SubcontractingTerm[efbc:TermCode/@listName='applicability']/efac:FieldsPrivacy[efbc:FieldIdentifierCode/text()='sub-per-kno']/efbc:PublicationDate</t>
  </si>
  <si>
    <t>ND-WinnerChosenUnpublish</t>
  </si>
  <si>
    <t>ND-LotResult</t>
  </si>
  <si>
    <t>MG-LotAwardOutcome-concernsMaskedObject-NonPublishedInformation</t>
  </si>
  <si>
    <t>/*/ext:UBLExtensions/ext:UBLExtension/ext:ExtensionContent/efext:EformsExtension/efac:NoticeResult/efac:LotResult/efac:FieldsPrivacy[efbc:FieldIdentifierCode/text()='win-cho']</t>
  </si>
  <si>
    <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</si>
  <si>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</si>
  <si>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</si>
  <si>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</si>
  <si>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</si>
  <si>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</si>
  <si>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</si>
  <si>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</si>
  <si>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</si>
  <si>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</si>
  <si>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</si>
  <si>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</si>
  <si>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</si>
  <si>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ND-NotAwardedReasonUnpublish</t>
  </si>
  <si>
    <t>/*/ext:UBLExtensions/ext:UBLExtension/ext:ExtensionContent/efext:EformsExtension/efac:NoticeResult/efac:LotResult/efac:DecisionReason/efac:FieldsPrivacy[efbc:FieldIdentifierCode/text()='no-awa-rea']</t>
  </si>
  <si>
    <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</si>
  <si>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</si>
  <si>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</si>
  <si>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</si>
  <si>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</si>
  <si>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</si>
  <si>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</si>
  <si>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</si>
  <si>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</si>
  <si>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</si>
  <si>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</si>
  <si>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ND-ReestimatedValueUnpublish</t>
  </si>
  <si>
    <t>ND-LotResultFAValues</t>
  </si>
  <si>
    <t>/*/ext:UBLExtensions/ext:UBLExtension/ext:ExtensionContent/efext:EformsExtension/efac:NoticeResult/efac:LotResult/efac:FrameworkAgreementValues/efac:FieldsPrivacy[efbc:FieldIdentifierCode/text()='ree-val']</t>
  </si>
  <si>
    <t>efac:FieldsPrivacy[efbc:FieldIdentifierCode/text()='ree-val']</t>
  </si>
  <si>
    <t>MG-MonetaryValue-hasApproximateFrameworkAgreementValue-LotAwardOutcome</t>
  </si>
  <si>
    <t>epo:LotAwardOutcome / epo:MonetaryValue</t>
  </si>
  <si>
    <t>This refers to the epo:LotAwardOutcome instance created from the ND-LotResult node containing the ND-LotResultFAValues node containing this node.</t>
  </si>
  <si>
    <t>BT-195(BT-660)-LotResult</t>
  </si>
  <si>
    <t>/*/ext:UBLExtensions/ext:UBLExtension/ext:ExtensionContent/efext:EformsExtension/efac:NoticeResult/efac:LotResult/efac:FrameworkAgreementValues/efac:FieldsPrivacy[efbc:FieldIdentifierCode/text()='ree-val']/efbc:FieldIdentifierCode</t>
  </si>
  <si>
    <t>efbc:FieldIdentifierCode/text() = 'ree-val'</t>
  </si>
  <si>
    <t>BT-196(BT-660)-LotResult</t>
  </si>
  <si>
    <t>/*/ext:UBLExtensions/ext:UBLExtension/ext:ExtensionContent/efext:EformsExtension/efac:NoticeResult/efac:LotResult/efac:FrameworkAgreementValues/efac:FieldsPrivacy[efbc:FieldIdentifierCode/text()='ree-val']/efbc:ReasonDescription</t>
  </si>
  <si>
    <t>BT-197(BT-660)-LotResult</t>
  </si>
  <si>
    <t>/*/ext:UBLExtensions/ext:UBLExtension/ext:ExtensionContent/efext:EformsExtension/efac:NoticeResult/efac:LotResult/efac:FrameworkAgreementValues/efac:FieldsPrivacy[efbc:FieldIdentifierCode/text()='ree-val']/cbc:ReasonCode</t>
  </si>
  <si>
    <t>BT-198(BT-660)-LotResult</t>
  </si>
  <si>
    <t>/*/ext:UBLExtensions/ext:UBLExtension/ext:ExtensionContent/efext:EformsExtension/efac:NoticeResult/efac:LotResult/efac:FrameworkAgreementValues/efac:FieldsPrivacy[efbc:FieldIdentifierCode/text()='ree-val']/efbc:PublicationDate</t>
  </si>
  <si>
    <t>ND-MaximalValueUnpublish</t>
  </si>
  <si>
    <t>/*/ext:UBLExtensions/ext:UBLExtension/ext:ExtensionContent/efext:EformsExtension/efac:NoticeResult/efac:LotResult/efac:FrameworkAgreementValues/efac:FieldsPrivacy[efbc:FieldIdentifierCode/text()='max-val']</t>
  </si>
  <si>
    <t>efac:FieldsPrivacy[efbc:FieldIdentifierCode/text()='max-val']</t>
  </si>
  <si>
    <t>MG-MonetaryValue-hasFrameworkAgreementMaximumValue-LotAwardOutcome</t>
  </si>
  <si>
    <t>?this epo:hasFrameworkAgreementMaximumValue ?value .</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</si>
  <si>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</si>
  <si>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</si>
  <si>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</si>
  <si>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</si>
  <si>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</si>
  <si>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</si>
  <si>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</si>
  <si>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</si>
  <si>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</si>
  <si>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ND-TenderValueLowestUnpublish</t>
  </si>
  <si>
    <t>/*/ext:UBLExtensions/ext:UBLExtension/ext:ExtensionContent/efext:EformsExtension/efac:NoticeResult/efac:LotResult/efac:FieldsPrivacy[efbc:FieldIdentifierCode/text()='ten-val-low']</t>
  </si>
  <si>
    <t>efac:FieldsPrivacy[efbc:FieldIdentifierCode/text()='ten-val-low']</t>
  </si>
  <si>
    <t>MG-MonetaryValue-hasLowestReceivedTenderValue-SubmissionStatisticalInformation</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</si>
  <si>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</si>
  <si>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</si>
  <si>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</si>
  <si>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</si>
  <si>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</si>
  <si>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</si>
  <si>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</si>
  <si>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</si>
  <si>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</si>
  <si>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</si>
  <si>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</si>
  <si>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</si>
  <si>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ND-TenderValueHighestUnpublish</t>
  </si>
  <si>
    <t>/*/ext:UBLExtensions/ext:UBLExtension/ext:ExtensionContent/efext:EformsExtension/efac:NoticeResult/efac:LotResult/efac:FieldsPrivacy[efbc:FieldIdentifierCode/text()='ten-val-hig']</t>
  </si>
  <si>
    <t>efac:FieldsPrivacy[efbc:FieldIdentifierCode/text()='ten-val-hig']</t>
  </si>
  <si>
    <t>MG-MonetaryValue-hasHighestReceivedTenderValue-SubmissionStatisticalInformation</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</si>
  <si>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</si>
  <si>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</si>
  <si>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</si>
  <si>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</si>
  <si>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</si>
  <si>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</si>
  <si>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</si>
  <si>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</si>
  <si>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</si>
  <si>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</si>
  <si>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ND-ReviewRequestsStatisticsTypeUnpublish</t>
  </si>
  <si>
    <t>ND-ReviewRequestsStatistics</t>
  </si>
  <si>
    <t>MG-ReviewIrregularitySummary-concernsMaskedObject-NonPublishedInformation</t>
  </si>
  <si>
    <t>/*/ext:UBLExtensions/ext:UBLExtension/ext:ExtensionContent/efext:EformsExtension/efac:NoticeResult/efac:LotResult/efac:AppealRequestsStatistics[efbc:StatisticsCode/@listName='irregularity-type']/efac:FieldsPrivacy[efbc:FieldIdentifierCode/text()='buy-rev-typ']</t>
  </si>
  <si>
    <t>efac:FieldsPrivacy[efbc:FieldIdentifierCode/text()='buy-rev-typ']</t>
  </si>
  <si>
    <t>epo:NonPublishedInformation / epo:ReviewIrregularitySummary</t>
  </si>
  <si>
    <t>MG-ReviewIrregularitySummary-hasReviewIrregularitySummary-ReviewRequestSummary</t>
  </si>
  <si>
    <t>epo:ReviewRequestSummary / epo:ReviewIrregularitySummary</t>
  </si>
  <si>
    <t>?this epo:hasReviewIrregularitySummary ?value .</t>
  </si>
  <si>
    <t>This refers to the epo:ReviewRequestSummary instance created from the ND-LotResult node containing this node.</t>
  </si>
  <si>
    <t>BT-195(BT-636)-LotResult</t>
  </si>
  <si>
    <t>/*/ext:UBLExtensions/ext:UBLExtension/ext:ExtensionContent/efext:EformsExtension/efac:NoticeResult/efac:LotResult/efac:AppealRequestsStatistics[efbc:StatisticsCode/@listName='irregularity-type']/efac:FieldsPrivacy[efbc:FieldIdentifierCode/text()='buy-rev-typ']/efbc:FieldIdentifierCode</t>
  </si>
  <si>
    <t>efbc:FieldIdentifierCode/text() = 'buy-rev-typ'</t>
  </si>
  <si>
    <t>?this epo:hasMaskableProperty &lt;http://data.europa.eu/a4g/ontology#hasIrregularityType&gt; .</t>
  </si>
  <si>
    <t>BT-196(BT-636)-LotResult</t>
  </si>
  <si>
    <t>/*/ext:UBLExtensions/ext:UBLExtension/ext:ExtensionContent/efext:EformsExtension/efac:NoticeResult/efac:LotResult/efac:AppealRequestsStatistics[efbc:StatisticsCode/@listName='irregularity-type']/efac:FieldsPrivacy[efbc:FieldIdentifierCode/text()='buy-rev-typ']/efbc:ReasonDescription</t>
  </si>
  <si>
    <t>BT-197(BT-636)-LotResult</t>
  </si>
  <si>
    <t>/*/ext:UBLExtensions/ext:UBLExtension/ext:ExtensionContent/efext:EformsExtension/efac:NoticeResult/efac:LotResult/efac:AppealRequestsStatistics[efbc:StatisticsCode/@listName='irregularity-type']/efac:FieldsPrivacy[efbc:FieldIdentifierCode/text()='buy-rev-typ']/cbc:ReasonCode</t>
  </si>
  <si>
    <t>BT-198(BT-636)-LotResult</t>
  </si>
  <si>
    <t>/*/ext:UBLExtensions/ext:UBLExtension/ext:ExtensionContent/efext:EformsExtension/efac:NoticeResult/efac:LotResult/efac:AppealRequestsStatistics[efbc:StatisticsCode/@listName='irregularity-type']/efac:FieldsPrivacy[efbc:FieldIdentifierCode/text()='buy-rev-typ']/efbc:PublicationDate</t>
  </si>
  <si>
    <t>ND-ReviewRequestsStatisticsCountUnpublish</t>
  </si>
  <si>
    <t>/*/ext:UBLExtensions/ext:UBLExtension/ext:ExtensionContent/efext:EformsExtension/efac:NoticeResult/efac:LotResult/efac:AppealRequestsStatistics[efbc:StatisticsCode/@listName='irregularity-type']/efac:FieldsPrivacy[efbc:FieldIdentifierCode/text()='buy-rev-cou']</t>
  </si>
  <si>
    <t>efac:FieldsPrivacy[efbc:FieldIdentifierCode/text()='buy-rev-cou']</t>
  </si>
  <si>
    <t>BT-195(BT-635)-LotResult</t>
  </si>
  <si>
    <t>/*/ext:UBLExtensions/ext:UBLExtension/ext:ExtensionContent/efext:EformsExtension/efac:NoticeResult/efac:LotResult/efac:AppealRequestsStatistics[efbc:StatisticsCode/@listName='irregularity-type']/efac:FieldsPrivacy[efbc:FieldIdentifierCode/text()='buy-rev-cou']/efbc:FieldIdentifierCode</t>
  </si>
  <si>
    <t>efbc:FieldIdentifierCode/text() = 'buy-rev-cou'</t>
  </si>
  <si>
    <t>?this epo:hasMaskableProperty &lt;http://data.europa.eu/a4g/ontology#hasReviewIrregularityCount&gt; .</t>
  </si>
  <si>
    <t>BT-196(BT-635)-LotResult</t>
  </si>
  <si>
    <t>/*/ext:UBLExtensions/ext:UBLExtension/ext:ExtensionContent/efext:EformsExtension/efac:NoticeResult/efac:LotResult/efac:AppealRequestsStatistics[efbc:StatisticsCode/@listName='irregularity-type']/efac:FieldsPrivacy[efbc:FieldIdentifierCode/text()='buy-rev-cou']/efbc:ReasonDescription</t>
  </si>
  <si>
    <t>BT-197(BT-635)-LotResult</t>
  </si>
  <si>
    <t>/*/ext:UBLExtensions/ext:UBLExtension/ext:ExtensionContent/efext:EformsExtension/efac:NoticeResult/efac:LotResult/efac:AppealRequestsStatistics[efbc:StatisticsCode/@listName='irregularity-type']/efac:FieldsPrivacy[efbc:FieldIdentifierCode/text()='buy-rev-cou']/cbc:ReasonCode</t>
  </si>
  <si>
    <t>BT-198(BT-635)-LotResult</t>
  </si>
  <si>
    <t>/*/ext:UBLExtensions/ext:UBLExtension/ext:ExtensionContent/efext:EformsExtension/efac:NoticeResult/efac:LotResult/efac:AppealRequestsStatistics[efbc:StatisticsCode/@listName='irregularity-type']/efac:FieldsPrivacy[efbc:FieldIdentifierCode/text()='buy-rev-cou']/efbc:PublicationDate</t>
  </si>
  <si>
    <t>ND-RevewRequestsUnpublish</t>
  </si>
  <si>
    <t>ND-BuyerReviewComplainants</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</si>
  <si>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</si>
  <si>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</si>
  <si>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efac:FieldsPrivacy[efbc:FieldIdentifierCode/text()='rev-req']</t>
  </si>
  <si>
    <t>epo:NonPublishedInformation / epo:ReviewRequestSummary</t>
  </si>
  <si>
    <t>There is a typo in the name of the node. A GitHub issue for fixing this in the SDK should be opened!</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</si>
  <si>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</si>
  <si>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</si>
  <si>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</si>
  <si>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</si>
  <si>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</si>
  <si>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</si>
  <si>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</si>
  <si>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</si>
  <si>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</si>
  <si>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</si>
  <si>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ND-ReceivedSubmissionTypeUnpublish</t>
  </si>
  <si>
    <t>ND-ReceivedSubmissions</t>
  </si>
  <si>
    <t>N/A</t>
  </si>
  <si>
    <t>/*/ext:UBLExtensions/ext:UBLExtension/ext:ExtensionContent/efext:EformsExtension/efac:NoticeResult/efac:LotResult/efac:ReceivedSubmissionsStatistics/efac:FieldsPrivacy[efbc:FieldIdentifierCode/text()='rec-sub-typ']</t>
  </si>
  <si>
    <t>efac:FieldsPrivacy[efbc:FieldIdentifierCode/text()='rec-sub-typ']</t>
  </si>
  <si>
    <t>This is not to be mapped as the related field BT-760-LotResult was not mapped either.</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</si>
  <si>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</si>
  <si>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</si>
  <si>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</si>
  <si>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</si>
  <si>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</si>
  <si>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</si>
  <si>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</si>
  <si>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</si>
  <si>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</si>
  <si>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</si>
  <si>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</si>
  <si>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</si>
  <si>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efac:FieldsPrivacy[efbc:FieldIdentifierCode/text()='rec-sub-cou']</t>
  </si>
  <si>
    <t>epo:NonPublishedInformation / epo:SubmissionStatisticalInformation</t>
  </si>
  <si>
    <t>MG-LotAwardOutcome-summarisesInformationForAwardOutcome-SubmissionStatisticalInformation</t>
  </si>
  <si>
    <t>epo:SubmissionStatisticalInformation / epo:LotAwardOutcome</t>
  </si>
  <si>
    <t>?this epo:summarisesInformationForAwardOutcome ?value .</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</si>
  <si>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</si>
  <si>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</si>
  <si>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</si>
  <si>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</si>
  <si>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</si>
  <si>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</si>
  <si>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</si>
  <si>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</si>
  <si>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</si>
  <si>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</si>
  <si>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</si>
  <si>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</si>
  <si>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</si>
  <si>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</si>
  <si>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</si>
  <si>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</si>
  <si>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</si>
  <si>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</si>
  <si>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</si>
  <si>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</si>
  <si>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</si>
  <si>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</si>
  <si>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</si>
  <si>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</si>
  <si>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</si>
  <si>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</si>
  <si>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</si>
  <si>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</si>
  <si>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</si>
  <si>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</si>
  <si>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</si>
  <si>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</si>
  <si>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ND-CrossBorderLawUnpublish</t>
  </si>
  <si>
    <t>ND-CrossBorderLaw</t>
  </si>
  <si>
    <t>MG-ProcedureTerm-concernsMaskedObject-NonPublishedInformation</t>
  </si>
  <si>
    <t>7p</t>
  </si>
  <si>
    <t>/*/cac:TenderingTerms/cac:ProcurementLegislationDocumentReference[cbc:ID/text()='CrossBorderLaw']/ext:UBLExtensions/ext:UBLExtension/ext:ExtensionContent/efext:EformsExtension/efac:FieldsPrivacy[efbc:FieldIdentifierCode/text()='cro-bor-law']</t>
  </si>
  <si>
    <t>ext:UBLExtensions/ext:UBLExtension/ext:ExtensionContent/efext:EformsExtension/efac:FieldsPrivacy[efbc:FieldIdentifierCode/text()='cro-bor-law']</t>
  </si>
  <si>
    <t>epo:NonPublishedInformation / epo:ProcedureTerm</t>
  </si>
  <si>
    <t>MG-ProcedureTerm-isSubjectToTerm-Procedure</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</si>
  <si>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</si>
  <si>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</si>
  <si>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</si>
  <si>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</si>
  <si>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r>
      <rPr>
        <rFont val="Calibri"/>
        <sz val="12.0"/>
      </rPr>
      <t>?this epo:hasMaskableProperty &lt;</t>
    </r>
    <r>
      <rPr>
        <rFont val="Calibri"/>
        <color rgb="FF1155CC"/>
        <sz val="12.0"/>
        <u/>
      </rPr>
      <t>http://data.europa.eu/a4g/ontology#hasCrossBorderLaw</t>
    </r>
    <r>
      <rPr>
        <rFont val="Calibri"/>
        <sz val="12.0"/>
      </rPr>
      <t>&gt; .</t>
    </r>
  </si>
  <si>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</si>
  <si>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</si>
  <si>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</si>
  <si>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</si>
  <si>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</si>
  <si>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</si>
  <si>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ND-CountryOriginUnpublish</t>
  </si>
  <si>
    <t>/*/ext:UBLExtensions/ext:UBLExtension/ext:ExtensionContent/efext:EformsExtension/efac:NoticeResult/efac:LotTender/efac:Origin/efac:FieldsPrivacy[efbc:FieldIdentifierCode/text()='cou-ori']</t>
  </si>
  <si>
    <t>efac:Origin/efac:FieldsPrivacy[efbc:FieldIdentifierCode/text()='cou-ori']</t>
  </si>
  <si>
    <t>ND-LotTenderOriginCountry</t>
  </si>
  <si>
    <t>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</si>
  <si>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</si>
  <si>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</si>
  <si>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</si>
  <si>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</si>
  <si>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</si>
  <si>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</si>
  <si>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</si>
  <si>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</si>
  <si>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</si>
  <si>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</si>
  <si>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ND-ConcessionRevenueBuyerUnpublish</t>
  </si>
  <si>
    <t>ND-ConcessionRevenue</t>
  </si>
  <si>
    <t>/*/ext:UBLExtensions/ext:UBLExtension/ext:ExtensionContent/efext:EformsExtension/efac:NoticeResult/efac:LotTender/efac:ConcessionRevenue/efac:FieldsPrivacy[efbc:FieldIdentifierCode/text()='con-rev-buy']</t>
  </si>
  <si>
    <t>efac:FieldsPrivacy[efbc:FieldIdentifierCode/text()='con-rev-buy']</t>
  </si>
  <si>
    <t>MG-MonetaryValue-hasEstimatedBuyerConcessionRevenue-ConcessionEstimate-foreseesConcession-Tender</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</si>
  <si>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</si>
  <si>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</si>
  <si>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</si>
  <si>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</si>
  <si>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</si>
  <si>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</si>
  <si>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</si>
  <si>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</si>
  <si>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</si>
  <si>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</si>
  <si>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</si>
  <si>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</si>
  <si>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ND-ConcessionRevenueUserUnpublish</t>
  </si>
  <si>
    <t>/*/ext:UBLExtensions/ext:UBLExtension/ext:ExtensionContent/efext:EformsExtension/efac:NoticeResult/efac:LotTender/efac:ConcessionRevenue/efac:FieldsPrivacy[efbc:FieldIdentifierCode/text()='con-rev-use']</t>
  </si>
  <si>
    <t>efac:FieldsPrivacy[efbc:FieldIdentifierCode/text()='con-rev-use']</t>
  </si>
  <si>
    <t>MG-MonetaryValue-hasEstimatedUserConcessionRevenue-ConcessionEstimate-foreseesConcession-Tender</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</si>
  <si>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</si>
  <si>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</si>
  <si>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</si>
  <si>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</si>
  <si>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</si>
  <si>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</si>
  <si>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</si>
  <si>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</si>
  <si>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</si>
  <si>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</si>
  <si>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</si>
  <si>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</si>
  <si>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</si>
  <si>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efac:FieldsPrivacy[efbc:FieldIdentifierCode/text()='val-con-des']</t>
  </si>
  <si>
    <t>epo:NonPublishedInformation / epo:ConcessionEstimate</t>
  </si>
  <si>
    <t>MG-ConcessionEstimate-foreseesConcession-Tender</t>
  </si>
  <si>
    <t>epo:Tender / epo:ConcessionEstimate</t>
  </si>
  <si>
    <t>?this epo:foreseesConcession ?value .</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</si>
  <si>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</si>
  <si>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</si>
  <si>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</si>
  <si>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</si>
  <si>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</si>
  <si>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</si>
  <si>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</si>
  <si>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</si>
  <si>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</si>
  <si>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</si>
  <si>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File Name</t>
  </si>
  <si>
    <t>TriplesMap Name</t>
  </si>
  <si>
    <t>TriplesMap Label</t>
  </si>
  <si>
    <t>TriplesMap Subject Label</t>
  </si>
  <si>
    <t>Iterator</t>
  </si>
  <si>
    <t>Subject Condition</t>
  </si>
  <si>
    <t>Min SDK</t>
  </si>
  <si>
    <t>Max SDK</t>
  </si>
  <si>
    <t>Versioned TM</t>
  </si>
  <si>
    <t>MG Masked Object</t>
  </si>
  <si>
    <t>Node of Masked Object</t>
  </si>
  <si>
    <t>POM Masked Object Label</t>
  </si>
  <si>
    <t>POM Masked Object Comment</t>
  </si>
  <si>
    <t>TriplesMap Masked Object</t>
  </si>
  <si>
    <t>simplified Relative XPath</t>
  </si>
  <si>
    <t>joinCondition child</t>
  </si>
  <si>
    <t>POM BT-195 Label</t>
  </si>
  <si>
    <t>POM BT-195 Comment</t>
  </si>
  <si>
    <t>POM BT-195 Condition</t>
  </si>
  <si>
    <t>POM BT-195 Value</t>
  </si>
  <si>
    <t>POM BT-197 Label</t>
  </si>
  <si>
    <t>POM BT-197 Comment</t>
  </si>
  <si>
    <t>POM BT-198 Label</t>
  </si>
  <si>
    <t>POM BT-198 Comment</t>
  </si>
  <si>
    <t>BT-196 TriplesMap Name</t>
  </si>
  <si>
    <t>BT-196 TriplesMap Iterator</t>
  </si>
  <si>
    <t>POM BT-196 Label</t>
  </si>
  <si>
    <t>POM BT-196 Comment</t>
  </si>
  <si>
    <t>POM BT-196 Language Label</t>
  </si>
  <si>
    <t>POM BT-196 Language Comment</t>
  </si>
  <si>
    <t>Export Line?</t>
  </si>
  <si>
    <t>Type of Match</t>
  </si>
  <si>
    <t>Alt. TriplesMap Masked Object</t>
  </si>
  <si>
    <t>Alt. POM Masked Object Label</t>
  </si>
  <si>
    <t>Alt. POM Masked Object Comment</t>
  </si>
  <si>
    <t>Alt. joinCondition child</t>
  </si>
  <si>
    <t>Adjusted</t>
  </si>
  <si>
    <t>green</t>
  </si>
  <si>
    <t>ND-ProcedureFeaturesUnpublish.rml.ttl</t>
  </si>
  <si>
    <t>tedm:MG-NonPublishedInformation-ND-ProcedureFeaturesUnpublish</t>
  </si>
  <si>
    <t>efbc:FieldIdentifierCode/text()='pro-fea'</t>
  </si>
  <si>
    <t>MG-Procedure</t>
  </si>
  <si>
    <t>ND-Root</t>
  </si>
  <si>
    <t>ND-ProcedureFeaturesUnpublish (concernsMaskedObject)</t>
  </si>
  <si>
    <t>Connection from NonPublishedInformation to Procedure under MG-Procedure_ND-Root</t>
  </si>
  <si>
    <t>tedm:MG-Procedure_ND-Root</t>
  </si>
  <si>
    <t/>
  </si>
  <si>
    <t>The field BT-195(BT-88)-Procedure, Unpublished Identifier, specifies information to generate the URI of the masked property</t>
  </si>
  <si>
    <t>http://data.europa.eu/a4g/ontology#hasMainFeature</t>
  </si>
  <si>
    <t>In BT-197(BT-88)-Procedure, Unpublished Justification Code, we link to the at-voc:non-publication-justification controlled list</t>
  </si>
  <si>
    <t>Unpublished Accessibility Date (Unpublished Access Date below SDK 1.6)</t>
  </si>
  <si>
    <t>tedm:MG-langString-hasConfidentialityJustification--NonPublishedInformation-ND-ProcedureFeaturesUnpublish</t>
  </si>
  <si>
    <t>Unpublished Justification Description of MG-NonPublishedInformation under ND-ProcedureFeaturesUnpublish</t>
  </si>
  <si>
    <t>BT-196(BT-88)-Procedure-Language</t>
  </si>
  <si>
    <t>Language of Unpublished Justification Description of MG-NonPublishedInformation under ND-ProcedureFeaturesUnpublish</t>
  </si>
  <si>
    <t>ND-ProcedureTypeUnpublish.rml.ttl</t>
  </si>
  <si>
    <t>tedm:MG-NonPublishedInformation-ND-ProcedureTypeUnpublish</t>
  </si>
  <si>
    <t>efbc:FieldIdentifierCode/text()='pro-typ'</t>
  </si>
  <si>
    <t>ND-ProcedureTypeUnpublish (concernsMaskedObject)</t>
  </si>
  <si>
    <t>The field BT-195(BT-105)-Procedure, Unpublished Identifier, specifies information to generate the URI of the masked property</t>
  </si>
  <si>
    <t>http://data.europa.eu/a4g/ontology#hasProcedureType</t>
  </si>
  <si>
    <t>In BT-197(BT-105)-Procedure, Unpublished Justification Code, we link to the at-voc:non-publication-justification controlled list</t>
  </si>
  <si>
    <t>tedm:MG-langString-hasConfidentialityJustification--NonPublishedInformation-ND-ProcedureTypeUnpublish</t>
  </si>
  <si>
    <t>Unpublished Justification Description of MG-NonPublishedInformation under ND-ProcedureTypeUnpublish</t>
  </si>
  <si>
    <t>BT-196(BT-105)-Procedure-Language</t>
  </si>
  <si>
    <t>Language of Unpublished Justification Description of MG-NonPublishedInformation under ND-ProcedureTypeUnpublish</t>
  </si>
  <si>
    <t>ND-ProcedureAcceleratedUnpublish.rml.ttl</t>
  </si>
  <si>
    <t>tedm:MG-NonPublishedInformation-ND-ProcedureAcceleratedUnpublish</t>
  </si>
  <si>
    <t>efbc:FieldIdentifierCode/text()='pro-acc'</t>
  </si>
  <si>
    <t>ND-ProcedureAcceleratedUnpublish (concernsMaskedObject)</t>
  </si>
  <si>
    <t>The field BT-195(BT-106)-Procedure, Unpublished Identifier, specifies information to generate the URI of the masked property</t>
  </si>
  <si>
    <t>http://data.europa.eu/a4g/ontology#isAccelerated</t>
  </si>
  <si>
    <t>In BT-197(BT-106)-Procedure, Unpublished Justification Code, we link to the at-voc:non-publication-justification controlled list</t>
  </si>
  <si>
    <t>tedm:MG-langString-hasConfidentialityJustification--NonPublishedInformation-ND-ProcedureAcceleratedUnpublish</t>
  </si>
  <si>
    <t>Unpublished Justification Description of MG-NonPublishedInformation under ND-ProcedureAcceleratedUnpublish</t>
  </si>
  <si>
    <t>BT-196(BT-106)-Procedure-Language</t>
  </si>
  <si>
    <t>Language of Unpublished Justification Description of MG-NonPublishedInformation under ND-ProcedureAcceleratedUnpublish</t>
  </si>
  <si>
    <t>ND-ProcedureAcceleratedJustificationUnpublish.rml.ttl</t>
  </si>
  <si>
    <t>tedm:MG-NonPublishedInformation-ND-ProcedureAcceleratedJustificationUnpublish</t>
  </si>
  <si>
    <t>efbc:FieldIdentifierCode/text()='pro-acc-jus'</t>
  </si>
  <si>
    <t>ND-ProcedureAcceleratedJustificationUnpublish (concernsMaskedObject)</t>
  </si>
  <si>
    <t>The field BT-195(BT-1351)-Procedure, Unpublished Identifier, specifies information to generate the URI of the masked property</t>
  </si>
  <si>
    <t>http://data.europa.eu/a4g/ontology#hasAcceleratedProcedureJustification</t>
  </si>
  <si>
    <t>In BT-197(BT-1351)-Procedure, Unpublished Justification Code, we link to the at-voc:non-publication-justification controlled list</t>
  </si>
  <si>
    <t>tedm:MG-langString-hasConfidentialityJustification--NonPublishedInformation-ND-ProcedureAcceleratedJustificationUnpublish</t>
  </si>
  <si>
    <t>Unpublished Justification Description of MG-NonPublishedInformation under ND-ProcedureAcceleratedJustificationUnpublish</t>
  </si>
  <si>
    <t>BT-196(BT-1351)-Procedure-Language</t>
  </si>
  <si>
    <t>Language of Unpublished Justification Description of MG-NonPublishedInformation under ND-ProcedureAcceleratedJustificationUnpublish</t>
  </si>
  <si>
    <t>ND-DirectAwardJustificationCodeUnpublish.rml.ttl</t>
  </si>
  <si>
    <t>tedm:MG-NonPublishedInformation-ND-DirectAwardJustificationCodeUnpublish</t>
  </si>
  <si>
    <t>efbc:FieldIdentifierCode/text()='dir-awa-jus'</t>
  </si>
  <si>
    <t>ND-DirectAwardJustificationCodeUnpublish (concernsMaskedObject)</t>
  </si>
  <si>
    <t>Connection from NonPublishedInformation to DirectAwardTerm under MG-DirectAwardTerm-isSubjectToTerm-Procedure_ND-DirectAward</t>
  </si>
  <si>
    <t>tedm:MG-DirectAwardTerm-isSubjectToTerm-Procedure_ND-DirectAward</t>
  </si>
  <si>
    <t>ext:UBLExtensions/ext:UBLExtension/ext:ExtensionContent/efext:EformsExtension/efac:FieldsPrivacy</t>
  </si>
  <si>
    <t>../../../../..</t>
  </si>
  <si>
    <t>The field BT-195(BT-136)-Procedure, Unpublished Identifier, specifies information to generate the URI of the masked property</t>
  </si>
  <si>
    <t>http://data.europa.eu/a4g/ontology#hasDirectAwardJustification</t>
  </si>
  <si>
    <t>In BT-197(BT-136)-Procedure, Unpublished Justification Code, we link to the at-voc:non-publication-justification controlled list</t>
  </si>
  <si>
    <t>tedm:MG-langString-hasConfidentialityJustification--NonPublishedInformation-ND-DirectAwardJustificationCodeUnpublish</t>
  </si>
  <si>
    <t>Unpublished Justification Description of MG-NonPublishedInformation under ND-DirectAwardJustificationCodeUnpublish</t>
  </si>
  <si>
    <t>BT-196(BT-136)-Procedure-Language</t>
  </si>
  <si>
    <t>Language of Unpublished Justification Description of MG-NonPublishedInformation under ND-DirectAwardJustificationCodeUnpublish</t>
  </si>
  <si>
    <t>tedm:MG-DirectAwardTerm-isSubjectToProcedureSpecificTerm-Procedure_ND-DirectAward</t>
  </si>
  <si>
    <t>ND-DirectAwardJustificationTextUnpublish.rml.ttl</t>
  </si>
  <si>
    <t>tedm:MG-NonPublishedInformation-ND-DirectAwardJustificationTextUnpublish</t>
  </si>
  <si>
    <t>efbc:FieldIdentifierCode/text()='dir-awa-tex'</t>
  </si>
  <si>
    <t>ND-DirectAwardJustificationTextUnpublish (concernsMaskedObject)</t>
  </si>
  <si>
    <t>The field BT-195(BT-135)-Procedure, Unpublished Identifier, specifies information to generate the URI of the masked property</t>
  </si>
  <si>
    <t>http://data.europa.eu/a4g/ontology#hasJustification</t>
  </si>
  <si>
    <t>In BT-197(BT-135)-Procedure, Unpublished Justification Code, we link to the at-voc:non-publication-justification controlled list</t>
  </si>
  <si>
    <t>tedm:MG-langString-hasConfidentialityJustification--NonPublishedInformation-ND-DirectAwardJustificationTextUnpublish</t>
  </si>
  <si>
    <t>Unpublished Justification Description of MG-NonPublishedInformation under ND-DirectAwardJustificationTextUnpublish</t>
  </si>
  <si>
    <t>BT-196(BT-135)-Procedure-Language</t>
  </si>
  <si>
    <t>Language of Unpublished Justification Description of MG-NonPublishedInformation under ND-DirectAwardJustificationTextUnpublish</t>
  </si>
  <si>
    <t>ND-DirectAwardJustificationPreviousUnpublish.rml.ttl</t>
  </si>
  <si>
    <t>tedm:MG-NonPublishedInformation-ND-DirectAwardJustificationPreviousUnpublish</t>
  </si>
  <si>
    <t>efbc:FieldIdentifierCode/text()='dir-awa-pre'</t>
  </si>
  <si>
    <t>ND-DirectAwardJustificationPreviousUnpublish (concernsMaskedObject)</t>
  </si>
  <si>
    <t>The field BT-195(BT-1252)-Procedure, Unpublished Identifier, specifies information to generate the URI of the masked property</t>
  </si>
  <si>
    <t>http://www.w3.org/ns/adms#identifier</t>
  </si>
  <si>
    <t>In BT-197(BT-1252)-Procedure, Unpublished Justification Code, we link to the at-voc:non-publication-justification controlled list</t>
  </si>
  <si>
    <t>tedm:MG-langString-hasConfidentialityJustification--NonPublishedInformation-ND-DirectAwardJustificationPreviousUnpublish</t>
  </si>
  <si>
    <t>Unpublished Justification Description of MG-NonPublishedInformation under ND-DirectAwardJustificationPreviousUnpublish</t>
  </si>
  <si>
    <t>BT-196(BT-1252)-Procedure-Language</t>
  </si>
  <si>
    <t>Language of Unpublished Justification Description of MG-NonPublishedInformation under ND-DirectAwardJustificationPreviousUnpublish</t>
  </si>
  <si>
    <t>ND-LotAwardCriterionTypeUnpublish.rml.ttl</t>
  </si>
  <si>
    <t>tedm:MG-NonPublishedInformation-ND-LotAwardCriterionTypeUnpublish</t>
  </si>
  <si>
    <t>efbc:FieldIdentifierCode/text()='awa-cri-typ'</t>
  </si>
  <si>
    <t>ND-LotAwardCriterionTypeUnpublish (concernsMaskedObject)</t>
  </si>
  <si>
    <t>Connection from NonPublishedInformation to AwardCriterion under MG-AwardCriterion-specifiesProcurementCriterion-Lot_ND-LotAwardCriterionParameters</t>
  </si>
  <si>
    <t>tedm:MG-AwardCriterion-specifiesProcurementCriterion-Lot_ND-LotAwardCriterionParameters</t>
  </si>
  <si>
    <t>efac:FieldsPrivacy</t>
  </si>
  <si>
    <t>..</t>
  </si>
  <si>
    <t>The field BT-195(BT-539)-Lot, Unpublished Identifier, specifies information to generate the URI of the masked property</t>
  </si>
  <si>
    <t>http://data.europa.eu/a4g/ontology#hasAwardCriterionType</t>
  </si>
  <si>
    <t>In BT-197(BT-539)-Lot, Unpublished Justification Code, we link to the at-voc:non-publication-justification controlled list</t>
  </si>
  <si>
    <t>tedm:MG-langString-hasConfidentialityJustification--NonPublishedInformation-ND-LotAwardCriterionTypeUnpublish</t>
  </si>
  <si>
    <t>Unpublished Justification Description of MG-NonPublishedInformation under ND-LotAwardCriterionTypeUnpublish</t>
  </si>
  <si>
    <t>BT-196(BT-539)-Lot-Language</t>
  </si>
  <si>
    <t>Language of Unpublished Justification Description of MG-NonPublishedInformation under ND-LotAwardCriterionTypeUnpublish</t>
  </si>
  <si>
    <t>tedm:MG-AwardCriterion-specifiesProcurementCriterion-Lot_ND-LotAwardCriterion</t>
  </si>
  <si>
    <t>ND-LotAwardCriterionDescriptionUnpublish.rml.ttl</t>
  </si>
  <si>
    <t>tedm:MG-NonPublishedInformation-ND-LotAwardCriterionDescriptionUnpublish</t>
  </si>
  <si>
    <t>efbc:FieldIdentifierCode/text()='awa-cri-des'</t>
  </si>
  <si>
    <t>ND-LotAwardCriterionDescriptionUnpublish (concernsMaskedObject)</t>
  </si>
  <si>
    <t>The field BT-195(BT-540)-Lot, Unpublished Identifier, specifies information to generate the URI of the masked property</t>
  </si>
  <si>
    <t>http://purl.org/dc/terms/description</t>
  </si>
  <si>
    <t>In BT-197(BT-540)-Lot, Unpublished Justification Code, we link to the at-voc:non-publication-justification controlled list</t>
  </si>
  <si>
    <t>tedm:MG-langString-hasConfidentialityJustification--NonPublishedInformation-ND-LotAwardCriterionDescriptionUnpublish</t>
  </si>
  <si>
    <t>Unpublished Justification Description of MG-NonPublishedInformation under ND-LotAwardCriterionDescriptionUnpublish</t>
  </si>
  <si>
    <t>BT-196(BT-540)-Lot-Language</t>
  </si>
  <si>
    <t>Language of Unpublished Justification Description of MG-NonPublishedInformation under ND-LotAwardCriterionDescriptionUnpublish</t>
  </si>
  <si>
    <t>red</t>
  </si>
  <si>
    <t>ND-LotAwardCriterionNumberUnpublish.rml.ttl</t>
  </si>
  <si>
    <t>tedm:MG-NonPublishedInformation-ND-LotAwardCriterionNumberUnpublish</t>
  </si>
  <si>
    <t>efbc:FieldIdentifierCode/text()='awa-cri-num'</t>
  </si>
  <si>
    <t>ND-LotAwardCriterionNumberUnpublish (concernsMaskedObject)</t>
  </si>
  <si>
    <t>Connection from NonPublishedInformation to AwardCriterion OR  under MG-AwardCriterion-hasConstraint-Lot-specifiesProcurementCriterion-Lot_ND-LotAwardCriterionParameter</t>
  </si>
  <si>
    <t>tedm:MG-AwardCriterion-hasConstraint-Lot-specifiesProcurementCriterion-Lot_ND-LotAwardCriterionParameter</t>
  </si>
  <si>
    <t>The field BT-195(BT-541)-Lot, Unpublished Identifier, specifies information to generate the URI of the masked property</t>
  </si>
  <si>
    <t>http://data.europa.eu/m8g/weight&gt;} UNION {?this epo:hasMaskableProperty &lt;http://data.europa.eu/a4g/ontology#hasFixedValue&gt;} UNION {?this epo:hasMaskableProperty &lt;http://data.europa.eu/a4g/ontology#hasThresholdValue</t>
  </si>
  <si>
    <t>In BT-197(BT-541)-Lot, Unpublished Justification Code, we link to the at-voc:non-publication-justification controlled list</t>
  </si>
  <si>
    <t>tedm:MG-langString-hasConfidentialityJustification--NonPublishedInformation-ND-LotAwardCriterionNumberUnpublish</t>
  </si>
  <si>
    <t>Unpublished Justification Description of MG-NonPublishedInformation under ND-LotAwardCriterionNumberUnpublish</t>
  </si>
  <si>
    <t>BT-196(BT-541)-Lot-Language</t>
  </si>
  <si>
    <t>Language of Unpublished Justification Description of MG-NonPublishedInformation under ND-LotAwardCriterionNumberUnpublish</t>
  </si>
  <si>
    <t>../../../../../..</t>
  </si>
  <si>
    <t>ND-LotAwardCriterionWeightNumberUnpublish.rml.ttl</t>
  </si>
  <si>
    <t>tedm:MG-NonPublishedInformation-ND-LotAwardCriterionWeightNumberUnpublish</t>
  </si>
  <si>
    <t>ND-LotAwardCriterionWeightNumberUnpublish (concernsMaskedObject)</t>
  </si>
  <si>
    <t>Connection from NonPublishedInformation to AwardCriterion under MG-AwardCriterion-specifiesProcurementCriterion-Lot_ND-LotAwardWeightCriterionParameter</t>
  </si>
  <si>
    <t>tedm:MG-AwardCriterion-specifiesProcurementCriterion-Lot_ND-LotAwardWeightCriterionParameter</t>
  </si>
  <si>
    <t>The field BT-195(BT-541)-Lot-Weight, Unpublished Identifier, specifies information to generate the URI of the masked property</t>
  </si>
  <si>
    <t>In BT-197(BT-541)-Lot-Weight, Unpublished Justification Code, we link to the at-voc:non-publication-justification controlled list</t>
  </si>
  <si>
    <t>tedm:MG-langString-hasConfidentialityJustification--NonPublishedInformation-ND-LotAwardCriterionWeightNumberUnpublish</t>
  </si>
  <si>
    <t>Unpublished Justification Description of MG-NonPublishedInformation under ND-LotAwardCriterionWeightNumberUnpublish</t>
  </si>
  <si>
    <t>BT-196(BT-541)-Lot-Weight-Language</t>
  </si>
  <si>
    <t>Language of Unpublished Justification Description of MG-NonPublishedInformation under ND-LotAwardCriterionWeightNumberUnpublish</t>
  </si>
  <si>
    <t>ND-LotAwardCriterionNumberWeightUnpublish.rml.ttl</t>
  </si>
  <si>
    <t>tedm:MG-NonPublishedInformation-ND-LotAwardCriterionNumberWeightUnpublish</t>
  </si>
  <si>
    <t>efbc:FieldIdentifierCode/text()='awa-cri-wei'</t>
  </si>
  <si>
    <t>ND-LotAwardCriterionNumberWeightUnpublish (concernsMaskedObject)</t>
  </si>
  <si>
    <t>efac:AwardCriterionParameter/efac:FieldsPrivacy</t>
  </si>
  <si>
    <t>../..</t>
  </si>
  <si>
    <t>The field BT-195(BT-5421)-Lot, Unpublished Identifier, specifies information to generate the URI of the masked property</t>
  </si>
  <si>
    <t>http://data.europa.eu/a4g/ontology#hasWeightValueType</t>
  </si>
  <si>
    <t>In BT-197(BT-5421)-Lot, Unpublished Justification Code, we link to the at-voc:non-publication-justification controlled list</t>
  </si>
  <si>
    <t>tedm:MG-langString-hasConfidentialityJustification--NonPublishedInformation-ND-LotAwardCriterionNumberWeightUnpublish</t>
  </si>
  <si>
    <t>Unpublished Justification Description of MG-NonPublishedInformation under ND-LotAwardCriterionNumberWeightUnpublish</t>
  </si>
  <si>
    <t>BT-196(BT-5421)-Lot-Language</t>
  </si>
  <si>
    <t>Language of Unpublished Justification Description of MG-NonPublishedInformation under ND-LotAwardCriterionNumberWeightUnpublish</t>
  </si>
  <si>
    <t>ND-LotAwardCriterionFixNumberUnpublish.rml.ttl</t>
  </si>
  <si>
    <t>tedm:MG-NonPublishedInformation-ND-LotAwardCriterionFixNumberUnpublish</t>
  </si>
  <si>
    <t>ND-LotAwardCriterionFixNumberUnpublish (concernsMaskedObject)</t>
  </si>
  <si>
    <t>Connection from NonPublishedInformation to AwardCriterion under MG-AwardCriterion-specifiesProcurementCriterion-Lot_ND-LotAwardFixedCriterionParameter</t>
  </si>
  <si>
    <t>tedm:MG-AwardCriterion-specifiesProcurementCriterion-Lot_ND-LotAwardFixedCriterionParameter</t>
  </si>
  <si>
    <t>The field BT-195(BT-541)-Lot-Fixed, Unpublished Identifier, specifies information to generate the URI of the masked property</t>
  </si>
  <si>
    <t>http://data.europa.eu/a4g/ontology#hasFixedValue</t>
  </si>
  <si>
    <t>In BT-197(BT-541)-Lot-Fixed, Unpublished Justification Code, we link to the at-voc:non-publication-justification controlled list</t>
  </si>
  <si>
    <t>tedm:MG-langString-hasConfidentialityJustification--NonPublishedInformation-ND-LotAwardCriterionFixNumberUnpublish</t>
  </si>
  <si>
    <t>Unpublished Justification Description of MG-NonPublishedInformation under ND-LotAwardCriterionFixNumberUnpublish</t>
  </si>
  <si>
    <t>BT-196(BT-541)-Lot-Fixed-Language</t>
  </si>
  <si>
    <t>Language of Unpublished Justification Description of MG-NonPublishedInformation under ND-LotAwardCriterionFixNumberUnpublish</t>
  </si>
  <si>
    <t>ND-LotAwardCriterionNumberFixUnpublish.rml.ttl</t>
  </si>
  <si>
    <t>tedm:MG-NonPublishedInformation-ND-LotAwardCriterionNumberFixUnpublish</t>
  </si>
  <si>
    <t>efbc:FieldIdentifierCode/text()='awa-cri-fix'</t>
  </si>
  <si>
    <t>ND-LotAwardCriterionNumberFixUnpublish (concernsMaskedObject)</t>
  </si>
  <si>
    <t>The field BT-195(BT-5422)-Lot, Unpublished Identifier, specifies information to generate the URI of the masked property</t>
  </si>
  <si>
    <t>http://data.europa.eu/a4g/ontology#hasFixedValueType</t>
  </si>
  <si>
    <t>In BT-197(BT-5422)-Lot, Unpublished Justification Code, we link to the at-voc:non-publication-justification controlled list</t>
  </si>
  <si>
    <t>tedm:MG-langString-hasConfidentialityJustification--NonPublishedInformation-ND-LotAwardCriterionNumberFixUnpublish</t>
  </si>
  <si>
    <t>Unpublished Justification Description of MG-NonPublishedInformation under ND-LotAwardCriterionNumberFixUnpublish</t>
  </si>
  <si>
    <t>BT-196(BT-5422)-Lot-Language</t>
  </si>
  <si>
    <t>Language of Unpublished Justification Description of MG-NonPublishedInformation under ND-LotAwardCriterionNumberFixUnpublish</t>
  </si>
  <si>
    <t>ND-LotAwardCriterionThresholdNumberUnpublish.rml.ttl</t>
  </si>
  <si>
    <t>tedm:MG-NonPublishedInformation-ND-LotAwardCriterionThresholdNumberUnpublish</t>
  </si>
  <si>
    <t>ND-LotAwardCriterionThresholdNumberUnpublish (concernsMaskedObject)</t>
  </si>
  <si>
    <t>Connection from NonPublishedInformation to Constraint under MG-AwardCriterion-specifiesProcurementCriterion-Lot_ND-LotAwardThresholdCriterionParameter</t>
  </si>
  <si>
    <t>tedm:MG-AwardCriterion-specifiesProcurementCriterion-Lot_ND-LotAwardThresholdCriterionParameter</t>
  </si>
  <si>
    <t>The field BT-195(BT-541)-Lot-Threshold, Unpublished Identifier, specifies information to generate the URI of the masked property</t>
  </si>
  <si>
    <t>http://data.europa.eu/a4g/ontology#hasThresholdValue</t>
  </si>
  <si>
    <t>In BT-197(BT-541)-Lot-Threshold, Unpublished Justification Code, we link to the at-voc:non-publication-justification controlled list</t>
  </si>
  <si>
    <t>tedm:MG-langString-hasConfidentialityJustification--NonPublishedInformation-ND-LotAwardCriterionThresholdNumberUnpublish</t>
  </si>
  <si>
    <t>Unpublished Justification Description of MG-NonPublishedInformation under ND-LotAwardCriterionThresholdNumberUnpublish</t>
  </si>
  <si>
    <t>BT-196(BT-541)-Lot-Threshold-Language</t>
  </si>
  <si>
    <t>Language of Unpublished Justification Description of MG-NonPublishedInformation under ND-LotAwardCriterionThresholdNumberUnpublish</t>
  </si>
  <si>
    <t>ND-LotAwardCriterionNumberThresholdUnpublish.rml.ttl</t>
  </si>
  <si>
    <t>tedm:MG-NonPublishedInformation-ND-LotAwardCriterionNumberThresholdUnpublish</t>
  </si>
  <si>
    <t>efbc:FieldIdentifierCode/text()='awa-cri-thr'</t>
  </si>
  <si>
    <t>ND-LotAwardCriterionNumberThresholdUnpublish (concernsMaskedObject)</t>
  </si>
  <si>
    <t>Connection from NonPublishedInformation to Constraint under MG-AwardCriterion-specifiesProcurementCriterion-Lot_ND-LotAwardCriterionParameters</t>
  </si>
  <si>
    <t>The field BT-195(BT-5423)-Lot, Unpublished Identifier, specifies information to generate the URI of the masked property</t>
  </si>
  <si>
    <t>http://data.europa.eu/a4g/ontology#hasThresholdType</t>
  </si>
  <si>
    <t>In BT-197(BT-5423)-Lot, Unpublished Justification Code, we link to the at-voc:non-publication-justification controlled list</t>
  </si>
  <si>
    <t>tedm:MG-langString-hasConfidentialityJustification--NonPublishedInformation-ND-LotAwardCriterionNumberThresholdUnpublish</t>
  </si>
  <si>
    <t>Unpublished Justification Description of MG-NonPublishedInformation under ND-LotAwardCriterionNumberThresholdUnpublish</t>
  </si>
  <si>
    <t>BT-196(BT-5423)-Lot-Language</t>
  </si>
  <si>
    <t>Language of Unpublished Justification Description of MG-NonPublishedInformation under ND-LotAwardCriterionNumberThresholdUnpublish</t>
  </si>
  <si>
    <t>tedm:MG-Constraint-hasConstraint-AwardCriterion-specifiesProcurementCriterion-Lot_ND-LotAwardThresholdCriterionParameter</t>
  </si>
  <si>
    <t>ND-LotAwardCriteriaNameUnpublish.rml.ttl</t>
  </si>
  <si>
    <t>tedm:MG-NonPublishedInformation-ND-LotAwardCriteriaNameUnpublish</t>
  </si>
  <si>
    <t>efbc:FieldIdentifierCode/text()='awa-cri-nam'</t>
  </si>
  <si>
    <t>ND-LotAwardCriteriaNameUnpublish (concernsMaskedObject)</t>
  </si>
  <si>
    <t>The field BT-195(BT-734)-Lot, Unpublished Identifier, specifies information to generate the URI of the masked property</t>
  </si>
  <si>
    <t>http://www.w3.org/2004/02/skos/core#prefLabel</t>
  </si>
  <si>
    <t>In BT-197(BT-734)-Lot, Unpublished Justification Code, we link to the at-voc:non-publication-justification controlled list</t>
  </si>
  <si>
    <t>tedm:MG-langString-hasConfidentialityJustification--NonPublishedInformation-ND-LotAwardCriteriaNameUnpublish</t>
  </si>
  <si>
    <t>Unpublished Justification Description of MG-NonPublishedInformation under ND-LotAwardCriteriaNameUnpublish</t>
  </si>
  <si>
    <t>BT-196(BT-734)-Lot-Language</t>
  </si>
  <si>
    <t>Language of Unpublished Justification Description of MG-NonPublishedInformation under ND-LotAwardCriteriaNameUnpublish</t>
  </si>
  <si>
    <t>ND-LotAwardCriterionNumberComplicatedUnpublish.rml.ttl</t>
  </si>
  <si>
    <t>tedm:MG-NonPublishedInformation-ND-LotAwardCriterionNumberComplicatedUnpublish</t>
  </si>
  <si>
    <t>efbc:FieldIdentifierCode/text()='awa-cri-com'</t>
  </si>
  <si>
    <t>ND-LotAwardCriterionNumberComplicatedUnpublish (concernsMaskedObject)</t>
  </si>
  <si>
    <t>Connection from NonPublishedInformation to AwardEvaluationTerm under MG-AwardEvaluationTerm-isSubjectToTerm-Lot_ND-LotAwardCriteria</t>
  </si>
  <si>
    <t>tedm:MG-AwardEvaluationTerm-isSubjectToTerm-Lot_ND-LotAwardCriteria</t>
  </si>
  <si>
    <t>The field BT-195(BT-543)-Lot, Unpublished Identifier, specifies information to generate the URI of the masked property</t>
  </si>
  <si>
    <t>http://data.europa.eu/a4g/ontology#hasAwardCriteriaEvaluationFormula</t>
  </si>
  <si>
    <t>In BT-197(BT-543)-Lot, Unpublished Justification Code, we link to the at-voc:non-publication-justification controlled list</t>
  </si>
  <si>
    <t>tedm:MG-langString-hasConfidentialityJustification--NonPublishedInformation-ND-LotAwardCriterionNumberComplicatedUnpublish</t>
  </si>
  <si>
    <t>Unpublished Justification Description of MG-NonPublishedInformation under ND-LotAwardCriterionNumberComplicatedUnpublish</t>
  </si>
  <si>
    <t>BT-196(BT-543)-Lot-Language</t>
  </si>
  <si>
    <t>Language of Unpublished Justification Description of MG-NonPublishedInformation under ND-LotAwardCriterionNumberComplicatedUnpublish</t>
  </si>
  <si>
    <t>ND-LotAwardCriteriaOrderJustificationUnpublish.rml.ttl</t>
  </si>
  <si>
    <t>tedm:MG-NonPublishedInformation-ND-LotAwardCriteriaOrderJustificationUnpublish</t>
  </si>
  <si>
    <t>efbc:FieldIdentifierCode/text()='awa-cri-ord'</t>
  </si>
  <si>
    <t>ND-LotAwardCriteriaOrderJustificationUnpublish (concernsMaskedObject)</t>
  </si>
  <si>
    <t>The field BT-195(BT-733)-Lot, Unpublished Identifier, specifies information to generate the URI of the masked property</t>
  </si>
  <si>
    <t>http://data.europa.eu/a4g/ontology#hasAwardCriteriaOrderJustification</t>
  </si>
  <si>
    <t>In BT-197(BT-733)-Lot, Unpublished Justification Code, we link to the at-voc:non-publication-justification controlled list</t>
  </si>
  <si>
    <t>tedm:MG-langString-hasConfidentialityJustification--NonPublishedInformation-ND-LotAwardCriteriaOrderJustificationUnpublish</t>
  </si>
  <si>
    <t>Unpublished Justification Description of MG-NonPublishedInformation under ND-LotAwardCriteriaOrderJustificationUnpublish</t>
  </si>
  <si>
    <t>BT-196(BT-733)-Lot-Language</t>
  </si>
  <si>
    <t>Language of Unpublished Justification Description of MG-NonPublishedInformation under ND-LotAwardCriteriaOrderJustificationUnpublish</t>
  </si>
  <si>
    <t>ND-LotsGroupAwardCriterionTypeUnpublish.rml.ttl</t>
  </si>
  <si>
    <t>tedm:MG-NonPublishedInformation-ND-LotsGroupAwardCriterionTypeUnpublish</t>
  </si>
  <si>
    <t>ND-LotsGroupAwardCriterionTypeUnpublish (concernsMaskedObject)</t>
  </si>
  <si>
    <t>Connection from NonPublishedInformation to AwardCriterion under MG-AwardCriterion-specifiesProcurementCriterion-LotGroup_ND-LotsGroupAwardCriterionParameters</t>
  </si>
  <si>
    <t>tedm:MG-AwardCriterion-specifiesProcurementCriterion-LotGroup_ND-LotsGroupAwardCriterionParameters</t>
  </si>
  <si>
    <t>The field BT-195(BT-539)-LotsGroup, Unpublished Identifier, specifies information to generate the URI of the masked property</t>
  </si>
  <si>
    <t>In BT-197(BT-539)-LotsGroup, Unpublished Justification Code, we link to the at-voc:non-publication-justification controlled list</t>
  </si>
  <si>
    <t>tedm:MG-langString-hasConfidentialityJustification--NonPublishedInformation-ND-LotsGroupAwardCriterionTypeUnpublish</t>
  </si>
  <si>
    <t>Unpublished Justification Description of MG-NonPublishedInformation under ND-LotsGroupAwardCriterionTypeUnpublish</t>
  </si>
  <si>
    <t>BT-196(BT-539)-LotsGroup-Language</t>
  </si>
  <si>
    <t>Language of Unpublished Justification Description of MG-NonPublishedInformation under ND-LotsGroupAwardCriterionTypeUnpublish</t>
  </si>
  <si>
    <t>tedm:MG-AwardCriterion-specifiesProcurementCriterion-LotGroup_ND-LotsGroupAwardCriterion</t>
  </si>
  <si>
    <t>ND-LotsGroupAwardCriterionDescriptionUnpublish.rml.ttl</t>
  </si>
  <si>
    <t>tedm:MG-NonPublishedInformation-ND-LotsGroupAwardCriterionDescriptionUnpublish</t>
  </si>
  <si>
    <t>ND-LotsGroupAwardCriterionDescriptionUnpublish (concernsMaskedObject)</t>
  </si>
  <si>
    <t>The field BT-195(BT-540)-LotsGroup, Unpublished Identifier, specifies information to generate the URI of the masked property</t>
  </si>
  <si>
    <t>In BT-197(BT-540)-LotsGroup, Unpublished Justification Code, we link to the at-voc:non-publication-justification controlled list</t>
  </si>
  <si>
    <t>tedm:MG-langString-hasConfidentialityJustification--NonPublishedInformation-ND-LotsGroupAwardCriterionDescriptionUnpublish</t>
  </si>
  <si>
    <t>Unpublished Justification Description of MG-NonPublishedInformation under ND-LotsGroupAwardCriterionDescriptionUnpublish</t>
  </si>
  <si>
    <t>BT-196(BT-540)-LotsGroup-Language</t>
  </si>
  <si>
    <t>Language of Unpublished Justification Description of MG-NonPublishedInformation under ND-LotsGroupAwardCriterionDescriptionUnpublish</t>
  </si>
  <si>
    <t>ND-LotsGroupAwardCriterionNumberUnpublish.rml.ttl</t>
  </si>
  <si>
    <t>tedm:MG-NonPublishedInformation-ND-LotsGroupAwardCriterionNumberUnpublish</t>
  </si>
  <si>
    <t>ND-LotsGroupAwardCriterionNumberUnpublish (concernsMaskedObject)</t>
  </si>
  <si>
    <t>Connection from NonPublishedInformation to AwardCriterion OR  under MG-AwardCriterion-hasConstraint-LotGroup-specifiesProcurementCriterion-LotGroup_ND-LotsGroupAwardCriterionParameter</t>
  </si>
  <si>
    <t>tedm:MG-AwardCriterion-hasConstraint-LotGroup-specifiesProcurementCriterion-LotGroup_ND-LotsGroupAwardCriterionParameter</t>
  </si>
  <si>
    <t>The field BT-195(BT-541)-LotsGroup, Unpublished Identifier, specifies information to generate the URI of the masked property</t>
  </si>
  <si>
    <t>In BT-197(BT-541)-LotsGroup, Unpublished Justification Code, we link to the at-voc:non-publication-justification controlled list</t>
  </si>
  <si>
    <t>tedm:MG-langString-hasConfidentialityJustification--NonPublishedInformation-ND-LotsGroupAwardCriterionNumberUnpublish</t>
  </si>
  <si>
    <t>Unpublished Justification Description of MG-NonPublishedInformation under ND-LotsGroupAwardCriterionNumberUnpublish</t>
  </si>
  <si>
    <t>BT-196(BT-541)-LotsGroup-Language</t>
  </si>
  <si>
    <t>Language of Unpublished Justification Description of MG-NonPublishedInformation under ND-LotsGroupAwardCriterionNumberUnpublish</t>
  </si>
  <si>
    <t>ND-LotsGroupAwardCriterionWeightNumberUnpublish.rml.ttl</t>
  </si>
  <si>
    <t>tedm:MG-NonPublishedInformation-ND-LotsGroupAwardCriterionWeightNumberUnpublish</t>
  </si>
  <si>
    <t>ND-LotsGroupAwardCriterionWeightNumberUnpublish (concernsMaskedObject)</t>
  </si>
  <si>
    <t>Connection from NonPublishedInformation to AwardCriterion under MG-AwardCriterion-specifiesProcurementCriterion-LotGroup_ND-LotsGroupAwardWeightCriterionParameter</t>
  </si>
  <si>
    <t>tedm:MG-AwardCriterion-specifiesProcurementCriterion-LotGroup_ND-LotsGroupAwardWeightCriterionParameter</t>
  </si>
  <si>
    <t>The field BT-195(BT-541)-LotsGroup-Weight, Unpublished Identifier, specifies information to generate the URI of the masked property</t>
  </si>
  <si>
    <t>In BT-197(BT-541)-LotsGroup-Weight, Unpublished Justification Code, we link to the at-voc:non-publication-justification controlled list</t>
  </si>
  <si>
    <t>tedm:MG-langString-hasConfidentialityJustification--NonPublishedInformation-ND-LotsGroupAwardCriterionWeightNumberUnpublish</t>
  </si>
  <si>
    <t>Unpublished Justification Description of MG-NonPublishedInformation under ND-LotsGroupAwardCriterionWeightNumberUnpublish</t>
  </si>
  <si>
    <t>BT-196(BT-541)-LotsGroup-Weight-Language</t>
  </si>
  <si>
    <t>Language of Unpublished Justification Description of MG-NonPublishedInformation under ND-LotsGroupAwardCriterionWeightNumberUnpublish</t>
  </si>
  <si>
    <t>ND-LotsGroupAwardCriterionNumberWeightUnpublish.rml.ttl</t>
  </si>
  <si>
    <t>tedm:MG-NonPublishedInformation-ND-LotsGroupAwardCriterionNumberWeightUnpublish</t>
  </si>
  <si>
    <t>ND-LotsGroupAwardCriterionNumberWeightUnpublish (concernsMaskedObject)</t>
  </si>
  <si>
    <t>The field BT-195(BT-5421)-LotsGroup, Unpublished Identifier, specifies information to generate the URI of the masked property</t>
  </si>
  <si>
    <t>In BT-197(BT-5421)-LotsGroup, Unpublished Justification Code, we link to the at-voc:non-publication-justification controlled list</t>
  </si>
  <si>
    <t>tedm:MG-langString-hasConfidentialityJustification--NonPublishedInformation-ND-LotsGroupAwardCriterionNumberWeightUnpublish</t>
  </si>
  <si>
    <t>Unpublished Justification Description of MG-NonPublishedInformation under ND-LotsGroupAwardCriterionNumberWeightUnpublish</t>
  </si>
  <si>
    <t>BT-196(BT-5421)-LotsGroup-Language</t>
  </si>
  <si>
    <t>Language of Unpublished Justification Description of MG-NonPublishedInformation under ND-LotsGroupAwardCriterionNumberWeightUnpublish</t>
  </si>
  <si>
    <t>ND-LotsGroupAwardCriterionFixNumberUnpublish.rml.ttl</t>
  </si>
  <si>
    <t>tedm:MG-NonPublishedInformation-ND-LotsGroupAwardCriterionFixNumberUnpublish</t>
  </si>
  <si>
    <t>ND-LotsGroupAwardCriterionFixNumberUnpublish (concernsMaskedObject)</t>
  </si>
  <si>
    <t>Connection from NonPublishedInformation to AwardCriterion under MG-AwardCriterion-specifiesProcurementCriterion-LotGroup_ND-LotsGroupAwardFixedCriterionParameter</t>
  </si>
  <si>
    <t>tedm:MG-AwardCriterion-specifiesProcurementCriterion-LotGroup_ND-LotsGroupAwardFixedCriterionParameter</t>
  </si>
  <si>
    <t>The field BT-195(BT-541)-LotsGroup-Fixed, Unpublished Identifier, specifies information to generate the URI of the masked property</t>
  </si>
  <si>
    <t>In BT-197(BT-541)-LotsGroup-Fixed, Unpublished Justification Code, we link to the at-voc:non-publication-justification controlled list</t>
  </si>
  <si>
    <t>tedm:MG-langString-hasConfidentialityJustification--NonPublishedInformation-ND-LotsGroupAwardCriterionFixNumberUnpublish</t>
  </si>
  <si>
    <t>Unpublished Justification Description of MG-NonPublishedInformation under ND-LotsGroupAwardCriterionFixNumberUnpublish</t>
  </si>
  <si>
    <t>BT-196(BT-541)-LotsGroup-Fixed-Language</t>
  </si>
  <si>
    <t>Language of Unpublished Justification Description of MG-NonPublishedInformation under ND-LotsGroupAwardCriterionFixNumberUnpublish</t>
  </si>
  <si>
    <t>ND-LotsGroupAwardCriterionNumberFixUnpublish.rml.ttl</t>
  </si>
  <si>
    <t>tedm:MG-NonPublishedInformation-ND-LotsGroupAwardCriterionNumberFixUnpublish</t>
  </si>
  <si>
    <t>ND-LotsGroupAwardCriterionNumberFixUnpublish (concernsMaskedObject)</t>
  </si>
  <si>
    <t>The field BT-195(BT-5422)-LotsGroup, Unpublished Identifier, specifies information to generate the URI of the masked property</t>
  </si>
  <si>
    <t>In BT-197(BT-5422)-LotsGroup, Unpublished Justification Code, we link to the at-voc:non-publication-justification controlled list</t>
  </si>
  <si>
    <t>tedm:MG-langString-hasConfidentialityJustification--NonPublishedInformation-ND-LotsGroupAwardCriterionNumberFixUnpublish</t>
  </si>
  <si>
    <t>Unpublished Justification Description of MG-NonPublishedInformation under ND-LotsGroupAwardCriterionNumberFixUnpublish</t>
  </si>
  <si>
    <t>BT-196(BT-5422)-LotsGroup-Language</t>
  </si>
  <si>
    <t>Language of Unpublished Justification Description of MG-NonPublishedInformation under ND-LotsGroupAwardCriterionNumberFixUnpublish</t>
  </si>
  <si>
    <t>ND-LotsGroupAwardCriterionThresholdNumberUnpublish.rml.ttl</t>
  </si>
  <si>
    <t>tedm:MG-NonPublishedInformation-ND-LotsGroupAwardCriterionThresholdNumberUnpublish</t>
  </si>
  <si>
    <t>ND-LotsGroupAwardCriterionThresholdNumberUnpublish (concernsMaskedObject)</t>
  </si>
  <si>
    <t>Connection from NonPublishedInformation to Constraint under MG-AwardCriterion-specifiesProcurementCriterion-LotGroup_ND-LotsGroupAwardThresholdCriterionParameter</t>
  </si>
  <si>
    <t>tedm:MG-AwardCriterion-specifiesProcurementCriterion-LotGroup_ND-LotsGroupAwardThresholdCriterionParameter</t>
  </si>
  <si>
    <t>The field BT-195(BT-541)-LotsGroup-Threshold, Unpublished Identifier, specifies information to generate the URI of the masked property</t>
  </si>
  <si>
    <t>In BT-197(BT-541)-LotsGroup-Threshold, Unpublished Justification Code, we link to the at-voc:non-publication-justification controlled list</t>
  </si>
  <si>
    <t>tedm:MG-langString-hasConfidentialityJustification--NonPublishedInformation-ND-LotsGroupAwardCriterionThresholdNumberUnpublish</t>
  </si>
  <si>
    <t>Unpublished Justification Description of MG-NonPublishedInformation under ND-LotsGroupAwardCriterionThresholdNumberUnpublish</t>
  </si>
  <si>
    <t>BT-196(BT-541)-LotsGroup-Threshold-Language</t>
  </si>
  <si>
    <t>Language of Unpublished Justification Description of MG-NonPublishedInformation under ND-LotsGroupAwardCriterionThresholdNumberUnpublish</t>
  </si>
  <si>
    <t>ND-LotsGroupAwardCriterionNumberThresholdUnpublish.rml.ttl</t>
  </si>
  <si>
    <t>tedm:MG-NonPublishedInformation-ND-LotsGroupAwardCriterionNumberThresholdUnpublish</t>
  </si>
  <si>
    <t>ND-LotsGroupAwardCriterionNumberThresholdUnpublish (concernsMaskedObject)</t>
  </si>
  <si>
    <t>Connection from NonPublishedInformation to Constraint under MG-AwardCriterion-specifiesProcurementCriterion-LotGroup_ND-LotsGroupAwardCriterionParameters</t>
  </si>
  <si>
    <t>The field BT-195(BT-5423)-LotsGroup, Unpublished Identifier, specifies information to generate the URI of the masked property</t>
  </si>
  <si>
    <t>In BT-197(BT-5423)-LotsGroup, Unpublished Justification Code, we link to the at-voc:non-publication-justification controlled list</t>
  </si>
  <si>
    <t>tedm:MG-langString-hasConfidentialityJustification--NonPublishedInformation-ND-LotsGroupAwardCriterionNumberThresholdUnpublish</t>
  </si>
  <si>
    <t>Unpublished Justification Description of MG-NonPublishedInformation under ND-LotsGroupAwardCriterionNumberThresholdUnpublish</t>
  </si>
  <si>
    <t>BT-196(BT-5423)-LotsGroup-Language</t>
  </si>
  <si>
    <t>Language of Unpublished Justification Description of MG-NonPublishedInformation under ND-LotsGroupAwardCriterionNumberThresholdUnpublish</t>
  </si>
  <si>
    <t>ND-LotsGroupAwardCriteriaNameUnpublish.rml.ttl</t>
  </si>
  <si>
    <t>tedm:MG-NonPublishedInformation-ND-LotsGroupAwardCriteriaNameUnpublish</t>
  </si>
  <si>
    <t>ND-LotsGroupAwardCriteriaNameUnpublish (concernsMaskedObject)</t>
  </si>
  <si>
    <t>The field BT-195(BT-734)-LotsGroup, Unpublished Identifier, specifies information to generate the URI of the masked property</t>
  </si>
  <si>
    <t>In BT-197(BT-734)-LotsGroup, Unpublished Justification Code, we link to the at-voc:non-publication-justification controlled list</t>
  </si>
  <si>
    <t>tedm:MG-langString-hasConfidentialityJustification--NonPublishedInformation-ND-LotsGroupAwardCriteriaNameUnpublish</t>
  </si>
  <si>
    <t>Unpublished Justification Description of MG-NonPublishedInformation under ND-LotsGroupAwardCriteriaNameUnpublish</t>
  </si>
  <si>
    <t>BT-196(BT-734)-LotsGroup-Language</t>
  </si>
  <si>
    <t>Language of Unpublished Justification Description of MG-NonPublishedInformation under ND-LotsGroupAwardCriteriaNameUnpublish</t>
  </si>
  <si>
    <t>ND-LotsGroupAwardCriterionNumberComplicatedUnpublish.rml.ttl</t>
  </si>
  <si>
    <t>tedm:MG-NonPublishedInformation-ND-LotsGroupAwardCriterionNumberComplicatedUnpublish</t>
  </si>
  <si>
    <t>ND-LotsGroupAwardCriterionNumberComplicatedUnpublish (concernsMaskedObject)</t>
  </si>
  <si>
    <t>Connection from NonPublishedInformation to AwardEvaluationTerm under MG-AwardEvaluationTerm-isSubjectToTerm-LotGroup_ND-LotsGroupAwardCriteria</t>
  </si>
  <si>
    <t>tedm:MG-AwardEvaluationTerm-isSubjectToTerm-LotGroup_ND-LotsGroupAwardCriteria</t>
  </si>
  <si>
    <t>The field BT-195(BT-543)-LotsGroup, Unpublished Identifier, specifies information to generate the URI of the masked property</t>
  </si>
  <si>
    <t>In BT-197(BT-543)-LotsGroup, Unpublished Justification Code, we link to the at-voc:non-publication-justification controlled list</t>
  </si>
  <si>
    <t>tedm:MG-langString-hasConfidentialityJustification--NonPublishedInformation-ND-LotsGroupAwardCriterionNumberComplicatedUnpublish</t>
  </si>
  <si>
    <t>Unpublished Justification Description of MG-NonPublishedInformation under ND-LotsGroupAwardCriterionNumberComplicatedUnpublish</t>
  </si>
  <si>
    <t>BT-196(BT-543)-LotsGroup-Language</t>
  </si>
  <si>
    <t>Language of Unpublished Justification Description of MG-NonPublishedInformation under ND-LotsGroupAwardCriterionNumberComplicatedUnpublish</t>
  </si>
  <si>
    <t>ND-LotsGroupAwardCriteriaOrderJustificationUnpublish.rml.ttl</t>
  </si>
  <si>
    <t>tedm:MG-NonPublishedInformation-ND-LotsGroupAwardCriteriaOrderJustificationUnpublish</t>
  </si>
  <si>
    <t>ND-LotsGroupAwardCriteriaOrderJustificationUnpublish (concernsMaskedObject)</t>
  </si>
  <si>
    <t>The field BT-195(BT-733)-LotsGroup, Unpublished Identifier, specifies information to generate the URI of the masked property</t>
  </si>
  <si>
    <t>In BT-197(BT-733)-LotsGroup, Unpublished Justification Code, we link to the at-voc:non-publication-justification controlled list</t>
  </si>
  <si>
    <t>tedm:MG-langString-hasConfidentialityJustification--NonPublishedInformation-ND-LotsGroupAwardCriteriaOrderJustificationUnpublish</t>
  </si>
  <si>
    <t>Unpublished Justification Description of MG-NonPublishedInformation under ND-LotsGroupAwardCriteriaOrderJustificationUnpublish</t>
  </si>
  <si>
    <t>BT-196(BT-733)-LotsGroup-Language</t>
  </si>
  <si>
    <t>Language of Unpublished Justification Description of MG-NonPublishedInformation under ND-LotsGroupAwardCriteriaOrderJustificationUnpublish</t>
  </si>
  <si>
    <t>ND-NoticeValueUnpublish.rml.ttl</t>
  </si>
  <si>
    <t>tedm:MG-NonPublishedInformation-ND-NoticeValueUnpublish</t>
  </si>
  <si>
    <t>efbc:FieldIdentifierCode/text()='not-val'</t>
  </si>
  <si>
    <t>ND-NoticeValueUnpublish (concernsMaskedObject)</t>
  </si>
  <si>
    <t>Connection from NonPublishedInformation to MonetaryValue under MG-MonetaryValue-hasTotalAwardedValue-NoticeAwardInformation_ND-NoticeResult</t>
  </si>
  <si>
    <t>tedm:MG-MonetaryValue-hasTotalAwardedValue-NoticeAwardInformation_ND-NoticeResult</t>
  </si>
  <si>
    <t>The field BT-195(BT-161)-NoticeResult, Unpublished Identifier, specifies information to generate the URI of the masked property</t>
  </si>
  <si>
    <t>http://data.europa.eu/a4g/ontology#hasAmountValue</t>
  </si>
  <si>
    <t>In BT-197(BT-161)-NoticeResult, Unpublished Justification Code, we link to the at-voc:non-publication-justification controlled list</t>
  </si>
  <si>
    <t>tedm:MG-langString-hasConfidentialityJustification--NonPublishedInformation-ND-NoticeValueUnpublish</t>
  </si>
  <si>
    <t>Unpublished Justification Description of MG-NonPublishedInformation under ND-NoticeValueUnpublish</t>
  </si>
  <si>
    <t>BT-196(BT-161)-NoticeResult-Language</t>
  </si>
  <si>
    <t>Language of Unpublished Justification Description of MG-NonPublishedInformation under ND-NoticeValueUnpublish</t>
  </si>
  <si>
    <t>tedm:MG-MonetaryValue-hasTotalAwardedValue-NoticeAwardInformation_ND-ResultNotice</t>
  </si>
  <si>
    <t>ND-NoticeMaximumValueUnpublish.rml.ttl</t>
  </si>
  <si>
    <t>tedm:MG-NonPublishedInformation-ND-NoticeMaximumValueUnpublish</t>
  </si>
  <si>
    <t>efbc:FieldIdentifierCode/text()='not-max-val'</t>
  </si>
  <si>
    <t>ND-NoticeMaximumValueUnpublish (concernsMaskedObject)</t>
  </si>
  <si>
    <t>Connection from NonPublishedInformation to MonetaryValue under MG-MonetaryValue-hasMaximumFrameworkAgreementAwardedValue-NoticeAwardInformation_ND-NoticeResult</t>
  </si>
  <si>
    <t>tedm:MG-MonetaryValue-hasMaximumFrameworkAgreementAwardedValue-NoticeAwardInformation_ND-NoticeResult</t>
  </si>
  <si>
    <t>The field BT-195(BT-118)-NoticeResult, Unpublished Identifier, specifies information to generate the URI of the masked property</t>
  </si>
  <si>
    <t>In BT-197(BT-118)-NoticeResult, Unpublished Justification Code, we link to the at-voc:non-publication-justification controlled list</t>
  </si>
  <si>
    <t>tedm:MG-langString-hasConfidentialityJustification--NonPublishedInformation-ND-NoticeMaximumValueUnpublish</t>
  </si>
  <si>
    <t>Unpublished Justification Description of MG-NonPublishedInformation under ND-NoticeMaximumValueUnpublish</t>
  </si>
  <si>
    <t>BT-196(BT-118)-NoticeResult-Language</t>
  </si>
  <si>
    <t>Language of Unpublished Justification Description of MG-NonPublishedInformation under ND-NoticeMaximumValueUnpublish</t>
  </si>
  <si>
    <t>tedm:MG-MonetaryValue-hasMaximumFrameworkAgreementAwardedValue-NoticeAwardInformation_ND-ResultNotice</t>
  </si>
  <si>
    <t>ND-NoticeApproximateValueUnpublish.rml.ttl</t>
  </si>
  <si>
    <t>tedm:MG-NonPublishedInformation-ND-NoticeApproximateValueUnpublish</t>
  </si>
  <si>
    <t>efbc:FieldIdentifierCode/text()='not-app-val'</t>
  </si>
  <si>
    <t>ND-NoticeApproximateValueUnpublish (concernsMaskedObject)</t>
  </si>
  <si>
    <t>Connection from NonPublishedInformation to MonetaryValue under MG-MonetaryValue-hasApproximateFrameworkAgreementValue-NoticeAwardInformation_ND-NoticeResult</t>
  </si>
  <si>
    <t>tedm:MG-MonetaryValue-hasApproximateFrameworkAgreementValue-NoticeAwardInformation_ND-NoticeResult</t>
  </si>
  <si>
    <t>The field BT-195(BT-1118)-NoticeResult, Unpublished Identifier, specifies information to generate the URI of the masked property</t>
  </si>
  <si>
    <t>In BT-197(BT-1118)-NoticeResult, Unpublished Justification Code, we link to the at-voc:non-publication-justification controlled list</t>
  </si>
  <si>
    <t>tedm:MG-langString-hasConfidentialityJustification--NonPublishedInformation-ND-NoticeApproximateValueUnpublish</t>
  </si>
  <si>
    <t>Unpublished Justification Description of MG-NonPublishedInformation under ND-NoticeApproximateValueUnpublish</t>
  </si>
  <si>
    <t>BT-196(BT-1118)-NoticeResult-Language</t>
  </si>
  <si>
    <t>Language of Unpublished Justification Description of MG-NonPublishedInformation under ND-NoticeApproximateValueUnpublish</t>
  </si>
  <si>
    <t>tedm:MG-MonetaryValue-hasApproximateFrameworkAgreementValue-NoticeAwardInformation_ND-ResultNotice</t>
  </si>
  <si>
    <t>amber</t>
  </si>
  <si>
    <t>ND-GroupMaximalValueIdentifierUnpublish.rml.ttl</t>
  </si>
  <si>
    <t>tedm:MG-NonPublishedInformation-ND-GroupMaximalValueIdentifierUnpublish</t>
  </si>
  <si>
    <t>efbc:FieldIdentifierCode/text()='gro-max-ide'</t>
  </si>
  <si>
    <t>The field BT-195(BT-556)-NoticeResult, Unpublished Identifier, specifies information to generate the URI of the masked property</t>
  </si>
  <si>
    <t>http://data.europa.eu/a4g/ontology#describesLotGroup</t>
  </si>
  <si>
    <t>In BT-197(BT-556)-NoticeResult, Unpublished Justification Code, we link to the at-voc:non-publication-justification controlled list</t>
  </si>
  <si>
    <t>tedm:MG-langString-hasConfidentialityJustification--NonPublishedInformation-ND-GroupMaximalValueIdentifierUnpublish</t>
  </si>
  <si>
    <t>Unpublished Justification Description of MG-NonPublishedInformation under ND-GroupMaximalValueIdentifierUnpublish</t>
  </si>
  <si>
    <t>BT-196(BT-556)-NoticeResult-Language</t>
  </si>
  <si>
    <t>Language of Unpublished Justification Description of MG-NonPublishedInformation under ND-GroupMaximalValueIdentifierUnpublish</t>
  </si>
  <si>
    <t>ND-GroupMaximumValueUnpublish.rml.ttl</t>
  </si>
  <si>
    <t>tedm:MG-NonPublishedInformation-ND-GroupMaximumValueUnpublish</t>
  </si>
  <si>
    <t>efbc:FieldIdentifierCode/text()='gro-max-val'</t>
  </si>
  <si>
    <t>ND-GroupMaximumValueUnpublish (concernsMaskedObject)</t>
  </si>
  <si>
    <t>Connection from NonPublishedInformation to MonetaryValue under MG-MonetaryValue-hasGroupFrameworkAgreementMaximumValue-LotGroupAwardInformation_ND-NoticeResultGroupFA</t>
  </si>
  <si>
    <t>tedm:MG-MonetaryValue-hasGroupFrameworkAgreementMaximumValue-LotGroupAwardInformation_ND-NoticeResultGroupFA</t>
  </si>
  <si>
    <t>The field BT-195(BT-156)-NoticeResult, Unpublished Identifier, specifies information to generate the URI of the masked property</t>
  </si>
  <si>
    <t>In BT-197(BT-156)-NoticeResult, Unpublished Justification Code, we link to the at-voc:non-publication-justification controlled list</t>
  </si>
  <si>
    <t>tedm:MG-langString-hasConfidentialityJustification--NonPublishedInformation-ND-GroupMaximumValueUnpublish</t>
  </si>
  <si>
    <t>Unpublished Justification Description of MG-NonPublishedInformation under ND-GroupMaximumValueUnpublish</t>
  </si>
  <si>
    <t>BT-196(BT-156)-NoticeResult-Language</t>
  </si>
  <si>
    <t>Language of Unpublished Justification Description of MG-NonPublishedInformation under ND-GroupMaximumValueUnpublish</t>
  </si>
  <si>
    <t>ND-GroupReestimatedValueUnpublish_v1.5-1.6.rml.ttl</t>
  </si>
  <si>
    <t>tedm:MG-NonPublishedInformation-ND-GroupReestimatedValueUnpublish</t>
  </si>
  <si>
    <t>efbc:FieldIdentifierCode/text()='not-ree-val'</t>
  </si>
  <si>
    <t>ND-GroupReestimatedValueUnpublish (concernsMaskedObject)</t>
  </si>
  <si>
    <t>Connection from NonPublishedInformation to MonetaryValue under MG-MonetaryValue-hasApproximateGroupFrameworkAgreementValue-LotGroupAwardInformation_ND-NoticeResultGroupFA</t>
  </si>
  <si>
    <t>tedm:MG-MonetaryValue-hasApproximateGroupFrameworkAgreementValue-LotGroupAwardInformation_ND-NoticeResultGroupFA</t>
  </si>
  <si>
    <t>The field BT-195(BT-1561)-NoticeResult, Unpublished Identifier, specifies information to generate the URI of the masked property</t>
  </si>
  <si>
    <t>In BT-197(BT-1561)-NoticeResult, Unpublished Justification Code, we link to the at-voc:non-publication-justification controlled list</t>
  </si>
  <si>
    <t>tedm:MG-langString-hasConfidentialityJustification--NonPublishedInformation-ND-GroupReestimatedValueUnpublish</t>
  </si>
  <si>
    <t>Unpublished Justification Description of MG-NonPublishedInformation under ND-GroupReestimatedValueUnpublish</t>
  </si>
  <si>
    <t>BT-196(BT-1561)-NoticeResult-Language</t>
  </si>
  <si>
    <t>Language of Unpublished Justification Description of MG-NonPublishedInformation under ND-GroupReestimatedValueUnpublish</t>
  </si>
  <si>
    <t>tedm:MG-MonetaryValue-hasApproximateGroupFrameworkAgreementValue-LotGroupAwardInformation-announcesLotGroupAwardInformation-ResultNotice_ND-NoticeResultGroupFA</t>
  </si>
  <si>
    <t>ND-GroupReestimatedValueUnpublish_v1.7+.rml.ttl</t>
  </si>
  <si>
    <t>efbc:FieldIdentifierCode/text()='gro-ree-val'</t>
  </si>
  <si>
    <t>ND-TenderRankUnpublish.rml.ttl</t>
  </si>
  <si>
    <t>tedm:MG-NonPublishedInformation-ND-TenderRankUnpublish</t>
  </si>
  <si>
    <t>efbc:FieldIdentifierCode/text()='ten-ran'</t>
  </si>
  <si>
    <t>ND-TenderRankUnpublish (concernsMaskedObject)</t>
  </si>
  <si>
    <t>Connection from NonPublishedInformation to Tender under MG-Tender-concernsTender-TenderAwardOutcome_ND-LotTender</t>
  </si>
  <si>
    <t>tedm:MG-Tender-concernsTender-TenderAwardOutcome_ND-LotTender</t>
  </si>
  <si>
    <t>The field BT-195(BT-171)-Tender, Unpublished Identifier, specifies information to generate the URI of the masked property</t>
  </si>
  <si>
    <t>http://data.europa.eu/a4g/ontology#hasAwardRank</t>
  </si>
  <si>
    <t>In BT-197(BT-171)-Tender, Unpublished Justification Code, we link to the at-voc:non-publication-justification controlled list</t>
  </si>
  <si>
    <t>tedm:MG-langString-hasConfidentialityJustification--NonPublishedInformation-ND-TenderRankUnpublish</t>
  </si>
  <si>
    <t>Unpublished Justification Description of MG-NonPublishedInformation under ND-TenderRankUnpublish</t>
  </si>
  <si>
    <t>BT-196(BT-171)-Tender-Language</t>
  </si>
  <si>
    <t>Language of Unpublished Justification Description of MG-NonPublishedInformation under ND-TenderRankUnpublish</t>
  </si>
  <si>
    <t>ND-WinningTenderVariantUnpublish.rml.ttl</t>
  </si>
  <si>
    <t>tedm:MG-NonPublishedInformation-ND-WinningTenderVariantUnpublish</t>
  </si>
  <si>
    <t>efbc:FieldIdentifierCode/text()='win-ten-var'</t>
  </si>
  <si>
    <t>tedm:MG-Tender_ND-LotTender</t>
  </si>
  <si>
    <t>ND-WinningTenderVariantUnpublish (concernsMaskedObject)</t>
  </si>
  <si>
    <t>Connection from NonPublishedInformation to Tender under MG-Tender_ND-LotTender</t>
  </si>
  <si>
    <t>The field BT-195(BT-193)-Tender, Unpublished Identifier, specifies information to generate the URI of the masked property</t>
  </si>
  <si>
    <t>http://data.europa.eu/a4g/ontology#isVariant</t>
  </si>
  <si>
    <t>In BT-197(BT-193)-Tender, Unpublished Justification Code, we link to the at-voc:non-publication-justification controlled list</t>
  </si>
  <si>
    <t>tedm:MG-langString-hasConfidentialityJustification--NonPublishedInformation-ND-WinningTenderVariantUnpublish</t>
  </si>
  <si>
    <t>Unpublished Justification Description of MG-NonPublishedInformation under ND-WinningTenderVariantUnpublish</t>
  </si>
  <si>
    <t>BT-196(BT-193)-Tender-Language</t>
  </si>
  <si>
    <t>Language of Unpublished Justification Description of MG-NonPublishedInformation under ND-WinningTenderVariantUnpublish</t>
  </si>
  <si>
    <t>ND-WinningTenderValueUnpublish.rml.ttl</t>
  </si>
  <si>
    <t>tedm:MG-NonPublishedInformation-ND-WinningTenderValueUnpublish</t>
  </si>
  <si>
    <t>efbc:FieldIdentifierCode/text()='win-ten-val'</t>
  </si>
  <si>
    <t>ND-WinningTenderValueUnpublish (concernsMaskedObject)</t>
  </si>
  <si>
    <t>Connection from NonPublishedInformation to MonetaryValue under MG-MonetaryValue-hasFinancialOfferValue-Tender_ND-LotTender</t>
  </si>
  <si>
    <t>tedm:MG-MonetaryValue-hasFinancialOfferValue-Tender_ND-LotTender</t>
  </si>
  <si>
    <t>The field BT-195(BT-720)-Tender, Unpublished Identifier, specifies information to generate the URI of the masked property</t>
  </si>
  <si>
    <t>In BT-197(BT-720)-Tender, Unpublished Justification Code, we link to the at-voc:non-publication-justification controlled list</t>
  </si>
  <si>
    <t>tedm:MG-langString-hasConfidentialityJustification--NonPublishedInformation-ND-WinningTenderValueUnpublish</t>
  </si>
  <si>
    <t>Unpublished Justification Description of MG-NonPublishedInformation under ND-WinningTenderValueUnpublish</t>
  </si>
  <si>
    <t>BT-196(BT-720)-Tender-Language</t>
  </si>
  <si>
    <t>Language of Unpublished Justification Description of MG-NonPublishedInformation under ND-WinningTenderValueUnpublish</t>
  </si>
  <si>
    <t>ND-SubcontractingValueUnpublish_v1.3-1.8.rml.ttl</t>
  </si>
  <si>
    <t>tedm:MG-NonPublishedInformation-ND-SubcontractingValueUnpublish</t>
  </si>
  <si>
    <t>efbc:FieldIdentifierCode/text()='sub-val'</t>
  </si>
  <si>
    <t>ND-SubcontractingValueUnpublish (concernsMaskedObject)</t>
  </si>
  <si>
    <t>Connection from NonPublishedInformation to MonetaryValue under MG-MonetaryValue-hasSubcontractingEstimatedValue-SubcontractingEstimate-foreseesSubcontracting-Tender_ND-SubcontractedActivity</t>
  </si>
  <si>
    <t>tedm:MG-MonetaryValue-hasSubcontractingEstimatedValue-SubcontractingEstimate-foreseesSubcontracting-Tender_ND-SubcontractedActivity</t>
  </si>
  <si>
    <t>The field BT-195(BT-553)-Tender, Unpublished Identifier, specifies information to generate the URI of the masked property</t>
  </si>
  <si>
    <t>In BT-197(BT-553)-Tender, Unpublished Justification Code, we link to the at-voc:non-publication-justification controlled list</t>
  </si>
  <si>
    <t>tedm:MG-langString-hasConfidentialityJustification--NonPublishedInformation-ND-SubcontractingValueUnpublish</t>
  </si>
  <si>
    <t>Unpublished Justification Description of MG-NonPublishedInformation under ND-SubcontractingValueUnpublish</t>
  </si>
  <si>
    <t>BT-196(BT-553)-Tender-Language</t>
  </si>
  <si>
    <t>Language of Unpublished Justification Description of MG-NonPublishedInformation under ND-SubcontractingValueUnpublish</t>
  </si>
  <si>
    <t>ND-SubcontractingValueUnpublish_v1.9+.rml.ttl</t>
  </si>
  <si>
    <t>Connection from NonPublishedInformation to MonetaryValue under MG-MonetaryValue-hasSubcontractingEstimatedValue-SubcontractingEstimate-foreseesSubcontracting-Tender_ND-SubcontractedContract</t>
  </si>
  <si>
    <t>tedm:MG-MonetaryValue-hasSubcontractingEstimatedValue-SubcontractingEstimate-foreseesSubcontracting-Tender_ND-SubcontractedContract</t>
  </si>
  <si>
    <t>ND-SubcontractingDescriptionUnpublish_v1.3-1.8.rml.ttl</t>
  </si>
  <si>
    <t>tedm:MG-NonPublishedInformation-ND-SubcontractingDescriptionUnpublish</t>
  </si>
  <si>
    <t>efbc:FieldIdentifierCode/text()='sub-des'</t>
  </si>
  <si>
    <t>ND-SubcontractingDescriptionUnpublish (concernsMaskedObject)</t>
  </si>
  <si>
    <t>Connection from NonPublishedInformation to SubcontractingEstimate under MG-SubcontractingEstimate-foreseesSubcontracting-Tender_ND-SubcontractedActivity</t>
  </si>
  <si>
    <t>tedm:MG-SubcontractingEstimate-foreseesSubcontracting-Tender_ND-SubcontractedActivity</t>
  </si>
  <si>
    <t>The field BT-195(BT-554)-Tender, Unpublished Identifier, specifies information to generate the URI of the masked property</t>
  </si>
  <si>
    <t>In BT-197(BT-554)-Tender, Unpublished Justification Code, we link to the at-voc:non-publication-justification controlled list</t>
  </si>
  <si>
    <t>tedm:MG-langString-hasConfidentialityJustification--NonPublishedInformation-ND-SubcontractingDescriptionUnpublish</t>
  </si>
  <si>
    <t>Unpublished Justification Description of MG-NonPublishedInformation under ND-SubcontractingDescriptionUnpublish</t>
  </si>
  <si>
    <t>BT-196(BT-554)-Tender-Language</t>
  </si>
  <si>
    <t>Language of Unpublished Justification Description of MG-NonPublishedInformation under ND-SubcontractingDescriptionUnpublish</t>
  </si>
  <si>
    <t>ND-SubcontractingDescriptionUnpublish_v1.9+.rml.ttl</t>
  </si>
  <si>
    <t>Connection from NonPublishedInformation to SubcontractingEstimate under MG-SubcontractingEstimate-foreseesSubcontracting-Tender_ND-SubcontractedContract</t>
  </si>
  <si>
    <t>tedm:MG-SubcontractingEstimate-foreseesSubcontracting-Tender_ND-SubcontractedContract</t>
  </si>
  <si>
    <t>ND-SubcontractingPercentageUnpublish_v1.3-1.8.rml.ttl</t>
  </si>
  <si>
    <t>tedm:MG-NonPublishedInformation-ND-SubcontractingPercentageUnpublish</t>
  </si>
  <si>
    <t>efbc:FieldIdentifierCode/text()='sub-per'</t>
  </si>
  <si>
    <t>ND-SubcontractingPercentageUnpublish (concernsMaskedObject)</t>
  </si>
  <si>
    <t>The field BT-195(BT-555)-Tender, Unpublished Identifier, specifies information to generate the URI of the masked property</t>
  </si>
  <si>
    <t>http://data.europa.eu/a4g/ontology#hasEstimatedPercentage</t>
  </si>
  <si>
    <t>In BT-197(BT-555)-Tender, Unpublished Justification Code, we link to the at-voc:non-publication-justification controlled list</t>
  </si>
  <si>
    <t>tedm:MG-langString-hasConfidentialityJustification--NonPublishedInformation-ND-SubcontractingPercentageUnpublish</t>
  </si>
  <si>
    <t>Unpublished Justification Description of MG-NonPublishedInformation under ND-SubcontractingPercentageUnpublish</t>
  </si>
  <si>
    <t>BT-196(BT-555)-Tender-Language</t>
  </si>
  <si>
    <t>Language of Unpublished Justification Description of MG-NonPublishedInformation under ND-SubcontractingPercentageUnpublish</t>
  </si>
  <si>
    <t>ND-SubcontractingPercentageUnpublish_v1.9+.rml.ttl</t>
  </si>
  <si>
    <t>ND-SubcontractingUnpublish_v1.3-1.8.rml.ttl</t>
  </si>
  <si>
    <t>tedm:MG-NonPublishedInformation-ND-SubcontractingUnpublish</t>
  </si>
  <si>
    <t>efbc:FieldIdentifierCode/text()='sub-con'</t>
  </si>
  <si>
    <t>MG-Tender</t>
  </si>
  <si>
    <t>ND-SubcontractingUnpublish (concernsMaskedObject)</t>
  </si>
  <si>
    <t>Connection from NonPublishedInformation to epo:Tender under MG-Tender_ND-SubcontractedActivity</t>
  </si>
  <si>
    <t>tedm:MG-Tender_ND-SubcontractedContract</t>
  </si>
  <si>
    <t>The field BT-195(BT-773)-Tender, Unpublished Identifier, specifies information to generate the URI of the masked property</t>
  </si>
  <si>
    <t>http://data.europa.eu/a4g/ontology#hasSubcontracting</t>
  </si>
  <si>
    <t>In BT-197(BT-773)-Tender, Unpublished Justification Code, we link to the at-voc:non-publication-justification controlled list</t>
  </si>
  <si>
    <t>tedm:MG-langString-hasConfidentialityJustification--NonPublishedInformation-ND-SubcontractingUnpublish</t>
  </si>
  <si>
    <t>Unpublished Justification Description of MG-NonPublishedInformation under ND-SubcontractingUnpublish</t>
  </si>
  <si>
    <t>BT-196(BT-773)-Tender-Language</t>
  </si>
  <si>
    <t>Language of Unpublished Justification Description of MG-NonPublishedInformation under ND-SubcontractingUnpublish</t>
  </si>
  <si>
    <t>ND-SubcontractingUnpublish_v1.9+.rml.ttl</t>
  </si>
  <si>
    <t>Connection from NonPublishedInformation to epo:Tender under MG-Tender_ND-SubcontractedContract</t>
  </si>
  <si>
    <t>ND-SubcontractingValueKnownUnpublish_v1.3-1.8.rml.ttl</t>
  </si>
  <si>
    <t>tedm:MG-NonPublishedInformation-ND-SubcontractingValueKnownUnpublish</t>
  </si>
  <si>
    <t>efbc:FieldIdentifierCode/text()='sub-val-kno'</t>
  </si>
  <si>
    <t>ND-SubcontractingValueKnownUnpublish (concernsMaskedObject)</t>
  </si>
  <si>
    <t>The field BT-195(BT-730)-Tender, Unpublished Identifier, specifies information to generate the URI of the masked property</t>
  </si>
  <si>
    <t>http://data.europa.eu/a4g/ontology#isSubcontractingValueKnown</t>
  </si>
  <si>
    <t>In BT-197(BT-730)-Tender, Unpublished Justification Code, we link to the at-voc:non-publication-justification controlled list</t>
  </si>
  <si>
    <t>tedm:MG-langString-hasConfidentialityJustification--NonPublishedInformation-ND-SubcontractingValueKnownUnpublish</t>
  </si>
  <si>
    <t>Unpublished Justification Description of MG-NonPublishedInformation under ND-SubcontractingValueKnownUnpublish</t>
  </si>
  <si>
    <t>BT-196(BT-730)-Tender-Language</t>
  </si>
  <si>
    <t>Language of Unpublished Justification Description of MG-NonPublishedInformation under ND-SubcontractingValueKnownUnpublish</t>
  </si>
  <si>
    <t>ND-SubcontractingValueKnownUnpublish_v1.9+.rml.ttl</t>
  </si>
  <si>
    <t>ND-SubcontractingPercentageKnownUnpublish_v1.3-1.8.rml.ttl</t>
  </si>
  <si>
    <t>tedm:MG-NonPublishedInformation-ND-SubcontractingPercentageKnownUnpublish</t>
  </si>
  <si>
    <t>efbc:FieldIdentifierCode/text()='sub-per-kno'</t>
  </si>
  <si>
    <t>ND-SubcontractingPercentageKnownUnpublish (concernsMaskedObject)</t>
  </si>
  <si>
    <t>The field BT-195(BT-731)-Tender, Unpublished Identifier, specifies information to generate the URI of the masked property</t>
  </si>
  <si>
    <t>http://data.europa.eu/a4g/ontology#isSubcontractingPercentageKnown</t>
  </si>
  <si>
    <t>In BT-197(BT-731)-Tender, Unpublished Justification Code, we link to the at-voc:non-publication-justification controlled list</t>
  </si>
  <si>
    <t>tedm:MG-langString-hasConfidentialityJustification--NonPublishedInformation-ND-SubcontractingPercentageKnownUnpublish</t>
  </si>
  <si>
    <t>Unpublished Justification Description of MG-NonPublishedInformation under ND-SubcontractingPercentageKnownUnpublish</t>
  </si>
  <si>
    <t>BT-196(BT-731)-Tender-Language</t>
  </si>
  <si>
    <t>Language of Unpublished Justification Description of MG-NonPublishedInformation under ND-SubcontractingPercentageKnownUnpublish</t>
  </si>
  <si>
    <t>ND-SubcontractingPercentageKnownUnpublish_v1.9+.rml.ttl</t>
  </si>
  <si>
    <t>ND-WinnerChosenUnpublish.rml.ttl</t>
  </si>
  <si>
    <t>tedm:MG-NonPublishedInformation-ND-WinnerChosenUnpublish</t>
  </si>
  <si>
    <t>efbc:FieldIdentifierCode/text()='win-cho'</t>
  </si>
  <si>
    <t>MG-LotAwardOutcome</t>
  </si>
  <si>
    <t>ND-WinnerChosenUnpublish (concernsMaskedObject)</t>
  </si>
  <si>
    <t>Connection from NonPublishedInformation to epo:LotAwardOutcome under MG-LotAwardOutcome_ND-LotResult</t>
  </si>
  <si>
    <t>tedm:MG-LotAwardOutcome_ND-LotResult</t>
  </si>
  <si>
    <t>The field BT-195(BT-142)-LotResult, Unpublished Identifier, specifies information to generate the URI of the masked property</t>
  </si>
  <si>
    <t>http://data.europa.eu/a4g/ontology#hasAwardStatus</t>
  </si>
  <si>
    <t>In BT-197(BT-142)-LotResult, Unpublished Justification Code, we link to the at-voc:non-publication-justification controlled list</t>
  </si>
  <si>
    <t>tedm:MG-langString-hasConfidentialityJustification--NonPublishedInformation-ND-WinnerChosenUnpublish</t>
  </si>
  <si>
    <t>Unpublished Justification Description of MG-NonPublishedInformation under ND-WinnerChosenUnpublish</t>
  </si>
  <si>
    <t>BT-196(BT-142)-LotResult-Language</t>
  </si>
  <si>
    <t>Language of Unpublished Justification Description of MG-NonPublishedInformation under ND-WinnerChosenUnpublish</t>
  </si>
  <si>
    <t>ND-NotAwardedReasonUnpublish.rml.ttl</t>
  </si>
  <si>
    <t>tedm:MG-NonPublishedInformation-ND-NotAwardedReasonUnpublish</t>
  </si>
  <si>
    <t>efbc:FieldIdentifierCode/text()='no-awa-rea'</t>
  </si>
  <si>
    <t>ND-NotAwardedReasonUnpublish (concernsMaskedObject)</t>
  </si>
  <si>
    <t>efac:DecisionReason/efac:FieldsPrivacy</t>
  </si>
  <si>
    <t>The field BT-195(BT-144)-LotResult, Unpublished Identifier, specifies information to generate the URI of the masked property</t>
  </si>
  <si>
    <t>http://data.europa.eu/a4g/ontology#hasNonAwardJustification</t>
  </si>
  <si>
    <t>In BT-197(BT-144)-LotResult, Unpublished Justification Code, we link to the at-voc:non-publication-justification controlled list</t>
  </si>
  <si>
    <t>tedm:MG-langString-hasConfidentialityJustification--NonPublishedInformation-ND-NotAwardedReasonUnpublish</t>
  </si>
  <si>
    <t>Unpublished Justification Description of MG-NonPublishedInformation under ND-NotAwardedReasonUnpublish</t>
  </si>
  <si>
    <t>BT-196(BT-144)-LotResult-Language</t>
  </si>
  <si>
    <t>Language of Unpublished Justification Description of MG-NonPublishedInformation under ND-NotAwardedReasonUnpublish</t>
  </si>
  <si>
    <t>ND-ReestimatedValueUnpublish.rml.ttl</t>
  </si>
  <si>
    <t>tedm:MG-NonPublishedInformation-ND-ReestimatedValueUnpublish</t>
  </si>
  <si>
    <t>efbc:FieldIdentifierCode/text()='ree-val'</t>
  </si>
  <si>
    <t>ND-ReestimatedValueUnpublish (concernsMaskedObject)</t>
  </si>
  <si>
    <t>Connection from NonPublishedInformation to MonetaryValue under MG-MonetaryValue-hasApproximateFrameworkAgreementValue-LotAwardOutcome_ND-LotResultFAValues</t>
  </si>
  <si>
    <t>tedm:MG-MonetaryValue-hasApproximateFrameworkAgreementValue-LotAwardOutcome_ND-LotResultFAValues</t>
  </si>
  <si>
    <t>The field BT-195(BT-660)-LotResult, Unpublished Identifier, specifies information to generate the URI of the masked property</t>
  </si>
  <si>
    <t>In BT-197(BT-660)-LotResult, Unpublished Justification Code, we link to the at-voc:non-publication-justification controlled list</t>
  </si>
  <si>
    <t>tedm:MG-langString-hasConfidentialityJustification--NonPublishedInformation-ND-ReestimatedValueUnpublish</t>
  </si>
  <si>
    <t>Unpublished Justification Description of MG-NonPublishedInformation under ND-ReestimatedValueUnpublish</t>
  </si>
  <si>
    <t>BT-196(BT-660)-LotResult-Language</t>
  </si>
  <si>
    <t>Language of Unpublished Justification Description of MG-NonPublishedInformation under ND-ReestimatedValueUnpublish</t>
  </si>
  <si>
    <t>ND-MaximalValueUnpublish.rml.ttl</t>
  </si>
  <si>
    <t>tedm:MG-NonPublishedInformation-ND-MaximalValueUnpublish</t>
  </si>
  <si>
    <t>efbc:FieldIdentifierCode/text()='max-val'</t>
  </si>
  <si>
    <t>ND-MaximalValueUnpublish (concernsMaskedObject)</t>
  </si>
  <si>
    <t>Connection from NonPublishedInformation to MonetaryValue under MG-MonetaryValue-hasFrameworkAgreementMaximumValue-LotAwardOutcome_ND-LotResultFAValues</t>
  </si>
  <si>
    <t>tedm:MG-MonetaryValue-hasFrameworkAgreementMaximumValue-LotAwardOutcome_ND-LotResultFAValues</t>
  </si>
  <si>
    <t>The field BT-195(BT-709)-LotResult, Unpublished Identifier, specifies information to generate the URI of the masked property</t>
  </si>
  <si>
    <t>In BT-197(BT-709)-LotResult, Unpublished Justification Code, we link to the at-voc:non-publication-justification controlled list</t>
  </si>
  <si>
    <t>tedm:MG-langString-hasConfidentialityJustification--NonPublishedInformation-ND-MaximalValueUnpublish</t>
  </si>
  <si>
    <t>Unpublished Justification Description of MG-NonPublishedInformation under ND-MaximalValueUnpublish</t>
  </si>
  <si>
    <t>BT-196(BT-709)-LotResult-Language</t>
  </si>
  <si>
    <t>Language of Unpublished Justification Description of MG-NonPublishedInformation under ND-MaximalValueUnpublish</t>
  </si>
  <si>
    <t>ND-TenderValueLowestUnpublish.rml.ttl</t>
  </si>
  <si>
    <t>tedm:MG-NonPublishedInformation-ND-TenderValueLowestUnpublish</t>
  </si>
  <si>
    <t>efbc:FieldIdentifierCode/text()='ten-val-low'</t>
  </si>
  <si>
    <t>ND-TenderValueLowestUnpublish (concernsMaskedObject)</t>
  </si>
  <si>
    <t>Connection from NonPublishedInformation to MonetaryValue under MG-MonetaryValue-hasLowestReceivedTenderValue-SubmissionStatisticalInformation_ND-LotResult</t>
  </si>
  <si>
    <t>tedm:MG-MonetaryValue-hasLowestReceivedTenderValue-SubmissionStatisticalInformation_ND-LotResult</t>
  </si>
  <si>
    <t>The field BT-195(BT-710)-LotResult, Unpublished Identifier, specifies information to generate the URI of the masked property</t>
  </si>
  <si>
    <t>In BT-197(BT-710)-LotResult, Unpublished Justification Code, we link to the at-voc:non-publication-justification controlled list</t>
  </si>
  <si>
    <t>tedm:MG-langString-hasConfidentialityJustification--NonPublishedInformation-ND-TenderValueLowestUnpublish</t>
  </si>
  <si>
    <t>Unpublished Justification Description of MG-NonPublishedInformation under ND-TenderValueLowestUnpublish</t>
  </si>
  <si>
    <t>BT-196(BT-710)-LotResult-Language</t>
  </si>
  <si>
    <t>Language of Unpublished Justification Description of MG-NonPublishedInformation under ND-TenderValueLowestUnpublish</t>
  </si>
  <si>
    <t>ND-TenderValueHighestUnpublish.rml.ttl</t>
  </si>
  <si>
    <t>tedm:MG-NonPublishedInformation-ND-TenderValueHighestUnpublish</t>
  </si>
  <si>
    <t>efbc:FieldIdentifierCode/text()='ten-val-hig'</t>
  </si>
  <si>
    <t>ND-TenderValueHighestUnpublish (concernsMaskedObject)</t>
  </si>
  <si>
    <t>Connection from NonPublishedInformation to MonetaryValue under MG-MonetaryValue-hasHighestReceivedTenderValue-SubmissionStatisticalInformation_ND-LotResult</t>
  </si>
  <si>
    <t>tedm:MG-MonetaryValue-hasHighestReceivedTenderValue-SubmissionStatisticalInformation_ND-LotResult</t>
  </si>
  <si>
    <t>The field BT-195(BT-711)-LotResult, Unpublished Identifier, specifies information to generate the URI of the masked property</t>
  </si>
  <si>
    <t>In BT-197(BT-711)-LotResult, Unpublished Justification Code, we link to the at-voc:non-publication-justification controlled list</t>
  </si>
  <si>
    <t>tedm:MG-langString-hasConfidentialityJustification--NonPublishedInformation-ND-TenderValueHighestUnpublish</t>
  </si>
  <si>
    <t>Unpublished Justification Description of MG-NonPublishedInformation under ND-TenderValueHighestUnpublish</t>
  </si>
  <si>
    <t>BT-196(BT-711)-LotResult-Language</t>
  </si>
  <si>
    <t>Language of Unpublished Justification Description of MG-NonPublishedInformation under ND-TenderValueHighestUnpublish</t>
  </si>
  <si>
    <t>ND-ReviewRequestsStatisticsTypeUnpublish.rml.ttl</t>
  </si>
  <si>
    <t>tedm:MG-NonPublishedInformation-ND-ReviewRequestsStatisticsTypeUnpublish</t>
  </si>
  <si>
    <t>efbc:FieldIdentifierCode/text()='buy-rev-typ'</t>
  </si>
  <si>
    <t>ND-ReviewRequestsStatisticsTypeUnpublish (concernsMaskedObject)</t>
  </si>
  <si>
    <t>Connection from NonPublishedInformation to ReviewIrregularitySummary under MG-ReviewIrregularitySummary-hasReviewIrregularitySummary-ReviewRequestSummary_ND-ReviewRequestsStatistics</t>
  </si>
  <si>
    <t>tedm:MG-ReviewIrregularitySummary-hasReviewIrregularitySummary-ReviewRequestSummary_ND-ReviewRequestsStatistics</t>
  </si>
  <si>
    <t>The field BT-195(BT-636)-LotResult, Unpublished Identifier, specifies information to generate the URI of the masked property</t>
  </si>
  <si>
    <t>http://data.europa.eu/a4g/ontology#hasIrregularityType</t>
  </si>
  <si>
    <t>In BT-197(BT-636)-LotResult, Unpublished Justification Code, we link to the at-voc:non-publication-justification controlled list</t>
  </si>
  <si>
    <t>tedm:MG-langString-hasConfidentialityJustification--NonPublishedInformation-ND-ReviewRequestsStatisticsTypeUnpublish</t>
  </si>
  <si>
    <t>Unpublished Justification Description of MG-NonPublishedInformation under ND-ReviewRequestsStatisticsTypeUnpublish</t>
  </si>
  <si>
    <t>BT-196(BT-636)-LotResult-Language</t>
  </si>
  <si>
    <t>Language of Unpublished Justification Description of MG-NonPublishedInformation under ND-ReviewRequestsStatisticsTypeUnpublish</t>
  </si>
  <si>
    <t>ND-ReviewRequestsStatisticsCountUnpublish.rml.ttl</t>
  </si>
  <si>
    <t>tedm:MG-NonPublishedInformation-ND-ReviewRequestsStatisticsCountUnpublish</t>
  </si>
  <si>
    <t>efbc:FieldIdentifierCode/text()='buy-rev-cou'</t>
  </si>
  <si>
    <t>ND-ReviewRequestsStatisticsCountUnpublish (concernsMaskedObject)</t>
  </si>
  <si>
    <t>The field BT-195(BT-635)-LotResult, Unpublished Identifier, specifies information to generate the URI of the masked property</t>
  </si>
  <si>
    <t>http://data.europa.eu/a4g/ontology#hasReviewIrregularityCount</t>
  </si>
  <si>
    <t>In BT-197(BT-635)-LotResult, Unpublished Justification Code, we link to the at-voc:non-publication-justification controlled list</t>
  </si>
  <si>
    <t>tedm:MG-langString-hasConfidentialityJustification--NonPublishedInformation-ND-ReviewRequestsStatisticsCountUnpublish</t>
  </si>
  <si>
    <t>Unpublished Justification Description of MG-NonPublishedInformation under ND-ReviewRequestsStatisticsCountUnpublish</t>
  </si>
  <si>
    <t>BT-196(BT-635)-LotResult-Language</t>
  </si>
  <si>
    <t>Language of Unpublished Justification Description of MG-NonPublishedInformation under ND-ReviewRequestsStatisticsCountUnpublish</t>
  </si>
  <si>
    <t>ND-RevewRequestsUnpublish.rml.ttl</t>
  </si>
  <si>
    <t>tedm:MG-NonPublishedInformation-ND-RevewRequestsUnpublish</t>
  </si>
  <si>
    <t>efbc:FieldIdentifierCode/text()='rev-req'</t>
  </si>
  <si>
    <t>MG-ReviewRequestSummary</t>
  </si>
  <si>
    <t>ND-RevewRequestsUnpublish (concernsMaskedObject)</t>
  </si>
  <si>
    <t>Connection from NonPublishedInformation to ReviewRequestSummary under MG-ReviewRequestSummary ND-BuyerReviewComplainants</t>
  </si>
  <si>
    <t>tedm:MG-ReviewRequestSummary_ND-LotResult</t>
  </si>
  <si>
    <t>The field BT-195(BT-712)-LotResult, Unpublished Identifier, specifies information to generate the URI of the masked property</t>
  </si>
  <si>
    <t>http://data.europa.eu/a4g/ontology#hasTotalNumberOfComplainants</t>
  </si>
  <si>
    <t>In BT-197(BT-712)-LotResult, Unpublished Justification Code, we link to the at-voc:non-publication-justification controlled list</t>
  </si>
  <si>
    <t>tedm:MG-langString-hasConfidentialityJustification--NonPublishedInformation-ND-RevewRequestsUnpublish</t>
  </si>
  <si>
    <t>Unpublished Justification Description of MG-NonPublishedInformation under ND-RevewRequestsUnpublish</t>
  </si>
  <si>
    <t>BT-196(BT-712)-LotResult-Language</t>
  </si>
  <si>
    <t>Language of Unpublished Justification Description of MG-NonPublishedInformation under ND-RevewRequestsUnpublish</t>
  </si>
  <si>
    <t>---</t>
  </si>
  <si>
    <t>efbc:FieldIdentifierCode/text()='rec-sub-typ'</t>
  </si>
  <si>
    <t>The field BT-195(BT-760)-LotResult, Unpublished Identifier, specifies information to generate the URI of the masked property</t>
  </si>
  <si>
    <t>UNKNOWN</t>
  </si>
  <si>
    <t>In BT-197(BT-760)-LotResult, Unpublished Justification Code, we link to the at-voc:non-publication-justification controlled list</t>
  </si>
  <si>
    <t>tedm:MG-langString-hasConfidentialityJustification-</t>
  </si>
  <si>
    <t>Unpublished Justification Description of  under ND-ReceivedSubmissionTypeUnpublish</t>
  </si>
  <si>
    <t>BT-196(BT-760)-LotResult-Language</t>
  </si>
  <si>
    <t>Language of Unpublished Justification Description of  under ND-ReceivedSubmissionTypeUnpublish</t>
  </si>
  <si>
    <t>ND-ReceivedSubmissionCountUnpublish.rml.ttl</t>
  </si>
  <si>
    <t>tedm:MG-NonPublishedInformation-ND-ReceivedSubmissionCountUnpublish</t>
  </si>
  <si>
    <t>efbc:FieldIdentifierCode/text()='rec-sub-cou'</t>
  </si>
  <si>
    <t>ND-ReceivedSubmissionCountUnpublish (concernsMaskedObject)</t>
  </si>
  <si>
    <t>Connection from NonPublishedInformation to LotAwardOutcome under MG-LotAwardOutcome-summarisesInformationForAwardOutcome-SubmissionStatisticalInformation_ND-ReceivedSubmissions</t>
  </si>
  <si>
    <t>tedm:MG-LotAwardOutcome-summarisesInformationForAwardOutcome-SubmissionStatisticalInformation_ND-ReceivedSubmissions</t>
  </si>
  <si>
    <t>The field BT-195(BT-759)-LotResult, Unpublished Identifier, specifies information to generate the URI of the masked property</t>
  </si>
  <si>
    <t>http://data.europa.eu/a4g/ontology#hasReceivedTenders</t>
  </si>
  <si>
    <t>In BT-197(BT-759)-LotResult, Unpublished Justification Code, we link to the at-voc:non-publication-justification controlled list</t>
  </si>
  <si>
    <t>tedm:MG-langString-hasConfidentialityJustification--NonPublishedInformation-ND-ReceivedSubmissionCountUnpublish</t>
  </si>
  <si>
    <t>Unpublished Justification Description of MG-NonPublishedInformation under ND-ReceivedSubmissionCountUnpublish</t>
  </si>
  <si>
    <t>BT-196(BT-759)-LotResult-Language</t>
  </si>
  <si>
    <t>Language of Unpublished Justification Description of MG-NonPublishedInformation under ND-ReceivedSubmissionCountUnpublish</t>
  </si>
  <si>
    <t>tedm:MG-SubmissionStatisticalInformation_ND-ReceivedSubmissions</t>
  </si>
  <si>
    <t>yellow</t>
  </si>
  <si>
    <t>http://data.europa.eu/a4g/ontology#hasReceivedParticipationRequests</t>
  </si>
  <si>
    <t>http://data.europa.eu/a4g/ontology#hasElectronicTenders</t>
  </si>
  <si>
    <t>http://data.europa.eu/a4g/ontology#hasMediumTenderPerLots</t>
  </si>
  <si>
    <t>http://data.europa.eu/a4g/ontology#hasReceivedMicroTenders</t>
  </si>
  <si>
    <t>http://data.europa.eu/a4g/ontology#hasNonEEAReceivedTenders</t>
  </si>
  <si>
    <t>http://data.europa.eu/a4g/ontology#hasUnverifiedTenders</t>
  </si>
  <si>
    <t>http://data.europa.eu/a4g/ontology#hasEEAReceivedTenders</t>
  </si>
  <si>
    <t>http://data.europa.eu/a4g/ontology#hasReceivedSmallTenders</t>
  </si>
  <si>
    <t>http://data.europa.eu/a4g/ontology#hasSMEReceivedTenders</t>
  </si>
  <si>
    <t>http://data.europa.eu/a4g/ontology#hasInadmissibleTenders</t>
  </si>
  <si>
    <t>http://data.europa.eu/a4g/ontology#hasAbnormallyLowTenders</t>
  </si>
  <si>
    <t>ND-CrossBorderLawUnpublish.rml.ttl</t>
  </si>
  <si>
    <t>tedm:MG-NonPublishedInformation-ND-CrossBorderLawUnpublish</t>
  </si>
  <si>
    <t>efbc:FieldIdentifierCode/text()='cro-bor-law'</t>
  </si>
  <si>
    <t>ND-CrossBorderLawUnpublish (concernsMaskedObject)</t>
  </si>
  <si>
    <t>Connection from NonPublishedInformation to ProcedureTerm under MG-ProcedureTerm-isSubjectToTerm-Procedure_ND-CrossBorderLaw</t>
  </si>
  <si>
    <t>tedm:MG-ProcedureTerm-isSubjectToTerm-Procedure_ND-CrossBorderLaw</t>
  </si>
  <si>
    <t>The field BT-195(BT-09)-Procedure, Unpublished Identifier, specifies information to generate the URI of the masked property</t>
  </si>
  <si>
    <t>http://data.europa.eu/a4g/ontology#hasCrossBorderLaw</t>
  </si>
  <si>
    <t>In BT-197(BT-09)-Procedure, Unpublished Justification Code, we link to the at-voc:non-publication-justification controlled list</t>
  </si>
  <si>
    <t>tedm:MG-langString-hasConfidentialityJustification--NonPublishedInformation-ND-CrossBorderLawUnpublish</t>
  </si>
  <si>
    <t>Unpublished Justification Description of MG-NonPublishedInformation under ND-CrossBorderLawUnpublish</t>
  </si>
  <si>
    <t>BT-196(BT-09)-Procedure-Language</t>
  </si>
  <si>
    <t>Language of Unpublished Justification Description of MG-NonPublishedInformation under ND-CrossBorderLawUnpublish</t>
  </si>
  <si>
    <t>ND-CountryOriginUnpublish.rml.ttl</t>
  </si>
  <si>
    <t>tedm:MG-NonPublishedInformation-ND-CountryOriginUnpublish</t>
  </si>
  <si>
    <t>efbc:FieldIdentifierCode/text()='cou-ori'</t>
  </si>
  <si>
    <t>ND-CountryOriginUnpublish (concernsMaskedObject)</t>
  </si>
  <si>
    <t>Connection from NonPublishedInformation to Tender under MG-Tender_ND-LotTenderOriginCountry</t>
  </si>
  <si>
    <t>tedm:MG-Tender_ND-LotTenderOriginCountry</t>
  </si>
  <si>
    <t>The field BT-195(BT-191)-Tender, Unpublished Identifier, specifies information to generate the URI of the masked property</t>
  </si>
  <si>
    <t>http://data.europa.eu/a4g/ontology#hasItemCountryOfOrigin</t>
  </si>
  <si>
    <t>In BT-197(BT-191)-Tender, Unpublished Justification Code, we link to the at-voc:non-publication-justification controlled list</t>
  </si>
  <si>
    <t>tedm:MG-langString-hasConfidentialityJustification--NonPublishedInformation-ND-CountryOriginUnpublish</t>
  </si>
  <si>
    <t>Unpublished Justification Description of MG-NonPublishedInformation under ND-CountryOriginUnpublish</t>
  </si>
  <si>
    <t>BT-196(BT-191)-Tender-Language</t>
  </si>
  <si>
    <t>Language of Unpublished Justification Description of MG-NonPublishedInformation under ND-CountryOriginUnpublish</t>
  </si>
  <si>
    <t>ND-ConcessionRevenueBuyerUnpublish.rml.ttl</t>
  </si>
  <si>
    <t>tedm:MG-NonPublishedInformation-ND-ConcessionRevenueBuyerUnpublish</t>
  </si>
  <si>
    <t>efbc:FieldIdentifierCode/text()='con-rev-buy'</t>
  </si>
  <si>
    <t>ND-ConcessionRevenueBuyerUnpublish (concernsMaskedObject)</t>
  </si>
  <si>
    <t>Connection from NonPublishedInformation to MonetaryValue under MG-MonetaryValue-hasEstimatedBuyerConcessionRevenue-ConcessionEstimate-foreseesConcession-Tender_ND-ConcessionRevenue</t>
  </si>
  <si>
    <t>tedm:MG-MonetaryValue-hasEstimatedBuyerConcessionRevenue-ConcessionEstimate-foreseesConcession-Tender_ND-ConcessionRevenue</t>
  </si>
  <si>
    <t>The field BT-195(BT-160)-Tender, Unpublished Identifier, specifies information to generate the URI of the masked property</t>
  </si>
  <si>
    <t>In BT-197(BT-160)-Tender, Unpublished Justification Code, we link to the at-voc:non-publication-justification controlled list</t>
  </si>
  <si>
    <t>tedm:MG-langString-hasConfidentialityJustification--NonPublishedInformation-ND-ConcessionRevenueBuyerUnpublish</t>
  </si>
  <si>
    <t>Unpublished Justification Description of MG-NonPublishedInformation under ND-ConcessionRevenueBuyerUnpublish</t>
  </si>
  <si>
    <t>BT-196(BT-160)-Tender-Language</t>
  </si>
  <si>
    <t>Language of Unpublished Justification Description of MG-NonPublishedInformation under ND-ConcessionRevenueBuyerUnpublish</t>
  </si>
  <si>
    <t>ND-ConcessionRevenueUserUnpublish.rml.ttl</t>
  </si>
  <si>
    <t>tedm:MG-NonPublishedInformation-ND-ConcessionRevenueUserUnpublish</t>
  </si>
  <si>
    <t>efbc:FieldIdentifierCode/text()='con-rev-use'</t>
  </si>
  <si>
    <t>ND-ConcessionRevenueUserUnpublish (concernsMaskedObject)</t>
  </si>
  <si>
    <t>Connection from NonPublishedInformation to MonetaryValue under MG-MonetaryValue-hasEstimatedUserConcessionRevenue-ConcessionEstimate-foreseesConcession-Tender_ND-ConcessionRevenue</t>
  </si>
  <si>
    <t>tedm:MG-MonetaryValue-hasEstimatedUserConcessionRevenue-ConcessionEstimate-foreseesConcession-Tender_ND-ConcessionRevenue</t>
  </si>
  <si>
    <t>The field BT-195(BT-162)-Tender, Unpublished Identifier, specifies information to generate the URI of the masked property</t>
  </si>
  <si>
    <t>In BT-197(BT-162)-Tender, Unpublished Justification Code, we link to the at-voc:non-publication-justification controlled list</t>
  </si>
  <si>
    <t>tedm:MG-langString-hasConfidentialityJustification--NonPublishedInformation-ND-ConcessionRevenueUserUnpublish</t>
  </si>
  <si>
    <t>Unpublished Justification Description of MG-NonPublishedInformation under ND-ConcessionRevenueUserUnpublish</t>
  </si>
  <si>
    <t>BT-196(BT-162)-Tender-Language</t>
  </si>
  <si>
    <t>Language of Unpublished Justification Description of MG-NonPublishedInformation under ND-ConcessionRevenueUserUnpublish</t>
  </si>
  <si>
    <t>ND-ValueConcessionDescriptionUnpublish.rml.ttl</t>
  </si>
  <si>
    <t>tedm:MG-NonPublishedInformation-ND-ValueConcessionDescriptionUnpublish</t>
  </si>
  <si>
    <t>efbc:FieldIdentifierCode/text()='val-con-des'</t>
  </si>
  <si>
    <t>ND-ValueConcessionDescriptionUnpublish (concernsMaskedObject)</t>
  </si>
  <si>
    <t>Connection from NonPublishedInformation to ConcessionEstimate under MG-ConcessionEstimate-foreseesConcession-Tender_ND-ConcessionRevenue</t>
  </si>
  <si>
    <t>tedm:MG-ConcessionEstimate-foreseesConcession-Tender_ND-ConcessionRevenue</t>
  </si>
  <si>
    <t>The field BT-195(BT-163)-Tender, Unpublished Identifier, specifies information to generate the URI of the masked property</t>
  </si>
  <si>
    <t>http://data.europa.eu/a4g/ontology#hasCalculationMethod</t>
  </si>
  <si>
    <t>In BT-197(BT-163)-Tender, Unpublished Justification Code, we link to the at-voc:non-publication-justification controlled list</t>
  </si>
  <si>
    <t>tedm:MG-langString-hasConfidentialityJustification--NonPublishedInformation-ND-ValueConcessionDescriptionUnpublish</t>
  </si>
  <si>
    <t>Unpublished Justification Description of MG-NonPublishedInformation under ND-ValueConcessionDescriptionUnpublish</t>
  </si>
  <si>
    <t>BT-196(BT-163)-Tender-Language</t>
  </si>
  <si>
    <t>Language of Unpublished Justification Description of MG-NonPublishedInformation under ND-ValueConcessionDescriptionUnpublish</t>
  </si>
  <si>
    <t>TriplesMap name according to CM</t>
  </si>
  <si>
    <t>Matches TM?</t>
  </si>
  <si>
    <t>Actual TriplesMap name (TriplesMap  alt name)</t>
  </si>
  <si>
    <t>Comments</t>
  </si>
  <si>
    <t>for BT-136-Procedure</t>
  </si>
  <si>
    <t>for BT-539-Lot, for BT-540-Lot</t>
  </si>
  <si>
    <t>for BT-5421-Lot</t>
  </si>
  <si>
    <t>for BT-5422-Lot</t>
  </si>
  <si>
    <t>for BT-5423-Lot</t>
  </si>
  <si>
    <t>tedm:MG-langString-prefLabel-AwardCriterion-specifiesProcurementCriterion-Lot_ND-LotAwardCriterion</t>
  </si>
  <si>
    <t>for BT-734-Lot</t>
  </si>
  <si>
    <t>tedm:MG-langString-hasAwardCriteriaOrderJustification-AwardEvaluationTerm-isSubjectToLotSpecificTerm-Lot_ND-LotAwardCriteria</t>
  </si>
  <si>
    <t>for BT-733-Lot</t>
  </si>
  <si>
    <t>tedm:MG-langString-hasAwardCriteriaEvaluationFormula-AwardEvaluationTerm-isSubjectToLotSpecificTerm-Lot_ND-LotAwardCriteria</t>
  </si>
  <si>
    <t>for BT-543-Lot</t>
  </si>
  <si>
    <t>for BT-1561-NoticeResult</t>
  </si>
  <si>
    <t>until 1.8</t>
  </si>
  <si>
    <t>`from sdk 1.9</t>
  </si>
  <si>
    <t>tedm:MG-langString-description-SubcontractingEstimate-foreseesSubcontracting-Tender_ND-SubcontractedContract</t>
  </si>
  <si>
    <t>for BT-554-Tender, until 1.8</t>
  </si>
  <si>
    <t>for BT-554-Tender, from 1.9</t>
  </si>
  <si>
    <t>for BT-555-Tender, BT-730-Tender and BT-731-Tender until 1.8</t>
  </si>
  <si>
    <t>for BT-555-Tender, BT-730-Tender, and BT-731-Tender from 1.9</t>
  </si>
  <si>
    <t>BT-759-LotResult (all cases)</t>
  </si>
  <si>
    <t>tedm:MG-langString-hasCrossBorderLaw-ProcedureTerm-isSubjectToProcedureSpecificTerm-Procedure_ND-CrossBorderLaw</t>
  </si>
  <si>
    <t>BT-09(b)-Procedure</t>
  </si>
  <si>
    <t>tedm:MG-OfflineAccessProvider_ND-LotTenderingTerms</t>
  </si>
  <si>
    <t>tedm:MG-TaxInformationProvider_ND-LotFiscalLegislation</t>
  </si>
  <si>
    <t>tedm:MG-TaxDocumentation-providesDocumentation-TaxInformationProvider_ND-LotFiscalLegislation</t>
  </si>
  <si>
    <t>tedm:MG-Procedure-announcesProcedure-PlanningNotice_ND-Root</t>
  </si>
  <si>
    <t>tedm:MG-PlannedProcurement-announcesPlannedProcurement-PlanningNotice_ND-Root</t>
  </si>
  <si>
    <t>tedm:MG-Identifier-identifier-Procedure-refersToProcedure-Notice_ND-Root</t>
  </si>
  <si>
    <t>tedm:MG-Procedure_ND-LocalLegalBasisWithID</t>
  </si>
  <si>
    <t>tedm:MG-Procedure_ND-LocalLegalBasisNoID</t>
  </si>
  <si>
    <t>tedm:MG-Procedure_ND-CrossBorderLaw</t>
  </si>
  <si>
    <t># tedm:MG-Procedure_ND-ProcedureTerms</t>
  </si>
  <si>
    <t>tedm:MG-Procedure_ND-LotDistribution</t>
  </si>
  <si>
    <t>tedm:MG-LotGroup-definesLotGroup-ProcedureTerm-isSubjectToProcedureSpecificTerm-Procedure_ND-GroupComposition</t>
  </si>
  <si>
    <t>tedm:MG-ProcedureTerm-isSubjectToProcedureSpecificTerm-Procedure_ND-LotDistribution</t>
  </si>
  <si>
    <t>tedm:MG-ProcedureTerm-isSubjectToProcedureSpecificTerm-Procedure_ND-GroupComposition</t>
  </si>
  <si>
    <t>tedm:MG-Procedure_ND-ExclusionGrounds</t>
  </si>
  <si>
    <t>tedm:MG-Procedure_ND-ProcedureProcurementScope</t>
  </si>
  <si>
    <t>tedm:MG-PlannedProcurement_ND-ProcedureProcurementScope</t>
  </si>
  <si>
    <t>tedm:MG-ContractTerm-foreseesTerm-Procedure_ND-ProcedureProcurementScope</t>
  </si>
  <si>
    <t>tedm:MG-ContractTerm-foreseesTerm-PlannedProcurement_ND-ProcedureProcurementScope</t>
  </si>
  <si>
    <t>tedm:MG-ContractTerm-foreseesTerm-Procedure_ND-ProcedureContractAdditionalNature</t>
  </si>
  <si>
    <t>tedm:MG-ContractTerm-foreseesTerm-PlannedProcurement_ND-ProcedureContractAdditionalNature</t>
  </si>
  <si>
    <t>tedm:MG-Identifier-hasInternalIdentifier-Procedure_ND-ProcedureProcurementScope</t>
  </si>
  <si>
    <t>tedm:MG-Identifier-hasInternalIdentifier-PlannedProcurement_ND-ProcedureProcurementScope</t>
  </si>
  <si>
    <t>tedm:MG-Procedure_ND-ProcedureTenderingProcess</t>
  </si>
  <si>
    <t>tedm:MG-Procedure_ND-AcceleratedProcedure</t>
  </si>
  <si>
    <t>tedm:MG-MonetaryValue-hasEstimatedValue-Procedure_ND-ProcedureValueEstimate</t>
  </si>
  <si>
    <t>tedm:MG-MonetaryValue-hasEstimatedValue-PlannedProcurement_ND-ProcedureValueEstimate</t>
  </si>
  <si>
    <t>tedm:MG-MonetaryValue-hasLaunchFrameworkAgreementMaximumValue-Procedure_ND-ProcedureValueEstimateExtension</t>
  </si>
  <si>
    <t>tedm:MG-Purpose-hasPurpose-Procedure_ND-ProcedureMainClassificationCode</t>
  </si>
  <si>
    <t>tedm:MG-Purpose-hasPurpose-PlannedProcurement_ND-ProcedureMainClassificationCode</t>
  </si>
  <si>
    <t>tedm:MG-Purpose-hasPurpose-PlannedProcurement_ND-ProcedureAdditionalCommodityClassification</t>
  </si>
  <si>
    <t>tedm:MG-Purpose-hasPurpose-Procedure_ND-ProcedureAdditionalCommodityClassification</t>
  </si>
  <si>
    <t>tedm:MG-Address-address-Location_ND-ProcedurePlacePerformance</t>
  </si>
  <si>
    <t>tedm:MG-Location_ND-ProcedurePlacePerformance</t>
  </si>
  <si>
    <t>tedm:MG-ContractTerm_ND-ProcedurePlacePerformance</t>
  </si>
  <si>
    <t>tedm:MG-ContractTerm-foreseesContractSpecificTerm-Procedure_ND-ProcedurePlacePerformanceAdditionalInformation</t>
  </si>
  <si>
    <t>tedm:MG-ProcedureTerm-isSubjectToProcedureSpecificTerm-Procedure_ND-CrossBorderLaw</t>
  </si>
  <si>
    <t>tedm:MG-langString-description-Procedure_ND-ProcedureProcurementScope</t>
  </si>
  <si>
    <t>tedm:MG-langString-hasAcceleratedProcedureJustification-Procedure_ND-AcceleratedProcedure</t>
  </si>
  <si>
    <t>tedm:MG-langString-hasAdditionalInformation-Procedure_ND-ProcedureProcurementScope</t>
  </si>
  <si>
    <t>tedm:MG-LocalLegalBasisInformation_ND-LocalLegalBasisNoID</t>
  </si>
  <si>
    <t>tedm:MG-LocalLegalBasisInformation_ND-LocalLegalBasisWithID</t>
  </si>
  <si>
    <t>tedm:MG-Identifier-identifier-LocalLegalBasisInformation_ND-LocalLegalBasisWithID</t>
  </si>
  <si>
    <t>tedm:MG-langString-description-LocalLegalBasisInformation_ND-LocalLegalBasisNoID</t>
  </si>
  <si>
    <t>tedm:MG-langString-hasLegalBasisDescription-Procedure_ND-LocalLegalBasisWithID</t>
  </si>
  <si>
    <t>tedm:MG-langString-hasMainFeature-Procedure_ND-ProcedureTenderingProcess</t>
  </si>
  <si>
    <t>tedm:MG-langString-hasPlaceOfPerformanceAdditionalInformation-ContractTerm_ND-ProcedurePlacePerformanceAdditionalInformation</t>
  </si>
  <si>
    <t>tedm:MG-langString-title-Procedure_ND-ProcedureProcurementScope</t>
  </si>
  <si>
    <t>tedm:MG-ExclusionGround-specifiesProcurementCriterion-Procedure_ND-ExclusionGrounds</t>
  </si>
  <si>
    <t>tedm:MG-langString-title-PlannedProcurement_ND-ProcedureProcurementScope</t>
  </si>
  <si>
    <t>tedm:MG-langString-description-PlannedProcurement_ND-ProcedureProcurementScope</t>
  </si>
  <si>
    <t>tedm:X-ContactPoint-Organization</t>
  </si>
  <si>
    <t>tedm:MG-ContactPoint_ND-Touchpoint</t>
  </si>
  <si>
    <t>tedm:MG-Address-address-ContactPoint_ND-TouchpointAddress</t>
  </si>
  <si>
    <t>tedm:MG-ContactPoint_ND-TouchpointContact</t>
  </si>
  <si>
    <t>tedm:MG-langString-description-ContactPoint_ND-Touchpoint</t>
  </si>
  <si>
    <t>tedm:MG-Channel-exposesChannel-OrganizationalUnit_ND-Touchpoint</t>
  </si>
  <si>
    <t>tedm:MG-AgentInRole-announcesRole-Notice_ND-Root</t>
  </si>
  <si>
    <t>tedm:MG-AgentInRole-refersToRole-Notice_ND-Root</t>
  </si>
  <si>
    <t>tedm:MG-Identifier-identifier-Notice_ND-Root</t>
  </si>
  <si>
    <t>tedm:MG-SpecificationInformation-hasSourceVersionSpecification-Notice_ND-Root</t>
  </si>
  <si>
    <t>tedm:MG-Identifier-hasSourceVersionSpecification-SpecificationInformation-hasSpecificationInformation-Notice_ND-Root</t>
  </si>
  <si>
    <t>tedm:MG-SpecificationInformation-hasSourceSpecificationCustomisation-Notice_ND-Root</t>
  </si>
  <si>
    <t>tedm:MG-Identifier-hasSourceSpecificationCustomisation-SpecificationInformation-hasSpecificationInformation-Notice_ND-Root</t>
  </si>
  <si>
    <t>tedm:MG-Person-playedBy-JuryMember-announcesRole-CompetitionNotice_ND-AwardingTermsJuryMember</t>
  </si>
  <si>
    <t>tedm:MG-JuryMember-announcesRole-CompetitionNotice_ND-AwardingTermsJuryMember</t>
  </si>
  <si>
    <t>tedm:MG-Candidate-announcesRole-CompetitionNotice_ND-Participants</t>
  </si>
  <si>
    <t>tedm:MG-Lot-contextualisedBy-Candidate_ND-Participants</t>
  </si>
  <si>
    <t>tedm:MG-Notice-refersToPrevious-Notice_ND-PreviousNoticeReference</t>
  </si>
  <si>
    <t>tedm:MG-Identifier-identifier-Notice-refersToPrevious-Notice_ND-PreviousNoticeReference</t>
  </si>
  <si>
    <t>tedm:MG-Reviewer_ND-LotReviewTerms</t>
  </si>
  <si>
    <t>tedm:MG-AcquiringCentralPurchasingBody_ND-Organization</t>
  </si>
  <si>
    <t>tedm:MG-Organization-playedBy-AcquiringCentralPurchasingBody_ND-Organization</t>
  </si>
  <si>
    <t>tedm:MG-Buyer_ND-ContractingParty</t>
  </si>
  <si>
    <t>tedm:MG-Organization-playedBy-Buyer_ND-ServiceProvider</t>
  </si>
  <si>
    <t>tedm:MG-TenderProcessor_ND-LotTenderingTerms</t>
  </si>
  <si>
    <t>#tedm:MG-LotGroupAwardInformation_ND-LotsGroupFA</t>
  </si>
  <si>
    <t>#tedm:MG-MonetaryValue-hasGroupFrameworkAgreementMaximumValue-LotGroupAwardInformation_ND-LotsGroupFA</t>
  </si>
  <si>
    <t>tedm:MG-Mediator_ND-LotReviewTerms</t>
  </si>
  <si>
    <t>tedm:MG-ProcurementProcedureInformationProvider_ND-LotTenderingTerms</t>
  </si>
  <si>
    <t>tedm:MG-ChangeInformation_ND-ChangeReason</t>
  </si>
  <si>
    <t>tedm:MG-ChangeInformation_ND-Change</t>
  </si>
  <si>
    <t>tedm:MG-Identifier-identifier-Notice-refersToPreviousNotice-ChangeInformation_ND-Changes</t>
  </si>
  <si>
    <t>tedm:MG-Notice-concernsNotice-ChangeInformation_ND-Changes</t>
  </si>
  <si>
    <t>tedm:MG-Notice-refersToPreviousNotice-ChangeInformation_ND-Changes</t>
  </si>
  <si>
    <t>tedm:MG-Identifier-relatesToEFormSectionIdentifier-ChangeInformation_ND-ChangedSection</t>
  </si>
  <si>
    <t>tedm:MG-langString-hasChangeDescription-ChangeInformation_ND-Change</t>
  </si>
  <si>
    <t>tedm:MG-langString-hasChangeReasonDescription-ChangeInformation_ND-ChangeReason</t>
  </si>
  <si>
    <t>tedm:MG-AwardingCentralPurchasingBody_ND-Organization</t>
  </si>
  <si>
    <t>tedm:MG-Organization-playedBy-AwardingCentralPurchasingBody_ND-Organization</t>
  </si>
  <si>
    <t>tedm:MG-TenderReceiver_ND-TenderRecipient</t>
  </si>
  <si>
    <t>tedm:MG-ProcedureTerm_ND-ProcedureTenderingProcess</t>
  </si>
  <si>
    <t>tedm:MG-ProcedureTerm-isSubjectToProcedureSpecificTerm-Procedure_ND-LotFiscalLegislation</t>
  </si>
  <si>
    <t>tedm:MG-ProcedureTerm-isSubjectToProcedureSpecificTerm-Procedure_ND-LotEnvironmentalLegislation</t>
  </si>
  <si>
    <t>tedm:MG-ProcedureTerm-isSubjectToProcedureSpecificTerm-Procedure_ND-LotEmploymentLegislation</t>
  </si>
  <si>
    <t>tedm:MG-ProcedureTerm-isSubjectToProcedureSpecificTerm-Procedure_ND-LotReviewTerms</t>
  </si>
  <si>
    <t>#tedm:MG-ProcedureTerm-isSubjectToTerm-Lot_ND-Prize</t>
  </si>
  <si>
    <t>tedm:MG-Lot_ND-Lot</t>
  </si>
  <si>
    <t>tedm:MG-Lot_ND-LotProcurementScope</t>
  </si>
  <si>
    <t>tedm:MG-Identifier-identifier-Lot_ND-Lot</t>
  </si>
  <si>
    <t>tedm:MG-Identifier-hasInternalIdentifier-Lot_ND-LotProcurementScope</t>
  </si>
  <si>
    <t>tedm:MG-Identifier-identifier-PlanningNotice-refersToPrevious-Notice_ND-LotPreviousPlanning</t>
  </si>
  <si>
    <t>tedm:MG-PlanningNotice-refersToPrevious-Notice_ND-LotPreviousPlanning</t>
  </si>
  <si>
    <t>tedm:MG-Notice_ND-LotPreviousPlanning</t>
  </si>
  <si>
    <t>tedm:MG-Identifier-identifier-PlannedProcurementPart-announcesPlannedProcurementPart-PlanningNotice-refersToPrevious-Notice_ND-LotPreviousPlanning</t>
  </si>
  <si>
    <t>tedm:MG-PlannedProcurementPart-announcesPlannedProcurementPart-PlanningNotice-refersToPrevious-Notice_ND-LotPreviousPlanning</t>
  </si>
  <si>
    <t>tedm:MG-SubmissionTerm-isSubjectToLotSpecificTerm-Lot_ND-AuctionTerms</t>
  </si>
  <si>
    <t>tedm:MG-Lot_ND-LotTenderingProcess</t>
  </si>
  <si>
    <t>tedm:MG-FrameworkAgreementTerm-isSubjectToLotSpecificTerm-Lot_ND-LotTenderingProcess</t>
  </si>
  <si>
    <t>tedm:MG-DynamicPurchaseSystemTechnique-usesTechnique-Lot_ND-LotTenderingProcess</t>
  </si>
  <si>
    <t>tedm:MG-FrameworkAgreementTerm-isSubjectToLotSpecificTerm-Lot_ND-FA</t>
  </si>
  <si>
    <t>tedm:MG-FrameworkAgreementTerm-isSubjectToLotSpecificTerm-Lot_ND-FABuyerCategories</t>
  </si>
  <si>
    <t>tedm:MG-MultipleStageProcedureTerm-isSubjectToLotSpecificTerm-Lot_ND-LotTenderingProcess</t>
  </si>
  <si>
    <t>tedm:MG-MultipleStageProcedureTerm-isSubjectToLotSpecificTerm-Lot_ND-SecondStage</t>
  </si>
  <si>
    <t>tedm:MG-SubmissionTerm-isSubjectToLotSpecificTerm-Lot_ND-SubmissionDeadline</t>
  </si>
  <si>
    <t>tedm:MG-SubmissionTerm-isSubjectToLotSpecificTerm-Lot_ND-InterestExpressionReceptionPeriod</t>
  </si>
  <si>
    <t>tedm:MG-AccessTerm-isSubjectToLotSpecificTerm-Lot_ND-LotInfoRequestPeriod</t>
  </si>
  <si>
    <t>tedm:MG-SubmissionTerm-isSubjectToLotSpecificTerm-Lot_ND-ParticipationRequestPeriod</t>
  </si>
  <si>
    <t>tedm:MG-OpeningTerm-isSubjectToLotSpecificTerm-Lot_ND-PublicOpening</t>
  </si>
  <si>
    <t>tedm:MG-Address-definesOpeningPlace-OpeningTerm-isSubjectToLotSpecificTerm-Lot_ND-PublicOpeningPlace</t>
  </si>
  <si>
    <t>tedm:MG-SubmissionTerm-isSubjectToLotSpecificTerm-Lot_ND-LotTenderingProcess</t>
  </si>
  <si>
    <t>tedm:MG-SubmissionTerm-isSubjectToLotSpecificTerm-Lot_ND-NonEsubmission</t>
  </si>
  <si>
    <t>tedm:MG-AdHocChannel-usesChannel-Lot_ND-LotTenderingProcessExtension</t>
  </si>
  <si>
    <t>tedm:MG-AdHocChannel-usesChannel-Lot_ND-LotTenderingProcess</t>
  </si>
  <si>
    <t>tedm:MG-Fund-isFundedBy-Lot_ND-Funding</t>
  </si>
  <si>
    <t>tedm:MG-Identifier-identifier-Fund-isFundedBy-Lot_ND-Funding</t>
  </si>
  <si>
    <t>tedm:MG-Lot_ND-SelectionCriteria</t>
  </si>
  <si>
    <t>tedm:MG-SelectionCriterion-specifiesProcurementCriterion-Lot_ND-SelectionCriteria</t>
  </si>
  <si>
    <t>tedm:MG-SelectionCriterion-specifiesProcurementCriterion-Lot_ND-SelectionCriteriaSources</t>
  </si>
  <si>
    <t>tedm:MG-AwardEvaluationTerm-isSubjectToLotSpecificTerm-Lot_ND-LotAwardCriteria</t>
  </si>
  <si>
    <t>tedm:MG-MultipleStageProcedureTerm-isSubjectToLotSpecificTerm-Lot_ND-AwardingTerms</t>
  </si>
  <si>
    <t>tedm:MG-ContractTerm-foreseesContractSpecificTerm-Lot_ND-TendererLegalForm</t>
  </si>
  <si>
    <t>tedm:MG-DesignContestRegimeTerm-isSubjectToLotSpecificTerm-Lot_ND-AwardingTerms</t>
  </si>
  <si>
    <t>tedm:MG-Prize-definesPrize-DesignContestRegimeTerm-isSubjectToLotSpecificTerm-Lot_ND-Prize</t>
  </si>
  <si>
    <t>tedm:MG-MonetaryValue-hasPrizeValue-Prize-definesPrize-DesignContestRegimeTerm-isSubjectToLotSpecificTerm-Lot_ND-Prize</t>
  </si>
  <si>
    <t>#tedm:MG-Prize-definesPrize-ProcedureTerm-isSubjectToTerm-Lot_ND-Prize</t>
  </si>
  <si>
    <t>#tedm:MG-MonetaryValue-hasPrizeValue-Prize-definesPrize-ProcedureTerm-isSubjectToTerm-Lot_ND-Prize</t>
  </si>
  <si>
    <t>tedm:MG-SubmissionTerm-isSubjectToLotSpecificTerm-Lot_ND-LateTendererInformation</t>
  </si>
  <si>
    <t>tedm:MG-ParticipationCondition-specifiesProcurementCriterion-Lot_ND-LotReservedParticipation</t>
  </si>
  <si>
    <t>tedm:MG-SubmissionTerm-isSubjectToLotSpecificTerm-Lot_ND-LotTenderingTerms</t>
  </si>
  <si>
    <t>tedm:MG-SubmissionTerm-isSubjectToLotSpecificTerm-Lot_ND-LotSubmissionLanguage</t>
  </si>
  <si>
    <t>tedm:MG-Lot_ND-LotTenderingTerms</t>
  </si>
  <si>
    <t>tedm:MG-ContractTerm-foreseesContractSpecificTerm-Lot_ND-LotReservedExecution</t>
  </si>
  <si>
    <t>tedm:MG-ContractTerm-foreseesContractSpecificTerm-Lot_ND-LotEInvoicing</t>
  </si>
  <si>
    <t>tedm:MG-ContractTerm-foreseesContractSpecificTerm-Lot_ND-ExecutionRequirements</t>
  </si>
  <si>
    <t>tedm:MG-QualityTargetInformation-concernsContractTerm-ContractTerm_ND-LotTenderingTerms</t>
  </si>
  <si>
    <t>tedm:MG-ContractTerm-concernsContractTerm-QualityTargetInformation_ND-LotTenderingTerms</t>
  </si>
  <si>
    <t>tedm:MG-ContractTerm-foreseesContractSpecificTerm-Lot_ND-LotProcurementScope</t>
  </si>
  <si>
    <t>tedm:MG-Quantity-hasTotalQuantity-Purpose-hasPurpose-Lot_ND-LotProcurementScope</t>
  </si>
  <si>
    <t>tedm:MG-Purpose-hasPurpose-Lot_ND-LotProcurementScope</t>
  </si>
  <si>
    <t>tedm:MG-ProcurementCriterion-specifiesProcurementCriterion-Lot_ND-LotTenderingTerms</t>
  </si>
  <si>
    <t>tedm:MG-SecurityClearanceTerm-isSubjectToLotSpecificTerm-Lot_ND-LotTenderingTerms</t>
  </si>
  <si>
    <t>tedm:MG-SecurityClearanceTerm-isSubjectToLotSpecificTerm-Lot_ND-SecurityClearanceTerms</t>
  </si>
  <si>
    <t>tedm:MG-NonDisclosureAgreementTerm-isSubjectToLotSpecificTerm-Lot_ND-NDA</t>
  </si>
  <si>
    <t>tedm:MG-SubmissionTerm-isSubjectToLotSpecificTerm-Lot_ND-LotESignature</t>
  </si>
  <si>
    <t>tedm:MG-ContractTerm-foreseesContractSpecificTerm-Lot_ND-PostAwardProcess</t>
  </si>
  <si>
    <t>tedm:MG-SubmissionTerm-isSubjectToLotSpecificTerm-Lot_ND-SubcontractingIndication</t>
  </si>
  <si>
    <t>tedm:MG-SubcontractTerm-foreseesContractSpecificTerm-Lot_ND-SubcontractingObligation</t>
  </si>
  <si>
    <t>tedm:MG-ContractTerm-foreseesContractSpecificTerm-Lot_ND-PaymentTerms</t>
  </si>
  <si>
    <t>tedm:MG-SubmissionTerm-isSubjectToLotSpecificTerm-Lot_ND-FinancialGuarantee</t>
  </si>
  <si>
    <t>tedm:MG-SubmissionTerm-isSubjectToLotSpecificTerm-Lot_ND-TenderRecipient</t>
  </si>
  <si>
    <t>tedm:MG-ProcurementDocument-involvesProcurementDocument-AccessTerm-isSubjectToLotSpecificTerm-Lot_ND-LotDocOfficialLanguage</t>
  </si>
  <si>
    <t>tedm:MG-AccessTerm-isSubjectToLotSpecificTerm-Lot_ND-LotProcurementDocument</t>
  </si>
  <si>
    <t>tedm:MG-ProcurementDocument-involvesProcurementDocument-AccessTerm-isSubjectToLotSpecificTerm-Lot_ND-LotDocAllNonOfficialLanguages</t>
  </si>
  <si>
    <t>tedm:MG-ReviewTerm-isSubjectToLotSpecificTerm-Lot_ND-ReviewPresentationPeriod</t>
  </si>
  <si>
    <t>tedm:MG-StrategicProcurement-fulfillsStrategicProcurement-Lot_ND-StrategicProcurementType a rr:TriplesMap;</t>
  </si>
  <si>
    <t>tedm:MG-GreenProcurement-fulfillsStrategicProcurement-Lot_ND-StrategicProcurementLot a rr:TriplesMap;</t>
  </si>
  <si>
    <t>tedm:MG-SubmissionTerm-isSubjectToLotSpecificTerm-Lot_ND-LotECatalog</t>
  </si>
  <si>
    <t>tedm:MG-SpecificDuration-hasTenderValidityDuration-SubmissionTerm-isSubjectToLotSpecificTerm-Lot_ND-LotTenderingTerms</t>
  </si>
  <si>
    <t>tedm:MG-ReviewTerm-isSubjectToLotSpecificTerm-Lot_ND-LotReviewTerms</t>
  </si>
  <si>
    <t>tedm:MG-ContractTerm-foreseesContractSpecificTerm-Lot_ND-LotContractAdditionalNature</t>
  </si>
  <si>
    <t>tedm:MG-MonetaryValue-hasEstimatedValue-Lot_ND-LotValueEstimate</t>
  </si>
  <si>
    <t>tedm:MG-Purpose-hasPurpose-Lot_ND-LotMainClassification</t>
  </si>
  <si>
    <t>tedm:MG-Purpose-hasPurpose-Lot_ND-LotAdditionalClassification</t>
  </si>
  <si>
    <t>tedm:MG-SocialProcurement-fulfillsStrategicProcurement-Lot_ND-LotSocialObjectiveType</t>
  </si>
  <si>
    <t>tedm:MG-InnovativeProcurement-fulfillsStrategicProcurement-Lot_ND-LotInnovativeAcquisitionType</t>
  </si>
  <si>
    <t>tedm:MG-AccessTerm-isSubjectToLotSpecificTerm-Lot_ND-LotTenderingTerms</t>
  </si>
  <si>
    <t>tedm:MG-GreenProcurement-fulfillsStrategicProcurement-Lot_ND-LotEnvironmentalImpactType</t>
  </si>
  <si>
    <t>tedm:MG-GreenProcurement-fulfillsStrategicProcurement-Lot_ND-LotGreenCriteria</t>
  </si>
  <si>
    <t>tedm:MG-EnergyEfficiencyInformation_ND-EEDProcurementDetailsLot</t>
  </si>
  <si>
    <t>tedm:MG-EnergyEfficiencyInformation_ND-NonUBLTenderingTerms</t>
  </si>
  <si>
    <t>tedm:MG-GreenProcurement-concernsGreenProcurement-EnergyEfficiencyInformation_ND-EEDInformationLot</t>
  </si>
  <si>
    <t>tedm:MG-StrategicProcurement-fulfillsStrategicProcurement-Lot-Lot_ND-AccessibilityJustification</t>
  </si>
  <si>
    <t>tedm:MG-Address-address-Location-definesSpecificPlaceOfPerformance-ContractTerm-foreseesContractSpecificTerm-Lot_ND-LotPerformanceAddress</t>
  </si>
  <si>
    <t>tedm:MG-Location-definesSpecificPlaceOfPerformance-ContractTerm-foreseesContractSpecificTerm-Lot_ND-LotPerformanceAddress</t>
  </si>
  <si>
    <t>tedm:MG-ContractTerm-foreseesContractSpecificTerm-Lot_ND-LotPerformanceAddress</t>
  </si>
  <si>
    <t>tedm:MG-ContractTerm-foreseesContractSpecificTerm-Lot_ND-LotPlacePerformance</t>
  </si>
  <si>
    <t>tedm:MG-SpecificDuration-definesContractDuration-ContractTerm-foreseesContractSpecificTerm-Lot_ND-LotDuration</t>
  </si>
  <si>
    <t>tedm:MG-Duration-hasEstimatedDuration-DynamicPurchaseSystemTechnique-usesTechnique-Lot_ND-LotDuration</t>
  </si>
  <si>
    <t>tedm:MG-Period-definesContractPeriod-ContractTerm-foreseesContractSpecificTerm-Lot_ND-LotDuration</t>
  </si>
  <si>
    <t>tedm:MG-ContractTerm-foreseesContractSpecificTerm-Lot_ND-OptionsAndRenewals</t>
  </si>
  <si>
    <t>tedm:MG-ContractTerm-foreseesContractSpecificTerm-Lot_ND-OptionsDescription</t>
  </si>
  <si>
    <t>tedm:MG-MonetaryValue-hasLaunchFrameworkAgreementMaximumValue-Lot_ND-LotValueEstimateExtension</t>
  </si>
  <si>
    <t>tedm:MG-langString-description-AwardCriterion-specifiesProcurementCriterion-Lot_ND-LotAwardCriterion</t>
  </si>
  <si>
    <t>tedm:MG-langString-description-EAuctionTechnique-usesTechnique-Lot_ND-AuctionTerms</t>
  </si>
  <si>
    <t>tedm:MG-langString-description-Fund-isFundedBy-Lot_ND-Funding</t>
  </si>
  <si>
    <t>tedm:MG-langString-description-Lot_ND-LotProcurementScope</t>
  </si>
  <si>
    <t>tedm:MG-langString-description-NonDisclosureAgreementTerm-isSubjectToLotSpecificTerm-Lot_ND-NDA</t>
  </si>
  <si>
    <t>tedm:MG-langString-description-SecurityClearanceTerm-isSubjectToLotSpecificTerm-Lot_ND-SecurityClearanceTerms</t>
  </si>
  <si>
    <t>tedm:MG-langString-description-SelectionCriterion-specifiesProcurementCriterion-Lot_ND-SelectionCriteria</t>
  </si>
  <si>
    <t>tedm:MG-langString-fullAddress-Address-definesOpeningPlace-OpeningTerm-isSubjectToLotSpecificTerm-Lot_ND-PublicOpeningPlace</t>
  </si>
  <si>
    <t>tedm:MG-langString-hasAdditionalInformation-Lot_ND-LotProcurementScope</t>
  </si>
  <si>
    <t>tedm:MG-langString-hasBuyerCategoryDescription-FrameworkAgreementTerm-isSubjectToLotSpecificTerm-Lot_ND-FABuyerCategories</t>
  </si>
  <si>
    <t>tedm:MG-langString-hasDurationExtensionJustification-FrameworkAgreementTerm-isSubjectToLotSpecificTerm-Lot_ND-FA</t>
  </si>
  <si>
    <t>tedm:MG-langString-hasLegalFormRequirement-ContractTerm-foreseesContractSpecificTerm-Lot_ND-TendererLegalForm</t>
  </si>
  <si>
    <t>tedm:MG-langString-hasNonAccessibilityCriterionJustification-StrategicProcurement-fulfillsStrategicProcurement-Lot-Lot_ND-AccessibilityJustification</t>
  </si>
  <si>
    <t>tedm:MG-langString-hasOpeningDescription-OpeningTerm-isSubjectToLotSpecificTerm-Lot_ND-PublicOpening</t>
  </si>
  <si>
    <t>tedm:MG-langString-hasOptionsDescription-ContractTerm-foreseesContractSpecificTerm-Lot_ND-OptionsAndRenewals</t>
  </si>
  <si>
    <t>tedm:MG-langString-hasPaymentArrangement-ContractTerm-foreseesContractSpecificTerm-Lot_ND-PaymentTerms</t>
  </si>
  <si>
    <t>tedm:MG-langString-hasPerformanceConditions-ContractTerm-foreseesContractSpecificTerm-Lot_ND-ExecutionRequirements</t>
  </si>
  <si>
    <t>tedm:MG-langString-hasPlaceOfPerformanceAdditionalInformation-ContractTerm-foreseesContractSpecificTerm-Lot_ND-LotPlacePerformance</t>
  </si>
  <si>
    <t>tedm:MG-langString-hasRecurrenceDescription-Lot_ND-LotTenderingTerms</t>
  </si>
  <si>
    <t>tedm:MG-langString-hasRenewalDescription-ContractTerm-foreseesContractSpecificTerm-Lot_ND-OptionsDescription</t>
  </si>
  <si>
    <t>tedm:MG-langString-hasReviewDeadlineInformation-ReviewTerm-isSubjectToLotSpecificTerm-Lot_ND-ReviewPresentationPeriod</t>
  </si>
  <si>
    <t>tedm:MG-langString-hasStrategicProcurementDescription-StrategicProcurement-fulfillsStrategicProcurement-Lot_ND-StrategicProcurementType</t>
  </si>
  <si>
    <t>tedm:MG-langString-prefLabel-SelectionCriterion-specifiesProcurementCriterion-Lot_ND-SelectionCriteria</t>
  </si>
  <si>
    <t>tedm:MG-langString-title-Lot_ND-LotProcurementScope</t>
  </si>
  <si>
    <t>tedm:MG-InternationalProcurementInstrumentMeasuresInformation-isSubjectToLotSpecificTerm-Lot_ND-IPILot</t>
  </si>
  <si>
    <t>tedm:MG-InternationalProcurementInstrumentMeasuresInformation_ND-IPIMeasureException</t>
  </si>
  <si>
    <t>tedm:MG-InternationalProcurementInstrumentMeasuresInformation_ND-IPIMeasureStatistics</t>
  </si>
  <si>
    <t>tedm:MG-langString-hasFollowupContractInformation-DesignContestRegimeTerm-isSubjectToTerm-Lot_ND-Prize</t>
  </si>
  <si>
    <t>tedm:MG-ContractTerm-isSubjectToTerm-Lot_ND-RevenueAllocation</t>
  </si>
  <si>
    <t>tedm:MG-Lot_ND-RevenueAllocation</t>
  </si>
  <si>
    <t>tedm:MG-ContractTerm-isSubjectToTerm-Lot_ND-RewardsPenalties</t>
  </si>
  <si>
    <t>tedm:MG-Lot_ND-RewardsPenalties</t>
  </si>
  <si>
    <t>tedm:MG-ContractTerm-isSubjectToTerm-Lot_ND-OtherContractExecutionConditions</t>
  </si>
  <si>
    <t>tedm:MG-Lot_ND-OtherContractExecutionConditions</t>
  </si>
  <si>
    <t>tedm:MG-LotGroup_ND-LotsGroup</t>
  </si>
  <si>
    <t>tedm:MG-Identifier-identifier-LotGroup_ND-LotsGroup</t>
  </si>
  <si>
    <t>tedm:MG-Identifier-hasInternalIdentifier-LotGroup_ND-LotsGroupProcurementScope</t>
  </si>
  <si>
    <t>tedm:MG-LotGroup_ND-LotsGroupProcurementScope</t>
  </si>
  <si>
    <t>tedm:MG-MonetaryValue-hasEstimatedValue-LotGroup_ND-LotsGroupValueEstimate</t>
  </si>
  <si>
    <t>tedm:MG-MonetaryValue-hasLaunchFrameworkAgreementMaximumValue-LotGroup_ND-LotsGroupValueEstimateExtension</t>
  </si>
  <si>
    <t>tedm:MG-MonetaryValue-hasLaunchFrameworkAgreementMaximumValue-LotGroup_ND-LotsGroupFA</t>
  </si>
  <si>
    <t>tedm:MG-Constraint-hasConstraint-AwardCriterion-specifiesProcurementCriterion-LotGroup_ND-LotsGroupAwardThresholdCriterionParameter</t>
  </si>
  <si>
    <t>tedm:MG-langString-description-AwardCriterion-specifiesProcurementCriterion-LotGroup_ND-LotsGroupAwardCriterion</t>
  </si>
  <si>
    <t>tedm:MG-langString-description-LotGroup_ND-LotsGroupProcurementScope</t>
  </si>
  <si>
    <t>tedm:MG-langString-prefLabel-AwardCriterion-specifiesProcurementCriterion-LotGroup_ND-LotsGroupAwardCriterion</t>
  </si>
  <si>
    <t>tedm:MG-langString-title-LotGroup_ND-LotsGroupProcurementScope</t>
  </si>
  <si>
    <t>tedm:MG-langString-hasAwardCriteriaEvaluationFormula-AwardEvaluationTerm-isSubjectToTerm-LotGroup_ND-LotsGroupAwardCriteria</t>
  </si>
  <si>
    <t>tedm:MG-langString-hasAwardCriteriaOrderJustification-AwardEvaluationTerm-isSubjectToTerm-LotGroup_ND-LotsGroupAwardCriteria</t>
  </si>
  <si>
    <t>tedm:MG-LeadBuyer_ND-Organization</t>
  </si>
  <si>
    <t>tedm:MG-Organization-playedBy-LeadBuyer_ND-Organization</t>
  </si>
  <si>
    <t>#tedm:MG-SubmissionTerm_ND-LateTendererInformation</t>
  </si>
  <si>
    <t>tedm:MG-Organization_ND-Company</t>
  </si>
  <si>
    <t>tedm:MG-Identifier-identifier-Organization_ND-Company</t>
  </si>
  <si>
    <t>tedm:MG-Identifier-hasLegalIdentifier-Organization_ND-Company</t>
  </si>
  <si>
    <t>tedm:MG-Address-registeredAddress-Organization_ND-CompanyAddress</t>
  </si>
  <si>
    <t>tedm:MG-ContactPoint-hasPrimaryContactPoint-Organization_ND-CompanyContact</t>
  </si>
  <si>
    <t>tedm:MG-langString-hasLegalName-Organization_ND-Company</t>
  </si>
  <si>
    <t>tedm:MG-Channel-exposesChannel-Organization_ND-Company</t>
  </si>
  <si>
    <t>tedm:MG-ProcurementServiceProvider_ND-ServiceProviderParty</t>
  </si>
  <si>
    <t>tedm:MG-ProcurementProcessInformation_ND-ProcedureTenderingProcess</t>
  </si>
  <si>
    <t>tedm:MG-ProcurementProcessInformation_ND-LotTenderingProcessExtension</t>
  </si>
  <si>
    <t>tedm:MG-EnvironmentalProtectionInformationProvider_ND-LotEnvironmentalLegislation</t>
  </si>
  <si>
    <t>tedm:MG-EnvironmentalDocumentation-providesDocumentation-EnvironmentalProtectionInformationProvider_ND-LotEnvironmentalLegislation</t>
  </si>
  <si>
    <t>tedm:MG-EmploymentInformationProvider_ND-LotEmploymentLegislation</t>
  </si>
  <si>
    <t>tedm:MG-EmploymentDocumentation-providesDocumentation-EmploymentInformationProvider_ND-LotEmploymentLegislation</t>
  </si>
  <si>
    <t>tedm:MG-TaxDocumentation-providesDocumentation-TaxInformationProvider_ND-PartFiscalLegislation</t>
  </si>
  <si>
    <t>tedm:MG-EnvironmentalDocumentation-providesDocumentation-EnvironmentalProtectionInformationProvider_ND-PartEnvironmentalLegislation</t>
  </si>
  <si>
    <t>tedm:MG-EmploymentDocumentation-providesDocumentation-EmploymentInformationProvider_ND-PartEmploymentLegislation</t>
  </si>
  <si>
    <t>tedm:MG-ProcessPlanningTerm-foreseesTerm-PlannedProcurement-announcesPlannedProcurement-PlanningNotice_ND-Root</t>
  </si>
  <si>
    <t>tedm:MG-ProcessPlanningTerm-foreseesTerm-Procedure-announcesProcedure-PlanningNotice_ND-Root</t>
  </si>
  <si>
    <t>tedm:MG-PlannedProcurementPart-specifiesProcurementCriterion-ParticipationCondition_ND-PartReservedProcurement_v1</t>
  </si>
  <si>
    <t>tedm:MG-ParticipationCondition-specifiesProcurementCriterion-PlannedProcurementPart_ND-PartReservedProcurement_v1</t>
  </si>
  <si>
    <t>tedm:MG-PlannedProcurementPart-specifiesProcurementCriterion-ParticipationCondition_ND-PartReservedProcurement_v2</t>
  </si>
  <si>
    <t>tedm:MG-ParticipationCondition-specifiesProcurementCriterion-PlannedProcurementPart_ND-PartReservedProcurement_v2</t>
  </si>
  <si>
    <t>tedm:MG-PlannedProcurementPart-specifiesProcurementCriterion-ParticipationCondition_ND-PartReservedProcurement_v3</t>
  </si>
  <si>
    <t>tedm:MG-ParticipationCondition-specifiesProcurementCriterion-PlannedProcurementPart_ND-PartReservedProcurement_v3</t>
  </si>
  <si>
    <t>tedm:MG-PlannedProcurementPart-isSubjectToTerm-AccessTerm_ND-PartDocOfficialLanguage_v1</t>
  </si>
  <si>
    <t>tedm:MG-AccessTerm-isSubjectToTerm-PlannedProcurementPart_ND-PartDocOfficialLanguage_v1</t>
  </si>
  <si>
    <t>tedm:MG-PlannedProcurementPart-isSubjectToTerm-AccessTerm_ND-PartProcurementDocument_v2</t>
  </si>
  <si>
    <t>tedm:MG-AccessTerm-isSubjectToTerm-PlannedProcurementPart_ND-PartProcurementDocument_v2</t>
  </si>
  <si>
    <t>tedm:MG-PlannedProcurementPart-isSubjectToTerm-AccessTerm_ND-PartProcurementDocument_v3</t>
  </si>
  <si>
    <t>tedm:MG-AccessTerm-isSubjectToTerm-PlannedProcurementPart_ND-PartProcurementDocument_v3</t>
  </si>
  <si>
    <t>tedm:MG-PlannedProcurementPart-isSubjectToTerm-AccessTerm_ND-PartDocNonOfficialLanguage_v1</t>
  </si>
  <si>
    <t>tedm:MG-AccessTerm-isSubjectToTerm-PlannedProcurementPart_ND-PartDocNonOfficialLanguage_v1</t>
  </si>
  <si>
    <t>tedm:MG-PlannedProcurementPart-isSubjectToTerm-AccessTerm_ND-PartProcurementDocument_BT737_v2</t>
  </si>
  <si>
    <t>tedm:MG-AccessTerm-isSubjectToTerm-PlannedProcurementPart_ND-PartProcurementDocument_BT737_v2</t>
  </si>
  <si>
    <t>tedm:MG-Lot-isSubjectToTerm-ContractTerm_ND-LotReservedExecution_v1</t>
  </si>
  <si>
    <t>tedm:MG-ContractTerm-isSubjectToTerm-Lot_ND-LotReservedExecution_v1</t>
  </si>
  <si>
    <t>tedm:MG-Lot-isSubjectToTerm-ContractTerm_ND-ReservedExecution_v2</t>
  </si>
  <si>
    <t>tedm:MG-ContractTerm-isSubjectToTerm-Lot_ND-ReservedExecution_v2</t>
  </si>
  <si>
    <t>tedm:MG-Procedure-isSubjectToTerm-ContractTerm_ND-ProcedureTransportServiceType_v1</t>
  </si>
  <si>
    <t>tedm:MG-ContractTerm-isSubjectToTerm-Procedure_ND-ProcedureTransportServiceType_v1</t>
  </si>
  <si>
    <t>tedm:MG-Procedure-isSubjectToTerm-ContractTerm_ND-ProcedureProcurementScope_v2</t>
  </si>
  <si>
    <t>tedm:MG-ContractTerm-isSubjectToTerm-Procedure_ND-ProcedureProcurementScope_v2</t>
  </si>
  <si>
    <t>tedm:MG-PlanningNotice-announcesPlannedProcurement-PlannedProcurement_BT127_v1</t>
  </si>
  <si>
    <t>tedm:MG-PlannedProcurement-isSubjectToTerm-ProcessPlanningTerm_BT127_v1</t>
  </si>
  <si>
    <t>tedm:MG-ProcessPlanningTerm-foreseesTerm-PlannedProcurement_BT127_v1</t>
  </si>
  <si>
    <t>tedm:MG-PlanningNotice-announcesProcedure-Procedure_BT127_v2</t>
  </si>
  <si>
    <t>tedm:MG-Procedure-isSubjectToTerm-ProcessPlanningTerm_BT127_v2</t>
  </si>
  <si>
    <t>tedm:MG-ProcessPlanningTerm-foreseesTerm-Procedure_BT127_v2</t>
  </si>
  <si>
    <t>tedm:MG-InternationalProcurementInstrumentMeasuresInformation_ND-IPILotResult</t>
  </si>
  <si>
    <t>tedm:MG-Procedure-foreseesTerm-ContractTerm_ND-ProcedureProcurementScope_v1</t>
  </si>
  <si>
    <t>tedm:MG-ContractTerm_ND-ProcedureProcurementScope_v1</t>
  </si>
  <si>
    <t>tedm:MG-PlannedProcurement-foreseesTerm-ContractTerm_ND-ProcedureProcurementScope_v2</t>
  </si>
  <si>
    <t>tedm:MG-ContractTerm_ND-ProcedureProcurementScope_v2</t>
  </si>
  <si>
    <t>tedm:MG-Procedure-specifiesProcurementCriterion-ExclusionGround_ND-TendererQualificationRequestSources_v1</t>
  </si>
  <si>
    <t>tedm:MG-ExclusionGround_ND-TendererQualificationRequestSources_v1</t>
  </si>
  <si>
    <t>tedm:MG-PlannedProcurement-specifiesProcurementCriterion-ExclusionGround_ND-TendererQualificationRequestSources_v2</t>
  </si>
  <si>
    <t>tedm:MG-ExclusionGround_ND-TendererQualificationRequestSources_v2</t>
  </si>
  <si>
    <t>tedm:MG-ExclusionGround-hasQualificationCriteriaStatedInNotice_ND-ExclusionGroundsSource</t>
  </si>
  <si>
    <t>tedm:MG-ExclusionGround-hasQualificationCriteriaStatedInESPDRequest_ND-ExclusionGroundsSource</t>
  </si>
  <si>
    <t>tedm:MG-ExclusionGround-hasQualificationCriteriaStatedInProcurementDocuments_ND-ExclusionGroundsSource</t>
  </si>
  <si>
    <t>tedm:MG-PlannedProcurement-hasAdditionalInformation_ND-ProcedureProcurementScope</t>
  </si>
  <si>
    <t>tedm:MG-PlanningNotice-announcesLot-Lot_ND-Root</t>
  </si>
  <si>
    <t>tedm:MG-Lot_ND-Lot_v1</t>
  </si>
  <si>
    <t>tedm:MG-PreMarketConsultationNotice-preparesForPotentialProcurementObject-Lot_ND-Root</t>
  </si>
  <si>
    <t>tedm:MG-Lot_ND-Lot_v2</t>
  </si>
  <si>
    <t>tedm:MG-CompetitionNotice-announcesRole-Reviewer_ND-ReviewStatus</t>
  </si>
  <si>
    <t>tedm:MG-Reviewer_ND-ReviewStatus_BT01</t>
  </si>
  <si>
    <t>tedm:MG-Procedure-hasLegalBasis_BT01</t>
  </si>
  <si>
    <t>tedm:MG-PlannedProcurement-hasLegalBasis_BT01</t>
  </si>
  <si>
    <t>tedm:MG-PlannedProcurement-hasLegalBasisDescription_BT01_v1</t>
  </si>
  <si>
    <t>tedm:MG-PlannedProcurement-hasLegalBasisDescription_BT01_v2</t>
  </si>
  <si>
    <t>tedm:MG-PlannedProcurement-hasLegalBasisDescription_BT01_v3</t>
  </si>
  <si>
    <t>tedm:MG-PlannedProcurement-hasLegalBasisDescription_BT01_v4</t>
  </si>
  <si>
    <t>tedm:MG-ReviewProcedureInformationProvider_ND-LotReviewTerms</t>
  </si>
  <si>
    <t>tedm:MG-ContractModificationNotice_ND-ContractModification</t>
  </si>
  <si>
    <t>tedm:MG-Notice-refersToPrevious-ContractModificationNotice_ND-ContractModification</t>
  </si>
  <si>
    <t>tedm:MG-Identifier-identifier-Notice-refersToPrevious-ContractModificationNotice_ND-ContractModification</t>
  </si>
  <si>
    <t>tedm:MG-ContractAmendment-announcesContractAmendment-ContractModificationNotice_ND-ContractModification</t>
  </si>
  <si>
    <t>tedm:MG-ContractAmendment_ND-ContractModification</t>
  </si>
  <si>
    <t>tedm:MG-Contract-amendsContract-ContractAmendment_ND-ContractModification</t>
  </si>
  <si>
    <t>tedm:MG-Contract-refersToContractToBeModified-ContractModificationNotice_ND-ContractModification</t>
  </si>
  <si>
    <t>tedm:MG-Identifier-identifier-Organization-playedBy-ReviewRequester_ND-AppealingParty</t>
  </si>
  <si>
    <t>tedm:MG-Organization-playedBy-ReviewRequester_ND-AppealingParty</t>
  </si>
  <si>
    <t>tedm:MG-ReviewRequester_ND-AppealingParty</t>
  </si>
  <si>
    <t>tedm:MG-ReviewRequester-specifiesReviewRequester-ReviewDecision_ND-AppealingParty</t>
  </si>
  <si>
    <t>tedm:MG-ReviewDecision_ND-AppealingParty</t>
  </si>
  <si>
    <t>tedm:MG-ReviewRequester-specifiesReviewRequester-ReviewRequest_ND-AppealingParty</t>
  </si>
  <si>
    <t>tedm:MG-ReviewRequest_ND-AppealingParty</t>
  </si>
  <si>
    <t>tedm:MG-AwardDecision_ND-SettledContract</t>
  </si>
  <si>
    <t>tedm:MG-AwardDecision_ND-LotResult</t>
  </si>
  <si>
    <t>tedm:MG-Procedure_ND-DirectAward</t>
  </si>
  <si>
    <t>tedm:MG-Procedure-refersToPreviousProcedure-DirectAwardTerm-isSubjectToProcedureSpecificTerm-Procedure_ND-DirectAward</t>
  </si>
  <si>
    <t>tedm:MG-Identifier-identifier-Procedure-refersToPreviousProcedure-DirectAwardTerm-isSubjectToProcedureSpecificTerm-Procedure_ND-DirectAward</t>
  </si>
  <si>
    <t>tedm:MG-langString-hasJustification-DirectAwardTerm-isSubjectToProcedureSpecificTerm-Procedure_ND-DirectAward</t>
  </si>
  <si>
    <t>tedm:MG-Lot-concernsLot-ProcurementProcessInformation_ND-LotResult</t>
  </si>
  <si>
    <t>tedm:MG-Lot-concernsLot-LotAwardOutcome_ND-LotResult</t>
  </si>
  <si>
    <t>tedm:MG-Lot-hasLotReference-Contract_ND-LotResultContractReference</t>
  </si>
  <si>
    <t>tedm:MG-Lot-contextualisedBy-PaymentExecutor_ND-PayerParty</t>
  </si>
  <si>
    <t>tedm:MG-LotGroupAwardInformation_ND-NoticeResultGroupFA</t>
  </si>
  <si>
    <t>tedm:MG-ContractTerm-foreseesContractSpecificTerm-Lot_ND-LotDuration</t>
  </si>
  <si>
    <t>tedm:MG-Lot_ND-LotDuration</t>
  </si>
  <si>
    <t>tedm:MG-langString-hasExceedingDurationJustification-ContractTerm_ND-LotDuration</t>
  </si>
  <si>
    <t>tedm:MG-ContractTerm-isSubjectToContractSpecificTerm-Contract_ND-PayerParty</t>
  </si>
  <si>
    <t>tedm:MG-PaymentExecutor-definesPaymentExecutor-ContractTerm-isSubjectToContractSpecificTerm-Contract_ND-PayerParty</t>
  </si>
  <si>
    <t>tedm:MG-PaymentExecutor_ND-PayerParty</t>
  </si>
  <si>
    <t>tedm:MG-Organization-playedBy-PaymentExecutor_ND-PayerParty</t>
  </si>
  <si>
    <t>#tedm:MG-PaymentExecutor-seeAlso-LotAwardOutcome_ND-PayerParty</t>
  </si>
  <si>
    <t>tedm:MG-PaymentExecutor-announcesRole-ResultNotice_ND-PayerParty</t>
  </si>
  <si>
    <t>tedm:MG-Reviewer_ND-AppealProcessingParty</t>
  </si>
  <si>
    <t>tedm:MG-Organization-playedBy-Reviewer_ND-AppealProcessingParty</t>
  </si>
  <si>
    <t>tedm:MG-ContractModificationInformation_ND-ModificationReason</t>
  </si>
  <si>
    <t>tedm:MG-ContractAmendment-concernsContractAmendment-ContractModificationInformation_ND-ModificationReason</t>
  </si>
  <si>
    <t>tedm:MG-langString-hasModificationReasonDescription-ContractModificationInformation_ND-ModificationReason</t>
  </si>
  <si>
    <t>tedm:MG-langString-hasModificationReasonDescription-ContractModificationInformation_ND-Modification</t>
  </si>
  <si>
    <t>tedm:MG-LotAwardOutcome-summarisesInformationForAwardOutcome-SubmissionStatisticalInformation_ND-LotResult</t>
  </si>
  <si>
    <t>tedm:MG-LotAwardOutcome_ND-LotResultTenderReference</t>
  </si>
  <si>
    <t>tedm:MG-LotAwardOutcome_ND-StrategicProcurementLotResult</t>
  </si>
  <si>
    <t>tedm:MG-LotAwardOutcome_ND-ProcurementDetailsLotResult</t>
  </si>
  <si>
    <t>tedm:MG-LotAwardOutcome_ND-FinancingParty</t>
  </si>
  <si>
    <t>tedm:MG-LotAwardOutcome_ND-BuyerReviewComplainants</t>
  </si>
  <si>
    <t>tedm:MG-LotAwardOutcome-comprisesAwardOutcome-AwardDecision-LotResult</t>
  </si>
  <si>
    <t>tedm:MG-LotAwardOutcome_ND-PayerParty</t>
  </si>
  <si>
    <t>tedm:MG-MonetaryValue-providesContractTotalPaymentValue-ContractLotCompletionInformation_ND-TenderAggregatedAmounts</t>
  </si>
  <si>
    <t>tedm:MG-MonetaryValue-providesContractTotalPenaltyValue-ContractLotCompletionInformation_ND-TenderAggregatedAmounts</t>
  </si>
  <si>
    <t>tedm:MG-ContractLotCompletionInformation_ND-TenderAggregatedAmounts</t>
  </si>
  <si>
    <t>tedm:MG-langString-hasPaymentValueDiscrepancyJustification-ContractLotCompletionInformation_ND-TenderAggregatedAmounts</t>
  </si>
  <si>
    <t>tedm:MG-Lot-describesLotCompletion-ContractLotCompletionInformation_ND-TenderAggregatedAmounts</t>
  </si>
  <si>
    <t>tedm:MG-LotGroup-seeAlso-ContractLotCompletionInformation_ND-TenderAggregatedAmounts</t>
  </si>
  <si>
    <t># tedm:MG-LotGroup_ND-NoticeResult</t>
  </si>
  <si>
    <t>tedm:MG-LotGroup-describesLotGroup-LotGroupAwardInformation_ND-NoticeResultGroupFA</t>
  </si>
  <si>
    <t># tedm:MG-Identifier-identifier-Lot-setsGroupingContextForLot-LotGroup_ND-NoticeResultGroupFA</t>
  </si>
  <si>
    <t># tedm:MG-Lot-setsGroupingContextForLot-LotGroup_ND-NoticeResultGroupFA</t>
  </si>
  <si>
    <t>tedm:MG-LotGroup_ND-NoticeResultGroupFA</t>
  </si>
  <si>
    <t>#tedm:MG-MonetaryValue-hasApproximateFrameworkAgreementValue-LotGroup_ND-NoticeResultGroupFA</t>
  </si>
  <si>
    <t>tedm:MG-Identifier-identifier-Contract_ND-SettledContract</t>
  </si>
  <si>
    <t>tedm:MG-Contract_ND-SettledContract</t>
  </si>
  <si>
    <t>tedm:MG-Fund_ND-SettledContract</t>
  </si>
  <si>
    <t>tedm:MG-Fund-isFundedBy-Contract_ND-SettledContract</t>
  </si>
  <si>
    <t>tedm:MG-Identifier-identifier-Fund-isFundedBy-Contract_ND-ContractEUFunds</t>
  </si>
  <si>
    <t>tedm:MG-Fund-isFundedBy-Contract_ND-ContractEUFunds</t>
  </si>
  <si>
    <t>tedm:MG-Organization-playedBy-Buyer-signedByBuyer-Contract_ND-ContractSignatory</t>
  </si>
  <si>
    <t>tedm:MG-Buyer-signedByBuyer-Contract_ND-ContractSignatory</t>
  </si>
  <si>
    <t>tedm:MG-Contract_ND-LotResultContractReference</t>
  </si>
  <si>
    <t>tedm:MG:PurchaseContract_ND-SettledContract</t>
  </si>
  <si>
    <t>tedm:MG-Identifier-identifier-Notice_ND-SettledContract</t>
  </si>
  <si>
    <t>tedm:MG-Notice_ND-SettledContract</t>
  </si>
  <si>
    <t>tedm:MG-FrameworkAgreement-announcesContract-Notice_ND-SettledContract</t>
  </si>
  <si>
    <t>tedm:MG-FrameworkAgreement-followsRulesSetBy-PurchaseContract_ND-SettledContract</t>
  </si>
  <si>
    <t>tedm:MG-Contract_ND-PayerParty</t>
  </si>
  <si>
    <t>tedm:MG-langString-description-Fund-isFundedBy-Contract_ND-ContractEUFunds</t>
  </si>
  <si>
    <t>tedm:MG-langString-title-Contract_ND-SettledContract</t>
  </si>
  <si>
    <t>tedm:MG-Asset_ND-AssetList</t>
  </si>
  <si>
    <t>tedm:MG-ContractTerm-describesAsset-ContractTerm_ND-ExtendedDurationJustification</t>
  </si>
  <si>
    <t>tedm:MG-EnergyEfficiencyInformation_ND-EEDAssetQuantity</t>
  </si>
  <si>
    <t>tedm:MG-EnergyEfficiencyInformation_ND-EEDProcurementDetailsLotResult</t>
  </si>
  <si>
    <t>tedm:MG-EnergyEfficiencyInformation_ND-EEDAssetLabel</t>
  </si>
  <si>
    <t>tedm:MG-EnergyEfficiencyInformation_ND-EEDConsumption</t>
  </si>
  <si>
    <t>tedm:MG-Quantity-hasItemConsumption-EnergyEfficiencyInformation_ND-EEDConsumption</t>
  </si>
  <si>
    <t>tedm:MG-EnergyEfficiencyInformation_ND-EEDSavings</t>
  </si>
  <si>
    <t>tedm:MG-Quantity-hasItemConsumptionSavings-EnergyEfficiencyInformation_ND-EEDSavings</t>
  </si>
  <si>
    <t>tedm:MG-BudgetProvider_ND-FinancingParty</t>
  </si>
  <si>
    <t>tedm:MG-Lot-contextualisedBy-BudgetProvider_ND-FinancingParty</t>
  </si>
  <si>
    <t>#tedm:MG-BudgetProvider-seeAlso-LotAwardOutcome_ND-FinancingParty</t>
  </si>
  <si>
    <t>tedm:MG-BudgetProvider-announcesRole-ResultNotice_ND-FinancingParty</t>
  </si>
  <si>
    <t>tedm:MG-Organization-playedBy-BudgetProvider_ND-FinancingParty</t>
  </si>
  <si>
    <t>tedm:MG-AgentInRole-announcesRole-Notice_ND-Root_CAN</t>
  </si>
  <si>
    <t>tedm:MG-AgentInRole-refersToRole-Notice_ND-Root_CAN</t>
  </si>
  <si>
    <t>tedm:MG-Notice_ND-NoticeResult</t>
  </si>
  <si>
    <t>tedm:MG-NoticeAwardInformation_ND-NoticeResult</t>
  </si>
  <si>
    <t>tedm:MG-Notice_ND-LotResult</t>
  </si>
  <si>
    <t>tedm:MG-Subcontractor-announcesRole-ResultNotice_ND-SubContractor</t>
  </si>
  <si>
    <t>tedm:MG-Tenderer_ND-TenderingParty</t>
  </si>
  <si>
    <t>tedm:MG-Tenderer-announcesRole-ResultNotice_ND-TenderingParty</t>
  </si>
  <si>
    <t>tedm:MG-OrganisationGroup-playedBy-Tenderer_ND-TenderingParty</t>
  </si>
  <si>
    <t>tedm:MG-Organization-playedBy-Tenderer_ND-Tenderer</t>
  </si>
  <si>
    <t>tedm:MG-Organization-hasMember-OrganisationGroup-playedBy-Tenderer_ND-Tenderer</t>
  </si>
  <si>
    <t>tedm:MG-Organization-leadBy-OrganisationGroup-playedBy-Tenderer_ND-Tenderer</t>
  </si>
  <si>
    <t>tedm:MG-GreenProcurement-concernsGreenProcurement-VehicleInformation_ND-StrategicProcurementLotResult</t>
  </si>
  <si>
    <t>tedm:MG-Subcontractor-specifiesSubcontractors-Tender_ND-SubContractor</t>
  </si>
  <si>
    <t>tedm:MG-Organization-playedBy-Subcontractor_ND-SubContractor</t>
  </si>
  <si>
    <t>tedm:MG-Subcontractor_ND-SubContractor</t>
  </si>
  <si>
    <t>tedm:MG-ReviewDecision-announcesReviewObject-CompletionNotice_ND-ReviewStatus</t>
  </si>
  <si>
    <t>tedm:MG-ReviewRequest-announcesReviewObject-CompletionNotice_ND-ReviewStatus</t>
  </si>
  <si>
    <t>tedm:MG-Identifier-identifier-ReviewDecision_ND-ReviewStatus</t>
  </si>
  <si>
    <t>tedm:MG-ReviewDecision_ND-ReviewStatus</t>
  </si>
  <si>
    <t>tedm:MG-Identifier-identifier-ReviewRequest_ND-ReviewStatus</t>
  </si>
  <si>
    <t>tedm:MG-ReviewRequest_ND-ReviewStatus</t>
  </si>
  <si>
    <t>#tedm:MG-ReviewDecision-seeAlso-ResultNotice_ND-ReviewStatus</t>
  </si>
  <si>
    <t>#tedm:MG-ReviewRequest-seeAlso-ResultNotice_ND-ReviewStatus</t>
  </si>
  <si>
    <t>tedm:MG-MonetaryValue-hasRemedyValue-ReviewDecision_ND-ReviewStatus</t>
  </si>
  <si>
    <t>tedm:MG-MonetaryValue-hasReviewRequestFee-ReviewRequest_ND-ReviewStatus</t>
  </si>
  <si>
    <t>tedm:MG-MonetaryValue-hasReviewRequestFee-ReviewDecision_ND-ReviewStatus</t>
  </si>
  <si>
    <t>tedm:MG-langString-description-ReviewDecision_ND-ReviewStatus</t>
  </si>
  <si>
    <t>tedm:MG-langString-description-ReviewRequest_ND-ReviewStatus</t>
  </si>
  <si>
    <t>tedm:MG-langString-title-ReviewDecision_ND-ReviewStatus</t>
  </si>
  <si>
    <t>tedm:MG-langString-title-ReviewRequest_ND-ReviewStatus</t>
  </si>
  <si>
    <t>tedm:MG-Identifier-identifier-ReviewObject-refersToPreviousReview-ReviewDecision_ND-ReviewStatus</t>
  </si>
  <si>
    <t>tedm:MG-ReviewObject-refersToPreviousReview-ReviewDecision_ND-ReviewStatus</t>
  </si>
  <si>
    <t>tedm:MG-Identifier-identifier-ReviewObject-refersToPreviousReview-ReviewRequest_ND-ReviewStatus</t>
  </si>
  <si>
    <t>tedm:MG-ReviewObject-refersToPreviousReview-ReviewRequest_ND-ReviewStatus</t>
  </si>
  <si>
    <t>tedm:MG-ReviewDecision_ND-AppealIrregularity</t>
  </si>
  <si>
    <t>tedm:MG-ReviewRequest_ND-AppealIrregularity</t>
  </si>
  <si>
    <t>tedm:MG-ReviewDecision_ND-AppealRemedy</t>
  </si>
  <si>
    <t>tedm:MG-ReviewRequest_ND-AppealRemedy</t>
  </si>
  <si>
    <t>tedm:MG-ReviewDecision_ND-AppealDecision</t>
  </si>
  <si>
    <t>tedm:MG-langString-hasWithdrawalReason-ReviewDecision_ND-ReviewStatus</t>
  </si>
  <si>
    <t>tedm:MG-ReviewInformation_ND-AppealedItemReference</t>
  </si>
  <si>
    <t>tedm:MG-Identifier-relatesToEFormSectionIdentifier-ReviewInformation_ND-AppealedItemReference</t>
  </si>
  <si>
    <t>tedm:MG-SubmissionStatisticalInformation_ND-LotResult</t>
  </si>
  <si>
    <t>tedm:MG-Identifier-identifier-Tender_ND-LotTender</t>
  </si>
  <si>
    <t>tedm:MG-TenderAwardOutcome_ND-LotTender</t>
  </si>
  <si>
    <t>tedm:MG-Tenderer-isSubmittedBy-Tender_ND-LotTender</t>
  </si>
  <si>
    <t>tedm:MG-SubcontractingEstimate-foreseesSubcontracting-Tender_ND-LotTender</t>
  </si>
  <si>
    <t>tedm:MG-Lot-isSubmittedForLot-Tender_ND-LotTender</t>
  </si>
  <si>
    <t>tedm:MG-ContractTerm-isSubjectToTerm-Lot_ND-LotTender</t>
  </si>
  <si>
    <t>tedm:MG-Quantity-definesPublicTransportationKilometers-ContractTerm-isSubjectToTerm-Lot_ND-LotTender</t>
  </si>
  <si>
    <t>tedm:MG-LotGroup-isSubjectToGrouping-Tender_ND-LotTender</t>
  </si>
  <si>
    <t>tedm:MG-Tender-includesTender-Contract_ND-SettledContractTenderReference</t>
  </si>
  <si>
    <t>tedm:MG-Tender-concernsTender-TenderAwardOutcome-comprisesTenderAwardOutcome-LotAwardOutcome_ND-LotResultTenderReference</t>
  </si>
  <si>
    <t>tedm:MG-TenderAwardOutcome-comprisesTenderAwardOutcome-LotAwardOutcome_ND-LotResultTenderReference</t>
  </si>
  <si>
    <t>tedm:MG-Tender_ND-ConcessionRevenue</t>
  </si>
  <si>
    <t>tedm:MG-langString-hasCalculationMethod-ConcessionEstimate-foreseesConcession-Tender_ND-ConcessionRevenue</t>
  </si>
  <si>
    <t>tedm:MG-Business_ND-OrganizationUboReference</t>
  </si>
  <si>
    <t>tedm:MG-Person-hasBeneficialOwner-Business_ND-OrganizationUboReference</t>
  </si>
  <si>
    <t>tedm:MG-Business_ND-Organization</t>
  </si>
  <si>
    <t>tedm:MG-Identifier-identifier-Person_ND-UBO</t>
  </si>
  <si>
    <t>tedm:MG-Person_ND-UBO</t>
  </si>
  <si>
    <t>tedm:MG-Address-registeredAddress-Person_ND-UBOAddress</t>
  </si>
  <si>
    <t>tedm:MG-Person_ND-UBONationality</t>
  </si>
  <si>
    <t>tedm:MG-ProcurementProcessInformation_ND-LotResult</t>
  </si>
  <si>
    <t>tedm:MG-ReviewRequestSummary_ND-ReviewRequestsStatistics</t>
  </si>
  <si>
    <t>tedm:MG-Lot-concernsReviewSummaryForLot-ReviewRequestSummary_ND-LotResult</t>
  </si>
  <si>
    <t>#tedm:MG-ReviewRequestSummary-seeAlso-LotAwardOutcome_ND-BuyerReviewComplainants</t>
  </si>
  <si>
    <t>tedm:MG-ReviewRequestSummary_ND-BuyerReviewComplainants</t>
  </si>
  <si>
    <t>tedm:MG-NonPublishedInformation_ND-ProcedureAcceleratedUnpublish</t>
  </si>
  <si>
    <t>tedm:MG-langString-hasConfidentialityJustification-NonPublishedInformation_ND-ProcedureAcceleratedUnpublish</t>
  </si>
  <si>
    <t>tedm:buyerLegalType</t>
  </si>
  <si>
    <t>tedm:nuts</t>
  </si>
  <si>
    <t>tedm:country</t>
  </si>
  <si>
    <t>tedm:procurement-procedure-type</t>
  </si>
  <si>
    <t>tedm:main-activity</t>
  </si>
  <si>
    <t>tedm:contract-nature</t>
  </si>
  <si>
    <t>tedm:notice-type</t>
  </si>
  <si>
    <t>tedm:form-type</t>
  </si>
  <si>
    <t>tedm:language</t>
  </si>
  <si>
    <t>tedm:legal-basis</t>
  </si>
  <si>
    <t>tedm:usage</t>
  </si>
  <si>
    <t>tedm:framework-agreement</t>
  </si>
  <si>
    <t>tedm:dps-usage</t>
  </si>
  <si>
    <t>tedm:permission</t>
  </si>
  <si>
    <t>tedm:communication-justification</t>
  </si>
  <si>
    <t>tedm:modification-justification</t>
  </si>
  <si>
    <t>tedm:cpv</t>
  </si>
  <si>
    <t>tedm:other-place-service</t>
  </si>
  <si>
    <t>tedm:EU-programme</t>
  </si>
  <si>
    <t>tedm:number-weight</t>
  </si>
  <si>
    <t>tedm:number-threshold</t>
  </si>
  <si>
    <t>tedm:criterion</t>
  </si>
  <si>
    <t>tedm:selection-criterion</t>
  </si>
  <si>
    <t>tedm:award-criterion-type</t>
  </si>
  <si>
    <t>tedm:exclusion-ground</t>
  </si>
  <si>
    <t>tedm:number-fixed</t>
  </si>
  <si>
    <t>tedm:missing-info-submission</t>
  </si>
  <si>
    <t>tedm:reserved-procurement</t>
  </si>
  <si>
    <t>tedm:applicability</t>
  </si>
  <si>
    <t>tedm:requirement-stage</t>
  </si>
  <si>
    <t>tedm:subcontracting-indication</t>
  </si>
  <si>
    <t>tedm:subcontracting-obligation</t>
  </si>
  <si>
    <t>tedm:cvd-contract-type</t>
  </si>
  <si>
    <t>tedm:measurement-unit</t>
  </si>
  <si>
    <t>tedm:temporal_unit</t>
  </si>
  <si>
    <t>tedm:green-public-procurement-criteria</t>
  </si>
  <si>
    <t>tedm:accessibility</t>
  </si>
  <si>
    <t>tedm:timeperiod</t>
  </si>
  <si>
    <t>tedm:social-objective</t>
  </si>
  <si>
    <t>tedm:change-corrig-justification</t>
  </si>
  <si>
    <t>tedm:innovative-acquisition</t>
  </si>
  <si>
    <t>tedm:environmental-impact</t>
  </si>
  <si>
    <t>tedm:languageJSON</t>
  </si>
  <si>
    <t>tedm:currency</t>
  </si>
  <si>
    <t>tedm:winner-selection-status</t>
  </si>
  <si>
    <t>tedm:non-award-justification</t>
  </si>
  <si>
    <t>tedm:direct-award-justification</t>
  </si>
  <si>
    <t>tedm:economic-operator-size</t>
  </si>
  <si>
    <t>tedm:vehicle-category</t>
  </si>
  <si>
    <t>tedm:irregularity-type</t>
  </si>
  <si>
    <t>tedm:remedy-type</t>
  </si>
  <si>
    <t>tedm:review-body-type</t>
  </si>
  <si>
    <t>tedm:review-decision-type</t>
  </si>
  <si>
    <t>tedm:non-publication-justification</t>
  </si>
  <si>
    <t>tedm:MG-AccessTerm_ND-PartInfoRequestPeriod</t>
  </si>
  <si>
    <t>tedm:MG-PlannedProcurementPart-refersToPlannedPart-AccessTerm_ND-PartInfoRequestPeriod</t>
  </si>
  <si>
    <t>tedm:MG-PlannedProcurementPart-refersToPlannedPart-AccessTerm_ND-PartProcurementDocument</t>
  </si>
  <si>
    <t>tedm:AccessTerm_ND-PartTenderingTerms</t>
  </si>
  <si>
    <t>tedm:MG-PlannedProcurementPart-refersToPlannedPart-AccessTerm_ND-PartTenderingTerms</t>
  </si>
  <si>
    <t>tedm:MG-EmploymentInformationProvider_ND-PartEmploymentLegislation</t>
  </si>
  <si>
    <t>tedm:MG-PlannedProcurementPart_ND-Part</t>
  </si>
  <si>
    <t>tedm:MG-Identifier-identifier-PlannedProcurementPart_ND-Part</t>
  </si>
  <si>
    <t>tedm:MG-Identifier-hasInternalIdentifier-PlannedProcurementPart_ND-PartProcurementScope</t>
  </si>
  <si>
    <t>tedm:MG-PlannedProcurementPart_ND-PartProcurementScope</t>
  </si>
  <si>
    <t>tedm:MG-langString-title-PlannedProcurementPart_ND-PartProcurementScope</t>
  </si>
  <si>
    <t>tedm:MG-langString-description-PlannedProcurementPart_ND-PartProcurementScope</t>
  </si>
  <si>
    <t>tedm:MG-MonetaryValue-hasEstimatedValue-PlannedProcurementPart_ND-PartValueEstimate</t>
  </si>
  <si>
    <t>tedm:MG-Purpose-hasPurpose-ProcurementObject-foreseesProcurementObject-PlannedProcurementPart_ND-PartMainClassification</t>
  </si>
  <si>
    <t>tedm:MG-ProcurementObject-foreseesProcurementObject-PlannedProcurementPart_ND-PartMainClassification</t>
  </si>
  <si>
    <t>tedm:MG-Purpose-hasPurpose-ProcurementObject-foreseesProcurementObject-PlannedProcurementPart_ND-PartAdditionalClassification</t>
  </si>
  <si>
    <t>tedm:MG-ProcurementObject-foreseesProcurementObject-PlannedProcurementPart_ND-PartAdditionalClassification</t>
  </si>
  <si>
    <t>tedm:MG-ProcurementObject-foreseesProcurementObject-PlannedProcurementPart_ND-PartProcurementScope</t>
  </si>
  <si>
    <t>tedm:MG-ProcurementObject-foreseesProcurementObject-PlannedProcurementPart_ND-PartPerformanceAddress</t>
  </si>
  <si>
    <t>tedm:MG-ContractTerm-foreseesContractSpecificTerm-ProcurementObject-foreseesProcurementObject-PlannedProcurementPart_ND-PartProcurementScope</t>
  </si>
  <si>
    <t>tedm:MG-Location-definesSpecificPlaceOfPerformance-ContractTerm-foreseesContractSpecificTerm-ProcurementObject-foreseesProcurementObject-PlannedProcurementPart_ND-PartPerformanceAddress</t>
  </si>
  <si>
    <t>tedm:MG-Address-address-Location-definesSpecificPlaceOfPerformance-ContractTerm-foreseesContractSpecificTerm-ProcurementObject-foreseesProcurementObject-PlannedProcurementPart_ND-PartPerformanceAddress</t>
  </si>
  <si>
    <t>tedm:MG-ContractTerm-foreseesContractSpecificTerm-ProcurementObject-foreseesProcurementObject-PlannedProcurementPart_ND-PartPerformanceAddress</t>
  </si>
  <si>
    <t>tedm:MG-ContractTerm-foreseesContractSpecificTerm-ProcurementObject-foreseesProcurementObject-PlannedProcurementPart_ND-PartContractAdditionalNature</t>
  </si>
  <si>
    <t>tedm:MG-langString-hasPlaceOfPerformanceAdditionalInformation-ContractTerm-foreseesContractSpecificTerm-ProcurementObject-foreseesProcurementObject-PlannedProcurementPart_ND-PartPlacePerformance</t>
  </si>
  <si>
    <t>tedm:MG-Period-hasPlannedPeriod-PlannedProcurementPart_ND-PartDuration</t>
  </si>
  <si>
    <t>tedm:MG-SpecificDuration-hasPlannedDuration-PlannedProcurementPart_ND-PartDuration</t>
  </si>
  <si>
    <t>tedm:MG-ProcurementObject-foreseesProcurementObject-PlannedProcurementPart_ND-PartTenderingProcess</t>
  </si>
  <si>
    <t>tedm:MG-FrameworkAgreementTerm-foreseesContractSpecificTerm-ProcurementObject-foreseesProcurementObject-PlannedProcurementPart_ND-PartFAContractingSystem</t>
  </si>
  <si>
    <t>tedm:MG-DynamicPurchaseSystemTechnique-foreseesTechnique-PlannedProcurementPart_ND-PartDPSContractingSystem</t>
  </si>
  <si>
    <t>tedm:MG-langString-hasAdditionalInformation-ProcurementObject-foreseesProcurementObject-PlannedProcurementPart_ND-PartProcurementScope</t>
  </si>
  <si>
    <t>tedm:MG-ProcurementObject-foreseesProcurementObject-PlannedProcurementPart_ND-PartReservedExecution</t>
  </si>
  <si>
    <t>tedm:MG-ContractTerm-foreseesContractSpecificTerm-ProcurementObject-foreseesProcurementObject-PlannedProcurementPart_ND-PartReservedExecution</t>
  </si>
  <si>
    <t>tedm:MG-AdHocChannel-usesChannel-PlannedProcurementPart_ND-PartTenderingProcessExtension</t>
  </si>
  <si>
    <t>tedm:MG-AdHocChannel-usesChannel-PlannedProcurementPart_ND-PartTenderingProcess</t>
  </si>
  <si>
    <t>tedm:MG-ProcurementObject-foreseesProcurementObject-PlannedProcurementPart_ND-PartReviewTerms</t>
  </si>
  <si>
    <t>tedm:MG-TenderReceiver_ND-PartTenderingTerms</t>
  </si>
  <si>
    <t>tedm:MG-OfflineAccessProvider_ND-PartTenderingTerms</t>
  </si>
  <si>
    <t>tedm:MG-TaxInformationProvider_ND-PartFiscalLegislation</t>
  </si>
  <si>
    <t>tedm:MG-TenderProcessor_ND-PartTenderingTerms</t>
  </si>
  <si>
    <t>tedm:MG-ReviewProcedureInformationProvider_ND-PartReviewTerms</t>
  </si>
  <si>
    <t>tedm:MG-Mediator_ND-PartReviewTerms</t>
  </si>
  <si>
    <t>tedm:MG-PlanningNotice_ND-Part</t>
  </si>
  <si>
    <t>tedm:MG-PlannedProcurementPart-announcesPlannedProcurementPart-PlanningNotice_ND-Part</t>
  </si>
  <si>
    <t>tedm:MG-Notice-refersToPrevious-PlanningNotice_ND-PartPreviousPlanning</t>
  </si>
  <si>
    <t>tedm:MG-PlanningNotice-refersToPrevious-PlanningNotice_ND-PartPreviousPlanning</t>
  </si>
  <si>
    <t>tedm:MG-Identifier-identifier-Notice-refersToPrevious-PlanningNotice_ND-PartPreviousPlanning</t>
  </si>
  <si>
    <t>tedm:MG-PlannedProcurementPart-announcesPlannedProcurementPart-PlanningNotice-refersToPrevious-PlanningNotice_ND-PartPreviousPlanning</t>
  </si>
  <si>
    <t>tedm:MG-Identifier-identifier-PlannedProcurementPart-announcesPlannedProcurementPart-PlanningNotice-refersToPrevious-PlanningNotice_ND-PartPreviousPlanning</t>
  </si>
  <si>
    <t>tedm:MG-ProcurementObject-contextualisedBy-TaxInformationProvider-announcesRole-PlanningNotice_ND-PartFiscalLegislation</t>
  </si>
  <si>
    <t>tedm:MG-ProcurementObject-contextualisedBy-EnvironmentalProtectionInformationProvider-announcesRole-PlanningNotice_ND-PartEnvironmentalLegislation</t>
  </si>
  <si>
    <t>tedm:MG-ProcurementObject-contextualisedBy-EmploymentInformationProvider-announcesRole-PlanningNotice_ND-PartEmploymentLegislation</t>
  </si>
  <si>
    <t>tedm:MG-ProcurementObject-contextualisedBy-TenderReceiver-announcesRole-PlanningNotice_ND-PartTenderingTerms</t>
  </si>
  <si>
    <t>tedm:MG-ProcurementObject-contextualisedBy-TenderProcessor-announcesRole-PlanningNotice_ND-PartTenderingTerms</t>
  </si>
  <si>
    <t>tedm:MG-ProcurementObject-contextualisedBy-ProcurementProcedureInformationProvider-announcesRole-PlanningNotice_ND-PartTenderingTerms</t>
  </si>
  <si>
    <t>tedm:MG-ProcurementObject-contextualisedBy-OfflineAccessProvider-announcesRole-PlanningNotice_ND-PartTenderingTerms</t>
  </si>
  <si>
    <t>#tedm:MG-Procedure-refersToProcedure-Notice_ND-Root</t>
  </si>
  <si>
    <t>#tedm:MG-ProcessPlanningTerm-isSubjectToProcedureSpecificTerm-Procedure-refersToProcedure-Notice_ND-Root</t>
  </si>
  <si>
    <t>tedm:MG-EnvironmentalProtectionInformationProvider_ND-PartEnvironmentalLegislation</t>
  </si>
  <si>
    <t>tedm:MG-Reviewer_ND-PartReviewTerms</t>
  </si>
  <si>
    <t>tedm:MG-ProcurementProcedureInformationProvider_ND-PartTenderingTerms</t>
  </si>
  <si>
    <t>tedm:MG-SubmissionTerm-isSubjectToLotSpecificTerm-Lot_ND-PMCAnswersDeadline</t>
  </si>
  <si>
    <t>tedm:MG-Lot_ND-PMCAnswersDeadline</t>
  </si>
  <si>
    <t>tedm:MG-ReviewTerm_ND-PartReviewTerms</t>
  </si>
  <si>
    <t>tedm:MG-PlannedProcurement-specifiesProcurementCriterion-ExclusionGround_ND-ExclusionGrounds_v1.3-1.7</t>
  </si>
  <si>
    <t>tedm:MG-ExclusionGround-specifiesProcurementCriterion-PlannedProcurement_ND-ExclusionGrounds_v1.3-1.7</t>
  </si>
  <si>
    <t>tedm:MG-langString-hasLateSubmissionInformationDescription-SubmissionTerm-isSubjectToLotSpecificTerm-Lot_ND-LateTendererInformation</t>
  </si>
  <si>
    <t>tedm:MG-langString-hasGuaranteeDescription-SubmissionTerm-isSubjectToLotSpecificTerm-Lot_ND-FinancialGuarantee</t>
  </si>
  <si>
    <t>tedm:MG-SelectionCriterion-specifiesProcurementCriterion-Lot_ND-SecondStageCriterionParameter</t>
  </si>
  <si>
    <t>tedm:MG-Constraint-hasConstraint-SelectionCriterion-specifiesProcurementCriterion-Lot_ND-SecondStageCriterionParameter</t>
  </si>
  <si>
    <t>tedm:MG-Subcontractor-foreseesSubcontractor-Organization_ND-SubContractor</t>
  </si>
  <si>
    <t>tedm:MG-VehicleInformation_ND-ProcurementDetailsLotResult</t>
  </si>
  <si>
    <t>tedm:MG-VehicleInformation_ND-ProcurementStatistics</t>
  </si>
  <si>
    <t>tedm:MG-VehicleInformation_ND-StrategicProcurementInformationLotResult</t>
  </si>
  <si>
    <t># tedm:MG-SubmissionTerm-isSubjectToLotSpecificTerm-Lot_ND-LateTendererInformation</t>
  </si>
  <si>
    <t>tedm:MG-Business_ND-Company</t>
  </si>
  <si>
    <t>tedm:MG-langString-hasNonElectronicSubmissionDescription-SubmissionTerm-isSubjectToLotSpecificTerm-Lot_ND-NonEsubmission</t>
  </si>
  <si>
    <t>#tedm:MG-ExclusionGround-specifiesProcurementCriterion-Lot_ND-ExclusionGrounds</t>
  </si>
  <si>
    <t>tedm:MG-langString-description-ExclusionGround-specifiesProcurementCriterion-Lot_ND-ExclusionGrounds</t>
  </si>
  <si>
    <t>tedm:MG-AccessTerm_ND-PartProcurementDocument</t>
  </si>
  <si>
    <t>tedm:MG-Constraint-hasConstraint-SelectionCriterion-specifiesProcurementCriterion-Lot_ND-SecondStageThresholdCriterionParameter</t>
  </si>
  <si>
    <t>tedm:MG-SelectionCriterion-specifiesProcurementCriterion-Lot_ND-SecondStageWeightCriterionParameter</t>
  </si>
  <si>
    <t>tedm:MG-ContractModificationNotice_ND-Modification</t>
  </si>
  <si>
    <t>tedm:MG-ContractModificationInformation_ND-Modification</t>
  </si>
  <si>
    <t>tedm:MG-ContractAmendment_ND-Modification</t>
  </si>
  <si>
    <t>tedm:MG-Identifier-relatesToEFormSectionIdentifier-ContractModificationInformation_ND-Modification</t>
  </si>
  <si>
    <t>tedm:MG-Contract-amendsContract-ContractAmendment_ND-Modification</t>
  </si>
  <si>
    <t>tedm:MG-Contract-refersToContractToBeModified-ContractModificationNotice_ND-Modification</t>
  </si>
  <si>
    <t>tedm:MG-AccessTerm_ND-PartDocumentsReference</t>
  </si>
  <si>
    <t>tedm:MG-VehicleInformation_ND-StrategicProcurementInformationLot</t>
  </si>
  <si>
    <t>tedm:MG-PlannedProcurement-specifiesProcurementCriterion-ExclusionGround_ND-ExclusionGrounds_v1.8-1.11</t>
  </si>
  <si>
    <t>tedm:MG-ExclusionGround-specifiesProcurementCriterion-PlannedProcurement_ND-ExclusionGrounds_v1.8-1.11</t>
  </si>
  <si>
    <t>tedm:MG-PlannedProcurement-specifiesProcurementCriterion-ExclusionGround_ND-ExclusionGrounds_v1_12plus</t>
  </si>
  <si>
    <t>tedm:MG-ExclusionGround-specifiesProcurementCriterion-PlannedProcurement_ND-ExclusionGrounds_v1_12plus</t>
  </si>
  <si>
    <t>tedm:MG-ContractModificationNotice_ND-ModifiedSection</t>
  </si>
  <si>
    <t>tedm:MG-ContractModificationInformation_ND-ModifiedSection</t>
  </si>
  <si>
    <t>tedm:MG-ContractAmendment_ND-ModifiedSection</t>
  </si>
  <si>
    <t>tedm:MG-Identifier-relatesToEFormSectionIdentifier-ContractModificationInformation_ND-ModifiedSection</t>
  </si>
  <si>
    <t>tedm:MG-Contract-amendsContract-ContractAmendment_ND-ModifiedSection</t>
  </si>
  <si>
    <t>tedm:MG-Contract-refersToContractToBeModified-ContractModificationNotice_ND-ModifiedSection</t>
  </si>
  <si>
    <t>tedm:MG-AccessTerm-isSubjectToLotSpecificTerm-Lot_ND-LotRestrictedDocuments</t>
  </si>
  <si>
    <t>tedm:MG-AccessTerm-isSubjectToLotSpecificTerm-Lot_ND-LotDocumentsReference</t>
  </si>
  <si>
    <t>TriplesMap Masked Object alt name</t>
  </si>
  <si>
    <t>Node name (EXTRACTED)</t>
  </si>
  <si>
    <t>Absolute XPath (RETRIEVED)</t>
  </si>
  <si>
    <t>Is Ancestor?</t>
  </si>
  <si>
    <r>
      <rPr>
        <rFont val="Arial"/>
        <b/>
        <color theme="1"/>
      </rPr>
      <t>TriplesMap Subject Label</t>
    </r>
    <r>
      <rPr>
        <rFont val="Arial"/>
        <color theme="1"/>
      </rPr>
      <t xml:space="preserve"> (i.e. Privacy Node Name)</t>
    </r>
  </si>
  <si>
    <r>
      <rPr>
        <rFont val="Arial"/>
        <b/>
        <color theme="1"/>
      </rPr>
      <t>Iterator</t>
    </r>
    <r>
      <rPr>
        <rFont val="Arial"/>
        <color theme="1"/>
      </rPr>
      <t xml:space="preserve"> (i.e. Privacy Node Absolute XPath)</t>
    </r>
  </si>
  <si>
    <t>Relative XPath (CALCULATED)</t>
  </si>
  <si>
    <t>Simplified Relative XPath (CALCULATED)</t>
  </si>
  <si>
    <r>
      <rPr>
        <rFont val="Arial"/>
        <b/>
        <color theme="1"/>
      </rPr>
      <t>Alt. joinCondition child</t>
    </r>
    <r>
      <rPr>
        <rFont val="Arial"/>
        <color theme="1"/>
      </rPr>
      <t xml:space="preserve"> (CALCULATED)</t>
    </r>
  </si>
  <si>
    <t>EXPECTED TriplesMap Masked Object</t>
  </si>
  <si>
    <t>/*/cac:TenderingProcess/cac:ProcessJustification[cbc:ProcessReasonCode/@listName='direct-award-justification']</t>
  </si>
  <si>
    <t>ND-LotAwardCriterion</t>
  </si>
  <si>
    <t>/*/cac:ProcurementProjectLot[cbc:ID/@schemeName='Lot']/cac:TenderingTerms/cac:AwardingTerms/cac:AwardingCriterion/cac:SubordinateAwardingCriterion</t>
  </si>
  <si>
    <t>/*/cac:ProcurementProjectLot[cbc:ID/@schemeName='Lot']/cac:TenderingTerms/cac:AwardingTerms/cac:AwardingCriterion/cac:SubordinateAwardingCriterion/ext:UBLExtensions/ext:UBLExtension/ext:ExtensionContent/efext:EformsExtension/efac:AwardCriterionParameter[efbc:ParameterCode/@listName='number-weight']</t>
  </si>
  <si>
    <t>/*/cac:ProcurementProjectLot[cbc:ID/@schemeName='Lot']/cac:TenderingTerms/cac:AwardingTerms/cac:AwardingCriterion/cac:SubordinateAwardingCriterion/ext:UBLExtensions/ext:UBLExtension/ext:ExtensionContent/efext:EformsExtension/efac:AwardCriterionParameter[efbc:ParameterCode/@listName='number-fixed']</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</si>
  <si>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</si>
  <si>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/*/cac:ProcurementProjectLot[cbc:ID/@schemeName='Lot']/cac:TenderingTerms/cac:AwardingTerms/cac:AwardingCriterion</t>
  </si>
  <si>
    <t>ND-LotsGroupAwardCriterion</t>
  </si>
  <si>
    <t>/*/cac:ProcurementProjectLot[cbc:ID/@schemeName='LotsGroup']/cac:TenderingTerms/cac:AwardingTerms/cac:AwardingCriterion/cac:SubordinateAwardingCriterion</t>
  </si>
  <si>
    <t>ND-ResultNotice</t>
  </si>
  <si>
    <t>/*/ext:UBLExtensions/ext:UBLExtension/ext:ExtensionContent/efext:EformsExtension/efac:NoticeResult</t>
  </si>
  <si>
    <t>/*/ext:UBLExtensions/ext:UBLExtension/ext:ExtensionContent/efext:EformsExtension/efac:NoticeResult/efac:GroupFramework</t>
  </si>
  <si>
    <t>/*/ext:UBLExtensions/ext:UBLExtension/ext:ExtensionContent/efext:EformsExtension/efac:NoticeResult/efac:LotTender/efac:SubcontractingTerm</t>
  </si>
  <si>
    <t>/*/ext:UBLExtensions/ext:UBLExtension/ext:ExtensionContent/efext:EformsExtension/efac:NoticeResult/efac:LotTender/efac:SubcontractingTerm[efbc:TermCode/@listName='applicability']</t>
  </si>
  <si>
    <t>/*/ext:UBLExtensions/ext:UBLExtension/ext:ExtensionContent/efext:EformsExtension/efac:NoticeResult/efac:LotResult/efac:ReceivedSubmissionsStatistics</t>
  </si>
  <si>
    <t>/*/cac:TenderingTerms/cac:ProcurementLegislationDocumentReference[cbc:ID/text()='CrossBorderLaw']</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</si>
</sst>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u/>
      <sz val="12.0"/>
      <color rgb="FF0000FF"/>
      <name val="Calibri"/>
    </font>
    <font>
      <b/>
      <u/>
      <sz val="12.0"/>
      <color rgb="FF0000FF"/>
      <name val="Calibri"/>
    </font>
    <font>
      <b/>
      <sz val="12.0"/>
      <color rgb="FF0000FF"/>
      <name val="Calibri"/>
    </font>
    <font>
      <b/>
      <sz val="12.0"/>
      <color theme="1"/>
      <name val="Calibri"/>
    </font>
    <font>
      <b/>
      <u/>
      <sz val="12.0"/>
      <color rgb="FF0000FF"/>
      <name val="Calibri"/>
    </font>
    <font>
      <b/>
      <sz val="12.0"/>
      <color rgb="FF9900FF"/>
      <name val="Calibri"/>
    </font>
    <font>
      <i/>
      <sz val="12.0"/>
      <color theme="1"/>
      <name val="Calibri"/>
    </font>
    <font>
      <color theme="1"/>
      <name val="Arial"/>
    </font>
    <font>
      <sz val="12.0"/>
      <color theme="1"/>
      <name val="Calibri"/>
    </font>
    <font>
      <i/>
      <sz val="12.0"/>
      <color rgb="FF9900FF"/>
      <name val="Calibri"/>
    </font>
    <font>
      <sz val="11.0"/>
      <color theme="1"/>
      <name val="Arial"/>
    </font>
    <font>
      <i/>
      <sz val="12.0"/>
      <color rgb="FF999999"/>
      <name val="Calibri"/>
    </font>
    <font>
      <sz val="12.0"/>
      <color rgb="FF999999"/>
      <name val="Calibri"/>
    </font>
    <font>
      <sz val="11.0"/>
      <color rgb="FF999999"/>
      <name val="Arial"/>
    </font>
    <font>
      <sz val="12.0"/>
      <color rgb="FF9900FF"/>
      <name val="Calibri"/>
    </font>
    <font>
      <u/>
      <sz val="12.0"/>
      <color rgb="FF0000FF"/>
      <name val="Calibri"/>
    </font>
    <font>
      <b/>
      <color theme="1"/>
      <name val="Arial"/>
      <scheme val="minor"/>
    </font>
    <font>
      <b/>
      <color rgb="FF999999"/>
      <name val="Arial"/>
      <scheme val="minor"/>
    </font>
    <font>
      <color theme="1"/>
      <name val="Arial"/>
      <scheme val="minor"/>
    </font>
    <font>
      <color rgb="FF999999"/>
      <name val="Arial"/>
      <scheme val="minor"/>
    </font>
    <font>
      <u/>
      <color rgb="FF0000FF"/>
    </font>
    <font>
      <u/>
      <color rgb="FF0000FF"/>
    </font>
    <font>
      <b/>
      <i/>
      <color rgb="FF666666"/>
      <name val="Arial"/>
      <scheme val="minor"/>
    </font>
    <font>
      <i/>
      <color rgb="FF666666"/>
      <name val="Arial"/>
      <scheme val="minor"/>
    </font>
    <font>
      <color rgb="FF9900FF"/>
      <name val="Arial"/>
      <scheme val="minor"/>
    </font>
    <font>
      <b/>
      <color rgb="FFFF00FF"/>
      <name val="Arial"/>
      <scheme val="minor"/>
    </font>
    <font>
      <b/>
      <u/>
      <sz val="12.0"/>
      <color rgb="FF0000FF"/>
      <name val="Calibri"/>
    </font>
    <font>
      <color rgb="FFFF0000"/>
      <name val="Arial"/>
      <scheme val="minor"/>
    </font>
  </fonts>
  <fills count="10">
    <fill>
      <patternFill patternType="none"/>
    </fill>
    <fill>
      <patternFill patternType="lightGray"/>
    </fill>
    <fill>
      <patternFill patternType="solid">
        <fgColor rgb="FFE5F5E0"/>
        <bgColor rgb="FFE5F5E0"/>
      </patternFill>
    </fill>
    <fill>
      <patternFill patternType="solid">
        <fgColor rgb="FFF8FFD3"/>
        <bgColor rgb="FFF8FFD3"/>
      </patternFill>
    </fill>
    <fill>
      <patternFill patternType="solid">
        <fgColor rgb="FFEFEFEF"/>
        <bgColor rgb="FFEFEFEF"/>
      </patternFill>
    </fill>
    <fill>
      <patternFill patternType="solid">
        <fgColor rgb="FFCFE2F3"/>
        <bgColor rgb="FFCFE2F3"/>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FFF00"/>
        <bgColor rgb="FFFFFF00"/>
      </patternFill>
    </fill>
  </fills>
  <borders count="2">
    <border/>
    <border>
      <right style="thin">
        <color rgb="FF000000"/>
      </right>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2" fontId="1" numFmtId="49" xfId="0" applyAlignment="1" applyFill="1" applyFont="1" applyNumberFormat="1">
      <alignment shrinkToFit="0" vertical="bottom" wrapText="1"/>
    </xf>
    <xf borderId="0" fillId="2" fontId="2" numFmtId="0" xfId="0" applyAlignment="1" applyFont="1">
      <alignment shrinkToFit="0" vertical="bottom" wrapText="1"/>
    </xf>
    <xf borderId="0" fillId="3" fontId="3" numFmtId="0" xfId="0" applyAlignment="1" applyFill="1" applyFont="1">
      <alignment shrinkToFit="0" vertical="bottom" wrapText="1"/>
    </xf>
    <xf borderId="0" fillId="4" fontId="4" numFmtId="0" xfId="0" applyAlignment="1" applyFill="1" applyFont="1">
      <alignment shrinkToFit="0" vertical="bottom" wrapText="1"/>
    </xf>
    <xf borderId="0" fillId="5" fontId="4" numFmtId="0" xfId="0" applyAlignment="1" applyFill="1" applyFont="1">
      <alignment shrinkToFit="0" vertical="bottom" wrapText="1"/>
    </xf>
    <xf borderId="0" fillId="3" fontId="4" numFmtId="0" xfId="0" applyAlignment="1" applyFont="1">
      <alignment shrinkToFit="0" vertical="bottom" wrapText="1"/>
    </xf>
    <xf borderId="0" fillId="6" fontId="4" numFmtId="0" xfId="0" applyAlignment="1" applyFill="1" applyFont="1">
      <alignment shrinkToFit="0" vertical="bottom" wrapText="1"/>
    </xf>
    <xf borderId="0" fillId="0" fontId="4" numFmtId="0" xfId="0" applyAlignment="1" applyFont="1">
      <alignment shrinkToFit="0" vertical="bottom" wrapText="1"/>
    </xf>
    <xf borderId="1" fillId="6" fontId="5" numFmtId="0" xfId="0" applyAlignment="1" applyBorder="1" applyFont="1">
      <alignment shrinkToFit="0" vertical="bottom" wrapText="1"/>
    </xf>
    <xf borderId="0" fillId="0" fontId="6" numFmtId="0" xfId="0" applyAlignment="1" applyFont="1">
      <alignment horizontal="center" shrinkToFit="0" vertical="bottom" wrapText="1"/>
    </xf>
    <xf borderId="0" fillId="2" fontId="3" numFmtId="0" xfId="0" applyAlignment="1" applyFont="1">
      <alignment shrinkToFit="0" vertical="bottom" wrapText="1"/>
    </xf>
    <xf borderId="0" fillId="0" fontId="3" numFmtId="0" xfId="0" applyAlignment="1" applyFont="1">
      <alignment shrinkToFit="0" vertical="bottom" wrapText="1"/>
    </xf>
    <xf borderId="0" fillId="2" fontId="4" numFmtId="0" xfId="0" applyAlignment="1" applyFont="1">
      <alignment shrinkToFit="0" vertical="bottom" wrapText="1"/>
    </xf>
    <xf borderId="1" fillId="3" fontId="4" numFmtId="0" xfId="0" applyAlignment="1" applyBorder="1" applyFont="1">
      <alignment shrinkToFit="0" vertical="bottom" wrapText="1"/>
    </xf>
    <xf borderId="1" fillId="0" fontId="3" numFmtId="0" xfId="0" applyAlignment="1" applyBorder="1" applyFont="1">
      <alignment shrinkToFit="0" vertical="bottom" wrapText="1"/>
    </xf>
    <xf borderId="0" fillId="7" fontId="7" numFmtId="49" xfId="0" applyAlignment="1" applyFill="1" applyFont="1" applyNumberFormat="1">
      <alignment shrinkToFit="0" vertical="bottom" wrapText="1"/>
    </xf>
    <xf borderId="0" fillId="7" fontId="8" numFmtId="49" xfId="0" applyAlignment="1" applyFont="1" applyNumberFormat="1">
      <alignment vertical="bottom"/>
    </xf>
    <xf borderId="0" fillId="7" fontId="7" numFmtId="0" xfId="0" applyAlignment="1" applyFont="1">
      <alignment shrinkToFit="0" vertical="bottom" wrapText="1"/>
    </xf>
    <xf borderId="0" fillId="7" fontId="8" numFmtId="0" xfId="0" applyAlignment="1" applyFont="1">
      <alignment vertical="bottom"/>
    </xf>
    <xf borderId="0" fillId="7" fontId="7" numFmtId="0" xfId="0" applyAlignment="1" applyFont="1">
      <alignment horizontal="center" vertical="bottom"/>
    </xf>
    <xf borderId="0" fillId="7" fontId="7" numFmtId="0" xfId="0" applyAlignment="1" applyFont="1">
      <alignment vertical="bottom"/>
    </xf>
    <xf borderId="0" fillId="0" fontId="7" numFmtId="0" xfId="0" applyAlignment="1" applyFont="1">
      <alignment shrinkToFit="0" vertical="bottom" wrapText="1"/>
    </xf>
    <xf borderId="1" fillId="8" fontId="9" numFmtId="0" xfId="0" applyAlignment="1" applyBorder="1" applyFill="1" applyFont="1">
      <alignment shrinkToFit="0" vertical="bottom" wrapText="1"/>
    </xf>
    <xf borderId="0" fillId="7" fontId="10" numFmtId="0" xfId="0" applyAlignment="1" applyFont="1">
      <alignment horizontal="center" shrinkToFit="0" vertical="bottom" wrapText="1"/>
    </xf>
    <xf borderId="1" fillId="7" fontId="8" numFmtId="0" xfId="0" applyAlignment="1" applyBorder="1" applyFont="1">
      <alignment vertical="bottom"/>
    </xf>
    <xf borderId="0" fillId="0" fontId="11" numFmtId="0" xfId="0" applyAlignment="1" applyFont="1">
      <alignment shrinkToFit="0" vertical="bottom" wrapText="1"/>
    </xf>
    <xf borderId="1" fillId="0" fontId="11" numFmtId="0" xfId="0" applyAlignment="1" applyBorder="1" applyFont="1">
      <alignment shrinkToFit="0" vertical="bottom" wrapText="1"/>
    </xf>
    <xf borderId="0" fillId="0" fontId="8" numFmtId="0" xfId="0" applyAlignment="1" applyFont="1">
      <alignment vertical="bottom"/>
    </xf>
    <xf borderId="0" fillId="7" fontId="12" numFmtId="49" xfId="0" applyAlignment="1" applyFont="1" applyNumberFormat="1">
      <alignment shrinkToFit="0" vertical="bottom" wrapText="1"/>
    </xf>
    <xf borderId="0" fillId="7" fontId="12" numFmtId="0" xfId="0" applyAlignment="1" applyFont="1">
      <alignment shrinkToFit="0" vertical="bottom" wrapText="1"/>
    </xf>
    <xf borderId="0" fillId="7" fontId="12" numFmtId="0" xfId="0" applyAlignment="1" applyFont="1">
      <alignment horizontal="center" vertical="bottom"/>
    </xf>
    <xf borderId="0" fillId="7" fontId="12" numFmtId="0" xfId="0" applyAlignment="1" applyFont="1">
      <alignment vertical="bottom"/>
    </xf>
    <xf borderId="1" fillId="8" fontId="13" numFmtId="0" xfId="0" applyAlignment="1" applyBorder="1" applyFont="1">
      <alignment shrinkToFit="0" vertical="bottom" wrapText="1"/>
    </xf>
    <xf borderId="0" fillId="7" fontId="12" numFmtId="0" xfId="0" applyAlignment="1" applyFont="1">
      <alignment horizontal="center" shrinkToFit="0" vertical="bottom" wrapText="1"/>
    </xf>
    <xf borderId="0" fillId="0" fontId="14" numFmtId="0" xfId="0" applyAlignment="1" applyFont="1">
      <alignment shrinkToFit="0" vertical="bottom" wrapText="1"/>
    </xf>
    <xf borderId="1" fillId="0" fontId="14" numFmtId="0" xfId="0" applyAlignment="1" applyBorder="1" applyFont="1">
      <alignment shrinkToFit="0" vertical="bottom" wrapText="1"/>
    </xf>
    <xf borderId="0" fillId="2" fontId="7" numFmtId="49" xfId="0" applyAlignment="1" applyFont="1" applyNumberFormat="1">
      <alignment shrinkToFit="0" vertical="bottom" wrapText="1"/>
    </xf>
    <xf borderId="0" fillId="2" fontId="8" numFmtId="49" xfId="0" applyAlignment="1" applyFont="1" applyNumberFormat="1">
      <alignment vertical="bottom"/>
    </xf>
    <xf borderId="0" fillId="2" fontId="9" numFmtId="0" xfId="0" applyAlignment="1" applyFont="1">
      <alignment shrinkToFit="0" vertical="bottom" wrapText="1"/>
    </xf>
    <xf borderId="0" fillId="3" fontId="9" numFmtId="0" xfId="0" applyAlignment="1" applyFont="1">
      <alignment shrinkToFit="0" vertical="bottom" wrapText="1"/>
    </xf>
    <xf borderId="0" fillId="4" fontId="9" numFmtId="0" xfId="0" applyAlignment="1" applyFont="1">
      <alignment horizontal="center" vertical="bottom"/>
    </xf>
    <xf borderId="0" fillId="5" fontId="8" numFmtId="0" xfId="0" applyAlignment="1" applyFont="1">
      <alignment vertical="bottom"/>
    </xf>
    <xf borderId="0" fillId="0" fontId="9" numFmtId="0" xfId="0" applyAlignment="1" applyFont="1">
      <alignment shrinkToFit="0" vertical="bottom" wrapText="1"/>
    </xf>
    <xf borderId="0" fillId="0" fontId="15" numFmtId="0" xfId="0" applyAlignment="1" applyFont="1">
      <alignment horizontal="center" shrinkToFit="0" vertical="bottom" wrapText="1"/>
    </xf>
    <xf borderId="0" fillId="3" fontId="8" numFmtId="0" xfId="0" applyAlignment="1" applyFont="1">
      <alignment vertical="bottom"/>
    </xf>
    <xf borderId="0" fillId="3" fontId="9" numFmtId="0" xfId="0" applyAlignment="1" applyFont="1">
      <alignment horizontal="center" vertical="bottom"/>
    </xf>
    <xf borderId="0" fillId="3" fontId="9" numFmtId="0" xfId="0" applyAlignment="1" applyFont="1">
      <alignment vertical="bottom"/>
    </xf>
    <xf borderId="1" fillId="3" fontId="9" numFmtId="0" xfId="0" applyAlignment="1" applyBorder="1" applyFont="1">
      <alignment vertical="bottom"/>
    </xf>
    <xf borderId="1" fillId="0" fontId="9" numFmtId="0" xfId="0" applyAlignment="1" applyBorder="1" applyFont="1">
      <alignment shrinkToFit="0" vertical="bottom" wrapText="1"/>
    </xf>
    <xf borderId="1" fillId="3" fontId="8" numFmtId="0" xfId="0" applyAlignment="1" applyBorder="1" applyFont="1">
      <alignment vertical="bottom"/>
    </xf>
    <xf borderId="0" fillId="2" fontId="9" numFmtId="49" xfId="0" applyAlignment="1" applyFont="1" applyNumberFormat="1">
      <alignment vertical="bottom"/>
    </xf>
    <xf borderId="0" fillId="0" fontId="13" numFmtId="0" xfId="0" applyAlignment="1" applyFont="1">
      <alignment shrinkToFit="0" vertical="bottom" wrapText="1"/>
    </xf>
    <xf borderId="1" fillId="0" fontId="13" numFmtId="0" xfId="0" applyAlignment="1" applyBorder="1" applyFont="1">
      <alignment shrinkToFit="0" vertical="bottom" wrapText="1"/>
    </xf>
    <xf borderId="0" fillId="9" fontId="14" numFmtId="0" xfId="0" applyAlignment="1" applyFill="1" applyFont="1">
      <alignment shrinkToFit="0" vertical="bottom" wrapText="1"/>
    </xf>
    <xf borderId="1" fillId="9" fontId="14" numFmtId="0" xfId="0" applyAlignment="1" applyBorder="1" applyFont="1">
      <alignment shrinkToFit="0" vertical="bottom" wrapText="1"/>
    </xf>
    <xf borderId="0" fillId="9" fontId="11" numFmtId="0" xfId="0" applyAlignment="1" applyFont="1">
      <alignment shrinkToFit="0" vertical="bottom" wrapText="1"/>
    </xf>
    <xf borderId="1" fillId="9" fontId="11" numFmtId="0" xfId="0" applyAlignment="1" applyBorder="1" applyFont="1">
      <alignment shrinkToFit="0" vertical="bottom" wrapText="1"/>
    </xf>
    <xf borderId="0" fillId="0" fontId="13" numFmtId="0" xfId="0" applyAlignment="1" applyFont="1">
      <alignment readingOrder="0" shrinkToFit="0" wrapText="1"/>
    </xf>
    <xf borderId="0" fillId="0" fontId="15" numFmtId="0" xfId="0" applyAlignment="1" applyFont="1">
      <alignment shrinkToFit="0" vertical="bottom" wrapText="1"/>
    </xf>
    <xf borderId="1" fillId="0" fontId="16" numFmtId="0" xfId="0" applyAlignment="1" applyBorder="1" applyFont="1">
      <alignment shrinkToFit="0" vertical="bottom" wrapText="1"/>
    </xf>
    <xf borderId="0" fillId="7" fontId="7" numFmtId="49" xfId="0" applyAlignment="1" applyFont="1" applyNumberFormat="1">
      <alignment vertical="bottom"/>
    </xf>
    <xf borderId="0" fillId="7" fontId="12" numFmtId="49" xfId="0" applyAlignment="1" applyFont="1" applyNumberFormat="1">
      <alignment vertical="bottom"/>
    </xf>
    <xf borderId="0" fillId="9" fontId="9" numFmtId="0" xfId="0" applyAlignment="1" applyFont="1">
      <alignment shrinkToFit="0" vertical="bottom" wrapText="1"/>
    </xf>
    <xf borderId="1" fillId="9" fontId="9" numFmtId="0" xfId="0" applyAlignment="1" applyBorder="1" applyFont="1">
      <alignment shrinkToFit="0" vertical="bottom" wrapText="1"/>
    </xf>
    <xf borderId="0" fillId="0" fontId="9" numFmtId="0" xfId="0" applyAlignment="1" applyFont="1">
      <alignment vertical="bottom"/>
    </xf>
    <xf borderId="1" fillId="0" fontId="8" numFmtId="0" xfId="0" applyAlignment="1" applyBorder="1" applyFont="1">
      <alignment vertical="bottom"/>
    </xf>
    <xf borderId="0" fillId="0" fontId="7" numFmtId="0" xfId="0" applyAlignment="1" applyFont="1">
      <alignment readingOrder="0" shrinkToFit="0" vertical="bottom" wrapText="1"/>
    </xf>
    <xf borderId="0" fillId="2" fontId="13" numFmtId="0" xfId="0" applyAlignment="1" applyFont="1">
      <alignment shrinkToFit="0" vertical="bottom" wrapText="1"/>
    </xf>
    <xf borderId="0" fillId="3" fontId="13" numFmtId="0" xfId="0" applyAlignment="1" applyFont="1">
      <alignment shrinkToFit="0" vertical="bottom" wrapText="1"/>
    </xf>
    <xf borderId="0" fillId="4" fontId="13" numFmtId="0" xfId="0" applyAlignment="1" applyFont="1">
      <alignment horizontal="center" vertical="bottom"/>
    </xf>
    <xf borderId="0" fillId="0" fontId="13" numFmtId="0" xfId="0" applyAlignment="1" applyFont="1">
      <alignment horizontal="center" shrinkToFit="0" vertical="bottom" wrapText="1"/>
    </xf>
    <xf borderId="0" fillId="0" fontId="12" numFmtId="0" xfId="0" applyAlignment="1" applyFont="1">
      <alignment readingOrder="0" shrinkToFit="0" vertical="bottom" wrapText="1"/>
    </xf>
    <xf borderId="0" fillId="3" fontId="13" numFmtId="0" xfId="0" applyAlignment="1" applyFont="1">
      <alignment horizontal="center" vertical="bottom"/>
    </xf>
    <xf borderId="0" fillId="3" fontId="13" numFmtId="0" xfId="0" applyAlignment="1" applyFont="1">
      <alignment vertical="bottom"/>
    </xf>
    <xf borderId="1" fillId="3" fontId="13" numFmtId="0" xfId="0" applyAlignment="1" applyBorder="1" applyFont="1">
      <alignment vertical="bottom"/>
    </xf>
    <xf borderId="0" fillId="6" fontId="8" numFmtId="0" xfId="0" applyAlignment="1" applyFont="1">
      <alignment vertical="bottom"/>
    </xf>
    <xf borderId="0" fillId="6" fontId="9" numFmtId="0" xfId="0" applyAlignment="1" applyFont="1">
      <alignment shrinkToFit="0" vertical="bottom" wrapText="1"/>
    </xf>
    <xf borderId="0" fillId="6" fontId="13" numFmtId="0" xfId="0" applyAlignment="1" applyFont="1">
      <alignment shrinkToFit="0" vertical="bottom" wrapText="1"/>
    </xf>
    <xf borderId="0" fillId="0" fontId="17" numFmtId="0" xfId="0" applyAlignment="1" applyFont="1">
      <alignment readingOrder="0" shrinkToFit="0" wrapText="1"/>
    </xf>
    <xf borderId="0" fillId="0" fontId="18" numFmtId="0" xfId="0" applyAlignment="1" applyFont="1">
      <alignment readingOrder="0"/>
    </xf>
    <xf borderId="0" fillId="0" fontId="17" numFmtId="0" xfId="0" applyAlignment="1" applyFont="1">
      <alignment readingOrder="0"/>
    </xf>
    <xf borderId="0" fillId="0" fontId="18" numFmtId="0" xfId="0" applyAlignment="1" applyFont="1">
      <alignment readingOrder="0" shrinkToFit="0" wrapText="1"/>
    </xf>
    <xf borderId="0" fillId="0" fontId="17" numFmtId="0" xfId="0" applyFont="1"/>
    <xf borderId="0" fillId="0" fontId="19" numFmtId="0" xfId="0" applyAlignment="1" applyFont="1">
      <alignment shrinkToFit="0" wrapText="1"/>
    </xf>
    <xf borderId="0" fillId="0" fontId="20" numFmtId="0" xfId="0" applyFont="1"/>
    <xf borderId="0" fillId="0" fontId="20" numFmtId="0" xfId="0" applyAlignment="1" applyFont="1">
      <alignment shrinkToFit="0" wrapText="1"/>
    </xf>
    <xf borderId="0" fillId="0" fontId="19" numFmtId="49" xfId="0" applyFont="1" applyNumberFormat="1"/>
    <xf borderId="0" fillId="0" fontId="21" numFmtId="0" xfId="0" applyAlignment="1" applyFont="1">
      <alignment shrinkToFit="0" wrapText="1"/>
    </xf>
    <xf borderId="0" fillId="0" fontId="19" numFmtId="0" xfId="0" applyAlignment="1" applyFont="1">
      <alignment readingOrder="0"/>
    </xf>
    <xf borderId="0" fillId="0" fontId="19" numFmtId="0" xfId="0" applyFont="1"/>
    <xf borderId="0" fillId="0" fontId="20" numFmtId="0" xfId="0" applyAlignment="1" applyFont="1">
      <alignment readingOrder="0"/>
    </xf>
    <xf borderId="0" fillId="0" fontId="22" numFmtId="0" xfId="0" applyFont="1"/>
    <xf borderId="0" fillId="0" fontId="20" numFmtId="0" xfId="0" applyAlignment="1" applyFont="1">
      <alignment readingOrder="0" shrinkToFit="0" wrapText="1"/>
    </xf>
    <xf borderId="0" fillId="0" fontId="23" numFmtId="0" xfId="0" applyAlignment="1" applyFont="1">
      <alignment readingOrder="0" shrinkToFit="0" wrapText="1"/>
    </xf>
    <xf borderId="0" fillId="0" fontId="19" numFmtId="49" xfId="0" applyAlignment="1" applyFont="1" applyNumberFormat="1">
      <alignment shrinkToFit="0" wrapText="1"/>
    </xf>
    <xf borderId="0" fillId="0" fontId="24" numFmtId="0" xfId="0" applyAlignment="1" applyFont="1">
      <alignment shrinkToFit="0" wrapText="1"/>
    </xf>
    <xf borderId="0" fillId="0" fontId="19" numFmtId="0" xfId="0" applyAlignment="1" applyFont="1">
      <alignment readingOrder="0" shrinkToFit="0" wrapText="1"/>
    </xf>
    <xf borderId="0" fillId="0" fontId="17" numFmtId="0" xfId="0" applyAlignment="1" applyFont="1">
      <alignment shrinkToFit="0" wrapText="1"/>
    </xf>
    <xf borderId="0" fillId="0" fontId="25" numFmtId="0" xfId="0" applyAlignment="1" applyFont="1">
      <alignment readingOrder="0" shrinkToFit="0" wrapText="1"/>
    </xf>
    <xf borderId="0" fillId="0" fontId="25" numFmtId="0" xfId="0" applyAlignment="1" applyFont="1">
      <alignment shrinkToFit="0" wrapText="1"/>
    </xf>
    <xf borderId="0" fillId="0" fontId="26" numFmtId="0" xfId="0" applyAlignment="1" applyFont="1">
      <alignment readingOrder="0" shrinkToFit="0" wrapText="1"/>
    </xf>
    <xf borderId="0" fillId="0" fontId="19" numFmtId="49" xfId="0" applyAlignment="1" applyFont="1" applyNumberFormat="1">
      <alignment readingOrder="0" shrinkToFit="0" wrapText="1"/>
    </xf>
    <xf borderId="0" fillId="2" fontId="27" numFmtId="0" xfId="0" applyAlignment="1" applyFont="1">
      <alignment readingOrder="0" shrinkToFit="0" vertical="bottom" wrapText="1"/>
    </xf>
    <xf borderId="0" fillId="2" fontId="3" numFmtId="0" xfId="0" applyAlignment="1" applyFont="1">
      <alignment readingOrder="0" shrinkToFit="0" vertical="bottom" wrapText="1"/>
    </xf>
    <xf borderId="0" fillId="0" fontId="28" numFmtId="0" xfId="0" applyAlignment="1" applyFont="1">
      <alignment readingOrder="0"/>
    </xf>
  </cellXfs>
  <cellStyles count="1">
    <cellStyle xfId="0" name="Normal" builtinId="0"/>
  </cellStyles>
  <dxfs count="6">
    <dxf>
      <font/>
      <fill>
        <patternFill patternType="solid">
          <fgColor rgb="FFFFF2CC"/>
          <bgColor rgb="FFFFF2CC"/>
        </patternFill>
      </fill>
      <border/>
    </dxf>
    <dxf>
      <font/>
      <fill>
        <patternFill patternType="solid">
          <fgColor rgb="FFB7E1CD"/>
          <bgColor rgb="FFB7E1CD"/>
        </patternFill>
      </fill>
      <border/>
    </dxf>
    <dxf>
      <font>
        <color rgb="FF9900FF"/>
      </font>
      <fill>
        <patternFill patternType="none"/>
      </fill>
      <border/>
    </dxf>
    <dxf>
      <font/>
      <fill>
        <patternFill patternType="solid">
          <fgColor rgb="FFFFFF00"/>
          <bgColor rgb="FFFFFF00"/>
        </patternFill>
      </fill>
      <border/>
    </dxf>
    <dxf>
      <font>
        <color rgb="FF666666"/>
      </font>
      <fill>
        <patternFill patternType="solid">
          <fgColor rgb="FFFFFFD0"/>
          <bgColor rgb="FFFFFFD0"/>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f6961f09-3020-4779-a076-82de33cc8b4f}">
    <Anchor>
      <Comment id="{862cb20b-7acb-4285-9821-3308044c7097}"/>
    </Anchor>
    <History>
      <Event time="2026-04-13T15:39:30.00" id="{1fd1d97e-a004-4dbc-9d61-ab1c7e080a13}">
        <Attribution userId="placeholder@email.com" userName="Csongor Nyulas" userProvider="google-sheets"/>
        <Anchor>
          <Comment id="{862cb20b-7acb-4285-9821-3308044c7097}"/>
        </Anchor>
        <Create/>
      </Event>
      <Event time="2026-04-13T15:39:30.00" id="{24b22332-2767-406c-a9b2-d651bc8e4701}">
        <Attribution userId="placeholder@email.com" userName="Csongor Nyulas" userProvider="google-sheets"/>
        <Anchor>
          <Comment id="{862cb20b-7acb-4285-9821-3308044c7097}"/>
        </Anchor>
        <Assign userId="achilles.dougalis@meaningfy.ws" userName="achilles.dougalis@meaningfy.ws" userProvider="google-sheets"/>
      </Event>
    </History>
  </Task>
  <Task id="{33d37bb9-a488-45e4-ac6d-854dd39ff01e}">
    <Anchor>
      <Comment id="{f68e53e5-f344-4b57-9e80-126d3e8c7371}"/>
    </Anchor>
    <History>
      <Event time="2026-04-09T10:15:50.00" id="{285c0430-efb4-4e9e-b824-68f3484dba9c}">
        <Attribution userId="placeholder@email.com" userName="Csongor Nyulas" userProvider="google-sheets"/>
        <Anchor>
          <Comment id="{f68e53e5-f344-4b57-9e80-126d3e8c7371}"/>
        </Anchor>
        <Create/>
      </Event>
      <Event time="2026-04-09T10:15:50.00" id="{21011931-33a8-466d-bfd8-ad5f1115ef86}">
        <Attribution userId="placeholder@email.com" userName="Csongor Nyulas" userProvider="google-sheets"/>
        <Anchor>
          <Comment id="{f68e53e5-f344-4b57-9e80-126d3e8c7371}"/>
        </Anchor>
        <Assign userId="achilles.dougalis@meaningfy.ws" userName="achilles.dougalis@meaningfy.ws" userProvider="google-sheets"/>
      </Event>
    </History>
  </Task>
  <Task id="{fe95232f-94e0-4abb-bcbd-73cbd93c8d94}">
    <Anchor>
      <Comment id="{db4ad06d-9710-40c0-88ba-bcb0066712f8}"/>
    </Anchor>
    <History>
      <Event time="2026-04-09T16:47:34.00" id="{d60e2b6b-2f80-4f40-9a65-0e61884a4186}">
        <Attribution userId="placeholder@email.com" userName="Csongor Nyulas" userProvider="google-sheets"/>
        <Anchor>
          <Comment id="{db4ad06d-9710-40c0-88ba-bcb0066712f8}"/>
        </Anchor>
        <Create/>
      </Event>
      <Event time="2026-04-09T16:47:34.00" id="{b2eb2de4-6e30-46ad-b953-dc75359061e5}">
        <Attribution userId="placeholder@email.com" userName="Csongor Nyulas" userProvider="google-sheets"/>
        <Anchor>
          <Comment id="{db4ad06d-9710-40c0-88ba-bcb0066712f8}"/>
        </Anchor>
        <Assign userId="achilles.dougalis@meaningfy.ws" userName="achilles.dougalis@meaningfy.ws" userProvider="google-sheets"/>
      </Event>
    </History>
  </Task>
  <Task id="{923a2448-ba23-4848-a128-defcd5a761ec}">
    <Anchor>
      <Comment id="{7848788f-a1a0-4528-b1cd-9f0b14a2946d}"/>
    </Anchor>
    <History>
      <Event time="2026-04-13T16:53:01.00" id="{058d86d1-3c7e-4a41-ba4a-e81834c7ea78}">
        <Attribution userId="placeholder@email.com" userName="Csongor Nyulas" userProvider="google-sheets"/>
        <Anchor>
          <Comment id="{7848788f-a1a0-4528-b1cd-9f0b14a2946d}"/>
        </Anchor>
        <Create/>
      </Event>
      <Event time="2026-04-13T16:53:01.00" id="{f19fc6eb-1427-4783-9e38-ba7c65d50099}">
        <Attribution userId="placeholder@email.com" userName="Csongor Nyulas" userProvider="google-sheets"/>
        <Anchor>
          <Comment id="{7848788f-a1a0-4528-b1cd-9f0b14a2946d}"/>
        </Anchor>
        <Assign userId="alexandros.vassiliadis@meaningfy.ws" userName="alexandros.vassiliadis@meaningfy.ws" userProvider="google-sheets"/>
      </Event>
    </History>
  </Task>
  <Task id="{8928da5e-500f-47ef-9a32-71df1a90ee09}">
    <Anchor>
      <Comment id="{ade1f99b-22b6-4e0c-9aa1-d11e1e581ea2}"/>
    </Anchor>
    <History>
      <Event time="2026-04-08T05:34:45.00" id="{a39ab9f0-3f0d-46dc-857f-1363fe06200e}">
        <Attribution userId="placeholder@email.com" userName="Csongor Nyulas" userProvider="google-sheets"/>
        <Anchor>
          <Comment id="{ade1f99b-22b6-4e0c-9aa1-d11e1e581ea2}"/>
        </Anchor>
        <Create/>
      </Event>
      <Event time="2026-04-08T05:34:45.00" id="{37dbcaac-7be9-4671-ae72-963375f5d136}">
        <Attribution userId="placeholder@email.com" userName="Csongor Nyulas" userProvider="google-sheets"/>
        <Anchor>
          <Comment id="{ade1f99b-22b6-4e0c-9aa1-d11e1e581ea2}"/>
        </Anchor>
        <Assign userId="achilles.dougalis@meaningfy.ws" userName="achilles.dougalis@meaningfy.ws" userProvider="google-sheets"/>
      </Event>
    </History>
  </Task>
  <Task id="{a858d92a-4b10-4b04-b0ba-efe77f69aca5}">
    <Anchor>
      <Comment id="{b0c5b42b-5e24-4bb2-a158-ab8f9dc8dad5}"/>
    </Anchor>
    <History>
      <Event time="2026-04-13T16:54:43.00" id="{2c03361d-5bfd-4497-bd15-9c1fb6086af2}">
        <Attribution userId="placeholder@email.com" userName="Csongor Nyulas" userProvider="google-sheets"/>
        <Anchor>
          <Comment id="{b0c5b42b-5e24-4bb2-a158-ab8f9dc8dad5}"/>
        </Anchor>
        <Create/>
      </Event>
      <Event time="2026-04-13T16:54:43.00" id="{4439cd47-3c40-4ff3-ac02-c3ee475251ec}">
        <Attribution userId="placeholder@email.com" userName="Csongor Nyulas" userProvider="google-sheets"/>
        <Anchor>
          <Comment id="{b0c5b42b-5e24-4bb2-a158-ab8f9dc8dad5}"/>
        </Anchor>
        <Assign userId="alexandros.vassiliadis@meaningfy.ws" userName="alexandros.vassiliadis@meaningfy.ws" userProvider="google-sheets"/>
      </Event>
    </History>
  </Task>
  <Task id="{954c5ed1-d312-4b40-a62d-63d2d5ad0868}">
    <Anchor>
      <Comment id="{af9508b0-cfdf-4ea3-9f26-caf65c2d2b66}"/>
    </Anchor>
    <History>
      <Event time="2026-04-09T10:15:21.00" id="{6d7ff9b8-6e9b-4914-96fe-9b142892f352}">
        <Attribution userId="placeholder@email.com" userName="Csongor Nyulas" userProvider="google-sheets"/>
        <Anchor>
          <Comment id="{af9508b0-cfdf-4ea3-9f26-caf65c2d2b66}"/>
        </Anchor>
        <Create/>
      </Event>
      <Event time="2026-04-09T10:15:21.00" id="{79f7eda4-2832-4025-93ab-2a9e63ba7119}">
        <Attribution userId="placeholder@email.com" userName="Csongor Nyulas" userProvider="google-sheets"/>
        <Anchor>
          <Comment id="{af9508b0-cfdf-4ea3-9f26-caf65c2d2b66}"/>
        </Anchor>
        <Assign userId="achilles.dougalis@meaningfy.ws" userName="achilles.dougalis@meaningfy.ws" userProvider="google-sheets"/>
      </Event>
    </History>
  </Task>
  <Task id="{603a0914-32c7-4c2f-876e-f6722aa3b910}">
    <Anchor>
      <Comment id="{b0f137d9-75a5-4e18-9f88-e004d232a7ea}"/>
    </Anchor>
    <History>
      <Event time="2026-04-09T10:14:51.00" id="{c0936b40-16c0-4f0a-bb0c-f55bf3ed334e}">
        <Attribution userId="placeholder@email.com" userName="Csongor Nyulas" userProvider="google-sheets"/>
        <Anchor>
          <Comment id="{b0f137d9-75a5-4e18-9f88-e004d232a7ea}"/>
        </Anchor>
        <Create/>
      </Event>
      <Event time="2026-04-09T10:14:51.00" id="{4a480929-2085-4094-b509-dc345b94ac4c}">
        <Attribution userId="placeholder@email.com" userName="Csongor Nyulas" userProvider="google-sheets"/>
        <Anchor>
          <Comment id="{b0f137d9-75a5-4e18-9f88-e004d232a7ea}"/>
        </Anchor>
        <Assign userId="achilles.dougalis@meaningfy.ws" userName="achilles.dougalis@meaningfy.ws" userProvider="google-sheets"/>
      </Event>
    </History>
  </Task>
</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shif.rahman@meaningfy.ws" id="{4d79839f-36e3-49aa-86da-6239ad5300d1}" userId="rashif.rahman@meaningfy.ws" providerId="google-sheets"/>
  <x18tc:person displayName="Achillefs Dougalis" id="{4db07121-d23e-4145-a3bf-4126111a785b}" providerId="google-sheets"/>
  <x18tc:person displayName="alexandros.vassiliadis@meaningfy.ws" id="{8ad25f11-df03-412a-ae6e-7ca8e3ec365d}" userId="alexandros.vassiliadis@meaningfy.ws" providerId="google-sheets"/>
  <x18tc:person displayName="achilles.dougalis@meaningfy.ws" id="{97816d41-d7f8-4814-9ed1-05da7cdd3035}" userId="achilles.dougalis@meaningfy.ws" providerId="google-sheets"/>
  <x18tc:person displayName="csongor.nyulas@meaningfy.ws" id="{616f8906-53ce-4c1b-a77c-0914a20beb9e}" userId="csongor.nyulas@meaningfy.ws" providerId="google-sheets"/>
  <x18tc:person displayName="Csongor Nyulas" id="{a2941089-1037-426f-83ff-6acd8abd548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4-03T19:54:13.00" personId="{a2941089-1037-426f-83ff-6acd8abd5487}" id="{1bee1734-7d47-4c9b-98df-b2f915f434a9}" done="0">
    <x18tc:text xml:space="preserve">To be used as rdfs:label on the subject of both TriplesMaps.</x18tc:text>
  </x18tc:threadedComment>
  <x18tc:threadedComment ref="F1" dT="2026-04-03T13:05:12.00" personId="{a2941089-1037-426f-83ff-6acd8abd5487}" id="{f6eb293f-258d-4f41-bc3a-eb5eb4337b45}" done="0">
    <x18tc:text xml:space="preserve">This should not be even necessary, as it is covered by the iterator, so a simple template should be enough.</x18tc:text>
  </x18tc:threadedComment>
  <x18tc:threadedComment ref="F1" dT="2026-04-03T20:25:59.00" personId="{a2941089-1037-426f-83ff-6acd8abd5487}" id="{dfa3ff9b-cb11-4e3f-98c9-9592d2986979}" parentId="{f6eb293f-258d-4f41-bc3a-eb5eb4337b45}">
    <x18tc:text xml:space="preserve">The rml:reference was replaced with rr:template in the subject map, so this can be ignored.</x18tc:text>
  </x18tc:threadedComment>
  <x18tc:threadedComment ref="C1" dT="2026-04-03T13:44:25.00" personId="{a2941089-1037-426f-83ff-6acd8abd5487}" id="{5f70b6f2-7fda-44bb-b99f-5bf312f6644f}" done="0">
    <x18tc:text xml:space="preserve">Although this is generated from the CM, it will always be "MG-NonPublishedInformation", so we might not even need to use this as a template.</x18tc:text>
  </x18tc:threadedComment>
  <x18tc:threadedComment ref="C1" dT="2026-04-03T19:56:09.00" personId="{a2941089-1037-426f-83ff-6acd8abd5487}" id="{0b5b1664-9c4c-4377-be86-3ce00b7aa285}" parentId="{5f70b6f2-7fda-44bb-b99f-5bf312f6644f}">
    <x18tc:text xml:space="preserve">To be used as the rdfs:label of both TriplesMaps.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9" dT="2026-04-08T13:41:15.00" personId="{4db07121-d23e-4145-a3bf-4126111a785b}" id="{480504c6-e179-42c6-89f6-4818f33c7028}" done="0">
    <x18tc:text xml:space="preserve">fixed this line</x18tc:text>
  </x18tc:threadedComment>
  <x18tc:threadedComment ref="AG33" dT="2026-04-13T15:39:30.00" personId="{a2941089-1037-426f-83ff-6acd8abd5487}" id="{862cb20b-7acb-4285-9821-3308044c7097}" done="0">
    <x18tc:text xml:space="preserve">@achilles.dougalis@meaningfy.ws This TriplesMap name must be wrong. There is no such node as ND-ResultNotice!
Same for all these three mappings
Assigned to achilles.dougalis@meaningfy.ws</x18tc:text>
    <x18tc:mentions>
      <x18tc:mention mentionpersonId="{97816d41-d7f8-4814-9ed1-05da7cdd3035}" mentionId="{1743354c-9ea1-4e8e-904b-0f725b27100f}" startIndex="0" length="31"/>
    </x18tc:mentions>
  </x18tc:threadedComment>
  <x18tc:threadedComment ref="AG33" dT="2026-04-14T07:26:26.00" personId="{4db07121-d23e-4145-a3bf-4126111a785b}" id="{50cc69e3-13b7-4e9b-a229-d026dab8726f}" parentId="{862cb20b-7acb-4285-9821-3308044c7097}">
    <x18tc:text xml:space="preserve">well, you are right but that's what we have.</x18tc:text>
  </x18tc:threadedComment>
  <x18tc:threadedComment ref="C55" dT="2026-04-09T08:05:51.00" personId="{4db07121-d23e-4145-a3bf-4126111a785b}" id="{f8564f56-4194-4073-b4dd-c12783609a83}" done="0">
    <x18tc:text xml:space="preserve">fixed this</x18tc:text>
  </x18tc:threadedComment>
  <x18tc:threadedComment ref="R41" dT="2026-04-08T13:41:03.00" personId="{4db07121-d23e-4145-a3bf-4126111a785b}" id="{5de2caff-cf54-4227-9ea5-c45ad46a6c13}" done="0">
    <x18tc:text xml:space="preserve">not sure</x18tc:text>
  </x18tc:threadedComment>
  <x18tc:threadedComment ref="R41" dT="2026-04-09T13:52:48.00" personId="{a2941089-1037-426f-83ff-6acd8abd5487}" id="{d2308c23-18f4-4019-ab4e-d13c4e0f119b}" parentId="{5de2caff-cf54-4227-9ea5-c45ad46a6c13}">
    <x18tc:text xml:space="preserve">If ND-WinningTenderVariantUnpublish, which provides the iterator of the TriplesMap, is a child of ND-LotTender, which provides the iterator for the masked object, and the relative XPath of ND-WinningTenderVariantUnpublish contains just one element (efac:FieldsPrivacy), then the XPath in the child element of the joinCondition should be ".."</x18tc:text>
  </x18tc:threadedComment>
  <x18tc:threadedComment ref="Q56" dT="2026-04-09T16:29:34.00" personId="{a2941089-1037-426f-83ff-6acd8abd5487}" id="{ff73f2fd-6d9f-437c-bde4-fb0806a6f1c2}" done="0">
    <x18tc:text xml:space="preserve">Updated this, as it was wrong.</x18tc:text>
  </x18tc:threadedComment>
  <x18tc:threadedComment ref="AG77" dT="2026-04-09T10:15:50.00" personId="{a2941089-1037-426f-83ff-6acd8abd5487}" id="{f68e53e5-f344-4b57-9e80-126d3e8c7371}" done="0">
    <x18tc:text xml:space="preserve">This should represent the TriplesMaps of the Masked Object, which is unlikely to be a langString. Is this something that you forgot to update, or it is intentionally left like this @achilles.dougalis@meaningfy.ws ?
Assigned to achilles.dougalis@meaningfy.ws</x18tc:text>
    <x18tc:mentions>
      <x18tc:mention mentionpersonId="{97816d41-d7f8-4814-9ed1-05da7cdd3035}" mentionId="{fe49b2c5-4979-4c76-bfc9-f7c5cbe49c48}" startIndex="181" length="31"/>
    </x18tc:mentions>
  </x18tc:threadedComment>
  <x18tc:threadedComment ref="AG77" dT="2026-04-09T13:03:01.00" personId="{4db07121-d23e-4145-a3bf-4126111a785b}" id="{079c9ffd-a76c-4aa5-b336-0fa0177b0e00}" parentId="{f68e53e5-f344-4b57-9e80-126d3e8c7371}">
    <x18tc:text xml:space="preserve">didnt update this yet, only the orange fields</x18tc:text>
  </x18tc:threadedComment>
  <x18tc:threadedComment ref="AG77" dT="2026-04-13T10:29:46.00" personId="{4db07121-d23e-4145-a3bf-4126111a785b}" id="{811fecab-5445-41ba-9420-213e7b6f89e1}" parentId="{f68e53e5-f344-4b57-9e80-126d3e8c7371}">
    <x18tc:text xml:space="preserve">@csongor.nyulas@meaningfy.ws updated</x18tc:text>
    <x18tc:mentions>
      <x18tc:mention mentionpersonId="{616f8906-53ce-4c1b-a77c-0914a20beb9e}" mentionId="{2773a12e-b716-4dd6-97ca-329b314f6f40}" startIndex="0" length="28"/>
    </x18tc:mentions>
  </x18tc:threadedComment>
  <x18tc:threadedComment ref="R49" dT="2026-04-08T13:40:53.00" personId="{4db07121-d23e-4145-a3bf-4126111a785b}" id="{e3e6ea98-0dcf-4659-86dc-3e784d0ed757}" done="0">
    <x18tc:text xml:space="preserve">not sure</x18tc:text>
  </x18tc:threadedComment>
  <x18tc:threadedComment ref="R49" dT="2026-04-09T12:43:49.00" personId="{a2941089-1037-426f-83ff-6acd8abd5487}" id="{8a8cb6fd-550b-4811-9511-dbb9e3442884}" parentId="{e3e6ea98-0dcf-4659-86dc-3e784d0ed757}">
    <x18tc:text xml:space="preserve">If ND-SubcontractingUnpublish, which provides the iterator of the TriplesMap, is a child of ND-SubcontractedContract, which provides the iterator for the masked object, and the relative XPath of ND-SubcontractingUnpublish contains just one element (efac:FieldsPrivacy), then the XPath in the child element of the joinCondition should be ".."</x18tc:text>
  </x18tc:threadedComment>
  <x18tc:threadedComment ref="P63" dT="2026-04-09T16:47:34.00" personId="{a2941089-1037-426f-83ff-6acd8abd5487}" id="{db4ad06d-9710-40c0-88ba-bcb0066712f8}" done="0">
    <x18tc:text xml:space="preserve">@achilles.dougalis@meaningfy.ws why not tedm:MG-ReviewRequestSummary_ND-BuyerReviewComplainants?
I that would be more appropriate. Or will that be removed in the ePO 5.2 mapping?
Assigned to achilles.dougalis@meaningfy.ws</x18tc:text>
    <x18tc:mentions>
      <x18tc:mention mentionpersonId="{97816d41-d7f8-4814-9ed1-05da7cdd3035}" mentionId="{7e4685d3-51f8-46e8-a825-2ce0d4f82a54}" startIndex="0" length="31"/>
    </x18tc:mentions>
  </x18tc:threadedComment>
  <x18tc:threadedComment ref="P63" dT="2026-04-10T13:32:22.00" personId="{4db07121-d23e-4145-a3bf-4126111a785b}" id="{979cb937-1256-460f-a8bf-325ca0fb3cf8}" parentId="{db4ad06d-9710-40c0-88ba-bcb0066712f8}">
    <x18tc:text xml:space="preserve">There shouldnt be anything on that tedm</x18tc:text>
  </x18tc:threadedComment>
  <x18tc:threadedComment ref="C56" dT="2026-04-09T08:05:37.00" personId="{4db07121-d23e-4145-a3bf-4126111a785b}" id="{b0435b2a-5306-4751-9180-36b597caf25d}" done="0">
    <x18tc:text xml:space="preserve">fixed this</x18tc:text>
  </x18tc:threadedComment>
  <x18tc:threadedComment ref="AI1" dT="2026-04-13T16:57:29.00" personId="{a2941089-1037-426f-83ff-6acd8abd5487}" id="{375ab991-fb6c-4d9c-9189-bf86922ca4f9}" done="0">
    <x18tc:text xml:space="preserve">YELLOW background highlights differences between alternative object maps and their corresponding values from the "original" column.</x18tc:text>
  </x18tc:threadedComment>
  <x18tc:threadedComment ref="R56" dT="2026-04-09T08:05:22.00" personId="{4db07121-d23e-4145-a3bf-4126111a785b}" id="{75d65c8f-2de8-424d-a520-09f7a880011f}" done="0">
    <x18tc:text xml:space="preserve">not sure</x18tc:text>
  </x18tc:threadedComment>
  <x18tc:threadedComment ref="R56" dT="2026-04-09T16:31:42.00" personId="{a2941089-1037-426f-83ff-6acd8abd5487}" id="{74de6e76-c285-48bb-b386-0c092ca2c6ae}" parentId="{75d65c8f-2de8-424d-a520-09f7a880011f}">
    <x18tc:text xml:space="preserve">If ND-NotAwardedReasonUnpublish, which provides the iterator of the TriplesMap, is a child of ND-LotResult, which provides the iterator for the masked object, and the relative XPath of ND-NotAwardedReasonUnpublish contains two elements (efac:DecisionReason/efac:FieldsPrivacy), then the XPath in the child element of the joinCondition should be "../.."</x18tc:text>
  </x18tc:threadedComment>
  <x18tc:threadedComment ref="AG1" dT="2026-04-13T16:53:01.00" personId="{a2941089-1037-426f-83ff-6acd8abd5487}" id="{7848788f-a1a0-4528-b1cd-9f0b14a2946d}" done="0">
    <x18tc:text xml:space="preserve">@alexandros.vassiliadis@meaningfy.ws I renamed this column header.
cc: @achilles.dougalis@meaningfy.ws
Assigned to alexandros.vassiliadis@meaningfy.ws</x18tc:text>
    <x18tc:mentions>
      <x18tc:mention mentionpersonId="{8ad25f11-df03-412a-ae6e-7ca8e3ec365d}" mentionId="{db60f6fe-b202-4fac-a76c-6a4ddfd54bb9}" startIndex="0" length="36"/>
      <x18tc:mention mentionpersonId="{97816d41-d7f8-4814-9ed1-05da7cdd3035}" mentionId="{35baf3ec-bf07-40fa-8bcf-b27d537e16ed}" startIndex="71" length="31"/>
    </x18tc:mentions>
  </x18tc:threadedComment>
  <x18tc:threadedComment ref="C41" dT="2026-04-08T12:50:22.00" personId="{4db07121-d23e-4145-a3bf-4126111a785b}" id="{01476f55-3df7-4a3c-a6d2-6518f8c69ff9}" done="0">
    <x18tc:text xml:space="preserve">fixed this line</x18tc:text>
  </x18tc:threadedComment>
  <x18tc:threadedComment ref="C36" dT="2026-04-08T10:31:55.00" personId="{4db07121-d23e-4145-a3bf-4126111a785b}" id="{c30c8320-1415-4e2f-a98a-19f9f5bec8a6}" done="0">
    <x18tc:text xml:space="preserve">parent Field TM is currently missing.</x18tc:text>
  </x18tc:threadedComment>
  <x18tc:threadedComment ref="C36" dT="2026-04-08T10:40:01.00" personId="{4db07121-d23e-4145-a3bf-4126111a785b}" id="{e89c14b3-b6e6-42ee-9111-f5d5cf1403c6}" parentId="{c30c8320-1415-4e2f-a98a-19f9f5bec8a6}">
    <x18tc:text xml:space="preserve">@csongor.nyulas@meaningfy.ws  even with BT-556-NoticeResult currently missing this ND and all related fields will not be mapped in the TMs due to the generalization of epo:LotGroupAwardInformation to epo:MaskedObject being introduced in ePO 5.3.0</x18tc:text>
    <x18tc:mentions>
      <x18tc:mention mentionpersonId="{616f8906-53ce-4c1b-a77c-0914a20beb9e}" mentionId="{835e8d8e-0d84-4c9c-be5d-634a420c4cbe}" startIndex="0" length="28"/>
    </x18tc:mentions>
  </x18tc:threadedComment>
  <x18tc:threadedComment ref="AG1" dT="2026-04-08T05:34:45.00" personId="{a2941089-1037-426f-83ff-6acd8abd5487}" id="{ade1f99b-22b6-4e0c-9aa1-d11e1e581ea2}" done="1">
    <x18tc:text xml:space="preserve">@achilles.dougalis@meaningfy.ws Why do we have several  langString TriplesMaps in this column? They should represent the TriplesMaps of the Masked Object, which is unlikely to be a langstring.
cc: @rashif.rahman@meaningfy.ws @alexandros.vassiliadis@meaningfy.ws
Assigned to achilles.dougalis@meaningfy.ws</x18tc:text>
    <x18tc:mentions>
      <x18tc:mention mentionpersonId="{97816d41-d7f8-4814-9ed1-05da7cdd3035}" mentionId="{f5e4478c-51e1-4de1-a804-09f23907598b}" startIndex="0" length="31"/>
      <x18tc:mention mentionpersonId="{4d79839f-36e3-49aa-86da-6239ad5300d1}" mentionId="{2dfe35f7-e093-4991-9c4b-661c18574929}" startIndex="197" length="27"/>
      <x18tc:mention mentionpersonId="{8ad25f11-df03-412a-ae6e-7ca8e3ec365d}" mentionId="{8a208083-1e48-4319-a24a-3f0935cf1cad}" startIndex="225" length="36"/>
    </x18tc:mentions>
  </x18tc:threadedComment>
  <x18tc:threadedComment ref="AG1" dT="2026-04-09T10:11:48.00" personId="{a2941089-1037-426f-83ff-6acd8abd5487}" id="{82d463f3-a555-4c6d-8dd0-5bdd52d24f2a}" parentId="{ade1f99b-22b6-4e0c-9aa1-d11e1e581ea2}">
    <x18tc:text xml:space="preserve">I am closing this as it has been discussed with @achilles.dougalis@meaningfy.ws and he tried to fix these. There are still 4 cases left, for which I will add individual comments.</x18tc:text>
    <x18tc:mentions>
      <x18tc:mention mentionpersonId="{97816d41-d7f8-4814-9ed1-05da7cdd3035}" mentionId="{89a49bcf-6576-41f0-a410-fc10bb586419}" startIndex="48" length="31"/>
    </x18tc:mentions>
  </x18tc:threadedComment>
  <x18tc:threadedComment ref="AH1" dT="2026-04-13T16:54:43.00" personId="{a2941089-1037-426f-83ff-6acd8abd5487}" id="{b0c5b42b-5e24-4bb2-a158-ab8f9dc8dad5}" done="0">
    <x18tc:text xml:space="preserve">@alexandros.vassiliadis@meaningfy.ws This column should not be used anymore, but column N (POM Masked Object Label) can be used also in case of alternative masked objects.
Assigned to alexandros.vassiliadis@meaningfy.ws</x18tc:text>
    <x18tc:mentions>
      <x18tc:mention mentionpersonId="{8ad25f11-df03-412a-ae6e-7ca8e3ec365d}" mentionId="{576dea56-5741-4b44-aa6e-21d2a6a3c4e3}" startIndex="0" length="36"/>
    </x18tc:mentions>
  </x18tc:threadedComment>
  <x18tc:threadedComment ref="AG20" dT="2026-04-13T10:38:52.00" personId="{4db07121-d23e-4145-a3bf-4126111a785b}" id="{9ef921f0-4391-4506-ac54-9968296eb1b8}" done="0">
    <x18tc:text xml:space="preserve">@csongor.nyulas@meaningfy.ws  I updated this</x18tc:text>
    <x18tc:mentions>
      <x18tc:mention mentionpersonId="{616f8906-53ce-4c1b-a77c-0914a20beb9e}" mentionId="{8ea078e8-d911-44e1-b657-1af74c52573c}" startIndex="0" length="28"/>
    </x18tc:mentions>
  </x18tc:threadedComment>
  <x18tc:threadedComment ref="AG19" dT="2026-04-13T10:37:25.00" personId="{4db07121-d23e-4145-a3bf-4126111a785b}" id="{3cde4f2a-69f0-44fe-b83e-f1fd5c475eb2}" done="0">
    <x18tc:text xml:space="preserve">@csongor.nyulas@meaningfy.ws  I updated this</x18tc:text>
    <x18tc:mentions>
      <x18tc:mention mentionpersonId="{616f8906-53ce-4c1b-a77c-0914a20beb9e}" mentionId="{ea22e170-2a19-4eba-a737-ccfc617f2549}" startIndex="0" length="28"/>
    </x18tc:mentions>
  </x18tc:threadedComment>
  <x18tc:threadedComment ref="R78" dT="2026-04-08T14:39:26.00" personId="{4db07121-d23e-4145-a3bf-4126111a785b}" id="{07167962-d883-46a0-a0ab-7e58ea29e8d4}" done="0">
    <x18tc:text xml:space="preserve">not sure</x18tc:text>
  </x18tc:threadedComment>
  <x18tc:threadedComment ref="R78" dT="2026-04-10T13:29:01.00" personId="{a2941089-1037-426f-83ff-6acd8abd5487}" id="{9c74b728-c8ce-43f1-bc31-bc97fea9878b}" parentId="{07167962-d883-46a0-a0ab-7e58ea29e8d4}">
    <x18tc:text xml:space="preserve">If ND-CountryOriginUnpublish, which provides the iterator of the TriplesMap, is a child of ND-LotTenderOriginCountry, which provides the iterator for the masked object, and the relative XPath of ND-CountryOriginUnpublish contains just one element (efac:FieldsPrivacy), then the XPath in the child element of the joinCondition should be "..".
This is true starting with SDK version 1.8, but would not be true for SDK 1.7 and below, where the parent node is ND-LotTender. However, currently we have only the TM according to SDK 1.8+, which it is provided for all versions (in the Tender-can.rml.ttl), and theoretically it should be working for earlier versions as well, though would not be accurately named according to the CM/SDK.</x18tc:text>
  </x18tc:threadedComment>
  <x18tc:threadedComment ref="C78" dT="2026-04-08T14:22:31.00" personId="{4db07121-d23e-4145-a3bf-4126111a785b}" id="{32c9120a-4526-4783-9f5f-c9cfa6cd3aa5}" done="0">
    <x18tc:text xml:space="preserve">@csongor.nyulas@meaningfy.ws  we are missing a line here for the Versioned mapping of ND-CountryOriginUnpublish</x18tc:text>
    <x18tc:mentions>
      <x18tc:mention mentionpersonId="{616f8906-53ce-4c1b-a77c-0914a20beb9e}" mentionId="{f3edddab-3789-4458-a0ec-685e92c7229f}" startIndex="0" length="28"/>
    </x18tc:mentions>
  </x18tc:threadedComment>
  <x18tc:threadedComment ref="C78" dT="2026-04-08T14:34:40.00" personId="{4db07121-d23e-4145-a3bf-4126111a785b}" id="{bd89bcb3-01a1-4d27-9709-bf19c1818a68}" parentId="{32c9120a-4526-4783-9f5f-c9cfa6cd3aa5}">
    <x18tc:text xml:space="preserve">since in the TMs we only map the version from SDK 1.8 onwards, I will add the information for that specific version for now.</x18tc:text>
  </x18tc:threadedComment>
  <x18tc:threadedComment ref="R57" dT="2026-04-08T14:07:56.00" personId="{4db07121-d23e-4145-a3bf-4126111a785b}" id="{934cf3d6-59e8-4ed8-bc60-6aba77c13043}" done="1">
    <x18tc:text xml:space="preserve">not sure</x18tc:text>
  </x18tc:threadedComment>
  <x18tc:threadedComment ref="R57" dT="2026-04-09T07:33:13.00" personId="{a2941089-1037-426f-83ff-6acd8abd5487}" id="{14dde560-3fed-426d-8b4c-b4c3e9b47954}" parentId="{934cf3d6-59e8-4ed8-bc60-6aba77c13043}">
    <x18tc:text xml:space="preserve">I assume you meant to add this comment the cell above. Please confirm and/or feel free to move it up.</x18tc:text>
  </x18tc:threadedComment>
  <x18tc:threadedComment ref="R63" dT="2026-04-08T14:20:07.00" personId="{4db07121-d23e-4145-a3bf-4126111a785b}" id="{f64d9366-fbc6-45cb-bcc4-5c1d9617be68}" done="0">
    <x18tc:text xml:space="preserve">not sure</x18tc:text>
  </x18tc:threadedComment>
  <x18tc:threadedComment ref="R63" dT="2026-04-09T16:49:49.00" personId="{a2941089-1037-426f-83ff-6acd8abd5487}" id="{5281f760-e294-4056-a4b3-4dc6a5284ac3}" parentId="{f64d9366-fbc6-45cb-bcc4-5c1d9617be68}">
    <x18tc:text xml:space="preserve">Depending if we will be using tedm:MG-ReviewRequestSummary_ND-BuyerReviewComplainants (which I think we should OR tedm:MG-ReviewRequestSummary_ND-LotResult (as currently is specified), it should be either ".." or "../..".</x18tc:text>
  </x18tc:threadedComment>
  <x18tc:threadedComment ref="R55" dT="2026-04-08T14:04:10.00" personId="{4db07121-d23e-4145-a3bf-4126111a785b}" id="{75e6f1eb-4be2-4fa3-8535-b1b5347ea002}" done="0">
    <x18tc:text xml:space="preserve">not sure</x18tc:text>
  </x18tc:threadedComment>
  <x18tc:threadedComment ref="R55" dT="2026-04-09T14:14:37.00" personId="{a2941089-1037-426f-83ff-6acd8abd5487}" id="{1b6691bd-3250-4ae4-92e5-9a8cbe6b7c15}" parentId="{75e6f1eb-4be2-4fa3-8535-b1b5347ea002}">
    <x18tc:text xml:space="preserve">If ND-WinnerChosenUnpublish, which provides the iterator of the TriplesMap, is a child of ND-LotResult, which provides the iterator for the masked object, and the relative XPath of ND-WinnerChosenUnpublish contains just one element (efac:FieldsPrivacy), then the XPath in the child element of the joinCondition should be ".."</x18tc:text>
  </x18tc:threadedComment>
  <x18tc:threadedComment ref="B1" dT="2026-04-04T03:50:03.00" personId="{a2941089-1037-426f-83ff-6acd8abd5487}" id="{3fffd0dd-f925-48bb-8162-2be0e7d4b2ac}" done="0">
    <x18tc:text xml:space="preserve">Legend for color coding:
- Gray columns are not relevant for the TM input, and can be ignored (read related comments in the headers of the TMInput sheet)
- Bright yellow lines (with gray font) are multiple PredicateObjectMaps (POMs) on the same TriplesMap
- Dark yellow/Orange can be mapped only partially, as there is not enough info to extract the maskedObject reference from the CM
- Red can't be mapped as there is not enough information, especially due to multiple possible properties (UNION in the Property path)
- Green cells highlight similar entries as in the above row (can be useful to spot differences).
cc: @alexandros.vassiliadis@meaningfy.ws @rashif.rahman@meaningfy.ws and @achilles.dougalis@meaningfy.ws</x18tc:text>
    <x18tc:mentions>
      <x18tc:mention mentionpersonId="{8ad25f11-df03-412a-ae6e-7ca8e3ec365d}" mentionId="{e20e60b4-232c-4021-9e8f-543bfb9f9d30}" startIndex="620" length="36"/>
      <x18tc:mention mentionpersonId="{4d79839f-36e3-49aa-86da-6239ad5300d1}" mentionId="{760bffba-8a29-4ef5-80ff-84b49c660a61}" startIndex="657" length="27"/>
      <x18tc:mention mentionpersonId="{97816d41-d7f8-4814-9ed1-05da7cdd3035}" mentionId="{5b6d55b1-57fd-484e-87f6-2cec29d94d46}" startIndex="689" length="31"/>
    </x18tc:mentions>
  </x18tc:threadedComment>
  <x18tc:threadedComment ref="C57" dT="2026-04-08T14:08:14.00" personId="{4db07121-d23e-4145-a3bf-4126111a785b}" id="{3e11fefb-e948-45be-af81-c03d83f68585}" done="1">
    <x18tc:text xml:space="preserve">fixed this</x18tc:text>
  </x18tc:threadedComment>
  <x18tc:threadedComment ref="C57" dT="2026-04-09T07:32:09.00" personId="{a2941089-1037-426f-83ff-6acd8abd5487}" id="{4180d858-66ae-4532-b7d3-5b06e5741947}" parentId="{3e11fefb-e948-45be-af81-c03d83f68585}">
    <x18tc:text xml:space="preserve">Did you mean to add this comment here or on the above two rows? I don't think you have (or had to) changed anything here @achilles.dougalis@meaningfy.ws</x18tc:text>
    <x18tc:mentions>
      <x18tc:mention mentionpersonId="{97816d41-d7f8-4814-9ed1-05da7cdd3035}" mentionId="{70844141-78dc-422a-8cf2-9c3d2bbcf427}" startIndex="121" length="31"/>
    </x18tc:mentions>
  </x18tc:threadedComment>
  <x18tc:threadedComment ref="C50" dT="2026-04-08T13:56:55.00" personId="{4db07121-d23e-4145-a3bf-4126111a785b}" id="{089f1af4-e7f8-457e-837c-53d3242f8fe5}" done="0">
    <x18tc:text xml:space="preserve">fixed this line</x18tc:text>
  </x18tc:threadedComment>
  <x18tc:threadedComment ref="AG45" dT="2026-04-09T10:15:21.00" personId="{a2941089-1037-426f-83ff-6acd8abd5487}" id="{af9508b0-cfdf-4ea3-9f26-caf65c2d2b66}" done="0">
    <x18tc:text xml:space="preserve">This should represent the TriplesMaps of the Masked Object, which is unlikely to be a langString. Is this something that you forgot to update, or it is intentionally left like this @achilles.dougalis@meaningfy.ws ?
Assigned to achilles.dougalis@meaningfy.ws</x18tc:text>
    <x18tc:mentions>
      <x18tc:mention mentionpersonId="{97816d41-d7f8-4814-9ed1-05da7cdd3035}" mentionId="{24a267ac-79c6-4fe1-ad94-9eac225801a6}" startIndex="181" length="31"/>
    </x18tc:mentions>
  </x18tc:threadedComment>
  <x18tc:threadedComment ref="AG45" dT="2026-04-09T13:03:43.00" personId="{4db07121-d23e-4145-a3bf-4126111a785b}" id="{0f1567c5-0be0-4c0b-b8cd-7cd1b9d939ce}" parentId="{af9508b0-cfdf-4ea3-9f26-caf65c2d2b66}">
    <x18tc:text xml:space="preserve">didnt update this yet</x18tc:text>
  </x18tc:threadedComment>
  <x18tc:threadedComment ref="AG45" dT="2026-04-13T10:33:16.00" personId="{4db07121-d23e-4145-a3bf-4126111a785b}" id="{e9d0236a-a69b-43fb-8bef-1cb773b8507e}" parentId="{af9508b0-cfdf-4ea3-9f26-caf65c2d2b66}">
    <x18tc:text xml:space="preserve">@csongor.nyulas@meaningfy.ws updated</x18tc:text>
    <x18tc:mentions>
      <x18tc:mention mentionpersonId="{616f8906-53ce-4c1b-a77c-0914a20beb9e}" mentionId="{7dceb9d6-38e6-4cbe-88ac-8882f13f993e}" startIndex="0" length="28"/>
    </x18tc:mentions>
  </x18tc:threadedComment>
  <x18tc:threadedComment ref="R50" dT="2026-04-08T13:56:39.00" personId="{4db07121-d23e-4145-a3bf-4126111a785b}" id="{23bd93a8-eaf2-4e32-8b7d-94e5e3a384f5}" done="0">
    <x18tc:text xml:space="preserve">not sure</x18tc:text>
  </x18tc:threadedComment>
  <x18tc:threadedComment ref="R50" dT="2026-04-09T12:44:11.00" personId="{a2941089-1037-426f-83ff-6acd8abd5487}" id="{8d637295-848f-4b13-b48c-5357ea124250}" parentId="{23bd93a8-eaf2-4e32-8b7d-94e5e3a384f5}">
    <x18tc:text xml:space="preserve">Same as for the above</x18tc:text>
  </x18tc:threadedComment>
  <x18tc:threadedComment ref="AG18" dT="2026-04-09T10:14:51.00" personId="{a2941089-1037-426f-83ff-6acd8abd5487}" id="{b0f137d9-75a5-4e18-9f88-e004d232a7ea}" done="0">
    <x18tc:text xml:space="preserve">This (and the value in the next two rows) should represent the TriplesMaps of the Masked Object, which is unlikely to be a langString. Is this something that you forgot to update, or it is intentionally left like this @achilles.dougalis@meaningfy.ws ?
Assigned to achilles.dougalis@meaningfy.ws</x18tc:text>
    <x18tc:mentions>
      <x18tc:mention mentionpersonId="{97816d41-d7f8-4814-9ed1-05da7cdd3035}" mentionId="{8edd2329-2e5f-4d8b-b2a0-d2474fb0bb15}" startIndex="218" length="31"/>
    </x18tc:mentions>
  </x18tc:threadedComment>
  <x18tc:threadedComment ref="AG18" dT="2026-04-09T13:03:48.00" personId="{4db07121-d23e-4145-a3bf-4126111a785b}" id="{6fe9cea1-d77b-4e62-9cd7-278a3ae97e02}" parentId="{b0f137d9-75a5-4e18-9f88-e004d232a7ea}">
    <x18tc:text xml:space="preserve">didnt update this yet</x18tc:text>
  </x18tc:threadedComment>
  <x18tc:threadedComment ref="AG18" dT="2026-04-13T10:11:49.00" personId="{4db07121-d23e-4145-a3bf-4126111a785b}" id="{53854a93-7223-496a-890a-29daba45b920}" parentId="{b0f137d9-75a5-4e18-9f88-e004d232a7ea}">
    <x18tc:text xml:space="preserve">@csongor.nyulas@meaningfy.ws  updated</x18tc:text>
    <x18tc:mentions>
      <x18tc:mention mentionpersonId="{616f8906-53ce-4c1b-a77c-0914a20beb9e}" mentionId="{2038b48b-5246-412f-975c-f85ba737b41f}" startIndex="0" length="28"/>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6-04-13T16:10:08.00" personId="{a2941089-1037-426f-83ff-6acd8abd5487}" id="{f756d326-ff49-4400-a909-9c89a3732df4}" done="0">
    <x18tc:text xml:space="preserve">This is the "expected" TriplesMap of the Masked Object. 
This column is provided for comparison purposes.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w3.org/2004/02/skos/core" TargetMode="External"/><Relationship Id="rId3" Type="http://schemas.openxmlformats.org/officeDocument/2006/relationships/hyperlink" Target="http://data.europa.eu/a4g/ontology"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13"/>
    <col customWidth="1" min="2" max="2" width="8.38"/>
    <col customWidth="1" min="3" max="3" width="28.25"/>
    <col customWidth="1" min="4" max="4" width="31.38"/>
    <col customWidth="1" min="5" max="7" width="8.75"/>
    <col customWidth="1" min="8" max="8" width="28.25"/>
    <col customWidth="1" min="9" max="9" width="36.75"/>
    <col customWidth="1" min="10" max="10" width="12.38"/>
    <col customWidth="1" min="11" max="11" width="33.63"/>
    <col customWidth="1" min="12" max="12" width="40.5"/>
    <col customWidth="1" min="13" max="13" width="7.5"/>
    <col customWidth="1" min="14" max="14" width="51.25"/>
    <col customWidth="1" min="15" max="15" width="32.0"/>
    <col customWidth="1" min="16" max="16" width="27.5"/>
    <col customWidth="1" min="24" max="24" width="32.25"/>
    <col customWidth="1" min="25" max="25" width="32.88"/>
    <col customWidth="1" min="26" max="29" width="32.38"/>
  </cols>
  <sheetData>
    <row r="1">
      <c r="A1" s="1" t="s">
        <v>0</v>
      </c>
      <c r="B1" s="1" t="s">
        <v>1</v>
      </c>
      <c r="C1" s="2" t="s">
        <v>2</v>
      </c>
      <c r="D1" s="3" t="s">
        <v>3</v>
      </c>
      <c r="E1" s="3" t="s">
        <v>4</v>
      </c>
      <c r="F1" s="4" t="s">
        <v>5</v>
      </c>
      <c r="G1" s="4" t="s">
        <v>6</v>
      </c>
      <c r="H1" s="5" t="s">
        <v>7</v>
      </c>
      <c r="I1" s="6" t="s">
        <v>8</v>
      </c>
      <c r="J1" s="7" t="s">
        <v>9</v>
      </c>
      <c r="K1" s="8" t="s">
        <v>10</v>
      </c>
      <c r="L1" s="9" t="s">
        <v>11</v>
      </c>
      <c r="M1" s="10" t="s">
        <v>12</v>
      </c>
      <c r="N1" s="11" t="s">
        <v>13</v>
      </c>
      <c r="O1" s="12" t="s">
        <v>14</v>
      </c>
      <c r="P1" s="13" t="s">
        <v>15</v>
      </c>
      <c r="Q1" s="6" t="s">
        <v>16</v>
      </c>
      <c r="R1" s="6" t="s">
        <v>17</v>
      </c>
      <c r="S1" s="5" t="s">
        <v>18</v>
      </c>
      <c r="T1" s="6" t="s">
        <v>19</v>
      </c>
      <c r="U1" s="6" t="s">
        <v>20</v>
      </c>
      <c r="V1" s="6" t="s">
        <v>21</v>
      </c>
      <c r="W1" s="14" t="s">
        <v>22</v>
      </c>
      <c r="X1" s="12" t="s">
        <v>23</v>
      </c>
      <c r="Y1" s="15" t="s">
        <v>24</v>
      </c>
      <c r="Z1" s="12" t="s">
        <v>25</v>
      </c>
      <c r="AA1" s="12" t="s">
        <v>26</v>
      </c>
      <c r="AB1" s="12" t="s">
        <v>27</v>
      </c>
      <c r="AC1" s="12"/>
    </row>
    <row r="2">
      <c r="A2" s="16" t="s">
        <v>28</v>
      </c>
      <c r="B2" s="17"/>
      <c r="C2" s="18" t="s">
        <v>29</v>
      </c>
      <c r="D2" s="19"/>
      <c r="E2" s="19"/>
      <c r="F2" s="20" t="b">
        <f t="shared" ref="F2:F152" si="1">IF(C2="", "", OR( LEFT(C2,3)="ND-", LEFT(C2,4)="[ND-"))</f>
        <v>1</v>
      </c>
      <c r="G2" s="20" t="b">
        <f t="shared" ref="G2:G556" si="2">IF(C2="", "", NOT(F2))</f>
        <v>0</v>
      </c>
      <c r="H2" s="21" t="s">
        <v>30</v>
      </c>
      <c r="I2" s="19"/>
      <c r="J2" s="22" t="s">
        <v>31</v>
      </c>
      <c r="K2" s="19"/>
      <c r="L2" s="23" t="s">
        <v>32</v>
      </c>
      <c r="M2" s="24" t="s">
        <v>33</v>
      </c>
      <c r="N2" s="18" t="s">
        <v>34</v>
      </c>
      <c r="O2" s="19"/>
      <c r="P2" s="18" t="s">
        <v>35</v>
      </c>
      <c r="Q2" s="19"/>
      <c r="R2" s="19"/>
      <c r="S2" s="20" t="b">
        <v>0</v>
      </c>
      <c r="T2" s="19"/>
      <c r="U2" s="19"/>
      <c r="V2" s="19"/>
      <c r="W2" s="25"/>
      <c r="X2" s="26" t="s">
        <v>36</v>
      </c>
      <c r="Y2" s="27" t="s">
        <v>37</v>
      </c>
      <c r="Z2" s="28"/>
      <c r="AA2" s="28"/>
      <c r="AB2" s="28"/>
      <c r="AC2" s="28"/>
    </row>
    <row r="3">
      <c r="A3" s="29" t="s">
        <v>28</v>
      </c>
      <c r="B3" s="17"/>
      <c r="C3" s="30" t="s">
        <v>29</v>
      </c>
      <c r="D3" s="19"/>
      <c r="E3" s="19"/>
      <c r="F3" s="31" t="b">
        <f t="shared" si="1"/>
        <v>1</v>
      </c>
      <c r="G3" s="31" t="b">
        <f t="shared" si="2"/>
        <v>0</v>
      </c>
      <c r="H3" s="32" t="s">
        <v>30</v>
      </c>
      <c r="I3" s="19"/>
      <c r="J3" s="22" t="s">
        <v>31</v>
      </c>
      <c r="K3" s="19"/>
      <c r="L3" s="33" t="s">
        <v>38</v>
      </c>
      <c r="M3" s="34" t="s">
        <v>33</v>
      </c>
      <c r="N3" s="30" t="s">
        <v>34</v>
      </c>
      <c r="O3" s="19"/>
      <c r="P3" s="30" t="s">
        <v>35</v>
      </c>
      <c r="Q3" s="19"/>
      <c r="R3" s="19"/>
      <c r="S3" s="31" t="b">
        <v>0</v>
      </c>
      <c r="T3" s="19"/>
      <c r="U3" s="19"/>
      <c r="V3" s="19"/>
      <c r="W3" s="25"/>
      <c r="X3" s="35" t="s">
        <v>39</v>
      </c>
      <c r="Y3" s="36" t="s">
        <v>40</v>
      </c>
      <c r="Z3" s="28"/>
      <c r="AA3" s="28"/>
      <c r="AB3" s="28"/>
      <c r="AC3" s="28"/>
    </row>
    <row r="4">
      <c r="A4" s="37" t="s">
        <v>28</v>
      </c>
      <c r="B4" s="38"/>
      <c r="C4" s="39" t="s">
        <v>41</v>
      </c>
      <c r="D4" s="40" t="s">
        <v>42</v>
      </c>
      <c r="E4" s="40" t="s">
        <v>43</v>
      </c>
      <c r="F4" s="41" t="b">
        <f t="shared" si="1"/>
        <v>0</v>
      </c>
      <c r="G4" s="41" t="b">
        <f t="shared" si="2"/>
        <v>1</v>
      </c>
      <c r="H4" s="42"/>
      <c r="I4" s="40" t="s">
        <v>29</v>
      </c>
      <c r="J4" s="43" t="s">
        <v>31</v>
      </c>
      <c r="K4" s="28"/>
      <c r="L4" s="23" t="s">
        <v>44</v>
      </c>
      <c r="M4" s="44" t="s">
        <v>33</v>
      </c>
      <c r="N4" s="39" t="s">
        <v>45</v>
      </c>
      <c r="O4" s="43" t="s">
        <v>46</v>
      </c>
      <c r="P4" s="39" t="s">
        <v>47</v>
      </c>
      <c r="Q4" s="45"/>
      <c r="R4" s="45"/>
      <c r="S4" s="42"/>
      <c r="T4" s="46" t="b">
        <v>0</v>
      </c>
      <c r="U4" s="47" t="s">
        <v>48</v>
      </c>
      <c r="V4" s="47" t="s">
        <v>49</v>
      </c>
      <c r="W4" s="48" t="s">
        <v>50</v>
      </c>
      <c r="X4" s="43" t="s">
        <v>51</v>
      </c>
      <c r="Y4" s="49" t="s">
        <v>52</v>
      </c>
      <c r="Z4" s="28"/>
      <c r="AA4" s="28"/>
      <c r="AB4" s="28"/>
      <c r="AC4" s="28"/>
    </row>
    <row r="5">
      <c r="A5" s="37" t="s">
        <v>28</v>
      </c>
      <c r="B5" s="38"/>
      <c r="C5" s="39" t="s">
        <v>53</v>
      </c>
      <c r="D5" s="40" t="s">
        <v>54</v>
      </c>
      <c r="E5" s="40" t="s">
        <v>55</v>
      </c>
      <c r="F5" s="41" t="b">
        <f t="shared" si="1"/>
        <v>0</v>
      </c>
      <c r="G5" s="41" t="b">
        <f t="shared" si="2"/>
        <v>1</v>
      </c>
      <c r="H5" s="42"/>
      <c r="I5" s="40" t="s">
        <v>29</v>
      </c>
      <c r="J5" s="43" t="s">
        <v>31</v>
      </c>
      <c r="K5" s="28"/>
      <c r="L5" s="23" t="s">
        <v>44</v>
      </c>
      <c r="M5" s="44" t="s">
        <v>33</v>
      </c>
      <c r="N5" s="39" t="s">
        <v>56</v>
      </c>
      <c r="O5" s="28"/>
      <c r="P5" s="39" t="s">
        <v>57</v>
      </c>
      <c r="Q5" s="45"/>
      <c r="R5" s="45"/>
      <c r="S5" s="42"/>
      <c r="T5" s="46" t="b">
        <v>0</v>
      </c>
      <c r="U5" s="47" t="s">
        <v>58</v>
      </c>
      <c r="V5" s="47" t="s">
        <v>59</v>
      </c>
      <c r="W5" s="50"/>
      <c r="X5" s="43" t="s">
        <v>60</v>
      </c>
      <c r="Y5" s="49" t="s">
        <v>61</v>
      </c>
      <c r="Z5" s="28"/>
      <c r="AA5" s="28"/>
      <c r="AB5" s="28"/>
      <c r="AC5" s="28"/>
    </row>
    <row r="6">
      <c r="A6" s="37" t="s">
        <v>28</v>
      </c>
      <c r="B6" s="38"/>
      <c r="C6" s="39" t="s">
        <v>62</v>
      </c>
      <c r="D6" s="40" t="s">
        <v>63</v>
      </c>
      <c r="E6" s="40" t="s">
        <v>64</v>
      </c>
      <c r="F6" s="41" t="b">
        <f t="shared" si="1"/>
        <v>0</v>
      </c>
      <c r="G6" s="41" t="b">
        <f t="shared" si="2"/>
        <v>1</v>
      </c>
      <c r="H6" s="42"/>
      <c r="I6" s="40" t="s">
        <v>29</v>
      </c>
      <c r="J6" s="43" t="s">
        <v>31</v>
      </c>
      <c r="K6" s="28"/>
      <c r="L6" s="23" t="s">
        <v>44</v>
      </c>
      <c r="M6" s="44" t="s">
        <v>33</v>
      </c>
      <c r="N6" s="39" t="s">
        <v>65</v>
      </c>
      <c r="O6" s="28"/>
      <c r="P6" s="39" t="s">
        <v>66</v>
      </c>
      <c r="Q6" s="45"/>
      <c r="R6" s="45"/>
      <c r="S6" s="42"/>
      <c r="T6" s="46" t="b">
        <v>0</v>
      </c>
      <c r="U6" s="47" t="s">
        <v>48</v>
      </c>
      <c r="V6" s="47" t="s">
        <v>67</v>
      </c>
      <c r="W6" s="48" t="s">
        <v>68</v>
      </c>
      <c r="X6" s="43" t="s">
        <v>69</v>
      </c>
      <c r="Y6" s="49" t="s">
        <v>70</v>
      </c>
      <c r="Z6" s="28"/>
      <c r="AA6" s="28"/>
      <c r="AB6" s="28"/>
      <c r="AC6" s="28"/>
    </row>
    <row r="7">
      <c r="A7" s="37" t="s">
        <v>28</v>
      </c>
      <c r="B7" s="51" t="s">
        <v>71</v>
      </c>
      <c r="C7" s="39" t="s">
        <v>72</v>
      </c>
      <c r="D7" s="40" t="s">
        <v>73</v>
      </c>
      <c r="E7" s="40" t="s">
        <v>74</v>
      </c>
      <c r="F7" s="41" t="b">
        <f t="shared" si="1"/>
        <v>0</v>
      </c>
      <c r="G7" s="41" t="b">
        <f t="shared" si="2"/>
        <v>1</v>
      </c>
      <c r="H7" s="42"/>
      <c r="I7" s="40" t="s">
        <v>29</v>
      </c>
      <c r="J7" s="43" t="s">
        <v>31</v>
      </c>
      <c r="K7" s="28"/>
      <c r="L7" s="23" t="s">
        <v>44</v>
      </c>
      <c r="M7" s="44" t="s">
        <v>33</v>
      </c>
      <c r="N7" s="39" t="s">
        <v>75</v>
      </c>
      <c r="O7" s="28"/>
      <c r="P7" s="39" t="s">
        <v>76</v>
      </c>
      <c r="Q7" s="45"/>
      <c r="R7" s="45"/>
      <c r="S7" s="42"/>
      <c r="T7" s="46" t="b">
        <v>0</v>
      </c>
      <c r="U7" s="47" t="s">
        <v>77</v>
      </c>
      <c r="V7" s="47" t="s">
        <v>78</v>
      </c>
      <c r="W7" s="50"/>
      <c r="X7" s="43" t="s">
        <v>79</v>
      </c>
      <c r="Y7" s="49" t="s">
        <v>80</v>
      </c>
      <c r="Z7" s="28"/>
      <c r="AA7" s="28"/>
      <c r="AB7" s="28"/>
      <c r="AC7" s="28"/>
    </row>
    <row r="8">
      <c r="A8" s="37" t="s">
        <v>81</v>
      </c>
      <c r="B8" s="38"/>
      <c r="C8" s="39" t="s">
        <v>72</v>
      </c>
      <c r="D8" s="40" t="s">
        <v>82</v>
      </c>
      <c r="E8" s="40" t="s">
        <v>74</v>
      </c>
      <c r="F8" s="41" t="b">
        <f t="shared" si="1"/>
        <v>0</v>
      </c>
      <c r="G8" s="41" t="b">
        <f t="shared" si="2"/>
        <v>1</v>
      </c>
      <c r="H8" s="42"/>
      <c r="I8" s="40" t="s">
        <v>29</v>
      </c>
      <c r="J8" s="43" t="s">
        <v>31</v>
      </c>
      <c r="K8" s="28"/>
      <c r="L8" s="23" t="s">
        <v>44</v>
      </c>
      <c r="M8" s="44" t="s">
        <v>33</v>
      </c>
      <c r="N8" s="39" t="s">
        <v>75</v>
      </c>
      <c r="O8" s="28"/>
      <c r="P8" s="39" t="s">
        <v>76</v>
      </c>
      <c r="Q8" s="45"/>
      <c r="R8" s="45"/>
      <c r="S8" s="42"/>
      <c r="T8" s="46" t="b">
        <v>0</v>
      </c>
      <c r="U8" s="47" t="s">
        <v>77</v>
      </c>
      <c r="V8" s="47" t="s">
        <v>78</v>
      </c>
      <c r="W8" s="50"/>
      <c r="X8" s="43" t="s">
        <v>79</v>
      </c>
      <c r="Y8" s="49" t="s">
        <v>80</v>
      </c>
      <c r="Z8" s="28"/>
      <c r="AA8" s="28"/>
      <c r="AB8" s="28"/>
      <c r="AC8" s="28"/>
    </row>
    <row r="9">
      <c r="A9" s="16" t="s">
        <v>28</v>
      </c>
      <c r="B9" s="17"/>
      <c r="C9" s="18" t="s">
        <v>83</v>
      </c>
      <c r="D9" s="19"/>
      <c r="E9" s="19"/>
      <c r="F9" s="20" t="b">
        <f t="shared" si="1"/>
        <v>1</v>
      </c>
      <c r="G9" s="20" t="b">
        <f t="shared" si="2"/>
        <v>0</v>
      </c>
      <c r="H9" s="21" t="s">
        <v>30</v>
      </c>
      <c r="I9" s="19"/>
      <c r="J9" s="22" t="s">
        <v>31</v>
      </c>
      <c r="K9" s="19"/>
      <c r="L9" s="23" t="s">
        <v>32</v>
      </c>
      <c r="M9" s="24" t="s">
        <v>33</v>
      </c>
      <c r="N9" s="18" t="s">
        <v>84</v>
      </c>
      <c r="O9" s="19"/>
      <c r="P9" s="18" t="s">
        <v>85</v>
      </c>
      <c r="Q9" s="19"/>
      <c r="R9" s="19"/>
      <c r="S9" s="20" t="b">
        <v>0</v>
      </c>
      <c r="T9" s="19"/>
      <c r="U9" s="19"/>
      <c r="V9" s="19"/>
      <c r="W9" s="25"/>
      <c r="X9" s="43" t="s">
        <v>36</v>
      </c>
      <c r="Y9" s="49" t="s">
        <v>37</v>
      </c>
      <c r="Z9" s="28"/>
      <c r="AA9" s="28"/>
      <c r="AB9" s="28"/>
      <c r="AC9" s="28"/>
    </row>
    <row r="10">
      <c r="A10" s="29" t="s">
        <v>28</v>
      </c>
      <c r="B10" s="17"/>
      <c r="C10" s="30" t="s">
        <v>83</v>
      </c>
      <c r="D10" s="19"/>
      <c r="E10" s="19"/>
      <c r="F10" s="31" t="b">
        <f t="shared" si="1"/>
        <v>1</v>
      </c>
      <c r="G10" s="31" t="b">
        <f t="shared" si="2"/>
        <v>0</v>
      </c>
      <c r="H10" s="32" t="s">
        <v>30</v>
      </c>
      <c r="I10" s="19"/>
      <c r="J10" s="22" t="s">
        <v>31</v>
      </c>
      <c r="K10" s="19"/>
      <c r="L10" s="33" t="s">
        <v>38</v>
      </c>
      <c r="M10" s="34" t="s">
        <v>33</v>
      </c>
      <c r="N10" s="30" t="s">
        <v>84</v>
      </c>
      <c r="O10" s="19"/>
      <c r="P10" s="30" t="s">
        <v>85</v>
      </c>
      <c r="Q10" s="19"/>
      <c r="R10" s="19"/>
      <c r="S10" s="31" t="b">
        <v>0</v>
      </c>
      <c r="T10" s="19"/>
      <c r="U10" s="19"/>
      <c r="V10" s="19"/>
      <c r="W10" s="25"/>
      <c r="X10" s="52" t="s">
        <v>39</v>
      </c>
      <c r="Y10" s="53" t="s">
        <v>40</v>
      </c>
      <c r="Z10" s="28"/>
      <c r="AA10" s="28"/>
      <c r="AB10" s="28"/>
      <c r="AC10" s="28"/>
    </row>
    <row r="11">
      <c r="A11" s="37" t="s">
        <v>28</v>
      </c>
      <c r="B11" s="38"/>
      <c r="C11" s="39" t="s">
        <v>86</v>
      </c>
      <c r="D11" s="40" t="s">
        <v>42</v>
      </c>
      <c r="E11" s="40" t="s">
        <v>43</v>
      </c>
      <c r="F11" s="41" t="b">
        <f t="shared" si="1"/>
        <v>0</v>
      </c>
      <c r="G11" s="41" t="b">
        <f t="shared" si="2"/>
        <v>1</v>
      </c>
      <c r="H11" s="42"/>
      <c r="I11" s="40" t="s">
        <v>83</v>
      </c>
      <c r="J11" s="43" t="s">
        <v>31</v>
      </c>
      <c r="K11" s="28"/>
      <c r="L11" s="23" t="s">
        <v>44</v>
      </c>
      <c r="M11" s="44" t="s">
        <v>33</v>
      </c>
      <c r="N11" s="39" t="s">
        <v>87</v>
      </c>
      <c r="O11" s="43" t="s">
        <v>88</v>
      </c>
      <c r="P11" s="39" t="s">
        <v>47</v>
      </c>
      <c r="Q11" s="45"/>
      <c r="R11" s="45"/>
      <c r="S11" s="42"/>
      <c r="T11" s="46" t="b">
        <v>0</v>
      </c>
      <c r="U11" s="47" t="s">
        <v>48</v>
      </c>
      <c r="V11" s="47" t="s">
        <v>49</v>
      </c>
      <c r="W11" s="48" t="s">
        <v>50</v>
      </c>
      <c r="X11" s="43" t="s">
        <v>51</v>
      </c>
      <c r="Y11" s="49" t="s">
        <v>89</v>
      </c>
      <c r="Z11" s="28"/>
      <c r="AA11" s="28"/>
      <c r="AB11" s="28"/>
      <c r="AC11" s="28"/>
    </row>
    <row r="12">
      <c r="A12" s="37" t="s">
        <v>28</v>
      </c>
      <c r="B12" s="38"/>
      <c r="C12" s="39" t="s">
        <v>90</v>
      </c>
      <c r="D12" s="40" t="s">
        <v>54</v>
      </c>
      <c r="E12" s="40" t="s">
        <v>55</v>
      </c>
      <c r="F12" s="41" t="b">
        <f t="shared" si="1"/>
        <v>0</v>
      </c>
      <c r="G12" s="41" t="b">
        <f t="shared" si="2"/>
        <v>1</v>
      </c>
      <c r="H12" s="42"/>
      <c r="I12" s="40" t="s">
        <v>83</v>
      </c>
      <c r="J12" s="43" t="s">
        <v>31</v>
      </c>
      <c r="K12" s="28"/>
      <c r="L12" s="23" t="s">
        <v>44</v>
      </c>
      <c r="M12" s="44" t="s">
        <v>33</v>
      </c>
      <c r="N12" s="39" t="s">
        <v>91</v>
      </c>
      <c r="O12" s="28"/>
      <c r="P12" s="39" t="s">
        <v>57</v>
      </c>
      <c r="Q12" s="45"/>
      <c r="R12" s="45"/>
      <c r="S12" s="42"/>
      <c r="T12" s="46" t="b">
        <v>0</v>
      </c>
      <c r="U12" s="47" t="s">
        <v>58</v>
      </c>
      <c r="V12" s="47" t="s">
        <v>59</v>
      </c>
      <c r="W12" s="50"/>
      <c r="X12" s="43" t="s">
        <v>60</v>
      </c>
      <c r="Y12" s="49" t="s">
        <v>61</v>
      </c>
      <c r="Z12" s="28"/>
      <c r="AA12" s="28"/>
      <c r="AB12" s="28"/>
      <c r="AC12" s="28"/>
    </row>
    <row r="13">
      <c r="A13" s="37" t="s">
        <v>28</v>
      </c>
      <c r="B13" s="38"/>
      <c r="C13" s="39" t="s">
        <v>92</v>
      </c>
      <c r="D13" s="40" t="s">
        <v>63</v>
      </c>
      <c r="E13" s="40" t="s">
        <v>64</v>
      </c>
      <c r="F13" s="41" t="b">
        <f t="shared" si="1"/>
        <v>0</v>
      </c>
      <c r="G13" s="41" t="b">
        <f t="shared" si="2"/>
        <v>1</v>
      </c>
      <c r="H13" s="42"/>
      <c r="I13" s="40" t="s">
        <v>83</v>
      </c>
      <c r="J13" s="43" t="s">
        <v>31</v>
      </c>
      <c r="K13" s="28"/>
      <c r="L13" s="23" t="s">
        <v>44</v>
      </c>
      <c r="M13" s="44" t="s">
        <v>33</v>
      </c>
      <c r="N13" s="39" t="s">
        <v>93</v>
      </c>
      <c r="O13" s="28"/>
      <c r="P13" s="39" t="s">
        <v>66</v>
      </c>
      <c r="Q13" s="45"/>
      <c r="R13" s="45"/>
      <c r="S13" s="42"/>
      <c r="T13" s="46" t="b">
        <v>0</v>
      </c>
      <c r="U13" s="47" t="s">
        <v>48</v>
      </c>
      <c r="V13" s="47" t="s">
        <v>67</v>
      </c>
      <c r="W13" s="48" t="s">
        <v>68</v>
      </c>
      <c r="X13" s="43" t="s">
        <v>69</v>
      </c>
      <c r="Y13" s="49" t="s">
        <v>70</v>
      </c>
      <c r="Z13" s="28"/>
      <c r="AA13" s="28"/>
      <c r="AB13" s="28"/>
      <c r="AC13" s="28"/>
    </row>
    <row r="14">
      <c r="A14" s="37" t="s">
        <v>28</v>
      </c>
      <c r="B14" s="51" t="s">
        <v>71</v>
      </c>
      <c r="C14" s="39" t="s">
        <v>94</v>
      </c>
      <c r="D14" s="40" t="s">
        <v>73</v>
      </c>
      <c r="E14" s="40" t="s">
        <v>74</v>
      </c>
      <c r="F14" s="41" t="b">
        <f t="shared" si="1"/>
        <v>0</v>
      </c>
      <c r="G14" s="41" t="b">
        <f t="shared" si="2"/>
        <v>1</v>
      </c>
      <c r="H14" s="42"/>
      <c r="I14" s="40" t="s">
        <v>83</v>
      </c>
      <c r="J14" s="43" t="s">
        <v>31</v>
      </c>
      <c r="K14" s="28"/>
      <c r="L14" s="23" t="s">
        <v>44</v>
      </c>
      <c r="M14" s="44" t="s">
        <v>33</v>
      </c>
      <c r="N14" s="39" t="s">
        <v>95</v>
      </c>
      <c r="O14" s="28"/>
      <c r="P14" s="39" t="s">
        <v>76</v>
      </c>
      <c r="Q14" s="45"/>
      <c r="R14" s="45"/>
      <c r="S14" s="42"/>
      <c r="T14" s="46" t="b">
        <v>0</v>
      </c>
      <c r="U14" s="47" t="s">
        <v>77</v>
      </c>
      <c r="V14" s="47" t="s">
        <v>78</v>
      </c>
      <c r="W14" s="50"/>
      <c r="X14" s="43" t="s">
        <v>79</v>
      </c>
      <c r="Y14" s="49" t="s">
        <v>80</v>
      </c>
      <c r="Z14" s="28"/>
      <c r="AA14" s="28"/>
      <c r="AB14" s="28"/>
      <c r="AC14" s="28"/>
    </row>
    <row r="15">
      <c r="A15" s="37" t="s">
        <v>81</v>
      </c>
      <c r="B15" s="38"/>
      <c r="C15" s="39" t="s">
        <v>94</v>
      </c>
      <c r="D15" s="40" t="s">
        <v>82</v>
      </c>
      <c r="E15" s="40" t="s">
        <v>74</v>
      </c>
      <c r="F15" s="41" t="b">
        <f t="shared" si="1"/>
        <v>0</v>
      </c>
      <c r="G15" s="41" t="b">
        <f t="shared" si="2"/>
        <v>1</v>
      </c>
      <c r="H15" s="42"/>
      <c r="I15" s="40" t="s">
        <v>83</v>
      </c>
      <c r="J15" s="43" t="s">
        <v>31</v>
      </c>
      <c r="K15" s="28"/>
      <c r="L15" s="23" t="s">
        <v>44</v>
      </c>
      <c r="M15" s="44" t="s">
        <v>33</v>
      </c>
      <c r="N15" s="39" t="s">
        <v>95</v>
      </c>
      <c r="O15" s="28"/>
      <c r="P15" s="39" t="s">
        <v>76</v>
      </c>
      <c r="Q15" s="45"/>
      <c r="R15" s="45"/>
      <c r="S15" s="42"/>
      <c r="T15" s="46" t="b">
        <v>0</v>
      </c>
      <c r="U15" s="47" t="s">
        <v>77</v>
      </c>
      <c r="V15" s="47" t="s">
        <v>78</v>
      </c>
      <c r="W15" s="50"/>
      <c r="X15" s="43" t="s">
        <v>79</v>
      </c>
      <c r="Y15" s="49" t="s">
        <v>80</v>
      </c>
      <c r="Z15" s="28"/>
      <c r="AA15" s="28"/>
      <c r="AB15" s="28"/>
      <c r="AC15" s="28"/>
    </row>
    <row r="16">
      <c r="A16" s="16" t="s">
        <v>28</v>
      </c>
      <c r="B16" s="17"/>
      <c r="C16" s="18" t="s">
        <v>96</v>
      </c>
      <c r="D16" s="19"/>
      <c r="E16" s="19"/>
      <c r="F16" s="20" t="b">
        <f t="shared" si="1"/>
        <v>1</v>
      </c>
      <c r="G16" s="20" t="b">
        <f t="shared" si="2"/>
        <v>0</v>
      </c>
      <c r="H16" s="21" t="s">
        <v>97</v>
      </c>
      <c r="I16" s="19"/>
      <c r="J16" s="22" t="s">
        <v>98</v>
      </c>
      <c r="K16" s="19"/>
      <c r="L16" s="23" t="s">
        <v>32</v>
      </c>
      <c r="M16" s="24" t="s">
        <v>33</v>
      </c>
      <c r="N16" s="18" t="s">
        <v>99</v>
      </c>
      <c r="O16" s="19"/>
      <c r="P16" s="18" t="s">
        <v>100</v>
      </c>
      <c r="Q16" s="19"/>
      <c r="R16" s="19"/>
      <c r="S16" s="20" t="b">
        <v>0</v>
      </c>
      <c r="T16" s="19"/>
      <c r="U16" s="19"/>
      <c r="V16" s="19"/>
      <c r="W16" s="25"/>
      <c r="X16" s="43" t="s">
        <v>36</v>
      </c>
      <c r="Y16" s="49" t="s">
        <v>37</v>
      </c>
      <c r="Z16" s="28"/>
      <c r="AA16" s="28"/>
      <c r="AB16" s="28"/>
      <c r="AC16" s="28"/>
    </row>
    <row r="17">
      <c r="A17" s="29" t="s">
        <v>28</v>
      </c>
      <c r="B17" s="17"/>
      <c r="C17" s="30" t="s">
        <v>96</v>
      </c>
      <c r="D17" s="19"/>
      <c r="E17" s="19"/>
      <c r="F17" s="31" t="b">
        <f t="shared" si="1"/>
        <v>1</v>
      </c>
      <c r="G17" s="31" t="b">
        <f t="shared" si="2"/>
        <v>0</v>
      </c>
      <c r="H17" s="32" t="s">
        <v>97</v>
      </c>
      <c r="I17" s="19"/>
      <c r="J17" s="22" t="s">
        <v>98</v>
      </c>
      <c r="K17" s="19"/>
      <c r="L17" s="33" t="s">
        <v>38</v>
      </c>
      <c r="M17" s="34" t="s">
        <v>33</v>
      </c>
      <c r="N17" s="30" t="s">
        <v>99</v>
      </c>
      <c r="O17" s="19"/>
      <c r="P17" s="30" t="s">
        <v>100</v>
      </c>
      <c r="Q17" s="19"/>
      <c r="R17" s="19"/>
      <c r="S17" s="31" t="b">
        <v>0</v>
      </c>
      <c r="T17" s="19"/>
      <c r="U17" s="19"/>
      <c r="V17" s="19"/>
      <c r="W17" s="25"/>
      <c r="X17" s="52" t="s">
        <v>39</v>
      </c>
      <c r="Y17" s="53" t="s">
        <v>40</v>
      </c>
      <c r="Z17" s="28"/>
      <c r="AA17" s="28"/>
      <c r="AB17" s="28"/>
      <c r="AC17" s="28"/>
    </row>
    <row r="18">
      <c r="A18" s="37" t="s">
        <v>28</v>
      </c>
      <c r="B18" s="38"/>
      <c r="C18" s="39" t="s">
        <v>101</v>
      </c>
      <c r="D18" s="40" t="s">
        <v>42</v>
      </c>
      <c r="E18" s="40" t="s">
        <v>43</v>
      </c>
      <c r="F18" s="41" t="b">
        <f t="shared" si="1"/>
        <v>0</v>
      </c>
      <c r="G18" s="41" t="b">
        <f t="shared" si="2"/>
        <v>1</v>
      </c>
      <c r="H18" s="42"/>
      <c r="I18" s="40" t="s">
        <v>96</v>
      </c>
      <c r="J18" s="43" t="s">
        <v>102</v>
      </c>
      <c r="K18" s="28"/>
      <c r="L18" s="23" t="s">
        <v>44</v>
      </c>
      <c r="M18" s="44" t="s">
        <v>33</v>
      </c>
      <c r="N18" s="39" t="s">
        <v>103</v>
      </c>
      <c r="O18" s="43" t="s">
        <v>104</v>
      </c>
      <c r="P18" s="39" t="s">
        <v>47</v>
      </c>
      <c r="Q18" s="45"/>
      <c r="R18" s="45"/>
      <c r="S18" s="42"/>
      <c r="T18" s="46" t="b">
        <v>0</v>
      </c>
      <c r="U18" s="47" t="s">
        <v>48</v>
      </c>
      <c r="V18" s="47" t="s">
        <v>49</v>
      </c>
      <c r="W18" s="48" t="s">
        <v>50</v>
      </c>
      <c r="X18" s="43" t="s">
        <v>51</v>
      </c>
      <c r="Y18" s="49" t="s">
        <v>105</v>
      </c>
      <c r="Z18" s="28"/>
      <c r="AA18" s="28"/>
      <c r="AB18" s="28"/>
      <c r="AC18" s="28"/>
    </row>
    <row r="19">
      <c r="A19" s="37" t="s">
        <v>28</v>
      </c>
      <c r="B19" s="38"/>
      <c r="C19" s="39" t="s">
        <v>106</v>
      </c>
      <c r="D19" s="40" t="s">
        <v>54</v>
      </c>
      <c r="E19" s="40" t="s">
        <v>55</v>
      </c>
      <c r="F19" s="41" t="b">
        <f t="shared" si="1"/>
        <v>0</v>
      </c>
      <c r="G19" s="41" t="b">
        <f t="shared" si="2"/>
        <v>1</v>
      </c>
      <c r="H19" s="42"/>
      <c r="I19" s="40" t="s">
        <v>96</v>
      </c>
      <c r="J19" s="43" t="s">
        <v>102</v>
      </c>
      <c r="K19" s="28"/>
      <c r="L19" s="23" t="s">
        <v>44</v>
      </c>
      <c r="M19" s="44" t="s">
        <v>33</v>
      </c>
      <c r="N19" s="39" t="s">
        <v>107</v>
      </c>
      <c r="O19" s="28"/>
      <c r="P19" s="39" t="s">
        <v>57</v>
      </c>
      <c r="Q19" s="45"/>
      <c r="R19" s="45"/>
      <c r="S19" s="42"/>
      <c r="T19" s="46" t="b">
        <v>0</v>
      </c>
      <c r="U19" s="47" t="s">
        <v>58</v>
      </c>
      <c r="V19" s="47" t="s">
        <v>59</v>
      </c>
      <c r="W19" s="50"/>
      <c r="X19" s="43" t="s">
        <v>60</v>
      </c>
      <c r="Y19" s="49" t="s">
        <v>61</v>
      </c>
      <c r="Z19" s="28"/>
      <c r="AA19" s="28"/>
      <c r="AB19" s="28"/>
      <c r="AC19" s="28"/>
    </row>
    <row r="20">
      <c r="A20" s="37" t="s">
        <v>28</v>
      </c>
      <c r="B20" s="38"/>
      <c r="C20" s="39" t="s">
        <v>108</v>
      </c>
      <c r="D20" s="40" t="s">
        <v>63</v>
      </c>
      <c r="E20" s="40" t="s">
        <v>64</v>
      </c>
      <c r="F20" s="41" t="b">
        <f t="shared" si="1"/>
        <v>0</v>
      </c>
      <c r="G20" s="41" t="b">
        <f t="shared" si="2"/>
        <v>1</v>
      </c>
      <c r="H20" s="42"/>
      <c r="I20" s="40" t="s">
        <v>96</v>
      </c>
      <c r="J20" s="43" t="s">
        <v>102</v>
      </c>
      <c r="K20" s="28"/>
      <c r="L20" s="23" t="s">
        <v>44</v>
      </c>
      <c r="M20" s="44" t="s">
        <v>33</v>
      </c>
      <c r="N20" s="39" t="s">
        <v>109</v>
      </c>
      <c r="O20" s="28"/>
      <c r="P20" s="39" t="s">
        <v>66</v>
      </c>
      <c r="Q20" s="45"/>
      <c r="R20" s="45"/>
      <c r="S20" s="42"/>
      <c r="T20" s="46" t="b">
        <v>0</v>
      </c>
      <c r="U20" s="47" t="s">
        <v>48</v>
      </c>
      <c r="V20" s="47" t="s">
        <v>67</v>
      </c>
      <c r="W20" s="48" t="s">
        <v>68</v>
      </c>
      <c r="X20" s="43" t="s">
        <v>69</v>
      </c>
      <c r="Y20" s="49" t="s">
        <v>70</v>
      </c>
      <c r="Z20" s="28"/>
      <c r="AA20" s="28"/>
      <c r="AB20" s="28"/>
      <c r="AC20" s="28"/>
    </row>
    <row r="21">
      <c r="A21" s="37" t="s">
        <v>28</v>
      </c>
      <c r="B21" s="51" t="s">
        <v>71</v>
      </c>
      <c r="C21" s="39" t="s">
        <v>110</v>
      </c>
      <c r="D21" s="40" t="s">
        <v>73</v>
      </c>
      <c r="E21" s="40" t="s">
        <v>74</v>
      </c>
      <c r="F21" s="41" t="b">
        <f t="shared" si="1"/>
        <v>0</v>
      </c>
      <c r="G21" s="41" t="b">
        <f t="shared" si="2"/>
        <v>1</v>
      </c>
      <c r="H21" s="42"/>
      <c r="I21" s="40" t="s">
        <v>96</v>
      </c>
      <c r="J21" s="43" t="s">
        <v>102</v>
      </c>
      <c r="K21" s="28"/>
      <c r="L21" s="23" t="s">
        <v>44</v>
      </c>
      <c r="M21" s="44" t="s">
        <v>33</v>
      </c>
      <c r="N21" s="39" t="s">
        <v>111</v>
      </c>
      <c r="O21" s="28"/>
      <c r="P21" s="39" t="s">
        <v>76</v>
      </c>
      <c r="Q21" s="45"/>
      <c r="R21" s="45"/>
      <c r="S21" s="42"/>
      <c r="T21" s="46" t="b">
        <v>0</v>
      </c>
      <c r="U21" s="47" t="s">
        <v>77</v>
      </c>
      <c r="V21" s="47" t="s">
        <v>78</v>
      </c>
      <c r="W21" s="50"/>
      <c r="X21" s="43" t="s">
        <v>79</v>
      </c>
      <c r="Y21" s="49" t="s">
        <v>80</v>
      </c>
      <c r="Z21" s="28"/>
      <c r="AA21" s="28"/>
      <c r="AB21" s="28"/>
      <c r="AC21" s="28"/>
    </row>
    <row r="22">
      <c r="A22" s="37" t="s">
        <v>81</v>
      </c>
      <c r="B22" s="38"/>
      <c r="C22" s="39" t="s">
        <v>110</v>
      </c>
      <c r="D22" s="40" t="s">
        <v>82</v>
      </c>
      <c r="E22" s="40" t="s">
        <v>74</v>
      </c>
      <c r="F22" s="41" t="b">
        <f t="shared" si="1"/>
        <v>0</v>
      </c>
      <c r="G22" s="41" t="b">
        <f t="shared" si="2"/>
        <v>1</v>
      </c>
      <c r="H22" s="42"/>
      <c r="I22" s="40" t="s">
        <v>96</v>
      </c>
      <c r="J22" s="43" t="s">
        <v>102</v>
      </c>
      <c r="K22" s="28"/>
      <c r="L22" s="23" t="s">
        <v>44</v>
      </c>
      <c r="M22" s="44" t="s">
        <v>33</v>
      </c>
      <c r="N22" s="39" t="s">
        <v>111</v>
      </c>
      <c r="O22" s="28"/>
      <c r="P22" s="39" t="s">
        <v>76</v>
      </c>
      <c r="Q22" s="45"/>
      <c r="R22" s="45"/>
      <c r="S22" s="42"/>
      <c r="T22" s="46" t="b">
        <v>0</v>
      </c>
      <c r="U22" s="47" t="s">
        <v>77</v>
      </c>
      <c r="V22" s="47" t="s">
        <v>78</v>
      </c>
      <c r="W22" s="50"/>
      <c r="X22" s="43" t="s">
        <v>79</v>
      </c>
      <c r="Y22" s="49" t="s">
        <v>80</v>
      </c>
      <c r="Z22" s="28"/>
      <c r="AA22" s="28"/>
      <c r="AB22" s="28"/>
      <c r="AC22" s="28"/>
    </row>
    <row r="23">
      <c r="A23" s="16" t="s">
        <v>28</v>
      </c>
      <c r="B23" s="17"/>
      <c r="C23" s="18" t="s">
        <v>112</v>
      </c>
      <c r="D23" s="19"/>
      <c r="E23" s="19"/>
      <c r="F23" s="20" t="b">
        <f t="shared" si="1"/>
        <v>1</v>
      </c>
      <c r="G23" s="20" t="b">
        <f t="shared" si="2"/>
        <v>0</v>
      </c>
      <c r="H23" s="21" t="s">
        <v>97</v>
      </c>
      <c r="I23" s="19"/>
      <c r="J23" s="22" t="s">
        <v>31</v>
      </c>
      <c r="K23" s="19"/>
      <c r="L23" s="23" t="s">
        <v>32</v>
      </c>
      <c r="M23" s="24" t="s">
        <v>33</v>
      </c>
      <c r="N23" s="18" t="s">
        <v>113</v>
      </c>
      <c r="O23" s="19"/>
      <c r="P23" s="18" t="s">
        <v>114</v>
      </c>
      <c r="Q23" s="19"/>
      <c r="R23" s="19"/>
      <c r="S23" s="20" t="b">
        <v>0</v>
      </c>
      <c r="T23" s="19"/>
      <c r="U23" s="19"/>
      <c r="V23" s="19"/>
      <c r="W23" s="25"/>
      <c r="X23" s="43" t="s">
        <v>36</v>
      </c>
      <c r="Y23" s="49" t="s">
        <v>37</v>
      </c>
      <c r="Z23" s="28"/>
      <c r="AA23" s="28"/>
      <c r="AB23" s="28"/>
      <c r="AC23" s="28"/>
    </row>
    <row r="24">
      <c r="A24" s="29" t="s">
        <v>28</v>
      </c>
      <c r="B24" s="17"/>
      <c r="C24" s="30" t="s">
        <v>112</v>
      </c>
      <c r="D24" s="19"/>
      <c r="E24" s="19"/>
      <c r="F24" s="31" t="b">
        <f t="shared" si="1"/>
        <v>1</v>
      </c>
      <c r="G24" s="31" t="b">
        <f t="shared" si="2"/>
        <v>0</v>
      </c>
      <c r="H24" s="32" t="s">
        <v>97</v>
      </c>
      <c r="I24" s="19"/>
      <c r="J24" s="22" t="s">
        <v>31</v>
      </c>
      <c r="K24" s="19"/>
      <c r="L24" s="33" t="s">
        <v>38</v>
      </c>
      <c r="M24" s="34" t="s">
        <v>33</v>
      </c>
      <c r="N24" s="30" t="s">
        <v>113</v>
      </c>
      <c r="O24" s="19"/>
      <c r="P24" s="30" t="s">
        <v>114</v>
      </c>
      <c r="Q24" s="19"/>
      <c r="R24" s="19"/>
      <c r="S24" s="31" t="b">
        <v>0</v>
      </c>
      <c r="T24" s="19"/>
      <c r="U24" s="19"/>
      <c r="V24" s="19"/>
      <c r="W24" s="25"/>
      <c r="X24" s="52" t="s">
        <v>39</v>
      </c>
      <c r="Y24" s="53" t="s">
        <v>40</v>
      </c>
      <c r="Z24" s="28"/>
      <c r="AA24" s="28"/>
      <c r="AB24" s="28"/>
      <c r="AC24" s="28"/>
    </row>
    <row r="25">
      <c r="A25" s="37" t="s">
        <v>28</v>
      </c>
      <c r="B25" s="38"/>
      <c r="C25" s="39" t="s">
        <v>115</v>
      </c>
      <c r="D25" s="40" t="s">
        <v>42</v>
      </c>
      <c r="E25" s="40" t="s">
        <v>43</v>
      </c>
      <c r="F25" s="41" t="b">
        <f t="shared" si="1"/>
        <v>0</v>
      </c>
      <c r="G25" s="41" t="b">
        <f t="shared" si="2"/>
        <v>1</v>
      </c>
      <c r="H25" s="42"/>
      <c r="I25" s="40" t="s">
        <v>112</v>
      </c>
      <c r="J25" s="43" t="s">
        <v>31</v>
      </c>
      <c r="K25" s="28"/>
      <c r="L25" s="23" t="s">
        <v>44</v>
      </c>
      <c r="M25" s="44" t="s">
        <v>33</v>
      </c>
      <c r="N25" s="39" t="s">
        <v>116</v>
      </c>
      <c r="O25" s="43" t="s">
        <v>117</v>
      </c>
      <c r="P25" s="39" t="s">
        <v>47</v>
      </c>
      <c r="Q25" s="45"/>
      <c r="R25" s="45"/>
      <c r="S25" s="42"/>
      <c r="T25" s="46" t="b">
        <v>0</v>
      </c>
      <c r="U25" s="47" t="s">
        <v>48</v>
      </c>
      <c r="V25" s="47" t="s">
        <v>49</v>
      </c>
      <c r="W25" s="48" t="s">
        <v>50</v>
      </c>
      <c r="X25" s="43" t="s">
        <v>51</v>
      </c>
      <c r="Y25" s="49" t="s">
        <v>118</v>
      </c>
      <c r="Z25" s="28"/>
      <c r="AA25" s="28"/>
      <c r="AB25" s="28"/>
      <c r="AC25" s="28"/>
    </row>
    <row r="26">
      <c r="A26" s="37" t="s">
        <v>28</v>
      </c>
      <c r="B26" s="38"/>
      <c r="C26" s="39" t="s">
        <v>119</v>
      </c>
      <c r="D26" s="40" t="s">
        <v>54</v>
      </c>
      <c r="E26" s="40" t="s">
        <v>55</v>
      </c>
      <c r="F26" s="41" t="b">
        <f t="shared" si="1"/>
        <v>0</v>
      </c>
      <c r="G26" s="41" t="b">
        <f t="shared" si="2"/>
        <v>1</v>
      </c>
      <c r="H26" s="42"/>
      <c r="I26" s="40" t="s">
        <v>112</v>
      </c>
      <c r="J26" s="43" t="s">
        <v>31</v>
      </c>
      <c r="K26" s="28"/>
      <c r="L26" s="23" t="s">
        <v>44</v>
      </c>
      <c r="M26" s="44" t="s">
        <v>33</v>
      </c>
      <c r="N26" s="39" t="s">
        <v>120</v>
      </c>
      <c r="O26" s="28"/>
      <c r="P26" s="39" t="s">
        <v>57</v>
      </c>
      <c r="Q26" s="45"/>
      <c r="R26" s="45"/>
      <c r="S26" s="42"/>
      <c r="T26" s="46" t="b">
        <v>0</v>
      </c>
      <c r="U26" s="47" t="s">
        <v>58</v>
      </c>
      <c r="V26" s="47" t="s">
        <v>59</v>
      </c>
      <c r="W26" s="50"/>
      <c r="X26" s="43" t="s">
        <v>60</v>
      </c>
      <c r="Y26" s="49" t="s">
        <v>61</v>
      </c>
      <c r="Z26" s="28"/>
      <c r="AA26" s="28"/>
      <c r="AB26" s="28"/>
      <c r="AC26" s="28"/>
    </row>
    <row r="27">
      <c r="A27" s="37" t="s">
        <v>28</v>
      </c>
      <c r="B27" s="38"/>
      <c r="C27" s="39" t="s">
        <v>121</v>
      </c>
      <c r="D27" s="40" t="s">
        <v>63</v>
      </c>
      <c r="E27" s="40" t="s">
        <v>64</v>
      </c>
      <c r="F27" s="41" t="b">
        <f t="shared" si="1"/>
        <v>0</v>
      </c>
      <c r="G27" s="41" t="b">
        <f t="shared" si="2"/>
        <v>1</v>
      </c>
      <c r="H27" s="42"/>
      <c r="I27" s="40" t="s">
        <v>112</v>
      </c>
      <c r="J27" s="43" t="s">
        <v>31</v>
      </c>
      <c r="K27" s="28"/>
      <c r="L27" s="23" t="s">
        <v>44</v>
      </c>
      <c r="M27" s="44" t="s">
        <v>33</v>
      </c>
      <c r="N27" s="39" t="s">
        <v>122</v>
      </c>
      <c r="O27" s="28"/>
      <c r="P27" s="39" t="s">
        <v>66</v>
      </c>
      <c r="Q27" s="45"/>
      <c r="R27" s="45"/>
      <c r="S27" s="42"/>
      <c r="T27" s="46" t="b">
        <v>0</v>
      </c>
      <c r="U27" s="47" t="s">
        <v>48</v>
      </c>
      <c r="V27" s="47" t="s">
        <v>67</v>
      </c>
      <c r="W27" s="48" t="s">
        <v>68</v>
      </c>
      <c r="X27" s="43" t="s">
        <v>69</v>
      </c>
      <c r="Y27" s="49" t="s">
        <v>70</v>
      </c>
      <c r="Z27" s="28"/>
      <c r="AA27" s="28"/>
      <c r="AB27" s="28"/>
      <c r="AC27" s="28"/>
    </row>
    <row r="28">
      <c r="A28" s="37" t="s">
        <v>28</v>
      </c>
      <c r="B28" s="51" t="s">
        <v>71</v>
      </c>
      <c r="C28" s="39" t="s">
        <v>123</v>
      </c>
      <c r="D28" s="40" t="s">
        <v>73</v>
      </c>
      <c r="E28" s="40" t="s">
        <v>74</v>
      </c>
      <c r="F28" s="41" t="b">
        <f t="shared" si="1"/>
        <v>0</v>
      </c>
      <c r="G28" s="41" t="b">
        <f t="shared" si="2"/>
        <v>1</v>
      </c>
      <c r="H28" s="42"/>
      <c r="I28" s="40" t="s">
        <v>112</v>
      </c>
      <c r="J28" s="43" t="s">
        <v>31</v>
      </c>
      <c r="K28" s="28"/>
      <c r="L28" s="23" t="s">
        <v>44</v>
      </c>
      <c r="M28" s="44" t="s">
        <v>33</v>
      </c>
      <c r="N28" s="39" t="s">
        <v>124</v>
      </c>
      <c r="O28" s="28"/>
      <c r="P28" s="39" t="s">
        <v>76</v>
      </c>
      <c r="Q28" s="45"/>
      <c r="R28" s="45"/>
      <c r="S28" s="42"/>
      <c r="T28" s="46" t="b">
        <v>0</v>
      </c>
      <c r="U28" s="47" t="s">
        <v>77</v>
      </c>
      <c r="V28" s="47" t="s">
        <v>78</v>
      </c>
      <c r="W28" s="50"/>
      <c r="X28" s="43" t="s">
        <v>79</v>
      </c>
      <c r="Y28" s="49" t="s">
        <v>80</v>
      </c>
      <c r="Z28" s="28"/>
      <c r="AA28" s="28"/>
      <c r="AB28" s="28"/>
      <c r="AC28" s="28"/>
    </row>
    <row r="29">
      <c r="A29" s="37" t="s">
        <v>81</v>
      </c>
      <c r="B29" s="38"/>
      <c r="C29" s="39" t="s">
        <v>123</v>
      </c>
      <c r="D29" s="40" t="s">
        <v>82</v>
      </c>
      <c r="E29" s="40" t="s">
        <v>74</v>
      </c>
      <c r="F29" s="41" t="b">
        <f t="shared" si="1"/>
        <v>0</v>
      </c>
      <c r="G29" s="41" t="b">
        <f t="shared" si="2"/>
        <v>1</v>
      </c>
      <c r="H29" s="42"/>
      <c r="I29" s="40" t="s">
        <v>112</v>
      </c>
      <c r="J29" s="43" t="s">
        <v>31</v>
      </c>
      <c r="K29" s="28"/>
      <c r="L29" s="23" t="s">
        <v>44</v>
      </c>
      <c r="M29" s="44" t="s">
        <v>33</v>
      </c>
      <c r="N29" s="39" t="s">
        <v>124</v>
      </c>
      <c r="O29" s="28"/>
      <c r="P29" s="39" t="s">
        <v>76</v>
      </c>
      <c r="Q29" s="45"/>
      <c r="R29" s="45"/>
      <c r="S29" s="42"/>
      <c r="T29" s="46" t="b">
        <v>0</v>
      </c>
      <c r="U29" s="47" t="s">
        <v>77</v>
      </c>
      <c r="V29" s="47" t="s">
        <v>78</v>
      </c>
      <c r="W29" s="50"/>
      <c r="X29" s="43" t="s">
        <v>79</v>
      </c>
      <c r="Y29" s="49" t="s">
        <v>80</v>
      </c>
      <c r="Z29" s="28"/>
      <c r="AA29" s="28"/>
      <c r="AB29" s="28"/>
      <c r="AC29" s="28"/>
    </row>
    <row r="30">
      <c r="A30" s="16" t="s">
        <v>28</v>
      </c>
      <c r="B30" s="17"/>
      <c r="C30" s="18" t="s">
        <v>125</v>
      </c>
      <c r="D30" s="19"/>
      <c r="E30" s="19"/>
      <c r="F30" s="20" t="b">
        <f t="shared" si="1"/>
        <v>1</v>
      </c>
      <c r="G30" s="20" t="b">
        <f t="shared" si="2"/>
        <v>0</v>
      </c>
      <c r="H30" s="21" t="s">
        <v>126</v>
      </c>
      <c r="I30" s="19"/>
      <c r="J30" s="22" t="s">
        <v>31</v>
      </c>
      <c r="K30" s="19"/>
      <c r="L30" s="23" t="s">
        <v>127</v>
      </c>
      <c r="M30" s="24" t="s">
        <v>33</v>
      </c>
      <c r="N30" s="18" t="s">
        <v>128</v>
      </c>
      <c r="O30" s="19"/>
      <c r="P30" s="18" t="s">
        <v>129</v>
      </c>
      <c r="Q30" s="19"/>
      <c r="R30" s="19"/>
      <c r="S30" s="20" t="b">
        <v>0</v>
      </c>
      <c r="T30" s="19"/>
      <c r="U30" s="19"/>
      <c r="V30" s="19"/>
      <c r="W30" s="25"/>
      <c r="X30" s="26" t="s">
        <v>130</v>
      </c>
      <c r="Y30" s="27" t="s">
        <v>37</v>
      </c>
      <c r="Z30" s="28"/>
      <c r="AA30" s="28"/>
      <c r="AB30" s="28"/>
      <c r="AC30" s="28"/>
    </row>
    <row r="31">
      <c r="A31" s="29" t="s">
        <v>28</v>
      </c>
      <c r="B31" s="17"/>
      <c r="C31" s="30" t="s">
        <v>125</v>
      </c>
      <c r="D31" s="19"/>
      <c r="E31" s="19"/>
      <c r="F31" s="31" t="b">
        <f t="shared" si="1"/>
        <v>1</v>
      </c>
      <c r="G31" s="31" t="b">
        <f t="shared" si="2"/>
        <v>0</v>
      </c>
      <c r="H31" s="32" t="s">
        <v>126</v>
      </c>
      <c r="I31" s="19"/>
      <c r="J31" s="22" t="s">
        <v>31</v>
      </c>
      <c r="K31" s="19"/>
      <c r="L31" s="33" t="s">
        <v>38</v>
      </c>
      <c r="M31" s="34" t="s">
        <v>33</v>
      </c>
      <c r="N31" s="30" t="s">
        <v>128</v>
      </c>
      <c r="O31" s="19"/>
      <c r="P31" s="30" t="s">
        <v>129</v>
      </c>
      <c r="Q31" s="19"/>
      <c r="R31" s="19"/>
      <c r="S31" s="31" t="b">
        <v>0</v>
      </c>
      <c r="T31" s="19"/>
      <c r="U31" s="19"/>
      <c r="V31" s="19"/>
      <c r="W31" s="25"/>
      <c r="X31" s="35" t="s">
        <v>39</v>
      </c>
      <c r="Y31" s="36" t="s">
        <v>40</v>
      </c>
      <c r="Z31" s="28"/>
      <c r="AA31" s="28"/>
      <c r="AB31" s="28"/>
      <c r="AC31" s="28"/>
    </row>
    <row r="32">
      <c r="A32" s="29" t="s">
        <v>28</v>
      </c>
      <c r="B32" s="17"/>
      <c r="C32" s="30" t="s">
        <v>125</v>
      </c>
      <c r="D32" s="19"/>
      <c r="E32" s="19"/>
      <c r="F32" s="31" t="b">
        <f t="shared" si="1"/>
        <v>1</v>
      </c>
      <c r="G32" s="31" t="b">
        <f t="shared" si="2"/>
        <v>0</v>
      </c>
      <c r="H32" s="32" t="s">
        <v>126</v>
      </c>
      <c r="I32" s="19"/>
      <c r="J32" s="22" t="s">
        <v>31</v>
      </c>
      <c r="K32" s="19"/>
      <c r="L32" s="33" t="s">
        <v>131</v>
      </c>
      <c r="M32" s="34" t="s">
        <v>33</v>
      </c>
      <c r="N32" s="30" t="s">
        <v>128</v>
      </c>
      <c r="O32" s="19"/>
      <c r="P32" s="30" t="s">
        <v>129</v>
      </c>
      <c r="Q32" s="19"/>
      <c r="R32" s="19"/>
      <c r="S32" s="31" t="b">
        <v>0</v>
      </c>
      <c r="T32" s="19"/>
      <c r="U32" s="19"/>
      <c r="V32" s="19"/>
      <c r="W32" s="25"/>
      <c r="X32" s="54" t="s">
        <v>132</v>
      </c>
      <c r="Y32" s="55" t="s">
        <v>133</v>
      </c>
      <c r="Z32" s="28"/>
      <c r="AA32" s="28"/>
      <c r="AB32" s="28"/>
      <c r="AC32" s="28"/>
    </row>
    <row r="33">
      <c r="A33" s="37" t="s">
        <v>28</v>
      </c>
      <c r="B33" s="38"/>
      <c r="C33" s="39" t="s">
        <v>134</v>
      </c>
      <c r="D33" s="40" t="s">
        <v>42</v>
      </c>
      <c r="E33" s="40" t="s">
        <v>43</v>
      </c>
      <c r="F33" s="41" t="b">
        <f t="shared" si="1"/>
        <v>0</v>
      </c>
      <c r="G33" s="41" t="b">
        <f t="shared" si="2"/>
        <v>1</v>
      </c>
      <c r="H33" s="42"/>
      <c r="I33" s="40" t="s">
        <v>125</v>
      </c>
      <c r="J33" s="43" t="s">
        <v>31</v>
      </c>
      <c r="K33" s="28"/>
      <c r="L33" s="23" t="s">
        <v>44</v>
      </c>
      <c r="M33" s="44" t="s">
        <v>33</v>
      </c>
      <c r="N33" s="39" t="s">
        <v>135</v>
      </c>
      <c r="O33" s="22" t="s">
        <v>136</v>
      </c>
      <c r="P33" s="39" t="s">
        <v>47</v>
      </c>
      <c r="Q33" s="45"/>
      <c r="R33" s="45"/>
      <c r="S33" s="42"/>
      <c r="T33" s="46" t="b">
        <v>0</v>
      </c>
      <c r="U33" s="47" t="s">
        <v>48</v>
      </c>
      <c r="V33" s="47" t="s">
        <v>49</v>
      </c>
      <c r="W33" s="48" t="s">
        <v>50</v>
      </c>
      <c r="X33" s="56" t="s">
        <v>51</v>
      </c>
      <c r="Y33" s="57" t="s">
        <v>137</v>
      </c>
      <c r="Z33" s="28"/>
      <c r="AA33" s="28"/>
      <c r="AB33" s="28"/>
      <c r="AC33" s="28"/>
    </row>
    <row r="34">
      <c r="A34" s="37" t="s">
        <v>28</v>
      </c>
      <c r="B34" s="38"/>
      <c r="C34" s="39" t="s">
        <v>138</v>
      </c>
      <c r="D34" s="40" t="s">
        <v>54</v>
      </c>
      <c r="E34" s="40" t="s">
        <v>55</v>
      </c>
      <c r="F34" s="41" t="b">
        <f t="shared" si="1"/>
        <v>0</v>
      </c>
      <c r="G34" s="41" t="b">
        <f t="shared" si="2"/>
        <v>1</v>
      </c>
      <c r="H34" s="42"/>
      <c r="I34" s="40" t="s">
        <v>125</v>
      </c>
      <c r="J34" s="43" t="s">
        <v>31</v>
      </c>
      <c r="K34" s="28"/>
      <c r="L34" s="23" t="s">
        <v>44</v>
      </c>
      <c r="M34" s="44" t="s">
        <v>33</v>
      </c>
      <c r="N34" s="39" t="s">
        <v>139</v>
      </c>
      <c r="O34" s="28"/>
      <c r="P34" s="39" t="s">
        <v>57</v>
      </c>
      <c r="Q34" s="45"/>
      <c r="R34" s="45"/>
      <c r="S34" s="42"/>
      <c r="T34" s="46" t="b">
        <v>0</v>
      </c>
      <c r="U34" s="47" t="s">
        <v>58</v>
      </c>
      <c r="V34" s="47" t="s">
        <v>59</v>
      </c>
      <c r="W34" s="50"/>
      <c r="X34" s="26" t="s">
        <v>60</v>
      </c>
      <c r="Y34" s="27" t="s">
        <v>61</v>
      </c>
      <c r="Z34" s="28"/>
      <c r="AA34" s="28"/>
      <c r="AB34" s="28"/>
      <c r="AC34" s="28"/>
    </row>
    <row r="35">
      <c r="A35" s="37" t="s">
        <v>28</v>
      </c>
      <c r="B35" s="38"/>
      <c r="C35" s="39" t="s">
        <v>140</v>
      </c>
      <c r="D35" s="40" t="s">
        <v>63</v>
      </c>
      <c r="E35" s="40" t="s">
        <v>64</v>
      </c>
      <c r="F35" s="41" t="b">
        <f t="shared" si="1"/>
        <v>0</v>
      </c>
      <c r="G35" s="41" t="b">
        <f t="shared" si="2"/>
        <v>1</v>
      </c>
      <c r="H35" s="42"/>
      <c r="I35" s="40" t="s">
        <v>125</v>
      </c>
      <c r="J35" s="43" t="s">
        <v>31</v>
      </c>
      <c r="K35" s="28"/>
      <c r="L35" s="23" t="s">
        <v>44</v>
      </c>
      <c r="M35" s="44" t="s">
        <v>33</v>
      </c>
      <c r="N35" s="39" t="s">
        <v>141</v>
      </c>
      <c r="O35" s="28"/>
      <c r="P35" s="39" t="s">
        <v>66</v>
      </c>
      <c r="Q35" s="45"/>
      <c r="R35" s="45"/>
      <c r="S35" s="42"/>
      <c r="T35" s="46" t="b">
        <v>0</v>
      </c>
      <c r="U35" s="47" t="s">
        <v>48</v>
      </c>
      <c r="V35" s="47" t="s">
        <v>67</v>
      </c>
      <c r="W35" s="48" t="s">
        <v>68</v>
      </c>
      <c r="X35" s="26" t="s">
        <v>69</v>
      </c>
      <c r="Y35" s="27" t="s">
        <v>70</v>
      </c>
      <c r="Z35" s="28"/>
      <c r="AA35" s="28"/>
      <c r="AB35" s="28"/>
      <c r="AC35" s="28"/>
    </row>
    <row r="36">
      <c r="A36" s="37" t="s">
        <v>28</v>
      </c>
      <c r="B36" s="51" t="s">
        <v>71</v>
      </c>
      <c r="C36" s="39" t="s">
        <v>142</v>
      </c>
      <c r="D36" s="40" t="s">
        <v>73</v>
      </c>
      <c r="E36" s="40" t="s">
        <v>74</v>
      </c>
      <c r="F36" s="41" t="b">
        <f t="shared" si="1"/>
        <v>0</v>
      </c>
      <c r="G36" s="41" t="b">
        <f t="shared" si="2"/>
        <v>1</v>
      </c>
      <c r="H36" s="42"/>
      <c r="I36" s="40" t="s">
        <v>125</v>
      </c>
      <c r="J36" s="43" t="s">
        <v>31</v>
      </c>
      <c r="K36" s="28"/>
      <c r="L36" s="23" t="s">
        <v>44</v>
      </c>
      <c r="M36" s="44" t="s">
        <v>33</v>
      </c>
      <c r="N36" s="39" t="s">
        <v>143</v>
      </c>
      <c r="O36" s="28"/>
      <c r="P36" s="39" t="s">
        <v>76</v>
      </c>
      <c r="Q36" s="45"/>
      <c r="R36" s="45"/>
      <c r="S36" s="42"/>
      <c r="T36" s="46" t="b">
        <v>0</v>
      </c>
      <c r="U36" s="47" t="s">
        <v>77</v>
      </c>
      <c r="V36" s="47" t="s">
        <v>78</v>
      </c>
      <c r="W36" s="50"/>
      <c r="X36" s="26" t="s">
        <v>79</v>
      </c>
      <c r="Y36" s="27" t="s">
        <v>80</v>
      </c>
      <c r="Z36" s="28"/>
      <c r="AA36" s="28"/>
      <c r="AB36" s="28"/>
      <c r="AC36" s="28"/>
    </row>
    <row r="37">
      <c r="A37" s="37" t="s">
        <v>81</v>
      </c>
      <c r="B37" s="38"/>
      <c r="C37" s="39" t="s">
        <v>142</v>
      </c>
      <c r="D37" s="40" t="s">
        <v>82</v>
      </c>
      <c r="E37" s="40" t="s">
        <v>74</v>
      </c>
      <c r="F37" s="41" t="b">
        <f t="shared" si="1"/>
        <v>0</v>
      </c>
      <c r="G37" s="41" t="b">
        <f t="shared" si="2"/>
        <v>1</v>
      </c>
      <c r="H37" s="42"/>
      <c r="I37" s="40" t="s">
        <v>125</v>
      </c>
      <c r="J37" s="43" t="s">
        <v>31</v>
      </c>
      <c r="K37" s="28"/>
      <c r="L37" s="23" t="s">
        <v>44</v>
      </c>
      <c r="M37" s="44" t="s">
        <v>33</v>
      </c>
      <c r="N37" s="39" t="s">
        <v>143</v>
      </c>
      <c r="O37" s="28"/>
      <c r="P37" s="39" t="s">
        <v>76</v>
      </c>
      <c r="Q37" s="45"/>
      <c r="R37" s="45"/>
      <c r="S37" s="42"/>
      <c r="T37" s="46" t="b">
        <v>0</v>
      </c>
      <c r="U37" s="47" t="s">
        <v>77</v>
      </c>
      <c r="V37" s="47" t="s">
        <v>78</v>
      </c>
      <c r="W37" s="50"/>
      <c r="X37" s="26" t="s">
        <v>79</v>
      </c>
      <c r="Y37" s="27" t="s">
        <v>80</v>
      </c>
      <c r="Z37" s="28"/>
      <c r="AA37" s="28"/>
      <c r="AB37" s="28"/>
      <c r="AC37" s="28"/>
    </row>
    <row r="38">
      <c r="A38" s="16" t="s">
        <v>28</v>
      </c>
      <c r="B38" s="17"/>
      <c r="C38" s="18" t="s">
        <v>144</v>
      </c>
      <c r="D38" s="19"/>
      <c r="E38" s="19"/>
      <c r="F38" s="20" t="b">
        <f t="shared" si="1"/>
        <v>1</v>
      </c>
      <c r="G38" s="20" t="b">
        <f t="shared" si="2"/>
        <v>0</v>
      </c>
      <c r="H38" s="21" t="s">
        <v>126</v>
      </c>
      <c r="I38" s="19"/>
      <c r="J38" s="22" t="s">
        <v>31</v>
      </c>
      <c r="K38" s="19"/>
      <c r="L38" s="23" t="s">
        <v>127</v>
      </c>
      <c r="M38" s="24" t="s">
        <v>33</v>
      </c>
      <c r="N38" s="18" t="s">
        <v>145</v>
      </c>
      <c r="O38" s="19"/>
      <c r="P38" s="18" t="s">
        <v>146</v>
      </c>
      <c r="Q38" s="19"/>
      <c r="R38" s="19"/>
      <c r="S38" s="20" t="b">
        <v>0</v>
      </c>
      <c r="T38" s="19"/>
      <c r="U38" s="19"/>
      <c r="V38" s="19"/>
      <c r="W38" s="25"/>
      <c r="X38" s="43" t="s">
        <v>130</v>
      </c>
      <c r="Y38" s="49" t="s">
        <v>37</v>
      </c>
      <c r="Z38" s="28"/>
      <c r="AA38" s="28"/>
      <c r="AB38" s="28"/>
      <c r="AC38" s="28"/>
    </row>
    <row r="39">
      <c r="A39" s="29" t="s">
        <v>28</v>
      </c>
      <c r="B39" s="17"/>
      <c r="C39" s="30" t="s">
        <v>144</v>
      </c>
      <c r="D39" s="19"/>
      <c r="E39" s="19"/>
      <c r="F39" s="31" t="b">
        <f t="shared" si="1"/>
        <v>1</v>
      </c>
      <c r="G39" s="31" t="b">
        <f t="shared" si="2"/>
        <v>0</v>
      </c>
      <c r="H39" s="32" t="s">
        <v>126</v>
      </c>
      <c r="I39" s="19"/>
      <c r="J39" s="22" t="s">
        <v>31</v>
      </c>
      <c r="K39" s="19"/>
      <c r="L39" s="33" t="s">
        <v>38</v>
      </c>
      <c r="M39" s="34" t="s">
        <v>33</v>
      </c>
      <c r="N39" s="30" t="s">
        <v>145</v>
      </c>
      <c r="O39" s="19"/>
      <c r="P39" s="30" t="s">
        <v>146</v>
      </c>
      <c r="Q39" s="19"/>
      <c r="R39" s="19"/>
      <c r="S39" s="31" t="b">
        <v>0</v>
      </c>
      <c r="T39" s="19"/>
      <c r="U39" s="19"/>
      <c r="V39" s="19"/>
      <c r="W39" s="25"/>
      <c r="X39" s="52" t="s">
        <v>39</v>
      </c>
      <c r="Y39" s="53" t="s">
        <v>40</v>
      </c>
      <c r="Z39" s="28"/>
      <c r="AA39" s="28"/>
      <c r="AB39" s="28"/>
      <c r="AC39" s="28"/>
    </row>
    <row r="40">
      <c r="A40" s="29" t="s">
        <v>28</v>
      </c>
      <c r="B40" s="17"/>
      <c r="C40" s="30" t="s">
        <v>144</v>
      </c>
      <c r="D40" s="19"/>
      <c r="E40" s="19"/>
      <c r="F40" s="31" t="b">
        <f t="shared" si="1"/>
        <v>1</v>
      </c>
      <c r="G40" s="31" t="b">
        <f t="shared" si="2"/>
        <v>0</v>
      </c>
      <c r="H40" s="32" t="s">
        <v>126</v>
      </c>
      <c r="I40" s="19"/>
      <c r="J40" s="22" t="s">
        <v>31</v>
      </c>
      <c r="K40" s="19"/>
      <c r="L40" s="33" t="s">
        <v>131</v>
      </c>
      <c r="M40" s="34" t="s">
        <v>33</v>
      </c>
      <c r="N40" s="30" t="s">
        <v>145</v>
      </c>
      <c r="O40" s="19"/>
      <c r="P40" s="30" t="s">
        <v>146</v>
      </c>
      <c r="Q40" s="19"/>
      <c r="R40" s="19"/>
      <c r="S40" s="31" t="b">
        <v>0</v>
      </c>
      <c r="T40" s="19"/>
      <c r="U40" s="19"/>
      <c r="V40" s="19"/>
      <c r="W40" s="25"/>
      <c r="X40" s="52" t="s">
        <v>132</v>
      </c>
      <c r="Y40" s="53" t="s">
        <v>133</v>
      </c>
      <c r="Z40" s="28"/>
      <c r="AA40" s="28"/>
      <c r="AB40" s="28"/>
      <c r="AC40" s="28"/>
    </row>
    <row r="41">
      <c r="A41" s="37" t="s">
        <v>28</v>
      </c>
      <c r="B41" s="38"/>
      <c r="C41" s="39" t="s">
        <v>147</v>
      </c>
      <c r="D41" s="40" t="s">
        <v>42</v>
      </c>
      <c r="E41" s="40" t="s">
        <v>43</v>
      </c>
      <c r="F41" s="41" t="b">
        <f t="shared" si="1"/>
        <v>0</v>
      </c>
      <c r="G41" s="41" t="b">
        <f t="shared" si="2"/>
        <v>1</v>
      </c>
      <c r="H41" s="42"/>
      <c r="I41" s="40" t="s">
        <v>144</v>
      </c>
      <c r="J41" s="43" t="s">
        <v>31</v>
      </c>
      <c r="K41" s="28"/>
      <c r="L41" s="23" t="s">
        <v>44</v>
      </c>
      <c r="M41" s="44" t="s">
        <v>33</v>
      </c>
      <c r="N41" s="39" t="s">
        <v>148</v>
      </c>
      <c r="O41" s="22" t="s">
        <v>149</v>
      </c>
      <c r="P41" s="39" t="s">
        <v>47</v>
      </c>
      <c r="Q41" s="45"/>
      <c r="R41" s="45"/>
      <c r="S41" s="42"/>
      <c r="T41" s="46" t="b">
        <v>0</v>
      </c>
      <c r="U41" s="47" t="s">
        <v>48</v>
      </c>
      <c r="V41" s="47" t="s">
        <v>49</v>
      </c>
      <c r="W41" s="48" t="s">
        <v>50</v>
      </c>
      <c r="X41" s="43" t="s">
        <v>51</v>
      </c>
      <c r="Y41" s="49" t="s">
        <v>150</v>
      </c>
      <c r="Z41" s="28"/>
      <c r="AA41" s="28"/>
      <c r="AB41" s="28"/>
      <c r="AC41" s="28"/>
    </row>
    <row r="42">
      <c r="A42" s="37" t="s">
        <v>28</v>
      </c>
      <c r="B42" s="38"/>
      <c r="C42" s="39" t="s">
        <v>151</v>
      </c>
      <c r="D42" s="40" t="s">
        <v>54</v>
      </c>
      <c r="E42" s="40" t="s">
        <v>55</v>
      </c>
      <c r="F42" s="41" t="b">
        <f t="shared" si="1"/>
        <v>0</v>
      </c>
      <c r="G42" s="41" t="b">
        <f t="shared" si="2"/>
        <v>1</v>
      </c>
      <c r="H42" s="42"/>
      <c r="I42" s="40" t="s">
        <v>144</v>
      </c>
      <c r="J42" s="43" t="s">
        <v>31</v>
      </c>
      <c r="K42" s="28"/>
      <c r="L42" s="23" t="s">
        <v>44</v>
      </c>
      <c r="M42" s="44" t="s">
        <v>33</v>
      </c>
      <c r="N42" s="39" t="s">
        <v>152</v>
      </c>
      <c r="O42" s="28"/>
      <c r="P42" s="39" t="s">
        <v>57</v>
      </c>
      <c r="Q42" s="45"/>
      <c r="R42" s="45"/>
      <c r="S42" s="42"/>
      <c r="T42" s="46" t="b">
        <v>0</v>
      </c>
      <c r="U42" s="47" t="s">
        <v>58</v>
      </c>
      <c r="V42" s="47" t="s">
        <v>59</v>
      </c>
      <c r="W42" s="50"/>
      <c r="X42" s="43" t="s">
        <v>60</v>
      </c>
      <c r="Y42" s="49" t="s">
        <v>61</v>
      </c>
      <c r="Z42" s="28"/>
      <c r="AA42" s="28"/>
      <c r="AB42" s="28"/>
      <c r="AC42" s="28"/>
    </row>
    <row r="43">
      <c r="A43" s="37" t="s">
        <v>28</v>
      </c>
      <c r="B43" s="38"/>
      <c r="C43" s="39" t="s">
        <v>153</v>
      </c>
      <c r="D43" s="40" t="s">
        <v>63</v>
      </c>
      <c r="E43" s="40" t="s">
        <v>64</v>
      </c>
      <c r="F43" s="41" t="b">
        <f t="shared" si="1"/>
        <v>0</v>
      </c>
      <c r="G43" s="41" t="b">
        <f t="shared" si="2"/>
        <v>1</v>
      </c>
      <c r="H43" s="42"/>
      <c r="I43" s="40" t="s">
        <v>144</v>
      </c>
      <c r="J43" s="43" t="s">
        <v>31</v>
      </c>
      <c r="K43" s="28"/>
      <c r="L43" s="23" t="s">
        <v>44</v>
      </c>
      <c r="M43" s="44" t="s">
        <v>33</v>
      </c>
      <c r="N43" s="39" t="s">
        <v>154</v>
      </c>
      <c r="O43" s="28"/>
      <c r="P43" s="39" t="s">
        <v>66</v>
      </c>
      <c r="Q43" s="45"/>
      <c r="R43" s="45"/>
      <c r="S43" s="42"/>
      <c r="T43" s="46" t="b">
        <v>0</v>
      </c>
      <c r="U43" s="47" t="s">
        <v>48</v>
      </c>
      <c r="V43" s="47" t="s">
        <v>67</v>
      </c>
      <c r="W43" s="48" t="s">
        <v>68</v>
      </c>
      <c r="X43" s="43" t="s">
        <v>69</v>
      </c>
      <c r="Y43" s="49" t="s">
        <v>70</v>
      </c>
      <c r="Z43" s="28"/>
      <c r="AA43" s="28"/>
      <c r="AB43" s="28"/>
      <c r="AC43" s="28"/>
    </row>
    <row r="44">
      <c r="A44" s="37" t="s">
        <v>28</v>
      </c>
      <c r="B44" s="37" t="s">
        <v>71</v>
      </c>
      <c r="C44" s="39" t="s">
        <v>155</v>
      </c>
      <c r="D44" s="40" t="s">
        <v>73</v>
      </c>
      <c r="E44" s="40" t="s">
        <v>74</v>
      </c>
      <c r="F44" s="41" t="b">
        <f t="shared" si="1"/>
        <v>0</v>
      </c>
      <c r="G44" s="41" t="b">
        <f t="shared" si="2"/>
        <v>1</v>
      </c>
      <c r="H44" s="42"/>
      <c r="I44" s="40" t="s">
        <v>144</v>
      </c>
      <c r="J44" s="43" t="s">
        <v>31</v>
      </c>
      <c r="K44" s="28"/>
      <c r="L44" s="23" t="s">
        <v>44</v>
      </c>
      <c r="M44" s="44" t="s">
        <v>33</v>
      </c>
      <c r="N44" s="39" t="s">
        <v>156</v>
      </c>
      <c r="O44" s="28"/>
      <c r="P44" s="39" t="s">
        <v>76</v>
      </c>
      <c r="Q44" s="45"/>
      <c r="R44" s="45"/>
      <c r="S44" s="42"/>
      <c r="T44" s="46" t="b">
        <v>0</v>
      </c>
      <c r="U44" s="47" t="s">
        <v>77</v>
      </c>
      <c r="V44" s="47" t="s">
        <v>78</v>
      </c>
      <c r="W44" s="50"/>
      <c r="X44" s="43" t="s">
        <v>79</v>
      </c>
      <c r="Y44" s="49" t="s">
        <v>80</v>
      </c>
      <c r="Z44" s="28"/>
      <c r="AA44" s="28"/>
      <c r="AB44" s="28"/>
      <c r="AC44" s="28"/>
    </row>
    <row r="45">
      <c r="A45" s="37" t="s">
        <v>81</v>
      </c>
      <c r="B45" s="38"/>
      <c r="C45" s="39" t="s">
        <v>155</v>
      </c>
      <c r="D45" s="40" t="s">
        <v>82</v>
      </c>
      <c r="E45" s="40" t="s">
        <v>74</v>
      </c>
      <c r="F45" s="41" t="b">
        <f t="shared" si="1"/>
        <v>0</v>
      </c>
      <c r="G45" s="41" t="b">
        <f t="shared" si="2"/>
        <v>1</v>
      </c>
      <c r="H45" s="42"/>
      <c r="I45" s="40" t="s">
        <v>144</v>
      </c>
      <c r="J45" s="43" t="s">
        <v>31</v>
      </c>
      <c r="K45" s="28"/>
      <c r="L45" s="23" t="s">
        <v>44</v>
      </c>
      <c r="M45" s="44" t="s">
        <v>33</v>
      </c>
      <c r="N45" s="39" t="s">
        <v>156</v>
      </c>
      <c r="O45" s="28"/>
      <c r="P45" s="39" t="s">
        <v>76</v>
      </c>
      <c r="Q45" s="45"/>
      <c r="R45" s="45"/>
      <c r="S45" s="42"/>
      <c r="T45" s="46" t="b">
        <v>0</v>
      </c>
      <c r="U45" s="47" t="s">
        <v>77</v>
      </c>
      <c r="V45" s="47" t="s">
        <v>78</v>
      </c>
      <c r="W45" s="50"/>
      <c r="X45" s="43" t="s">
        <v>79</v>
      </c>
      <c r="Y45" s="49" t="s">
        <v>80</v>
      </c>
      <c r="Z45" s="28"/>
      <c r="AA45" s="28"/>
      <c r="AB45" s="28"/>
      <c r="AC45" s="28"/>
    </row>
    <row r="46">
      <c r="A46" s="16" t="s">
        <v>28</v>
      </c>
      <c r="B46" s="17"/>
      <c r="C46" s="18" t="s">
        <v>157</v>
      </c>
      <c r="D46" s="19"/>
      <c r="E46" s="19"/>
      <c r="F46" s="20" t="b">
        <f t="shared" si="1"/>
        <v>1</v>
      </c>
      <c r="G46" s="20" t="b">
        <f t="shared" si="2"/>
        <v>0</v>
      </c>
      <c r="H46" s="21" t="s">
        <v>126</v>
      </c>
      <c r="I46" s="19"/>
      <c r="J46" s="22" t="s">
        <v>31</v>
      </c>
      <c r="K46" s="19"/>
      <c r="L46" s="23" t="s">
        <v>32</v>
      </c>
      <c r="M46" s="24" t="s">
        <v>33</v>
      </c>
      <c r="N46" s="18" t="s">
        <v>158</v>
      </c>
      <c r="O46" s="19"/>
      <c r="P46" s="18" t="s">
        <v>159</v>
      </c>
      <c r="Q46" s="19"/>
      <c r="R46" s="19"/>
      <c r="S46" s="20" t="b">
        <v>0</v>
      </c>
      <c r="T46" s="19"/>
      <c r="U46" s="19"/>
      <c r="V46" s="19"/>
      <c r="W46" s="25"/>
      <c r="X46" s="43" t="s">
        <v>36</v>
      </c>
      <c r="Y46" s="49" t="s">
        <v>37</v>
      </c>
      <c r="Z46" s="43" t="s">
        <v>160</v>
      </c>
      <c r="AA46" s="43" t="s">
        <v>161</v>
      </c>
      <c r="AB46" s="43" t="s">
        <v>162</v>
      </c>
      <c r="AC46" s="43"/>
    </row>
    <row r="47">
      <c r="A47" s="29" t="s">
        <v>28</v>
      </c>
      <c r="B47" s="17"/>
      <c r="C47" s="30" t="s">
        <v>157</v>
      </c>
      <c r="D47" s="19"/>
      <c r="E47" s="19"/>
      <c r="F47" s="31" t="b">
        <f t="shared" si="1"/>
        <v>1</v>
      </c>
      <c r="G47" s="31" t="b">
        <f t="shared" si="2"/>
        <v>0</v>
      </c>
      <c r="H47" s="32" t="s">
        <v>126</v>
      </c>
      <c r="I47" s="19"/>
      <c r="J47" s="22" t="s">
        <v>31</v>
      </c>
      <c r="K47" s="19"/>
      <c r="L47" s="33" t="s">
        <v>38</v>
      </c>
      <c r="M47" s="34" t="s">
        <v>33</v>
      </c>
      <c r="N47" s="30" t="s">
        <v>158</v>
      </c>
      <c r="O47" s="19"/>
      <c r="P47" s="30" t="s">
        <v>159</v>
      </c>
      <c r="Q47" s="19"/>
      <c r="R47" s="19"/>
      <c r="S47" s="31" t="b">
        <v>0</v>
      </c>
      <c r="T47" s="19"/>
      <c r="U47" s="19"/>
      <c r="V47" s="19"/>
      <c r="W47" s="25"/>
      <c r="X47" s="52" t="s">
        <v>39</v>
      </c>
      <c r="Y47" s="53" t="s">
        <v>40</v>
      </c>
      <c r="Z47" s="28"/>
      <c r="AA47" s="28"/>
      <c r="AB47" s="28"/>
      <c r="AC47" s="28"/>
    </row>
    <row r="48">
      <c r="A48" s="29" t="s">
        <v>28</v>
      </c>
      <c r="B48" s="17"/>
      <c r="C48" s="30" t="s">
        <v>157</v>
      </c>
      <c r="D48" s="19"/>
      <c r="E48" s="19"/>
      <c r="F48" s="31" t="b">
        <f t="shared" si="1"/>
        <v>1</v>
      </c>
      <c r="G48" s="31" t="b">
        <f t="shared" si="2"/>
        <v>0</v>
      </c>
      <c r="H48" s="32" t="s">
        <v>126</v>
      </c>
      <c r="I48" s="19"/>
      <c r="J48" s="22" t="s">
        <v>31</v>
      </c>
      <c r="K48" s="19"/>
      <c r="L48" s="33" t="s">
        <v>163</v>
      </c>
      <c r="M48" s="34" t="s">
        <v>33</v>
      </c>
      <c r="N48" s="30" t="s">
        <v>158</v>
      </c>
      <c r="O48" s="19"/>
      <c r="P48" s="30" t="s">
        <v>159</v>
      </c>
      <c r="Q48" s="19"/>
      <c r="R48" s="19"/>
      <c r="S48" s="31" t="b">
        <v>0</v>
      </c>
      <c r="T48" s="19"/>
      <c r="U48" s="19"/>
      <c r="V48" s="19"/>
      <c r="W48" s="25"/>
      <c r="X48" s="52" t="s">
        <v>164</v>
      </c>
      <c r="Y48" s="58" t="s">
        <v>165</v>
      </c>
      <c r="Z48" s="28"/>
      <c r="AA48" s="52" t="s">
        <v>166</v>
      </c>
      <c r="AB48" s="59" t="s">
        <v>167</v>
      </c>
      <c r="AC48" s="59"/>
    </row>
    <row r="49">
      <c r="A49" s="37" t="s">
        <v>28</v>
      </c>
      <c r="B49" s="38"/>
      <c r="C49" s="39" t="s">
        <v>168</v>
      </c>
      <c r="D49" s="40" t="s">
        <v>42</v>
      </c>
      <c r="E49" s="40" t="s">
        <v>43</v>
      </c>
      <c r="F49" s="41" t="b">
        <f t="shared" si="1"/>
        <v>0</v>
      </c>
      <c r="G49" s="41" t="b">
        <f t="shared" si="2"/>
        <v>1</v>
      </c>
      <c r="H49" s="42"/>
      <c r="I49" s="40" t="s">
        <v>157</v>
      </c>
      <c r="J49" s="43" t="s">
        <v>31</v>
      </c>
      <c r="K49" s="28"/>
      <c r="L49" s="23" t="s">
        <v>44</v>
      </c>
      <c r="M49" s="44" t="s">
        <v>33</v>
      </c>
      <c r="N49" s="39" t="s">
        <v>169</v>
      </c>
      <c r="O49" s="43" t="s">
        <v>170</v>
      </c>
      <c r="P49" s="39" t="s">
        <v>47</v>
      </c>
      <c r="Q49" s="45"/>
      <c r="R49" s="45"/>
      <c r="S49" s="42"/>
      <c r="T49" s="46" t="b">
        <v>0</v>
      </c>
      <c r="U49" s="47" t="s">
        <v>48</v>
      </c>
      <c r="V49" s="47" t="s">
        <v>49</v>
      </c>
      <c r="W49" s="48" t="s">
        <v>50</v>
      </c>
      <c r="X49" s="43" t="s">
        <v>51</v>
      </c>
      <c r="Y49" s="60" t="s">
        <v>171</v>
      </c>
      <c r="Z49" s="28"/>
      <c r="AA49" s="28"/>
      <c r="AB49" s="28"/>
      <c r="AC49" s="28"/>
    </row>
    <row r="50">
      <c r="A50" s="37" t="s">
        <v>28</v>
      </c>
      <c r="B50" s="38"/>
      <c r="C50" s="39" t="s">
        <v>172</v>
      </c>
      <c r="D50" s="40" t="s">
        <v>54</v>
      </c>
      <c r="E50" s="40" t="s">
        <v>55</v>
      </c>
      <c r="F50" s="41" t="b">
        <f t="shared" si="1"/>
        <v>0</v>
      </c>
      <c r="G50" s="41" t="b">
        <f t="shared" si="2"/>
        <v>1</v>
      </c>
      <c r="H50" s="42"/>
      <c r="I50" s="40" t="s">
        <v>157</v>
      </c>
      <c r="J50" s="43" t="s">
        <v>31</v>
      </c>
      <c r="K50" s="28"/>
      <c r="L50" s="23" t="s">
        <v>44</v>
      </c>
      <c r="M50" s="44" t="s">
        <v>33</v>
      </c>
      <c r="N50" s="39" t="s">
        <v>173</v>
      </c>
      <c r="O50" s="28"/>
      <c r="P50" s="39" t="s">
        <v>57</v>
      </c>
      <c r="Q50" s="45"/>
      <c r="R50" s="45"/>
      <c r="S50" s="42"/>
      <c r="T50" s="46" t="b">
        <v>0</v>
      </c>
      <c r="U50" s="47" t="s">
        <v>58</v>
      </c>
      <c r="V50" s="47" t="s">
        <v>59</v>
      </c>
      <c r="W50" s="50"/>
      <c r="X50" s="43" t="s">
        <v>60</v>
      </c>
      <c r="Y50" s="49" t="s">
        <v>61</v>
      </c>
      <c r="Z50" s="28"/>
      <c r="AA50" s="28"/>
      <c r="AB50" s="28"/>
      <c r="AC50" s="28"/>
    </row>
    <row r="51">
      <c r="A51" s="37" t="s">
        <v>28</v>
      </c>
      <c r="B51" s="38"/>
      <c r="C51" s="39" t="s">
        <v>174</v>
      </c>
      <c r="D51" s="40" t="s">
        <v>63</v>
      </c>
      <c r="E51" s="40" t="s">
        <v>64</v>
      </c>
      <c r="F51" s="41" t="b">
        <f t="shared" si="1"/>
        <v>0</v>
      </c>
      <c r="G51" s="41" t="b">
        <f t="shared" si="2"/>
        <v>1</v>
      </c>
      <c r="H51" s="42"/>
      <c r="I51" s="40" t="s">
        <v>157</v>
      </c>
      <c r="J51" s="43" t="s">
        <v>31</v>
      </c>
      <c r="K51" s="28"/>
      <c r="L51" s="23" t="s">
        <v>44</v>
      </c>
      <c r="M51" s="44" t="s">
        <v>33</v>
      </c>
      <c r="N51" s="39" t="s">
        <v>175</v>
      </c>
      <c r="O51" s="28"/>
      <c r="P51" s="39" t="s">
        <v>66</v>
      </c>
      <c r="Q51" s="45"/>
      <c r="R51" s="45"/>
      <c r="S51" s="42"/>
      <c r="T51" s="46" t="b">
        <v>0</v>
      </c>
      <c r="U51" s="47" t="s">
        <v>48</v>
      </c>
      <c r="V51" s="47" t="s">
        <v>67</v>
      </c>
      <c r="W51" s="48" t="s">
        <v>68</v>
      </c>
      <c r="X51" s="43" t="s">
        <v>69</v>
      </c>
      <c r="Y51" s="49" t="s">
        <v>70</v>
      </c>
      <c r="Z51" s="28"/>
      <c r="AA51" s="28"/>
      <c r="AB51" s="28"/>
      <c r="AC51" s="28"/>
    </row>
    <row r="52">
      <c r="A52" s="37" t="s">
        <v>28</v>
      </c>
      <c r="B52" s="37" t="s">
        <v>71</v>
      </c>
      <c r="C52" s="39" t="s">
        <v>176</v>
      </c>
      <c r="D52" s="40" t="s">
        <v>73</v>
      </c>
      <c r="E52" s="40" t="s">
        <v>74</v>
      </c>
      <c r="F52" s="41" t="b">
        <f t="shared" si="1"/>
        <v>0</v>
      </c>
      <c r="G52" s="41" t="b">
        <f t="shared" si="2"/>
        <v>1</v>
      </c>
      <c r="H52" s="42"/>
      <c r="I52" s="40" t="s">
        <v>157</v>
      </c>
      <c r="J52" s="43" t="s">
        <v>31</v>
      </c>
      <c r="K52" s="28"/>
      <c r="L52" s="23" t="s">
        <v>44</v>
      </c>
      <c r="M52" s="44" t="s">
        <v>33</v>
      </c>
      <c r="N52" s="39" t="s">
        <v>177</v>
      </c>
      <c r="O52" s="28"/>
      <c r="P52" s="39" t="s">
        <v>76</v>
      </c>
      <c r="Q52" s="45"/>
      <c r="R52" s="45"/>
      <c r="S52" s="42"/>
      <c r="T52" s="46" t="b">
        <v>0</v>
      </c>
      <c r="U52" s="47" t="s">
        <v>77</v>
      </c>
      <c r="V52" s="47" t="s">
        <v>78</v>
      </c>
      <c r="W52" s="50"/>
      <c r="X52" s="43" t="s">
        <v>79</v>
      </c>
      <c r="Y52" s="49" t="s">
        <v>80</v>
      </c>
      <c r="Z52" s="28"/>
      <c r="AA52" s="28"/>
      <c r="AB52" s="28"/>
      <c r="AC52" s="28"/>
    </row>
    <row r="53">
      <c r="A53" s="37" t="s">
        <v>81</v>
      </c>
      <c r="B53" s="38"/>
      <c r="C53" s="39" t="s">
        <v>176</v>
      </c>
      <c r="D53" s="40" t="s">
        <v>82</v>
      </c>
      <c r="E53" s="40" t="s">
        <v>74</v>
      </c>
      <c r="F53" s="41" t="b">
        <f t="shared" si="1"/>
        <v>0</v>
      </c>
      <c r="G53" s="41" t="b">
        <f t="shared" si="2"/>
        <v>1</v>
      </c>
      <c r="H53" s="42"/>
      <c r="I53" s="40" t="s">
        <v>157</v>
      </c>
      <c r="J53" s="43" t="s">
        <v>31</v>
      </c>
      <c r="K53" s="28"/>
      <c r="L53" s="23" t="s">
        <v>44</v>
      </c>
      <c r="M53" s="44" t="s">
        <v>33</v>
      </c>
      <c r="N53" s="39" t="s">
        <v>177</v>
      </c>
      <c r="O53" s="28"/>
      <c r="P53" s="39" t="s">
        <v>76</v>
      </c>
      <c r="Q53" s="45"/>
      <c r="R53" s="45"/>
      <c r="S53" s="42"/>
      <c r="T53" s="46" t="b">
        <v>0</v>
      </c>
      <c r="U53" s="47" t="s">
        <v>77</v>
      </c>
      <c r="V53" s="47" t="s">
        <v>78</v>
      </c>
      <c r="W53" s="50"/>
      <c r="X53" s="43" t="s">
        <v>79</v>
      </c>
      <c r="Y53" s="49" t="s">
        <v>80</v>
      </c>
      <c r="Z53" s="28"/>
      <c r="AA53" s="28"/>
      <c r="AB53" s="28"/>
      <c r="AC53" s="28"/>
    </row>
    <row r="54">
      <c r="A54" s="16" t="s">
        <v>28</v>
      </c>
      <c r="B54" s="17"/>
      <c r="C54" s="18" t="s">
        <v>178</v>
      </c>
      <c r="D54" s="19"/>
      <c r="E54" s="19"/>
      <c r="F54" s="20" t="b">
        <f t="shared" si="1"/>
        <v>1</v>
      </c>
      <c r="G54" s="20" t="b">
        <f t="shared" si="2"/>
        <v>0</v>
      </c>
      <c r="H54" s="21" t="s">
        <v>179</v>
      </c>
      <c r="I54" s="19"/>
      <c r="J54" s="22" t="s">
        <v>31</v>
      </c>
      <c r="K54" s="19"/>
      <c r="L54" s="23" t="s">
        <v>180</v>
      </c>
      <c r="M54" s="24" t="s">
        <v>33</v>
      </c>
      <c r="N54" s="18" t="s">
        <v>181</v>
      </c>
      <c r="O54" s="19"/>
      <c r="P54" s="18" t="s">
        <v>182</v>
      </c>
      <c r="Q54" s="19"/>
      <c r="R54" s="19"/>
      <c r="S54" s="20" t="b">
        <v>0</v>
      </c>
      <c r="T54" s="19"/>
      <c r="U54" s="19"/>
      <c r="V54" s="19"/>
      <c r="W54" s="25"/>
      <c r="X54" s="43" t="s">
        <v>183</v>
      </c>
      <c r="Y54" s="49" t="s">
        <v>37</v>
      </c>
      <c r="Z54" s="28"/>
      <c r="AA54" s="28"/>
      <c r="AB54" s="28"/>
      <c r="AC54" s="28"/>
    </row>
    <row r="55">
      <c r="A55" s="29" t="s">
        <v>28</v>
      </c>
      <c r="B55" s="17"/>
      <c r="C55" s="30" t="s">
        <v>178</v>
      </c>
      <c r="D55" s="19"/>
      <c r="E55" s="19"/>
      <c r="F55" s="31" t="b">
        <f t="shared" si="1"/>
        <v>1</v>
      </c>
      <c r="G55" s="31" t="b">
        <f t="shared" si="2"/>
        <v>0</v>
      </c>
      <c r="H55" s="32" t="s">
        <v>179</v>
      </c>
      <c r="I55" s="19"/>
      <c r="J55" s="22" t="s">
        <v>31</v>
      </c>
      <c r="K55" s="19"/>
      <c r="L55" s="33" t="s">
        <v>38</v>
      </c>
      <c r="M55" s="34" t="s">
        <v>33</v>
      </c>
      <c r="N55" s="30" t="s">
        <v>181</v>
      </c>
      <c r="O55" s="19"/>
      <c r="P55" s="30" t="s">
        <v>182</v>
      </c>
      <c r="Q55" s="19"/>
      <c r="R55" s="19"/>
      <c r="S55" s="31" t="b">
        <v>0</v>
      </c>
      <c r="T55" s="19"/>
      <c r="U55" s="19"/>
      <c r="V55" s="19"/>
      <c r="W55" s="25"/>
      <c r="X55" s="52" t="s">
        <v>39</v>
      </c>
      <c r="Y55" s="53" t="s">
        <v>40</v>
      </c>
      <c r="Z55" s="28"/>
      <c r="AA55" s="28"/>
      <c r="AB55" s="28"/>
      <c r="AC55" s="28"/>
    </row>
    <row r="56">
      <c r="A56" s="29" t="s">
        <v>28</v>
      </c>
      <c r="B56" s="17"/>
      <c r="C56" s="30" t="s">
        <v>178</v>
      </c>
      <c r="D56" s="19"/>
      <c r="E56" s="19"/>
      <c r="F56" s="31" t="b">
        <f t="shared" si="1"/>
        <v>1</v>
      </c>
      <c r="G56" s="31" t="b">
        <f t="shared" si="2"/>
        <v>0</v>
      </c>
      <c r="H56" s="32" t="s">
        <v>179</v>
      </c>
      <c r="I56" s="19"/>
      <c r="J56" s="22" t="s">
        <v>31</v>
      </c>
      <c r="K56" s="19"/>
      <c r="L56" s="33" t="s">
        <v>184</v>
      </c>
      <c r="M56" s="34" t="s">
        <v>33</v>
      </c>
      <c r="N56" s="30" t="s">
        <v>181</v>
      </c>
      <c r="O56" s="19"/>
      <c r="P56" s="30" t="s">
        <v>182</v>
      </c>
      <c r="Q56" s="19"/>
      <c r="R56" s="19"/>
      <c r="S56" s="31" t="b">
        <v>0</v>
      </c>
      <c r="T56" s="19"/>
      <c r="U56" s="19"/>
      <c r="V56" s="19"/>
      <c r="W56" s="25"/>
      <c r="X56" s="52" t="s">
        <v>185</v>
      </c>
      <c r="Y56" s="53" t="s">
        <v>186</v>
      </c>
      <c r="Z56" s="52" t="s">
        <v>187</v>
      </c>
      <c r="AA56" s="28"/>
      <c r="AB56" s="28"/>
      <c r="AC56" s="28"/>
    </row>
    <row r="57">
      <c r="A57" s="37" t="s">
        <v>28</v>
      </c>
      <c r="B57" s="38"/>
      <c r="C57" s="39" t="s">
        <v>188</v>
      </c>
      <c r="D57" s="40" t="s">
        <v>42</v>
      </c>
      <c r="E57" s="40" t="s">
        <v>43</v>
      </c>
      <c r="F57" s="41" t="b">
        <f t="shared" si="1"/>
        <v>0</v>
      </c>
      <c r="G57" s="41" t="b">
        <f t="shared" si="2"/>
        <v>1</v>
      </c>
      <c r="H57" s="42"/>
      <c r="I57" s="40" t="s">
        <v>178</v>
      </c>
      <c r="J57" s="43" t="s">
        <v>31</v>
      </c>
      <c r="K57" s="28"/>
      <c r="L57" s="23" t="s">
        <v>44</v>
      </c>
      <c r="M57" s="44" t="s">
        <v>33</v>
      </c>
      <c r="N57" s="39" t="s">
        <v>189</v>
      </c>
      <c r="O57" s="43" t="s">
        <v>190</v>
      </c>
      <c r="P57" s="39" t="s">
        <v>47</v>
      </c>
      <c r="Q57" s="45"/>
      <c r="R57" s="45"/>
      <c r="S57" s="42"/>
      <c r="T57" s="46" t="b">
        <v>0</v>
      </c>
      <c r="U57" s="47" t="s">
        <v>48</v>
      </c>
      <c r="V57" s="47" t="s">
        <v>49</v>
      </c>
      <c r="W57" s="48" t="s">
        <v>50</v>
      </c>
      <c r="X57" s="43" t="s">
        <v>51</v>
      </c>
      <c r="Y57" s="49" t="s">
        <v>191</v>
      </c>
      <c r="Z57" s="28"/>
      <c r="AA57" s="28"/>
      <c r="AB57" s="28"/>
      <c r="AC57" s="28"/>
    </row>
    <row r="58">
      <c r="A58" s="37" t="s">
        <v>28</v>
      </c>
      <c r="B58" s="38"/>
      <c r="C58" s="39" t="s">
        <v>192</v>
      </c>
      <c r="D58" s="40" t="s">
        <v>54</v>
      </c>
      <c r="E58" s="40" t="s">
        <v>55</v>
      </c>
      <c r="F58" s="41" t="b">
        <f t="shared" si="1"/>
        <v>0</v>
      </c>
      <c r="G58" s="41" t="b">
        <f t="shared" si="2"/>
        <v>1</v>
      </c>
      <c r="H58" s="42"/>
      <c r="I58" s="40" t="s">
        <v>178</v>
      </c>
      <c r="J58" s="43" t="s">
        <v>31</v>
      </c>
      <c r="K58" s="28"/>
      <c r="L58" s="23" t="s">
        <v>44</v>
      </c>
      <c r="M58" s="44" t="s">
        <v>33</v>
      </c>
      <c r="N58" s="39" t="s">
        <v>193</v>
      </c>
      <c r="O58" s="28"/>
      <c r="P58" s="39" t="s">
        <v>57</v>
      </c>
      <c r="Q58" s="45"/>
      <c r="R58" s="45"/>
      <c r="S58" s="42"/>
      <c r="T58" s="46" t="b">
        <v>0</v>
      </c>
      <c r="U58" s="47" t="s">
        <v>58</v>
      </c>
      <c r="V58" s="47" t="s">
        <v>59</v>
      </c>
      <c r="W58" s="50"/>
      <c r="X58" s="43" t="s">
        <v>60</v>
      </c>
      <c r="Y58" s="49" t="s">
        <v>61</v>
      </c>
      <c r="Z58" s="28"/>
      <c r="AA58" s="28"/>
      <c r="AB58" s="28"/>
      <c r="AC58" s="28"/>
    </row>
    <row r="59">
      <c r="A59" s="37" t="s">
        <v>28</v>
      </c>
      <c r="B59" s="38"/>
      <c r="C59" s="39" t="s">
        <v>194</v>
      </c>
      <c r="D59" s="40" t="s">
        <v>63</v>
      </c>
      <c r="E59" s="40" t="s">
        <v>64</v>
      </c>
      <c r="F59" s="41" t="b">
        <f t="shared" si="1"/>
        <v>0</v>
      </c>
      <c r="G59" s="41" t="b">
        <f t="shared" si="2"/>
        <v>1</v>
      </c>
      <c r="H59" s="42"/>
      <c r="I59" s="40" t="s">
        <v>178</v>
      </c>
      <c r="J59" s="43" t="s">
        <v>31</v>
      </c>
      <c r="K59" s="28"/>
      <c r="L59" s="23" t="s">
        <v>44</v>
      </c>
      <c r="M59" s="44" t="s">
        <v>33</v>
      </c>
      <c r="N59" s="39" t="s">
        <v>195</v>
      </c>
      <c r="O59" s="28"/>
      <c r="P59" s="39" t="s">
        <v>66</v>
      </c>
      <c r="Q59" s="45"/>
      <c r="R59" s="45"/>
      <c r="S59" s="42"/>
      <c r="T59" s="46" t="b">
        <v>0</v>
      </c>
      <c r="U59" s="47" t="s">
        <v>48</v>
      </c>
      <c r="V59" s="47" t="s">
        <v>67</v>
      </c>
      <c r="W59" s="48" t="s">
        <v>68</v>
      </c>
      <c r="X59" s="43" t="s">
        <v>69</v>
      </c>
      <c r="Y59" s="49" t="s">
        <v>70</v>
      </c>
      <c r="Z59" s="28"/>
      <c r="AA59" s="28"/>
      <c r="AB59" s="28"/>
      <c r="AC59" s="28"/>
    </row>
    <row r="60">
      <c r="A60" s="37" t="s">
        <v>28</v>
      </c>
      <c r="B60" s="51" t="s">
        <v>71</v>
      </c>
      <c r="C60" s="39" t="s">
        <v>196</v>
      </c>
      <c r="D60" s="40" t="s">
        <v>73</v>
      </c>
      <c r="E60" s="40" t="s">
        <v>74</v>
      </c>
      <c r="F60" s="41" t="b">
        <f t="shared" si="1"/>
        <v>0</v>
      </c>
      <c r="G60" s="41" t="b">
        <f t="shared" si="2"/>
        <v>1</v>
      </c>
      <c r="H60" s="42"/>
      <c r="I60" s="40" t="s">
        <v>178</v>
      </c>
      <c r="J60" s="43" t="s">
        <v>31</v>
      </c>
      <c r="K60" s="28"/>
      <c r="L60" s="23" t="s">
        <v>44</v>
      </c>
      <c r="M60" s="44" t="s">
        <v>33</v>
      </c>
      <c r="N60" s="39" t="s">
        <v>197</v>
      </c>
      <c r="O60" s="28"/>
      <c r="P60" s="39" t="s">
        <v>76</v>
      </c>
      <c r="Q60" s="45"/>
      <c r="R60" s="45"/>
      <c r="S60" s="42"/>
      <c r="T60" s="46" t="b">
        <v>0</v>
      </c>
      <c r="U60" s="47" t="s">
        <v>77</v>
      </c>
      <c r="V60" s="47" t="s">
        <v>78</v>
      </c>
      <c r="W60" s="50"/>
      <c r="X60" s="43" t="s">
        <v>79</v>
      </c>
      <c r="Y60" s="49" t="s">
        <v>80</v>
      </c>
      <c r="Z60" s="28"/>
      <c r="AA60" s="28"/>
      <c r="AB60" s="28"/>
      <c r="AC60" s="28"/>
    </row>
    <row r="61">
      <c r="A61" s="37" t="s">
        <v>81</v>
      </c>
      <c r="B61" s="38"/>
      <c r="C61" s="39" t="s">
        <v>196</v>
      </c>
      <c r="D61" s="40" t="s">
        <v>82</v>
      </c>
      <c r="E61" s="40" t="s">
        <v>74</v>
      </c>
      <c r="F61" s="41" t="b">
        <f t="shared" si="1"/>
        <v>0</v>
      </c>
      <c r="G61" s="41" t="b">
        <f t="shared" si="2"/>
        <v>1</v>
      </c>
      <c r="H61" s="42"/>
      <c r="I61" s="40" t="s">
        <v>178</v>
      </c>
      <c r="J61" s="43" t="s">
        <v>31</v>
      </c>
      <c r="K61" s="28"/>
      <c r="L61" s="23" t="s">
        <v>44</v>
      </c>
      <c r="M61" s="44" t="s">
        <v>33</v>
      </c>
      <c r="N61" s="39" t="s">
        <v>197</v>
      </c>
      <c r="O61" s="28"/>
      <c r="P61" s="39" t="s">
        <v>76</v>
      </c>
      <c r="Q61" s="45"/>
      <c r="R61" s="45"/>
      <c r="S61" s="42"/>
      <c r="T61" s="46" t="b">
        <v>0</v>
      </c>
      <c r="U61" s="47" t="s">
        <v>77</v>
      </c>
      <c r="V61" s="47" t="s">
        <v>78</v>
      </c>
      <c r="W61" s="50"/>
      <c r="X61" s="43" t="s">
        <v>79</v>
      </c>
      <c r="Y61" s="49" t="s">
        <v>80</v>
      </c>
      <c r="Z61" s="28"/>
      <c r="AA61" s="28"/>
      <c r="AB61" s="28"/>
      <c r="AC61" s="28"/>
    </row>
    <row r="62">
      <c r="A62" s="16" t="s">
        <v>28</v>
      </c>
      <c r="B62" s="17"/>
      <c r="C62" s="18" t="s">
        <v>198</v>
      </c>
      <c r="D62" s="19"/>
      <c r="E62" s="19"/>
      <c r="F62" s="20" t="b">
        <f t="shared" si="1"/>
        <v>1</v>
      </c>
      <c r="G62" s="20" t="b">
        <f t="shared" si="2"/>
        <v>0</v>
      </c>
      <c r="H62" s="21" t="s">
        <v>179</v>
      </c>
      <c r="I62" s="19"/>
      <c r="J62" s="22" t="s">
        <v>31</v>
      </c>
      <c r="K62" s="19"/>
      <c r="L62" s="23" t="s">
        <v>180</v>
      </c>
      <c r="M62" s="24" t="s">
        <v>33</v>
      </c>
      <c r="N62" s="18" t="s">
        <v>199</v>
      </c>
      <c r="O62" s="19"/>
      <c r="P62" s="18" t="s">
        <v>200</v>
      </c>
      <c r="Q62" s="19"/>
      <c r="R62" s="19"/>
      <c r="S62" s="20" t="b">
        <v>0</v>
      </c>
      <c r="T62" s="19"/>
      <c r="U62" s="19"/>
      <c r="V62" s="19"/>
      <c r="W62" s="25"/>
      <c r="X62" s="43" t="s">
        <v>183</v>
      </c>
      <c r="Y62" s="49" t="s">
        <v>37</v>
      </c>
      <c r="Z62" s="28"/>
      <c r="AA62" s="28"/>
      <c r="AB62" s="28"/>
      <c r="AC62" s="28"/>
    </row>
    <row r="63">
      <c r="A63" s="29" t="s">
        <v>28</v>
      </c>
      <c r="B63" s="17"/>
      <c r="C63" s="30" t="s">
        <v>198</v>
      </c>
      <c r="D63" s="19"/>
      <c r="E63" s="19"/>
      <c r="F63" s="31" t="b">
        <f t="shared" si="1"/>
        <v>1</v>
      </c>
      <c r="G63" s="31" t="b">
        <f t="shared" si="2"/>
        <v>0</v>
      </c>
      <c r="H63" s="32" t="s">
        <v>179</v>
      </c>
      <c r="I63" s="19"/>
      <c r="J63" s="22" t="s">
        <v>31</v>
      </c>
      <c r="K63" s="19"/>
      <c r="L63" s="33" t="s">
        <v>38</v>
      </c>
      <c r="M63" s="34" t="s">
        <v>33</v>
      </c>
      <c r="N63" s="30" t="s">
        <v>199</v>
      </c>
      <c r="O63" s="19"/>
      <c r="P63" s="30" t="s">
        <v>200</v>
      </c>
      <c r="Q63" s="19"/>
      <c r="R63" s="19"/>
      <c r="S63" s="31" t="b">
        <v>0</v>
      </c>
      <c r="T63" s="19"/>
      <c r="U63" s="19"/>
      <c r="V63" s="19"/>
      <c r="W63" s="25"/>
      <c r="X63" s="52" t="s">
        <v>39</v>
      </c>
      <c r="Y63" s="53" t="s">
        <v>40</v>
      </c>
      <c r="Z63" s="28"/>
      <c r="AA63" s="28"/>
      <c r="AB63" s="28"/>
      <c r="AC63" s="28"/>
    </row>
    <row r="64">
      <c r="A64" s="29" t="s">
        <v>28</v>
      </c>
      <c r="B64" s="17"/>
      <c r="C64" s="30" t="s">
        <v>198</v>
      </c>
      <c r="D64" s="19"/>
      <c r="E64" s="19"/>
      <c r="F64" s="31" t="b">
        <f t="shared" si="1"/>
        <v>1</v>
      </c>
      <c r="G64" s="31" t="b">
        <f t="shared" si="2"/>
        <v>0</v>
      </c>
      <c r="H64" s="32" t="s">
        <v>179</v>
      </c>
      <c r="I64" s="19"/>
      <c r="J64" s="22" t="s">
        <v>31</v>
      </c>
      <c r="K64" s="19"/>
      <c r="L64" s="33" t="s">
        <v>184</v>
      </c>
      <c r="M64" s="34" t="s">
        <v>33</v>
      </c>
      <c r="N64" s="30" t="s">
        <v>199</v>
      </c>
      <c r="O64" s="19"/>
      <c r="P64" s="30" t="s">
        <v>200</v>
      </c>
      <c r="Q64" s="19"/>
      <c r="R64" s="19"/>
      <c r="S64" s="31" t="b">
        <v>0</v>
      </c>
      <c r="T64" s="19"/>
      <c r="U64" s="19"/>
      <c r="V64" s="19"/>
      <c r="W64" s="25"/>
      <c r="X64" s="52" t="s">
        <v>185</v>
      </c>
      <c r="Y64" s="53" t="s">
        <v>186</v>
      </c>
      <c r="Z64" s="52" t="s">
        <v>187</v>
      </c>
      <c r="AA64" s="28"/>
      <c r="AB64" s="28"/>
      <c r="AC64" s="28"/>
    </row>
    <row r="65">
      <c r="A65" s="37" t="s">
        <v>28</v>
      </c>
      <c r="B65" s="38"/>
      <c r="C65" s="39" t="s">
        <v>201</v>
      </c>
      <c r="D65" s="40" t="s">
        <v>42</v>
      </c>
      <c r="E65" s="40" t="s">
        <v>43</v>
      </c>
      <c r="F65" s="41" t="b">
        <f t="shared" si="1"/>
        <v>0</v>
      </c>
      <c r="G65" s="41" t="b">
        <f t="shared" si="2"/>
        <v>1</v>
      </c>
      <c r="H65" s="42"/>
      <c r="I65" s="40" t="s">
        <v>198</v>
      </c>
      <c r="J65" s="43" t="s">
        <v>31</v>
      </c>
      <c r="K65" s="28"/>
      <c r="L65" s="23" t="s">
        <v>44</v>
      </c>
      <c r="M65" s="44" t="s">
        <v>33</v>
      </c>
      <c r="N65" s="39" t="s">
        <v>202</v>
      </c>
      <c r="O65" s="22" t="s">
        <v>203</v>
      </c>
      <c r="P65" s="39" t="s">
        <v>47</v>
      </c>
      <c r="Q65" s="45"/>
      <c r="R65" s="45"/>
      <c r="S65" s="42"/>
      <c r="T65" s="46" t="b">
        <v>0</v>
      </c>
      <c r="U65" s="47" t="s">
        <v>48</v>
      </c>
      <c r="V65" s="47" t="s">
        <v>49</v>
      </c>
      <c r="W65" s="48" t="s">
        <v>50</v>
      </c>
      <c r="X65" s="43" t="s">
        <v>51</v>
      </c>
      <c r="Y65" s="49" t="s">
        <v>204</v>
      </c>
      <c r="Z65" s="28"/>
      <c r="AA65" s="28"/>
      <c r="AB65" s="28"/>
      <c r="AC65" s="28"/>
    </row>
    <row r="66">
      <c r="A66" s="37" t="s">
        <v>28</v>
      </c>
      <c r="B66" s="38"/>
      <c r="C66" s="39" t="s">
        <v>205</v>
      </c>
      <c r="D66" s="40" t="s">
        <v>54</v>
      </c>
      <c r="E66" s="40" t="s">
        <v>55</v>
      </c>
      <c r="F66" s="41" t="b">
        <f t="shared" si="1"/>
        <v>0</v>
      </c>
      <c r="G66" s="41" t="b">
        <f t="shared" si="2"/>
        <v>1</v>
      </c>
      <c r="H66" s="42"/>
      <c r="I66" s="40" t="s">
        <v>198</v>
      </c>
      <c r="J66" s="43" t="s">
        <v>31</v>
      </c>
      <c r="K66" s="28"/>
      <c r="L66" s="23" t="s">
        <v>44</v>
      </c>
      <c r="M66" s="44" t="s">
        <v>33</v>
      </c>
      <c r="N66" s="39" t="s">
        <v>206</v>
      </c>
      <c r="O66" s="28"/>
      <c r="P66" s="39" t="s">
        <v>57</v>
      </c>
      <c r="Q66" s="45"/>
      <c r="R66" s="45"/>
      <c r="S66" s="42"/>
      <c r="T66" s="46" t="b">
        <v>0</v>
      </c>
      <c r="U66" s="47" t="s">
        <v>58</v>
      </c>
      <c r="V66" s="47" t="s">
        <v>59</v>
      </c>
      <c r="W66" s="50"/>
      <c r="X66" s="43" t="s">
        <v>60</v>
      </c>
      <c r="Y66" s="49" t="s">
        <v>61</v>
      </c>
      <c r="Z66" s="28"/>
      <c r="AA66" s="28"/>
      <c r="AB66" s="28"/>
      <c r="AC66" s="28"/>
    </row>
    <row r="67">
      <c r="A67" s="37" t="s">
        <v>28</v>
      </c>
      <c r="B67" s="38"/>
      <c r="C67" s="39" t="s">
        <v>207</v>
      </c>
      <c r="D67" s="40" t="s">
        <v>63</v>
      </c>
      <c r="E67" s="40" t="s">
        <v>64</v>
      </c>
      <c r="F67" s="41" t="b">
        <f t="shared" si="1"/>
        <v>0</v>
      </c>
      <c r="G67" s="41" t="b">
        <f t="shared" si="2"/>
        <v>1</v>
      </c>
      <c r="H67" s="42"/>
      <c r="I67" s="40" t="s">
        <v>198</v>
      </c>
      <c r="J67" s="43" t="s">
        <v>31</v>
      </c>
      <c r="K67" s="28"/>
      <c r="L67" s="23" t="s">
        <v>44</v>
      </c>
      <c r="M67" s="44" t="s">
        <v>33</v>
      </c>
      <c r="N67" s="39" t="s">
        <v>208</v>
      </c>
      <c r="O67" s="28"/>
      <c r="P67" s="39" t="s">
        <v>66</v>
      </c>
      <c r="Q67" s="45"/>
      <c r="R67" s="45"/>
      <c r="S67" s="42"/>
      <c r="T67" s="46" t="b">
        <v>0</v>
      </c>
      <c r="U67" s="47" t="s">
        <v>48</v>
      </c>
      <c r="V67" s="47" t="s">
        <v>67</v>
      </c>
      <c r="W67" s="48" t="s">
        <v>68</v>
      </c>
      <c r="X67" s="43" t="s">
        <v>69</v>
      </c>
      <c r="Y67" s="49" t="s">
        <v>70</v>
      </c>
      <c r="Z67" s="28"/>
      <c r="AA67" s="28"/>
      <c r="AB67" s="28"/>
      <c r="AC67" s="28"/>
    </row>
    <row r="68">
      <c r="A68" s="37" t="s">
        <v>28</v>
      </c>
      <c r="B68" s="51" t="s">
        <v>71</v>
      </c>
      <c r="C68" s="39" t="s">
        <v>209</v>
      </c>
      <c r="D68" s="40" t="s">
        <v>73</v>
      </c>
      <c r="E68" s="40" t="s">
        <v>74</v>
      </c>
      <c r="F68" s="41" t="b">
        <f t="shared" si="1"/>
        <v>0</v>
      </c>
      <c r="G68" s="41" t="b">
        <f t="shared" si="2"/>
        <v>1</v>
      </c>
      <c r="H68" s="42"/>
      <c r="I68" s="40" t="s">
        <v>198</v>
      </c>
      <c r="J68" s="43" t="s">
        <v>31</v>
      </c>
      <c r="K68" s="28"/>
      <c r="L68" s="23" t="s">
        <v>44</v>
      </c>
      <c r="M68" s="44" t="s">
        <v>33</v>
      </c>
      <c r="N68" s="39" t="s">
        <v>210</v>
      </c>
      <c r="O68" s="28"/>
      <c r="P68" s="39" t="s">
        <v>76</v>
      </c>
      <c r="Q68" s="45"/>
      <c r="R68" s="45"/>
      <c r="S68" s="42"/>
      <c r="T68" s="46" t="b">
        <v>0</v>
      </c>
      <c r="U68" s="47" t="s">
        <v>77</v>
      </c>
      <c r="V68" s="47" t="s">
        <v>78</v>
      </c>
      <c r="W68" s="50"/>
      <c r="X68" s="43" t="s">
        <v>79</v>
      </c>
      <c r="Y68" s="49" t="s">
        <v>80</v>
      </c>
      <c r="Z68" s="28"/>
      <c r="AA68" s="28"/>
      <c r="AB68" s="28"/>
      <c r="AC68" s="28"/>
    </row>
    <row r="69">
      <c r="A69" s="37" t="s">
        <v>81</v>
      </c>
      <c r="B69" s="38"/>
      <c r="C69" s="39" t="s">
        <v>209</v>
      </c>
      <c r="D69" s="40" t="s">
        <v>82</v>
      </c>
      <c r="E69" s="40" t="s">
        <v>74</v>
      </c>
      <c r="F69" s="41" t="b">
        <f t="shared" si="1"/>
        <v>0</v>
      </c>
      <c r="G69" s="41" t="b">
        <f t="shared" si="2"/>
        <v>1</v>
      </c>
      <c r="H69" s="42"/>
      <c r="I69" s="40" t="s">
        <v>198</v>
      </c>
      <c r="J69" s="43" t="s">
        <v>31</v>
      </c>
      <c r="K69" s="28"/>
      <c r="L69" s="23" t="s">
        <v>44</v>
      </c>
      <c r="M69" s="44" t="s">
        <v>33</v>
      </c>
      <c r="N69" s="39" t="s">
        <v>210</v>
      </c>
      <c r="O69" s="28"/>
      <c r="P69" s="39" t="s">
        <v>76</v>
      </c>
      <c r="Q69" s="45"/>
      <c r="R69" s="45"/>
      <c r="S69" s="42"/>
      <c r="T69" s="46" t="b">
        <v>0</v>
      </c>
      <c r="U69" s="47" t="s">
        <v>77</v>
      </c>
      <c r="V69" s="47" t="s">
        <v>78</v>
      </c>
      <c r="W69" s="50"/>
      <c r="X69" s="43" t="s">
        <v>79</v>
      </c>
      <c r="Y69" s="49" t="s">
        <v>80</v>
      </c>
      <c r="Z69" s="28"/>
      <c r="AA69" s="28"/>
      <c r="AB69" s="28"/>
      <c r="AC69" s="28"/>
    </row>
    <row r="70">
      <c r="A70" s="16" t="s">
        <v>28</v>
      </c>
      <c r="B70" s="16" t="s">
        <v>211</v>
      </c>
      <c r="C70" s="18" t="s">
        <v>212</v>
      </c>
      <c r="D70" s="19"/>
      <c r="E70" s="19"/>
      <c r="F70" s="20" t="b">
        <f t="shared" si="1"/>
        <v>1</v>
      </c>
      <c r="G70" s="20" t="b">
        <f t="shared" si="2"/>
        <v>0</v>
      </c>
      <c r="H70" s="21" t="s">
        <v>213</v>
      </c>
      <c r="I70" s="19"/>
      <c r="J70" s="22" t="s">
        <v>31</v>
      </c>
      <c r="K70" s="19"/>
      <c r="L70" s="23" t="s">
        <v>214</v>
      </c>
      <c r="M70" s="24" t="s">
        <v>33</v>
      </c>
      <c r="N70" s="18" t="s">
        <v>215</v>
      </c>
      <c r="O70" s="19"/>
      <c r="P70" s="18" t="s">
        <v>216</v>
      </c>
      <c r="Q70" s="19"/>
      <c r="R70" s="19"/>
      <c r="S70" s="20" t="b">
        <v>0</v>
      </c>
      <c r="T70" s="19"/>
      <c r="U70" s="19"/>
      <c r="V70" s="19"/>
      <c r="W70" s="25"/>
      <c r="X70" s="43" t="s">
        <v>217</v>
      </c>
      <c r="Y70" s="49" t="s">
        <v>37</v>
      </c>
      <c r="Z70" s="28"/>
      <c r="AA70" s="43" t="s">
        <v>218</v>
      </c>
      <c r="AB70" s="28"/>
      <c r="AC70" s="28"/>
    </row>
    <row r="71">
      <c r="A71" s="29" t="s">
        <v>28</v>
      </c>
      <c r="B71" s="29" t="s">
        <v>211</v>
      </c>
      <c r="C71" s="30" t="s">
        <v>212</v>
      </c>
      <c r="D71" s="19"/>
      <c r="E71" s="19"/>
      <c r="F71" s="31" t="b">
        <f t="shared" si="1"/>
        <v>1</v>
      </c>
      <c r="G71" s="31" t="b">
        <f t="shared" si="2"/>
        <v>0</v>
      </c>
      <c r="H71" s="32" t="s">
        <v>213</v>
      </c>
      <c r="I71" s="19"/>
      <c r="J71" s="22" t="s">
        <v>31</v>
      </c>
      <c r="K71" s="19"/>
      <c r="L71" s="33" t="s">
        <v>38</v>
      </c>
      <c r="M71" s="34" t="s">
        <v>33</v>
      </c>
      <c r="N71" s="30" t="s">
        <v>215</v>
      </c>
      <c r="O71" s="19"/>
      <c r="P71" s="30" t="s">
        <v>216</v>
      </c>
      <c r="Q71" s="19"/>
      <c r="R71" s="19"/>
      <c r="S71" s="31" t="b">
        <v>0</v>
      </c>
      <c r="T71" s="19"/>
      <c r="U71" s="19"/>
      <c r="V71" s="19"/>
      <c r="W71" s="25"/>
      <c r="X71" s="52" t="s">
        <v>39</v>
      </c>
      <c r="Y71" s="53" t="s">
        <v>40</v>
      </c>
      <c r="Z71" s="28"/>
      <c r="AA71" s="28"/>
      <c r="AB71" s="28"/>
      <c r="AC71" s="28"/>
    </row>
    <row r="72">
      <c r="A72" s="29" t="s">
        <v>28</v>
      </c>
      <c r="B72" s="29" t="s">
        <v>211</v>
      </c>
      <c r="C72" s="30" t="s">
        <v>212</v>
      </c>
      <c r="D72" s="19"/>
      <c r="E72" s="19"/>
      <c r="F72" s="31" t="b">
        <f t="shared" si="1"/>
        <v>1</v>
      </c>
      <c r="G72" s="31" t="b">
        <f t="shared" si="2"/>
        <v>0</v>
      </c>
      <c r="H72" s="32" t="s">
        <v>213</v>
      </c>
      <c r="I72" s="19"/>
      <c r="J72" s="22" t="s">
        <v>31</v>
      </c>
      <c r="K72" s="19"/>
      <c r="L72" s="33" t="s">
        <v>219</v>
      </c>
      <c r="M72" s="34" t="s">
        <v>33</v>
      </c>
      <c r="N72" s="30" t="s">
        <v>215</v>
      </c>
      <c r="O72" s="19"/>
      <c r="P72" s="30" t="s">
        <v>216</v>
      </c>
      <c r="Q72" s="19"/>
      <c r="R72" s="19"/>
      <c r="S72" s="31" t="b">
        <v>0</v>
      </c>
      <c r="T72" s="19"/>
      <c r="U72" s="19"/>
      <c r="V72" s="19"/>
      <c r="W72" s="25"/>
      <c r="X72" s="52" t="s">
        <v>220</v>
      </c>
      <c r="Y72" s="53" t="s">
        <v>221</v>
      </c>
      <c r="Z72" s="28"/>
      <c r="AA72" s="52" t="s">
        <v>222</v>
      </c>
      <c r="AB72" s="28"/>
      <c r="AC72" s="28"/>
    </row>
    <row r="73">
      <c r="A73" s="16" t="s">
        <v>223</v>
      </c>
      <c r="B73" s="17"/>
      <c r="C73" s="18" t="s">
        <v>224</v>
      </c>
      <c r="D73" s="19"/>
      <c r="E73" s="19"/>
      <c r="F73" s="20" t="b">
        <f t="shared" si="1"/>
        <v>1</v>
      </c>
      <c r="G73" s="20" t="b">
        <f t="shared" si="2"/>
        <v>0</v>
      </c>
      <c r="H73" s="21" t="s">
        <v>225</v>
      </c>
      <c r="I73" s="19"/>
      <c r="J73" s="22" t="s">
        <v>31</v>
      </c>
      <c r="K73" s="19"/>
      <c r="L73" s="23" t="s">
        <v>180</v>
      </c>
      <c r="M73" s="24" t="s">
        <v>33</v>
      </c>
      <c r="N73" s="18" t="s">
        <v>226</v>
      </c>
      <c r="O73" s="19"/>
      <c r="P73" s="18" t="s">
        <v>216</v>
      </c>
      <c r="Q73" s="19"/>
      <c r="R73" s="19"/>
      <c r="S73" s="20" t="b">
        <v>0</v>
      </c>
      <c r="T73" s="19"/>
      <c r="U73" s="19"/>
      <c r="V73" s="19"/>
      <c r="W73" s="25"/>
      <c r="X73" s="43" t="s">
        <v>183</v>
      </c>
      <c r="Y73" s="49" t="s">
        <v>37</v>
      </c>
      <c r="Z73" s="28"/>
      <c r="AA73" s="28"/>
      <c r="AB73" s="28"/>
      <c r="AC73" s="28"/>
    </row>
    <row r="74">
      <c r="A74" s="29" t="s">
        <v>223</v>
      </c>
      <c r="B74" s="17"/>
      <c r="C74" s="30" t="s">
        <v>224</v>
      </c>
      <c r="D74" s="19"/>
      <c r="E74" s="19"/>
      <c r="F74" s="31" t="b">
        <f t="shared" si="1"/>
        <v>1</v>
      </c>
      <c r="G74" s="31" t="b">
        <f t="shared" si="2"/>
        <v>0</v>
      </c>
      <c r="H74" s="32" t="s">
        <v>225</v>
      </c>
      <c r="I74" s="19"/>
      <c r="J74" s="22" t="s">
        <v>31</v>
      </c>
      <c r="K74" s="19"/>
      <c r="L74" s="33" t="s">
        <v>38</v>
      </c>
      <c r="M74" s="34" t="s">
        <v>33</v>
      </c>
      <c r="N74" s="30" t="s">
        <v>226</v>
      </c>
      <c r="O74" s="19"/>
      <c r="P74" s="30" t="s">
        <v>216</v>
      </c>
      <c r="Q74" s="19"/>
      <c r="R74" s="19"/>
      <c r="S74" s="31" t="b">
        <v>0</v>
      </c>
      <c r="T74" s="19"/>
      <c r="U74" s="19"/>
      <c r="V74" s="19"/>
      <c r="W74" s="25"/>
      <c r="X74" s="52" t="s">
        <v>39</v>
      </c>
      <c r="Y74" s="53" t="s">
        <v>40</v>
      </c>
      <c r="Z74" s="28"/>
      <c r="AA74" s="28"/>
      <c r="AB74" s="28"/>
      <c r="AC74" s="28"/>
    </row>
    <row r="75">
      <c r="A75" s="29" t="s">
        <v>223</v>
      </c>
      <c r="B75" s="17"/>
      <c r="C75" s="30" t="s">
        <v>224</v>
      </c>
      <c r="D75" s="19"/>
      <c r="E75" s="19"/>
      <c r="F75" s="31" t="b">
        <f t="shared" si="1"/>
        <v>1</v>
      </c>
      <c r="G75" s="31" t="b">
        <f t="shared" si="2"/>
        <v>0</v>
      </c>
      <c r="H75" s="32" t="s">
        <v>225</v>
      </c>
      <c r="I75" s="19"/>
      <c r="J75" s="22" t="s">
        <v>31</v>
      </c>
      <c r="K75" s="19"/>
      <c r="L75" s="33" t="s">
        <v>184</v>
      </c>
      <c r="M75" s="34" t="s">
        <v>33</v>
      </c>
      <c r="N75" s="30" t="s">
        <v>226</v>
      </c>
      <c r="O75" s="19"/>
      <c r="P75" s="30" t="s">
        <v>216</v>
      </c>
      <c r="Q75" s="19"/>
      <c r="R75" s="19"/>
      <c r="S75" s="31" t="b">
        <v>0</v>
      </c>
      <c r="T75" s="19"/>
      <c r="U75" s="19"/>
      <c r="V75" s="19"/>
      <c r="W75" s="25"/>
      <c r="X75" s="52" t="s">
        <v>185</v>
      </c>
      <c r="Y75" s="53" t="s">
        <v>186</v>
      </c>
      <c r="Z75" s="28"/>
      <c r="AA75" s="28"/>
      <c r="AB75" s="28"/>
      <c r="AC75" s="28"/>
    </row>
    <row r="76">
      <c r="A76" s="37" t="s">
        <v>28</v>
      </c>
      <c r="B76" s="37" t="s">
        <v>211</v>
      </c>
      <c r="C76" s="39" t="s">
        <v>227</v>
      </c>
      <c r="D76" s="40" t="s">
        <v>42</v>
      </c>
      <c r="E76" s="40" t="s">
        <v>43</v>
      </c>
      <c r="F76" s="41" t="b">
        <f t="shared" si="1"/>
        <v>0</v>
      </c>
      <c r="G76" s="41" t="b">
        <f t="shared" si="2"/>
        <v>1</v>
      </c>
      <c r="H76" s="42"/>
      <c r="I76" s="40" t="s">
        <v>212</v>
      </c>
      <c r="J76" s="43" t="s">
        <v>31</v>
      </c>
      <c r="K76" s="28"/>
      <c r="L76" s="23" t="s">
        <v>44</v>
      </c>
      <c r="M76" s="44" t="s">
        <v>33</v>
      </c>
      <c r="N76" s="39" t="s">
        <v>228</v>
      </c>
      <c r="O76" s="22" t="s">
        <v>229</v>
      </c>
      <c r="P76" s="39" t="s">
        <v>47</v>
      </c>
      <c r="Q76" s="45"/>
      <c r="R76" s="45"/>
      <c r="S76" s="42"/>
      <c r="T76" s="46" t="b">
        <v>0</v>
      </c>
      <c r="U76" s="47" t="s">
        <v>48</v>
      </c>
      <c r="V76" s="47" t="s">
        <v>49</v>
      </c>
      <c r="W76" s="48" t="s">
        <v>50</v>
      </c>
      <c r="X76" s="43" t="s">
        <v>51</v>
      </c>
      <c r="Y76" s="49" t="s">
        <v>230</v>
      </c>
      <c r="Z76" s="28"/>
      <c r="AA76" s="43" t="s">
        <v>231</v>
      </c>
      <c r="AB76" s="28"/>
      <c r="AC76" s="28"/>
    </row>
    <row r="77">
      <c r="A77" s="37" t="s">
        <v>223</v>
      </c>
      <c r="B77" s="38"/>
      <c r="C77" s="39" t="s">
        <v>232</v>
      </c>
      <c r="D77" s="40" t="s">
        <v>42</v>
      </c>
      <c r="E77" s="40" t="s">
        <v>43</v>
      </c>
      <c r="F77" s="41" t="b">
        <f t="shared" si="1"/>
        <v>0</v>
      </c>
      <c r="G77" s="41" t="b">
        <f t="shared" si="2"/>
        <v>1</v>
      </c>
      <c r="H77" s="42"/>
      <c r="I77" s="40" t="s">
        <v>224</v>
      </c>
      <c r="J77" s="43" t="s">
        <v>31</v>
      </c>
      <c r="K77" s="28"/>
      <c r="L77" s="23" t="s">
        <v>44</v>
      </c>
      <c r="M77" s="44" t="s">
        <v>33</v>
      </c>
      <c r="N77" s="39" t="s">
        <v>233</v>
      </c>
      <c r="O77" s="22" t="s">
        <v>229</v>
      </c>
      <c r="P77" s="39" t="s">
        <v>47</v>
      </c>
      <c r="Q77" s="45"/>
      <c r="R77" s="45"/>
      <c r="S77" s="42"/>
      <c r="T77" s="46" t="b">
        <v>0</v>
      </c>
      <c r="U77" s="47" t="s">
        <v>48</v>
      </c>
      <c r="V77" s="47" t="s">
        <v>49</v>
      </c>
      <c r="W77" s="48" t="s">
        <v>50</v>
      </c>
      <c r="X77" s="43" t="s">
        <v>51</v>
      </c>
      <c r="Y77" s="49" t="s">
        <v>234</v>
      </c>
      <c r="Z77" s="28"/>
      <c r="AA77" s="28"/>
      <c r="AB77" s="28"/>
      <c r="AC77" s="28"/>
    </row>
    <row r="78">
      <c r="A78" s="37" t="s">
        <v>28</v>
      </c>
      <c r="B78" s="37" t="s">
        <v>211</v>
      </c>
      <c r="C78" s="39" t="s">
        <v>235</v>
      </c>
      <c r="D78" s="40" t="s">
        <v>54</v>
      </c>
      <c r="E78" s="40" t="s">
        <v>55</v>
      </c>
      <c r="F78" s="41" t="b">
        <f t="shared" si="1"/>
        <v>0</v>
      </c>
      <c r="G78" s="41" t="b">
        <f t="shared" si="2"/>
        <v>1</v>
      </c>
      <c r="H78" s="42"/>
      <c r="I78" s="40" t="s">
        <v>212</v>
      </c>
      <c r="J78" s="43" t="s">
        <v>31</v>
      </c>
      <c r="K78" s="28"/>
      <c r="L78" s="23" t="s">
        <v>44</v>
      </c>
      <c r="M78" s="44" t="s">
        <v>33</v>
      </c>
      <c r="N78" s="39" t="s">
        <v>236</v>
      </c>
      <c r="O78" s="28"/>
      <c r="P78" s="39" t="s">
        <v>57</v>
      </c>
      <c r="Q78" s="45"/>
      <c r="R78" s="45"/>
      <c r="S78" s="42"/>
      <c r="T78" s="46" t="b">
        <v>0</v>
      </c>
      <c r="U78" s="47" t="s">
        <v>58</v>
      </c>
      <c r="V78" s="47" t="s">
        <v>59</v>
      </c>
      <c r="W78" s="50"/>
      <c r="X78" s="43" t="s">
        <v>60</v>
      </c>
      <c r="Y78" s="49" t="s">
        <v>61</v>
      </c>
      <c r="Z78" s="28"/>
      <c r="AA78" s="28"/>
      <c r="AB78" s="28"/>
      <c r="AC78" s="28"/>
    </row>
    <row r="79">
      <c r="A79" s="37" t="s">
        <v>223</v>
      </c>
      <c r="B79" s="38"/>
      <c r="C79" s="39" t="s">
        <v>237</v>
      </c>
      <c r="D79" s="40" t="s">
        <v>54</v>
      </c>
      <c r="E79" s="40" t="s">
        <v>55</v>
      </c>
      <c r="F79" s="41" t="b">
        <f t="shared" si="1"/>
        <v>0</v>
      </c>
      <c r="G79" s="41" t="b">
        <f t="shared" si="2"/>
        <v>1</v>
      </c>
      <c r="H79" s="42"/>
      <c r="I79" s="40" t="s">
        <v>224</v>
      </c>
      <c r="J79" s="43" t="s">
        <v>31</v>
      </c>
      <c r="K79" s="28"/>
      <c r="L79" s="23" t="s">
        <v>44</v>
      </c>
      <c r="M79" s="44" t="s">
        <v>33</v>
      </c>
      <c r="N79" s="39" t="s">
        <v>238</v>
      </c>
      <c r="O79" s="28"/>
      <c r="P79" s="39" t="s">
        <v>57</v>
      </c>
      <c r="Q79" s="45"/>
      <c r="R79" s="45"/>
      <c r="S79" s="42"/>
      <c r="T79" s="46" t="b">
        <v>0</v>
      </c>
      <c r="U79" s="47" t="s">
        <v>58</v>
      </c>
      <c r="V79" s="47" t="s">
        <v>59</v>
      </c>
      <c r="W79" s="50"/>
      <c r="X79" s="43" t="s">
        <v>60</v>
      </c>
      <c r="Y79" s="49" t="s">
        <v>61</v>
      </c>
      <c r="Z79" s="28"/>
      <c r="AA79" s="28"/>
      <c r="AB79" s="28"/>
      <c r="AC79" s="28"/>
    </row>
    <row r="80">
      <c r="A80" s="37" t="s">
        <v>28</v>
      </c>
      <c r="B80" s="37" t="s">
        <v>211</v>
      </c>
      <c r="C80" s="39" t="s">
        <v>239</v>
      </c>
      <c r="D80" s="40" t="s">
        <v>63</v>
      </c>
      <c r="E80" s="40" t="s">
        <v>64</v>
      </c>
      <c r="F80" s="41" t="b">
        <f t="shared" si="1"/>
        <v>0</v>
      </c>
      <c r="G80" s="41" t="b">
        <f t="shared" si="2"/>
        <v>1</v>
      </c>
      <c r="H80" s="42"/>
      <c r="I80" s="40" t="s">
        <v>212</v>
      </c>
      <c r="J80" s="43" t="s">
        <v>31</v>
      </c>
      <c r="K80" s="28"/>
      <c r="L80" s="23" t="s">
        <v>44</v>
      </c>
      <c r="M80" s="44" t="s">
        <v>33</v>
      </c>
      <c r="N80" s="39" t="s">
        <v>240</v>
      </c>
      <c r="O80" s="28"/>
      <c r="P80" s="39" t="s">
        <v>66</v>
      </c>
      <c r="Q80" s="45"/>
      <c r="R80" s="45"/>
      <c r="S80" s="42"/>
      <c r="T80" s="46" t="b">
        <v>0</v>
      </c>
      <c r="U80" s="47" t="s">
        <v>48</v>
      </c>
      <c r="V80" s="47" t="s">
        <v>67</v>
      </c>
      <c r="W80" s="48" t="s">
        <v>68</v>
      </c>
      <c r="X80" s="43" t="s">
        <v>69</v>
      </c>
      <c r="Y80" s="49" t="s">
        <v>70</v>
      </c>
      <c r="Z80" s="28"/>
      <c r="AA80" s="28"/>
      <c r="AB80" s="28"/>
      <c r="AC80" s="28"/>
    </row>
    <row r="81">
      <c r="A81" s="37" t="s">
        <v>223</v>
      </c>
      <c r="B81" s="38"/>
      <c r="C81" s="39" t="s">
        <v>241</v>
      </c>
      <c r="D81" s="40" t="s">
        <v>63</v>
      </c>
      <c r="E81" s="40" t="s">
        <v>64</v>
      </c>
      <c r="F81" s="41" t="b">
        <f t="shared" si="1"/>
        <v>0</v>
      </c>
      <c r="G81" s="41" t="b">
        <f t="shared" si="2"/>
        <v>1</v>
      </c>
      <c r="H81" s="42"/>
      <c r="I81" s="40" t="s">
        <v>224</v>
      </c>
      <c r="J81" s="43" t="s">
        <v>31</v>
      </c>
      <c r="K81" s="28"/>
      <c r="L81" s="23" t="s">
        <v>44</v>
      </c>
      <c r="M81" s="44" t="s">
        <v>33</v>
      </c>
      <c r="N81" s="39" t="s">
        <v>242</v>
      </c>
      <c r="O81" s="28"/>
      <c r="P81" s="39" t="s">
        <v>66</v>
      </c>
      <c r="Q81" s="45"/>
      <c r="R81" s="45"/>
      <c r="S81" s="42"/>
      <c r="T81" s="46" t="b">
        <v>0</v>
      </c>
      <c r="U81" s="47" t="s">
        <v>48</v>
      </c>
      <c r="V81" s="47" t="s">
        <v>67</v>
      </c>
      <c r="W81" s="48" t="s">
        <v>68</v>
      </c>
      <c r="X81" s="43" t="s">
        <v>69</v>
      </c>
      <c r="Y81" s="49" t="s">
        <v>70</v>
      </c>
      <c r="Z81" s="28"/>
      <c r="AA81" s="28"/>
      <c r="AB81" s="28"/>
      <c r="AC81" s="28"/>
    </row>
    <row r="82">
      <c r="A82" s="37" t="s">
        <v>28</v>
      </c>
      <c r="B82" s="37" t="s">
        <v>71</v>
      </c>
      <c r="C82" s="39" t="s">
        <v>243</v>
      </c>
      <c r="D82" s="40" t="s">
        <v>73</v>
      </c>
      <c r="E82" s="40" t="s">
        <v>74</v>
      </c>
      <c r="F82" s="41" t="b">
        <f t="shared" si="1"/>
        <v>0</v>
      </c>
      <c r="G82" s="41" t="b">
        <f t="shared" si="2"/>
        <v>1</v>
      </c>
      <c r="H82" s="42"/>
      <c r="I82" s="40" t="s">
        <v>212</v>
      </c>
      <c r="J82" s="43" t="s">
        <v>31</v>
      </c>
      <c r="K82" s="28"/>
      <c r="L82" s="23" t="s">
        <v>44</v>
      </c>
      <c r="M82" s="44" t="s">
        <v>33</v>
      </c>
      <c r="N82" s="39" t="s">
        <v>244</v>
      </c>
      <c r="O82" s="28"/>
      <c r="P82" s="39" t="s">
        <v>76</v>
      </c>
      <c r="Q82" s="45"/>
      <c r="R82" s="45"/>
      <c r="S82" s="42"/>
      <c r="T82" s="46" t="b">
        <v>0</v>
      </c>
      <c r="U82" s="47" t="s">
        <v>77</v>
      </c>
      <c r="V82" s="47" t="s">
        <v>78</v>
      </c>
      <c r="W82" s="50"/>
      <c r="X82" s="43" t="s">
        <v>79</v>
      </c>
      <c r="Y82" s="49" t="s">
        <v>80</v>
      </c>
      <c r="Z82" s="28"/>
      <c r="AA82" s="28"/>
      <c r="AB82" s="28"/>
      <c r="AC82" s="28"/>
    </row>
    <row r="83">
      <c r="A83" s="37" t="s">
        <v>81</v>
      </c>
      <c r="B83" s="37" t="s">
        <v>211</v>
      </c>
      <c r="C83" s="39" t="s">
        <v>243</v>
      </c>
      <c r="D83" s="40" t="s">
        <v>82</v>
      </c>
      <c r="E83" s="40" t="s">
        <v>74</v>
      </c>
      <c r="F83" s="41" t="b">
        <f t="shared" si="1"/>
        <v>0</v>
      </c>
      <c r="G83" s="41" t="b">
        <f t="shared" si="2"/>
        <v>1</v>
      </c>
      <c r="H83" s="42"/>
      <c r="I83" s="40" t="s">
        <v>212</v>
      </c>
      <c r="J83" s="43" t="s">
        <v>31</v>
      </c>
      <c r="K83" s="28"/>
      <c r="L83" s="23" t="s">
        <v>44</v>
      </c>
      <c r="M83" s="44" t="s">
        <v>33</v>
      </c>
      <c r="N83" s="39" t="s">
        <v>244</v>
      </c>
      <c r="O83" s="28"/>
      <c r="P83" s="39" t="s">
        <v>76</v>
      </c>
      <c r="Q83" s="45"/>
      <c r="R83" s="45"/>
      <c r="S83" s="42"/>
      <c r="T83" s="46" t="b">
        <v>0</v>
      </c>
      <c r="U83" s="47" t="s">
        <v>77</v>
      </c>
      <c r="V83" s="47" t="s">
        <v>78</v>
      </c>
      <c r="W83" s="50"/>
      <c r="X83" s="43" t="s">
        <v>79</v>
      </c>
      <c r="Y83" s="49" t="s">
        <v>80</v>
      </c>
      <c r="Z83" s="28"/>
      <c r="AA83" s="28"/>
      <c r="AB83" s="28"/>
      <c r="AC83" s="28"/>
    </row>
    <row r="84">
      <c r="A84" s="37" t="s">
        <v>223</v>
      </c>
      <c r="B84" s="38"/>
      <c r="C84" s="39" t="s">
        <v>245</v>
      </c>
      <c r="D84" s="40" t="s">
        <v>82</v>
      </c>
      <c r="E84" s="40" t="s">
        <v>74</v>
      </c>
      <c r="F84" s="41" t="b">
        <f t="shared" si="1"/>
        <v>0</v>
      </c>
      <c r="G84" s="41" t="b">
        <f t="shared" si="2"/>
        <v>1</v>
      </c>
      <c r="H84" s="42"/>
      <c r="I84" s="40" t="s">
        <v>224</v>
      </c>
      <c r="J84" s="43" t="s">
        <v>31</v>
      </c>
      <c r="K84" s="28"/>
      <c r="L84" s="23" t="s">
        <v>44</v>
      </c>
      <c r="M84" s="44" t="s">
        <v>33</v>
      </c>
      <c r="N84" s="39" t="s">
        <v>246</v>
      </c>
      <c r="O84" s="28"/>
      <c r="P84" s="39" t="s">
        <v>76</v>
      </c>
      <c r="Q84" s="45"/>
      <c r="R84" s="45"/>
      <c r="S84" s="42"/>
      <c r="T84" s="46" t="b">
        <v>0</v>
      </c>
      <c r="U84" s="47" t="s">
        <v>77</v>
      </c>
      <c r="V84" s="47" t="s">
        <v>78</v>
      </c>
      <c r="W84" s="50"/>
      <c r="X84" s="43" t="s">
        <v>79</v>
      </c>
      <c r="Y84" s="49" t="s">
        <v>80</v>
      </c>
      <c r="Z84" s="28"/>
      <c r="AA84" s="28"/>
      <c r="AB84" s="28"/>
      <c r="AC84" s="28"/>
    </row>
    <row r="85">
      <c r="A85" s="16" t="s">
        <v>28</v>
      </c>
      <c r="B85" s="16" t="s">
        <v>211</v>
      </c>
      <c r="C85" s="18" t="s">
        <v>247</v>
      </c>
      <c r="D85" s="19"/>
      <c r="E85" s="19"/>
      <c r="F85" s="20" t="b">
        <f t="shared" si="1"/>
        <v>1</v>
      </c>
      <c r="G85" s="20" t="b">
        <f t="shared" si="2"/>
        <v>0</v>
      </c>
      <c r="H85" s="21" t="s">
        <v>179</v>
      </c>
      <c r="I85" s="19"/>
      <c r="J85" s="22" t="s">
        <v>31</v>
      </c>
      <c r="K85" s="19"/>
      <c r="L85" s="23" t="s">
        <v>180</v>
      </c>
      <c r="M85" s="24" t="s">
        <v>33</v>
      </c>
      <c r="N85" s="18" t="s">
        <v>248</v>
      </c>
      <c r="O85" s="19"/>
      <c r="P85" s="18" t="s">
        <v>249</v>
      </c>
      <c r="Q85" s="19"/>
      <c r="R85" s="19"/>
      <c r="S85" s="20" t="b">
        <v>0</v>
      </c>
      <c r="T85" s="19"/>
      <c r="U85" s="19"/>
      <c r="V85" s="19"/>
      <c r="W85" s="25"/>
      <c r="X85" s="43" t="s">
        <v>183</v>
      </c>
      <c r="Y85" s="49" t="s">
        <v>37</v>
      </c>
      <c r="Z85" s="28"/>
      <c r="AA85" s="28"/>
      <c r="AB85" s="28"/>
      <c r="AC85" s="28"/>
    </row>
    <row r="86">
      <c r="A86" s="29" t="s">
        <v>28</v>
      </c>
      <c r="B86" s="29" t="s">
        <v>211</v>
      </c>
      <c r="C86" s="30" t="s">
        <v>247</v>
      </c>
      <c r="D86" s="19"/>
      <c r="E86" s="19"/>
      <c r="F86" s="31" t="b">
        <f t="shared" si="1"/>
        <v>1</v>
      </c>
      <c r="G86" s="31" t="b">
        <f t="shared" si="2"/>
        <v>0</v>
      </c>
      <c r="H86" s="32" t="s">
        <v>179</v>
      </c>
      <c r="I86" s="19"/>
      <c r="J86" s="22" t="s">
        <v>31</v>
      </c>
      <c r="K86" s="19"/>
      <c r="L86" s="33" t="s">
        <v>38</v>
      </c>
      <c r="M86" s="34" t="s">
        <v>33</v>
      </c>
      <c r="N86" s="30" t="s">
        <v>248</v>
      </c>
      <c r="O86" s="19"/>
      <c r="P86" s="30" t="s">
        <v>249</v>
      </c>
      <c r="Q86" s="19"/>
      <c r="R86" s="19"/>
      <c r="S86" s="31" t="b">
        <v>0</v>
      </c>
      <c r="T86" s="19"/>
      <c r="U86" s="19"/>
      <c r="V86" s="19"/>
      <c r="W86" s="25"/>
      <c r="X86" s="52" t="s">
        <v>39</v>
      </c>
      <c r="Y86" s="53" t="s">
        <v>40</v>
      </c>
      <c r="Z86" s="28"/>
      <c r="AA86" s="28"/>
      <c r="AB86" s="28"/>
      <c r="AC86" s="28"/>
    </row>
    <row r="87">
      <c r="A87" s="29" t="s">
        <v>28</v>
      </c>
      <c r="B87" s="29" t="s">
        <v>211</v>
      </c>
      <c r="C87" s="30" t="s">
        <v>247</v>
      </c>
      <c r="D87" s="19"/>
      <c r="E87" s="19"/>
      <c r="F87" s="31" t="b">
        <f t="shared" si="1"/>
        <v>1</v>
      </c>
      <c r="G87" s="31" t="b">
        <f t="shared" si="2"/>
        <v>0</v>
      </c>
      <c r="H87" s="32" t="s">
        <v>179</v>
      </c>
      <c r="I87" s="19"/>
      <c r="J87" s="22" t="s">
        <v>31</v>
      </c>
      <c r="K87" s="19"/>
      <c r="L87" s="33" t="s">
        <v>184</v>
      </c>
      <c r="M87" s="34" t="s">
        <v>33</v>
      </c>
      <c r="N87" s="30" t="s">
        <v>248</v>
      </c>
      <c r="O87" s="19"/>
      <c r="P87" s="30" t="s">
        <v>249</v>
      </c>
      <c r="Q87" s="19"/>
      <c r="R87" s="19"/>
      <c r="S87" s="31" t="b">
        <v>0</v>
      </c>
      <c r="T87" s="19"/>
      <c r="U87" s="19"/>
      <c r="V87" s="19"/>
      <c r="W87" s="25"/>
      <c r="X87" s="52" t="s">
        <v>185</v>
      </c>
      <c r="Y87" s="53" t="s">
        <v>186</v>
      </c>
      <c r="Z87" s="52" t="s">
        <v>187</v>
      </c>
      <c r="AA87" s="28"/>
      <c r="AB87" s="28"/>
      <c r="AC87" s="28"/>
    </row>
    <row r="88">
      <c r="A88" s="16" t="s">
        <v>223</v>
      </c>
      <c r="B88" s="17"/>
      <c r="C88" s="18" t="s">
        <v>247</v>
      </c>
      <c r="D88" s="19"/>
      <c r="E88" s="19"/>
      <c r="F88" s="20" t="b">
        <f t="shared" si="1"/>
        <v>1</v>
      </c>
      <c r="G88" s="20" t="b">
        <f t="shared" si="2"/>
        <v>0</v>
      </c>
      <c r="H88" s="21" t="s">
        <v>225</v>
      </c>
      <c r="I88" s="19"/>
      <c r="J88" s="22" t="s">
        <v>31</v>
      </c>
      <c r="K88" s="19"/>
      <c r="L88" s="23" t="s">
        <v>180</v>
      </c>
      <c r="M88" s="24" t="s">
        <v>33</v>
      </c>
      <c r="N88" s="18" t="s">
        <v>248</v>
      </c>
      <c r="O88" s="19"/>
      <c r="P88" s="18" t="s">
        <v>250</v>
      </c>
      <c r="Q88" s="19"/>
      <c r="R88" s="19"/>
      <c r="S88" s="20" t="b">
        <v>0</v>
      </c>
      <c r="T88" s="19"/>
      <c r="U88" s="19"/>
      <c r="V88" s="19"/>
      <c r="W88" s="25"/>
      <c r="X88" s="43" t="s">
        <v>183</v>
      </c>
      <c r="Y88" s="49" t="s">
        <v>37</v>
      </c>
      <c r="Z88" s="28"/>
      <c r="AA88" s="28"/>
      <c r="AB88" s="28"/>
      <c r="AC88" s="28"/>
    </row>
    <row r="89">
      <c r="A89" s="29" t="s">
        <v>223</v>
      </c>
      <c r="B89" s="17"/>
      <c r="C89" s="30" t="s">
        <v>247</v>
      </c>
      <c r="D89" s="19"/>
      <c r="E89" s="19"/>
      <c r="F89" s="31" t="b">
        <f t="shared" si="1"/>
        <v>1</v>
      </c>
      <c r="G89" s="31" t="b">
        <f t="shared" si="2"/>
        <v>0</v>
      </c>
      <c r="H89" s="32" t="s">
        <v>225</v>
      </c>
      <c r="I89" s="19"/>
      <c r="J89" s="22" t="s">
        <v>31</v>
      </c>
      <c r="K89" s="19"/>
      <c r="L89" s="33" t="s">
        <v>38</v>
      </c>
      <c r="M89" s="34" t="s">
        <v>33</v>
      </c>
      <c r="N89" s="30" t="s">
        <v>248</v>
      </c>
      <c r="O89" s="19"/>
      <c r="P89" s="30" t="s">
        <v>250</v>
      </c>
      <c r="Q89" s="19"/>
      <c r="R89" s="19"/>
      <c r="S89" s="31" t="b">
        <v>0</v>
      </c>
      <c r="T89" s="19"/>
      <c r="U89" s="19"/>
      <c r="V89" s="19"/>
      <c r="W89" s="25"/>
      <c r="X89" s="52" t="s">
        <v>39</v>
      </c>
      <c r="Y89" s="53" t="s">
        <v>40</v>
      </c>
      <c r="Z89" s="28"/>
      <c r="AA89" s="28"/>
      <c r="AB89" s="28"/>
      <c r="AC89" s="28"/>
    </row>
    <row r="90">
      <c r="A90" s="29" t="s">
        <v>223</v>
      </c>
      <c r="B90" s="17"/>
      <c r="C90" s="30" t="s">
        <v>247</v>
      </c>
      <c r="D90" s="19"/>
      <c r="E90" s="19"/>
      <c r="F90" s="31" t="b">
        <f t="shared" si="1"/>
        <v>1</v>
      </c>
      <c r="G90" s="31" t="b">
        <f t="shared" si="2"/>
        <v>0</v>
      </c>
      <c r="H90" s="32" t="s">
        <v>225</v>
      </c>
      <c r="I90" s="19"/>
      <c r="J90" s="22" t="s">
        <v>31</v>
      </c>
      <c r="K90" s="19"/>
      <c r="L90" s="33" t="s">
        <v>184</v>
      </c>
      <c r="M90" s="34" t="s">
        <v>33</v>
      </c>
      <c r="N90" s="30" t="s">
        <v>248</v>
      </c>
      <c r="O90" s="19"/>
      <c r="P90" s="30" t="s">
        <v>250</v>
      </c>
      <c r="Q90" s="19"/>
      <c r="R90" s="19"/>
      <c r="S90" s="31" t="b">
        <v>0</v>
      </c>
      <c r="T90" s="19"/>
      <c r="U90" s="19"/>
      <c r="V90" s="19"/>
      <c r="W90" s="25"/>
      <c r="X90" s="52" t="s">
        <v>185</v>
      </c>
      <c r="Y90" s="53" t="s">
        <v>186</v>
      </c>
      <c r="Z90" s="52" t="s">
        <v>187</v>
      </c>
      <c r="AA90" s="28"/>
      <c r="AB90" s="28"/>
      <c r="AC90" s="28"/>
    </row>
    <row r="91">
      <c r="A91" s="37" t="s">
        <v>28</v>
      </c>
      <c r="B91" s="38"/>
      <c r="C91" s="39" t="s">
        <v>251</v>
      </c>
      <c r="D91" s="40" t="s">
        <v>42</v>
      </c>
      <c r="E91" s="40" t="s">
        <v>43</v>
      </c>
      <c r="F91" s="41" t="b">
        <f t="shared" si="1"/>
        <v>0</v>
      </c>
      <c r="G91" s="41" t="b">
        <f t="shared" si="2"/>
        <v>1</v>
      </c>
      <c r="H91" s="42"/>
      <c r="I91" s="40" t="s">
        <v>247</v>
      </c>
      <c r="J91" s="43" t="s">
        <v>31</v>
      </c>
      <c r="K91" s="28"/>
      <c r="L91" s="23" t="s">
        <v>44</v>
      </c>
      <c r="M91" s="44" t="s">
        <v>33</v>
      </c>
      <c r="N91" s="39" t="s">
        <v>252</v>
      </c>
      <c r="O91" s="22" t="s">
        <v>253</v>
      </c>
      <c r="P91" s="39" t="s">
        <v>47</v>
      </c>
      <c r="Q91" s="45"/>
      <c r="R91" s="45"/>
      <c r="S91" s="42"/>
      <c r="T91" s="46" t="b">
        <v>0</v>
      </c>
      <c r="U91" s="47" t="s">
        <v>48</v>
      </c>
      <c r="V91" s="47" t="s">
        <v>49</v>
      </c>
      <c r="W91" s="48" t="s">
        <v>50</v>
      </c>
      <c r="X91" s="43" t="s">
        <v>51</v>
      </c>
      <c r="Y91" s="49" t="s">
        <v>254</v>
      </c>
      <c r="Z91" s="28"/>
      <c r="AA91" s="28"/>
      <c r="AB91" s="28"/>
      <c r="AC91" s="28"/>
    </row>
    <row r="92">
      <c r="A92" s="37" t="s">
        <v>28</v>
      </c>
      <c r="B92" s="38"/>
      <c r="C92" s="39" t="s">
        <v>255</v>
      </c>
      <c r="D92" s="40" t="s">
        <v>54</v>
      </c>
      <c r="E92" s="40" t="s">
        <v>55</v>
      </c>
      <c r="F92" s="41" t="b">
        <f t="shared" si="1"/>
        <v>0</v>
      </c>
      <c r="G92" s="41" t="b">
        <f t="shared" si="2"/>
        <v>1</v>
      </c>
      <c r="H92" s="42"/>
      <c r="I92" s="40" t="s">
        <v>247</v>
      </c>
      <c r="J92" s="43" t="s">
        <v>31</v>
      </c>
      <c r="K92" s="28"/>
      <c r="L92" s="23" t="s">
        <v>44</v>
      </c>
      <c r="M92" s="44" t="s">
        <v>33</v>
      </c>
      <c r="N92" s="39" t="s">
        <v>256</v>
      </c>
      <c r="O92" s="28"/>
      <c r="P92" s="39" t="s">
        <v>57</v>
      </c>
      <c r="Q92" s="45"/>
      <c r="R92" s="45"/>
      <c r="S92" s="42"/>
      <c r="T92" s="46" t="b">
        <v>0</v>
      </c>
      <c r="U92" s="47" t="s">
        <v>58</v>
      </c>
      <c r="V92" s="47" t="s">
        <v>59</v>
      </c>
      <c r="W92" s="50"/>
      <c r="X92" s="43" t="s">
        <v>60</v>
      </c>
      <c r="Y92" s="49" t="s">
        <v>61</v>
      </c>
      <c r="Z92" s="28"/>
      <c r="AA92" s="28"/>
      <c r="AB92" s="28"/>
      <c r="AC92" s="28"/>
    </row>
    <row r="93">
      <c r="A93" s="37" t="s">
        <v>28</v>
      </c>
      <c r="B93" s="38"/>
      <c r="C93" s="39" t="s">
        <v>257</v>
      </c>
      <c r="D93" s="40" t="s">
        <v>63</v>
      </c>
      <c r="E93" s="40" t="s">
        <v>64</v>
      </c>
      <c r="F93" s="41" t="b">
        <f t="shared" si="1"/>
        <v>0</v>
      </c>
      <c r="G93" s="41" t="b">
        <f t="shared" si="2"/>
        <v>1</v>
      </c>
      <c r="H93" s="42"/>
      <c r="I93" s="40" t="s">
        <v>247</v>
      </c>
      <c r="J93" s="43" t="s">
        <v>31</v>
      </c>
      <c r="K93" s="28"/>
      <c r="L93" s="23" t="s">
        <v>44</v>
      </c>
      <c r="M93" s="44" t="s">
        <v>33</v>
      </c>
      <c r="N93" s="39" t="s">
        <v>258</v>
      </c>
      <c r="O93" s="28"/>
      <c r="P93" s="39" t="s">
        <v>66</v>
      </c>
      <c r="Q93" s="45"/>
      <c r="R93" s="45"/>
      <c r="S93" s="42"/>
      <c r="T93" s="46" t="b">
        <v>0</v>
      </c>
      <c r="U93" s="47" t="s">
        <v>48</v>
      </c>
      <c r="V93" s="47" t="s">
        <v>67</v>
      </c>
      <c r="W93" s="48" t="s">
        <v>68</v>
      </c>
      <c r="X93" s="43" t="s">
        <v>69</v>
      </c>
      <c r="Y93" s="49" t="s">
        <v>70</v>
      </c>
      <c r="Z93" s="28"/>
      <c r="AA93" s="28"/>
      <c r="AB93" s="28"/>
      <c r="AC93" s="28"/>
    </row>
    <row r="94">
      <c r="A94" s="37" t="s">
        <v>28</v>
      </c>
      <c r="B94" s="51" t="s">
        <v>71</v>
      </c>
      <c r="C94" s="39" t="s">
        <v>259</v>
      </c>
      <c r="D94" s="40" t="s">
        <v>73</v>
      </c>
      <c r="E94" s="40" t="s">
        <v>74</v>
      </c>
      <c r="F94" s="41" t="b">
        <f t="shared" si="1"/>
        <v>0</v>
      </c>
      <c r="G94" s="41" t="b">
        <f t="shared" si="2"/>
        <v>1</v>
      </c>
      <c r="H94" s="42"/>
      <c r="I94" s="40" t="s">
        <v>247</v>
      </c>
      <c r="J94" s="43" t="s">
        <v>31</v>
      </c>
      <c r="K94" s="28"/>
      <c r="L94" s="23" t="s">
        <v>44</v>
      </c>
      <c r="M94" s="44" t="s">
        <v>33</v>
      </c>
      <c r="N94" s="39" t="s">
        <v>260</v>
      </c>
      <c r="O94" s="28"/>
      <c r="P94" s="39" t="s">
        <v>76</v>
      </c>
      <c r="Q94" s="45"/>
      <c r="R94" s="45"/>
      <c r="S94" s="42"/>
      <c r="T94" s="46" t="b">
        <v>0</v>
      </c>
      <c r="U94" s="47" t="s">
        <v>77</v>
      </c>
      <c r="V94" s="47" t="s">
        <v>78</v>
      </c>
      <c r="W94" s="50"/>
      <c r="X94" s="43" t="s">
        <v>79</v>
      </c>
      <c r="Y94" s="49" t="s">
        <v>80</v>
      </c>
      <c r="Z94" s="28"/>
      <c r="AA94" s="28"/>
      <c r="AB94" s="28"/>
      <c r="AC94" s="28"/>
    </row>
    <row r="95">
      <c r="A95" s="37" t="s">
        <v>81</v>
      </c>
      <c r="B95" s="38"/>
      <c r="C95" s="39" t="s">
        <v>259</v>
      </c>
      <c r="D95" s="40" t="s">
        <v>82</v>
      </c>
      <c r="E95" s="40" t="s">
        <v>74</v>
      </c>
      <c r="F95" s="41" t="b">
        <f t="shared" si="1"/>
        <v>0</v>
      </c>
      <c r="G95" s="41" t="b">
        <f t="shared" si="2"/>
        <v>1</v>
      </c>
      <c r="H95" s="42"/>
      <c r="I95" s="40" t="s">
        <v>247</v>
      </c>
      <c r="J95" s="43" t="s">
        <v>31</v>
      </c>
      <c r="K95" s="28"/>
      <c r="L95" s="23" t="s">
        <v>44</v>
      </c>
      <c r="M95" s="44" t="s">
        <v>33</v>
      </c>
      <c r="N95" s="39" t="s">
        <v>260</v>
      </c>
      <c r="O95" s="28"/>
      <c r="P95" s="39" t="s">
        <v>76</v>
      </c>
      <c r="Q95" s="45"/>
      <c r="R95" s="45"/>
      <c r="S95" s="42"/>
      <c r="T95" s="46" t="b">
        <v>0</v>
      </c>
      <c r="U95" s="47" t="s">
        <v>77</v>
      </c>
      <c r="V95" s="47" t="s">
        <v>78</v>
      </c>
      <c r="W95" s="50"/>
      <c r="X95" s="43" t="s">
        <v>79</v>
      </c>
      <c r="Y95" s="49" t="s">
        <v>80</v>
      </c>
      <c r="Z95" s="28"/>
      <c r="AA95" s="28"/>
      <c r="AB95" s="28"/>
      <c r="AC95" s="28"/>
    </row>
    <row r="96">
      <c r="A96" s="16" t="s">
        <v>223</v>
      </c>
      <c r="B96" s="17"/>
      <c r="C96" s="18" t="s">
        <v>261</v>
      </c>
      <c r="D96" s="19"/>
      <c r="E96" s="19"/>
      <c r="F96" s="20" t="b">
        <f t="shared" si="1"/>
        <v>1</v>
      </c>
      <c r="G96" s="20" t="b">
        <f t="shared" si="2"/>
        <v>0</v>
      </c>
      <c r="H96" s="21" t="s">
        <v>262</v>
      </c>
      <c r="I96" s="19"/>
      <c r="J96" s="22" t="s">
        <v>31</v>
      </c>
      <c r="K96" s="19"/>
      <c r="L96" s="23" t="s">
        <v>180</v>
      </c>
      <c r="M96" s="24" t="s">
        <v>33</v>
      </c>
      <c r="N96" s="18" t="s">
        <v>263</v>
      </c>
      <c r="O96" s="19"/>
      <c r="P96" s="18" t="s">
        <v>216</v>
      </c>
      <c r="Q96" s="19"/>
      <c r="R96" s="19"/>
      <c r="S96" s="20" t="b">
        <v>0</v>
      </c>
      <c r="T96" s="19"/>
      <c r="U96" s="19"/>
      <c r="V96" s="19"/>
      <c r="W96" s="25"/>
      <c r="X96" s="43" t="s">
        <v>183</v>
      </c>
      <c r="Y96" s="49" t="s">
        <v>37</v>
      </c>
      <c r="Z96" s="28"/>
      <c r="AA96" s="28"/>
      <c r="AB96" s="28"/>
      <c r="AC96" s="28"/>
    </row>
    <row r="97">
      <c r="A97" s="29" t="s">
        <v>223</v>
      </c>
      <c r="B97" s="17"/>
      <c r="C97" s="30" t="s">
        <v>261</v>
      </c>
      <c r="D97" s="19"/>
      <c r="E97" s="19"/>
      <c r="F97" s="31" t="b">
        <f t="shared" si="1"/>
        <v>1</v>
      </c>
      <c r="G97" s="31" t="b">
        <f t="shared" si="2"/>
        <v>0</v>
      </c>
      <c r="H97" s="32" t="s">
        <v>262</v>
      </c>
      <c r="I97" s="19"/>
      <c r="J97" s="22" t="s">
        <v>31</v>
      </c>
      <c r="K97" s="19"/>
      <c r="L97" s="33" t="s">
        <v>38</v>
      </c>
      <c r="M97" s="34" t="s">
        <v>33</v>
      </c>
      <c r="N97" s="30" t="s">
        <v>263</v>
      </c>
      <c r="O97" s="19"/>
      <c r="P97" s="30" t="s">
        <v>216</v>
      </c>
      <c r="Q97" s="19"/>
      <c r="R97" s="19"/>
      <c r="S97" s="31" t="b">
        <v>0</v>
      </c>
      <c r="T97" s="19"/>
      <c r="U97" s="19"/>
      <c r="V97" s="19"/>
      <c r="W97" s="25"/>
      <c r="X97" s="52" t="s">
        <v>39</v>
      </c>
      <c r="Y97" s="53" t="s">
        <v>40</v>
      </c>
      <c r="Z97" s="28"/>
      <c r="AA97" s="28"/>
      <c r="AB97" s="28"/>
      <c r="AC97" s="28"/>
    </row>
    <row r="98">
      <c r="A98" s="29" t="s">
        <v>223</v>
      </c>
      <c r="B98" s="17"/>
      <c r="C98" s="30" t="s">
        <v>261</v>
      </c>
      <c r="D98" s="19"/>
      <c r="E98" s="19"/>
      <c r="F98" s="31" t="b">
        <f t="shared" si="1"/>
        <v>1</v>
      </c>
      <c r="G98" s="31" t="b">
        <f t="shared" si="2"/>
        <v>0</v>
      </c>
      <c r="H98" s="32" t="s">
        <v>262</v>
      </c>
      <c r="I98" s="19"/>
      <c r="J98" s="22" t="s">
        <v>31</v>
      </c>
      <c r="K98" s="19"/>
      <c r="L98" s="33" t="s">
        <v>184</v>
      </c>
      <c r="M98" s="34" t="s">
        <v>33</v>
      </c>
      <c r="N98" s="30" t="s">
        <v>263</v>
      </c>
      <c r="O98" s="19"/>
      <c r="P98" s="30" t="s">
        <v>216</v>
      </c>
      <c r="Q98" s="19"/>
      <c r="R98" s="19"/>
      <c r="S98" s="31" t="b">
        <v>0</v>
      </c>
      <c r="T98" s="19"/>
      <c r="U98" s="19"/>
      <c r="V98" s="19"/>
      <c r="W98" s="25"/>
      <c r="X98" s="52" t="s">
        <v>185</v>
      </c>
      <c r="Y98" s="53" t="s">
        <v>186</v>
      </c>
      <c r="Z98" s="28"/>
      <c r="AA98" s="28"/>
      <c r="AB98" s="28"/>
      <c r="AC98" s="28"/>
    </row>
    <row r="99">
      <c r="A99" s="37" t="s">
        <v>223</v>
      </c>
      <c r="B99" s="38"/>
      <c r="C99" s="39" t="s">
        <v>264</v>
      </c>
      <c r="D99" s="40" t="s">
        <v>42</v>
      </c>
      <c r="E99" s="40" t="s">
        <v>43</v>
      </c>
      <c r="F99" s="41" t="b">
        <f t="shared" si="1"/>
        <v>0</v>
      </c>
      <c r="G99" s="41" t="b">
        <f t="shared" si="2"/>
        <v>1</v>
      </c>
      <c r="H99" s="42"/>
      <c r="I99" s="40" t="s">
        <v>261</v>
      </c>
      <c r="J99" s="43" t="s">
        <v>31</v>
      </c>
      <c r="K99" s="28"/>
      <c r="L99" s="23" t="s">
        <v>44</v>
      </c>
      <c r="M99" s="44" t="s">
        <v>33</v>
      </c>
      <c r="N99" s="39" t="s">
        <v>265</v>
      </c>
      <c r="O99" s="22" t="s">
        <v>229</v>
      </c>
      <c r="P99" s="39" t="s">
        <v>47</v>
      </c>
      <c r="Q99" s="45"/>
      <c r="R99" s="45"/>
      <c r="S99" s="42"/>
      <c r="T99" s="46" t="b">
        <v>0</v>
      </c>
      <c r="U99" s="47" t="s">
        <v>48</v>
      </c>
      <c r="V99" s="47" t="s">
        <v>49</v>
      </c>
      <c r="W99" s="48" t="s">
        <v>50</v>
      </c>
      <c r="X99" s="43" t="s">
        <v>51</v>
      </c>
      <c r="Y99" s="49" t="s">
        <v>266</v>
      </c>
      <c r="Z99" s="28"/>
      <c r="AA99" s="28"/>
      <c r="AB99" s="28"/>
      <c r="AC99" s="28"/>
    </row>
    <row r="100">
      <c r="A100" s="37" t="s">
        <v>223</v>
      </c>
      <c r="B100" s="38"/>
      <c r="C100" s="39" t="s">
        <v>267</v>
      </c>
      <c r="D100" s="40" t="s">
        <v>54</v>
      </c>
      <c r="E100" s="40" t="s">
        <v>55</v>
      </c>
      <c r="F100" s="41" t="b">
        <f t="shared" si="1"/>
        <v>0</v>
      </c>
      <c r="G100" s="41" t="b">
        <f t="shared" si="2"/>
        <v>1</v>
      </c>
      <c r="H100" s="42"/>
      <c r="I100" s="40" t="s">
        <v>261</v>
      </c>
      <c r="J100" s="43" t="s">
        <v>31</v>
      </c>
      <c r="K100" s="28"/>
      <c r="L100" s="23" t="s">
        <v>44</v>
      </c>
      <c r="M100" s="44" t="s">
        <v>33</v>
      </c>
      <c r="N100" s="39" t="s">
        <v>268</v>
      </c>
      <c r="O100" s="28"/>
      <c r="P100" s="39" t="s">
        <v>57</v>
      </c>
      <c r="Q100" s="45"/>
      <c r="R100" s="45"/>
      <c r="S100" s="42"/>
      <c r="T100" s="46" t="b">
        <v>0</v>
      </c>
      <c r="U100" s="47" t="s">
        <v>58</v>
      </c>
      <c r="V100" s="47" t="s">
        <v>59</v>
      </c>
      <c r="W100" s="50"/>
      <c r="X100" s="43" t="s">
        <v>60</v>
      </c>
      <c r="Y100" s="49" t="s">
        <v>61</v>
      </c>
      <c r="Z100" s="28"/>
      <c r="AA100" s="28"/>
      <c r="AB100" s="28"/>
      <c r="AC100" s="28"/>
    </row>
    <row r="101">
      <c r="A101" s="37" t="s">
        <v>223</v>
      </c>
      <c r="B101" s="38"/>
      <c r="C101" s="39" t="s">
        <v>269</v>
      </c>
      <c r="D101" s="40" t="s">
        <v>63</v>
      </c>
      <c r="E101" s="40" t="s">
        <v>64</v>
      </c>
      <c r="F101" s="41" t="b">
        <f t="shared" si="1"/>
        <v>0</v>
      </c>
      <c r="G101" s="41" t="b">
        <f t="shared" si="2"/>
        <v>1</v>
      </c>
      <c r="H101" s="42"/>
      <c r="I101" s="40" t="s">
        <v>261</v>
      </c>
      <c r="J101" s="43" t="s">
        <v>31</v>
      </c>
      <c r="K101" s="28"/>
      <c r="L101" s="23" t="s">
        <v>44</v>
      </c>
      <c r="M101" s="44" t="s">
        <v>33</v>
      </c>
      <c r="N101" s="39" t="s">
        <v>270</v>
      </c>
      <c r="O101" s="28"/>
      <c r="P101" s="39" t="s">
        <v>66</v>
      </c>
      <c r="Q101" s="45"/>
      <c r="R101" s="45"/>
      <c r="S101" s="42"/>
      <c r="T101" s="46" t="b">
        <v>0</v>
      </c>
      <c r="U101" s="47" t="s">
        <v>48</v>
      </c>
      <c r="V101" s="47" t="s">
        <v>67</v>
      </c>
      <c r="W101" s="48" t="s">
        <v>68</v>
      </c>
      <c r="X101" s="43" t="s">
        <v>69</v>
      </c>
      <c r="Y101" s="49" t="s">
        <v>70</v>
      </c>
      <c r="Z101" s="28"/>
      <c r="AA101" s="28"/>
      <c r="AB101" s="28"/>
      <c r="AC101" s="28"/>
    </row>
    <row r="102">
      <c r="A102" s="38"/>
      <c r="B102" s="38"/>
      <c r="C102" s="39" t="s">
        <v>271</v>
      </c>
      <c r="D102" s="40" t="s">
        <v>82</v>
      </c>
      <c r="E102" s="40" t="s">
        <v>74</v>
      </c>
      <c r="F102" s="41" t="b">
        <f t="shared" si="1"/>
        <v>0</v>
      </c>
      <c r="G102" s="41" t="b">
        <f t="shared" si="2"/>
        <v>1</v>
      </c>
      <c r="H102" s="42"/>
      <c r="I102" s="40" t="s">
        <v>261</v>
      </c>
      <c r="J102" s="43" t="s">
        <v>31</v>
      </c>
      <c r="K102" s="28"/>
      <c r="L102" s="23" t="s">
        <v>44</v>
      </c>
      <c r="M102" s="44" t="s">
        <v>33</v>
      </c>
      <c r="N102" s="39" t="s">
        <v>272</v>
      </c>
      <c r="O102" s="28"/>
      <c r="P102" s="39" t="s">
        <v>76</v>
      </c>
      <c r="Q102" s="45"/>
      <c r="R102" s="45"/>
      <c r="S102" s="42"/>
      <c r="T102" s="46" t="b">
        <v>0</v>
      </c>
      <c r="U102" s="47" t="s">
        <v>77</v>
      </c>
      <c r="V102" s="47" t="s">
        <v>78</v>
      </c>
      <c r="W102" s="50"/>
      <c r="X102" s="43" t="s">
        <v>79</v>
      </c>
      <c r="Y102" s="49" t="s">
        <v>80</v>
      </c>
      <c r="Z102" s="28"/>
      <c r="AA102" s="28"/>
      <c r="AB102" s="28"/>
      <c r="AC102" s="28"/>
    </row>
    <row r="103">
      <c r="A103" s="16" t="s">
        <v>28</v>
      </c>
      <c r="B103" s="16" t="s">
        <v>211</v>
      </c>
      <c r="C103" s="18" t="s">
        <v>273</v>
      </c>
      <c r="D103" s="19"/>
      <c r="E103" s="19"/>
      <c r="F103" s="20" t="b">
        <f t="shared" si="1"/>
        <v>1</v>
      </c>
      <c r="G103" s="20" t="b">
        <f t="shared" si="2"/>
        <v>0</v>
      </c>
      <c r="H103" s="21" t="s">
        <v>179</v>
      </c>
      <c r="I103" s="19"/>
      <c r="J103" s="22" t="s">
        <v>31</v>
      </c>
      <c r="K103" s="19"/>
      <c r="L103" s="23" t="s">
        <v>180</v>
      </c>
      <c r="M103" s="24" t="s">
        <v>33</v>
      </c>
      <c r="N103" s="18" t="s">
        <v>274</v>
      </c>
      <c r="O103" s="19"/>
      <c r="P103" s="18" t="s">
        <v>275</v>
      </c>
      <c r="Q103" s="19"/>
      <c r="R103" s="19"/>
      <c r="S103" s="20" t="b">
        <v>0</v>
      </c>
      <c r="T103" s="19"/>
      <c r="U103" s="19"/>
      <c r="V103" s="19"/>
      <c r="W103" s="25"/>
      <c r="X103" s="43" t="s">
        <v>183</v>
      </c>
      <c r="Y103" s="49" t="s">
        <v>37</v>
      </c>
      <c r="Z103" s="28"/>
      <c r="AA103" s="28"/>
      <c r="AB103" s="28"/>
      <c r="AC103" s="28"/>
    </row>
    <row r="104">
      <c r="A104" s="29" t="s">
        <v>28</v>
      </c>
      <c r="B104" s="29" t="s">
        <v>211</v>
      </c>
      <c r="C104" s="30" t="s">
        <v>273</v>
      </c>
      <c r="D104" s="19"/>
      <c r="E104" s="19"/>
      <c r="F104" s="31" t="b">
        <f t="shared" si="1"/>
        <v>1</v>
      </c>
      <c r="G104" s="31" t="b">
        <f t="shared" si="2"/>
        <v>0</v>
      </c>
      <c r="H104" s="32" t="s">
        <v>179</v>
      </c>
      <c r="I104" s="19"/>
      <c r="J104" s="22" t="s">
        <v>31</v>
      </c>
      <c r="K104" s="19"/>
      <c r="L104" s="33" t="s">
        <v>38</v>
      </c>
      <c r="M104" s="34" t="s">
        <v>33</v>
      </c>
      <c r="N104" s="30" t="s">
        <v>274</v>
      </c>
      <c r="O104" s="19"/>
      <c r="P104" s="30" t="s">
        <v>275</v>
      </c>
      <c r="Q104" s="19"/>
      <c r="R104" s="19"/>
      <c r="S104" s="31" t="b">
        <v>0</v>
      </c>
      <c r="T104" s="19"/>
      <c r="U104" s="19"/>
      <c r="V104" s="19"/>
      <c r="W104" s="25"/>
      <c r="X104" s="52" t="s">
        <v>39</v>
      </c>
      <c r="Y104" s="53" t="s">
        <v>40</v>
      </c>
      <c r="Z104" s="28"/>
      <c r="AA104" s="28"/>
      <c r="AB104" s="28"/>
      <c r="AC104" s="28"/>
    </row>
    <row r="105">
      <c r="A105" s="29" t="s">
        <v>28</v>
      </c>
      <c r="B105" s="29" t="s">
        <v>211</v>
      </c>
      <c r="C105" s="30" t="s">
        <v>273</v>
      </c>
      <c r="D105" s="19"/>
      <c r="E105" s="19"/>
      <c r="F105" s="31" t="b">
        <f t="shared" si="1"/>
        <v>1</v>
      </c>
      <c r="G105" s="31" t="b">
        <f t="shared" si="2"/>
        <v>0</v>
      </c>
      <c r="H105" s="32" t="s">
        <v>179</v>
      </c>
      <c r="I105" s="19"/>
      <c r="J105" s="22" t="s">
        <v>31</v>
      </c>
      <c r="K105" s="19"/>
      <c r="L105" s="33" t="s">
        <v>184</v>
      </c>
      <c r="M105" s="34" t="s">
        <v>33</v>
      </c>
      <c r="N105" s="30" t="s">
        <v>274</v>
      </c>
      <c r="O105" s="19"/>
      <c r="P105" s="30" t="s">
        <v>275</v>
      </c>
      <c r="Q105" s="19"/>
      <c r="R105" s="19"/>
      <c r="S105" s="31" t="b">
        <v>0</v>
      </c>
      <c r="T105" s="19"/>
      <c r="U105" s="19"/>
      <c r="V105" s="19"/>
      <c r="W105" s="25"/>
      <c r="X105" s="52" t="s">
        <v>185</v>
      </c>
      <c r="Y105" s="53" t="s">
        <v>186</v>
      </c>
      <c r="Z105" s="52" t="s">
        <v>187</v>
      </c>
      <c r="AA105" s="28"/>
      <c r="AB105" s="28"/>
      <c r="AC105" s="28"/>
    </row>
    <row r="106">
      <c r="A106" s="16" t="s">
        <v>223</v>
      </c>
      <c r="B106" s="17"/>
      <c r="C106" s="18" t="s">
        <v>273</v>
      </c>
      <c r="D106" s="19"/>
      <c r="E106" s="19"/>
      <c r="F106" s="20" t="b">
        <f t="shared" si="1"/>
        <v>1</v>
      </c>
      <c r="G106" s="20" t="b">
        <f t="shared" si="2"/>
        <v>0</v>
      </c>
      <c r="H106" s="21" t="s">
        <v>262</v>
      </c>
      <c r="I106" s="19"/>
      <c r="J106" s="22" t="s">
        <v>31</v>
      </c>
      <c r="K106" s="19"/>
      <c r="L106" s="23" t="s">
        <v>180</v>
      </c>
      <c r="M106" s="24" t="s">
        <v>33</v>
      </c>
      <c r="N106" s="18" t="s">
        <v>274</v>
      </c>
      <c r="O106" s="19"/>
      <c r="P106" s="18" t="s">
        <v>276</v>
      </c>
      <c r="Q106" s="19"/>
      <c r="R106" s="19"/>
      <c r="S106" s="20" t="b">
        <v>0</v>
      </c>
      <c r="T106" s="19"/>
      <c r="U106" s="19"/>
      <c r="V106" s="19"/>
      <c r="W106" s="25"/>
      <c r="X106" s="43" t="s">
        <v>183</v>
      </c>
      <c r="Y106" s="49" t="s">
        <v>37</v>
      </c>
      <c r="Z106" s="28"/>
      <c r="AA106" s="28"/>
      <c r="AB106" s="28"/>
      <c r="AC106" s="28"/>
    </row>
    <row r="107">
      <c r="A107" s="29" t="s">
        <v>223</v>
      </c>
      <c r="B107" s="17"/>
      <c r="C107" s="30" t="s">
        <v>273</v>
      </c>
      <c r="D107" s="19"/>
      <c r="E107" s="19"/>
      <c r="F107" s="31" t="b">
        <f t="shared" si="1"/>
        <v>1</v>
      </c>
      <c r="G107" s="31" t="b">
        <f t="shared" si="2"/>
        <v>0</v>
      </c>
      <c r="H107" s="32" t="s">
        <v>262</v>
      </c>
      <c r="I107" s="19"/>
      <c r="J107" s="22" t="s">
        <v>31</v>
      </c>
      <c r="K107" s="19"/>
      <c r="L107" s="33" t="s">
        <v>38</v>
      </c>
      <c r="M107" s="34" t="s">
        <v>33</v>
      </c>
      <c r="N107" s="30" t="s">
        <v>274</v>
      </c>
      <c r="O107" s="19"/>
      <c r="P107" s="30" t="s">
        <v>276</v>
      </c>
      <c r="Q107" s="19"/>
      <c r="R107" s="19"/>
      <c r="S107" s="31" t="b">
        <v>0</v>
      </c>
      <c r="T107" s="19"/>
      <c r="U107" s="19"/>
      <c r="V107" s="19"/>
      <c r="W107" s="25"/>
      <c r="X107" s="52" t="s">
        <v>39</v>
      </c>
      <c r="Y107" s="53" t="s">
        <v>40</v>
      </c>
      <c r="Z107" s="28"/>
      <c r="AA107" s="28"/>
      <c r="AB107" s="28"/>
      <c r="AC107" s="28"/>
    </row>
    <row r="108">
      <c r="A108" s="29" t="s">
        <v>223</v>
      </c>
      <c r="B108" s="17"/>
      <c r="C108" s="30" t="s">
        <v>273</v>
      </c>
      <c r="D108" s="19"/>
      <c r="E108" s="19"/>
      <c r="F108" s="31" t="b">
        <f t="shared" si="1"/>
        <v>1</v>
      </c>
      <c r="G108" s="31" t="b">
        <f t="shared" si="2"/>
        <v>0</v>
      </c>
      <c r="H108" s="32" t="s">
        <v>262</v>
      </c>
      <c r="I108" s="19"/>
      <c r="J108" s="22" t="s">
        <v>31</v>
      </c>
      <c r="K108" s="19"/>
      <c r="L108" s="33" t="s">
        <v>184</v>
      </c>
      <c r="M108" s="34" t="s">
        <v>33</v>
      </c>
      <c r="N108" s="30" t="s">
        <v>274</v>
      </c>
      <c r="O108" s="19"/>
      <c r="P108" s="30" t="s">
        <v>276</v>
      </c>
      <c r="Q108" s="19"/>
      <c r="R108" s="19"/>
      <c r="S108" s="31" t="b">
        <v>0</v>
      </c>
      <c r="T108" s="19"/>
      <c r="U108" s="19"/>
      <c r="V108" s="19"/>
      <c r="W108" s="25"/>
      <c r="X108" s="52" t="s">
        <v>185</v>
      </c>
      <c r="Y108" s="53" t="s">
        <v>186</v>
      </c>
      <c r="Z108" s="52" t="s">
        <v>187</v>
      </c>
      <c r="AA108" s="28"/>
      <c r="AB108" s="28"/>
      <c r="AC108" s="28"/>
    </row>
    <row r="109">
      <c r="A109" s="37" t="s">
        <v>28</v>
      </c>
      <c r="B109" s="38"/>
      <c r="C109" s="39" t="s">
        <v>277</v>
      </c>
      <c r="D109" s="40" t="s">
        <v>42</v>
      </c>
      <c r="E109" s="40" t="s">
        <v>43</v>
      </c>
      <c r="F109" s="41" t="b">
        <f t="shared" si="1"/>
        <v>0</v>
      </c>
      <c r="G109" s="41" t="b">
        <f t="shared" si="2"/>
        <v>1</v>
      </c>
      <c r="H109" s="42"/>
      <c r="I109" s="40" t="s">
        <v>273</v>
      </c>
      <c r="J109" s="43" t="s">
        <v>31</v>
      </c>
      <c r="K109" s="28"/>
      <c r="L109" s="23" t="s">
        <v>44</v>
      </c>
      <c r="M109" s="44" t="s">
        <v>33</v>
      </c>
      <c r="N109" s="39" t="s">
        <v>278</v>
      </c>
      <c r="O109" s="22" t="s">
        <v>279</v>
      </c>
      <c r="P109" s="39" t="s">
        <v>47</v>
      </c>
      <c r="Q109" s="45"/>
      <c r="R109" s="45"/>
      <c r="S109" s="42"/>
      <c r="T109" s="46" t="b">
        <v>0</v>
      </c>
      <c r="U109" s="47" t="s">
        <v>48</v>
      </c>
      <c r="V109" s="47" t="s">
        <v>49</v>
      </c>
      <c r="W109" s="48" t="s">
        <v>50</v>
      </c>
      <c r="X109" s="43" t="s">
        <v>51</v>
      </c>
      <c r="Y109" s="49" t="s">
        <v>280</v>
      </c>
      <c r="Z109" s="28"/>
      <c r="AA109" s="28"/>
      <c r="AB109" s="28"/>
      <c r="AC109" s="28"/>
    </row>
    <row r="110">
      <c r="A110" s="37" t="s">
        <v>28</v>
      </c>
      <c r="B110" s="38"/>
      <c r="C110" s="39" t="s">
        <v>281</v>
      </c>
      <c r="D110" s="40" t="s">
        <v>54</v>
      </c>
      <c r="E110" s="40" t="s">
        <v>55</v>
      </c>
      <c r="F110" s="41" t="b">
        <f t="shared" si="1"/>
        <v>0</v>
      </c>
      <c r="G110" s="41" t="b">
        <f t="shared" si="2"/>
        <v>1</v>
      </c>
      <c r="H110" s="42"/>
      <c r="I110" s="40" t="s">
        <v>273</v>
      </c>
      <c r="J110" s="43" t="s">
        <v>31</v>
      </c>
      <c r="K110" s="28"/>
      <c r="L110" s="23" t="s">
        <v>44</v>
      </c>
      <c r="M110" s="44" t="s">
        <v>33</v>
      </c>
      <c r="N110" s="39" t="s">
        <v>282</v>
      </c>
      <c r="O110" s="28"/>
      <c r="P110" s="39" t="s">
        <v>57</v>
      </c>
      <c r="Q110" s="45"/>
      <c r="R110" s="45"/>
      <c r="S110" s="42"/>
      <c r="T110" s="46" t="b">
        <v>0</v>
      </c>
      <c r="U110" s="47" t="s">
        <v>58</v>
      </c>
      <c r="V110" s="47" t="s">
        <v>59</v>
      </c>
      <c r="W110" s="50"/>
      <c r="X110" s="43" t="s">
        <v>60</v>
      </c>
      <c r="Y110" s="49" t="s">
        <v>61</v>
      </c>
      <c r="Z110" s="28"/>
      <c r="AA110" s="28"/>
      <c r="AB110" s="28"/>
      <c r="AC110" s="28"/>
    </row>
    <row r="111">
      <c r="A111" s="37" t="s">
        <v>28</v>
      </c>
      <c r="B111" s="38"/>
      <c r="C111" s="39" t="s">
        <v>283</v>
      </c>
      <c r="D111" s="40" t="s">
        <v>63</v>
      </c>
      <c r="E111" s="40" t="s">
        <v>64</v>
      </c>
      <c r="F111" s="41" t="b">
        <f t="shared" si="1"/>
        <v>0</v>
      </c>
      <c r="G111" s="41" t="b">
        <f t="shared" si="2"/>
        <v>1</v>
      </c>
      <c r="H111" s="42"/>
      <c r="I111" s="40" t="s">
        <v>273</v>
      </c>
      <c r="J111" s="43" t="s">
        <v>31</v>
      </c>
      <c r="K111" s="28"/>
      <c r="L111" s="23" t="s">
        <v>44</v>
      </c>
      <c r="M111" s="44" t="s">
        <v>33</v>
      </c>
      <c r="N111" s="39" t="s">
        <v>284</v>
      </c>
      <c r="O111" s="28"/>
      <c r="P111" s="39" t="s">
        <v>66</v>
      </c>
      <c r="Q111" s="45"/>
      <c r="R111" s="45"/>
      <c r="S111" s="42"/>
      <c r="T111" s="46" t="b">
        <v>0</v>
      </c>
      <c r="U111" s="47" t="s">
        <v>48</v>
      </c>
      <c r="V111" s="47" t="s">
        <v>67</v>
      </c>
      <c r="W111" s="48" t="s">
        <v>68</v>
      </c>
      <c r="X111" s="43" t="s">
        <v>69</v>
      </c>
      <c r="Y111" s="49" t="s">
        <v>70</v>
      </c>
      <c r="Z111" s="28"/>
      <c r="AA111" s="28"/>
      <c r="AB111" s="28"/>
      <c r="AC111" s="28"/>
    </row>
    <row r="112">
      <c r="A112" s="37" t="s">
        <v>28</v>
      </c>
      <c r="B112" s="37" t="s">
        <v>71</v>
      </c>
      <c r="C112" s="39" t="s">
        <v>285</v>
      </c>
      <c r="D112" s="40" t="s">
        <v>73</v>
      </c>
      <c r="E112" s="40" t="s">
        <v>74</v>
      </c>
      <c r="F112" s="41" t="b">
        <f t="shared" si="1"/>
        <v>0</v>
      </c>
      <c r="G112" s="41" t="b">
        <f t="shared" si="2"/>
        <v>1</v>
      </c>
      <c r="H112" s="42"/>
      <c r="I112" s="40" t="s">
        <v>273</v>
      </c>
      <c r="J112" s="43" t="s">
        <v>31</v>
      </c>
      <c r="K112" s="28"/>
      <c r="L112" s="23" t="s">
        <v>44</v>
      </c>
      <c r="M112" s="44" t="s">
        <v>33</v>
      </c>
      <c r="N112" s="39" t="s">
        <v>286</v>
      </c>
      <c r="O112" s="28"/>
      <c r="P112" s="39" t="s">
        <v>76</v>
      </c>
      <c r="Q112" s="45"/>
      <c r="R112" s="45"/>
      <c r="S112" s="42"/>
      <c r="T112" s="46" t="b">
        <v>0</v>
      </c>
      <c r="U112" s="47" t="s">
        <v>77</v>
      </c>
      <c r="V112" s="47" t="s">
        <v>78</v>
      </c>
      <c r="W112" s="50"/>
      <c r="X112" s="43" t="s">
        <v>79</v>
      </c>
      <c r="Y112" s="49" t="s">
        <v>80</v>
      </c>
      <c r="Z112" s="28"/>
      <c r="AA112" s="28"/>
      <c r="AB112" s="28"/>
      <c r="AC112" s="28"/>
    </row>
    <row r="113">
      <c r="A113" s="37" t="s">
        <v>81</v>
      </c>
      <c r="B113" s="38"/>
      <c r="C113" s="39" t="s">
        <v>285</v>
      </c>
      <c r="D113" s="40" t="s">
        <v>82</v>
      </c>
      <c r="E113" s="40" t="s">
        <v>74</v>
      </c>
      <c r="F113" s="41" t="b">
        <f t="shared" si="1"/>
        <v>0</v>
      </c>
      <c r="G113" s="41" t="b">
        <f t="shared" si="2"/>
        <v>1</v>
      </c>
      <c r="H113" s="42"/>
      <c r="I113" s="40" t="s">
        <v>273</v>
      </c>
      <c r="J113" s="43" t="s">
        <v>31</v>
      </c>
      <c r="K113" s="28"/>
      <c r="L113" s="23" t="s">
        <v>44</v>
      </c>
      <c r="M113" s="44" t="s">
        <v>33</v>
      </c>
      <c r="N113" s="39" t="s">
        <v>286</v>
      </c>
      <c r="O113" s="28"/>
      <c r="P113" s="39" t="s">
        <v>76</v>
      </c>
      <c r="Q113" s="45"/>
      <c r="R113" s="45"/>
      <c r="S113" s="42"/>
      <c r="T113" s="46" t="b">
        <v>0</v>
      </c>
      <c r="U113" s="47" t="s">
        <v>77</v>
      </c>
      <c r="V113" s="47" t="s">
        <v>78</v>
      </c>
      <c r="W113" s="50"/>
      <c r="X113" s="43" t="s">
        <v>79</v>
      </c>
      <c r="Y113" s="49" t="s">
        <v>80</v>
      </c>
      <c r="Z113" s="28"/>
      <c r="AA113" s="28"/>
      <c r="AB113" s="28"/>
      <c r="AC113" s="28"/>
    </row>
    <row r="114">
      <c r="A114" s="16" t="s">
        <v>223</v>
      </c>
      <c r="B114" s="17"/>
      <c r="C114" s="18" t="s">
        <v>287</v>
      </c>
      <c r="D114" s="19"/>
      <c r="E114" s="19"/>
      <c r="F114" s="20" t="b">
        <f t="shared" si="1"/>
        <v>1</v>
      </c>
      <c r="G114" s="20" t="b">
        <f t="shared" si="2"/>
        <v>0</v>
      </c>
      <c r="H114" s="21" t="s">
        <v>288</v>
      </c>
      <c r="I114" s="19"/>
      <c r="J114" s="22" t="s">
        <v>31</v>
      </c>
      <c r="K114" s="19"/>
      <c r="L114" s="23" t="s">
        <v>44</v>
      </c>
      <c r="M114" s="24" t="s">
        <v>33</v>
      </c>
      <c r="N114" s="18" t="s">
        <v>289</v>
      </c>
      <c r="O114" s="19"/>
      <c r="P114" s="18" t="s">
        <v>216</v>
      </c>
      <c r="Q114" s="19"/>
      <c r="R114" s="19"/>
      <c r="S114" s="20" t="b">
        <v>0</v>
      </c>
      <c r="T114" s="19"/>
      <c r="U114" s="19"/>
      <c r="V114" s="19"/>
      <c r="W114" s="25"/>
      <c r="X114" s="43" t="s">
        <v>290</v>
      </c>
      <c r="Y114" s="49" t="s">
        <v>37</v>
      </c>
      <c r="Z114" s="28"/>
      <c r="AA114" s="28"/>
      <c r="AB114" s="28"/>
      <c r="AC114" s="28"/>
    </row>
    <row r="115">
      <c r="A115" s="29" t="s">
        <v>223</v>
      </c>
      <c r="B115" s="17"/>
      <c r="C115" s="30" t="s">
        <v>287</v>
      </c>
      <c r="D115" s="19"/>
      <c r="E115" s="19"/>
      <c r="F115" s="31" t="b">
        <f t="shared" si="1"/>
        <v>1</v>
      </c>
      <c r="G115" s="31" t="b">
        <f t="shared" si="2"/>
        <v>0</v>
      </c>
      <c r="H115" s="32" t="s">
        <v>288</v>
      </c>
      <c r="I115" s="19"/>
      <c r="J115" s="22" t="s">
        <v>31</v>
      </c>
      <c r="K115" s="19"/>
      <c r="L115" s="33" t="s">
        <v>38</v>
      </c>
      <c r="M115" s="34" t="s">
        <v>33</v>
      </c>
      <c r="N115" s="30" t="s">
        <v>289</v>
      </c>
      <c r="O115" s="19"/>
      <c r="P115" s="30" t="s">
        <v>216</v>
      </c>
      <c r="Q115" s="19"/>
      <c r="R115" s="19"/>
      <c r="S115" s="31" t="b">
        <v>0</v>
      </c>
      <c r="T115" s="19"/>
      <c r="U115" s="19"/>
      <c r="V115" s="19"/>
      <c r="W115" s="25"/>
      <c r="X115" s="52" t="s">
        <v>39</v>
      </c>
      <c r="Y115" s="53" t="s">
        <v>40</v>
      </c>
      <c r="Z115" s="28"/>
      <c r="AA115" s="28"/>
      <c r="AB115" s="28"/>
      <c r="AC115" s="28"/>
    </row>
    <row r="116">
      <c r="A116" s="29" t="s">
        <v>223</v>
      </c>
      <c r="B116" s="17"/>
      <c r="C116" s="30" t="s">
        <v>287</v>
      </c>
      <c r="D116" s="19"/>
      <c r="E116" s="19"/>
      <c r="F116" s="31" t="b">
        <f t="shared" si="1"/>
        <v>1</v>
      </c>
      <c r="G116" s="31" t="b">
        <f t="shared" si="2"/>
        <v>0</v>
      </c>
      <c r="H116" s="32" t="s">
        <v>288</v>
      </c>
      <c r="I116" s="19"/>
      <c r="J116" s="22" t="s">
        <v>31</v>
      </c>
      <c r="K116" s="19"/>
      <c r="L116" s="33" t="s">
        <v>184</v>
      </c>
      <c r="M116" s="34" t="s">
        <v>33</v>
      </c>
      <c r="N116" s="30" t="s">
        <v>289</v>
      </c>
      <c r="O116" s="19"/>
      <c r="P116" s="30" t="s">
        <v>216</v>
      </c>
      <c r="Q116" s="19"/>
      <c r="R116" s="19"/>
      <c r="S116" s="31" t="b">
        <v>0</v>
      </c>
      <c r="T116" s="19"/>
      <c r="U116" s="19"/>
      <c r="V116" s="19"/>
      <c r="W116" s="25"/>
      <c r="X116" s="52" t="s">
        <v>291</v>
      </c>
      <c r="Y116" s="53" t="s">
        <v>292</v>
      </c>
      <c r="Z116" s="28"/>
      <c r="AA116" s="28"/>
      <c r="AB116" s="28"/>
      <c r="AC116" s="28"/>
    </row>
    <row r="117">
      <c r="A117" s="37" t="s">
        <v>223</v>
      </c>
      <c r="B117" s="38"/>
      <c r="C117" s="39" t="s">
        <v>293</v>
      </c>
      <c r="D117" s="40" t="s">
        <v>42</v>
      </c>
      <c r="E117" s="40" t="s">
        <v>43</v>
      </c>
      <c r="F117" s="41" t="b">
        <f t="shared" si="1"/>
        <v>0</v>
      </c>
      <c r="G117" s="41" t="b">
        <f t="shared" si="2"/>
        <v>1</v>
      </c>
      <c r="H117" s="42"/>
      <c r="I117" s="40" t="s">
        <v>287</v>
      </c>
      <c r="J117" s="43" t="s">
        <v>31</v>
      </c>
      <c r="K117" s="28"/>
      <c r="L117" s="23" t="s">
        <v>44</v>
      </c>
      <c r="M117" s="44" t="s">
        <v>33</v>
      </c>
      <c r="N117" s="39" t="s">
        <v>294</v>
      </c>
      <c r="O117" s="22" t="s">
        <v>229</v>
      </c>
      <c r="P117" s="39" t="s">
        <v>47</v>
      </c>
      <c r="Q117" s="45"/>
      <c r="R117" s="45"/>
      <c r="S117" s="42"/>
      <c r="T117" s="46" t="b">
        <v>0</v>
      </c>
      <c r="U117" s="47" t="s">
        <v>48</v>
      </c>
      <c r="V117" s="47" t="s">
        <v>49</v>
      </c>
      <c r="W117" s="48" t="s">
        <v>50</v>
      </c>
      <c r="X117" s="43" t="s">
        <v>51</v>
      </c>
      <c r="Y117" s="49" t="s">
        <v>295</v>
      </c>
      <c r="Z117" s="28"/>
      <c r="AA117" s="28"/>
      <c r="AB117" s="28"/>
      <c r="AC117" s="28"/>
    </row>
    <row r="118">
      <c r="A118" s="37" t="s">
        <v>223</v>
      </c>
      <c r="B118" s="38"/>
      <c r="C118" s="39" t="s">
        <v>296</v>
      </c>
      <c r="D118" s="40" t="s">
        <v>54</v>
      </c>
      <c r="E118" s="40" t="s">
        <v>55</v>
      </c>
      <c r="F118" s="41" t="b">
        <f t="shared" si="1"/>
        <v>0</v>
      </c>
      <c r="G118" s="41" t="b">
        <f t="shared" si="2"/>
        <v>1</v>
      </c>
      <c r="H118" s="42"/>
      <c r="I118" s="40" t="s">
        <v>287</v>
      </c>
      <c r="J118" s="43" t="s">
        <v>31</v>
      </c>
      <c r="K118" s="28"/>
      <c r="L118" s="23" t="s">
        <v>44</v>
      </c>
      <c r="M118" s="44" t="s">
        <v>33</v>
      </c>
      <c r="N118" s="39" t="s">
        <v>297</v>
      </c>
      <c r="O118" s="28"/>
      <c r="P118" s="39" t="s">
        <v>57</v>
      </c>
      <c r="Q118" s="45"/>
      <c r="R118" s="45"/>
      <c r="S118" s="42"/>
      <c r="T118" s="46" t="b">
        <v>0</v>
      </c>
      <c r="U118" s="47" t="s">
        <v>58</v>
      </c>
      <c r="V118" s="47" t="s">
        <v>59</v>
      </c>
      <c r="W118" s="50"/>
      <c r="X118" s="43" t="s">
        <v>60</v>
      </c>
      <c r="Y118" s="49" t="s">
        <v>61</v>
      </c>
      <c r="Z118" s="28"/>
      <c r="AA118" s="28"/>
      <c r="AB118" s="28"/>
      <c r="AC118" s="28"/>
    </row>
    <row r="119">
      <c r="A119" s="37" t="s">
        <v>223</v>
      </c>
      <c r="B119" s="38"/>
      <c r="C119" s="39" t="s">
        <v>298</v>
      </c>
      <c r="D119" s="40" t="s">
        <v>63</v>
      </c>
      <c r="E119" s="40" t="s">
        <v>64</v>
      </c>
      <c r="F119" s="41" t="b">
        <f t="shared" si="1"/>
        <v>0</v>
      </c>
      <c r="G119" s="41" t="b">
        <f t="shared" si="2"/>
        <v>1</v>
      </c>
      <c r="H119" s="42"/>
      <c r="I119" s="40" t="s">
        <v>287</v>
      </c>
      <c r="J119" s="43" t="s">
        <v>31</v>
      </c>
      <c r="K119" s="28"/>
      <c r="L119" s="23" t="s">
        <v>44</v>
      </c>
      <c r="M119" s="44" t="s">
        <v>33</v>
      </c>
      <c r="N119" s="39" t="s">
        <v>299</v>
      </c>
      <c r="O119" s="28"/>
      <c r="P119" s="39" t="s">
        <v>66</v>
      </c>
      <c r="Q119" s="45"/>
      <c r="R119" s="45"/>
      <c r="S119" s="42"/>
      <c r="T119" s="46" t="b">
        <v>0</v>
      </c>
      <c r="U119" s="47" t="s">
        <v>48</v>
      </c>
      <c r="V119" s="47" t="s">
        <v>67</v>
      </c>
      <c r="W119" s="48" t="s">
        <v>68</v>
      </c>
      <c r="X119" s="43" t="s">
        <v>69</v>
      </c>
      <c r="Y119" s="49" t="s">
        <v>70</v>
      </c>
      <c r="Z119" s="28"/>
      <c r="AA119" s="28"/>
      <c r="AB119" s="28"/>
      <c r="AC119" s="28"/>
    </row>
    <row r="120">
      <c r="A120" s="37" t="s">
        <v>223</v>
      </c>
      <c r="B120" s="38"/>
      <c r="C120" s="39" t="s">
        <v>300</v>
      </c>
      <c r="D120" s="40" t="s">
        <v>82</v>
      </c>
      <c r="E120" s="40" t="s">
        <v>74</v>
      </c>
      <c r="F120" s="41" t="b">
        <f t="shared" si="1"/>
        <v>0</v>
      </c>
      <c r="G120" s="41" t="b">
        <f t="shared" si="2"/>
        <v>1</v>
      </c>
      <c r="H120" s="42"/>
      <c r="I120" s="40" t="s">
        <v>287</v>
      </c>
      <c r="J120" s="43" t="s">
        <v>31</v>
      </c>
      <c r="K120" s="28"/>
      <c r="L120" s="23" t="s">
        <v>44</v>
      </c>
      <c r="M120" s="44" t="s">
        <v>33</v>
      </c>
      <c r="N120" s="39" t="s">
        <v>301</v>
      </c>
      <c r="O120" s="28"/>
      <c r="P120" s="39" t="s">
        <v>76</v>
      </c>
      <c r="Q120" s="45"/>
      <c r="R120" s="45"/>
      <c r="S120" s="42"/>
      <c r="T120" s="46" t="b">
        <v>0</v>
      </c>
      <c r="U120" s="47" t="s">
        <v>77</v>
      </c>
      <c r="V120" s="47" t="s">
        <v>78</v>
      </c>
      <c r="W120" s="50"/>
      <c r="X120" s="43" t="s">
        <v>79</v>
      </c>
      <c r="Y120" s="49" t="s">
        <v>80</v>
      </c>
      <c r="Z120" s="28"/>
      <c r="AA120" s="28"/>
      <c r="AB120" s="28"/>
      <c r="AC120" s="28"/>
    </row>
    <row r="121">
      <c r="A121" s="16" t="s">
        <v>28</v>
      </c>
      <c r="B121" s="16" t="s">
        <v>211</v>
      </c>
      <c r="C121" s="18" t="s">
        <v>302</v>
      </c>
      <c r="D121" s="19"/>
      <c r="E121" s="19"/>
      <c r="F121" s="20" t="b">
        <f t="shared" si="1"/>
        <v>1</v>
      </c>
      <c r="G121" s="20" t="b">
        <f t="shared" si="2"/>
        <v>0</v>
      </c>
      <c r="H121" s="21" t="s">
        <v>179</v>
      </c>
      <c r="I121" s="19"/>
      <c r="J121" s="22" t="s">
        <v>31</v>
      </c>
      <c r="K121" s="19"/>
      <c r="L121" s="23" t="s">
        <v>44</v>
      </c>
      <c r="M121" s="24" t="s">
        <v>33</v>
      </c>
      <c r="N121" s="18" t="s">
        <v>303</v>
      </c>
      <c r="O121" s="19"/>
      <c r="P121" s="18" t="s">
        <v>304</v>
      </c>
      <c r="Q121" s="19"/>
      <c r="R121" s="19"/>
      <c r="S121" s="20" t="b">
        <v>0</v>
      </c>
      <c r="T121" s="19"/>
      <c r="U121" s="19"/>
      <c r="V121" s="19"/>
      <c r="W121" s="25"/>
      <c r="X121" s="43" t="s">
        <v>290</v>
      </c>
      <c r="Y121" s="49" t="s">
        <v>37</v>
      </c>
      <c r="Z121" s="28"/>
      <c r="AA121" s="28"/>
      <c r="AB121" s="28"/>
      <c r="AC121" s="28"/>
    </row>
    <row r="122">
      <c r="A122" s="29" t="s">
        <v>28</v>
      </c>
      <c r="B122" s="29" t="s">
        <v>211</v>
      </c>
      <c r="C122" s="30" t="s">
        <v>302</v>
      </c>
      <c r="D122" s="19"/>
      <c r="E122" s="19"/>
      <c r="F122" s="31" t="b">
        <f t="shared" si="1"/>
        <v>1</v>
      </c>
      <c r="G122" s="31" t="b">
        <f t="shared" si="2"/>
        <v>0</v>
      </c>
      <c r="H122" s="32" t="s">
        <v>179</v>
      </c>
      <c r="I122" s="19"/>
      <c r="J122" s="22" t="s">
        <v>31</v>
      </c>
      <c r="K122" s="19"/>
      <c r="L122" s="33" t="s">
        <v>38</v>
      </c>
      <c r="M122" s="34" t="s">
        <v>33</v>
      </c>
      <c r="N122" s="30" t="s">
        <v>303</v>
      </c>
      <c r="O122" s="19"/>
      <c r="P122" s="30" t="s">
        <v>304</v>
      </c>
      <c r="Q122" s="19"/>
      <c r="R122" s="19"/>
      <c r="S122" s="31" t="b">
        <v>0</v>
      </c>
      <c r="T122" s="19"/>
      <c r="U122" s="19"/>
      <c r="V122" s="19"/>
      <c r="W122" s="25"/>
      <c r="X122" s="52" t="s">
        <v>39</v>
      </c>
      <c r="Y122" s="53" t="s">
        <v>40</v>
      </c>
      <c r="Z122" s="28"/>
      <c r="AA122" s="28"/>
      <c r="AB122" s="28"/>
      <c r="AC122" s="28"/>
    </row>
    <row r="123">
      <c r="A123" s="29" t="s">
        <v>28</v>
      </c>
      <c r="B123" s="29" t="s">
        <v>211</v>
      </c>
      <c r="C123" s="30" t="s">
        <v>302</v>
      </c>
      <c r="D123" s="19"/>
      <c r="E123" s="19"/>
      <c r="F123" s="31" t="b">
        <f t="shared" si="1"/>
        <v>1</v>
      </c>
      <c r="G123" s="31" t="b">
        <f t="shared" si="2"/>
        <v>0</v>
      </c>
      <c r="H123" s="32" t="s">
        <v>179</v>
      </c>
      <c r="I123" s="19"/>
      <c r="J123" s="22" t="s">
        <v>31</v>
      </c>
      <c r="K123" s="19"/>
      <c r="L123" s="33" t="s">
        <v>184</v>
      </c>
      <c r="M123" s="34" t="s">
        <v>33</v>
      </c>
      <c r="N123" s="30" t="s">
        <v>303</v>
      </c>
      <c r="O123" s="19"/>
      <c r="P123" s="30" t="s">
        <v>304</v>
      </c>
      <c r="Q123" s="19"/>
      <c r="R123" s="19"/>
      <c r="S123" s="31" t="b">
        <v>0</v>
      </c>
      <c r="T123" s="19"/>
      <c r="U123" s="19"/>
      <c r="V123" s="19"/>
      <c r="W123" s="25"/>
      <c r="X123" s="52" t="s">
        <v>291</v>
      </c>
      <c r="Y123" s="53" t="s">
        <v>292</v>
      </c>
      <c r="Z123" s="52" t="s">
        <v>187</v>
      </c>
      <c r="AA123" s="28"/>
      <c r="AB123" s="28"/>
      <c r="AC123" s="28"/>
    </row>
    <row r="124">
      <c r="A124" s="16" t="s">
        <v>223</v>
      </c>
      <c r="B124" s="17"/>
      <c r="C124" s="18" t="s">
        <v>302</v>
      </c>
      <c r="D124" s="19"/>
      <c r="E124" s="19"/>
      <c r="F124" s="20" t="b">
        <f t="shared" si="1"/>
        <v>1</v>
      </c>
      <c r="G124" s="20" t="b">
        <f t="shared" si="2"/>
        <v>0</v>
      </c>
      <c r="H124" s="21" t="s">
        <v>288</v>
      </c>
      <c r="I124" s="19"/>
      <c r="J124" s="22" t="s">
        <v>31</v>
      </c>
      <c r="K124" s="19"/>
      <c r="L124" s="23" t="s">
        <v>44</v>
      </c>
      <c r="M124" s="24" t="s">
        <v>33</v>
      </c>
      <c r="N124" s="18" t="s">
        <v>303</v>
      </c>
      <c r="O124" s="19"/>
      <c r="P124" s="18" t="s">
        <v>305</v>
      </c>
      <c r="Q124" s="19"/>
      <c r="R124" s="19"/>
      <c r="S124" s="20" t="b">
        <v>0</v>
      </c>
      <c r="T124" s="19"/>
      <c r="U124" s="19"/>
      <c r="V124" s="19"/>
      <c r="W124" s="25"/>
      <c r="X124" s="43" t="s">
        <v>290</v>
      </c>
      <c r="Y124" s="49" t="s">
        <v>37</v>
      </c>
      <c r="Z124" s="28"/>
      <c r="AA124" s="28"/>
      <c r="AB124" s="28"/>
      <c r="AC124" s="28"/>
    </row>
    <row r="125">
      <c r="A125" s="29" t="s">
        <v>223</v>
      </c>
      <c r="B125" s="17"/>
      <c r="C125" s="30" t="s">
        <v>302</v>
      </c>
      <c r="D125" s="19"/>
      <c r="E125" s="19"/>
      <c r="F125" s="31" t="b">
        <f t="shared" si="1"/>
        <v>1</v>
      </c>
      <c r="G125" s="31" t="b">
        <f t="shared" si="2"/>
        <v>0</v>
      </c>
      <c r="H125" s="32" t="s">
        <v>288</v>
      </c>
      <c r="I125" s="19"/>
      <c r="J125" s="22" t="s">
        <v>31</v>
      </c>
      <c r="K125" s="19"/>
      <c r="L125" s="33" t="s">
        <v>38</v>
      </c>
      <c r="M125" s="34" t="s">
        <v>33</v>
      </c>
      <c r="N125" s="30" t="s">
        <v>303</v>
      </c>
      <c r="O125" s="19"/>
      <c r="P125" s="30" t="s">
        <v>305</v>
      </c>
      <c r="Q125" s="19"/>
      <c r="R125" s="19"/>
      <c r="S125" s="31" t="b">
        <v>0</v>
      </c>
      <c r="T125" s="19"/>
      <c r="U125" s="19"/>
      <c r="V125" s="19"/>
      <c r="W125" s="25"/>
      <c r="X125" s="52" t="s">
        <v>39</v>
      </c>
      <c r="Y125" s="53" t="s">
        <v>40</v>
      </c>
      <c r="Z125" s="28"/>
      <c r="AA125" s="28"/>
      <c r="AB125" s="28"/>
      <c r="AC125" s="28"/>
    </row>
    <row r="126">
      <c r="A126" s="29" t="s">
        <v>223</v>
      </c>
      <c r="B126" s="17"/>
      <c r="C126" s="30" t="s">
        <v>302</v>
      </c>
      <c r="D126" s="19"/>
      <c r="E126" s="19"/>
      <c r="F126" s="31" t="b">
        <f t="shared" si="1"/>
        <v>1</v>
      </c>
      <c r="G126" s="31" t="b">
        <f t="shared" si="2"/>
        <v>0</v>
      </c>
      <c r="H126" s="32" t="s">
        <v>288</v>
      </c>
      <c r="I126" s="19"/>
      <c r="J126" s="22" t="s">
        <v>31</v>
      </c>
      <c r="K126" s="19"/>
      <c r="L126" s="33" t="s">
        <v>184</v>
      </c>
      <c r="M126" s="34" t="s">
        <v>33</v>
      </c>
      <c r="N126" s="30" t="s">
        <v>303</v>
      </c>
      <c r="O126" s="19"/>
      <c r="P126" s="30" t="s">
        <v>305</v>
      </c>
      <c r="Q126" s="19"/>
      <c r="R126" s="19"/>
      <c r="S126" s="31" t="b">
        <v>0</v>
      </c>
      <c r="T126" s="19"/>
      <c r="U126" s="19"/>
      <c r="V126" s="19"/>
      <c r="W126" s="25"/>
      <c r="X126" s="52" t="s">
        <v>291</v>
      </c>
      <c r="Y126" s="53" t="s">
        <v>292</v>
      </c>
      <c r="Z126" s="52" t="s">
        <v>187</v>
      </c>
      <c r="AA126" s="28"/>
      <c r="AB126" s="28"/>
      <c r="AC126" s="28"/>
    </row>
    <row r="127">
      <c r="A127" s="37" t="s">
        <v>28</v>
      </c>
      <c r="B127" s="38"/>
      <c r="C127" s="39" t="s">
        <v>306</v>
      </c>
      <c r="D127" s="40" t="s">
        <v>42</v>
      </c>
      <c r="E127" s="40" t="s">
        <v>43</v>
      </c>
      <c r="F127" s="41" t="b">
        <f t="shared" si="1"/>
        <v>0</v>
      </c>
      <c r="G127" s="41" t="b">
        <f t="shared" si="2"/>
        <v>1</v>
      </c>
      <c r="H127" s="42"/>
      <c r="I127" s="40" t="s">
        <v>302</v>
      </c>
      <c r="J127" s="43" t="s">
        <v>31</v>
      </c>
      <c r="K127" s="28"/>
      <c r="L127" s="23" t="s">
        <v>44</v>
      </c>
      <c r="M127" s="44" t="s">
        <v>33</v>
      </c>
      <c r="N127" s="39" t="s">
        <v>307</v>
      </c>
      <c r="O127" s="22" t="s">
        <v>308</v>
      </c>
      <c r="P127" s="39" t="s">
        <v>47</v>
      </c>
      <c r="Q127" s="45"/>
      <c r="R127" s="45"/>
      <c r="S127" s="42"/>
      <c r="T127" s="46" t="b">
        <v>0</v>
      </c>
      <c r="U127" s="47" t="s">
        <v>48</v>
      </c>
      <c r="V127" s="47" t="s">
        <v>49</v>
      </c>
      <c r="W127" s="48" t="s">
        <v>50</v>
      </c>
      <c r="X127" s="43" t="s">
        <v>51</v>
      </c>
      <c r="Y127" s="49" t="s">
        <v>309</v>
      </c>
      <c r="Z127" s="28"/>
      <c r="AA127" s="28"/>
      <c r="AB127" s="28"/>
      <c r="AC127" s="28"/>
    </row>
    <row r="128">
      <c r="A128" s="37" t="s">
        <v>28</v>
      </c>
      <c r="B128" s="38"/>
      <c r="C128" s="39" t="s">
        <v>310</v>
      </c>
      <c r="D128" s="40" t="s">
        <v>54</v>
      </c>
      <c r="E128" s="40" t="s">
        <v>55</v>
      </c>
      <c r="F128" s="41" t="b">
        <f t="shared" si="1"/>
        <v>0</v>
      </c>
      <c r="G128" s="41" t="b">
        <f t="shared" si="2"/>
        <v>1</v>
      </c>
      <c r="H128" s="42"/>
      <c r="I128" s="40" t="s">
        <v>302</v>
      </c>
      <c r="J128" s="43" t="s">
        <v>31</v>
      </c>
      <c r="K128" s="28"/>
      <c r="L128" s="23" t="s">
        <v>44</v>
      </c>
      <c r="M128" s="44" t="s">
        <v>33</v>
      </c>
      <c r="N128" s="39" t="s">
        <v>311</v>
      </c>
      <c r="O128" s="28"/>
      <c r="P128" s="39" t="s">
        <v>57</v>
      </c>
      <c r="Q128" s="45"/>
      <c r="R128" s="45"/>
      <c r="S128" s="42"/>
      <c r="T128" s="46" t="b">
        <v>0</v>
      </c>
      <c r="U128" s="47" t="s">
        <v>58</v>
      </c>
      <c r="V128" s="47" t="s">
        <v>59</v>
      </c>
      <c r="W128" s="50"/>
      <c r="X128" s="43" t="s">
        <v>60</v>
      </c>
      <c r="Y128" s="49" t="s">
        <v>61</v>
      </c>
      <c r="Z128" s="28"/>
      <c r="AA128" s="28"/>
      <c r="AB128" s="28"/>
      <c r="AC128" s="28"/>
    </row>
    <row r="129">
      <c r="A129" s="37" t="s">
        <v>28</v>
      </c>
      <c r="B129" s="38"/>
      <c r="C129" s="39" t="s">
        <v>312</v>
      </c>
      <c r="D129" s="40" t="s">
        <v>63</v>
      </c>
      <c r="E129" s="40" t="s">
        <v>64</v>
      </c>
      <c r="F129" s="41" t="b">
        <f t="shared" si="1"/>
        <v>0</v>
      </c>
      <c r="G129" s="41" t="b">
        <f t="shared" si="2"/>
        <v>1</v>
      </c>
      <c r="H129" s="42"/>
      <c r="I129" s="40" t="s">
        <v>302</v>
      </c>
      <c r="J129" s="43" t="s">
        <v>31</v>
      </c>
      <c r="K129" s="28"/>
      <c r="L129" s="23" t="s">
        <v>44</v>
      </c>
      <c r="M129" s="44" t="s">
        <v>33</v>
      </c>
      <c r="N129" s="39" t="s">
        <v>313</v>
      </c>
      <c r="O129" s="28"/>
      <c r="P129" s="39" t="s">
        <v>66</v>
      </c>
      <c r="Q129" s="45"/>
      <c r="R129" s="45"/>
      <c r="S129" s="42"/>
      <c r="T129" s="46" t="b">
        <v>0</v>
      </c>
      <c r="U129" s="47" t="s">
        <v>48</v>
      </c>
      <c r="V129" s="47" t="s">
        <v>67</v>
      </c>
      <c r="W129" s="48" t="s">
        <v>68</v>
      </c>
      <c r="X129" s="43" t="s">
        <v>69</v>
      </c>
      <c r="Y129" s="49" t="s">
        <v>70</v>
      </c>
      <c r="Z129" s="28"/>
      <c r="AA129" s="28"/>
      <c r="AB129" s="28"/>
      <c r="AC129" s="28"/>
    </row>
    <row r="130">
      <c r="A130" s="37" t="s">
        <v>28</v>
      </c>
      <c r="B130" s="37" t="s">
        <v>71</v>
      </c>
      <c r="C130" s="39" t="s">
        <v>314</v>
      </c>
      <c r="D130" s="40" t="s">
        <v>73</v>
      </c>
      <c r="E130" s="40" t="s">
        <v>74</v>
      </c>
      <c r="F130" s="41" t="b">
        <f t="shared" si="1"/>
        <v>0</v>
      </c>
      <c r="G130" s="41" t="b">
        <f t="shared" si="2"/>
        <v>1</v>
      </c>
      <c r="H130" s="42"/>
      <c r="I130" s="40" t="s">
        <v>302</v>
      </c>
      <c r="J130" s="43" t="s">
        <v>31</v>
      </c>
      <c r="K130" s="28"/>
      <c r="L130" s="23" t="s">
        <v>44</v>
      </c>
      <c r="M130" s="44" t="s">
        <v>33</v>
      </c>
      <c r="N130" s="39" t="s">
        <v>315</v>
      </c>
      <c r="O130" s="28"/>
      <c r="P130" s="39" t="s">
        <v>76</v>
      </c>
      <c r="Q130" s="45"/>
      <c r="R130" s="45"/>
      <c r="S130" s="42"/>
      <c r="T130" s="46" t="b">
        <v>0</v>
      </c>
      <c r="U130" s="47" t="s">
        <v>77</v>
      </c>
      <c r="V130" s="47" t="s">
        <v>78</v>
      </c>
      <c r="W130" s="50"/>
      <c r="X130" s="43" t="s">
        <v>79</v>
      </c>
      <c r="Y130" s="49" t="s">
        <v>80</v>
      </c>
      <c r="Z130" s="28"/>
      <c r="AA130" s="28"/>
      <c r="AB130" s="28"/>
      <c r="AC130" s="28"/>
    </row>
    <row r="131">
      <c r="A131" s="37" t="s">
        <v>81</v>
      </c>
      <c r="B131" s="38"/>
      <c r="C131" s="39" t="s">
        <v>314</v>
      </c>
      <c r="D131" s="40" t="s">
        <v>82</v>
      </c>
      <c r="E131" s="40" t="s">
        <v>74</v>
      </c>
      <c r="F131" s="41" t="b">
        <f t="shared" si="1"/>
        <v>0</v>
      </c>
      <c r="G131" s="41" t="b">
        <f t="shared" si="2"/>
        <v>1</v>
      </c>
      <c r="H131" s="42"/>
      <c r="I131" s="40" t="s">
        <v>302</v>
      </c>
      <c r="J131" s="43" t="s">
        <v>31</v>
      </c>
      <c r="K131" s="28"/>
      <c r="L131" s="23" t="s">
        <v>44</v>
      </c>
      <c r="M131" s="44" t="s">
        <v>33</v>
      </c>
      <c r="N131" s="39" t="s">
        <v>315</v>
      </c>
      <c r="O131" s="28"/>
      <c r="P131" s="39" t="s">
        <v>76</v>
      </c>
      <c r="Q131" s="45"/>
      <c r="R131" s="45"/>
      <c r="S131" s="42"/>
      <c r="T131" s="46" t="b">
        <v>0</v>
      </c>
      <c r="U131" s="47" t="s">
        <v>77</v>
      </c>
      <c r="V131" s="47" t="s">
        <v>78</v>
      </c>
      <c r="W131" s="50"/>
      <c r="X131" s="43" t="s">
        <v>79</v>
      </c>
      <c r="Y131" s="49" t="s">
        <v>80</v>
      </c>
      <c r="Z131" s="28"/>
      <c r="AA131" s="28"/>
      <c r="AB131" s="28"/>
      <c r="AC131" s="28"/>
    </row>
    <row r="132">
      <c r="A132" s="16" t="s">
        <v>28</v>
      </c>
      <c r="B132" s="17"/>
      <c r="C132" s="18" t="s">
        <v>316</v>
      </c>
      <c r="D132" s="19"/>
      <c r="E132" s="19"/>
      <c r="F132" s="20" t="b">
        <f t="shared" si="1"/>
        <v>1</v>
      </c>
      <c r="G132" s="20" t="b">
        <f t="shared" si="2"/>
        <v>0</v>
      </c>
      <c r="H132" s="21" t="s">
        <v>179</v>
      </c>
      <c r="I132" s="19"/>
      <c r="J132" s="22" t="s">
        <v>31</v>
      </c>
      <c r="K132" s="19"/>
      <c r="L132" s="23" t="s">
        <v>180</v>
      </c>
      <c r="M132" s="24" t="s">
        <v>33</v>
      </c>
      <c r="N132" s="18" t="s">
        <v>317</v>
      </c>
      <c r="O132" s="19"/>
      <c r="P132" s="18" t="s">
        <v>318</v>
      </c>
      <c r="Q132" s="19"/>
      <c r="R132" s="19"/>
      <c r="S132" s="20" t="b">
        <v>0</v>
      </c>
      <c r="T132" s="19"/>
      <c r="U132" s="19"/>
      <c r="V132" s="19"/>
      <c r="W132" s="25"/>
      <c r="X132" s="43" t="s">
        <v>183</v>
      </c>
      <c r="Y132" s="49" t="s">
        <v>37</v>
      </c>
      <c r="Z132" s="28"/>
      <c r="AA132" s="28"/>
      <c r="AB132" s="28"/>
      <c r="AC132" s="28"/>
    </row>
    <row r="133">
      <c r="A133" s="29" t="s">
        <v>28</v>
      </c>
      <c r="B133" s="17"/>
      <c r="C133" s="30" t="s">
        <v>316</v>
      </c>
      <c r="D133" s="19"/>
      <c r="E133" s="19"/>
      <c r="F133" s="31" t="b">
        <f t="shared" si="1"/>
        <v>1</v>
      </c>
      <c r="G133" s="31" t="b">
        <f t="shared" si="2"/>
        <v>0</v>
      </c>
      <c r="H133" s="32" t="s">
        <v>179</v>
      </c>
      <c r="I133" s="19"/>
      <c r="J133" s="22" t="s">
        <v>31</v>
      </c>
      <c r="K133" s="19"/>
      <c r="L133" s="33" t="s">
        <v>38</v>
      </c>
      <c r="M133" s="34" t="s">
        <v>33</v>
      </c>
      <c r="N133" s="30" t="s">
        <v>317</v>
      </c>
      <c r="O133" s="19"/>
      <c r="P133" s="30" t="s">
        <v>318</v>
      </c>
      <c r="Q133" s="19"/>
      <c r="R133" s="19"/>
      <c r="S133" s="31" t="b">
        <v>0</v>
      </c>
      <c r="T133" s="19"/>
      <c r="U133" s="19"/>
      <c r="V133" s="19"/>
      <c r="W133" s="25"/>
      <c r="X133" s="52" t="s">
        <v>39</v>
      </c>
      <c r="Y133" s="53" t="s">
        <v>40</v>
      </c>
      <c r="Z133" s="28"/>
      <c r="AA133" s="28"/>
      <c r="AB133" s="28"/>
      <c r="AC133" s="28"/>
    </row>
    <row r="134">
      <c r="A134" s="29" t="s">
        <v>28</v>
      </c>
      <c r="B134" s="17"/>
      <c r="C134" s="30" t="s">
        <v>316</v>
      </c>
      <c r="D134" s="19"/>
      <c r="E134" s="19"/>
      <c r="F134" s="31" t="b">
        <f t="shared" si="1"/>
        <v>1</v>
      </c>
      <c r="G134" s="31" t="b">
        <f t="shared" si="2"/>
        <v>0</v>
      </c>
      <c r="H134" s="32" t="s">
        <v>179</v>
      </c>
      <c r="I134" s="19"/>
      <c r="J134" s="22" t="s">
        <v>31</v>
      </c>
      <c r="K134" s="19"/>
      <c r="L134" s="33" t="s">
        <v>184</v>
      </c>
      <c r="M134" s="34" t="s">
        <v>33</v>
      </c>
      <c r="N134" s="30" t="s">
        <v>317</v>
      </c>
      <c r="O134" s="19"/>
      <c r="P134" s="30" t="s">
        <v>318</v>
      </c>
      <c r="Q134" s="19"/>
      <c r="R134" s="19"/>
      <c r="S134" s="31" t="b">
        <v>0</v>
      </c>
      <c r="T134" s="19"/>
      <c r="U134" s="19"/>
      <c r="V134" s="19"/>
      <c r="W134" s="25"/>
      <c r="X134" s="52" t="s">
        <v>185</v>
      </c>
      <c r="Y134" s="53" t="s">
        <v>186</v>
      </c>
      <c r="Z134" s="28"/>
      <c r="AA134" s="28"/>
      <c r="AB134" s="28"/>
      <c r="AC134" s="28"/>
    </row>
    <row r="135">
      <c r="A135" s="37" t="s">
        <v>28</v>
      </c>
      <c r="B135" s="38"/>
      <c r="C135" s="39" t="s">
        <v>319</v>
      </c>
      <c r="D135" s="40" t="s">
        <v>42</v>
      </c>
      <c r="E135" s="40" t="s">
        <v>43</v>
      </c>
      <c r="F135" s="41" t="b">
        <f t="shared" si="1"/>
        <v>0</v>
      </c>
      <c r="G135" s="41" t="b">
        <f t="shared" si="2"/>
        <v>1</v>
      </c>
      <c r="H135" s="42"/>
      <c r="I135" s="40" t="s">
        <v>316</v>
      </c>
      <c r="J135" s="43" t="s">
        <v>31</v>
      </c>
      <c r="K135" s="28"/>
      <c r="L135" s="23" t="s">
        <v>44</v>
      </c>
      <c r="M135" s="44" t="s">
        <v>33</v>
      </c>
      <c r="N135" s="39" t="s">
        <v>320</v>
      </c>
      <c r="O135" s="22" t="s">
        <v>321</v>
      </c>
      <c r="P135" s="39" t="s">
        <v>47</v>
      </c>
      <c r="Q135" s="45"/>
      <c r="R135" s="45"/>
      <c r="S135" s="42"/>
      <c r="T135" s="46" t="b">
        <v>0</v>
      </c>
      <c r="U135" s="47" t="s">
        <v>48</v>
      </c>
      <c r="V135" s="47" t="s">
        <v>49</v>
      </c>
      <c r="W135" s="48" t="s">
        <v>50</v>
      </c>
      <c r="X135" s="43" t="s">
        <v>51</v>
      </c>
      <c r="Y135" s="49" t="s">
        <v>322</v>
      </c>
      <c r="Z135" s="28"/>
      <c r="AA135" s="28"/>
      <c r="AB135" s="28"/>
      <c r="AC135" s="28"/>
    </row>
    <row r="136">
      <c r="A136" s="37" t="s">
        <v>28</v>
      </c>
      <c r="B136" s="38"/>
      <c r="C136" s="39" t="s">
        <v>323</v>
      </c>
      <c r="D136" s="40" t="s">
        <v>54</v>
      </c>
      <c r="E136" s="40" t="s">
        <v>55</v>
      </c>
      <c r="F136" s="41" t="b">
        <f t="shared" si="1"/>
        <v>0</v>
      </c>
      <c r="G136" s="41" t="b">
        <f t="shared" si="2"/>
        <v>1</v>
      </c>
      <c r="H136" s="42"/>
      <c r="I136" s="40" t="s">
        <v>316</v>
      </c>
      <c r="J136" s="43" t="s">
        <v>31</v>
      </c>
      <c r="K136" s="28"/>
      <c r="L136" s="23" t="s">
        <v>44</v>
      </c>
      <c r="M136" s="44" t="s">
        <v>33</v>
      </c>
      <c r="N136" s="39" t="s">
        <v>324</v>
      </c>
      <c r="O136" s="28"/>
      <c r="P136" s="39" t="s">
        <v>57</v>
      </c>
      <c r="Q136" s="45"/>
      <c r="R136" s="45"/>
      <c r="S136" s="42"/>
      <c r="T136" s="46" t="b">
        <v>0</v>
      </c>
      <c r="U136" s="47" t="s">
        <v>58</v>
      </c>
      <c r="V136" s="47" t="s">
        <v>59</v>
      </c>
      <c r="W136" s="50"/>
      <c r="X136" s="43" t="s">
        <v>60</v>
      </c>
      <c r="Y136" s="49" t="s">
        <v>61</v>
      </c>
      <c r="Z136" s="28"/>
      <c r="AA136" s="28"/>
      <c r="AB136" s="28"/>
      <c r="AC136" s="28"/>
    </row>
    <row r="137">
      <c r="A137" s="37" t="s">
        <v>28</v>
      </c>
      <c r="B137" s="38"/>
      <c r="C137" s="39" t="s">
        <v>325</v>
      </c>
      <c r="D137" s="40" t="s">
        <v>63</v>
      </c>
      <c r="E137" s="40" t="s">
        <v>64</v>
      </c>
      <c r="F137" s="41" t="b">
        <f t="shared" si="1"/>
        <v>0</v>
      </c>
      <c r="G137" s="41" t="b">
        <f t="shared" si="2"/>
        <v>1</v>
      </c>
      <c r="H137" s="42"/>
      <c r="I137" s="40" t="s">
        <v>316</v>
      </c>
      <c r="J137" s="43" t="s">
        <v>31</v>
      </c>
      <c r="K137" s="28"/>
      <c r="L137" s="23" t="s">
        <v>44</v>
      </c>
      <c r="M137" s="44" t="s">
        <v>33</v>
      </c>
      <c r="N137" s="39" t="s">
        <v>326</v>
      </c>
      <c r="O137" s="28"/>
      <c r="P137" s="39" t="s">
        <v>66</v>
      </c>
      <c r="Q137" s="45"/>
      <c r="R137" s="45"/>
      <c r="S137" s="42"/>
      <c r="T137" s="46" t="b">
        <v>0</v>
      </c>
      <c r="U137" s="47" t="s">
        <v>48</v>
      </c>
      <c r="V137" s="47" t="s">
        <v>67</v>
      </c>
      <c r="W137" s="48" t="s">
        <v>68</v>
      </c>
      <c r="X137" s="43" t="s">
        <v>69</v>
      </c>
      <c r="Y137" s="49" t="s">
        <v>70</v>
      </c>
      <c r="Z137" s="28"/>
      <c r="AA137" s="28"/>
      <c r="AB137" s="28"/>
      <c r="AC137" s="28"/>
    </row>
    <row r="138">
      <c r="A138" s="37" t="s">
        <v>28</v>
      </c>
      <c r="B138" s="37" t="s">
        <v>71</v>
      </c>
      <c r="C138" s="39" t="s">
        <v>327</v>
      </c>
      <c r="D138" s="40" t="s">
        <v>73</v>
      </c>
      <c r="E138" s="40" t="s">
        <v>74</v>
      </c>
      <c r="F138" s="41" t="b">
        <f t="shared" si="1"/>
        <v>0</v>
      </c>
      <c r="G138" s="41" t="b">
        <f t="shared" si="2"/>
        <v>1</v>
      </c>
      <c r="H138" s="42"/>
      <c r="I138" s="40" t="s">
        <v>316</v>
      </c>
      <c r="J138" s="43" t="s">
        <v>31</v>
      </c>
      <c r="K138" s="28"/>
      <c r="L138" s="23" t="s">
        <v>44</v>
      </c>
      <c r="M138" s="44" t="s">
        <v>33</v>
      </c>
      <c r="N138" s="39" t="s">
        <v>328</v>
      </c>
      <c r="O138" s="28"/>
      <c r="P138" s="39" t="s">
        <v>76</v>
      </c>
      <c r="Q138" s="45"/>
      <c r="R138" s="45"/>
      <c r="S138" s="42"/>
      <c r="T138" s="46" t="b">
        <v>0</v>
      </c>
      <c r="U138" s="47" t="s">
        <v>77</v>
      </c>
      <c r="V138" s="47" t="s">
        <v>78</v>
      </c>
      <c r="W138" s="50"/>
      <c r="X138" s="43" t="s">
        <v>79</v>
      </c>
      <c r="Y138" s="49" t="s">
        <v>80</v>
      </c>
      <c r="Z138" s="28"/>
      <c r="AA138" s="28"/>
      <c r="AB138" s="28"/>
      <c r="AC138" s="28"/>
    </row>
    <row r="139">
      <c r="A139" s="37" t="s">
        <v>81</v>
      </c>
      <c r="B139" s="38"/>
      <c r="C139" s="39" t="s">
        <v>327</v>
      </c>
      <c r="D139" s="40" t="s">
        <v>82</v>
      </c>
      <c r="E139" s="40" t="s">
        <v>74</v>
      </c>
      <c r="F139" s="41" t="b">
        <f t="shared" si="1"/>
        <v>0</v>
      </c>
      <c r="G139" s="41" t="b">
        <f t="shared" si="2"/>
        <v>1</v>
      </c>
      <c r="H139" s="42"/>
      <c r="I139" s="40" t="s">
        <v>316</v>
      </c>
      <c r="J139" s="43" t="s">
        <v>31</v>
      </c>
      <c r="K139" s="28"/>
      <c r="L139" s="23" t="s">
        <v>44</v>
      </c>
      <c r="M139" s="44" t="s">
        <v>33</v>
      </c>
      <c r="N139" s="39" t="s">
        <v>328</v>
      </c>
      <c r="O139" s="28"/>
      <c r="P139" s="39" t="s">
        <v>76</v>
      </c>
      <c r="Q139" s="45"/>
      <c r="R139" s="45"/>
      <c r="S139" s="42"/>
      <c r="T139" s="46" t="b">
        <v>0</v>
      </c>
      <c r="U139" s="47" t="s">
        <v>77</v>
      </c>
      <c r="V139" s="47" t="s">
        <v>78</v>
      </c>
      <c r="W139" s="50"/>
      <c r="X139" s="43" t="s">
        <v>79</v>
      </c>
      <c r="Y139" s="49" t="s">
        <v>80</v>
      </c>
      <c r="Z139" s="28"/>
      <c r="AA139" s="28"/>
      <c r="AB139" s="28"/>
      <c r="AC139" s="28"/>
    </row>
    <row r="140">
      <c r="A140" s="16" t="s">
        <v>28</v>
      </c>
      <c r="B140" s="17"/>
      <c r="C140" s="18" t="s">
        <v>329</v>
      </c>
      <c r="D140" s="19"/>
      <c r="E140" s="19"/>
      <c r="F140" s="20" t="b">
        <f t="shared" si="1"/>
        <v>1</v>
      </c>
      <c r="G140" s="20" t="b">
        <f t="shared" si="2"/>
        <v>0</v>
      </c>
      <c r="H140" s="21" t="s">
        <v>330</v>
      </c>
      <c r="I140" s="19"/>
      <c r="J140" s="22" t="s">
        <v>31</v>
      </c>
      <c r="K140" s="19"/>
      <c r="L140" s="23" t="s">
        <v>331</v>
      </c>
      <c r="M140" s="24" t="s">
        <v>33</v>
      </c>
      <c r="N140" s="18" t="s">
        <v>332</v>
      </c>
      <c r="O140" s="19"/>
      <c r="P140" s="18" t="s">
        <v>333</v>
      </c>
      <c r="Q140" s="19"/>
      <c r="R140" s="19"/>
      <c r="S140" s="20" t="b">
        <v>0</v>
      </c>
      <c r="T140" s="19"/>
      <c r="U140" s="19"/>
      <c r="V140" s="19"/>
      <c r="W140" s="25"/>
      <c r="X140" s="43" t="s">
        <v>334</v>
      </c>
      <c r="Y140" s="49" t="s">
        <v>37</v>
      </c>
      <c r="Z140" s="28"/>
      <c r="AA140" s="28"/>
      <c r="AB140" s="28"/>
      <c r="AC140" s="28"/>
    </row>
    <row r="141">
      <c r="A141" s="29" t="s">
        <v>28</v>
      </c>
      <c r="B141" s="17"/>
      <c r="C141" s="30" t="s">
        <v>329</v>
      </c>
      <c r="D141" s="19"/>
      <c r="E141" s="19"/>
      <c r="F141" s="31" t="b">
        <f t="shared" si="1"/>
        <v>1</v>
      </c>
      <c r="G141" s="31" t="b">
        <f t="shared" si="2"/>
        <v>0</v>
      </c>
      <c r="H141" s="32" t="s">
        <v>330</v>
      </c>
      <c r="I141" s="19"/>
      <c r="J141" s="22" t="s">
        <v>31</v>
      </c>
      <c r="K141" s="19"/>
      <c r="L141" s="33" t="s">
        <v>38</v>
      </c>
      <c r="M141" s="34" t="s">
        <v>33</v>
      </c>
      <c r="N141" s="30" t="s">
        <v>332</v>
      </c>
      <c r="O141" s="19"/>
      <c r="P141" s="30" t="s">
        <v>333</v>
      </c>
      <c r="Q141" s="19"/>
      <c r="R141" s="19"/>
      <c r="S141" s="31" t="b">
        <v>0</v>
      </c>
      <c r="T141" s="19"/>
      <c r="U141" s="19"/>
      <c r="V141" s="19"/>
      <c r="W141" s="25"/>
      <c r="X141" s="52" t="s">
        <v>39</v>
      </c>
      <c r="Y141" s="53" t="s">
        <v>40</v>
      </c>
      <c r="Z141" s="28"/>
      <c r="AA141" s="28"/>
      <c r="AB141" s="28"/>
      <c r="AC141" s="28"/>
    </row>
    <row r="142">
      <c r="A142" s="29" t="s">
        <v>28</v>
      </c>
      <c r="B142" s="17"/>
      <c r="C142" s="30" t="s">
        <v>329</v>
      </c>
      <c r="D142" s="19"/>
      <c r="E142" s="19"/>
      <c r="F142" s="31" t="b">
        <f t="shared" si="1"/>
        <v>1</v>
      </c>
      <c r="G142" s="31" t="b">
        <f t="shared" si="2"/>
        <v>0</v>
      </c>
      <c r="H142" s="32" t="s">
        <v>330</v>
      </c>
      <c r="I142" s="19"/>
      <c r="J142" s="22" t="s">
        <v>31</v>
      </c>
      <c r="K142" s="19"/>
      <c r="L142" s="33" t="s">
        <v>335</v>
      </c>
      <c r="M142" s="34" t="s">
        <v>33</v>
      </c>
      <c r="N142" s="30" t="s">
        <v>332</v>
      </c>
      <c r="O142" s="19"/>
      <c r="P142" s="30" t="s">
        <v>333</v>
      </c>
      <c r="Q142" s="19"/>
      <c r="R142" s="19"/>
      <c r="S142" s="31" t="b">
        <v>0</v>
      </c>
      <c r="T142" s="19"/>
      <c r="U142" s="19"/>
      <c r="V142" s="19"/>
      <c r="W142" s="25"/>
      <c r="X142" s="52" t="s">
        <v>336</v>
      </c>
      <c r="Y142" s="53" t="s">
        <v>133</v>
      </c>
      <c r="Z142" s="28"/>
      <c r="AA142" s="28"/>
      <c r="AB142" s="28"/>
      <c r="AC142" s="28"/>
    </row>
    <row r="143">
      <c r="A143" s="37" t="s">
        <v>28</v>
      </c>
      <c r="B143" s="38"/>
      <c r="C143" s="39" t="s">
        <v>337</v>
      </c>
      <c r="D143" s="40" t="s">
        <v>42</v>
      </c>
      <c r="E143" s="40" t="s">
        <v>43</v>
      </c>
      <c r="F143" s="41" t="b">
        <f t="shared" si="1"/>
        <v>0</v>
      </c>
      <c r="G143" s="41" t="b">
        <f t="shared" si="2"/>
        <v>1</v>
      </c>
      <c r="H143" s="42"/>
      <c r="I143" s="40" t="s">
        <v>329</v>
      </c>
      <c r="J143" s="43" t="s">
        <v>31</v>
      </c>
      <c r="K143" s="28"/>
      <c r="L143" s="23" t="s">
        <v>44</v>
      </c>
      <c r="M143" s="44" t="s">
        <v>33</v>
      </c>
      <c r="N143" s="39" t="s">
        <v>338</v>
      </c>
      <c r="O143" s="43" t="s">
        <v>339</v>
      </c>
      <c r="P143" s="39" t="s">
        <v>47</v>
      </c>
      <c r="Q143" s="45"/>
      <c r="R143" s="45"/>
      <c r="S143" s="42"/>
      <c r="T143" s="46" t="b">
        <v>0</v>
      </c>
      <c r="U143" s="47" t="s">
        <v>48</v>
      </c>
      <c r="V143" s="47" t="s">
        <v>49</v>
      </c>
      <c r="W143" s="48" t="s">
        <v>50</v>
      </c>
      <c r="X143" s="43" t="s">
        <v>51</v>
      </c>
      <c r="Y143" s="49" t="s">
        <v>340</v>
      </c>
      <c r="Z143" s="28"/>
      <c r="AA143" s="28"/>
      <c r="AB143" s="28"/>
      <c r="AC143" s="28"/>
    </row>
    <row r="144">
      <c r="A144" s="37" t="s">
        <v>28</v>
      </c>
      <c r="B144" s="38"/>
      <c r="C144" s="39" t="s">
        <v>341</v>
      </c>
      <c r="D144" s="40" t="s">
        <v>54</v>
      </c>
      <c r="E144" s="40" t="s">
        <v>55</v>
      </c>
      <c r="F144" s="41" t="b">
        <f t="shared" si="1"/>
        <v>0</v>
      </c>
      <c r="G144" s="41" t="b">
        <f t="shared" si="2"/>
        <v>1</v>
      </c>
      <c r="H144" s="42"/>
      <c r="I144" s="40" t="s">
        <v>329</v>
      </c>
      <c r="J144" s="43" t="s">
        <v>31</v>
      </c>
      <c r="K144" s="28"/>
      <c r="L144" s="23" t="s">
        <v>44</v>
      </c>
      <c r="M144" s="44" t="s">
        <v>33</v>
      </c>
      <c r="N144" s="39" t="s">
        <v>342</v>
      </c>
      <c r="O144" s="28"/>
      <c r="P144" s="39" t="s">
        <v>57</v>
      </c>
      <c r="Q144" s="45"/>
      <c r="R144" s="45"/>
      <c r="S144" s="42"/>
      <c r="T144" s="46" t="b">
        <v>0</v>
      </c>
      <c r="U144" s="47" t="s">
        <v>58</v>
      </c>
      <c r="V144" s="47" t="s">
        <v>59</v>
      </c>
      <c r="W144" s="50"/>
      <c r="X144" s="43" t="s">
        <v>60</v>
      </c>
      <c r="Y144" s="49" t="s">
        <v>61</v>
      </c>
      <c r="Z144" s="28"/>
      <c r="AA144" s="28"/>
      <c r="AB144" s="28"/>
      <c r="AC144" s="28"/>
    </row>
    <row r="145">
      <c r="A145" s="37" t="s">
        <v>28</v>
      </c>
      <c r="B145" s="38"/>
      <c r="C145" s="39" t="s">
        <v>343</v>
      </c>
      <c r="D145" s="40" t="s">
        <v>63</v>
      </c>
      <c r="E145" s="40" t="s">
        <v>64</v>
      </c>
      <c r="F145" s="41" t="b">
        <f t="shared" si="1"/>
        <v>0</v>
      </c>
      <c r="G145" s="41" t="b">
        <f t="shared" si="2"/>
        <v>1</v>
      </c>
      <c r="H145" s="42"/>
      <c r="I145" s="40" t="s">
        <v>329</v>
      </c>
      <c r="J145" s="43" t="s">
        <v>31</v>
      </c>
      <c r="K145" s="28"/>
      <c r="L145" s="23" t="s">
        <v>44</v>
      </c>
      <c r="M145" s="44" t="s">
        <v>33</v>
      </c>
      <c r="N145" s="39" t="s">
        <v>344</v>
      </c>
      <c r="O145" s="28"/>
      <c r="P145" s="39" t="s">
        <v>66</v>
      </c>
      <c r="Q145" s="45"/>
      <c r="R145" s="45"/>
      <c r="S145" s="42"/>
      <c r="T145" s="46" t="b">
        <v>0</v>
      </c>
      <c r="U145" s="47" t="s">
        <v>48</v>
      </c>
      <c r="V145" s="47" t="s">
        <v>67</v>
      </c>
      <c r="W145" s="48" t="s">
        <v>68</v>
      </c>
      <c r="X145" s="43" t="s">
        <v>69</v>
      </c>
      <c r="Y145" s="49" t="s">
        <v>70</v>
      </c>
      <c r="Z145" s="28"/>
      <c r="AA145" s="28"/>
      <c r="AB145" s="28"/>
      <c r="AC145" s="28"/>
    </row>
    <row r="146">
      <c r="A146" s="37" t="s">
        <v>28</v>
      </c>
      <c r="B146" s="37" t="s">
        <v>71</v>
      </c>
      <c r="C146" s="39" t="s">
        <v>345</v>
      </c>
      <c r="D146" s="40" t="s">
        <v>73</v>
      </c>
      <c r="E146" s="40" t="s">
        <v>74</v>
      </c>
      <c r="F146" s="41" t="b">
        <f t="shared" si="1"/>
        <v>0</v>
      </c>
      <c r="G146" s="41" t="b">
        <f t="shared" si="2"/>
        <v>1</v>
      </c>
      <c r="H146" s="42"/>
      <c r="I146" s="40" t="s">
        <v>329</v>
      </c>
      <c r="J146" s="43" t="s">
        <v>31</v>
      </c>
      <c r="K146" s="28"/>
      <c r="L146" s="23" t="s">
        <v>44</v>
      </c>
      <c r="M146" s="44" t="s">
        <v>33</v>
      </c>
      <c r="N146" s="39" t="s">
        <v>346</v>
      </c>
      <c r="O146" s="28"/>
      <c r="P146" s="39" t="s">
        <v>76</v>
      </c>
      <c r="Q146" s="45"/>
      <c r="R146" s="45"/>
      <c r="S146" s="42"/>
      <c r="T146" s="46" t="b">
        <v>0</v>
      </c>
      <c r="U146" s="47" t="s">
        <v>77</v>
      </c>
      <c r="V146" s="47" t="s">
        <v>78</v>
      </c>
      <c r="W146" s="50"/>
      <c r="X146" s="43" t="s">
        <v>79</v>
      </c>
      <c r="Y146" s="49" t="s">
        <v>80</v>
      </c>
      <c r="Z146" s="28"/>
      <c r="AA146" s="28"/>
      <c r="AB146" s="28"/>
      <c r="AC146" s="28"/>
    </row>
    <row r="147">
      <c r="A147" s="37" t="s">
        <v>81</v>
      </c>
      <c r="B147" s="38"/>
      <c r="C147" s="39" t="s">
        <v>345</v>
      </c>
      <c r="D147" s="40" t="s">
        <v>82</v>
      </c>
      <c r="E147" s="40" t="s">
        <v>74</v>
      </c>
      <c r="F147" s="41" t="b">
        <f t="shared" si="1"/>
        <v>0</v>
      </c>
      <c r="G147" s="41" t="b">
        <f t="shared" si="2"/>
        <v>1</v>
      </c>
      <c r="H147" s="42"/>
      <c r="I147" s="40" t="s">
        <v>329</v>
      </c>
      <c r="J147" s="43" t="s">
        <v>31</v>
      </c>
      <c r="K147" s="28"/>
      <c r="L147" s="23" t="s">
        <v>44</v>
      </c>
      <c r="M147" s="44" t="s">
        <v>33</v>
      </c>
      <c r="N147" s="39" t="s">
        <v>346</v>
      </c>
      <c r="O147" s="28"/>
      <c r="P147" s="39" t="s">
        <v>76</v>
      </c>
      <c r="Q147" s="45"/>
      <c r="R147" s="45"/>
      <c r="S147" s="42"/>
      <c r="T147" s="46" t="b">
        <v>0</v>
      </c>
      <c r="U147" s="47" t="s">
        <v>77</v>
      </c>
      <c r="V147" s="47" t="s">
        <v>78</v>
      </c>
      <c r="W147" s="50"/>
      <c r="X147" s="43" t="s">
        <v>79</v>
      </c>
      <c r="Y147" s="49" t="s">
        <v>80</v>
      </c>
      <c r="Z147" s="28"/>
      <c r="AA147" s="28"/>
      <c r="AB147" s="28"/>
      <c r="AC147" s="28"/>
    </row>
    <row r="148">
      <c r="A148" s="16" t="s">
        <v>28</v>
      </c>
      <c r="B148" s="17"/>
      <c r="C148" s="18" t="s">
        <v>347</v>
      </c>
      <c r="D148" s="19"/>
      <c r="E148" s="19"/>
      <c r="F148" s="20" t="b">
        <f t="shared" si="1"/>
        <v>1</v>
      </c>
      <c r="G148" s="20" t="b">
        <f t="shared" si="2"/>
        <v>0</v>
      </c>
      <c r="H148" s="21" t="s">
        <v>330</v>
      </c>
      <c r="I148" s="19"/>
      <c r="J148" s="22" t="s">
        <v>31</v>
      </c>
      <c r="K148" s="19"/>
      <c r="L148" s="23" t="s">
        <v>331</v>
      </c>
      <c r="M148" s="24" t="s">
        <v>33</v>
      </c>
      <c r="N148" s="18" t="s">
        <v>348</v>
      </c>
      <c r="O148" s="19"/>
      <c r="P148" s="18" t="s">
        <v>349</v>
      </c>
      <c r="Q148" s="19"/>
      <c r="R148" s="19"/>
      <c r="S148" s="20" t="b">
        <v>0</v>
      </c>
      <c r="T148" s="19"/>
      <c r="U148" s="19"/>
      <c r="V148" s="19"/>
      <c r="W148" s="25"/>
      <c r="X148" s="43" t="s">
        <v>334</v>
      </c>
      <c r="Y148" s="49" t="s">
        <v>37</v>
      </c>
      <c r="Z148" s="28"/>
      <c r="AA148" s="28"/>
      <c r="AB148" s="28"/>
      <c r="AC148" s="28"/>
    </row>
    <row r="149">
      <c r="A149" s="29" t="s">
        <v>28</v>
      </c>
      <c r="B149" s="17"/>
      <c r="C149" s="30" t="s">
        <v>347</v>
      </c>
      <c r="D149" s="19"/>
      <c r="E149" s="19"/>
      <c r="F149" s="31" t="b">
        <f t="shared" si="1"/>
        <v>1</v>
      </c>
      <c r="G149" s="31" t="b">
        <f t="shared" si="2"/>
        <v>0</v>
      </c>
      <c r="H149" s="32" t="s">
        <v>330</v>
      </c>
      <c r="I149" s="19"/>
      <c r="J149" s="22" t="s">
        <v>31</v>
      </c>
      <c r="K149" s="19"/>
      <c r="L149" s="33" t="s">
        <v>38</v>
      </c>
      <c r="M149" s="34" t="s">
        <v>33</v>
      </c>
      <c r="N149" s="30" t="s">
        <v>348</v>
      </c>
      <c r="O149" s="19"/>
      <c r="P149" s="30" t="s">
        <v>349</v>
      </c>
      <c r="Q149" s="19"/>
      <c r="R149" s="19"/>
      <c r="S149" s="31" t="b">
        <v>0</v>
      </c>
      <c r="T149" s="19"/>
      <c r="U149" s="19"/>
      <c r="V149" s="19"/>
      <c r="W149" s="25"/>
      <c r="X149" s="52" t="s">
        <v>39</v>
      </c>
      <c r="Y149" s="53" t="s">
        <v>40</v>
      </c>
      <c r="Z149" s="28"/>
      <c r="AA149" s="28"/>
      <c r="AB149" s="28"/>
      <c r="AC149" s="28"/>
    </row>
    <row r="150">
      <c r="A150" s="29" t="s">
        <v>28</v>
      </c>
      <c r="B150" s="17"/>
      <c r="C150" s="30" t="s">
        <v>347</v>
      </c>
      <c r="D150" s="19"/>
      <c r="E150" s="19"/>
      <c r="F150" s="31" t="b">
        <f t="shared" si="1"/>
        <v>1</v>
      </c>
      <c r="G150" s="31" t="b">
        <f t="shared" si="2"/>
        <v>0</v>
      </c>
      <c r="H150" s="32" t="s">
        <v>330</v>
      </c>
      <c r="I150" s="19"/>
      <c r="J150" s="22" t="s">
        <v>31</v>
      </c>
      <c r="K150" s="19"/>
      <c r="L150" s="33" t="s">
        <v>335</v>
      </c>
      <c r="M150" s="34" t="s">
        <v>33</v>
      </c>
      <c r="N150" s="30" t="s">
        <v>348</v>
      </c>
      <c r="O150" s="19"/>
      <c r="P150" s="30" t="s">
        <v>349</v>
      </c>
      <c r="Q150" s="19"/>
      <c r="R150" s="19"/>
      <c r="S150" s="31" t="b">
        <v>0</v>
      </c>
      <c r="T150" s="19"/>
      <c r="U150" s="19"/>
      <c r="V150" s="19"/>
      <c r="W150" s="25"/>
      <c r="X150" s="52" t="s">
        <v>336</v>
      </c>
      <c r="Y150" s="53" t="s">
        <v>133</v>
      </c>
      <c r="Z150" s="28"/>
      <c r="AA150" s="28"/>
      <c r="AB150" s="28"/>
      <c r="AC150" s="28"/>
    </row>
    <row r="151">
      <c r="A151" s="37" t="s">
        <v>28</v>
      </c>
      <c r="B151" s="38"/>
      <c r="C151" s="39" t="s">
        <v>350</v>
      </c>
      <c r="D151" s="40" t="s">
        <v>42</v>
      </c>
      <c r="E151" s="40" t="s">
        <v>43</v>
      </c>
      <c r="F151" s="41" t="b">
        <f t="shared" si="1"/>
        <v>0</v>
      </c>
      <c r="G151" s="41" t="b">
        <f t="shared" si="2"/>
        <v>1</v>
      </c>
      <c r="H151" s="42"/>
      <c r="I151" s="40" t="s">
        <v>347</v>
      </c>
      <c r="J151" s="43" t="s">
        <v>31</v>
      </c>
      <c r="K151" s="28"/>
      <c r="L151" s="23" t="s">
        <v>44</v>
      </c>
      <c r="M151" s="44" t="s">
        <v>33</v>
      </c>
      <c r="N151" s="39" t="s">
        <v>351</v>
      </c>
      <c r="O151" s="43" t="s">
        <v>352</v>
      </c>
      <c r="P151" s="39" t="s">
        <v>47</v>
      </c>
      <c r="Q151" s="45"/>
      <c r="R151" s="45"/>
      <c r="S151" s="42"/>
      <c r="T151" s="46" t="b">
        <v>0</v>
      </c>
      <c r="U151" s="47" t="s">
        <v>48</v>
      </c>
      <c r="V151" s="47" t="s">
        <v>49</v>
      </c>
      <c r="W151" s="48" t="s">
        <v>50</v>
      </c>
      <c r="X151" s="43" t="s">
        <v>51</v>
      </c>
      <c r="Y151" s="49" t="s">
        <v>353</v>
      </c>
      <c r="Z151" s="28"/>
      <c r="AA151" s="28"/>
      <c r="AB151" s="28"/>
      <c r="AC151" s="28"/>
    </row>
    <row r="152">
      <c r="A152" s="37" t="s">
        <v>28</v>
      </c>
      <c r="B152" s="38"/>
      <c r="C152" s="39" t="s">
        <v>354</v>
      </c>
      <c r="D152" s="40" t="s">
        <v>54</v>
      </c>
      <c r="E152" s="40" t="s">
        <v>55</v>
      </c>
      <c r="F152" s="41" t="b">
        <f t="shared" si="1"/>
        <v>0</v>
      </c>
      <c r="G152" s="41" t="b">
        <f t="shared" si="2"/>
        <v>1</v>
      </c>
      <c r="H152" s="42"/>
      <c r="I152" s="40" t="s">
        <v>347</v>
      </c>
      <c r="J152" s="43" t="s">
        <v>31</v>
      </c>
      <c r="K152" s="28"/>
      <c r="L152" s="23" t="s">
        <v>44</v>
      </c>
      <c r="M152" s="44" t="s">
        <v>33</v>
      </c>
      <c r="N152" s="39" t="s">
        <v>355</v>
      </c>
      <c r="O152" s="28"/>
      <c r="P152" s="39" t="s">
        <v>57</v>
      </c>
      <c r="Q152" s="45"/>
      <c r="R152" s="45"/>
      <c r="S152" s="42"/>
      <c r="T152" s="46" t="b">
        <v>0</v>
      </c>
      <c r="U152" s="47" t="s">
        <v>58</v>
      </c>
      <c r="V152" s="47" t="s">
        <v>59</v>
      </c>
      <c r="W152" s="50"/>
      <c r="X152" s="43" t="s">
        <v>60</v>
      </c>
      <c r="Y152" s="49" t="s">
        <v>61</v>
      </c>
      <c r="Z152" s="28"/>
      <c r="AA152" s="28"/>
      <c r="AB152" s="28"/>
      <c r="AC152" s="28"/>
    </row>
    <row r="153">
      <c r="A153" s="37" t="s">
        <v>28</v>
      </c>
      <c r="B153" s="38"/>
      <c r="C153" s="39" t="s">
        <v>356</v>
      </c>
      <c r="D153" s="40" t="s">
        <v>63</v>
      </c>
      <c r="E153" s="40" t="s">
        <v>64</v>
      </c>
      <c r="F153" s="41" t="b">
        <v>0</v>
      </c>
      <c r="G153" s="41" t="b">
        <f t="shared" si="2"/>
        <v>1</v>
      </c>
      <c r="H153" s="42"/>
      <c r="I153" s="40" t="s">
        <v>347</v>
      </c>
      <c r="J153" s="43" t="s">
        <v>31</v>
      </c>
      <c r="K153" s="28"/>
      <c r="L153" s="23" t="s">
        <v>44</v>
      </c>
      <c r="M153" s="44" t="s">
        <v>33</v>
      </c>
      <c r="N153" s="39" t="s">
        <v>357</v>
      </c>
      <c r="O153" s="28"/>
      <c r="P153" s="39" t="s">
        <v>66</v>
      </c>
      <c r="Q153" s="45"/>
      <c r="R153" s="45"/>
      <c r="S153" s="42"/>
      <c r="T153" s="46" t="b">
        <v>0</v>
      </c>
      <c r="U153" s="47" t="s">
        <v>48</v>
      </c>
      <c r="V153" s="47" t="s">
        <v>67</v>
      </c>
      <c r="W153" s="48" t="s">
        <v>68</v>
      </c>
      <c r="X153" s="43" t="s">
        <v>69</v>
      </c>
      <c r="Y153" s="49" t="s">
        <v>70</v>
      </c>
      <c r="Z153" s="28"/>
      <c r="AA153" s="28"/>
      <c r="AB153" s="28"/>
      <c r="AC153" s="28"/>
    </row>
    <row r="154">
      <c r="A154" s="37" t="s">
        <v>28</v>
      </c>
      <c r="B154" s="37" t="s">
        <v>71</v>
      </c>
      <c r="C154" s="39" t="s">
        <v>358</v>
      </c>
      <c r="D154" s="40" t="s">
        <v>73</v>
      </c>
      <c r="E154" s="40" t="s">
        <v>74</v>
      </c>
      <c r="F154" s="41" t="b">
        <f t="shared" ref="F154:F556" si="3">IF(C154="", "", OR( LEFT(C154,3)="ND-", LEFT(C154,4)="[ND-"))</f>
        <v>0</v>
      </c>
      <c r="G154" s="41" t="b">
        <f t="shared" si="2"/>
        <v>1</v>
      </c>
      <c r="H154" s="42"/>
      <c r="I154" s="40" t="s">
        <v>347</v>
      </c>
      <c r="J154" s="43" t="s">
        <v>31</v>
      </c>
      <c r="K154" s="28"/>
      <c r="L154" s="23" t="s">
        <v>44</v>
      </c>
      <c r="M154" s="44" t="s">
        <v>33</v>
      </c>
      <c r="N154" s="39" t="s">
        <v>359</v>
      </c>
      <c r="O154" s="28"/>
      <c r="P154" s="39" t="s">
        <v>76</v>
      </c>
      <c r="Q154" s="45"/>
      <c r="R154" s="45"/>
      <c r="S154" s="42"/>
      <c r="T154" s="46" t="b">
        <v>0</v>
      </c>
      <c r="U154" s="47" t="s">
        <v>77</v>
      </c>
      <c r="V154" s="47" t="s">
        <v>78</v>
      </c>
      <c r="W154" s="50"/>
      <c r="X154" s="43" t="s">
        <v>79</v>
      </c>
      <c r="Y154" s="49" t="s">
        <v>80</v>
      </c>
      <c r="Z154" s="28"/>
      <c r="AA154" s="28"/>
      <c r="AB154" s="28"/>
      <c r="AC154" s="28"/>
    </row>
    <row r="155">
      <c r="A155" s="37" t="s">
        <v>81</v>
      </c>
      <c r="B155" s="38"/>
      <c r="C155" s="39" t="s">
        <v>358</v>
      </c>
      <c r="D155" s="40" t="s">
        <v>82</v>
      </c>
      <c r="E155" s="40" t="s">
        <v>74</v>
      </c>
      <c r="F155" s="41" t="b">
        <f t="shared" si="3"/>
        <v>0</v>
      </c>
      <c r="G155" s="41" t="b">
        <f t="shared" si="2"/>
        <v>1</v>
      </c>
      <c r="H155" s="42"/>
      <c r="I155" s="40" t="s">
        <v>347</v>
      </c>
      <c r="J155" s="43" t="s">
        <v>31</v>
      </c>
      <c r="K155" s="28"/>
      <c r="L155" s="23" t="s">
        <v>44</v>
      </c>
      <c r="M155" s="44" t="s">
        <v>33</v>
      </c>
      <c r="N155" s="39" t="s">
        <v>359</v>
      </c>
      <c r="O155" s="28"/>
      <c r="P155" s="39" t="s">
        <v>76</v>
      </c>
      <c r="Q155" s="45"/>
      <c r="R155" s="45"/>
      <c r="S155" s="42"/>
      <c r="T155" s="46" t="b">
        <v>0</v>
      </c>
      <c r="U155" s="47" t="s">
        <v>77</v>
      </c>
      <c r="V155" s="47" t="s">
        <v>78</v>
      </c>
      <c r="W155" s="50"/>
      <c r="X155" s="43" t="s">
        <v>79</v>
      </c>
      <c r="Y155" s="49" t="s">
        <v>80</v>
      </c>
      <c r="Z155" s="28"/>
      <c r="AA155" s="28"/>
      <c r="AB155" s="28"/>
      <c r="AC155" s="28"/>
    </row>
    <row r="156">
      <c r="A156" s="16" t="s">
        <v>28</v>
      </c>
      <c r="B156" s="17"/>
      <c r="C156" s="18" t="s">
        <v>360</v>
      </c>
      <c r="D156" s="19"/>
      <c r="E156" s="19"/>
      <c r="F156" s="20" t="b">
        <f t="shared" si="3"/>
        <v>1</v>
      </c>
      <c r="G156" s="20" t="b">
        <f t="shared" si="2"/>
        <v>0</v>
      </c>
      <c r="H156" s="21" t="s">
        <v>361</v>
      </c>
      <c r="I156" s="19"/>
      <c r="J156" s="22" t="s">
        <v>31</v>
      </c>
      <c r="K156" s="19"/>
      <c r="L156" s="23" t="s">
        <v>180</v>
      </c>
      <c r="M156" s="24" t="s">
        <v>33</v>
      </c>
      <c r="N156" s="18" t="s">
        <v>362</v>
      </c>
      <c r="O156" s="19"/>
      <c r="P156" s="18" t="s">
        <v>182</v>
      </c>
      <c r="Q156" s="19"/>
      <c r="R156" s="19"/>
      <c r="S156" s="20" t="b">
        <v>0</v>
      </c>
      <c r="T156" s="19"/>
      <c r="U156" s="19"/>
      <c r="V156" s="19"/>
      <c r="W156" s="25"/>
      <c r="X156" s="43" t="s">
        <v>183</v>
      </c>
      <c r="Y156" s="49" t="s">
        <v>37</v>
      </c>
      <c r="Z156" s="28"/>
      <c r="AA156" s="28"/>
      <c r="AB156" s="28"/>
      <c r="AC156" s="28"/>
    </row>
    <row r="157">
      <c r="A157" s="29" t="s">
        <v>28</v>
      </c>
      <c r="B157" s="17"/>
      <c r="C157" s="30" t="s">
        <v>360</v>
      </c>
      <c r="D157" s="19"/>
      <c r="E157" s="19"/>
      <c r="F157" s="31" t="b">
        <f t="shared" si="3"/>
        <v>1</v>
      </c>
      <c r="G157" s="31" t="b">
        <f t="shared" si="2"/>
        <v>0</v>
      </c>
      <c r="H157" s="32" t="s">
        <v>361</v>
      </c>
      <c r="I157" s="19"/>
      <c r="J157" s="22" t="s">
        <v>31</v>
      </c>
      <c r="K157" s="19"/>
      <c r="L157" s="33" t="s">
        <v>38</v>
      </c>
      <c r="M157" s="34" t="s">
        <v>33</v>
      </c>
      <c r="N157" s="30" t="s">
        <v>362</v>
      </c>
      <c r="O157" s="19"/>
      <c r="P157" s="30" t="s">
        <v>182</v>
      </c>
      <c r="Q157" s="19"/>
      <c r="R157" s="19"/>
      <c r="S157" s="31" t="b">
        <v>0</v>
      </c>
      <c r="T157" s="19"/>
      <c r="U157" s="19"/>
      <c r="V157" s="19"/>
      <c r="W157" s="25"/>
      <c r="X157" s="52" t="s">
        <v>39</v>
      </c>
      <c r="Y157" s="53" t="s">
        <v>40</v>
      </c>
      <c r="Z157" s="28"/>
      <c r="AA157" s="28"/>
      <c r="AB157" s="28"/>
      <c r="AC157" s="28"/>
    </row>
    <row r="158">
      <c r="A158" s="29" t="s">
        <v>28</v>
      </c>
      <c r="B158" s="17"/>
      <c r="C158" s="30" t="s">
        <v>360</v>
      </c>
      <c r="D158" s="19"/>
      <c r="E158" s="19"/>
      <c r="F158" s="31" t="b">
        <f t="shared" si="3"/>
        <v>1</v>
      </c>
      <c r="G158" s="31" t="b">
        <f t="shared" si="2"/>
        <v>0</v>
      </c>
      <c r="H158" s="32" t="s">
        <v>361</v>
      </c>
      <c r="I158" s="19"/>
      <c r="J158" s="22" t="s">
        <v>31</v>
      </c>
      <c r="K158" s="19"/>
      <c r="L158" s="33" t="s">
        <v>363</v>
      </c>
      <c r="M158" s="34" t="s">
        <v>33</v>
      </c>
      <c r="N158" s="30" t="s">
        <v>362</v>
      </c>
      <c r="O158" s="19"/>
      <c r="P158" s="30" t="s">
        <v>182</v>
      </c>
      <c r="Q158" s="19"/>
      <c r="R158" s="19"/>
      <c r="S158" s="31" t="b">
        <v>0</v>
      </c>
      <c r="T158" s="19"/>
      <c r="U158" s="19"/>
      <c r="V158" s="19"/>
      <c r="W158" s="25"/>
      <c r="X158" s="52" t="s">
        <v>364</v>
      </c>
      <c r="Y158" s="53" t="s">
        <v>186</v>
      </c>
      <c r="Z158" s="28"/>
      <c r="AA158" s="28"/>
      <c r="AB158" s="28"/>
      <c r="AC158" s="28"/>
    </row>
    <row r="159">
      <c r="A159" s="37" t="s">
        <v>28</v>
      </c>
      <c r="B159" s="38"/>
      <c r="C159" s="39" t="s">
        <v>365</v>
      </c>
      <c r="D159" s="40" t="s">
        <v>42</v>
      </c>
      <c r="E159" s="40" t="s">
        <v>43</v>
      </c>
      <c r="F159" s="41" t="b">
        <f t="shared" si="3"/>
        <v>0</v>
      </c>
      <c r="G159" s="41" t="b">
        <f t="shared" si="2"/>
        <v>1</v>
      </c>
      <c r="H159" s="42"/>
      <c r="I159" s="40" t="s">
        <v>360</v>
      </c>
      <c r="J159" s="43" t="s">
        <v>31</v>
      </c>
      <c r="K159" s="28"/>
      <c r="L159" s="23" t="s">
        <v>44</v>
      </c>
      <c r="M159" s="44" t="s">
        <v>33</v>
      </c>
      <c r="N159" s="39" t="s">
        <v>366</v>
      </c>
      <c r="O159" s="43" t="s">
        <v>190</v>
      </c>
      <c r="P159" s="39" t="s">
        <v>47</v>
      </c>
      <c r="Q159" s="45"/>
      <c r="R159" s="45"/>
      <c r="S159" s="42"/>
      <c r="T159" s="46" t="b">
        <v>0</v>
      </c>
      <c r="U159" s="47" t="s">
        <v>48</v>
      </c>
      <c r="V159" s="47" t="s">
        <v>49</v>
      </c>
      <c r="W159" s="48" t="s">
        <v>50</v>
      </c>
      <c r="X159" s="43" t="s">
        <v>51</v>
      </c>
      <c r="Y159" s="49" t="s">
        <v>191</v>
      </c>
      <c r="Z159" s="28"/>
      <c r="AA159" s="28"/>
      <c r="AB159" s="28"/>
      <c r="AC159" s="28"/>
    </row>
    <row r="160">
      <c r="A160" s="37" t="s">
        <v>28</v>
      </c>
      <c r="B160" s="38"/>
      <c r="C160" s="39" t="s">
        <v>367</v>
      </c>
      <c r="D160" s="40" t="s">
        <v>54</v>
      </c>
      <c r="E160" s="40" t="s">
        <v>55</v>
      </c>
      <c r="F160" s="41" t="b">
        <f t="shared" si="3"/>
        <v>0</v>
      </c>
      <c r="G160" s="41" t="b">
        <f t="shared" si="2"/>
        <v>1</v>
      </c>
      <c r="H160" s="42"/>
      <c r="I160" s="40" t="s">
        <v>360</v>
      </c>
      <c r="J160" s="43" t="s">
        <v>31</v>
      </c>
      <c r="K160" s="28"/>
      <c r="L160" s="23" t="s">
        <v>44</v>
      </c>
      <c r="M160" s="44" t="s">
        <v>33</v>
      </c>
      <c r="N160" s="39" t="s">
        <v>368</v>
      </c>
      <c r="O160" s="28"/>
      <c r="P160" s="39" t="s">
        <v>57</v>
      </c>
      <c r="Q160" s="45"/>
      <c r="R160" s="45"/>
      <c r="S160" s="42"/>
      <c r="T160" s="46" t="b">
        <v>0</v>
      </c>
      <c r="U160" s="47" t="s">
        <v>58</v>
      </c>
      <c r="V160" s="47" t="s">
        <v>59</v>
      </c>
      <c r="W160" s="50"/>
      <c r="X160" s="43" t="s">
        <v>60</v>
      </c>
      <c r="Y160" s="49" t="s">
        <v>61</v>
      </c>
      <c r="Z160" s="28"/>
      <c r="AA160" s="28"/>
      <c r="AB160" s="28"/>
      <c r="AC160" s="28"/>
    </row>
    <row r="161">
      <c r="A161" s="37" t="s">
        <v>28</v>
      </c>
      <c r="B161" s="38"/>
      <c r="C161" s="39" t="s">
        <v>369</v>
      </c>
      <c r="D161" s="40" t="s">
        <v>63</v>
      </c>
      <c r="E161" s="40" t="s">
        <v>64</v>
      </c>
      <c r="F161" s="41" t="b">
        <f t="shared" si="3"/>
        <v>0</v>
      </c>
      <c r="G161" s="41" t="b">
        <f t="shared" si="2"/>
        <v>1</v>
      </c>
      <c r="H161" s="42"/>
      <c r="I161" s="40" t="s">
        <v>360</v>
      </c>
      <c r="J161" s="43" t="s">
        <v>31</v>
      </c>
      <c r="K161" s="28"/>
      <c r="L161" s="23" t="s">
        <v>44</v>
      </c>
      <c r="M161" s="44" t="s">
        <v>33</v>
      </c>
      <c r="N161" s="39" t="s">
        <v>370</v>
      </c>
      <c r="O161" s="28"/>
      <c r="P161" s="39" t="s">
        <v>66</v>
      </c>
      <c r="Q161" s="45"/>
      <c r="R161" s="45"/>
      <c r="S161" s="42"/>
      <c r="T161" s="46" t="b">
        <v>0</v>
      </c>
      <c r="U161" s="47" t="s">
        <v>48</v>
      </c>
      <c r="V161" s="47" t="s">
        <v>67</v>
      </c>
      <c r="W161" s="48" t="s">
        <v>68</v>
      </c>
      <c r="X161" s="43" t="s">
        <v>69</v>
      </c>
      <c r="Y161" s="49" t="s">
        <v>70</v>
      </c>
      <c r="Z161" s="28"/>
      <c r="AA161" s="28"/>
      <c r="AB161" s="28"/>
      <c r="AC161" s="28"/>
    </row>
    <row r="162">
      <c r="A162" s="37" t="s">
        <v>28</v>
      </c>
      <c r="B162" s="37" t="s">
        <v>71</v>
      </c>
      <c r="C162" s="39" t="s">
        <v>371</v>
      </c>
      <c r="D162" s="40" t="s">
        <v>73</v>
      </c>
      <c r="E162" s="40" t="s">
        <v>74</v>
      </c>
      <c r="F162" s="41" t="b">
        <f t="shared" si="3"/>
        <v>0</v>
      </c>
      <c r="G162" s="41" t="b">
        <f t="shared" si="2"/>
        <v>1</v>
      </c>
      <c r="H162" s="42"/>
      <c r="I162" s="40" t="s">
        <v>360</v>
      </c>
      <c r="J162" s="43" t="s">
        <v>31</v>
      </c>
      <c r="K162" s="28"/>
      <c r="L162" s="23" t="s">
        <v>44</v>
      </c>
      <c r="M162" s="44" t="s">
        <v>33</v>
      </c>
      <c r="N162" s="39" t="s">
        <v>372</v>
      </c>
      <c r="O162" s="28"/>
      <c r="P162" s="39" t="s">
        <v>76</v>
      </c>
      <c r="Q162" s="45"/>
      <c r="R162" s="45"/>
      <c r="S162" s="42"/>
      <c r="T162" s="46" t="b">
        <v>0</v>
      </c>
      <c r="U162" s="47" t="s">
        <v>77</v>
      </c>
      <c r="V162" s="47" t="s">
        <v>78</v>
      </c>
      <c r="W162" s="50"/>
      <c r="X162" s="43" t="s">
        <v>79</v>
      </c>
      <c r="Y162" s="49" t="s">
        <v>80</v>
      </c>
      <c r="Z162" s="28"/>
      <c r="AA162" s="28"/>
      <c r="AB162" s="28"/>
      <c r="AC162" s="28"/>
    </row>
    <row r="163">
      <c r="A163" s="37" t="s">
        <v>81</v>
      </c>
      <c r="B163" s="38"/>
      <c r="C163" s="39" t="s">
        <v>371</v>
      </c>
      <c r="D163" s="40" t="s">
        <v>82</v>
      </c>
      <c r="E163" s="40" t="s">
        <v>74</v>
      </c>
      <c r="F163" s="41" t="b">
        <f t="shared" si="3"/>
        <v>0</v>
      </c>
      <c r="G163" s="41" t="b">
        <f t="shared" si="2"/>
        <v>1</v>
      </c>
      <c r="H163" s="42"/>
      <c r="I163" s="40" t="s">
        <v>360</v>
      </c>
      <c r="J163" s="43" t="s">
        <v>31</v>
      </c>
      <c r="K163" s="28"/>
      <c r="L163" s="23" t="s">
        <v>44</v>
      </c>
      <c r="M163" s="44" t="s">
        <v>33</v>
      </c>
      <c r="N163" s="39" t="s">
        <v>372</v>
      </c>
      <c r="O163" s="28"/>
      <c r="P163" s="39" t="s">
        <v>76</v>
      </c>
      <c r="Q163" s="45"/>
      <c r="R163" s="45"/>
      <c r="S163" s="42"/>
      <c r="T163" s="46" t="b">
        <v>0</v>
      </c>
      <c r="U163" s="47" t="s">
        <v>77</v>
      </c>
      <c r="V163" s="47" t="s">
        <v>78</v>
      </c>
      <c r="W163" s="50"/>
      <c r="X163" s="43" t="s">
        <v>79</v>
      </c>
      <c r="Y163" s="49" t="s">
        <v>80</v>
      </c>
      <c r="Z163" s="28"/>
      <c r="AA163" s="28"/>
      <c r="AB163" s="28"/>
      <c r="AC163" s="28"/>
    </row>
    <row r="164">
      <c r="A164" s="16" t="s">
        <v>28</v>
      </c>
      <c r="B164" s="17"/>
      <c r="C164" s="18" t="s">
        <v>373</v>
      </c>
      <c r="D164" s="19"/>
      <c r="E164" s="19"/>
      <c r="F164" s="20" t="b">
        <f t="shared" si="3"/>
        <v>1</v>
      </c>
      <c r="G164" s="20" t="b">
        <f t="shared" si="2"/>
        <v>0</v>
      </c>
      <c r="H164" s="21" t="s">
        <v>361</v>
      </c>
      <c r="I164" s="19"/>
      <c r="J164" s="22" t="s">
        <v>31</v>
      </c>
      <c r="K164" s="19"/>
      <c r="L164" s="23" t="s">
        <v>180</v>
      </c>
      <c r="M164" s="24" t="s">
        <v>33</v>
      </c>
      <c r="N164" s="18" t="s">
        <v>374</v>
      </c>
      <c r="O164" s="19"/>
      <c r="P164" s="18" t="s">
        <v>200</v>
      </c>
      <c r="Q164" s="19"/>
      <c r="R164" s="19"/>
      <c r="S164" s="20" t="b">
        <v>0</v>
      </c>
      <c r="T164" s="19"/>
      <c r="U164" s="19"/>
      <c r="V164" s="19"/>
      <c r="W164" s="25"/>
      <c r="X164" s="43" t="s">
        <v>183</v>
      </c>
      <c r="Y164" s="49" t="s">
        <v>37</v>
      </c>
      <c r="Z164" s="28"/>
      <c r="AA164" s="28"/>
      <c r="AB164" s="28"/>
      <c r="AC164" s="28"/>
    </row>
    <row r="165">
      <c r="A165" s="29" t="s">
        <v>28</v>
      </c>
      <c r="B165" s="17"/>
      <c r="C165" s="30" t="s">
        <v>373</v>
      </c>
      <c r="D165" s="19"/>
      <c r="E165" s="19"/>
      <c r="F165" s="31" t="b">
        <f t="shared" si="3"/>
        <v>1</v>
      </c>
      <c r="G165" s="31" t="b">
        <f t="shared" si="2"/>
        <v>0</v>
      </c>
      <c r="H165" s="32" t="s">
        <v>361</v>
      </c>
      <c r="I165" s="19"/>
      <c r="J165" s="22" t="s">
        <v>31</v>
      </c>
      <c r="K165" s="19"/>
      <c r="L165" s="33" t="s">
        <v>38</v>
      </c>
      <c r="M165" s="34" t="s">
        <v>33</v>
      </c>
      <c r="N165" s="30" t="s">
        <v>374</v>
      </c>
      <c r="O165" s="19"/>
      <c r="P165" s="30" t="s">
        <v>200</v>
      </c>
      <c r="Q165" s="19"/>
      <c r="R165" s="19"/>
      <c r="S165" s="31" t="b">
        <v>0</v>
      </c>
      <c r="T165" s="19"/>
      <c r="U165" s="19"/>
      <c r="V165" s="19"/>
      <c r="W165" s="25"/>
      <c r="X165" s="52" t="s">
        <v>39</v>
      </c>
      <c r="Y165" s="53" t="s">
        <v>40</v>
      </c>
      <c r="Z165" s="28"/>
      <c r="AA165" s="28"/>
      <c r="AB165" s="28"/>
      <c r="AC165" s="28"/>
    </row>
    <row r="166">
      <c r="A166" s="29" t="s">
        <v>28</v>
      </c>
      <c r="B166" s="17"/>
      <c r="C166" s="30" t="s">
        <v>373</v>
      </c>
      <c r="D166" s="19"/>
      <c r="E166" s="19"/>
      <c r="F166" s="31" t="b">
        <f t="shared" si="3"/>
        <v>1</v>
      </c>
      <c r="G166" s="31" t="b">
        <f t="shared" si="2"/>
        <v>0</v>
      </c>
      <c r="H166" s="32" t="s">
        <v>361</v>
      </c>
      <c r="I166" s="19"/>
      <c r="J166" s="22" t="s">
        <v>31</v>
      </c>
      <c r="K166" s="19"/>
      <c r="L166" s="33" t="s">
        <v>363</v>
      </c>
      <c r="M166" s="34" t="s">
        <v>33</v>
      </c>
      <c r="N166" s="30" t="s">
        <v>374</v>
      </c>
      <c r="O166" s="19"/>
      <c r="P166" s="30" t="s">
        <v>200</v>
      </c>
      <c r="Q166" s="19"/>
      <c r="R166" s="19"/>
      <c r="S166" s="31" t="b">
        <v>0</v>
      </c>
      <c r="T166" s="19"/>
      <c r="U166" s="19"/>
      <c r="V166" s="19"/>
      <c r="W166" s="25"/>
      <c r="X166" s="52" t="s">
        <v>364</v>
      </c>
      <c r="Y166" s="53" t="s">
        <v>186</v>
      </c>
      <c r="Z166" s="28"/>
      <c r="AA166" s="28"/>
      <c r="AB166" s="28"/>
      <c r="AC166" s="28"/>
    </row>
    <row r="167">
      <c r="A167" s="37" t="s">
        <v>28</v>
      </c>
      <c r="B167" s="38"/>
      <c r="C167" s="39" t="s">
        <v>375</v>
      </c>
      <c r="D167" s="40" t="s">
        <v>42</v>
      </c>
      <c r="E167" s="40" t="s">
        <v>43</v>
      </c>
      <c r="F167" s="41" t="b">
        <f t="shared" si="3"/>
        <v>0</v>
      </c>
      <c r="G167" s="41" t="b">
        <f t="shared" si="2"/>
        <v>1</v>
      </c>
      <c r="H167" s="42"/>
      <c r="I167" s="40" t="s">
        <v>373</v>
      </c>
      <c r="J167" s="43" t="s">
        <v>31</v>
      </c>
      <c r="K167" s="28"/>
      <c r="L167" s="23" t="s">
        <v>44</v>
      </c>
      <c r="M167" s="44" t="s">
        <v>33</v>
      </c>
      <c r="N167" s="39" t="s">
        <v>376</v>
      </c>
      <c r="O167" s="43" t="s">
        <v>203</v>
      </c>
      <c r="P167" s="39" t="s">
        <v>47</v>
      </c>
      <c r="Q167" s="45"/>
      <c r="R167" s="45"/>
      <c r="S167" s="42"/>
      <c r="T167" s="46" t="b">
        <v>0</v>
      </c>
      <c r="U167" s="47" t="s">
        <v>48</v>
      </c>
      <c r="V167" s="47" t="s">
        <v>49</v>
      </c>
      <c r="W167" s="48" t="s">
        <v>50</v>
      </c>
      <c r="X167" s="43" t="s">
        <v>51</v>
      </c>
      <c r="Y167" s="49" t="s">
        <v>204</v>
      </c>
      <c r="Z167" s="28"/>
      <c r="AA167" s="28"/>
      <c r="AB167" s="28"/>
      <c r="AC167" s="28"/>
    </row>
    <row r="168">
      <c r="A168" s="37" t="s">
        <v>28</v>
      </c>
      <c r="B168" s="38"/>
      <c r="C168" s="39" t="s">
        <v>377</v>
      </c>
      <c r="D168" s="40" t="s">
        <v>54</v>
      </c>
      <c r="E168" s="40" t="s">
        <v>55</v>
      </c>
      <c r="F168" s="41" t="b">
        <f t="shared" si="3"/>
        <v>0</v>
      </c>
      <c r="G168" s="41" t="b">
        <f t="shared" si="2"/>
        <v>1</v>
      </c>
      <c r="H168" s="42"/>
      <c r="I168" s="40" t="s">
        <v>373</v>
      </c>
      <c r="J168" s="43" t="s">
        <v>31</v>
      </c>
      <c r="K168" s="28"/>
      <c r="L168" s="23" t="s">
        <v>44</v>
      </c>
      <c r="M168" s="44" t="s">
        <v>33</v>
      </c>
      <c r="N168" s="39" t="s">
        <v>378</v>
      </c>
      <c r="O168" s="28"/>
      <c r="P168" s="39" t="s">
        <v>57</v>
      </c>
      <c r="Q168" s="45"/>
      <c r="R168" s="45"/>
      <c r="S168" s="42"/>
      <c r="T168" s="46" t="b">
        <v>0</v>
      </c>
      <c r="U168" s="47" t="s">
        <v>58</v>
      </c>
      <c r="V168" s="47" t="s">
        <v>59</v>
      </c>
      <c r="W168" s="50"/>
      <c r="X168" s="43" t="s">
        <v>60</v>
      </c>
      <c r="Y168" s="49" t="s">
        <v>61</v>
      </c>
      <c r="Z168" s="28"/>
      <c r="AA168" s="28"/>
      <c r="AB168" s="28"/>
      <c r="AC168" s="28"/>
    </row>
    <row r="169">
      <c r="A169" s="37" t="s">
        <v>28</v>
      </c>
      <c r="B169" s="38"/>
      <c r="C169" s="39" t="s">
        <v>379</v>
      </c>
      <c r="D169" s="40" t="s">
        <v>63</v>
      </c>
      <c r="E169" s="40" t="s">
        <v>64</v>
      </c>
      <c r="F169" s="41" t="b">
        <f t="shared" si="3"/>
        <v>0</v>
      </c>
      <c r="G169" s="41" t="b">
        <f t="shared" si="2"/>
        <v>1</v>
      </c>
      <c r="H169" s="42"/>
      <c r="I169" s="40" t="s">
        <v>373</v>
      </c>
      <c r="J169" s="43" t="s">
        <v>31</v>
      </c>
      <c r="K169" s="28"/>
      <c r="L169" s="23" t="s">
        <v>44</v>
      </c>
      <c r="M169" s="44" t="s">
        <v>33</v>
      </c>
      <c r="N169" s="39" t="s">
        <v>380</v>
      </c>
      <c r="O169" s="28"/>
      <c r="P169" s="39" t="s">
        <v>66</v>
      </c>
      <c r="Q169" s="45"/>
      <c r="R169" s="45"/>
      <c r="S169" s="42"/>
      <c r="T169" s="46" t="b">
        <v>0</v>
      </c>
      <c r="U169" s="47" t="s">
        <v>48</v>
      </c>
      <c r="V169" s="47" t="s">
        <v>67</v>
      </c>
      <c r="W169" s="48" t="s">
        <v>68</v>
      </c>
      <c r="X169" s="43" t="s">
        <v>69</v>
      </c>
      <c r="Y169" s="49" t="s">
        <v>70</v>
      </c>
      <c r="Z169" s="28"/>
      <c r="AA169" s="28"/>
      <c r="AB169" s="28"/>
      <c r="AC169" s="28"/>
    </row>
    <row r="170">
      <c r="A170" s="37" t="s">
        <v>28</v>
      </c>
      <c r="B170" s="37" t="s">
        <v>71</v>
      </c>
      <c r="C170" s="39" t="s">
        <v>381</v>
      </c>
      <c r="D170" s="40" t="s">
        <v>73</v>
      </c>
      <c r="E170" s="40" t="s">
        <v>74</v>
      </c>
      <c r="F170" s="41" t="b">
        <f t="shared" si="3"/>
        <v>0</v>
      </c>
      <c r="G170" s="41" t="b">
        <f t="shared" si="2"/>
        <v>1</v>
      </c>
      <c r="H170" s="42"/>
      <c r="I170" s="40" t="s">
        <v>373</v>
      </c>
      <c r="J170" s="43" t="s">
        <v>31</v>
      </c>
      <c r="K170" s="28"/>
      <c r="L170" s="23" t="s">
        <v>44</v>
      </c>
      <c r="M170" s="44" t="s">
        <v>33</v>
      </c>
      <c r="N170" s="39" t="s">
        <v>382</v>
      </c>
      <c r="O170" s="28"/>
      <c r="P170" s="39" t="s">
        <v>76</v>
      </c>
      <c r="Q170" s="45"/>
      <c r="R170" s="45"/>
      <c r="S170" s="42"/>
      <c r="T170" s="46" t="b">
        <v>0</v>
      </c>
      <c r="U170" s="47" t="s">
        <v>77</v>
      </c>
      <c r="V170" s="47" t="s">
        <v>78</v>
      </c>
      <c r="W170" s="50"/>
      <c r="X170" s="43" t="s">
        <v>79</v>
      </c>
      <c r="Y170" s="49" t="s">
        <v>80</v>
      </c>
      <c r="Z170" s="28"/>
      <c r="AA170" s="28"/>
      <c r="AB170" s="28"/>
      <c r="AC170" s="28"/>
    </row>
    <row r="171">
      <c r="A171" s="37" t="s">
        <v>81</v>
      </c>
      <c r="B171" s="38"/>
      <c r="C171" s="39" t="s">
        <v>381</v>
      </c>
      <c r="D171" s="40" t="s">
        <v>82</v>
      </c>
      <c r="E171" s="40" t="s">
        <v>74</v>
      </c>
      <c r="F171" s="41" t="b">
        <f t="shared" si="3"/>
        <v>0</v>
      </c>
      <c r="G171" s="41" t="b">
        <f t="shared" si="2"/>
        <v>1</v>
      </c>
      <c r="H171" s="42"/>
      <c r="I171" s="40" t="s">
        <v>373</v>
      </c>
      <c r="J171" s="43" t="s">
        <v>31</v>
      </c>
      <c r="K171" s="28"/>
      <c r="L171" s="23" t="s">
        <v>44</v>
      </c>
      <c r="M171" s="44" t="s">
        <v>33</v>
      </c>
      <c r="N171" s="39" t="s">
        <v>382</v>
      </c>
      <c r="O171" s="28"/>
      <c r="P171" s="39" t="s">
        <v>76</v>
      </c>
      <c r="Q171" s="45"/>
      <c r="R171" s="45"/>
      <c r="S171" s="42"/>
      <c r="T171" s="46" t="b">
        <v>0</v>
      </c>
      <c r="U171" s="47" t="s">
        <v>77</v>
      </c>
      <c r="V171" s="47" t="s">
        <v>78</v>
      </c>
      <c r="W171" s="50"/>
      <c r="X171" s="43" t="s">
        <v>79</v>
      </c>
      <c r="Y171" s="49" t="s">
        <v>80</v>
      </c>
      <c r="Z171" s="28"/>
      <c r="AA171" s="28"/>
      <c r="AB171" s="28"/>
      <c r="AC171" s="28"/>
    </row>
    <row r="172">
      <c r="A172" s="16" t="s">
        <v>28</v>
      </c>
      <c r="B172" s="16" t="s">
        <v>211</v>
      </c>
      <c r="C172" s="18" t="s">
        <v>383</v>
      </c>
      <c r="D172" s="19"/>
      <c r="E172" s="19"/>
      <c r="F172" s="20" t="b">
        <f t="shared" si="3"/>
        <v>1</v>
      </c>
      <c r="G172" s="20" t="b">
        <f t="shared" si="2"/>
        <v>0</v>
      </c>
      <c r="H172" s="21" t="s">
        <v>384</v>
      </c>
      <c r="I172" s="19"/>
      <c r="J172" s="22" t="s">
        <v>31</v>
      </c>
      <c r="K172" s="19"/>
      <c r="L172" s="23" t="s">
        <v>214</v>
      </c>
      <c r="M172" s="24" t="s">
        <v>33</v>
      </c>
      <c r="N172" s="18" t="s">
        <v>385</v>
      </c>
      <c r="O172" s="19"/>
      <c r="P172" s="18" t="s">
        <v>216</v>
      </c>
      <c r="Q172" s="19"/>
      <c r="R172" s="19"/>
      <c r="S172" s="20" t="b">
        <v>0</v>
      </c>
      <c r="T172" s="19"/>
      <c r="U172" s="19"/>
      <c r="V172" s="19"/>
      <c r="W172" s="25"/>
      <c r="X172" s="43" t="s">
        <v>217</v>
      </c>
      <c r="Y172" s="49" t="s">
        <v>37</v>
      </c>
      <c r="Z172" s="28"/>
      <c r="AA172" s="43" t="s">
        <v>386</v>
      </c>
      <c r="AB172" s="28"/>
      <c r="AC172" s="28"/>
    </row>
    <row r="173">
      <c r="A173" s="29" t="s">
        <v>28</v>
      </c>
      <c r="B173" s="29" t="s">
        <v>211</v>
      </c>
      <c r="C173" s="30" t="s">
        <v>383</v>
      </c>
      <c r="D173" s="19"/>
      <c r="E173" s="19"/>
      <c r="F173" s="31" t="b">
        <f t="shared" si="3"/>
        <v>1</v>
      </c>
      <c r="G173" s="31" t="b">
        <f t="shared" si="2"/>
        <v>0</v>
      </c>
      <c r="H173" s="32" t="s">
        <v>384</v>
      </c>
      <c r="I173" s="19"/>
      <c r="J173" s="22" t="s">
        <v>31</v>
      </c>
      <c r="K173" s="19"/>
      <c r="L173" s="33" t="s">
        <v>38</v>
      </c>
      <c r="M173" s="34" t="s">
        <v>33</v>
      </c>
      <c r="N173" s="30" t="s">
        <v>385</v>
      </c>
      <c r="O173" s="19"/>
      <c r="P173" s="30" t="s">
        <v>216</v>
      </c>
      <c r="Q173" s="19"/>
      <c r="R173" s="19"/>
      <c r="S173" s="31" t="b">
        <v>0</v>
      </c>
      <c r="T173" s="19"/>
      <c r="U173" s="19"/>
      <c r="V173" s="19"/>
      <c r="W173" s="25"/>
      <c r="X173" s="52" t="s">
        <v>39</v>
      </c>
      <c r="Y173" s="53" t="s">
        <v>40</v>
      </c>
      <c r="Z173" s="28"/>
      <c r="AA173" s="28"/>
      <c r="AB173" s="28"/>
      <c r="AC173" s="28"/>
    </row>
    <row r="174">
      <c r="A174" s="29" t="s">
        <v>28</v>
      </c>
      <c r="B174" s="29" t="s">
        <v>211</v>
      </c>
      <c r="C174" s="30" t="s">
        <v>383</v>
      </c>
      <c r="D174" s="19"/>
      <c r="E174" s="19"/>
      <c r="F174" s="31" t="b">
        <f t="shared" si="3"/>
        <v>1</v>
      </c>
      <c r="G174" s="31" t="b">
        <f t="shared" si="2"/>
        <v>0</v>
      </c>
      <c r="H174" s="32" t="s">
        <v>384</v>
      </c>
      <c r="I174" s="19"/>
      <c r="J174" s="22" t="s">
        <v>31</v>
      </c>
      <c r="K174" s="19"/>
      <c r="L174" s="33" t="s">
        <v>387</v>
      </c>
      <c r="M174" s="34" t="s">
        <v>33</v>
      </c>
      <c r="N174" s="30" t="s">
        <v>385</v>
      </c>
      <c r="O174" s="19"/>
      <c r="P174" s="30" t="s">
        <v>216</v>
      </c>
      <c r="Q174" s="19"/>
      <c r="R174" s="19"/>
      <c r="S174" s="31" t="b">
        <v>0</v>
      </c>
      <c r="T174" s="19"/>
      <c r="U174" s="19"/>
      <c r="V174" s="19"/>
      <c r="W174" s="25"/>
      <c r="X174" s="52" t="s">
        <v>388</v>
      </c>
      <c r="Y174" s="53" t="s">
        <v>221</v>
      </c>
      <c r="Z174" s="28"/>
      <c r="AA174" s="52" t="s">
        <v>389</v>
      </c>
      <c r="AB174" s="28"/>
      <c r="AC174" s="28"/>
    </row>
    <row r="175">
      <c r="A175" s="16" t="s">
        <v>223</v>
      </c>
      <c r="B175" s="17"/>
      <c r="C175" s="18" t="s">
        <v>390</v>
      </c>
      <c r="D175" s="19"/>
      <c r="E175" s="19"/>
      <c r="F175" s="20" t="b">
        <f t="shared" si="3"/>
        <v>1</v>
      </c>
      <c r="G175" s="20" t="b">
        <f t="shared" si="2"/>
        <v>0</v>
      </c>
      <c r="H175" s="21" t="s">
        <v>391</v>
      </c>
      <c r="I175" s="19"/>
      <c r="J175" s="22" t="s">
        <v>31</v>
      </c>
      <c r="K175" s="19"/>
      <c r="L175" s="23" t="s">
        <v>180</v>
      </c>
      <c r="M175" s="24" t="s">
        <v>33</v>
      </c>
      <c r="N175" s="18" t="s">
        <v>392</v>
      </c>
      <c r="O175" s="19"/>
      <c r="P175" s="18" t="s">
        <v>216</v>
      </c>
      <c r="Q175" s="19"/>
      <c r="R175" s="19"/>
      <c r="S175" s="20" t="b">
        <v>0</v>
      </c>
      <c r="T175" s="19"/>
      <c r="U175" s="19"/>
      <c r="V175" s="19"/>
      <c r="W175" s="25"/>
      <c r="X175" s="43" t="s">
        <v>183</v>
      </c>
      <c r="Y175" s="49" t="s">
        <v>37</v>
      </c>
      <c r="Z175" s="28"/>
      <c r="AA175" s="28"/>
      <c r="AB175" s="28"/>
      <c r="AC175" s="28"/>
    </row>
    <row r="176">
      <c r="A176" s="29" t="s">
        <v>223</v>
      </c>
      <c r="B176" s="17"/>
      <c r="C176" s="30" t="s">
        <v>390</v>
      </c>
      <c r="D176" s="19"/>
      <c r="E176" s="19"/>
      <c r="F176" s="31" t="b">
        <f t="shared" si="3"/>
        <v>1</v>
      </c>
      <c r="G176" s="31" t="b">
        <f t="shared" si="2"/>
        <v>0</v>
      </c>
      <c r="H176" s="32" t="s">
        <v>391</v>
      </c>
      <c r="I176" s="19"/>
      <c r="J176" s="22" t="s">
        <v>31</v>
      </c>
      <c r="K176" s="19"/>
      <c r="L176" s="33" t="s">
        <v>38</v>
      </c>
      <c r="M176" s="34" t="s">
        <v>33</v>
      </c>
      <c r="N176" s="30" t="s">
        <v>392</v>
      </c>
      <c r="O176" s="19"/>
      <c r="P176" s="30" t="s">
        <v>216</v>
      </c>
      <c r="Q176" s="19"/>
      <c r="R176" s="19"/>
      <c r="S176" s="31" t="b">
        <v>0</v>
      </c>
      <c r="T176" s="19"/>
      <c r="U176" s="19"/>
      <c r="V176" s="19"/>
      <c r="W176" s="25"/>
      <c r="X176" s="52" t="s">
        <v>39</v>
      </c>
      <c r="Y176" s="53" t="s">
        <v>40</v>
      </c>
      <c r="Z176" s="28"/>
      <c r="AA176" s="28"/>
      <c r="AB176" s="28"/>
      <c r="AC176" s="28"/>
    </row>
    <row r="177">
      <c r="A177" s="29" t="s">
        <v>223</v>
      </c>
      <c r="B177" s="17"/>
      <c r="C177" s="30" t="s">
        <v>390</v>
      </c>
      <c r="D177" s="19"/>
      <c r="E177" s="19"/>
      <c r="F177" s="31" t="b">
        <f t="shared" si="3"/>
        <v>1</v>
      </c>
      <c r="G177" s="31" t="b">
        <f t="shared" si="2"/>
        <v>0</v>
      </c>
      <c r="H177" s="32" t="s">
        <v>391</v>
      </c>
      <c r="I177" s="19"/>
      <c r="J177" s="22" t="s">
        <v>31</v>
      </c>
      <c r="K177" s="19"/>
      <c r="L177" s="33" t="s">
        <v>363</v>
      </c>
      <c r="M177" s="34" t="s">
        <v>33</v>
      </c>
      <c r="N177" s="30" t="s">
        <v>392</v>
      </c>
      <c r="O177" s="19"/>
      <c r="P177" s="30" t="s">
        <v>216</v>
      </c>
      <c r="Q177" s="19"/>
      <c r="R177" s="19"/>
      <c r="S177" s="31" t="b">
        <v>0</v>
      </c>
      <c r="T177" s="19"/>
      <c r="U177" s="19"/>
      <c r="V177" s="19"/>
      <c r="W177" s="25"/>
      <c r="X177" s="52" t="s">
        <v>364</v>
      </c>
      <c r="Y177" s="53" t="s">
        <v>186</v>
      </c>
      <c r="Z177" s="28"/>
      <c r="AA177" s="28"/>
      <c r="AB177" s="28"/>
      <c r="AC177" s="28"/>
    </row>
    <row r="178">
      <c r="A178" s="37" t="s">
        <v>28</v>
      </c>
      <c r="B178" s="37" t="s">
        <v>211</v>
      </c>
      <c r="C178" s="39" t="s">
        <v>393</v>
      </c>
      <c r="D178" s="40" t="s">
        <v>42</v>
      </c>
      <c r="E178" s="40" t="s">
        <v>43</v>
      </c>
      <c r="F178" s="41" t="b">
        <f t="shared" si="3"/>
        <v>0</v>
      </c>
      <c r="G178" s="41" t="b">
        <f t="shared" si="2"/>
        <v>1</v>
      </c>
      <c r="H178" s="42"/>
      <c r="I178" s="40" t="s">
        <v>383</v>
      </c>
      <c r="J178" s="43" t="s">
        <v>31</v>
      </c>
      <c r="K178" s="28"/>
      <c r="L178" s="23" t="s">
        <v>44</v>
      </c>
      <c r="M178" s="44" t="s">
        <v>33</v>
      </c>
      <c r="N178" s="39" t="s">
        <v>394</v>
      </c>
      <c r="O178" s="22" t="s">
        <v>229</v>
      </c>
      <c r="P178" s="39" t="s">
        <v>47</v>
      </c>
      <c r="Q178" s="45"/>
      <c r="R178" s="45"/>
      <c r="S178" s="42"/>
      <c r="T178" s="46" t="b">
        <v>0</v>
      </c>
      <c r="U178" s="47" t="s">
        <v>48</v>
      </c>
      <c r="V178" s="47" t="s">
        <v>49</v>
      </c>
      <c r="W178" s="48" t="s">
        <v>50</v>
      </c>
      <c r="X178" s="43" t="s">
        <v>51</v>
      </c>
      <c r="Y178" s="49" t="s">
        <v>230</v>
      </c>
      <c r="Z178" s="28"/>
      <c r="AA178" s="43" t="s">
        <v>395</v>
      </c>
      <c r="AB178" s="28"/>
      <c r="AC178" s="28"/>
    </row>
    <row r="179">
      <c r="A179" s="37" t="s">
        <v>223</v>
      </c>
      <c r="B179" s="38"/>
      <c r="C179" s="39" t="s">
        <v>396</v>
      </c>
      <c r="D179" s="40" t="s">
        <v>42</v>
      </c>
      <c r="E179" s="40" t="s">
        <v>43</v>
      </c>
      <c r="F179" s="41" t="b">
        <f t="shared" si="3"/>
        <v>0</v>
      </c>
      <c r="G179" s="41" t="b">
        <f t="shared" si="2"/>
        <v>1</v>
      </c>
      <c r="H179" s="42"/>
      <c r="I179" s="40" t="s">
        <v>390</v>
      </c>
      <c r="J179" s="43" t="s">
        <v>31</v>
      </c>
      <c r="K179" s="28"/>
      <c r="L179" s="23" t="s">
        <v>44</v>
      </c>
      <c r="M179" s="44" t="s">
        <v>33</v>
      </c>
      <c r="N179" s="39" t="s">
        <v>397</v>
      </c>
      <c r="O179" s="22" t="s">
        <v>229</v>
      </c>
      <c r="P179" s="39" t="s">
        <v>47</v>
      </c>
      <c r="Q179" s="45"/>
      <c r="R179" s="45"/>
      <c r="S179" s="42"/>
      <c r="T179" s="46" t="b">
        <v>0</v>
      </c>
      <c r="U179" s="47" t="s">
        <v>48</v>
      </c>
      <c r="V179" s="47" t="s">
        <v>49</v>
      </c>
      <c r="W179" s="48" t="s">
        <v>50</v>
      </c>
      <c r="X179" s="43" t="s">
        <v>51</v>
      </c>
      <c r="Y179" s="49" t="s">
        <v>234</v>
      </c>
      <c r="Z179" s="28"/>
      <c r="AA179" s="28"/>
      <c r="AB179" s="28"/>
      <c r="AC179" s="28"/>
    </row>
    <row r="180">
      <c r="A180" s="37" t="s">
        <v>28</v>
      </c>
      <c r="B180" s="37" t="s">
        <v>211</v>
      </c>
      <c r="C180" s="39" t="s">
        <v>398</v>
      </c>
      <c r="D180" s="40" t="s">
        <v>54</v>
      </c>
      <c r="E180" s="40" t="s">
        <v>55</v>
      </c>
      <c r="F180" s="41" t="b">
        <f t="shared" si="3"/>
        <v>0</v>
      </c>
      <c r="G180" s="41" t="b">
        <f t="shared" si="2"/>
        <v>1</v>
      </c>
      <c r="H180" s="42"/>
      <c r="I180" s="40" t="s">
        <v>383</v>
      </c>
      <c r="J180" s="43" t="s">
        <v>31</v>
      </c>
      <c r="K180" s="28"/>
      <c r="L180" s="23" t="s">
        <v>44</v>
      </c>
      <c r="M180" s="44" t="s">
        <v>33</v>
      </c>
      <c r="N180" s="39" t="s">
        <v>399</v>
      </c>
      <c r="O180" s="28"/>
      <c r="P180" s="39" t="s">
        <v>57</v>
      </c>
      <c r="Q180" s="45"/>
      <c r="R180" s="45"/>
      <c r="S180" s="42"/>
      <c r="T180" s="46" t="b">
        <v>0</v>
      </c>
      <c r="U180" s="47" t="s">
        <v>58</v>
      </c>
      <c r="V180" s="47" t="s">
        <v>59</v>
      </c>
      <c r="W180" s="50"/>
      <c r="X180" s="43" t="s">
        <v>60</v>
      </c>
      <c r="Y180" s="49" t="s">
        <v>61</v>
      </c>
      <c r="Z180" s="28"/>
      <c r="AA180" s="28"/>
      <c r="AB180" s="28"/>
      <c r="AC180" s="28"/>
    </row>
    <row r="181">
      <c r="A181" s="37" t="s">
        <v>223</v>
      </c>
      <c r="B181" s="38"/>
      <c r="C181" s="39" t="s">
        <v>400</v>
      </c>
      <c r="D181" s="40" t="s">
        <v>54</v>
      </c>
      <c r="E181" s="40" t="s">
        <v>55</v>
      </c>
      <c r="F181" s="41" t="b">
        <f t="shared" si="3"/>
        <v>0</v>
      </c>
      <c r="G181" s="41" t="b">
        <f t="shared" si="2"/>
        <v>1</v>
      </c>
      <c r="H181" s="42"/>
      <c r="I181" s="40" t="s">
        <v>390</v>
      </c>
      <c r="J181" s="43" t="s">
        <v>31</v>
      </c>
      <c r="K181" s="28"/>
      <c r="L181" s="23" t="s">
        <v>44</v>
      </c>
      <c r="M181" s="44" t="s">
        <v>33</v>
      </c>
      <c r="N181" s="39" t="s">
        <v>401</v>
      </c>
      <c r="O181" s="28"/>
      <c r="P181" s="39" t="s">
        <v>57</v>
      </c>
      <c r="Q181" s="45"/>
      <c r="R181" s="45"/>
      <c r="S181" s="42"/>
      <c r="T181" s="46" t="b">
        <v>0</v>
      </c>
      <c r="U181" s="47" t="s">
        <v>58</v>
      </c>
      <c r="V181" s="47" t="s">
        <v>59</v>
      </c>
      <c r="W181" s="50"/>
      <c r="X181" s="43" t="s">
        <v>60</v>
      </c>
      <c r="Y181" s="49" t="s">
        <v>61</v>
      </c>
      <c r="Z181" s="28"/>
      <c r="AA181" s="28"/>
      <c r="AB181" s="28"/>
      <c r="AC181" s="28"/>
    </row>
    <row r="182">
      <c r="A182" s="37" t="s">
        <v>28</v>
      </c>
      <c r="B182" s="37" t="s">
        <v>211</v>
      </c>
      <c r="C182" s="39" t="s">
        <v>402</v>
      </c>
      <c r="D182" s="40" t="s">
        <v>63</v>
      </c>
      <c r="E182" s="40" t="s">
        <v>64</v>
      </c>
      <c r="F182" s="41" t="b">
        <f t="shared" si="3"/>
        <v>0</v>
      </c>
      <c r="G182" s="41" t="b">
        <f t="shared" si="2"/>
        <v>1</v>
      </c>
      <c r="H182" s="42"/>
      <c r="I182" s="40" t="s">
        <v>383</v>
      </c>
      <c r="J182" s="43" t="s">
        <v>31</v>
      </c>
      <c r="K182" s="28"/>
      <c r="L182" s="23" t="s">
        <v>44</v>
      </c>
      <c r="M182" s="44" t="s">
        <v>33</v>
      </c>
      <c r="N182" s="39" t="s">
        <v>403</v>
      </c>
      <c r="O182" s="28"/>
      <c r="P182" s="39" t="s">
        <v>66</v>
      </c>
      <c r="Q182" s="45"/>
      <c r="R182" s="45"/>
      <c r="S182" s="42"/>
      <c r="T182" s="46" t="b">
        <v>0</v>
      </c>
      <c r="U182" s="47" t="s">
        <v>48</v>
      </c>
      <c r="V182" s="47" t="s">
        <v>67</v>
      </c>
      <c r="W182" s="48" t="s">
        <v>68</v>
      </c>
      <c r="X182" s="43" t="s">
        <v>69</v>
      </c>
      <c r="Y182" s="49" t="s">
        <v>70</v>
      </c>
      <c r="Z182" s="28"/>
      <c r="AA182" s="28"/>
      <c r="AB182" s="28"/>
      <c r="AC182" s="28"/>
    </row>
    <row r="183">
      <c r="A183" s="37" t="s">
        <v>223</v>
      </c>
      <c r="B183" s="38"/>
      <c r="C183" s="39" t="s">
        <v>404</v>
      </c>
      <c r="D183" s="40" t="s">
        <v>63</v>
      </c>
      <c r="E183" s="40" t="s">
        <v>64</v>
      </c>
      <c r="F183" s="41" t="b">
        <f t="shared" si="3"/>
        <v>0</v>
      </c>
      <c r="G183" s="41" t="b">
        <f t="shared" si="2"/>
        <v>1</v>
      </c>
      <c r="H183" s="42"/>
      <c r="I183" s="40" t="s">
        <v>390</v>
      </c>
      <c r="J183" s="43" t="s">
        <v>31</v>
      </c>
      <c r="K183" s="28"/>
      <c r="L183" s="23" t="s">
        <v>44</v>
      </c>
      <c r="M183" s="44" t="s">
        <v>33</v>
      </c>
      <c r="N183" s="39" t="s">
        <v>405</v>
      </c>
      <c r="O183" s="28"/>
      <c r="P183" s="39" t="s">
        <v>66</v>
      </c>
      <c r="Q183" s="45"/>
      <c r="R183" s="45"/>
      <c r="S183" s="42"/>
      <c r="T183" s="46" t="b">
        <v>0</v>
      </c>
      <c r="U183" s="47" t="s">
        <v>48</v>
      </c>
      <c r="V183" s="47" t="s">
        <v>67</v>
      </c>
      <c r="W183" s="48" t="s">
        <v>68</v>
      </c>
      <c r="X183" s="43" t="s">
        <v>69</v>
      </c>
      <c r="Y183" s="49" t="s">
        <v>70</v>
      </c>
      <c r="Z183" s="28"/>
      <c r="AA183" s="28"/>
      <c r="AB183" s="28"/>
      <c r="AC183" s="28"/>
    </row>
    <row r="184">
      <c r="A184" s="37" t="s">
        <v>28</v>
      </c>
      <c r="B184" s="37" t="s">
        <v>71</v>
      </c>
      <c r="C184" s="39" t="s">
        <v>406</v>
      </c>
      <c r="D184" s="40" t="s">
        <v>73</v>
      </c>
      <c r="E184" s="40" t="s">
        <v>74</v>
      </c>
      <c r="F184" s="41" t="b">
        <f t="shared" si="3"/>
        <v>0</v>
      </c>
      <c r="G184" s="41" t="b">
        <f t="shared" si="2"/>
        <v>1</v>
      </c>
      <c r="H184" s="42"/>
      <c r="I184" s="40" t="s">
        <v>383</v>
      </c>
      <c r="J184" s="43" t="s">
        <v>31</v>
      </c>
      <c r="K184" s="28"/>
      <c r="L184" s="23" t="s">
        <v>44</v>
      </c>
      <c r="M184" s="44" t="s">
        <v>33</v>
      </c>
      <c r="N184" s="39" t="s">
        <v>407</v>
      </c>
      <c r="O184" s="28"/>
      <c r="P184" s="39" t="s">
        <v>76</v>
      </c>
      <c r="Q184" s="45"/>
      <c r="R184" s="45"/>
      <c r="S184" s="42"/>
      <c r="T184" s="46" t="b">
        <v>0</v>
      </c>
      <c r="U184" s="47" t="s">
        <v>77</v>
      </c>
      <c r="V184" s="47" t="s">
        <v>78</v>
      </c>
      <c r="W184" s="50"/>
      <c r="X184" s="43" t="s">
        <v>79</v>
      </c>
      <c r="Y184" s="49" t="s">
        <v>80</v>
      </c>
      <c r="Z184" s="28"/>
      <c r="AA184" s="28"/>
      <c r="AB184" s="28"/>
      <c r="AC184" s="28"/>
    </row>
    <row r="185">
      <c r="A185" s="37" t="s">
        <v>81</v>
      </c>
      <c r="B185" s="37" t="s">
        <v>211</v>
      </c>
      <c r="C185" s="39" t="s">
        <v>406</v>
      </c>
      <c r="D185" s="40" t="s">
        <v>82</v>
      </c>
      <c r="E185" s="40" t="s">
        <v>74</v>
      </c>
      <c r="F185" s="41" t="b">
        <f t="shared" si="3"/>
        <v>0</v>
      </c>
      <c r="G185" s="41" t="b">
        <f t="shared" si="2"/>
        <v>1</v>
      </c>
      <c r="H185" s="42"/>
      <c r="I185" s="40" t="s">
        <v>383</v>
      </c>
      <c r="J185" s="43" t="s">
        <v>31</v>
      </c>
      <c r="K185" s="28"/>
      <c r="L185" s="23" t="s">
        <v>44</v>
      </c>
      <c r="M185" s="44" t="s">
        <v>33</v>
      </c>
      <c r="N185" s="39" t="s">
        <v>407</v>
      </c>
      <c r="O185" s="28"/>
      <c r="P185" s="39" t="s">
        <v>76</v>
      </c>
      <c r="Q185" s="45"/>
      <c r="R185" s="45"/>
      <c r="S185" s="42"/>
      <c r="T185" s="46" t="b">
        <v>0</v>
      </c>
      <c r="U185" s="47" t="s">
        <v>77</v>
      </c>
      <c r="V185" s="47" t="s">
        <v>78</v>
      </c>
      <c r="W185" s="50"/>
      <c r="X185" s="43" t="s">
        <v>79</v>
      </c>
      <c r="Y185" s="49" t="s">
        <v>80</v>
      </c>
      <c r="Z185" s="28"/>
      <c r="AA185" s="28"/>
      <c r="AB185" s="28"/>
      <c r="AC185" s="28"/>
    </row>
    <row r="186">
      <c r="A186" s="37" t="s">
        <v>223</v>
      </c>
      <c r="B186" s="38"/>
      <c r="C186" s="39" t="s">
        <v>408</v>
      </c>
      <c r="D186" s="40" t="s">
        <v>82</v>
      </c>
      <c r="E186" s="40" t="s">
        <v>74</v>
      </c>
      <c r="F186" s="41" t="b">
        <f t="shared" si="3"/>
        <v>0</v>
      </c>
      <c r="G186" s="41" t="b">
        <f t="shared" si="2"/>
        <v>1</v>
      </c>
      <c r="H186" s="42"/>
      <c r="I186" s="40" t="s">
        <v>390</v>
      </c>
      <c r="J186" s="43" t="s">
        <v>31</v>
      </c>
      <c r="K186" s="28"/>
      <c r="L186" s="23" t="s">
        <v>44</v>
      </c>
      <c r="M186" s="44" t="s">
        <v>33</v>
      </c>
      <c r="N186" s="39" t="s">
        <v>409</v>
      </c>
      <c r="O186" s="28"/>
      <c r="P186" s="39" t="s">
        <v>76</v>
      </c>
      <c r="Q186" s="45"/>
      <c r="R186" s="45"/>
      <c r="S186" s="42"/>
      <c r="T186" s="46" t="b">
        <v>0</v>
      </c>
      <c r="U186" s="47" t="s">
        <v>77</v>
      </c>
      <c r="V186" s="47" t="s">
        <v>78</v>
      </c>
      <c r="W186" s="50"/>
      <c r="X186" s="43" t="s">
        <v>79</v>
      </c>
      <c r="Y186" s="49" t="s">
        <v>80</v>
      </c>
      <c r="Z186" s="28"/>
      <c r="AA186" s="28"/>
      <c r="AB186" s="28"/>
      <c r="AC186" s="28"/>
    </row>
    <row r="187">
      <c r="A187" s="16" t="s">
        <v>28</v>
      </c>
      <c r="B187" s="16" t="s">
        <v>211</v>
      </c>
      <c r="C187" s="18" t="s">
        <v>410</v>
      </c>
      <c r="D187" s="19"/>
      <c r="E187" s="19"/>
      <c r="F187" s="20" t="b">
        <f t="shared" si="3"/>
        <v>1</v>
      </c>
      <c r="G187" s="20" t="b">
        <f t="shared" si="2"/>
        <v>0</v>
      </c>
      <c r="H187" s="21" t="s">
        <v>361</v>
      </c>
      <c r="I187" s="19"/>
      <c r="J187" s="22" t="s">
        <v>31</v>
      </c>
      <c r="K187" s="19"/>
      <c r="L187" s="23" t="s">
        <v>180</v>
      </c>
      <c r="M187" s="24" t="s">
        <v>33</v>
      </c>
      <c r="N187" s="18" t="s">
        <v>411</v>
      </c>
      <c r="O187" s="19"/>
      <c r="P187" s="18" t="s">
        <v>249</v>
      </c>
      <c r="Q187" s="19"/>
      <c r="R187" s="19"/>
      <c r="S187" s="20" t="b">
        <v>0</v>
      </c>
      <c r="T187" s="19"/>
      <c r="U187" s="19"/>
      <c r="V187" s="19"/>
      <c r="W187" s="25"/>
      <c r="X187" s="43" t="s">
        <v>183</v>
      </c>
      <c r="Y187" s="49" t="s">
        <v>37</v>
      </c>
      <c r="Z187" s="28"/>
      <c r="AA187" s="28"/>
      <c r="AB187" s="28"/>
      <c r="AC187" s="28"/>
    </row>
    <row r="188">
      <c r="A188" s="29" t="s">
        <v>28</v>
      </c>
      <c r="B188" s="29" t="s">
        <v>211</v>
      </c>
      <c r="C188" s="30" t="s">
        <v>410</v>
      </c>
      <c r="D188" s="19"/>
      <c r="E188" s="19"/>
      <c r="F188" s="31" t="b">
        <f t="shared" si="3"/>
        <v>1</v>
      </c>
      <c r="G188" s="31" t="b">
        <f t="shared" si="2"/>
        <v>0</v>
      </c>
      <c r="H188" s="32" t="s">
        <v>361</v>
      </c>
      <c r="I188" s="19"/>
      <c r="J188" s="22" t="s">
        <v>31</v>
      </c>
      <c r="K188" s="19"/>
      <c r="L188" s="33" t="s">
        <v>38</v>
      </c>
      <c r="M188" s="34" t="s">
        <v>33</v>
      </c>
      <c r="N188" s="30" t="s">
        <v>411</v>
      </c>
      <c r="O188" s="19"/>
      <c r="P188" s="30" t="s">
        <v>249</v>
      </c>
      <c r="Q188" s="19"/>
      <c r="R188" s="19"/>
      <c r="S188" s="31" t="b">
        <v>0</v>
      </c>
      <c r="T188" s="19"/>
      <c r="U188" s="19"/>
      <c r="V188" s="19"/>
      <c r="W188" s="25"/>
      <c r="X188" s="52" t="s">
        <v>39</v>
      </c>
      <c r="Y188" s="53" t="s">
        <v>40</v>
      </c>
      <c r="Z188" s="28"/>
      <c r="AA188" s="28"/>
      <c r="AB188" s="28"/>
      <c r="AC188" s="28"/>
    </row>
    <row r="189">
      <c r="A189" s="29" t="s">
        <v>28</v>
      </c>
      <c r="B189" s="29" t="s">
        <v>211</v>
      </c>
      <c r="C189" s="30" t="s">
        <v>410</v>
      </c>
      <c r="D189" s="19"/>
      <c r="E189" s="19"/>
      <c r="F189" s="31" t="b">
        <f t="shared" si="3"/>
        <v>1</v>
      </c>
      <c r="G189" s="31" t="b">
        <f t="shared" si="2"/>
        <v>0</v>
      </c>
      <c r="H189" s="32" t="s">
        <v>361</v>
      </c>
      <c r="I189" s="19"/>
      <c r="J189" s="22" t="s">
        <v>31</v>
      </c>
      <c r="K189" s="19"/>
      <c r="L189" s="33" t="s">
        <v>363</v>
      </c>
      <c r="M189" s="34" t="s">
        <v>33</v>
      </c>
      <c r="N189" s="30" t="s">
        <v>411</v>
      </c>
      <c r="O189" s="19"/>
      <c r="P189" s="30" t="s">
        <v>249</v>
      </c>
      <c r="Q189" s="19"/>
      <c r="R189" s="19"/>
      <c r="S189" s="31" t="b">
        <v>0</v>
      </c>
      <c r="T189" s="19"/>
      <c r="U189" s="19"/>
      <c r="V189" s="19"/>
      <c r="W189" s="25"/>
      <c r="X189" s="52" t="s">
        <v>364</v>
      </c>
      <c r="Y189" s="53" t="s">
        <v>186</v>
      </c>
      <c r="Z189" s="52" t="s">
        <v>187</v>
      </c>
      <c r="AA189" s="28"/>
      <c r="AB189" s="28"/>
      <c r="AC189" s="28"/>
    </row>
    <row r="190">
      <c r="A190" s="16" t="s">
        <v>223</v>
      </c>
      <c r="B190" s="17"/>
      <c r="C190" s="18" t="s">
        <v>410</v>
      </c>
      <c r="D190" s="19"/>
      <c r="E190" s="19"/>
      <c r="F190" s="20" t="b">
        <f t="shared" si="3"/>
        <v>1</v>
      </c>
      <c r="G190" s="20" t="b">
        <f t="shared" si="2"/>
        <v>0</v>
      </c>
      <c r="H190" s="21" t="s">
        <v>391</v>
      </c>
      <c r="I190" s="19"/>
      <c r="J190" s="22" t="s">
        <v>31</v>
      </c>
      <c r="K190" s="19"/>
      <c r="L190" s="23" t="s">
        <v>180</v>
      </c>
      <c r="M190" s="24" t="s">
        <v>33</v>
      </c>
      <c r="N190" s="18" t="s">
        <v>411</v>
      </c>
      <c r="O190" s="19"/>
      <c r="P190" s="18" t="s">
        <v>250</v>
      </c>
      <c r="Q190" s="19"/>
      <c r="R190" s="19"/>
      <c r="S190" s="20" t="b">
        <v>0</v>
      </c>
      <c r="T190" s="19"/>
      <c r="U190" s="19"/>
      <c r="V190" s="19"/>
      <c r="W190" s="25"/>
      <c r="X190" s="43" t="s">
        <v>183</v>
      </c>
      <c r="Y190" s="49" t="s">
        <v>37</v>
      </c>
      <c r="Z190" s="28"/>
      <c r="AA190" s="28"/>
      <c r="AB190" s="28"/>
      <c r="AC190" s="28"/>
    </row>
    <row r="191">
      <c r="A191" s="29" t="s">
        <v>223</v>
      </c>
      <c r="B191" s="17"/>
      <c r="C191" s="30" t="s">
        <v>410</v>
      </c>
      <c r="D191" s="19"/>
      <c r="E191" s="19"/>
      <c r="F191" s="31" t="b">
        <f t="shared" si="3"/>
        <v>1</v>
      </c>
      <c r="G191" s="31" t="b">
        <f t="shared" si="2"/>
        <v>0</v>
      </c>
      <c r="H191" s="32" t="s">
        <v>391</v>
      </c>
      <c r="I191" s="19"/>
      <c r="J191" s="22" t="s">
        <v>31</v>
      </c>
      <c r="K191" s="19"/>
      <c r="L191" s="33" t="s">
        <v>38</v>
      </c>
      <c r="M191" s="34" t="s">
        <v>33</v>
      </c>
      <c r="N191" s="30" t="s">
        <v>411</v>
      </c>
      <c r="O191" s="19"/>
      <c r="P191" s="30" t="s">
        <v>250</v>
      </c>
      <c r="Q191" s="19"/>
      <c r="R191" s="19"/>
      <c r="S191" s="31" t="b">
        <v>0</v>
      </c>
      <c r="T191" s="19"/>
      <c r="U191" s="19"/>
      <c r="V191" s="19"/>
      <c r="W191" s="25"/>
      <c r="X191" s="52" t="s">
        <v>39</v>
      </c>
      <c r="Y191" s="53" t="s">
        <v>40</v>
      </c>
      <c r="Z191" s="28"/>
      <c r="AA191" s="28"/>
      <c r="AB191" s="28"/>
      <c r="AC191" s="28"/>
    </row>
    <row r="192">
      <c r="A192" s="29" t="s">
        <v>223</v>
      </c>
      <c r="B192" s="17"/>
      <c r="C192" s="30" t="s">
        <v>410</v>
      </c>
      <c r="D192" s="19"/>
      <c r="E192" s="19"/>
      <c r="F192" s="31" t="b">
        <f t="shared" si="3"/>
        <v>1</v>
      </c>
      <c r="G192" s="31" t="b">
        <f t="shared" si="2"/>
        <v>0</v>
      </c>
      <c r="H192" s="32" t="s">
        <v>391</v>
      </c>
      <c r="I192" s="19"/>
      <c r="J192" s="22" t="s">
        <v>31</v>
      </c>
      <c r="K192" s="19"/>
      <c r="L192" s="33" t="s">
        <v>363</v>
      </c>
      <c r="M192" s="34" t="s">
        <v>33</v>
      </c>
      <c r="N192" s="30" t="s">
        <v>411</v>
      </c>
      <c r="O192" s="19"/>
      <c r="P192" s="30" t="s">
        <v>250</v>
      </c>
      <c r="Q192" s="19"/>
      <c r="R192" s="19"/>
      <c r="S192" s="31" t="b">
        <v>0</v>
      </c>
      <c r="T192" s="19"/>
      <c r="U192" s="19"/>
      <c r="V192" s="19"/>
      <c r="W192" s="25"/>
      <c r="X192" s="52" t="s">
        <v>364</v>
      </c>
      <c r="Y192" s="53" t="s">
        <v>186</v>
      </c>
      <c r="Z192" s="52" t="s">
        <v>187</v>
      </c>
      <c r="AA192" s="28"/>
      <c r="AB192" s="28"/>
      <c r="AC192" s="28"/>
    </row>
    <row r="193">
      <c r="A193" s="37" t="s">
        <v>28</v>
      </c>
      <c r="B193" s="38"/>
      <c r="C193" s="39" t="s">
        <v>412</v>
      </c>
      <c r="D193" s="40" t="s">
        <v>42</v>
      </c>
      <c r="E193" s="40" t="s">
        <v>43</v>
      </c>
      <c r="F193" s="41" t="b">
        <f t="shared" si="3"/>
        <v>0</v>
      </c>
      <c r="G193" s="41" t="b">
        <f t="shared" si="2"/>
        <v>1</v>
      </c>
      <c r="H193" s="42"/>
      <c r="I193" s="40" t="s">
        <v>410</v>
      </c>
      <c r="J193" s="43" t="s">
        <v>31</v>
      </c>
      <c r="K193" s="28"/>
      <c r="L193" s="23" t="s">
        <v>44</v>
      </c>
      <c r="M193" s="44" t="s">
        <v>33</v>
      </c>
      <c r="N193" s="39" t="s">
        <v>413</v>
      </c>
      <c r="O193" s="22" t="s">
        <v>253</v>
      </c>
      <c r="P193" s="39" t="s">
        <v>47</v>
      </c>
      <c r="Q193" s="45"/>
      <c r="R193" s="45"/>
      <c r="S193" s="42"/>
      <c r="T193" s="46" t="b">
        <v>0</v>
      </c>
      <c r="U193" s="47" t="s">
        <v>48</v>
      </c>
      <c r="V193" s="47" t="s">
        <v>49</v>
      </c>
      <c r="W193" s="48" t="s">
        <v>50</v>
      </c>
      <c r="X193" s="43" t="s">
        <v>51</v>
      </c>
      <c r="Y193" s="49" t="s">
        <v>254</v>
      </c>
      <c r="Z193" s="28"/>
      <c r="AA193" s="28"/>
      <c r="AB193" s="28"/>
      <c r="AC193" s="28"/>
    </row>
    <row r="194">
      <c r="A194" s="37" t="s">
        <v>28</v>
      </c>
      <c r="B194" s="38"/>
      <c r="C194" s="39" t="s">
        <v>414</v>
      </c>
      <c r="D194" s="40" t="s">
        <v>54</v>
      </c>
      <c r="E194" s="40" t="s">
        <v>55</v>
      </c>
      <c r="F194" s="41" t="b">
        <f t="shared" si="3"/>
        <v>0</v>
      </c>
      <c r="G194" s="41" t="b">
        <f t="shared" si="2"/>
        <v>1</v>
      </c>
      <c r="H194" s="42"/>
      <c r="I194" s="40" t="s">
        <v>410</v>
      </c>
      <c r="J194" s="43" t="s">
        <v>31</v>
      </c>
      <c r="K194" s="28"/>
      <c r="L194" s="23" t="s">
        <v>44</v>
      </c>
      <c r="M194" s="44" t="s">
        <v>33</v>
      </c>
      <c r="N194" s="39" t="s">
        <v>415</v>
      </c>
      <c r="O194" s="28"/>
      <c r="P194" s="39" t="s">
        <v>57</v>
      </c>
      <c r="Q194" s="45"/>
      <c r="R194" s="45"/>
      <c r="S194" s="42"/>
      <c r="T194" s="46" t="b">
        <v>0</v>
      </c>
      <c r="U194" s="47" t="s">
        <v>58</v>
      </c>
      <c r="V194" s="47" t="s">
        <v>59</v>
      </c>
      <c r="W194" s="50"/>
      <c r="X194" s="43" t="s">
        <v>60</v>
      </c>
      <c r="Y194" s="49" t="s">
        <v>61</v>
      </c>
      <c r="Z194" s="28"/>
      <c r="AA194" s="28"/>
      <c r="AB194" s="28"/>
      <c r="AC194" s="28"/>
    </row>
    <row r="195">
      <c r="A195" s="37" t="s">
        <v>28</v>
      </c>
      <c r="B195" s="38"/>
      <c r="C195" s="39" t="s">
        <v>416</v>
      </c>
      <c r="D195" s="40" t="s">
        <v>63</v>
      </c>
      <c r="E195" s="40" t="s">
        <v>64</v>
      </c>
      <c r="F195" s="41" t="b">
        <f t="shared" si="3"/>
        <v>0</v>
      </c>
      <c r="G195" s="41" t="b">
        <f t="shared" si="2"/>
        <v>1</v>
      </c>
      <c r="H195" s="42"/>
      <c r="I195" s="40" t="s">
        <v>410</v>
      </c>
      <c r="J195" s="43" t="s">
        <v>31</v>
      </c>
      <c r="K195" s="28"/>
      <c r="L195" s="23" t="s">
        <v>44</v>
      </c>
      <c r="M195" s="44" t="s">
        <v>33</v>
      </c>
      <c r="N195" s="39" t="s">
        <v>417</v>
      </c>
      <c r="O195" s="28"/>
      <c r="P195" s="39" t="s">
        <v>66</v>
      </c>
      <c r="Q195" s="45"/>
      <c r="R195" s="45"/>
      <c r="S195" s="42"/>
      <c r="T195" s="46" t="b">
        <v>0</v>
      </c>
      <c r="U195" s="47" t="s">
        <v>48</v>
      </c>
      <c r="V195" s="47" t="s">
        <v>67</v>
      </c>
      <c r="W195" s="48" t="s">
        <v>68</v>
      </c>
      <c r="X195" s="43" t="s">
        <v>69</v>
      </c>
      <c r="Y195" s="49" t="s">
        <v>70</v>
      </c>
      <c r="Z195" s="28"/>
      <c r="AA195" s="28"/>
      <c r="AB195" s="28"/>
      <c r="AC195" s="28"/>
    </row>
    <row r="196">
      <c r="A196" s="37" t="s">
        <v>28</v>
      </c>
      <c r="B196" s="37" t="s">
        <v>71</v>
      </c>
      <c r="C196" s="39" t="s">
        <v>418</v>
      </c>
      <c r="D196" s="40" t="s">
        <v>73</v>
      </c>
      <c r="E196" s="40" t="s">
        <v>74</v>
      </c>
      <c r="F196" s="41" t="b">
        <f t="shared" si="3"/>
        <v>0</v>
      </c>
      <c r="G196" s="41" t="b">
        <f t="shared" si="2"/>
        <v>1</v>
      </c>
      <c r="H196" s="42"/>
      <c r="I196" s="40" t="s">
        <v>410</v>
      </c>
      <c r="J196" s="43" t="s">
        <v>31</v>
      </c>
      <c r="K196" s="28"/>
      <c r="L196" s="23" t="s">
        <v>44</v>
      </c>
      <c r="M196" s="44" t="s">
        <v>33</v>
      </c>
      <c r="N196" s="39" t="s">
        <v>419</v>
      </c>
      <c r="O196" s="28"/>
      <c r="P196" s="39" t="s">
        <v>76</v>
      </c>
      <c r="Q196" s="45"/>
      <c r="R196" s="45"/>
      <c r="S196" s="42"/>
      <c r="T196" s="46" t="b">
        <v>0</v>
      </c>
      <c r="U196" s="47" t="s">
        <v>77</v>
      </c>
      <c r="V196" s="47" t="s">
        <v>78</v>
      </c>
      <c r="W196" s="50"/>
      <c r="X196" s="43" t="s">
        <v>79</v>
      </c>
      <c r="Y196" s="49" t="s">
        <v>80</v>
      </c>
      <c r="Z196" s="28"/>
      <c r="AA196" s="28"/>
      <c r="AB196" s="28"/>
      <c r="AC196" s="28"/>
    </row>
    <row r="197">
      <c r="A197" s="37" t="s">
        <v>81</v>
      </c>
      <c r="B197" s="38"/>
      <c r="C197" s="39" t="s">
        <v>418</v>
      </c>
      <c r="D197" s="40" t="s">
        <v>82</v>
      </c>
      <c r="E197" s="40" t="s">
        <v>74</v>
      </c>
      <c r="F197" s="41" t="b">
        <f t="shared" si="3"/>
        <v>0</v>
      </c>
      <c r="G197" s="41" t="b">
        <f t="shared" si="2"/>
        <v>1</v>
      </c>
      <c r="H197" s="42"/>
      <c r="I197" s="40" t="s">
        <v>410</v>
      </c>
      <c r="J197" s="43" t="s">
        <v>31</v>
      </c>
      <c r="K197" s="28"/>
      <c r="L197" s="23" t="s">
        <v>44</v>
      </c>
      <c r="M197" s="44" t="s">
        <v>33</v>
      </c>
      <c r="N197" s="39" t="s">
        <v>419</v>
      </c>
      <c r="O197" s="28"/>
      <c r="P197" s="39" t="s">
        <v>76</v>
      </c>
      <c r="Q197" s="45"/>
      <c r="R197" s="45"/>
      <c r="S197" s="42"/>
      <c r="T197" s="46" t="b">
        <v>0</v>
      </c>
      <c r="U197" s="47" t="s">
        <v>77</v>
      </c>
      <c r="V197" s="47" t="s">
        <v>78</v>
      </c>
      <c r="W197" s="50"/>
      <c r="X197" s="43" t="s">
        <v>79</v>
      </c>
      <c r="Y197" s="49" t="s">
        <v>80</v>
      </c>
      <c r="Z197" s="28"/>
      <c r="AA197" s="28"/>
      <c r="AB197" s="28"/>
      <c r="AC197" s="28"/>
    </row>
    <row r="198">
      <c r="A198" s="16" t="s">
        <v>223</v>
      </c>
      <c r="B198" s="17"/>
      <c r="C198" s="18" t="s">
        <v>420</v>
      </c>
      <c r="D198" s="19"/>
      <c r="E198" s="19"/>
      <c r="F198" s="20" t="b">
        <f t="shared" si="3"/>
        <v>1</v>
      </c>
      <c r="G198" s="20" t="b">
        <f t="shared" si="2"/>
        <v>0</v>
      </c>
      <c r="H198" s="21" t="s">
        <v>421</v>
      </c>
      <c r="I198" s="19"/>
      <c r="J198" s="22" t="s">
        <v>31</v>
      </c>
      <c r="K198" s="19"/>
      <c r="L198" s="23" t="s">
        <v>180</v>
      </c>
      <c r="M198" s="24" t="s">
        <v>33</v>
      </c>
      <c r="N198" s="18" t="s">
        <v>422</v>
      </c>
      <c r="O198" s="19"/>
      <c r="P198" s="18" t="s">
        <v>216</v>
      </c>
      <c r="Q198" s="19"/>
      <c r="R198" s="19"/>
      <c r="S198" s="20" t="b">
        <v>0</v>
      </c>
      <c r="T198" s="19"/>
      <c r="U198" s="19"/>
      <c r="V198" s="19"/>
      <c r="W198" s="25"/>
      <c r="X198" s="43" t="s">
        <v>183</v>
      </c>
      <c r="Y198" s="49" t="s">
        <v>37</v>
      </c>
      <c r="Z198" s="28"/>
      <c r="AA198" s="28"/>
      <c r="AB198" s="28"/>
      <c r="AC198" s="28"/>
    </row>
    <row r="199">
      <c r="A199" s="29" t="s">
        <v>223</v>
      </c>
      <c r="B199" s="17"/>
      <c r="C199" s="30" t="s">
        <v>420</v>
      </c>
      <c r="D199" s="19"/>
      <c r="E199" s="19"/>
      <c r="F199" s="31" t="b">
        <f t="shared" si="3"/>
        <v>1</v>
      </c>
      <c r="G199" s="31" t="b">
        <f t="shared" si="2"/>
        <v>0</v>
      </c>
      <c r="H199" s="32" t="s">
        <v>421</v>
      </c>
      <c r="I199" s="19"/>
      <c r="J199" s="22" t="s">
        <v>31</v>
      </c>
      <c r="K199" s="19"/>
      <c r="L199" s="33" t="s">
        <v>38</v>
      </c>
      <c r="M199" s="34" t="s">
        <v>33</v>
      </c>
      <c r="N199" s="30" t="s">
        <v>422</v>
      </c>
      <c r="O199" s="19"/>
      <c r="P199" s="30" t="s">
        <v>216</v>
      </c>
      <c r="Q199" s="19"/>
      <c r="R199" s="19"/>
      <c r="S199" s="31" t="b">
        <v>0</v>
      </c>
      <c r="T199" s="19"/>
      <c r="U199" s="19"/>
      <c r="V199" s="19"/>
      <c r="W199" s="25"/>
      <c r="X199" s="52" t="s">
        <v>39</v>
      </c>
      <c r="Y199" s="53" t="s">
        <v>40</v>
      </c>
      <c r="Z199" s="28"/>
      <c r="AA199" s="28"/>
      <c r="AB199" s="28"/>
      <c r="AC199" s="28"/>
    </row>
    <row r="200">
      <c r="A200" s="29" t="s">
        <v>223</v>
      </c>
      <c r="B200" s="17"/>
      <c r="C200" s="30" t="s">
        <v>420</v>
      </c>
      <c r="D200" s="19"/>
      <c r="E200" s="19"/>
      <c r="F200" s="31" t="b">
        <f t="shared" si="3"/>
        <v>1</v>
      </c>
      <c r="G200" s="31" t="b">
        <f t="shared" si="2"/>
        <v>0</v>
      </c>
      <c r="H200" s="32" t="s">
        <v>421</v>
      </c>
      <c r="I200" s="19"/>
      <c r="J200" s="22" t="s">
        <v>31</v>
      </c>
      <c r="K200" s="19"/>
      <c r="L200" s="33" t="s">
        <v>363</v>
      </c>
      <c r="M200" s="34" t="s">
        <v>33</v>
      </c>
      <c r="N200" s="30" t="s">
        <v>422</v>
      </c>
      <c r="O200" s="19"/>
      <c r="P200" s="30" t="s">
        <v>216</v>
      </c>
      <c r="Q200" s="19"/>
      <c r="R200" s="19"/>
      <c r="S200" s="31" t="b">
        <v>0</v>
      </c>
      <c r="T200" s="19"/>
      <c r="U200" s="19"/>
      <c r="V200" s="19"/>
      <c r="W200" s="25"/>
      <c r="X200" s="52" t="s">
        <v>364</v>
      </c>
      <c r="Y200" s="53" t="s">
        <v>186</v>
      </c>
      <c r="Z200" s="28"/>
      <c r="AA200" s="28"/>
      <c r="AB200" s="28"/>
      <c r="AC200" s="28"/>
    </row>
    <row r="201">
      <c r="A201" s="37" t="s">
        <v>223</v>
      </c>
      <c r="B201" s="38"/>
      <c r="C201" s="39" t="s">
        <v>423</v>
      </c>
      <c r="D201" s="40" t="s">
        <v>42</v>
      </c>
      <c r="E201" s="40" t="s">
        <v>43</v>
      </c>
      <c r="F201" s="41" t="b">
        <f t="shared" si="3"/>
        <v>0</v>
      </c>
      <c r="G201" s="41" t="b">
        <f t="shared" si="2"/>
        <v>1</v>
      </c>
      <c r="H201" s="42"/>
      <c r="I201" s="40" t="s">
        <v>420</v>
      </c>
      <c r="J201" s="43" t="s">
        <v>31</v>
      </c>
      <c r="K201" s="28"/>
      <c r="L201" s="23" t="s">
        <v>44</v>
      </c>
      <c r="M201" s="44" t="s">
        <v>33</v>
      </c>
      <c r="N201" s="39" t="s">
        <v>424</v>
      </c>
      <c r="O201" s="22" t="s">
        <v>229</v>
      </c>
      <c r="P201" s="39" t="s">
        <v>47</v>
      </c>
      <c r="Q201" s="45"/>
      <c r="R201" s="45"/>
      <c r="S201" s="42"/>
      <c r="T201" s="46" t="b">
        <v>0</v>
      </c>
      <c r="U201" s="47" t="s">
        <v>48</v>
      </c>
      <c r="V201" s="47" t="s">
        <v>49</v>
      </c>
      <c r="W201" s="48" t="s">
        <v>50</v>
      </c>
      <c r="X201" s="43" t="s">
        <v>51</v>
      </c>
      <c r="Y201" s="49" t="s">
        <v>266</v>
      </c>
      <c r="Z201" s="28"/>
      <c r="AA201" s="28"/>
      <c r="AB201" s="28"/>
      <c r="AC201" s="28"/>
    </row>
    <row r="202">
      <c r="A202" s="37" t="s">
        <v>223</v>
      </c>
      <c r="B202" s="38"/>
      <c r="C202" s="39" t="s">
        <v>425</v>
      </c>
      <c r="D202" s="40" t="s">
        <v>54</v>
      </c>
      <c r="E202" s="40" t="s">
        <v>55</v>
      </c>
      <c r="F202" s="41" t="b">
        <f t="shared" si="3"/>
        <v>0</v>
      </c>
      <c r="G202" s="41" t="b">
        <f t="shared" si="2"/>
        <v>1</v>
      </c>
      <c r="H202" s="42"/>
      <c r="I202" s="40" t="s">
        <v>420</v>
      </c>
      <c r="J202" s="43" t="s">
        <v>31</v>
      </c>
      <c r="K202" s="28"/>
      <c r="L202" s="23" t="s">
        <v>44</v>
      </c>
      <c r="M202" s="44" t="s">
        <v>33</v>
      </c>
      <c r="N202" s="39" t="s">
        <v>426</v>
      </c>
      <c r="O202" s="28"/>
      <c r="P202" s="39" t="s">
        <v>57</v>
      </c>
      <c r="Q202" s="45"/>
      <c r="R202" s="45"/>
      <c r="S202" s="42"/>
      <c r="T202" s="46" t="b">
        <v>0</v>
      </c>
      <c r="U202" s="47" t="s">
        <v>58</v>
      </c>
      <c r="V202" s="47" t="s">
        <v>59</v>
      </c>
      <c r="W202" s="50"/>
      <c r="X202" s="43" t="s">
        <v>60</v>
      </c>
      <c r="Y202" s="49" t="s">
        <v>61</v>
      </c>
      <c r="Z202" s="28"/>
      <c r="AA202" s="28"/>
      <c r="AB202" s="28"/>
      <c r="AC202" s="28"/>
    </row>
    <row r="203">
      <c r="A203" s="37" t="s">
        <v>223</v>
      </c>
      <c r="B203" s="38"/>
      <c r="C203" s="39" t="s">
        <v>427</v>
      </c>
      <c r="D203" s="40" t="s">
        <v>63</v>
      </c>
      <c r="E203" s="40" t="s">
        <v>64</v>
      </c>
      <c r="F203" s="41" t="b">
        <f t="shared" si="3"/>
        <v>0</v>
      </c>
      <c r="G203" s="41" t="b">
        <f t="shared" si="2"/>
        <v>1</v>
      </c>
      <c r="H203" s="42"/>
      <c r="I203" s="40" t="s">
        <v>420</v>
      </c>
      <c r="J203" s="43" t="s">
        <v>31</v>
      </c>
      <c r="K203" s="28"/>
      <c r="L203" s="23" t="s">
        <v>44</v>
      </c>
      <c r="M203" s="44" t="s">
        <v>33</v>
      </c>
      <c r="N203" s="39" t="s">
        <v>428</v>
      </c>
      <c r="O203" s="28"/>
      <c r="P203" s="39" t="s">
        <v>66</v>
      </c>
      <c r="Q203" s="45"/>
      <c r="R203" s="45"/>
      <c r="S203" s="42"/>
      <c r="T203" s="46" t="b">
        <v>0</v>
      </c>
      <c r="U203" s="47" t="s">
        <v>48</v>
      </c>
      <c r="V203" s="47" t="s">
        <v>67</v>
      </c>
      <c r="W203" s="48" t="s">
        <v>68</v>
      </c>
      <c r="X203" s="43" t="s">
        <v>69</v>
      </c>
      <c r="Y203" s="49" t="s">
        <v>70</v>
      </c>
      <c r="Z203" s="28"/>
      <c r="AA203" s="28"/>
      <c r="AB203" s="28"/>
      <c r="AC203" s="28"/>
    </row>
    <row r="204">
      <c r="A204" s="37" t="s">
        <v>223</v>
      </c>
      <c r="B204" s="38"/>
      <c r="C204" s="39" t="s">
        <v>429</v>
      </c>
      <c r="D204" s="40" t="s">
        <v>82</v>
      </c>
      <c r="E204" s="40" t="s">
        <v>74</v>
      </c>
      <c r="F204" s="41" t="b">
        <f t="shared" si="3"/>
        <v>0</v>
      </c>
      <c r="G204" s="41" t="b">
        <f t="shared" si="2"/>
        <v>1</v>
      </c>
      <c r="H204" s="42"/>
      <c r="I204" s="40" t="s">
        <v>420</v>
      </c>
      <c r="J204" s="43" t="s">
        <v>31</v>
      </c>
      <c r="K204" s="28"/>
      <c r="L204" s="23" t="s">
        <v>44</v>
      </c>
      <c r="M204" s="44" t="s">
        <v>33</v>
      </c>
      <c r="N204" s="39" t="s">
        <v>430</v>
      </c>
      <c r="O204" s="28"/>
      <c r="P204" s="39" t="s">
        <v>76</v>
      </c>
      <c r="Q204" s="45"/>
      <c r="R204" s="45"/>
      <c r="S204" s="42"/>
      <c r="T204" s="46" t="b">
        <v>0</v>
      </c>
      <c r="U204" s="47" t="s">
        <v>77</v>
      </c>
      <c r="V204" s="47" t="s">
        <v>78</v>
      </c>
      <c r="W204" s="50"/>
      <c r="X204" s="43" t="s">
        <v>79</v>
      </c>
      <c r="Y204" s="49" t="s">
        <v>80</v>
      </c>
      <c r="Z204" s="28"/>
      <c r="AA204" s="28"/>
      <c r="AB204" s="28"/>
      <c r="AC204" s="28"/>
    </row>
    <row r="205">
      <c r="A205" s="16" t="s">
        <v>28</v>
      </c>
      <c r="B205" s="61" t="s">
        <v>211</v>
      </c>
      <c r="C205" s="18" t="s">
        <v>431</v>
      </c>
      <c r="D205" s="19"/>
      <c r="E205" s="19"/>
      <c r="F205" s="20" t="b">
        <f t="shared" si="3"/>
        <v>1</v>
      </c>
      <c r="G205" s="20" t="b">
        <f t="shared" si="2"/>
        <v>0</v>
      </c>
      <c r="H205" s="21" t="s">
        <v>361</v>
      </c>
      <c r="I205" s="19"/>
      <c r="J205" s="22" t="s">
        <v>31</v>
      </c>
      <c r="K205" s="19"/>
      <c r="L205" s="23" t="s">
        <v>180</v>
      </c>
      <c r="M205" s="24" t="s">
        <v>33</v>
      </c>
      <c r="N205" s="18" t="s">
        <v>432</v>
      </c>
      <c r="O205" s="19"/>
      <c r="P205" s="18" t="s">
        <v>275</v>
      </c>
      <c r="Q205" s="19"/>
      <c r="R205" s="19"/>
      <c r="S205" s="20" t="b">
        <v>0</v>
      </c>
      <c r="T205" s="19"/>
      <c r="U205" s="19"/>
      <c r="V205" s="19"/>
      <c r="W205" s="25"/>
      <c r="X205" s="43" t="s">
        <v>183</v>
      </c>
      <c r="Y205" s="49" t="s">
        <v>37</v>
      </c>
      <c r="Z205" s="28"/>
      <c r="AA205" s="28"/>
      <c r="AB205" s="28"/>
      <c r="AC205" s="28"/>
    </row>
    <row r="206">
      <c r="A206" s="29" t="s">
        <v>28</v>
      </c>
      <c r="B206" s="62" t="s">
        <v>211</v>
      </c>
      <c r="C206" s="30" t="s">
        <v>431</v>
      </c>
      <c r="D206" s="19"/>
      <c r="E206" s="19"/>
      <c r="F206" s="31" t="b">
        <f t="shared" si="3"/>
        <v>1</v>
      </c>
      <c r="G206" s="31" t="b">
        <f t="shared" si="2"/>
        <v>0</v>
      </c>
      <c r="H206" s="32" t="s">
        <v>361</v>
      </c>
      <c r="I206" s="19"/>
      <c r="J206" s="22" t="s">
        <v>31</v>
      </c>
      <c r="K206" s="19"/>
      <c r="L206" s="33" t="s">
        <v>38</v>
      </c>
      <c r="M206" s="34" t="s">
        <v>33</v>
      </c>
      <c r="N206" s="30" t="s">
        <v>432</v>
      </c>
      <c r="O206" s="19"/>
      <c r="P206" s="30" t="s">
        <v>275</v>
      </c>
      <c r="Q206" s="19"/>
      <c r="R206" s="19"/>
      <c r="S206" s="31" t="b">
        <v>0</v>
      </c>
      <c r="T206" s="19"/>
      <c r="U206" s="19"/>
      <c r="V206" s="19"/>
      <c r="W206" s="25"/>
      <c r="X206" s="52" t="s">
        <v>39</v>
      </c>
      <c r="Y206" s="53" t="s">
        <v>40</v>
      </c>
      <c r="Z206" s="28"/>
      <c r="AA206" s="28"/>
      <c r="AB206" s="28"/>
      <c r="AC206" s="28"/>
    </row>
    <row r="207">
      <c r="A207" s="29" t="s">
        <v>28</v>
      </c>
      <c r="B207" s="62" t="s">
        <v>211</v>
      </c>
      <c r="C207" s="30" t="s">
        <v>431</v>
      </c>
      <c r="D207" s="19"/>
      <c r="E207" s="19"/>
      <c r="F207" s="31" t="b">
        <f t="shared" si="3"/>
        <v>1</v>
      </c>
      <c r="G207" s="31" t="b">
        <f t="shared" si="2"/>
        <v>0</v>
      </c>
      <c r="H207" s="32" t="s">
        <v>361</v>
      </c>
      <c r="I207" s="19"/>
      <c r="J207" s="22" t="s">
        <v>31</v>
      </c>
      <c r="K207" s="19"/>
      <c r="L207" s="33" t="s">
        <v>363</v>
      </c>
      <c r="M207" s="34" t="s">
        <v>33</v>
      </c>
      <c r="N207" s="30" t="s">
        <v>432</v>
      </c>
      <c r="O207" s="19"/>
      <c r="P207" s="30" t="s">
        <v>275</v>
      </c>
      <c r="Q207" s="19"/>
      <c r="R207" s="19"/>
      <c r="S207" s="31" t="b">
        <v>0</v>
      </c>
      <c r="T207" s="19"/>
      <c r="U207" s="19"/>
      <c r="V207" s="19"/>
      <c r="W207" s="25"/>
      <c r="X207" s="52" t="s">
        <v>364</v>
      </c>
      <c r="Y207" s="53" t="s">
        <v>186</v>
      </c>
      <c r="Z207" s="52" t="s">
        <v>187</v>
      </c>
      <c r="AA207" s="28"/>
      <c r="AB207" s="28"/>
      <c r="AC207" s="28"/>
    </row>
    <row r="208">
      <c r="A208" s="16" t="s">
        <v>223</v>
      </c>
      <c r="B208" s="17"/>
      <c r="C208" s="18" t="s">
        <v>431</v>
      </c>
      <c r="D208" s="19"/>
      <c r="E208" s="19"/>
      <c r="F208" s="20" t="b">
        <f t="shared" si="3"/>
        <v>1</v>
      </c>
      <c r="G208" s="20" t="b">
        <f t="shared" si="2"/>
        <v>0</v>
      </c>
      <c r="H208" s="21" t="s">
        <v>421</v>
      </c>
      <c r="I208" s="19"/>
      <c r="J208" s="22" t="s">
        <v>31</v>
      </c>
      <c r="K208" s="19"/>
      <c r="L208" s="23" t="s">
        <v>180</v>
      </c>
      <c r="M208" s="24" t="s">
        <v>33</v>
      </c>
      <c r="N208" s="18" t="s">
        <v>432</v>
      </c>
      <c r="O208" s="19"/>
      <c r="P208" s="18" t="s">
        <v>276</v>
      </c>
      <c r="Q208" s="19"/>
      <c r="R208" s="19"/>
      <c r="S208" s="20" t="b">
        <v>0</v>
      </c>
      <c r="T208" s="19"/>
      <c r="U208" s="19"/>
      <c r="V208" s="19"/>
      <c r="W208" s="25"/>
      <c r="X208" s="43" t="s">
        <v>183</v>
      </c>
      <c r="Y208" s="49" t="s">
        <v>37</v>
      </c>
      <c r="Z208" s="28"/>
      <c r="AA208" s="28"/>
      <c r="AB208" s="28"/>
      <c r="AC208" s="28"/>
    </row>
    <row r="209">
      <c r="A209" s="29" t="s">
        <v>223</v>
      </c>
      <c r="B209" s="17"/>
      <c r="C209" s="30" t="s">
        <v>431</v>
      </c>
      <c r="D209" s="19"/>
      <c r="E209" s="19"/>
      <c r="F209" s="31" t="b">
        <f t="shared" si="3"/>
        <v>1</v>
      </c>
      <c r="G209" s="31" t="b">
        <f t="shared" si="2"/>
        <v>0</v>
      </c>
      <c r="H209" s="32" t="s">
        <v>421</v>
      </c>
      <c r="I209" s="19"/>
      <c r="J209" s="22" t="s">
        <v>31</v>
      </c>
      <c r="K209" s="19"/>
      <c r="L209" s="33" t="s">
        <v>38</v>
      </c>
      <c r="M209" s="34" t="s">
        <v>33</v>
      </c>
      <c r="N209" s="30" t="s">
        <v>432</v>
      </c>
      <c r="O209" s="19"/>
      <c r="P209" s="30" t="s">
        <v>276</v>
      </c>
      <c r="Q209" s="19"/>
      <c r="R209" s="19"/>
      <c r="S209" s="31" t="b">
        <v>0</v>
      </c>
      <c r="T209" s="19"/>
      <c r="U209" s="19"/>
      <c r="V209" s="19"/>
      <c r="W209" s="25"/>
      <c r="X209" s="52" t="s">
        <v>39</v>
      </c>
      <c r="Y209" s="53" t="s">
        <v>40</v>
      </c>
      <c r="Z209" s="28"/>
      <c r="AA209" s="28"/>
      <c r="AB209" s="28"/>
      <c r="AC209" s="28"/>
    </row>
    <row r="210">
      <c r="A210" s="29" t="s">
        <v>223</v>
      </c>
      <c r="B210" s="17"/>
      <c r="C210" s="30" t="s">
        <v>431</v>
      </c>
      <c r="D210" s="19"/>
      <c r="E210" s="19"/>
      <c r="F210" s="31" t="b">
        <f t="shared" si="3"/>
        <v>1</v>
      </c>
      <c r="G210" s="31" t="b">
        <f t="shared" si="2"/>
        <v>0</v>
      </c>
      <c r="H210" s="32" t="s">
        <v>421</v>
      </c>
      <c r="I210" s="19"/>
      <c r="J210" s="22" t="s">
        <v>31</v>
      </c>
      <c r="K210" s="19"/>
      <c r="L210" s="33" t="s">
        <v>363</v>
      </c>
      <c r="M210" s="34" t="s">
        <v>33</v>
      </c>
      <c r="N210" s="30" t="s">
        <v>432</v>
      </c>
      <c r="O210" s="19"/>
      <c r="P210" s="30" t="s">
        <v>276</v>
      </c>
      <c r="Q210" s="19"/>
      <c r="R210" s="19"/>
      <c r="S210" s="31" t="b">
        <v>0</v>
      </c>
      <c r="T210" s="19"/>
      <c r="U210" s="19"/>
      <c r="V210" s="19"/>
      <c r="W210" s="25"/>
      <c r="X210" s="52" t="s">
        <v>364</v>
      </c>
      <c r="Y210" s="53" t="s">
        <v>186</v>
      </c>
      <c r="Z210" s="52" t="s">
        <v>187</v>
      </c>
      <c r="AA210" s="28"/>
      <c r="AB210" s="28"/>
      <c r="AC210" s="28"/>
    </row>
    <row r="211">
      <c r="A211" s="37" t="s">
        <v>28</v>
      </c>
      <c r="B211" s="38"/>
      <c r="C211" s="39" t="s">
        <v>433</v>
      </c>
      <c r="D211" s="40" t="s">
        <v>42</v>
      </c>
      <c r="E211" s="40" t="s">
        <v>43</v>
      </c>
      <c r="F211" s="41" t="b">
        <f t="shared" si="3"/>
        <v>0</v>
      </c>
      <c r="G211" s="41" t="b">
        <f t="shared" si="2"/>
        <v>1</v>
      </c>
      <c r="H211" s="42"/>
      <c r="I211" s="40" t="s">
        <v>431</v>
      </c>
      <c r="J211" s="43" t="s">
        <v>31</v>
      </c>
      <c r="K211" s="28"/>
      <c r="L211" s="23" t="s">
        <v>44</v>
      </c>
      <c r="M211" s="44" t="s">
        <v>33</v>
      </c>
      <c r="N211" s="39" t="s">
        <v>434</v>
      </c>
      <c r="O211" s="22" t="s">
        <v>279</v>
      </c>
      <c r="P211" s="39" t="s">
        <v>47</v>
      </c>
      <c r="Q211" s="45"/>
      <c r="R211" s="45"/>
      <c r="S211" s="42"/>
      <c r="T211" s="46" t="b">
        <v>0</v>
      </c>
      <c r="U211" s="47" t="s">
        <v>48</v>
      </c>
      <c r="V211" s="47" t="s">
        <v>49</v>
      </c>
      <c r="W211" s="48" t="s">
        <v>50</v>
      </c>
      <c r="X211" s="43" t="s">
        <v>51</v>
      </c>
      <c r="Y211" s="49" t="s">
        <v>280</v>
      </c>
      <c r="Z211" s="28"/>
      <c r="AA211" s="28"/>
      <c r="AB211" s="28"/>
      <c r="AC211" s="28"/>
    </row>
    <row r="212">
      <c r="A212" s="37" t="s">
        <v>28</v>
      </c>
      <c r="B212" s="38"/>
      <c r="C212" s="39" t="s">
        <v>435</v>
      </c>
      <c r="D212" s="40" t="s">
        <v>54</v>
      </c>
      <c r="E212" s="40" t="s">
        <v>55</v>
      </c>
      <c r="F212" s="41" t="b">
        <f t="shared" si="3"/>
        <v>0</v>
      </c>
      <c r="G212" s="41" t="b">
        <f t="shared" si="2"/>
        <v>1</v>
      </c>
      <c r="H212" s="42"/>
      <c r="I212" s="40" t="s">
        <v>431</v>
      </c>
      <c r="J212" s="43" t="s">
        <v>31</v>
      </c>
      <c r="K212" s="28"/>
      <c r="L212" s="23" t="s">
        <v>44</v>
      </c>
      <c r="M212" s="44" t="s">
        <v>33</v>
      </c>
      <c r="N212" s="39" t="s">
        <v>436</v>
      </c>
      <c r="O212" s="28"/>
      <c r="P212" s="39" t="s">
        <v>57</v>
      </c>
      <c r="Q212" s="45"/>
      <c r="R212" s="45"/>
      <c r="S212" s="42"/>
      <c r="T212" s="46" t="b">
        <v>0</v>
      </c>
      <c r="U212" s="47" t="s">
        <v>58</v>
      </c>
      <c r="V212" s="47" t="s">
        <v>59</v>
      </c>
      <c r="W212" s="50"/>
      <c r="X212" s="43" t="s">
        <v>60</v>
      </c>
      <c r="Y212" s="49" t="s">
        <v>61</v>
      </c>
      <c r="Z212" s="28"/>
      <c r="AA212" s="28"/>
      <c r="AB212" s="28"/>
      <c r="AC212" s="28"/>
    </row>
    <row r="213">
      <c r="A213" s="37" t="s">
        <v>28</v>
      </c>
      <c r="B213" s="38"/>
      <c r="C213" s="39" t="s">
        <v>437</v>
      </c>
      <c r="D213" s="40" t="s">
        <v>63</v>
      </c>
      <c r="E213" s="40" t="s">
        <v>64</v>
      </c>
      <c r="F213" s="41" t="b">
        <f t="shared" si="3"/>
        <v>0</v>
      </c>
      <c r="G213" s="41" t="b">
        <f t="shared" si="2"/>
        <v>1</v>
      </c>
      <c r="H213" s="42"/>
      <c r="I213" s="40" t="s">
        <v>431</v>
      </c>
      <c r="J213" s="43" t="s">
        <v>31</v>
      </c>
      <c r="K213" s="28"/>
      <c r="L213" s="23" t="s">
        <v>44</v>
      </c>
      <c r="M213" s="44" t="s">
        <v>33</v>
      </c>
      <c r="N213" s="39" t="s">
        <v>438</v>
      </c>
      <c r="O213" s="28"/>
      <c r="P213" s="39" t="s">
        <v>66</v>
      </c>
      <c r="Q213" s="45"/>
      <c r="R213" s="45"/>
      <c r="S213" s="42"/>
      <c r="T213" s="46" t="b">
        <v>0</v>
      </c>
      <c r="U213" s="47" t="s">
        <v>48</v>
      </c>
      <c r="V213" s="47" t="s">
        <v>67</v>
      </c>
      <c r="W213" s="48" t="s">
        <v>68</v>
      </c>
      <c r="X213" s="43" t="s">
        <v>69</v>
      </c>
      <c r="Y213" s="49" t="s">
        <v>70</v>
      </c>
      <c r="Z213" s="28"/>
      <c r="AA213" s="28"/>
      <c r="AB213" s="28"/>
      <c r="AC213" s="28"/>
    </row>
    <row r="214">
      <c r="A214" s="37" t="s">
        <v>28</v>
      </c>
      <c r="B214" s="37" t="s">
        <v>71</v>
      </c>
      <c r="C214" s="39" t="s">
        <v>439</v>
      </c>
      <c r="D214" s="40" t="s">
        <v>73</v>
      </c>
      <c r="E214" s="40" t="s">
        <v>74</v>
      </c>
      <c r="F214" s="41" t="b">
        <f t="shared" si="3"/>
        <v>0</v>
      </c>
      <c r="G214" s="41" t="b">
        <f t="shared" si="2"/>
        <v>1</v>
      </c>
      <c r="H214" s="42"/>
      <c r="I214" s="40" t="s">
        <v>431</v>
      </c>
      <c r="J214" s="43" t="s">
        <v>31</v>
      </c>
      <c r="K214" s="28"/>
      <c r="L214" s="23" t="s">
        <v>44</v>
      </c>
      <c r="M214" s="44" t="s">
        <v>33</v>
      </c>
      <c r="N214" s="39" t="s">
        <v>440</v>
      </c>
      <c r="O214" s="28"/>
      <c r="P214" s="39" t="s">
        <v>76</v>
      </c>
      <c r="Q214" s="45"/>
      <c r="R214" s="45"/>
      <c r="S214" s="42"/>
      <c r="T214" s="46" t="b">
        <v>0</v>
      </c>
      <c r="U214" s="47" t="s">
        <v>77</v>
      </c>
      <c r="V214" s="47" t="s">
        <v>78</v>
      </c>
      <c r="W214" s="50"/>
      <c r="X214" s="43" t="s">
        <v>79</v>
      </c>
      <c r="Y214" s="49" t="s">
        <v>80</v>
      </c>
      <c r="Z214" s="28"/>
      <c r="AA214" s="28"/>
      <c r="AB214" s="28"/>
      <c r="AC214" s="28"/>
    </row>
    <row r="215">
      <c r="A215" s="37" t="s">
        <v>81</v>
      </c>
      <c r="B215" s="38"/>
      <c r="C215" s="39" t="s">
        <v>439</v>
      </c>
      <c r="D215" s="40" t="s">
        <v>82</v>
      </c>
      <c r="E215" s="40" t="s">
        <v>74</v>
      </c>
      <c r="F215" s="41" t="b">
        <f t="shared" si="3"/>
        <v>0</v>
      </c>
      <c r="G215" s="41" t="b">
        <f t="shared" si="2"/>
        <v>1</v>
      </c>
      <c r="H215" s="42"/>
      <c r="I215" s="40" t="s">
        <v>431</v>
      </c>
      <c r="J215" s="43" t="s">
        <v>31</v>
      </c>
      <c r="K215" s="28"/>
      <c r="L215" s="23" t="s">
        <v>44</v>
      </c>
      <c r="M215" s="44" t="s">
        <v>33</v>
      </c>
      <c r="N215" s="39" t="s">
        <v>440</v>
      </c>
      <c r="O215" s="28"/>
      <c r="P215" s="39" t="s">
        <v>76</v>
      </c>
      <c r="Q215" s="45"/>
      <c r="R215" s="45"/>
      <c r="S215" s="42"/>
      <c r="T215" s="46" t="b">
        <v>0</v>
      </c>
      <c r="U215" s="47" t="s">
        <v>77</v>
      </c>
      <c r="V215" s="47" t="s">
        <v>78</v>
      </c>
      <c r="W215" s="50"/>
      <c r="X215" s="43" t="s">
        <v>79</v>
      </c>
      <c r="Y215" s="49" t="s">
        <v>80</v>
      </c>
      <c r="Z215" s="28"/>
      <c r="AA215" s="28"/>
      <c r="AB215" s="28"/>
      <c r="AC215" s="28"/>
    </row>
    <row r="216">
      <c r="A216" s="16" t="s">
        <v>223</v>
      </c>
      <c r="B216" s="17"/>
      <c r="C216" s="18" t="s">
        <v>441</v>
      </c>
      <c r="D216" s="19"/>
      <c r="E216" s="19"/>
      <c r="F216" s="20" t="b">
        <f t="shared" si="3"/>
        <v>1</v>
      </c>
      <c r="G216" s="20" t="b">
        <f t="shared" si="2"/>
        <v>0</v>
      </c>
      <c r="H216" s="21" t="s">
        <v>442</v>
      </c>
      <c r="I216" s="19"/>
      <c r="J216" s="22" t="s">
        <v>31</v>
      </c>
      <c r="K216" s="19"/>
      <c r="L216" s="23" t="s">
        <v>44</v>
      </c>
      <c r="M216" s="24" t="s">
        <v>33</v>
      </c>
      <c r="N216" s="18" t="s">
        <v>443</v>
      </c>
      <c r="O216" s="19"/>
      <c r="P216" s="18" t="s">
        <v>216</v>
      </c>
      <c r="Q216" s="19"/>
      <c r="R216" s="19"/>
      <c r="S216" s="20" t="b">
        <v>0</v>
      </c>
      <c r="T216" s="19"/>
      <c r="U216" s="19"/>
      <c r="V216" s="19"/>
      <c r="W216" s="25"/>
      <c r="X216" s="43" t="s">
        <v>290</v>
      </c>
      <c r="Y216" s="49" t="s">
        <v>37</v>
      </c>
      <c r="Z216" s="28"/>
      <c r="AA216" s="28"/>
      <c r="AB216" s="28"/>
      <c r="AC216" s="28"/>
    </row>
    <row r="217">
      <c r="A217" s="29" t="s">
        <v>223</v>
      </c>
      <c r="B217" s="17"/>
      <c r="C217" s="30" t="s">
        <v>441</v>
      </c>
      <c r="D217" s="19"/>
      <c r="E217" s="19"/>
      <c r="F217" s="31" t="b">
        <f t="shared" si="3"/>
        <v>1</v>
      </c>
      <c r="G217" s="31" t="b">
        <f t="shared" si="2"/>
        <v>0</v>
      </c>
      <c r="H217" s="32" t="s">
        <v>442</v>
      </c>
      <c r="I217" s="19"/>
      <c r="J217" s="22" t="s">
        <v>31</v>
      </c>
      <c r="K217" s="19"/>
      <c r="L217" s="33" t="s">
        <v>38</v>
      </c>
      <c r="M217" s="34" t="s">
        <v>33</v>
      </c>
      <c r="N217" s="30" t="s">
        <v>443</v>
      </c>
      <c r="O217" s="19"/>
      <c r="P217" s="30" t="s">
        <v>216</v>
      </c>
      <c r="Q217" s="19"/>
      <c r="R217" s="19"/>
      <c r="S217" s="31" t="b">
        <v>0</v>
      </c>
      <c r="T217" s="19"/>
      <c r="U217" s="19"/>
      <c r="V217" s="19"/>
      <c r="W217" s="25"/>
      <c r="X217" s="52" t="s">
        <v>39</v>
      </c>
      <c r="Y217" s="53" t="s">
        <v>40</v>
      </c>
      <c r="Z217" s="28"/>
      <c r="AA217" s="28"/>
      <c r="AB217" s="28"/>
      <c r="AC217" s="28"/>
    </row>
    <row r="218">
      <c r="A218" s="29" t="s">
        <v>223</v>
      </c>
      <c r="B218" s="17"/>
      <c r="C218" s="30" t="s">
        <v>441</v>
      </c>
      <c r="D218" s="19"/>
      <c r="E218" s="19"/>
      <c r="F218" s="31" t="b">
        <f t="shared" si="3"/>
        <v>1</v>
      </c>
      <c r="G218" s="31" t="b">
        <f t="shared" si="2"/>
        <v>0</v>
      </c>
      <c r="H218" s="32" t="s">
        <v>442</v>
      </c>
      <c r="I218" s="19"/>
      <c r="J218" s="22" t="s">
        <v>31</v>
      </c>
      <c r="K218" s="19"/>
      <c r="L218" s="33" t="s">
        <v>363</v>
      </c>
      <c r="M218" s="34" t="s">
        <v>33</v>
      </c>
      <c r="N218" s="30" t="s">
        <v>443</v>
      </c>
      <c r="O218" s="19"/>
      <c r="P218" s="30" t="s">
        <v>216</v>
      </c>
      <c r="Q218" s="19"/>
      <c r="R218" s="19"/>
      <c r="S218" s="31" t="b">
        <v>0</v>
      </c>
      <c r="T218" s="19"/>
      <c r="U218" s="19"/>
      <c r="V218" s="19"/>
      <c r="W218" s="25"/>
      <c r="X218" s="52" t="s">
        <v>444</v>
      </c>
      <c r="Y218" s="53" t="s">
        <v>292</v>
      </c>
      <c r="Z218" s="28"/>
      <c r="AA218" s="28"/>
      <c r="AB218" s="28"/>
      <c r="AC218" s="28"/>
    </row>
    <row r="219">
      <c r="A219" s="37" t="s">
        <v>223</v>
      </c>
      <c r="B219" s="38"/>
      <c r="C219" s="39" t="s">
        <v>445</v>
      </c>
      <c r="D219" s="40" t="s">
        <v>42</v>
      </c>
      <c r="E219" s="40" t="s">
        <v>43</v>
      </c>
      <c r="F219" s="41" t="b">
        <f t="shared" si="3"/>
        <v>0</v>
      </c>
      <c r="G219" s="41" t="b">
        <f t="shared" si="2"/>
        <v>1</v>
      </c>
      <c r="H219" s="42"/>
      <c r="I219" s="40" t="s">
        <v>441</v>
      </c>
      <c r="J219" s="43" t="s">
        <v>31</v>
      </c>
      <c r="K219" s="28"/>
      <c r="L219" s="23" t="s">
        <v>44</v>
      </c>
      <c r="M219" s="44" t="s">
        <v>33</v>
      </c>
      <c r="N219" s="39" t="s">
        <v>446</v>
      </c>
      <c r="O219" s="22" t="s">
        <v>229</v>
      </c>
      <c r="P219" s="39" t="s">
        <v>47</v>
      </c>
      <c r="Q219" s="45"/>
      <c r="R219" s="45"/>
      <c r="S219" s="42"/>
      <c r="T219" s="46" t="b">
        <v>0</v>
      </c>
      <c r="U219" s="47" t="s">
        <v>48</v>
      </c>
      <c r="V219" s="47" t="s">
        <v>49</v>
      </c>
      <c r="W219" s="48" t="s">
        <v>50</v>
      </c>
      <c r="X219" s="43" t="s">
        <v>51</v>
      </c>
      <c r="Y219" s="49" t="s">
        <v>295</v>
      </c>
      <c r="Z219" s="28"/>
      <c r="AA219" s="28"/>
      <c r="AB219" s="28"/>
      <c r="AC219" s="28"/>
    </row>
    <row r="220">
      <c r="A220" s="37" t="s">
        <v>223</v>
      </c>
      <c r="B220" s="38"/>
      <c r="C220" s="39" t="s">
        <v>447</v>
      </c>
      <c r="D220" s="40" t="s">
        <v>54</v>
      </c>
      <c r="E220" s="40" t="s">
        <v>55</v>
      </c>
      <c r="F220" s="41" t="b">
        <f t="shared" si="3"/>
        <v>0</v>
      </c>
      <c r="G220" s="41" t="b">
        <f t="shared" si="2"/>
        <v>1</v>
      </c>
      <c r="H220" s="42"/>
      <c r="I220" s="40" t="s">
        <v>441</v>
      </c>
      <c r="J220" s="43" t="s">
        <v>31</v>
      </c>
      <c r="K220" s="28"/>
      <c r="L220" s="23" t="s">
        <v>44</v>
      </c>
      <c r="M220" s="44" t="s">
        <v>33</v>
      </c>
      <c r="N220" s="39" t="s">
        <v>448</v>
      </c>
      <c r="O220" s="28"/>
      <c r="P220" s="39" t="s">
        <v>57</v>
      </c>
      <c r="Q220" s="45"/>
      <c r="R220" s="45"/>
      <c r="S220" s="42"/>
      <c r="T220" s="46" t="b">
        <v>0</v>
      </c>
      <c r="U220" s="47" t="s">
        <v>58</v>
      </c>
      <c r="V220" s="47" t="s">
        <v>59</v>
      </c>
      <c r="W220" s="50"/>
      <c r="X220" s="43" t="s">
        <v>60</v>
      </c>
      <c r="Y220" s="49" t="s">
        <v>61</v>
      </c>
      <c r="Z220" s="28"/>
      <c r="AA220" s="28"/>
      <c r="AB220" s="28"/>
      <c r="AC220" s="28"/>
    </row>
    <row r="221">
      <c r="A221" s="37" t="s">
        <v>223</v>
      </c>
      <c r="B221" s="38"/>
      <c r="C221" s="39" t="s">
        <v>449</v>
      </c>
      <c r="D221" s="40" t="s">
        <v>63</v>
      </c>
      <c r="E221" s="40" t="s">
        <v>64</v>
      </c>
      <c r="F221" s="41" t="b">
        <f t="shared" si="3"/>
        <v>0</v>
      </c>
      <c r="G221" s="41" t="b">
        <f t="shared" si="2"/>
        <v>1</v>
      </c>
      <c r="H221" s="42"/>
      <c r="I221" s="40" t="s">
        <v>441</v>
      </c>
      <c r="J221" s="43" t="s">
        <v>31</v>
      </c>
      <c r="K221" s="28"/>
      <c r="L221" s="23" t="s">
        <v>44</v>
      </c>
      <c r="M221" s="44" t="s">
        <v>33</v>
      </c>
      <c r="N221" s="39" t="s">
        <v>450</v>
      </c>
      <c r="O221" s="28"/>
      <c r="P221" s="39" t="s">
        <v>66</v>
      </c>
      <c r="Q221" s="45"/>
      <c r="R221" s="45"/>
      <c r="S221" s="42"/>
      <c r="T221" s="46" t="b">
        <v>0</v>
      </c>
      <c r="U221" s="47" t="s">
        <v>48</v>
      </c>
      <c r="V221" s="47" t="s">
        <v>67</v>
      </c>
      <c r="W221" s="48" t="s">
        <v>68</v>
      </c>
      <c r="X221" s="43" t="s">
        <v>69</v>
      </c>
      <c r="Y221" s="49" t="s">
        <v>70</v>
      </c>
      <c r="Z221" s="28"/>
      <c r="AA221" s="28"/>
      <c r="AB221" s="28"/>
      <c r="AC221" s="28"/>
    </row>
    <row r="222">
      <c r="A222" s="37" t="s">
        <v>223</v>
      </c>
      <c r="B222" s="38"/>
      <c r="C222" s="39" t="s">
        <v>451</v>
      </c>
      <c r="D222" s="40" t="s">
        <v>82</v>
      </c>
      <c r="E222" s="40" t="s">
        <v>74</v>
      </c>
      <c r="F222" s="41" t="b">
        <f t="shared" si="3"/>
        <v>0</v>
      </c>
      <c r="G222" s="41" t="b">
        <f t="shared" si="2"/>
        <v>1</v>
      </c>
      <c r="H222" s="42"/>
      <c r="I222" s="40" t="s">
        <v>441</v>
      </c>
      <c r="J222" s="43" t="s">
        <v>31</v>
      </c>
      <c r="K222" s="28"/>
      <c r="L222" s="23" t="s">
        <v>44</v>
      </c>
      <c r="M222" s="44" t="s">
        <v>33</v>
      </c>
      <c r="N222" s="39" t="s">
        <v>452</v>
      </c>
      <c r="O222" s="28"/>
      <c r="P222" s="39" t="s">
        <v>76</v>
      </c>
      <c r="Q222" s="45"/>
      <c r="R222" s="45"/>
      <c r="S222" s="42"/>
      <c r="T222" s="46" t="b">
        <v>0</v>
      </c>
      <c r="U222" s="47" t="s">
        <v>77</v>
      </c>
      <c r="V222" s="47" t="s">
        <v>78</v>
      </c>
      <c r="W222" s="50"/>
      <c r="X222" s="43" t="s">
        <v>79</v>
      </c>
      <c r="Y222" s="49" t="s">
        <v>80</v>
      </c>
      <c r="Z222" s="28"/>
      <c r="AA222" s="28"/>
      <c r="AB222" s="28"/>
      <c r="AC222" s="28"/>
    </row>
    <row r="223">
      <c r="A223" s="16" t="s">
        <v>28</v>
      </c>
      <c r="B223" s="16" t="s">
        <v>211</v>
      </c>
      <c r="C223" s="18" t="s">
        <v>453</v>
      </c>
      <c r="D223" s="19"/>
      <c r="E223" s="19"/>
      <c r="F223" s="20" t="b">
        <f t="shared" si="3"/>
        <v>1</v>
      </c>
      <c r="G223" s="20" t="b">
        <f t="shared" si="2"/>
        <v>0</v>
      </c>
      <c r="H223" s="21" t="s">
        <v>361</v>
      </c>
      <c r="I223" s="19"/>
      <c r="J223" s="22" t="s">
        <v>31</v>
      </c>
      <c r="K223" s="19"/>
      <c r="L223" s="23" t="s">
        <v>44</v>
      </c>
      <c r="M223" s="24" t="s">
        <v>33</v>
      </c>
      <c r="N223" s="18" t="s">
        <v>454</v>
      </c>
      <c r="O223" s="19"/>
      <c r="P223" s="18" t="s">
        <v>304</v>
      </c>
      <c r="Q223" s="19"/>
      <c r="R223" s="19"/>
      <c r="S223" s="20" t="b">
        <v>0</v>
      </c>
      <c r="T223" s="19"/>
      <c r="U223" s="19"/>
      <c r="V223" s="19"/>
      <c r="W223" s="25"/>
      <c r="X223" s="43" t="s">
        <v>290</v>
      </c>
      <c r="Y223" s="49" t="s">
        <v>37</v>
      </c>
      <c r="Z223" s="28"/>
      <c r="AA223" s="28"/>
      <c r="AB223" s="28"/>
      <c r="AC223" s="28"/>
    </row>
    <row r="224">
      <c r="A224" s="29" t="s">
        <v>28</v>
      </c>
      <c r="B224" s="29" t="s">
        <v>211</v>
      </c>
      <c r="C224" s="30" t="s">
        <v>453</v>
      </c>
      <c r="D224" s="19"/>
      <c r="E224" s="19"/>
      <c r="F224" s="31" t="b">
        <f t="shared" si="3"/>
        <v>1</v>
      </c>
      <c r="G224" s="31" t="b">
        <f t="shared" si="2"/>
        <v>0</v>
      </c>
      <c r="H224" s="32" t="s">
        <v>361</v>
      </c>
      <c r="I224" s="19"/>
      <c r="J224" s="22" t="s">
        <v>31</v>
      </c>
      <c r="K224" s="19"/>
      <c r="L224" s="33" t="s">
        <v>38</v>
      </c>
      <c r="M224" s="34" t="s">
        <v>33</v>
      </c>
      <c r="N224" s="30" t="s">
        <v>454</v>
      </c>
      <c r="O224" s="19"/>
      <c r="P224" s="30" t="s">
        <v>304</v>
      </c>
      <c r="Q224" s="19"/>
      <c r="R224" s="19"/>
      <c r="S224" s="31" t="b">
        <v>0</v>
      </c>
      <c r="T224" s="19"/>
      <c r="U224" s="19"/>
      <c r="V224" s="19"/>
      <c r="W224" s="25"/>
      <c r="X224" s="52" t="s">
        <v>39</v>
      </c>
      <c r="Y224" s="53" t="s">
        <v>40</v>
      </c>
      <c r="Z224" s="28"/>
      <c r="AA224" s="28"/>
      <c r="AB224" s="28"/>
      <c r="AC224" s="28"/>
    </row>
    <row r="225">
      <c r="A225" s="29" t="s">
        <v>28</v>
      </c>
      <c r="B225" s="29" t="s">
        <v>211</v>
      </c>
      <c r="C225" s="30" t="s">
        <v>453</v>
      </c>
      <c r="D225" s="19"/>
      <c r="E225" s="19"/>
      <c r="F225" s="31" t="b">
        <f t="shared" si="3"/>
        <v>1</v>
      </c>
      <c r="G225" s="31" t="b">
        <f t="shared" si="2"/>
        <v>0</v>
      </c>
      <c r="H225" s="32" t="s">
        <v>361</v>
      </c>
      <c r="I225" s="19"/>
      <c r="J225" s="22" t="s">
        <v>31</v>
      </c>
      <c r="K225" s="19"/>
      <c r="L225" s="33" t="s">
        <v>363</v>
      </c>
      <c r="M225" s="34" t="s">
        <v>33</v>
      </c>
      <c r="N225" s="30" t="s">
        <v>454</v>
      </c>
      <c r="O225" s="19"/>
      <c r="P225" s="30" t="s">
        <v>304</v>
      </c>
      <c r="Q225" s="19"/>
      <c r="R225" s="19"/>
      <c r="S225" s="31" t="b">
        <v>0</v>
      </c>
      <c r="T225" s="19"/>
      <c r="U225" s="19"/>
      <c r="V225" s="19"/>
      <c r="W225" s="25"/>
      <c r="X225" s="52" t="s">
        <v>444</v>
      </c>
      <c r="Y225" s="53" t="s">
        <v>292</v>
      </c>
      <c r="Z225" s="52" t="s">
        <v>187</v>
      </c>
      <c r="AA225" s="28"/>
      <c r="AB225" s="28"/>
      <c r="AC225" s="28"/>
    </row>
    <row r="226">
      <c r="A226" s="16" t="s">
        <v>223</v>
      </c>
      <c r="B226" s="17"/>
      <c r="C226" s="18" t="s">
        <v>453</v>
      </c>
      <c r="D226" s="19"/>
      <c r="E226" s="19"/>
      <c r="F226" s="20" t="b">
        <f t="shared" si="3"/>
        <v>1</v>
      </c>
      <c r="G226" s="20" t="b">
        <f t="shared" si="2"/>
        <v>0</v>
      </c>
      <c r="H226" s="21" t="s">
        <v>442</v>
      </c>
      <c r="I226" s="19"/>
      <c r="J226" s="22" t="s">
        <v>31</v>
      </c>
      <c r="K226" s="19"/>
      <c r="L226" s="23" t="s">
        <v>44</v>
      </c>
      <c r="M226" s="24" t="s">
        <v>33</v>
      </c>
      <c r="N226" s="18" t="s">
        <v>454</v>
      </c>
      <c r="O226" s="19"/>
      <c r="P226" s="18" t="s">
        <v>305</v>
      </c>
      <c r="Q226" s="19"/>
      <c r="R226" s="19"/>
      <c r="S226" s="20" t="b">
        <v>0</v>
      </c>
      <c r="T226" s="19"/>
      <c r="U226" s="19"/>
      <c r="V226" s="19"/>
      <c r="W226" s="25"/>
      <c r="X226" s="43" t="s">
        <v>290</v>
      </c>
      <c r="Y226" s="49" t="s">
        <v>37</v>
      </c>
      <c r="Z226" s="28"/>
      <c r="AA226" s="28"/>
      <c r="AB226" s="28"/>
      <c r="AC226" s="28"/>
    </row>
    <row r="227">
      <c r="A227" s="29" t="s">
        <v>223</v>
      </c>
      <c r="B227" s="17"/>
      <c r="C227" s="30" t="s">
        <v>453</v>
      </c>
      <c r="D227" s="19"/>
      <c r="E227" s="19"/>
      <c r="F227" s="31" t="b">
        <f t="shared" si="3"/>
        <v>1</v>
      </c>
      <c r="G227" s="31" t="b">
        <f t="shared" si="2"/>
        <v>0</v>
      </c>
      <c r="H227" s="32" t="s">
        <v>442</v>
      </c>
      <c r="I227" s="19"/>
      <c r="J227" s="22" t="s">
        <v>31</v>
      </c>
      <c r="K227" s="19"/>
      <c r="L227" s="33" t="s">
        <v>38</v>
      </c>
      <c r="M227" s="34" t="s">
        <v>33</v>
      </c>
      <c r="N227" s="30" t="s">
        <v>454</v>
      </c>
      <c r="O227" s="19"/>
      <c r="P227" s="30" t="s">
        <v>305</v>
      </c>
      <c r="Q227" s="19"/>
      <c r="R227" s="19"/>
      <c r="S227" s="31" t="b">
        <v>0</v>
      </c>
      <c r="T227" s="19"/>
      <c r="U227" s="19"/>
      <c r="V227" s="19"/>
      <c r="W227" s="25"/>
      <c r="X227" s="52" t="s">
        <v>39</v>
      </c>
      <c r="Y227" s="53" t="s">
        <v>40</v>
      </c>
      <c r="Z227" s="28"/>
      <c r="AA227" s="28"/>
      <c r="AB227" s="28"/>
      <c r="AC227" s="28"/>
    </row>
    <row r="228">
      <c r="A228" s="29" t="s">
        <v>223</v>
      </c>
      <c r="B228" s="17"/>
      <c r="C228" s="30" t="s">
        <v>453</v>
      </c>
      <c r="D228" s="19"/>
      <c r="E228" s="19"/>
      <c r="F228" s="31" t="b">
        <f t="shared" si="3"/>
        <v>1</v>
      </c>
      <c r="G228" s="31" t="b">
        <f t="shared" si="2"/>
        <v>0</v>
      </c>
      <c r="H228" s="32" t="s">
        <v>442</v>
      </c>
      <c r="I228" s="19"/>
      <c r="J228" s="22" t="s">
        <v>31</v>
      </c>
      <c r="K228" s="19"/>
      <c r="L228" s="33" t="s">
        <v>363</v>
      </c>
      <c r="M228" s="34" t="s">
        <v>33</v>
      </c>
      <c r="N228" s="30" t="s">
        <v>454</v>
      </c>
      <c r="O228" s="19"/>
      <c r="P228" s="30" t="s">
        <v>305</v>
      </c>
      <c r="Q228" s="19"/>
      <c r="R228" s="19"/>
      <c r="S228" s="31" t="b">
        <v>0</v>
      </c>
      <c r="T228" s="19"/>
      <c r="U228" s="19"/>
      <c r="V228" s="19"/>
      <c r="W228" s="25"/>
      <c r="X228" s="52" t="s">
        <v>444</v>
      </c>
      <c r="Y228" s="53" t="s">
        <v>292</v>
      </c>
      <c r="Z228" s="52" t="s">
        <v>187</v>
      </c>
      <c r="AA228" s="28"/>
      <c r="AB228" s="28"/>
      <c r="AC228" s="28"/>
    </row>
    <row r="229">
      <c r="A229" s="37" t="s">
        <v>28</v>
      </c>
      <c r="B229" s="38"/>
      <c r="C229" s="39" t="s">
        <v>455</v>
      </c>
      <c r="D229" s="40" t="s">
        <v>42</v>
      </c>
      <c r="E229" s="40" t="s">
        <v>43</v>
      </c>
      <c r="F229" s="41" t="b">
        <f t="shared" si="3"/>
        <v>0</v>
      </c>
      <c r="G229" s="41" t="b">
        <f t="shared" si="2"/>
        <v>1</v>
      </c>
      <c r="H229" s="42"/>
      <c r="I229" s="40" t="s">
        <v>453</v>
      </c>
      <c r="J229" s="43" t="s">
        <v>31</v>
      </c>
      <c r="K229" s="28"/>
      <c r="L229" s="23" t="s">
        <v>44</v>
      </c>
      <c r="M229" s="44" t="s">
        <v>33</v>
      </c>
      <c r="N229" s="39" t="s">
        <v>456</v>
      </c>
      <c r="O229" s="22" t="s">
        <v>308</v>
      </c>
      <c r="P229" s="39" t="s">
        <v>47</v>
      </c>
      <c r="Q229" s="45"/>
      <c r="R229" s="45"/>
      <c r="S229" s="42"/>
      <c r="T229" s="46" t="b">
        <v>0</v>
      </c>
      <c r="U229" s="47" t="s">
        <v>48</v>
      </c>
      <c r="V229" s="47" t="s">
        <v>49</v>
      </c>
      <c r="W229" s="48" t="s">
        <v>50</v>
      </c>
      <c r="X229" s="43" t="s">
        <v>51</v>
      </c>
      <c r="Y229" s="49" t="s">
        <v>309</v>
      </c>
      <c r="Z229" s="28"/>
      <c r="AA229" s="28"/>
      <c r="AB229" s="28"/>
      <c r="AC229" s="28"/>
    </row>
    <row r="230">
      <c r="A230" s="37" t="s">
        <v>28</v>
      </c>
      <c r="B230" s="38"/>
      <c r="C230" s="39" t="s">
        <v>457</v>
      </c>
      <c r="D230" s="40" t="s">
        <v>54</v>
      </c>
      <c r="E230" s="40" t="s">
        <v>55</v>
      </c>
      <c r="F230" s="41" t="b">
        <f t="shared" si="3"/>
        <v>0</v>
      </c>
      <c r="G230" s="41" t="b">
        <f t="shared" si="2"/>
        <v>1</v>
      </c>
      <c r="H230" s="42"/>
      <c r="I230" s="40" t="s">
        <v>453</v>
      </c>
      <c r="J230" s="43" t="s">
        <v>31</v>
      </c>
      <c r="K230" s="28"/>
      <c r="L230" s="23" t="s">
        <v>44</v>
      </c>
      <c r="M230" s="44" t="s">
        <v>33</v>
      </c>
      <c r="N230" s="39" t="s">
        <v>458</v>
      </c>
      <c r="O230" s="28"/>
      <c r="P230" s="39" t="s">
        <v>57</v>
      </c>
      <c r="Q230" s="45"/>
      <c r="R230" s="45"/>
      <c r="S230" s="42"/>
      <c r="T230" s="46" t="b">
        <v>0</v>
      </c>
      <c r="U230" s="47" t="s">
        <v>58</v>
      </c>
      <c r="V230" s="47" t="s">
        <v>59</v>
      </c>
      <c r="W230" s="50"/>
      <c r="X230" s="43" t="s">
        <v>60</v>
      </c>
      <c r="Y230" s="49" t="s">
        <v>61</v>
      </c>
      <c r="Z230" s="28"/>
      <c r="AA230" s="28"/>
      <c r="AB230" s="28"/>
      <c r="AC230" s="28"/>
    </row>
    <row r="231">
      <c r="A231" s="37" t="s">
        <v>28</v>
      </c>
      <c r="B231" s="38"/>
      <c r="C231" s="39" t="s">
        <v>459</v>
      </c>
      <c r="D231" s="40" t="s">
        <v>63</v>
      </c>
      <c r="E231" s="40" t="s">
        <v>64</v>
      </c>
      <c r="F231" s="41" t="b">
        <f t="shared" si="3"/>
        <v>0</v>
      </c>
      <c r="G231" s="41" t="b">
        <f t="shared" si="2"/>
        <v>1</v>
      </c>
      <c r="H231" s="42"/>
      <c r="I231" s="40" t="s">
        <v>453</v>
      </c>
      <c r="J231" s="43" t="s">
        <v>31</v>
      </c>
      <c r="K231" s="28"/>
      <c r="L231" s="23" t="s">
        <v>44</v>
      </c>
      <c r="M231" s="44" t="s">
        <v>33</v>
      </c>
      <c r="N231" s="39" t="s">
        <v>460</v>
      </c>
      <c r="O231" s="28"/>
      <c r="P231" s="39" t="s">
        <v>66</v>
      </c>
      <c r="Q231" s="45"/>
      <c r="R231" s="45"/>
      <c r="S231" s="42"/>
      <c r="T231" s="46" t="b">
        <v>0</v>
      </c>
      <c r="U231" s="47" t="s">
        <v>48</v>
      </c>
      <c r="V231" s="47" t="s">
        <v>67</v>
      </c>
      <c r="W231" s="48" t="s">
        <v>68</v>
      </c>
      <c r="X231" s="43" t="s">
        <v>69</v>
      </c>
      <c r="Y231" s="49" t="s">
        <v>70</v>
      </c>
      <c r="Z231" s="28"/>
      <c r="AA231" s="28"/>
      <c r="AB231" s="28"/>
      <c r="AC231" s="28"/>
    </row>
    <row r="232">
      <c r="A232" s="37" t="s">
        <v>28</v>
      </c>
      <c r="B232" s="37" t="s">
        <v>71</v>
      </c>
      <c r="C232" s="39" t="s">
        <v>461</v>
      </c>
      <c r="D232" s="40" t="s">
        <v>73</v>
      </c>
      <c r="E232" s="40" t="s">
        <v>74</v>
      </c>
      <c r="F232" s="41" t="b">
        <f t="shared" si="3"/>
        <v>0</v>
      </c>
      <c r="G232" s="41" t="b">
        <f t="shared" si="2"/>
        <v>1</v>
      </c>
      <c r="H232" s="42"/>
      <c r="I232" s="40" t="s">
        <v>453</v>
      </c>
      <c r="J232" s="43" t="s">
        <v>31</v>
      </c>
      <c r="K232" s="28"/>
      <c r="L232" s="23" t="s">
        <v>44</v>
      </c>
      <c r="M232" s="44" t="s">
        <v>33</v>
      </c>
      <c r="N232" s="39" t="s">
        <v>462</v>
      </c>
      <c r="O232" s="28"/>
      <c r="P232" s="39" t="s">
        <v>76</v>
      </c>
      <c r="Q232" s="45"/>
      <c r="R232" s="45"/>
      <c r="S232" s="42"/>
      <c r="T232" s="46" t="b">
        <v>0</v>
      </c>
      <c r="U232" s="47" t="s">
        <v>77</v>
      </c>
      <c r="V232" s="47" t="s">
        <v>78</v>
      </c>
      <c r="W232" s="50"/>
      <c r="X232" s="43" t="s">
        <v>79</v>
      </c>
      <c r="Y232" s="49" t="s">
        <v>80</v>
      </c>
      <c r="Z232" s="28"/>
      <c r="AA232" s="28"/>
      <c r="AB232" s="28"/>
      <c r="AC232" s="28"/>
    </row>
    <row r="233">
      <c r="A233" s="37" t="s">
        <v>81</v>
      </c>
      <c r="B233" s="38"/>
      <c r="C233" s="39" t="s">
        <v>461</v>
      </c>
      <c r="D233" s="40" t="s">
        <v>82</v>
      </c>
      <c r="E233" s="40" t="s">
        <v>74</v>
      </c>
      <c r="F233" s="41" t="b">
        <f t="shared" si="3"/>
        <v>0</v>
      </c>
      <c r="G233" s="41" t="b">
        <f t="shared" si="2"/>
        <v>1</v>
      </c>
      <c r="H233" s="42"/>
      <c r="I233" s="40" t="s">
        <v>453</v>
      </c>
      <c r="J233" s="43" t="s">
        <v>31</v>
      </c>
      <c r="K233" s="28"/>
      <c r="L233" s="23" t="s">
        <v>44</v>
      </c>
      <c r="M233" s="44" t="s">
        <v>33</v>
      </c>
      <c r="N233" s="39" t="s">
        <v>462</v>
      </c>
      <c r="O233" s="28"/>
      <c r="P233" s="39" t="s">
        <v>76</v>
      </c>
      <c r="Q233" s="45"/>
      <c r="R233" s="45"/>
      <c r="S233" s="42"/>
      <c r="T233" s="46" t="b">
        <v>0</v>
      </c>
      <c r="U233" s="47" t="s">
        <v>77</v>
      </c>
      <c r="V233" s="47" t="s">
        <v>78</v>
      </c>
      <c r="W233" s="50"/>
      <c r="X233" s="43" t="s">
        <v>79</v>
      </c>
      <c r="Y233" s="49" t="s">
        <v>80</v>
      </c>
      <c r="Z233" s="28"/>
      <c r="AA233" s="28"/>
      <c r="AB233" s="28"/>
      <c r="AC233" s="28"/>
    </row>
    <row r="234">
      <c r="A234" s="16" t="s">
        <v>28</v>
      </c>
      <c r="B234" s="17"/>
      <c r="C234" s="18" t="s">
        <v>463</v>
      </c>
      <c r="D234" s="19"/>
      <c r="E234" s="19"/>
      <c r="F234" s="20" t="b">
        <f t="shared" si="3"/>
        <v>1</v>
      </c>
      <c r="G234" s="20" t="b">
        <f t="shared" si="2"/>
        <v>0</v>
      </c>
      <c r="H234" s="21" t="s">
        <v>361</v>
      </c>
      <c r="I234" s="19"/>
      <c r="J234" s="22" t="s">
        <v>31</v>
      </c>
      <c r="K234" s="19"/>
      <c r="L234" s="23" t="s">
        <v>180</v>
      </c>
      <c r="M234" s="24" t="s">
        <v>33</v>
      </c>
      <c r="N234" s="18" t="s">
        <v>464</v>
      </c>
      <c r="O234" s="19"/>
      <c r="P234" s="18" t="s">
        <v>318</v>
      </c>
      <c r="Q234" s="19"/>
      <c r="R234" s="19"/>
      <c r="S234" s="20" t="b">
        <v>0</v>
      </c>
      <c r="T234" s="19"/>
      <c r="U234" s="19"/>
      <c r="V234" s="19"/>
      <c r="W234" s="25"/>
      <c r="X234" s="43" t="s">
        <v>183</v>
      </c>
      <c r="Y234" s="49" t="s">
        <v>37</v>
      </c>
      <c r="Z234" s="28"/>
      <c r="AA234" s="28"/>
      <c r="AB234" s="28"/>
      <c r="AC234" s="28"/>
    </row>
    <row r="235">
      <c r="A235" s="29" t="s">
        <v>28</v>
      </c>
      <c r="B235" s="17"/>
      <c r="C235" s="30" t="s">
        <v>463</v>
      </c>
      <c r="D235" s="19"/>
      <c r="E235" s="19"/>
      <c r="F235" s="31" t="b">
        <f t="shared" si="3"/>
        <v>1</v>
      </c>
      <c r="G235" s="31" t="b">
        <f t="shared" si="2"/>
        <v>0</v>
      </c>
      <c r="H235" s="32" t="s">
        <v>361</v>
      </c>
      <c r="I235" s="19"/>
      <c r="J235" s="22" t="s">
        <v>31</v>
      </c>
      <c r="K235" s="19"/>
      <c r="L235" s="33" t="s">
        <v>38</v>
      </c>
      <c r="M235" s="34" t="s">
        <v>33</v>
      </c>
      <c r="N235" s="30" t="s">
        <v>464</v>
      </c>
      <c r="O235" s="19"/>
      <c r="P235" s="30" t="s">
        <v>318</v>
      </c>
      <c r="Q235" s="19"/>
      <c r="R235" s="19"/>
      <c r="S235" s="31" t="b">
        <v>0</v>
      </c>
      <c r="T235" s="19"/>
      <c r="U235" s="19"/>
      <c r="V235" s="19"/>
      <c r="W235" s="25"/>
      <c r="X235" s="52" t="s">
        <v>39</v>
      </c>
      <c r="Y235" s="53" t="s">
        <v>40</v>
      </c>
      <c r="Z235" s="28"/>
      <c r="AA235" s="28"/>
      <c r="AB235" s="28"/>
      <c r="AC235" s="28"/>
    </row>
    <row r="236">
      <c r="A236" s="29" t="s">
        <v>28</v>
      </c>
      <c r="B236" s="17"/>
      <c r="C236" s="30" t="s">
        <v>463</v>
      </c>
      <c r="D236" s="19"/>
      <c r="E236" s="19"/>
      <c r="F236" s="31" t="b">
        <f t="shared" si="3"/>
        <v>1</v>
      </c>
      <c r="G236" s="31" t="b">
        <f t="shared" si="2"/>
        <v>0</v>
      </c>
      <c r="H236" s="32" t="s">
        <v>361</v>
      </c>
      <c r="I236" s="19"/>
      <c r="J236" s="22" t="s">
        <v>31</v>
      </c>
      <c r="K236" s="19"/>
      <c r="L236" s="33" t="s">
        <v>363</v>
      </c>
      <c r="M236" s="34" t="s">
        <v>33</v>
      </c>
      <c r="N236" s="30" t="s">
        <v>464</v>
      </c>
      <c r="O236" s="19"/>
      <c r="P236" s="30" t="s">
        <v>318</v>
      </c>
      <c r="Q236" s="19"/>
      <c r="R236" s="19"/>
      <c r="S236" s="31" t="b">
        <v>0</v>
      </c>
      <c r="T236" s="19"/>
      <c r="U236" s="19"/>
      <c r="V236" s="19"/>
      <c r="W236" s="25"/>
      <c r="X236" s="52" t="s">
        <v>364</v>
      </c>
      <c r="Y236" s="53" t="s">
        <v>186</v>
      </c>
      <c r="Z236" s="28"/>
      <c r="AA236" s="28"/>
      <c r="AB236" s="28"/>
      <c r="AC236" s="28"/>
    </row>
    <row r="237">
      <c r="A237" s="37" t="s">
        <v>28</v>
      </c>
      <c r="B237" s="38"/>
      <c r="C237" s="39" t="s">
        <v>465</v>
      </c>
      <c r="D237" s="40" t="s">
        <v>42</v>
      </c>
      <c r="E237" s="40" t="s">
        <v>43</v>
      </c>
      <c r="F237" s="41" t="b">
        <f t="shared" si="3"/>
        <v>0</v>
      </c>
      <c r="G237" s="41" t="b">
        <f t="shared" si="2"/>
        <v>1</v>
      </c>
      <c r="H237" s="42"/>
      <c r="I237" s="40" t="s">
        <v>463</v>
      </c>
      <c r="J237" s="43" t="s">
        <v>31</v>
      </c>
      <c r="K237" s="28"/>
      <c r="L237" s="23" t="s">
        <v>44</v>
      </c>
      <c r="M237" s="44" t="s">
        <v>33</v>
      </c>
      <c r="N237" s="39" t="s">
        <v>466</v>
      </c>
      <c r="O237" s="22" t="s">
        <v>321</v>
      </c>
      <c r="P237" s="39" t="s">
        <v>47</v>
      </c>
      <c r="Q237" s="45"/>
      <c r="R237" s="45"/>
      <c r="S237" s="42"/>
      <c r="T237" s="46" t="b">
        <v>0</v>
      </c>
      <c r="U237" s="47" t="s">
        <v>48</v>
      </c>
      <c r="V237" s="47" t="s">
        <v>49</v>
      </c>
      <c r="W237" s="48" t="s">
        <v>50</v>
      </c>
      <c r="X237" s="43" t="s">
        <v>51</v>
      </c>
      <c r="Y237" s="49" t="s">
        <v>322</v>
      </c>
      <c r="Z237" s="28"/>
      <c r="AA237" s="28"/>
      <c r="AB237" s="28"/>
      <c r="AC237" s="28"/>
    </row>
    <row r="238">
      <c r="A238" s="37" t="s">
        <v>28</v>
      </c>
      <c r="B238" s="38"/>
      <c r="C238" s="39" t="s">
        <v>467</v>
      </c>
      <c r="D238" s="40" t="s">
        <v>54</v>
      </c>
      <c r="E238" s="40" t="s">
        <v>55</v>
      </c>
      <c r="F238" s="41" t="b">
        <f t="shared" si="3"/>
        <v>0</v>
      </c>
      <c r="G238" s="41" t="b">
        <f t="shared" si="2"/>
        <v>1</v>
      </c>
      <c r="H238" s="42"/>
      <c r="I238" s="40" t="s">
        <v>463</v>
      </c>
      <c r="J238" s="43" t="s">
        <v>31</v>
      </c>
      <c r="K238" s="28"/>
      <c r="L238" s="23" t="s">
        <v>44</v>
      </c>
      <c r="M238" s="44" t="s">
        <v>33</v>
      </c>
      <c r="N238" s="39" t="s">
        <v>468</v>
      </c>
      <c r="O238" s="28"/>
      <c r="P238" s="39" t="s">
        <v>57</v>
      </c>
      <c r="Q238" s="45"/>
      <c r="R238" s="45"/>
      <c r="S238" s="42"/>
      <c r="T238" s="46" t="b">
        <v>0</v>
      </c>
      <c r="U238" s="47" t="s">
        <v>58</v>
      </c>
      <c r="V238" s="47" t="s">
        <v>59</v>
      </c>
      <c r="W238" s="50"/>
      <c r="X238" s="43" t="s">
        <v>60</v>
      </c>
      <c r="Y238" s="49" t="s">
        <v>61</v>
      </c>
      <c r="Z238" s="28"/>
      <c r="AA238" s="28"/>
      <c r="AB238" s="28"/>
      <c r="AC238" s="28"/>
    </row>
    <row r="239">
      <c r="A239" s="37" t="s">
        <v>28</v>
      </c>
      <c r="B239" s="38"/>
      <c r="C239" s="39" t="s">
        <v>469</v>
      </c>
      <c r="D239" s="40" t="s">
        <v>63</v>
      </c>
      <c r="E239" s="40" t="s">
        <v>64</v>
      </c>
      <c r="F239" s="41" t="b">
        <f t="shared" si="3"/>
        <v>0</v>
      </c>
      <c r="G239" s="41" t="b">
        <f t="shared" si="2"/>
        <v>1</v>
      </c>
      <c r="H239" s="42"/>
      <c r="I239" s="40" t="s">
        <v>463</v>
      </c>
      <c r="J239" s="43" t="s">
        <v>31</v>
      </c>
      <c r="K239" s="28"/>
      <c r="L239" s="23" t="s">
        <v>44</v>
      </c>
      <c r="M239" s="44" t="s">
        <v>33</v>
      </c>
      <c r="N239" s="39" t="s">
        <v>470</v>
      </c>
      <c r="O239" s="28"/>
      <c r="P239" s="39" t="s">
        <v>66</v>
      </c>
      <c r="Q239" s="45"/>
      <c r="R239" s="45"/>
      <c r="S239" s="42"/>
      <c r="T239" s="46" t="b">
        <v>0</v>
      </c>
      <c r="U239" s="47" t="s">
        <v>48</v>
      </c>
      <c r="V239" s="47" t="s">
        <v>67</v>
      </c>
      <c r="W239" s="48" t="s">
        <v>68</v>
      </c>
      <c r="X239" s="43" t="s">
        <v>69</v>
      </c>
      <c r="Y239" s="49" t="s">
        <v>70</v>
      </c>
      <c r="Z239" s="28"/>
      <c r="AA239" s="28"/>
      <c r="AB239" s="28"/>
      <c r="AC239" s="28"/>
    </row>
    <row r="240">
      <c r="A240" s="37" t="s">
        <v>28</v>
      </c>
      <c r="B240" s="51" t="s">
        <v>71</v>
      </c>
      <c r="C240" s="39" t="s">
        <v>471</v>
      </c>
      <c r="D240" s="40" t="s">
        <v>73</v>
      </c>
      <c r="E240" s="40" t="s">
        <v>74</v>
      </c>
      <c r="F240" s="41" t="b">
        <f t="shared" si="3"/>
        <v>0</v>
      </c>
      <c r="G240" s="41" t="b">
        <f t="shared" si="2"/>
        <v>1</v>
      </c>
      <c r="H240" s="42"/>
      <c r="I240" s="40" t="s">
        <v>463</v>
      </c>
      <c r="J240" s="43" t="s">
        <v>31</v>
      </c>
      <c r="K240" s="28"/>
      <c r="L240" s="23" t="s">
        <v>44</v>
      </c>
      <c r="M240" s="44" t="s">
        <v>33</v>
      </c>
      <c r="N240" s="39" t="s">
        <v>472</v>
      </c>
      <c r="O240" s="28"/>
      <c r="P240" s="39" t="s">
        <v>76</v>
      </c>
      <c r="Q240" s="45"/>
      <c r="R240" s="45"/>
      <c r="S240" s="42"/>
      <c r="T240" s="46" t="b">
        <v>0</v>
      </c>
      <c r="U240" s="47" t="s">
        <v>77</v>
      </c>
      <c r="V240" s="47" t="s">
        <v>78</v>
      </c>
      <c r="W240" s="50"/>
      <c r="X240" s="43" t="s">
        <v>79</v>
      </c>
      <c r="Y240" s="49" t="s">
        <v>80</v>
      </c>
      <c r="Z240" s="28"/>
      <c r="AA240" s="28"/>
      <c r="AB240" s="28"/>
      <c r="AC240" s="28"/>
    </row>
    <row r="241">
      <c r="A241" s="37" t="s">
        <v>81</v>
      </c>
      <c r="B241" s="38"/>
      <c r="C241" s="39" t="s">
        <v>471</v>
      </c>
      <c r="D241" s="40" t="s">
        <v>82</v>
      </c>
      <c r="E241" s="40" t="s">
        <v>74</v>
      </c>
      <c r="F241" s="41" t="b">
        <f t="shared" si="3"/>
        <v>0</v>
      </c>
      <c r="G241" s="41" t="b">
        <f t="shared" si="2"/>
        <v>1</v>
      </c>
      <c r="H241" s="42"/>
      <c r="I241" s="40" t="s">
        <v>463</v>
      </c>
      <c r="J241" s="43" t="s">
        <v>31</v>
      </c>
      <c r="K241" s="28"/>
      <c r="L241" s="23" t="s">
        <v>44</v>
      </c>
      <c r="M241" s="44" t="s">
        <v>33</v>
      </c>
      <c r="N241" s="39" t="s">
        <v>472</v>
      </c>
      <c r="O241" s="28"/>
      <c r="P241" s="39" t="s">
        <v>76</v>
      </c>
      <c r="Q241" s="45"/>
      <c r="R241" s="45"/>
      <c r="S241" s="42"/>
      <c r="T241" s="46" t="b">
        <v>0</v>
      </c>
      <c r="U241" s="47" t="s">
        <v>77</v>
      </c>
      <c r="V241" s="47" t="s">
        <v>78</v>
      </c>
      <c r="W241" s="50"/>
      <c r="X241" s="43" t="s">
        <v>79</v>
      </c>
      <c r="Y241" s="49" t="s">
        <v>80</v>
      </c>
      <c r="Z241" s="28"/>
      <c r="AA241" s="28"/>
      <c r="AB241" s="28"/>
      <c r="AC241" s="28"/>
    </row>
    <row r="242">
      <c r="A242" s="16" t="s">
        <v>28</v>
      </c>
      <c r="B242" s="17"/>
      <c r="C242" s="18" t="s">
        <v>473</v>
      </c>
      <c r="D242" s="19"/>
      <c r="E242" s="19"/>
      <c r="F242" s="20" t="b">
        <f t="shared" si="3"/>
        <v>1</v>
      </c>
      <c r="G242" s="20" t="b">
        <f t="shared" si="2"/>
        <v>0</v>
      </c>
      <c r="H242" s="21" t="s">
        <v>474</v>
      </c>
      <c r="I242" s="19"/>
      <c r="J242" s="22" t="s">
        <v>31</v>
      </c>
      <c r="K242" s="19"/>
      <c r="L242" s="23" t="s">
        <v>331</v>
      </c>
      <c r="M242" s="24" t="s">
        <v>33</v>
      </c>
      <c r="N242" s="18" t="s">
        <v>475</v>
      </c>
      <c r="O242" s="19"/>
      <c r="P242" s="18" t="s">
        <v>333</v>
      </c>
      <c r="Q242" s="19"/>
      <c r="R242" s="19"/>
      <c r="S242" s="20" t="b">
        <v>0</v>
      </c>
      <c r="T242" s="19"/>
      <c r="U242" s="19"/>
      <c r="V242" s="19"/>
      <c r="W242" s="25"/>
      <c r="X242" s="43" t="s">
        <v>334</v>
      </c>
      <c r="Y242" s="49" t="s">
        <v>37</v>
      </c>
      <c r="Z242" s="28"/>
      <c r="AA242" s="28"/>
      <c r="AB242" s="28"/>
      <c r="AC242" s="28"/>
    </row>
    <row r="243">
      <c r="A243" s="29" t="s">
        <v>28</v>
      </c>
      <c r="B243" s="17"/>
      <c r="C243" s="30" t="s">
        <v>473</v>
      </c>
      <c r="D243" s="19"/>
      <c r="E243" s="19"/>
      <c r="F243" s="31" t="b">
        <f t="shared" si="3"/>
        <v>1</v>
      </c>
      <c r="G243" s="31" t="b">
        <f t="shared" si="2"/>
        <v>0</v>
      </c>
      <c r="H243" s="32" t="s">
        <v>474</v>
      </c>
      <c r="I243" s="19"/>
      <c r="J243" s="22" t="s">
        <v>31</v>
      </c>
      <c r="K243" s="19"/>
      <c r="L243" s="33" t="s">
        <v>38</v>
      </c>
      <c r="M243" s="34" t="s">
        <v>33</v>
      </c>
      <c r="N243" s="30" t="s">
        <v>475</v>
      </c>
      <c r="O243" s="19"/>
      <c r="P243" s="30" t="s">
        <v>333</v>
      </c>
      <c r="Q243" s="19"/>
      <c r="R243" s="19"/>
      <c r="S243" s="31" t="b">
        <v>0</v>
      </c>
      <c r="T243" s="19"/>
      <c r="U243" s="19"/>
      <c r="V243" s="19"/>
      <c r="W243" s="25"/>
      <c r="X243" s="52" t="s">
        <v>39</v>
      </c>
      <c r="Y243" s="53" t="s">
        <v>40</v>
      </c>
      <c r="Z243" s="28"/>
      <c r="AA243" s="28"/>
      <c r="AB243" s="28"/>
      <c r="AC243" s="28"/>
    </row>
    <row r="244">
      <c r="A244" s="29" t="s">
        <v>28</v>
      </c>
      <c r="B244" s="17"/>
      <c r="C244" s="30" t="s">
        <v>473</v>
      </c>
      <c r="D244" s="19"/>
      <c r="E244" s="19"/>
      <c r="F244" s="31" t="b">
        <f t="shared" si="3"/>
        <v>1</v>
      </c>
      <c r="G244" s="31" t="b">
        <f t="shared" si="2"/>
        <v>0</v>
      </c>
      <c r="H244" s="32" t="s">
        <v>474</v>
      </c>
      <c r="I244" s="19"/>
      <c r="J244" s="22" t="s">
        <v>31</v>
      </c>
      <c r="K244" s="19"/>
      <c r="L244" s="33" t="s">
        <v>476</v>
      </c>
      <c r="M244" s="34" t="s">
        <v>33</v>
      </c>
      <c r="N244" s="30" t="s">
        <v>475</v>
      </c>
      <c r="O244" s="19"/>
      <c r="P244" s="30" t="s">
        <v>333</v>
      </c>
      <c r="Q244" s="19"/>
      <c r="R244" s="19"/>
      <c r="S244" s="31" t="b">
        <v>0</v>
      </c>
      <c r="T244" s="19"/>
      <c r="U244" s="19"/>
      <c r="V244" s="19"/>
      <c r="W244" s="25"/>
      <c r="X244" s="52" t="s">
        <v>477</v>
      </c>
      <c r="Y244" s="53" t="s">
        <v>133</v>
      </c>
      <c r="Z244" s="28"/>
      <c r="AA244" s="28"/>
      <c r="AB244" s="28"/>
      <c r="AC244" s="28"/>
    </row>
    <row r="245">
      <c r="A245" s="37" t="s">
        <v>28</v>
      </c>
      <c r="B245" s="38"/>
      <c r="C245" s="39" t="s">
        <v>478</v>
      </c>
      <c r="D245" s="40" t="s">
        <v>42</v>
      </c>
      <c r="E245" s="40" t="s">
        <v>43</v>
      </c>
      <c r="F245" s="41" t="b">
        <f t="shared" si="3"/>
        <v>0</v>
      </c>
      <c r="G245" s="41" t="b">
        <f t="shared" si="2"/>
        <v>1</v>
      </c>
      <c r="H245" s="42"/>
      <c r="I245" s="40" t="s">
        <v>473</v>
      </c>
      <c r="J245" s="43" t="s">
        <v>31</v>
      </c>
      <c r="K245" s="28"/>
      <c r="L245" s="23" t="s">
        <v>44</v>
      </c>
      <c r="M245" s="44" t="s">
        <v>33</v>
      </c>
      <c r="N245" s="39" t="s">
        <v>479</v>
      </c>
      <c r="O245" s="43" t="s">
        <v>339</v>
      </c>
      <c r="P245" s="39" t="s">
        <v>47</v>
      </c>
      <c r="Q245" s="45"/>
      <c r="R245" s="45"/>
      <c r="S245" s="42"/>
      <c r="T245" s="46" t="b">
        <v>0</v>
      </c>
      <c r="U245" s="47" t="s">
        <v>48</v>
      </c>
      <c r="V245" s="47" t="s">
        <v>49</v>
      </c>
      <c r="W245" s="48" t="s">
        <v>50</v>
      </c>
      <c r="X245" s="43" t="s">
        <v>51</v>
      </c>
      <c r="Y245" s="49" t="s">
        <v>340</v>
      </c>
      <c r="Z245" s="28"/>
      <c r="AA245" s="28"/>
      <c r="AB245" s="28"/>
      <c r="AC245" s="28"/>
    </row>
    <row r="246">
      <c r="A246" s="37" t="s">
        <v>28</v>
      </c>
      <c r="B246" s="38"/>
      <c r="C246" s="39" t="s">
        <v>480</v>
      </c>
      <c r="D246" s="40" t="s">
        <v>54</v>
      </c>
      <c r="E246" s="40" t="s">
        <v>55</v>
      </c>
      <c r="F246" s="41" t="b">
        <f t="shared" si="3"/>
        <v>0</v>
      </c>
      <c r="G246" s="41" t="b">
        <f t="shared" si="2"/>
        <v>1</v>
      </c>
      <c r="H246" s="42"/>
      <c r="I246" s="40" t="s">
        <v>473</v>
      </c>
      <c r="J246" s="43" t="s">
        <v>31</v>
      </c>
      <c r="K246" s="28"/>
      <c r="L246" s="23" t="s">
        <v>44</v>
      </c>
      <c r="M246" s="44" t="s">
        <v>33</v>
      </c>
      <c r="N246" s="39" t="s">
        <v>481</v>
      </c>
      <c r="O246" s="28"/>
      <c r="P246" s="39" t="s">
        <v>57</v>
      </c>
      <c r="Q246" s="45"/>
      <c r="R246" s="45"/>
      <c r="S246" s="42"/>
      <c r="T246" s="46" t="b">
        <v>0</v>
      </c>
      <c r="U246" s="47" t="s">
        <v>58</v>
      </c>
      <c r="V246" s="47" t="s">
        <v>59</v>
      </c>
      <c r="W246" s="50"/>
      <c r="X246" s="43" t="s">
        <v>60</v>
      </c>
      <c r="Y246" s="49" t="s">
        <v>61</v>
      </c>
      <c r="Z246" s="28"/>
      <c r="AA246" s="28"/>
      <c r="AB246" s="28"/>
      <c r="AC246" s="28"/>
    </row>
    <row r="247">
      <c r="A247" s="37" t="s">
        <v>28</v>
      </c>
      <c r="B247" s="38"/>
      <c r="C247" s="39" t="s">
        <v>482</v>
      </c>
      <c r="D247" s="40" t="s">
        <v>63</v>
      </c>
      <c r="E247" s="40" t="s">
        <v>64</v>
      </c>
      <c r="F247" s="41" t="b">
        <f t="shared" si="3"/>
        <v>0</v>
      </c>
      <c r="G247" s="41" t="b">
        <f t="shared" si="2"/>
        <v>1</v>
      </c>
      <c r="H247" s="42"/>
      <c r="I247" s="40" t="s">
        <v>473</v>
      </c>
      <c r="J247" s="43" t="s">
        <v>31</v>
      </c>
      <c r="K247" s="28"/>
      <c r="L247" s="23" t="s">
        <v>44</v>
      </c>
      <c r="M247" s="44" t="s">
        <v>33</v>
      </c>
      <c r="N247" s="39" t="s">
        <v>483</v>
      </c>
      <c r="O247" s="28"/>
      <c r="P247" s="39" t="s">
        <v>66</v>
      </c>
      <c r="Q247" s="45"/>
      <c r="R247" s="45"/>
      <c r="S247" s="42"/>
      <c r="T247" s="46" t="b">
        <v>0</v>
      </c>
      <c r="U247" s="47" t="s">
        <v>48</v>
      </c>
      <c r="V247" s="47" t="s">
        <v>67</v>
      </c>
      <c r="W247" s="48" t="s">
        <v>68</v>
      </c>
      <c r="X247" s="43" t="s">
        <v>69</v>
      </c>
      <c r="Y247" s="49" t="s">
        <v>70</v>
      </c>
      <c r="Z247" s="28"/>
      <c r="AA247" s="28"/>
      <c r="AB247" s="28"/>
      <c r="AC247" s="28"/>
    </row>
    <row r="248">
      <c r="A248" s="37" t="s">
        <v>28</v>
      </c>
      <c r="B248" s="37" t="s">
        <v>71</v>
      </c>
      <c r="C248" s="39" t="s">
        <v>484</v>
      </c>
      <c r="D248" s="40" t="s">
        <v>73</v>
      </c>
      <c r="E248" s="40" t="s">
        <v>74</v>
      </c>
      <c r="F248" s="41" t="b">
        <f t="shared" si="3"/>
        <v>0</v>
      </c>
      <c r="G248" s="41" t="b">
        <f t="shared" si="2"/>
        <v>1</v>
      </c>
      <c r="H248" s="42"/>
      <c r="I248" s="40" t="s">
        <v>473</v>
      </c>
      <c r="J248" s="43" t="s">
        <v>31</v>
      </c>
      <c r="K248" s="28"/>
      <c r="L248" s="23" t="s">
        <v>44</v>
      </c>
      <c r="M248" s="44" t="s">
        <v>33</v>
      </c>
      <c r="N248" s="39" t="s">
        <v>485</v>
      </c>
      <c r="O248" s="28"/>
      <c r="P248" s="39" t="s">
        <v>76</v>
      </c>
      <c r="Q248" s="45"/>
      <c r="R248" s="45"/>
      <c r="S248" s="42"/>
      <c r="T248" s="46" t="b">
        <v>0</v>
      </c>
      <c r="U248" s="47" t="s">
        <v>77</v>
      </c>
      <c r="V248" s="47" t="s">
        <v>78</v>
      </c>
      <c r="W248" s="50"/>
      <c r="X248" s="43" t="s">
        <v>79</v>
      </c>
      <c r="Y248" s="49" t="s">
        <v>80</v>
      </c>
      <c r="Z248" s="28"/>
      <c r="AA248" s="28"/>
      <c r="AB248" s="28"/>
      <c r="AC248" s="28"/>
    </row>
    <row r="249">
      <c r="A249" s="37" t="s">
        <v>81</v>
      </c>
      <c r="B249" s="38"/>
      <c r="C249" s="39" t="s">
        <v>484</v>
      </c>
      <c r="D249" s="40" t="s">
        <v>82</v>
      </c>
      <c r="E249" s="40" t="s">
        <v>74</v>
      </c>
      <c r="F249" s="41" t="b">
        <f t="shared" si="3"/>
        <v>0</v>
      </c>
      <c r="G249" s="41" t="b">
        <f t="shared" si="2"/>
        <v>1</v>
      </c>
      <c r="H249" s="42"/>
      <c r="I249" s="40" t="s">
        <v>473</v>
      </c>
      <c r="J249" s="43" t="s">
        <v>31</v>
      </c>
      <c r="K249" s="28"/>
      <c r="L249" s="23" t="s">
        <v>44</v>
      </c>
      <c r="M249" s="44" t="s">
        <v>33</v>
      </c>
      <c r="N249" s="39" t="s">
        <v>485</v>
      </c>
      <c r="O249" s="28"/>
      <c r="P249" s="39" t="s">
        <v>76</v>
      </c>
      <c r="Q249" s="45"/>
      <c r="R249" s="45"/>
      <c r="S249" s="42"/>
      <c r="T249" s="46" t="b">
        <v>0</v>
      </c>
      <c r="U249" s="47" t="s">
        <v>77</v>
      </c>
      <c r="V249" s="47" t="s">
        <v>78</v>
      </c>
      <c r="W249" s="50"/>
      <c r="X249" s="43" t="s">
        <v>79</v>
      </c>
      <c r="Y249" s="49" t="s">
        <v>80</v>
      </c>
      <c r="Z249" s="28"/>
      <c r="AA249" s="28"/>
      <c r="AB249" s="28"/>
      <c r="AC249" s="28"/>
    </row>
    <row r="250">
      <c r="A250" s="16" t="s">
        <v>28</v>
      </c>
      <c r="B250" s="17"/>
      <c r="C250" s="18" t="s">
        <v>486</v>
      </c>
      <c r="D250" s="19"/>
      <c r="E250" s="19"/>
      <c r="F250" s="20" t="b">
        <f t="shared" si="3"/>
        <v>1</v>
      </c>
      <c r="G250" s="20" t="b">
        <f t="shared" si="2"/>
        <v>0</v>
      </c>
      <c r="H250" s="21" t="s">
        <v>474</v>
      </c>
      <c r="I250" s="19"/>
      <c r="J250" s="22" t="s">
        <v>31</v>
      </c>
      <c r="K250" s="19"/>
      <c r="L250" s="23" t="s">
        <v>331</v>
      </c>
      <c r="M250" s="24" t="s">
        <v>33</v>
      </c>
      <c r="N250" s="18" t="s">
        <v>487</v>
      </c>
      <c r="O250" s="19"/>
      <c r="P250" s="18" t="s">
        <v>349</v>
      </c>
      <c r="Q250" s="19"/>
      <c r="R250" s="19"/>
      <c r="S250" s="20" t="b">
        <v>0</v>
      </c>
      <c r="T250" s="19"/>
      <c r="U250" s="19"/>
      <c r="V250" s="19"/>
      <c r="W250" s="25"/>
      <c r="X250" s="43" t="s">
        <v>334</v>
      </c>
      <c r="Y250" s="49" t="s">
        <v>37</v>
      </c>
      <c r="Z250" s="28"/>
      <c r="AA250" s="28"/>
      <c r="AB250" s="28"/>
      <c r="AC250" s="28"/>
    </row>
    <row r="251">
      <c r="A251" s="29" t="s">
        <v>28</v>
      </c>
      <c r="B251" s="17"/>
      <c r="C251" s="30" t="s">
        <v>486</v>
      </c>
      <c r="D251" s="19"/>
      <c r="E251" s="19"/>
      <c r="F251" s="31" t="b">
        <f t="shared" si="3"/>
        <v>1</v>
      </c>
      <c r="G251" s="31" t="b">
        <f t="shared" si="2"/>
        <v>0</v>
      </c>
      <c r="H251" s="32" t="s">
        <v>474</v>
      </c>
      <c r="I251" s="19"/>
      <c r="J251" s="22" t="s">
        <v>31</v>
      </c>
      <c r="K251" s="19"/>
      <c r="L251" s="33" t="s">
        <v>38</v>
      </c>
      <c r="M251" s="34" t="s">
        <v>33</v>
      </c>
      <c r="N251" s="30" t="s">
        <v>487</v>
      </c>
      <c r="O251" s="19"/>
      <c r="P251" s="30" t="s">
        <v>349</v>
      </c>
      <c r="Q251" s="19"/>
      <c r="R251" s="19"/>
      <c r="S251" s="31" t="b">
        <v>0</v>
      </c>
      <c r="T251" s="19"/>
      <c r="U251" s="19"/>
      <c r="V251" s="19"/>
      <c r="W251" s="25"/>
      <c r="X251" s="52" t="s">
        <v>39</v>
      </c>
      <c r="Y251" s="53" t="s">
        <v>40</v>
      </c>
      <c r="Z251" s="28"/>
      <c r="AA251" s="28"/>
      <c r="AB251" s="28"/>
      <c r="AC251" s="28"/>
    </row>
    <row r="252">
      <c r="A252" s="29" t="s">
        <v>28</v>
      </c>
      <c r="B252" s="17"/>
      <c r="C252" s="30" t="s">
        <v>486</v>
      </c>
      <c r="D252" s="19"/>
      <c r="E252" s="19"/>
      <c r="F252" s="31" t="b">
        <f t="shared" si="3"/>
        <v>1</v>
      </c>
      <c r="G252" s="31" t="b">
        <f t="shared" si="2"/>
        <v>0</v>
      </c>
      <c r="H252" s="32" t="s">
        <v>474</v>
      </c>
      <c r="I252" s="19"/>
      <c r="J252" s="22" t="s">
        <v>31</v>
      </c>
      <c r="K252" s="19"/>
      <c r="L252" s="33" t="s">
        <v>476</v>
      </c>
      <c r="M252" s="34" t="s">
        <v>33</v>
      </c>
      <c r="N252" s="30" t="s">
        <v>487</v>
      </c>
      <c r="O252" s="19"/>
      <c r="P252" s="30" t="s">
        <v>349</v>
      </c>
      <c r="Q252" s="19"/>
      <c r="R252" s="19"/>
      <c r="S252" s="31" t="b">
        <v>0</v>
      </c>
      <c r="T252" s="19"/>
      <c r="U252" s="19"/>
      <c r="V252" s="19"/>
      <c r="W252" s="25"/>
      <c r="X252" s="52" t="s">
        <v>477</v>
      </c>
      <c r="Y252" s="53" t="s">
        <v>133</v>
      </c>
      <c r="Z252" s="28"/>
      <c r="AA252" s="28"/>
      <c r="AB252" s="28"/>
      <c r="AC252" s="28"/>
    </row>
    <row r="253">
      <c r="A253" s="37" t="s">
        <v>28</v>
      </c>
      <c r="B253" s="38"/>
      <c r="C253" s="39" t="s">
        <v>488</v>
      </c>
      <c r="D253" s="40" t="s">
        <v>42</v>
      </c>
      <c r="E253" s="40" t="s">
        <v>43</v>
      </c>
      <c r="F253" s="41" t="b">
        <f t="shared" si="3"/>
        <v>0</v>
      </c>
      <c r="G253" s="41" t="b">
        <f t="shared" si="2"/>
        <v>1</v>
      </c>
      <c r="H253" s="42"/>
      <c r="I253" s="40" t="s">
        <v>486</v>
      </c>
      <c r="J253" s="43" t="s">
        <v>31</v>
      </c>
      <c r="K253" s="28"/>
      <c r="L253" s="23" t="s">
        <v>44</v>
      </c>
      <c r="M253" s="44" t="s">
        <v>33</v>
      </c>
      <c r="N253" s="39" t="s">
        <v>489</v>
      </c>
      <c r="O253" s="43" t="s">
        <v>352</v>
      </c>
      <c r="P253" s="39" t="s">
        <v>47</v>
      </c>
      <c r="Q253" s="45"/>
      <c r="R253" s="45"/>
      <c r="S253" s="42"/>
      <c r="T253" s="46" t="b">
        <v>0</v>
      </c>
      <c r="U253" s="47" t="s">
        <v>48</v>
      </c>
      <c r="V253" s="47" t="s">
        <v>49</v>
      </c>
      <c r="W253" s="48" t="s">
        <v>50</v>
      </c>
      <c r="X253" s="43" t="s">
        <v>51</v>
      </c>
      <c r="Y253" s="49" t="s">
        <v>353</v>
      </c>
      <c r="Z253" s="28"/>
      <c r="AA253" s="28"/>
      <c r="AB253" s="28"/>
      <c r="AC253" s="28"/>
    </row>
    <row r="254">
      <c r="A254" s="37" t="s">
        <v>28</v>
      </c>
      <c r="B254" s="38"/>
      <c r="C254" s="39" t="s">
        <v>490</v>
      </c>
      <c r="D254" s="40" t="s">
        <v>54</v>
      </c>
      <c r="E254" s="40" t="s">
        <v>55</v>
      </c>
      <c r="F254" s="41" t="b">
        <f t="shared" si="3"/>
        <v>0</v>
      </c>
      <c r="G254" s="41" t="b">
        <f t="shared" si="2"/>
        <v>1</v>
      </c>
      <c r="H254" s="42"/>
      <c r="I254" s="40" t="s">
        <v>486</v>
      </c>
      <c r="J254" s="43" t="s">
        <v>31</v>
      </c>
      <c r="K254" s="28"/>
      <c r="L254" s="23" t="s">
        <v>44</v>
      </c>
      <c r="M254" s="44" t="s">
        <v>33</v>
      </c>
      <c r="N254" s="39" t="s">
        <v>491</v>
      </c>
      <c r="O254" s="28"/>
      <c r="P254" s="39" t="s">
        <v>57</v>
      </c>
      <c r="Q254" s="45"/>
      <c r="R254" s="45"/>
      <c r="S254" s="42"/>
      <c r="T254" s="46" t="b">
        <v>0</v>
      </c>
      <c r="U254" s="47" t="s">
        <v>58</v>
      </c>
      <c r="V254" s="47" t="s">
        <v>59</v>
      </c>
      <c r="W254" s="50"/>
      <c r="X254" s="43" t="s">
        <v>60</v>
      </c>
      <c r="Y254" s="49" t="s">
        <v>61</v>
      </c>
      <c r="Z254" s="28"/>
      <c r="AA254" s="28"/>
      <c r="AB254" s="28"/>
      <c r="AC254" s="28"/>
    </row>
    <row r="255">
      <c r="A255" s="37" t="s">
        <v>28</v>
      </c>
      <c r="B255" s="38"/>
      <c r="C255" s="39" t="s">
        <v>492</v>
      </c>
      <c r="D255" s="40" t="s">
        <v>63</v>
      </c>
      <c r="E255" s="40" t="s">
        <v>64</v>
      </c>
      <c r="F255" s="41" t="b">
        <f t="shared" si="3"/>
        <v>0</v>
      </c>
      <c r="G255" s="41" t="b">
        <f t="shared" si="2"/>
        <v>1</v>
      </c>
      <c r="H255" s="42"/>
      <c r="I255" s="40" t="s">
        <v>486</v>
      </c>
      <c r="J255" s="43" t="s">
        <v>31</v>
      </c>
      <c r="K255" s="28"/>
      <c r="L255" s="23" t="s">
        <v>44</v>
      </c>
      <c r="M255" s="44" t="s">
        <v>33</v>
      </c>
      <c r="N255" s="39" t="s">
        <v>493</v>
      </c>
      <c r="O255" s="28"/>
      <c r="P255" s="39" t="s">
        <v>66</v>
      </c>
      <c r="Q255" s="45"/>
      <c r="R255" s="45"/>
      <c r="S255" s="42"/>
      <c r="T255" s="46" t="b">
        <v>0</v>
      </c>
      <c r="U255" s="47" t="s">
        <v>48</v>
      </c>
      <c r="V255" s="47" t="s">
        <v>67</v>
      </c>
      <c r="W255" s="48" t="s">
        <v>68</v>
      </c>
      <c r="X255" s="43" t="s">
        <v>69</v>
      </c>
      <c r="Y255" s="49" t="s">
        <v>70</v>
      </c>
      <c r="Z255" s="28"/>
      <c r="AA255" s="28"/>
      <c r="AB255" s="28"/>
      <c r="AC255" s="28"/>
    </row>
    <row r="256">
      <c r="A256" s="37" t="s">
        <v>28</v>
      </c>
      <c r="B256" s="37" t="s">
        <v>71</v>
      </c>
      <c r="C256" s="39" t="s">
        <v>494</v>
      </c>
      <c r="D256" s="40" t="s">
        <v>73</v>
      </c>
      <c r="E256" s="40" t="s">
        <v>74</v>
      </c>
      <c r="F256" s="41" t="b">
        <f t="shared" si="3"/>
        <v>0</v>
      </c>
      <c r="G256" s="41" t="b">
        <f t="shared" si="2"/>
        <v>1</v>
      </c>
      <c r="H256" s="42"/>
      <c r="I256" s="40" t="s">
        <v>486</v>
      </c>
      <c r="J256" s="43" t="s">
        <v>31</v>
      </c>
      <c r="K256" s="28"/>
      <c r="L256" s="23" t="s">
        <v>44</v>
      </c>
      <c r="M256" s="44" t="s">
        <v>33</v>
      </c>
      <c r="N256" s="39" t="s">
        <v>495</v>
      </c>
      <c r="O256" s="28"/>
      <c r="P256" s="39" t="s">
        <v>76</v>
      </c>
      <c r="Q256" s="45"/>
      <c r="R256" s="45"/>
      <c r="S256" s="42"/>
      <c r="T256" s="46" t="b">
        <v>0</v>
      </c>
      <c r="U256" s="47" t="s">
        <v>77</v>
      </c>
      <c r="V256" s="47" t="s">
        <v>78</v>
      </c>
      <c r="W256" s="50"/>
      <c r="X256" s="43" t="s">
        <v>79</v>
      </c>
      <c r="Y256" s="49" t="s">
        <v>80</v>
      </c>
      <c r="Z256" s="28"/>
      <c r="AA256" s="28"/>
      <c r="AB256" s="28"/>
      <c r="AC256" s="28"/>
    </row>
    <row r="257">
      <c r="A257" s="37" t="s">
        <v>81</v>
      </c>
      <c r="B257" s="38"/>
      <c r="C257" s="39" t="s">
        <v>494</v>
      </c>
      <c r="D257" s="40" t="s">
        <v>82</v>
      </c>
      <c r="E257" s="40" t="s">
        <v>74</v>
      </c>
      <c r="F257" s="41" t="b">
        <f t="shared" si="3"/>
        <v>0</v>
      </c>
      <c r="G257" s="41" t="b">
        <f t="shared" si="2"/>
        <v>1</v>
      </c>
      <c r="H257" s="42"/>
      <c r="I257" s="40" t="s">
        <v>486</v>
      </c>
      <c r="J257" s="43" t="s">
        <v>31</v>
      </c>
      <c r="K257" s="28"/>
      <c r="L257" s="23" t="s">
        <v>44</v>
      </c>
      <c r="M257" s="44" t="s">
        <v>33</v>
      </c>
      <c r="N257" s="39" t="s">
        <v>495</v>
      </c>
      <c r="O257" s="28"/>
      <c r="P257" s="39" t="s">
        <v>76</v>
      </c>
      <c r="Q257" s="45"/>
      <c r="R257" s="45"/>
      <c r="S257" s="42"/>
      <c r="T257" s="46" t="b">
        <v>0</v>
      </c>
      <c r="U257" s="47" t="s">
        <v>77</v>
      </c>
      <c r="V257" s="47" t="s">
        <v>78</v>
      </c>
      <c r="W257" s="50"/>
      <c r="X257" s="43" t="s">
        <v>79</v>
      </c>
      <c r="Y257" s="49" t="s">
        <v>80</v>
      </c>
      <c r="Z257" s="28"/>
      <c r="AA257" s="28"/>
      <c r="AB257" s="28"/>
      <c r="AC257" s="28"/>
    </row>
    <row r="258">
      <c r="A258" s="17"/>
      <c r="B258" s="17"/>
      <c r="C258" s="18" t="s">
        <v>496</v>
      </c>
      <c r="D258" s="19"/>
      <c r="E258" s="19"/>
      <c r="F258" s="20" t="b">
        <f t="shared" si="3"/>
        <v>1</v>
      </c>
      <c r="G258" s="20" t="b">
        <f t="shared" si="2"/>
        <v>0</v>
      </c>
      <c r="H258" s="21" t="s">
        <v>497</v>
      </c>
      <c r="I258" s="19"/>
      <c r="J258" s="22" t="s">
        <v>31</v>
      </c>
      <c r="K258" s="19"/>
      <c r="L258" s="23" t="s">
        <v>498</v>
      </c>
      <c r="M258" s="24" t="s">
        <v>499</v>
      </c>
      <c r="N258" s="18" t="s">
        <v>500</v>
      </c>
      <c r="O258" s="19"/>
      <c r="P258" s="18" t="s">
        <v>501</v>
      </c>
      <c r="Q258" s="19"/>
      <c r="R258" s="19"/>
      <c r="S258" s="20" t="b">
        <v>0</v>
      </c>
      <c r="T258" s="19"/>
      <c r="U258" s="19"/>
      <c r="V258" s="19"/>
      <c r="W258" s="25"/>
      <c r="X258" s="43" t="s">
        <v>502</v>
      </c>
      <c r="Y258" s="49" t="s">
        <v>37</v>
      </c>
      <c r="Z258" s="28"/>
      <c r="AA258" s="28"/>
      <c r="AB258" s="28"/>
      <c r="AC258" s="28"/>
    </row>
    <row r="259">
      <c r="A259" s="17"/>
      <c r="B259" s="17"/>
      <c r="C259" s="30" t="s">
        <v>496</v>
      </c>
      <c r="D259" s="19"/>
      <c r="E259" s="19"/>
      <c r="F259" s="31" t="b">
        <f t="shared" si="3"/>
        <v>1</v>
      </c>
      <c r="G259" s="31" t="b">
        <f t="shared" si="2"/>
        <v>0</v>
      </c>
      <c r="H259" s="32" t="s">
        <v>497</v>
      </c>
      <c r="I259" s="19"/>
      <c r="J259" s="22" t="s">
        <v>31</v>
      </c>
      <c r="K259" s="19"/>
      <c r="L259" s="33" t="s">
        <v>38</v>
      </c>
      <c r="M259" s="34" t="s">
        <v>499</v>
      </c>
      <c r="N259" s="30" t="s">
        <v>500</v>
      </c>
      <c r="O259" s="19"/>
      <c r="P259" s="30" t="s">
        <v>501</v>
      </c>
      <c r="Q259" s="19"/>
      <c r="R259" s="19"/>
      <c r="S259" s="31" t="b">
        <v>0</v>
      </c>
      <c r="T259" s="19"/>
      <c r="U259" s="19"/>
      <c r="V259" s="19"/>
      <c r="W259" s="25"/>
      <c r="X259" s="52" t="s">
        <v>39</v>
      </c>
      <c r="Y259" s="53" t="s">
        <v>40</v>
      </c>
      <c r="Z259" s="28"/>
      <c r="AA259" s="28"/>
      <c r="AB259" s="28"/>
      <c r="AC259" s="28"/>
    </row>
    <row r="260">
      <c r="A260" s="17"/>
      <c r="B260" s="17"/>
      <c r="C260" s="30" t="s">
        <v>496</v>
      </c>
      <c r="D260" s="19"/>
      <c r="E260" s="19"/>
      <c r="F260" s="31" t="b">
        <f t="shared" si="3"/>
        <v>1</v>
      </c>
      <c r="G260" s="31" t="b">
        <f t="shared" si="2"/>
        <v>0</v>
      </c>
      <c r="H260" s="32" t="s">
        <v>497</v>
      </c>
      <c r="I260" s="19"/>
      <c r="J260" s="22" t="s">
        <v>31</v>
      </c>
      <c r="K260" s="19"/>
      <c r="L260" s="33" t="s">
        <v>503</v>
      </c>
      <c r="M260" s="34" t="s">
        <v>499</v>
      </c>
      <c r="N260" s="30" t="s">
        <v>500</v>
      </c>
      <c r="O260" s="19"/>
      <c r="P260" s="30" t="s">
        <v>501</v>
      </c>
      <c r="Q260" s="19"/>
      <c r="R260" s="19"/>
      <c r="S260" s="31" t="b">
        <v>0</v>
      </c>
      <c r="T260" s="19"/>
      <c r="U260" s="19"/>
      <c r="V260" s="19"/>
      <c r="W260" s="25"/>
      <c r="X260" s="52" t="s">
        <v>504</v>
      </c>
      <c r="Y260" s="53" t="s">
        <v>505</v>
      </c>
      <c r="Z260" s="52" t="s">
        <v>506</v>
      </c>
      <c r="AA260" s="28"/>
      <c r="AB260" s="28"/>
      <c r="AC260" s="28"/>
    </row>
    <row r="261">
      <c r="A261" s="38"/>
      <c r="B261" s="38"/>
      <c r="C261" s="39" t="s">
        <v>507</v>
      </c>
      <c r="D261" s="40" t="s">
        <v>42</v>
      </c>
      <c r="E261" s="40" t="s">
        <v>43</v>
      </c>
      <c r="F261" s="41" t="b">
        <f t="shared" si="3"/>
        <v>0</v>
      </c>
      <c r="G261" s="41" t="b">
        <f t="shared" si="2"/>
        <v>1</v>
      </c>
      <c r="H261" s="42"/>
      <c r="I261" s="40" t="s">
        <v>496</v>
      </c>
      <c r="J261" s="43" t="s">
        <v>31</v>
      </c>
      <c r="K261" s="28"/>
      <c r="L261" s="23" t="s">
        <v>44</v>
      </c>
      <c r="M261" s="44" t="s">
        <v>499</v>
      </c>
      <c r="N261" s="39" t="s">
        <v>508</v>
      </c>
      <c r="O261" s="22" t="s">
        <v>509</v>
      </c>
      <c r="P261" s="39" t="s">
        <v>47</v>
      </c>
      <c r="Q261" s="45"/>
      <c r="R261" s="45"/>
      <c r="S261" s="42"/>
      <c r="T261" s="46" t="b">
        <v>0</v>
      </c>
      <c r="U261" s="47" t="s">
        <v>48</v>
      </c>
      <c r="V261" s="47" t="s">
        <v>49</v>
      </c>
      <c r="W261" s="48" t="s">
        <v>50</v>
      </c>
      <c r="X261" s="43" t="s">
        <v>51</v>
      </c>
      <c r="Y261" s="49" t="s">
        <v>510</v>
      </c>
      <c r="Z261" s="28"/>
      <c r="AA261" s="28"/>
      <c r="AB261" s="28"/>
      <c r="AC261" s="28"/>
    </row>
    <row r="262">
      <c r="A262" s="38"/>
      <c r="B262" s="38"/>
      <c r="C262" s="39" t="s">
        <v>511</v>
      </c>
      <c r="D262" s="40" t="s">
        <v>54</v>
      </c>
      <c r="E262" s="40" t="s">
        <v>55</v>
      </c>
      <c r="F262" s="41" t="b">
        <f t="shared" si="3"/>
        <v>0</v>
      </c>
      <c r="G262" s="41" t="b">
        <f t="shared" si="2"/>
        <v>1</v>
      </c>
      <c r="H262" s="42"/>
      <c r="I262" s="40" t="s">
        <v>496</v>
      </c>
      <c r="J262" s="43" t="s">
        <v>31</v>
      </c>
      <c r="K262" s="28"/>
      <c r="L262" s="23" t="s">
        <v>44</v>
      </c>
      <c r="M262" s="44" t="s">
        <v>499</v>
      </c>
      <c r="N262" s="39" t="s">
        <v>512</v>
      </c>
      <c r="O262" s="28"/>
      <c r="P262" s="39" t="s">
        <v>57</v>
      </c>
      <c r="Q262" s="45"/>
      <c r="R262" s="45"/>
      <c r="S262" s="42"/>
      <c r="T262" s="46" t="b">
        <v>0</v>
      </c>
      <c r="U262" s="47" t="s">
        <v>58</v>
      </c>
      <c r="V262" s="47" t="s">
        <v>59</v>
      </c>
      <c r="W262" s="50"/>
      <c r="X262" s="43" t="s">
        <v>60</v>
      </c>
      <c r="Y262" s="49" t="s">
        <v>61</v>
      </c>
      <c r="Z262" s="28"/>
      <c r="AA262" s="28"/>
      <c r="AB262" s="28"/>
      <c r="AC262" s="28"/>
    </row>
    <row r="263">
      <c r="A263" s="38"/>
      <c r="B263" s="38"/>
      <c r="C263" s="39" t="s">
        <v>513</v>
      </c>
      <c r="D263" s="40" t="s">
        <v>63</v>
      </c>
      <c r="E263" s="40" t="s">
        <v>64</v>
      </c>
      <c r="F263" s="41" t="b">
        <f t="shared" si="3"/>
        <v>0</v>
      </c>
      <c r="G263" s="41" t="b">
        <f t="shared" si="2"/>
        <v>1</v>
      </c>
      <c r="H263" s="42"/>
      <c r="I263" s="40" t="s">
        <v>496</v>
      </c>
      <c r="J263" s="43" t="s">
        <v>31</v>
      </c>
      <c r="K263" s="28"/>
      <c r="L263" s="23" t="s">
        <v>44</v>
      </c>
      <c r="M263" s="44" t="s">
        <v>499</v>
      </c>
      <c r="N263" s="39" t="s">
        <v>514</v>
      </c>
      <c r="O263" s="28"/>
      <c r="P263" s="39" t="s">
        <v>66</v>
      </c>
      <c r="Q263" s="45"/>
      <c r="R263" s="45"/>
      <c r="S263" s="42"/>
      <c r="T263" s="46" t="b">
        <v>0</v>
      </c>
      <c r="U263" s="47" t="s">
        <v>48</v>
      </c>
      <c r="V263" s="47" t="s">
        <v>67</v>
      </c>
      <c r="W263" s="48" t="s">
        <v>68</v>
      </c>
      <c r="X263" s="43" t="s">
        <v>69</v>
      </c>
      <c r="Y263" s="49" t="s">
        <v>70</v>
      </c>
      <c r="Z263" s="28"/>
      <c r="AA263" s="28"/>
      <c r="AB263" s="28"/>
      <c r="AC263" s="28"/>
    </row>
    <row r="264">
      <c r="A264" s="38"/>
      <c r="B264" s="37" t="s">
        <v>71</v>
      </c>
      <c r="C264" s="39" t="s">
        <v>515</v>
      </c>
      <c r="D264" s="40" t="s">
        <v>73</v>
      </c>
      <c r="E264" s="40" t="s">
        <v>74</v>
      </c>
      <c r="F264" s="41" t="b">
        <f t="shared" si="3"/>
        <v>0</v>
      </c>
      <c r="G264" s="41" t="b">
        <f t="shared" si="2"/>
        <v>1</v>
      </c>
      <c r="H264" s="42"/>
      <c r="I264" s="40" t="s">
        <v>496</v>
      </c>
      <c r="J264" s="43" t="s">
        <v>31</v>
      </c>
      <c r="K264" s="28"/>
      <c r="L264" s="23" t="s">
        <v>44</v>
      </c>
      <c r="M264" s="44" t="s">
        <v>499</v>
      </c>
      <c r="N264" s="39" t="s">
        <v>516</v>
      </c>
      <c r="O264" s="28"/>
      <c r="P264" s="39" t="s">
        <v>76</v>
      </c>
      <c r="Q264" s="45"/>
      <c r="R264" s="45"/>
      <c r="S264" s="42"/>
      <c r="T264" s="46" t="b">
        <v>0</v>
      </c>
      <c r="U264" s="47" t="s">
        <v>77</v>
      </c>
      <c r="V264" s="47" t="s">
        <v>78</v>
      </c>
      <c r="W264" s="50"/>
      <c r="X264" s="43" t="s">
        <v>79</v>
      </c>
      <c r="Y264" s="49" t="s">
        <v>80</v>
      </c>
      <c r="Z264" s="28"/>
      <c r="AA264" s="28"/>
      <c r="AB264" s="28"/>
      <c r="AC264" s="28"/>
    </row>
    <row r="265">
      <c r="A265" s="37" t="s">
        <v>81</v>
      </c>
      <c r="B265" s="38"/>
      <c r="C265" s="39" t="s">
        <v>515</v>
      </c>
      <c r="D265" s="40" t="s">
        <v>82</v>
      </c>
      <c r="E265" s="40" t="s">
        <v>74</v>
      </c>
      <c r="F265" s="41" t="b">
        <f t="shared" si="3"/>
        <v>0</v>
      </c>
      <c r="G265" s="41" t="b">
        <f t="shared" si="2"/>
        <v>1</v>
      </c>
      <c r="H265" s="42"/>
      <c r="I265" s="40" t="s">
        <v>496</v>
      </c>
      <c r="J265" s="43" t="s">
        <v>31</v>
      </c>
      <c r="K265" s="28"/>
      <c r="L265" s="23" t="s">
        <v>44</v>
      </c>
      <c r="M265" s="44" t="s">
        <v>499</v>
      </c>
      <c r="N265" s="39" t="s">
        <v>516</v>
      </c>
      <c r="O265" s="28"/>
      <c r="P265" s="39" t="s">
        <v>76</v>
      </c>
      <c r="Q265" s="45"/>
      <c r="R265" s="45"/>
      <c r="S265" s="42"/>
      <c r="T265" s="46" t="b">
        <v>0</v>
      </c>
      <c r="U265" s="47" t="s">
        <v>77</v>
      </c>
      <c r="V265" s="47" t="s">
        <v>78</v>
      </c>
      <c r="W265" s="50"/>
      <c r="X265" s="43" t="s">
        <v>79</v>
      </c>
      <c r="Y265" s="49" t="s">
        <v>80</v>
      </c>
      <c r="Z265" s="28"/>
      <c r="AA265" s="28"/>
      <c r="AB265" s="28"/>
      <c r="AC265" s="28"/>
    </row>
    <row r="266">
      <c r="A266" s="17"/>
      <c r="B266" s="17"/>
      <c r="C266" s="18" t="s">
        <v>517</v>
      </c>
      <c r="D266" s="19"/>
      <c r="E266" s="19"/>
      <c r="F266" s="20" t="b">
        <f t="shared" si="3"/>
        <v>1</v>
      </c>
      <c r="G266" s="20" t="b">
        <f t="shared" si="2"/>
        <v>0</v>
      </c>
      <c r="H266" s="21" t="s">
        <v>497</v>
      </c>
      <c r="I266" s="19"/>
      <c r="J266" s="22" t="s">
        <v>31</v>
      </c>
      <c r="K266" s="19"/>
      <c r="L266" s="23" t="s">
        <v>498</v>
      </c>
      <c r="M266" s="24" t="s">
        <v>499</v>
      </c>
      <c r="N266" s="18" t="s">
        <v>518</v>
      </c>
      <c r="O266" s="19"/>
      <c r="P266" s="18" t="s">
        <v>519</v>
      </c>
      <c r="Q266" s="19"/>
      <c r="R266" s="19"/>
      <c r="S266" s="20" t="b">
        <v>0</v>
      </c>
      <c r="T266" s="19"/>
      <c r="U266" s="19"/>
      <c r="V266" s="19"/>
      <c r="W266" s="25"/>
      <c r="X266" s="43" t="s">
        <v>502</v>
      </c>
      <c r="Y266" s="49" t="s">
        <v>37</v>
      </c>
      <c r="Z266" s="28"/>
      <c r="AA266" s="28"/>
      <c r="AB266" s="28"/>
      <c r="AC266" s="28"/>
    </row>
    <row r="267">
      <c r="A267" s="17"/>
      <c r="B267" s="17"/>
      <c r="C267" s="18" t="s">
        <v>517</v>
      </c>
      <c r="D267" s="19"/>
      <c r="E267" s="19"/>
      <c r="F267" s="20" t="b">
        <f t="shared" si="3"/>
        <v>1</v>
      </c>
      <c r="G267" s="20" t="b">
        <f t="shared" si="2"/>
        <v>0</v>
      </c>
      <c r="H267" s="21" t="s">
        <v>497</v>
      </c>
      <c r="I267" s="19"/>
      <c r="J267" s="22" t="s">
        <v>31</v>
      </c>
      <c r="K267" s="19"/>
      <c r="L267" s="23" t="s">
        <v>38</v>
      </c>
      <c r="M267" s="24" t="s">
        <v>499</v>
      </c>
      <c r="N267" s="18" t="s">
        <v>518</v>
      </c>
      <c r="O267" s="19"/>
      <c r="P267" s="18" t="s">
        <v>519</v>
      </c>
      <c r="Q267" s="19"/>
      <c r="R267" s="19"/>
      <c r="S267" s="20" t="b">
        <v>0</v>
      </c>
      <c r="T267" s="19"/>
      <c r="U267" s="19"/>
      <c r="V267" s="19"/>
      <c r="W267" s="25"/>
      <c r="X267" s="43" t="s">
        <v>39</v>
      </c>
      <c r="Y267" s="49" t="s">
        <v>40</v>
      </c>
      <c r="Z267" s="28"/>
      <c r="AA267" s="28"/>
      <c r="AB267" s="28"/>
      <c r="AC267" s="28"/>
    </row>
    <row r="268">
      <c r="A268" s="17"/>
      <c r="B268" s="17"/>
      <c r="C268" s="18" t="s">
        <v>517</v>
      </c>
      <c r="D268" s="19"/>
      <c r="E268" s="19"/>
      <c r="F268" s="20" t="b">
        <f t="shared" si="3"/>
        <v>1</v>
      </c>
      <c r="G268" s="20" t="b">
        <f t="shared" si="2"/>
        <v>0</v>
      </c>
      <c r="H268" s="21" t="s">
        <v>497</v>
      </c>
      <c r="I268" s="19"/>
      <c r="J268" s="22" t="s">
        <v>31</v>
      </c>
      <c r="K268" s="19"/>
      <c r="L268" s="23" t="s">
        <v>520</v>
      </c>
      <c r="M268" s="24" t="s">
        <v>499</v>
      </c>
      <c r="N268" s="18" t="s">
        <v>518</v>
      </c>
      <c r="O268" s="19"/>
      <c r="P268" s="18" t="s">
        <v>519</v>
      </c>
      <c r="Q268" s="19"/>
      <c r="R268" s="19"/>
      <c r="S268" s="20" t="b">
        <v>0</v>
      </c>
      <c r="T268" s="19"/>
      <c r="U268" s="19"/>
      <c r="V268" s="19"/>
      <c r="W268" s="25"/>
      <c r="X268" s="43" t="s">
        <v>504</v>
      </c>
      <c r="Y268" s="49" t="s">
        <v>521</v>
      </c>
      <c r="Z268" s="43" t="s">
        <v>506</v>
      </c>
      <c r="AA268" s="28"/>
      <c r="AB268" s="28"/>
      <c r="AC268" s="28"/>
    </row>
    <row r="269">
      <c r="A269" s="38"/>
      <c r="B269" s="38"/>
      <c r="C269" s="39" t="s">
        <v>522</v>
      </c>
      <c r="D269" s="40" t="s">
        <v>42</v>
      </c>
      <c r="E269" s="40" t="s">
        <v>43</v>
      </c>
      <c r="F269" s="41" t="b">
        <f t="shared" si="3"/>
        <v>0</v>
      </c>
      <c r="G269" s="41" t="b">
        <f t="shared" si="2"/>
        <v>1</v>
      </c>
      <c r="H269" s="42"/>
      <c r="I269" s="40" t="s">
        <v>517</v>
      </c>
      <c r="J269" s="43" t="s">
        <v>31</v>
      </c>
      <c r="K269" s="28"/>
      <c r="L269" s="23" t="s">
        <v>44</v>
      </c>
      <c r="M269" s="44" t="s">
        <v>499</v>
      </c>
      <c r="N269" s="39" t="s">
        <v>523</v>
      </c>
      <c r="O269" s="22" t="s">
        <v>524</v>
      </c>
      <c r="P269" s="39" t="s">
        <v>47</v>
      </c>
      <c r="Q269" s="45"/>
      <c r="R269" s="45"/>
      <c r="S269" s="42"/>
      <c r="T269" s="46" t="b">
        <v>0</v>
      </c>
      <c r="U269" s="47" t="s">
        <v>48</v>
      </c>
      <c r="V269" s="47" t="s">
        <v>49</v>
      </c>
      <c r="W269" s="48" t="s">
        <v>50</v>
      </c>
      <c r="X269" s="43" t="s">
        <v>51</v>
      </c>
      <c r="Y269" s="49" t="s">
        <v>510</v>
      </c>
      <c r="Z269" s="28"/>
      <c r="AA269" s="28"/>
      <c r="AB269" s="28"/>
      <c r="AC269" s="28"/>
    </row>
    <row r="270">
      <c r="A270" s="38"/>
      <c r="B270" s="38"/>
      <c r="C270" s="39" t="s">
        <v>525</v>
      </c>
      <c r="D270" s="40" t="s">
        <v>54</v>
      </c>
      <c r="E270" s="40" t="s">
        <v>55</v>
      </c>
      <c r="F270" s="41" t="b">
        <f t="shared" si="3"/>
        <v>0</v>
      </c>
      <c r="G270" s="41" t="b">
        <f t="shared" si="2"/>
        <v>1</v>
      </c>
      <c r="H270" s="42"/>
      <c r="I270" s="40" t="s">
        <v>517</v>
      </c>
      <c r="J270" s="43" t="s">
        <v>31</v>
      </c>
      <c r="K270" s="28"/>
      <c r="L270" s="23" t="s">
        <v>44</v>
      </c>
      <c r="M270" s="44" t="s">
        <v>499</v>
      </c>
      <c r="N270" s="39" t="s">
        <v>526</v>
      </c>
      <c r="O270" s="28"/>
      <c r="P270" s="39" t="s">
        <v>57</v>
      </c>
      <c r="Q270" s="45"/>
      <c r="R270" s="45"/>
      <c r="S270" s="42"/>
      <c r="T270" s="46" t="b">
        <v>0</v>
      </c>
      <c r="U270" s="47" t="s">
        <v>58</v>
      </c>
      <c r="V270" s="47" t="s">
        <v>59</v>
      </c>
      <c r="W270" s="50"/>
      <c r="X270" s="43" t="s">
        <v>60</v>
      </c>
      <c r="Y270" s="49" t="s">
        <v>61</v>
      </c>
      <c r="Z270" s="28"/>
      <c r="AA270" s="28"/>
      <c r="AB270" s="28"/>
      <c r="AC270" s="28"/>
    </row>
    <row r="271">
      <c r="A271" s="38"/>
      <c r="B271" s="38"/>
      <c r="C271" s="39" t="s">
        <v>527</v>
      </c>
      <c r="D271" s="40" t="s">
        <v>63</v>
      </c>
      <c r="E271" s="40" t="s">
        <v>64</v>
      </c>
      <c r="F271" s="41" t="b">
        <f t="shared" si="3"/>
        <v>0</v>
      </c>
      <c r="G271" s="41" t="b">
        <f t="shared" si="2"/>
        <v>1</v>
      </c>
      <c r="H271" s="42"/>
      <c r="I271" s="40" t="s">
        <v>517</v>
      </c>
      <c r="J271" s="43" t="s">
        <v>31</v>
      </c>
      <c r="K271" s="28"/>
      <c r="L271" s="23" t="s">
        <v>44</v>
      </c>
      <c r="M271" s="44" t="s">
        <v>499</v>
      </c>
      <c r="N271" s="39" t="s">
        <v>528</v>
      </c>
      <c r="O271" s="28"/>
      <c r="P271" s="39" t="s">
        <v>66</v>
      </c>
      <c r="Q271" s="45"/>
      <c r="R271" s="45"/>
      <c r="S271" s="42"/>
      <c r="T271" s="46" t="b">
        <v>0</v>
      </c>
      <c r="U271" s="47" t="s">
        <v>48</v>
      </c>
      <c r="V271" s="47" t="s">
        <v>67</v>
      </c>
      <c r="W271" s="48" t="s">
        <v>68</v>
      </c>
      <c r="X271" s="43" t="s">
        <v>69</v>
      </c>
      <c r="Y271" s="49" t="s">
        <v>70</v>
      </c>
      <c r="Z271" s="28"/>
      <c r="AA271" s="28"/>
      <c r="AB271" s="28"/>
      <c r="AC271" s="28"/>
    </row>
    <row r="272">
      <c r="A272" s="38"/>
      <c r="B272" s="37" t="s">
        <v>71</v>
      </c>
      <c r="C272" s="39" t="s">
        <v>529</v>
      </c>
      <c r="D272" s="40" t="s">
        <v>73</v>
      </c>
      <c r="E272" s="40" t="s">
        <v>74</v>
      </c>
      <c r="F272" s="41" t="b">
        <f t="shared" si="3"/>
        <v>0</v>
      </c>
      <c r="G272" s="41" t="b">
        <f t="shared" si="2"/>
        <v>1</v>
      </c>
      <c r="H272" s="42"/>
      <c r="I272" s="40" t="s">
        <v>517</v>
      </c>
      <c r="J272" s="43" t="s">
        <v>31</v>
      </c>
      <c r="K272" s="28"/>
      <c r="L272" s="23" t="s">
        <v>44</v>
      </c>
      <c r="M272" s="44" t="s">
        <v>499</v>
      </c>
      <c r="N272" s="39" t="s">
        <v>530</v>
      </c>
      <c r="O272" s="28"/>
      <c r="P272" s="39" t="s">
        <v>76</v>
      </c>
      <c r="Q272" s="45"/>
      <c r="R272" s="45"/>
      <c r="S272" s="42"/>
      <c r="T272" s="46" t="b">
        <v>0</v>
      </c>
      <c r="U272" s="47" t="s">
        <v>77</v>
      </c>
      <c r="V272" s="47" t="s">
        <v>78</v>
      </c>
      <c r="W272" s="50"/>
      <c r="X272" s="43" t="s">
        <v>79</v>
      </c>
      <c r="Y272" s="49" t="s">
        <v>80</v>
      </c>
      <c r="Z272" s="28"/>
      <c r="AA272" s="28"/>
      <c r="AB272" s="28"/>
      <c r="AC272" s="28"/>
    </row>
    <row r="273">
      <c r="A273" s="37" t="s">
        <v>81</v>
      </c>
      <c r="B273" s="38"/>
      <c r="C273" s="39" t="s">
        <v>529</v>
      </c>
      <c r="D273" s="40" t="s">
        <v>82</v>
      </c>
      <c r="E273" s="40" t="s">
        <v>74</v>
      </c>
      <c r="F273" s="41" t="b">
        <f t="shared" si="3"/>
        <v>0</v>
      </c>
      <c r="G273" s="41" t="b">
        <f t="shared" si="2"/>
        <v>1</v>
      </c>
      <c r="H273" s="42"/>
      <c r="I273" s="40" t="s">
        <v>517</v>
      </c>
      <c r="J273" s="43" t="s">
        <v>31</v>
      </c>
      <c r="K273" s="28"/>
      <c r="L273" s="23" t="s">
        <v>44</v>
      </c>
      <c r="M273" s="44" t="s">
        <v>499</v>
      </c>
      <c r="N273" s="39" t="s">
        <v>530</v>
      </c>
      <c r="O273" s="28"/>
      <c r="P273" s="39" t="s">
        <v>76</v>
      </c>
      <c r="Q273" s="45"/>
      <c r="R273" s="45"/>
      <c r="S273" s="42"/>
      <c r="T273" s="46" t="b">
        <v>0</v>
      </c>
      <c r="U273" s="47" t="s">
        <v>77</v>
      </c>
      <c r="V273" s="47" t="s">
        <v>78</v>
      </c>
      <c r="W273" s="50"/>
      <c r="X273" s="43" t="s">
        <v>79</v>
      </c>
      <c r="Y273" s="49" t="s">
        <v>80</v>
      </c>
      <c r="Z273" s="28"/>
      <c r="AA273" s="28"/>
      <c r="AB273" s="28"/>
      <c r="AC273" s="28"/>
    </row>
    <row r="274">
      <c r="A274" s="17"/>
      <c r="B274" s="17"/>
      <c r="C274" s="18" t="s">
        <v>531</v>
      </c>
      <c r="D274" s="19"/>
      <c r="E274" s="19"/>
      <c r="F274" s="20" t="b">
        <f t="shared" si="3"/>
        <v>1</v>
      </c>
      <c r="G274" s="20" t="b">
        <f t="shared" si="2"/>
        <v>0</v>
      </c>
      <c r="H274" s="21" t="s">
        <v>497</v>
      </c>
      <c r="I274" s="19"/>
      <c r="J274" s="22" t="s">
        <v>31</v>
      </c>
      <c r="K274" s="19"/>
      <c r="L274" s="23" t="s">
        <v>498</v>
      </c>
      <c r="M274" s="24" t="s">
        <v>499</v>
      </c>
      <c r="N274" s="18" t="s">
        <v>532</v>
      </c>
      <c r="O274" s="19"/>
      <c r="P274" s="18" t="s">
        <v>533</v>
      </c>
      <c r="Q274" s="19"/>
      <c r="R274" s="19"/>
      <c r="S274" s="20" t="b">
        <v>0</v>
      </c>
      <c r="T274" s="19"/>
      <c r="U274" s="19"/>
      <c r="V274" s="19"/>
      <c r="W274" s="25"/>
      <c r="X274" s="43" t="s">
        <v>502</v>
      </c>
      <c r="Y274" s="49" t="s">
        <v>37</v>
      </c>
      <c r="Z274" s="28"/>
      <c r="AA274" s="28"/>
      <c r="AB274" s="28"/>
      <c r="AC274" s="28"/>
    </row>
    <row r="275">
      <c r="A275" s="17"/>
      <c r="B275" s="17"/>
      <c r="C275" s="30" t="s">
        <v>531</v>
      </c>
      <c r="D275" s="19"/>
      <c r="E275" s="19"/>
      <c r="F275" s="31" t="b">
        <f t="shared" si="3"/>
        <v>1</v>
      </c>
      <c r="G275" s="31" t="b">
        <f t="shared" si="2"/>
        <v>0</v>
      </c>
      <c r="H275" s="32" t="s">
        <v>497</v>
      </c>
      <c r="I275" s="19"/>
      <c r="J275" s="22" t="s">
        <v>31</v>
      </c>
      <c r="K275" s="19"/>
      <c r="L275" s="33" t="s">
        <v>38</v>
      </c>
      <c r="M275" s="34" t="s">
        <v>499</v>
      </c>
      <c r="N275" s="30" t="s">
        <v>532</v>
      </c>
      <c r="O275" s="19"/>
      <c r="P275" s="30" t="s">
        <v>533</v>
      </c>
      <c r="Q275" s="19"/>
      <c r="R275" s="19"/>
      <c r="S275" s="31" t="b">
        <v>0</v>
      </c>
      <c r="T275" s="19"/>
      <c r="U275" s="19"/>
      <c r="V275" s="19"/>
      <c r="W275" s="25"/>
      <c r="X275" s="52" t="s">
        <v>39</v>
      </c>
      <c r="Y275" s="53" t="s">
        <v>40</v>
      </c>
      <c r="Z275" s="28"/>
      <c r="AA275" s="28"/>
      <c r="AB275" s="28"/>
      <c r="AC275" s="28"/>
    </row>
    <row r="276">
      <c r="A276" s="17"/>
      <c r="B276" s="17"/>
      <c r="C276" s="30" t="s">
        <v>531</v>
      </c>
      <c r="D276" s="19"/>
      <c r="E276" s="19"/>
      <c r="F276" s="31" t="b">
        <f t="shared" si="3"/>
        <v>1</v>
      </c>
      <c r="G276" s="31" t="b">
        <f t="shared" si="2"/>
        <v>0</v>
      </c>
      <c r="H276" s="32" t="s">
        <v>497</v>
      </c>
      <c r="I276" s="19"/>
      <c r="J276" s="22" t="s">
        <v>31</v>
      </c>
      <c r="K276" s="19"/>
      <c r="L276" s="33" t="s">
        <v>534</v>
      </c>
      <c r="M276" s="34" t="s">
        <v>499</v>
      </c>
      <c r="N276" s="30" t="s">
        <v>532</v>
      </c>
      <c r="O276" s="19"/>
      <c r="P276" s="30" t="s">
        <v>533</v>
      </c>
      <c r="Q276" s="19"/>
      <c r="R276" s="19"/>
      <c r="S276" s="31" t="b">
        <v>0</v>
      </c>
      <c r="T276" s="19"/>
      <c r="U276" s="19"/>
      <c r="V276" s="19"/>
      <c r="W276" s="25"/>
      <c r="X276" s="52" t="s">
        <v>504</v>
      </c>
      <c r="Y276" s="53" t="s">
        <v>535</v>
      </c>
      <c r="Z276" s="52" t="s">
        <v>506</v>
      </c>
      <c r="AA276" s="28"/>
      <c r="AB276" s="28"/>
      <c r="AC276" s="28"/>
    </row>
    <row r="277">
      <c r="A277" s="38"/>
      <c r="B277" s="38"/>
      <c r="C277" s="39" t="s">
        <v>536</v>
      </c>
      <c r="D277" s="40" t="s">
        <v>42</v>
      </c>
      <c r="E277" s="40" t="s">
        <v>43</v>
      </c>
      <c r="F277" s="41" t="b">
        <f t="shared" si="3"/>
        <v>0</v>
      </c>
      <c r="G277" s="41" t="b">
        <f t="shared" si="2"/>
        <v>1</v>
      </c>
      <c r="H277" s="42"/>
      <c r="I277" s="40" t="s">
        <v>531</v>
      </c>
      <c r="J277" s="43" t="s">
        <v>31</v>
      </c>
      <c r="K277" s="28"/>
      <c r="L277" s="23" t="s">
        <v>44</v>
      </c>
      <c r="M277" s="44" t="s">
        <v>499</v>
      </c>
      <c r="N277" s="39" t="s">
        <v>537</v>
      </c>
      <c r="O277" s="22" t="s">
        <v>538</v>
      </c>
      <c r="P277" s="39" t="s">
        <v>47</v>
      </c>
      <c r="Q277" s="45"/>
      <c r="R277" s="45"/>
      <c r="S277" s="42"/>
      <c r="T277" s="46" t="b">
        <v>0</v>
      </c>
      <c r="U277" s="47" t="s">
        <v>48</v>
      </c>
      <c r="V277" s="47" t="s">
        <v>49</v>
      </c>
      <c r="W277" s="48" t="s">
        <v>50</v>
      </c>
      <c r="X277" s="43" t="s">
        <v>51</v>
      </c>
      <c r="Y277" s="49" t="s">
        <v>510</v>
      </c>
      <c r="Z277" s="28"/>
      <c r="AA277" s="28"/>
      <c r="AB277" s="28"/>
      <c r="AC277" s="28"/>
    </row>
    <row r="278">
      <c r="A278" s="38"/>
      <c r="B278" s="38"/>
      <c r="C278" s="39" t="s">
        <v>539</v>
      </c>
      <c r="D278" s="40" t="s">
        <v>54</v>
      </c>
      <c r="E278" s="40" t="s">
        <v>55</v>
      </c>
      <c r="F278" s="41" t="b">
        <f t="shared" si="3"/>
        <v>0</v>
      </c>
      <c r="G278" s="41" t="b">
        <f t="shared" si="2"/>
        <v>1</v>
      </c>
      <c r="H278" s="42"/>
      <c r="I278" s="40" t="s">
        <v>531</v>
      </c>
      <c r="J278" s="43" t="s">
        <v>31</v>
      </c>
      <c r="K278" s="28"/>
      <c r="L278" s="23" t="s">
        <v>44</v>
      </c>
      <c r="M278" s="44" t="s">
        <v>499</v>
      </c>
      <c r="N278" s="39" t="s">
        <v>540</v>
      </c>
      <c r="O278" s="28"/>
      <c r="P278" s="39" t="s">
        <v>57</v>
      </c>
      <c r="Q278" s="45"/>
      <c r="R278" s="45"/>
      <c r="S278" s="42"/>
      <c r="T278" s="46" t="b">
        <v>0</v>
      </c>
      <c r="U278" s="47" t="s">
        <v>58</v>
      </c>
      <c r="V278" s="47" t="s">
        <v>59</v>
      </c>
      <c r="W278" s="50"/>
      <c r="X278" s="43" t="s">
        <v>60</v>
      </c>
      <c r="Y278" s="49" t="s">
        <v>61</v>
      </c>
      <c r="Z278" s="28"/>
      <c r="AA278" s="28"/>
      <c r="AB278" s="28"/>
      <c r="AC278" s="28"/>
    </row>
    <row r="279">
      <c r="A279" s="38"/>
      <c r="B279" s="38"/>
      <c r="C279" s="39" t="s">
        <v>541</v>
      </c>
      <c r="D279" s="40" t="s">
        <v>63</v>
      </c>
      <c r="E279" s="40" t="s">
        <v>64</v>
      </c>
      <c r="F279" s="41" t="b">
        <f t="shared" si="3"/>
        <v>0</v>
      </c>
      <c r="G279" s="41" t="b">
        <f t="shared" si="2"/>
        <v>1</v>
      </c>
      <c r="H279" s="42"/>
      <c r="I279" s="40" t="s">
        <v>531</v>
      </c>
      <c r="J279" s="43" t="s">
        <v>31</v>
      </c>
      <c r="K279" s="28"/>
      <c r="L279" s="23" t="s">
        <v>44</v>
      </c>
      <c r="M279" s="44" t="s">
        <v>499</v>
      </c>
      <c r="N279" s="39" t="s">
        <v>542</v>
      </c>
      <c r="O279" s="28"/>
      <c r="P279" s="39" t="s">
        <v>66</v>
      </c>
      <c r="Q279" s="45"/>
      <c r="R279" s="45"/>
      <c r="S279" s="42"/>
      <c r="T279" s="46" t="b">
        <v>0</v>
      </c>
      <c r="U279" s="47" t="s">
        <v>48</v>
      </c>
      <c r="V279" s="47" t="s">
        <v>67</v>
      </c>
      <c r="W279" s="48" t="s">
        <v>68</v>
      </c>
      <c r="X279" s="43" t="s">
        <v>69</v>
      </c>
      <c r="Y279" s="49" t="s">
        <v>70</v>
      </c>
      <c r="Z279" s="28"/>
      <c r="AA279" s="28"/>
      <c r="AB279" s="28"/>
      <c r="AC279" s="28"/>
    </row>
    <row r="280">
      <c r="A280" s="38"/>
      <c r="B280" s="37" t="s">
        <v>71</v>
      </c>
      <c r="C280" s="39" t="s">
        <v>543</v>
      </c>
      <c r="D280" s="40" t="s">
        <v>73</v>
      </c>
      <c r="E280" s="40" t="s">
        <v>74</v>
      </c>
      <c r="F280" s="41" t="b">
        <f t="shared" si="3"/>
        <v>0</v>
      </c>
      <c r="G280" s="41" t="b">
        <f t="shared" si="2"/>
        <v>1</v>
      </c>
      <c r="H280" s="42"/>
      <c r="I280" s="40" t="s">
        <v>531</v>
      </c>
      <c r="J280" s="43" t="s">
        <v>31</v>
      </c>
      <c r="K280" s="28"/>
      <c r="L280" s="23" t="s">
        <v>44</v>
      </c>
      <c r="M280" s="44" t="s">
        <v>499</v>
      </c>
      <c r="N280" s="39" t="s">
        <v>544</v>
      </c>
      <c r="O280" s="28"/>
      <c r="P280" s="39" t="s">
        <v>76</v>
      </c>
      <c r="Q280" s="45"/>
      <c r="R280" s="45"/>
      <c r="S280" s="42"/>
      <c r="T280" s="46" t="b">
        <v>0</v>
      </c>
      <c r="U280" s="47" t="s">
        <v>77</v>
      </c>
      <c r="V280" s="47" t="s">
        <v>78</v>
      </c>
      <c r="W280" s="50"/>
      <c r="X280" s="43" t="s">
        <v>79</v>
      </c>
      <c r="Y280" s="49" t="s">
        <v>80</v>
      </c>
      <c r="Z280" s="28"/>
      <c r="AA280" s="28"/>
      <c r="AB280" s="28"/>
      <c r="AC280" s="28"/>
    </row>
    <row r="281">
      <c r="A281" s="37" t="s">
        <v>81</v>
      </c>
      <c r="B281" s="38"/>
      <c r="C281" s="39" t="s">
        <v>543</v>
      </c>
      <c r="D281" s="40" t="s">
        <v>82</v>
      </c>
      <c r="E281" s="40" t="s">
        <v>74</v>
      </c>
      <c r="F281" s="41" t="b">
        <f t="shared" si="3"/>
        <v>0</v>
      </c>
      <c r="G281" s="41" t="b">
        <f t="shared" si="2"/>
        <v>1</v>
      </c>
      <c r="H281" s="42"/>
      <c r="I281" s="40" t="s">
        <v>531</v>
      </c>
      <c r="J281" s="43" t="s">
        <v>31</v>
      </c>
      <c r="K281" s="28"/>
      <c r="L281" s="23" t="s">
        <v>44</v>
      </c>
      <c r="M281" s="44" t="s">
        <v>499</v>
      </c>
      <c r="N281" s="39" t="s">
        <v>544</v>
      </c>
      <c r="O281" s="28"/>
      <c r="P281" s="39" t="s">
        <v>76</v>
      </c>
      <c r="Q281" s="45"/>
      <c r="R281" s="45"/>
      <c r="S281" s="42"/>
      <c r="T281" s="46" t="b">
        <v>0</v>
      </c>
      <c r="U281" s="47" t="s">
        <v>77</v>
      </c>
      <c r="V281" s="47" t="s">
        <v>78</v>
      </c>
      <c r="W281" s="50"/>
      <c r="X281" s="43" t="s">
        <v>79</v>
      </c>
      <c r="Y281" s="49" t="s">
        <v>80</v>
      </c>
      <c r="Z281" s="28"/>
      <c r="AA281" s="28"/>
      <c r="AB281" s="28"/>
      <c r="AC281" s="28"/>
    </row>
    <row r="282">
      <c r="A282" s="17"/>
      <c r="B282" s="17"/>
      <c r="C282" s="18" t="s">
        <v>545</v>
      </c>
      <c r="D282" s="19"/>
      <c r="E282" s="19"/>
      <c r="F282" s="20" t="b">
        <f t="shared" si="3"/>
        <v>1</v>
      </c>
      <c r="G282" s="20" t="b">
        <f t="shared" si="2"/>
        <v>0</v>
      </c>
      <c r="H282" s="21" t="s">
        <v>546</v>
      </c>
      <c r="I282" s="19"/>
      <c r="J282" s="22" t="s">
        <v>31</v>
      </c>
      <c r="K282" s="19"/>
      <c r="L282" s="23" t="s">
        <v>547</v>
      </c>
      <c r="M282" s="24" t="s">
        <v>499</v>
      </c>
      <c r="N282" s="18" t="s">
        <v>548</v>
      </c>
      <c r="O282" s="19"/>
      <c r="P282" s="18" t="s">
        <v>549</v>
      </c>
      <c r="Q282" s="19"/>
      <c r="R282" s="19"/>
      <c r="S282" s="20" t="b">
        <v>0</v>
      </c>
      <c r="T282" s="19"/>
      <c r="U282" s="19"/>
      <c r="V282" s="19"/>
      <c r="W282" s="25"/>
      <c r="X282" s="43" t="s">
        <v>550</v>
      </c>
      <c r="Y282" s="49" t="s">
        <v>37</v>
      </c>
      <c r="Z282" s="43" t="s">
        <v>551</v>
      </c>
      <c r="AA282" s="43" t="s">
        <v>552</v>
      </c>
      <c r="AB282" s="43" t="s">
        <v>553</v>
      </c>
      <c r="AC282" s="43"/>
    </row>
    <row r="283">
      <c r="A283" s="17"/>
      <c r="B283" s="17"/>
      <c r="C283" s="30" t="s">
        <v>545</v>
      </c>
      <c r="D283" s="19"/>
      <c r="E283" s="19"/>
      <c r="F283" s="31" t="b">
        <f t="shared" si="3"/>
        <v>1</v>
      </c>
      <c r="G283" s="31" t="b">
        <f t="shared" si="2"/>
        <v>0</v>
      </c>
      <c r="H283" s="32" t="s">
        <v>546</v>
      </c>
      <c r="I283" s="19"/>
      <c r="J283" s="22" t="s">
        <v>31</v>
      </c>
      <c r="K283" s="19"/>
      <c r="L283" s="33" t="s">
        <v>38</v>
      </c>
      <c r="M283" s="34" t="s">
        <v>499</v>
      </c>
      <c r="N283" s="30" t="s">
        <v>548</v>
      </c>
      <c r="O283" s="19"/>
      <c r="P283" s="30" t="s">
        <v>549</v>
      </c>
      <c r="Q283" s="19"/>
      <c r="R283" s="19"/>
      <c r="S283" s="31" t="b">
        <v>0</v>
      </c>
      <c r="T283" s="19"/>
      <c r="U283" s="19"/>
      <c r="V283" s="19"/>
      <c r="W283" s="25"/>
      <c r="X283" s="52" t="s">
        <v>39</v>
      </c>
      <c r="Y283" s="53" t="s">
        <v>40</v>
      </c>
      <c r="Z283" s="28"/>
      <c r="AA283" s="28"/>
      <c r="AB283" s="28"/>
      <c r="AC283" s="28"/>
    </row>
    <row r="284">
      <c r="A284" s="38"/>
      <c r="B284" s="38"/>
      <c r="C284" s="39" t="s">
        <v>554</v>
      </c>
      <c r="D284" s="40" t="s">
        <v>42</v>
      </c>
      <c r="E284" s="40" t="s">
        <v>43</v>
      </c>
      <c r="F284" s="41" t="b">
        <f t="shared" si="3"/>
        <v>0</v>
      </c>
      <c r="G284" s="41" t="b">
        <f t="shared" si="2"/>
        <v>1</v>
      </c>
      <c r="H284" s="42"/>
      <c r="I284" s="40" t="s">
        <v>545</v>
      </c>
      <c r="J284" s="43" t="s">
        <v>31</v>
      </c>
      <c r="K284" s="28"/>
      <c r="L284" s="23" t="s">
        <v>44</v>
      </c>
      <c r="M284" s="44" t="s">
        <v>499</v>
      </c>
      <c r="N284" s="39" t="s">
        <v>555</v>
      </c>
      <c r="O284" s="22" t="s">
        <v>556</v>
      </c>
      <c r="P284" s="39" t="s">
        <v>47</v>
      </c>
      <c r="Q284" s="45"/>
      <c r="R284" s="45"/>
      <c r="S284" s="42"/>
      <c r="T284" s="46" t="b">
        <v>0</v>
      </c>
      <c r="U284" s="47" t="s">
        <v>48</v>
      </c>
      <c r="V284" s="47" t="s">
        <v>49</v>
      </c>
      <c r="W284" s="48" t="s">
        <v>50</v>
      </c>
      <c r="X284" s="63" t="s">
        <v>51</v>
      </c>
      <c r="Y284" s="64" t="s">
        <v>557</v>
      </c>
      <c r="Z284" s="28"/>
      <c r="AA284" s="28"/>
      <c r="AB284" s="43" t="s">
        <v>558</v>
      </c>
      <c r="AC284" s="43"/>
    </row>
    <row r="285">
      <c r="A285" s="38"/>
      <c r="B285" s="38"/>
      <c r="C285" s="39" t="s">
        <v>559</v>
      </c>
      <c r="D285" s="40" t="s">
        <v>54</v>
      </c>
      <c r="E285" s="40" t="s">
        <v>55</v>
      </c>
      <c r="F285" s="41" t="b">
        <f t="shared" si="3"/>
        <v>0</v>
      </c>
      <c r="G285" s="41" t="b">
        <f t="shared" si="2"/>
        <v>1</v>
      </c>
      <c r="H285" s="42"/>
      <c r="I285" s="40" t="s">
        <v>545</v>
      </c>
      <c r="J285" s="43" t="s">
        <v>31</v>
      </c>
      <c r="K285" s="28"/>
      <c r="L285" s="23" t="s">
        <v>44</v>
      </c>
      <c r="M285" s="44" t="s">
        <v>499</v>
      </c>
      <c r="N285" s="39" t="s">
        <v>560</v>
      </c>
      <c r="O285" s="28"/>
      <c r="P285" s="39" t="s">
        <v>57</v>
      </c>
      <c r="Q285" s="45"/>
      <c r="R285" s="45"/>
      <c r="S285" s="42"/>
      <c r="T285" s="46" t="b">
        <v>0</v>
      </c>
      <c r="U285" s="47" t="s">
        <v>58</v>
      </c>
      <c r="V285" s="47" t="s">
        <v>59</v>
      </c>
      <c r="W285" s="50"/>
      <c r="X285" s="43" t="s">
        <v>60</v>
      </c>
      <c r="Y285" s="49" t="s">
        <v>61</v>
      </c>
      <c r="Z285" s="28"/>
      <c r="AA285" s="28"/>
      <c r="AB285" s="28"/>
      <c r="AC285" s="28"/>
    </row>
    <row r="286">
      <c r="A286" s="38"/>
      <c r="B286" s="38"/>
      <c r="C286" s="39" t="s">
        <v>561</v>
      </c>
      <c r="D286" s="40" t="s">
        <v>63</v>
      </c>
      <c r="E286" s="40" t="s">
        <v>64</v>
      </c>
      <c r="F286" s="41" t="b">
        <f t="shared" si="3"/>
        <v>0</v>
      </c>
      <c r="G286" s="41" t="b">
        <f t="shared" si="2"/>
        <v>1</v>
      </c>
      <c r="H286" s="42"/>
      <c r="I286" s="40" t="s">
        <v>545</v>
      </c>
      <c r="J286" s="43" t="s">
        <v>31</v>
      </c>
      <c r="K286" s="28"/>
      <c r="L286" s="23" t="s">
        <v>44</v>
      </c>
      <c r="M286" s="44" t="s">
        <v>499</v>
      </c>
      <c r="N286" s="39" t="s">
        <v>562</v>
      </c>
      <c r="O286" s="28"/>
      <c r="P286" s="39" t="s">
        <v>66</v>
      </c>
      <c r="Q286" s="45"/>
      <c r="R286" s="45"/>
      <c r="S286" s="42"/>
      <c r="T286" s="46" t="b">
        <v>0</v>
      </c>
      <c r="U286" s="47" t="s">
        <v>48</v>
      </c>
      <c r="V286" s="47" t="s">
        <v>67</v>
      </c>
      <c r="W286" s="48" t="s">
        <v>68</v>
      </c>
      <c r="X286" s="43" t="s">
        <v>69</v>
      </c>
      <c r="Y286" s="49" t="s">
        <v>70</v>
      </c>
      <c r="Z286" s="28"/>
      <c r="AA286" s="28"/>
      <c r="AB286" s="28"/>
      <c r="AC286" s="28"/>
    </row>
    <row r="287">
      <c r="A287" s="38"/>
      <c r="B287" s="37" t="s">
        <v>71</v>
      </c>
      <c r="C287" s="39" t="s">
        <v>563</v>
      </c>
      <c r="D287" s="40" t="s">
        <v>73</v>
      </c>
      <c r="E287" s="40" t="s">
        <v>74</v>
      </c>
      <c r="F287" s="41" t="b">
        <f t="shared" si="3"/>
        <v>0</v>
      </c>
      <c r="G287" s="41" t="b">
        <f t="shared" si="2"/>
        <v>1</v>
      </c>
      <c r="H287" s="42"/>
      <c r="I287" s="40" t="s">
        <v>545</v>
      </c>
      <c r="J287" s="43" t="s">
        <v>31</v>
      </c>
      <c r="K287" s="28"/>
      <c r="L287" s="23" t="s">
        <v>44</v>
      </c>
      <c r="M287" s="44" t="s">
        <v>499</v>
      </c>
      <c r="N287" s="39" t="s">
        <v>564</v>
      </c>
      <c r="O287" s="28"/>
      <c r="P287" s="39" t="s">
        <v>76</v>
      </c>
      <c r="Q287" s="45"/>
      <c r="R287" s="45"/>
      <c r="S287" s="42"/>
      <c r="T287" s="46" t="b">
        <v>0</v>
      </c>
      <c r="U287" s="47" t="s">
        <v>77</v>
      </c>
      <c r="V287" s="47" t="s">
        <v>78</v>
      </c>
      <c r="W287" s="50"/>
      <c r="X287" s="43" t="s">
        <v>79</v>
      </c>
      <c r="Y287" s="49" t="s">
        <v>80</v>
      </c>
      <c r="Z287" s="28"/>
      <c r="AA287" s="28"/>
      <c r="AB287" s="28"/>
      <c r="AC287" s="28"/>
    </row>
    <row r="288">
      <c r="A288" s="37" t="s">
        <v>81</v>
      </c>
      <c r="B288" s="38"/>
      <c r="C288" s="39" t="s">
        <v>563</v>
      </c>
      <c r="D288" s="40" t="s">
        <v>82</v>
      </c>
      <c r="E288" s="40" t="s">
        <v>74</v>
      </c>
      <c r="F288" s="41" t="b">
        <f t="shared" si="3"/>
        <v>0</v>
      </c>
      <c r="G288" s="41" t="b">
        <f t="shared" si="2"/>
        <v>1</v>
      </c>
      <c r="H288" s="42"/>
      <c r="I288" s="40" t="s">
        <v>545</v>
      </c>
      <c r="J288" s="43" t="s">
        <v>31</v>
      </c>
      <c r="K288" s="28"/>
      <c r="L288" s="23" t="s">
        <v>44</v>
      </c>
      <c r="M288" s="44" t="s">
        <v>499</v>
      </c>
      <c r="N288" s="39" t="s">
        <v>564</v>
      </c>
      <c r="O288" s="28"/>
      <c r="P288" s="39" t="s">
        <v>76</v>
      </c>
      <c r="Q288" s="45"/>
      <c r="R288" s="45"/>
      <c r="S288" s="42"/>
      <c r="T288" s="46" t="b">
        <v>0</v>
      </c>
      <c r="U288" s="47" t="s">
        <v>77</v>
      </c>
      <c r="V288" s="47" t="s">
        <v>78</v>
      </c>
      <c r="W288" s="50"/>
      <c r="X288" s="43" t="s">
        <v>79</v>
      </c>
      <c r="Y288" s="49" t="s">
        <v>80</v>
      </c>
      <c r="Z288" s="28"/>
      <c r="AA288" s="28"/>
      <c r="AB288" s="28"/>
      <c r="AC288" s="28"/>
    </row>
    <row r="289">
      <c r="A289" s="17"/>
      <c r="B289" s="17"/>
      <c r="C289" s="18" t="s">
        <v>565</v>
      </c>
      <c r="D289" s="19"/>
      <c r="E289" s="19"/>
      <c r="F289" s="20" t="b">
        <f t="shared" si="3"/>
        <v>1</v>
      </c>
      <c r="G289" s="20" t="b">
        <f t="shared" si="2"/>
        <v>0</v>
      </c>
      <c r="H289" s="21" t="s">
        <v>546</v>
      </c>
      <c r="I289" s="19"/>
      <c r="J289" s="22" t="s">
        <v>31</v>
      </c>
      <c r="K289" s="19"/>
      <c r="L289" s="23" t="s">
        <v>498</v>
      </c>
      <c r="M289" s="24" t="s">
        <v>499</v>
      </c>
      <c r="N289" s="18" t="s">
        <v>566</v>
      </c>
      <c r="O289" s="19"/>
      <c r="P289" s="18" t="s">
        <v>567</v>
      </c>
      <c r="Q289" s="19"/>
      <c r="R289" s="19"/>
      <c r="S289" s="20" t="b">
        <v>0</v>
      </c>
      <c r="T289" s="19"/>
      <c r="U289" s="19"/>
      <c r="V289" s="19"/>
      <c r="W289" s="25"/>
      <c r="X289" s="43" t="s">
        <v>502</v>
      </c>
      <c r="Y289" s="49" t="s">
        <v>37</v>
      </c>
      <c r="Z289" s="28"/>
      <c r="AA289" s="28"/>
      <c r="AB289" s="28"/>
      <c r="AC289" s="28"/>
    </row>
    <row r="290">
      <c r="A290" s="17"/>
      <c r="B290" s="17"/>
      <c r="C290" s="30" t="s">
        <v>565</v>
      </c>
      <c r="D290" s="19"/>
      <c r="E290" s="19"/>
      <c r="F290" s="31" t="b">
        <f t="shared" si="3"/>
        <v>1</v>
      </c>
      <c r="G290" s="31" t="b">
        <f t="shared" si="2"/>
        <v>0</v>
      </c>
      <c r="H290" s="32" t="s">
        <v>546</v>
      </c>
      <c r="I290" s="19"/>
      <c r="J290" s="22" t="s">
        <v>31</v>
      </c>
      <c r="K290" s="19"/>
      <c r="L290" s="33" t="s">
        <v>38</v>
      </c>
      <c r="M290" s="34" t="s">
        <v>499</v>
      </c>
      <c r="N290" s="30" t="s">
        <v>566</v>
      </c>
      <c r="O290" s="19"/>
      <c r="P290" s="30" t="s">
        <v>567</v>
      </c>
      <c r="Q290" s="19"/>
      <c r="R290" s="19"/>
      <c r="S290" s="31" t="b">
        <v>0</v>
      </c>
      <c r="T290" s="19"/>
      <c r="U290" s="19"/>
      <c r="V290" s="19"/>
      <c r="W290" s="25"/>
      <c r="X290" s="52" t="s">
        <v>39</v>
      </c>
      <c r="Y290" s="53" t="s">
        <v>40</v>
      </c>
      <c r="Z290" s="28"/>
      <c r="AA290" s="28"/>
      <c r="AB290" s="28"/>
      <c r="AC290" s="28"/>
    </row>
    <row r="291">
      <c r="A291" s="17"/>
      <c r="B291" s="17"/>
      <c r="C291" s="30" t="s">
        <v>565</v>
      </c>
      <c r="D291" s="19"/>
      <c r="E291" s="19"/>
      <c r="F291" s="31" t="b">
        <f t="shared" si="3"/>
        <v>1</v>
      </c>
      <c r="G291" s="31" t="b">
        <f t="shared" si="2"/>
        <v>0</v>
      </c>
      <c r="H291" s="32" t="s">
        <v>546</v>
      </c>
      <c r="I291" s="19"/>
      <c r="J291" s="22" t="s">
        <v>31</v>
      </c>
      <c r="K291" s="19"/>
      <c r="L291" s="33" t="s">
        <v>568</v>
      </c>
      <c r="M291" s="34" t="s">
        <v>499</v>
      </c>
      <c r="N291" s="30" t="s">
        <v>566</v>
      </c>
      <c r="O291" s="19"/>
      <c r="P291" s="30" t="s">
        <v>567</v>
      </c>
      <c r="Q291" s="19"/>
      <c r="R291" s="19"/>
      <c r="S291" s="31" t="b">
        <v>0</v>
      </c>
      <c r="T291" s="19"/>
      <c r="U291" s="19"/>
      <c r="V291" s="19"/>
      <c r="W291" s="25"/>
      <c r="X291" s="52" t="s">
        <v>569</v>
      </c>
      <c r="Y291" s="53" t="s">
        <v>570</v>
      </c>
      <c r="Z291" s="52" t="s">
        <v>571</v>
      </c>
      <c r="AA291" s="28"/>
      <c r="AB291" s="28"/>
      <c r="AC291" s="28"/>
    </row>
    <row r="292">
      <c r="A292" s="38"/>
      <c r="B292" s="38"/>
      <c r="C292" s="39" t="s">
        <v>572</v>
      </c>
      <c r="D292" s="40" t="s">
        <v>42</v>
      </c>
      <c r="E292" s="40" t="s">
        <v>43</v>
      </c>
      <c r="F292" s="41" t="b">
        <f t="shared" si="3"/>
        <v>0</v>
      </c>
      <c r="G292" s="41" t="b">
        <f t="shared" si="2"/>
        <v>1</v>
      </c>
      <c r="H292" s="42"/>
      <c r="I292" s="40" t="s">
        <v>565</v>
      </c>
      <c r="J292" s="43" t="s">
        <v>31</v>
      </c>
      <c r="K292" s="28"/>
      <c r="L292" s="23" t="s">
        <v>44</v>
      </c>
      <c r="M292" s="44" t="s">
        <v>499</v>
      </c>
      <c r="N292" s="39" t="s">
        <v>573</v>
      </c>
      <c r="O292" s="22" t="s">
        <v>574</v>
      </c>
      <c r="P292" s="39" t="s">
        <v>47</v>
      </c>
      <c r="Q292" s="45"/>
      <c r="R292" s="45"/>
      <c r="S292" s="42"/>
      <c r="T292" s="46" t="b">
        <v>0</v>
      </c>
      <c r="U292" s="47" t="s">
        <v>48</v>
      </c>
      <c r="V292" s="47" t="s">
        <v>49</v>
      </c>
      <c r="W292" s="48" t="s">
        <v>50</v>
      </c>
      <c r="X292" s="43" t="s">
        <v>51</v>
      </c>
      <c r="Y292" s="49" t="s">
        <v>510</v>
      </c>
      <c r="Z292" s="28"/>
      <c r="AA292" s="28"/>
      <c r="AB292" s="28"/>
      <c r="AC292" s="28"/>
    </row>
    <row r="293">
      <c r="A293" s="38"/>
      <c r="B293" s="38"/>
      <c r="C293" s="39" t="s">
        <v>575</v>
      </c>
      <c r="D293" s="40" t="s">
        <v>54</v>
      </c>
      <c r="E293" s="40" t="s">
        <v>55</v>
      </c>
      <c r="F293" s="41" t="b">
        <f t="shared" si="3"/>
        <v>0</v>
      </c>
      <c r="G293" s="41" t="b">
        <f t="shared" si="2"/>
        <v>1</v>
      </c>
      <c r="H293" s="42"/>
      <c r="I293" s="40" t="s">
        <v>565</v>
      </c>
      <c r="J293" s="43" t="s">
        <v>31</v>
      </c>
      <c r="K293" s="28"/>
      <c r="L293" s="23" t="s">
        <v>44</v>
      </c>
      <c r="M293" s="44" t="s">
        <v>499</v>
      </c>
      <c r="N293" s="39" t="s">
        <v>576</v>
      </c>
      <c r="O293" s="28"/>
      <c r="P293" s="39" t="s">
        <v>57</v>
      </c>
      <c r="Q293" s="45"/>
      <c r="R293" s="45"/>
      <c r="S293" s="42"/>
      <c r="T293" s="46" t="b">
        <v>0</v>
      </c>
      <c r="U293" s="47" t="s">
        <v>58</v>
      </c>
      <c r="V293" s="47" t="s">
        <v>59</v>
      </c>
      <c r="W293" s="50"/>
      <c r="X293" s="43" t="s">
        <v>60</v>
      </c>
      <c r="Y293" s="49" t="s">
        <v>61</v>
      </c>
      <c r="Z293" s="28"/>
      <c r="AA293" s="28"/>
      <c r="AB293" s="28"/>
      <c r="AC293" s="28"/>
    </row>
    <row r="294">
      <c r="A294" s="38"/>
      <c r="B294" s="38"/>
      <c r="C294" s="39" t="s">
        <v>577</v>
      </c>
      <c r="D294" s="40" t="s">
        <v>63</v>
      </c>
      <c r="E294" s="40" t="s">
        <v>64</v>
      </c>
      <c r="F294" s="41" t="b">
        <f t="shared" si="3"/>
        <v>0</v>
      </c>
      <c r="G294" s="41" t="b">
        <f t="shared" si="2"/>
        <v>1</v>
      </c>
      <c r="H294" s="42"/>
      <c r="I294" s="40" t="s">
        <v>565</v>
      </c>
      <c r="J294" s="43" t="s">
        <v>31</v>
      </c>
      <c r="K294" s="28"/>
      <c r="L294" s="23" t="s">
        <v>44</v>
      </c>
      <c r="M294" s="44" t="s">
        <v>499</v>
      </c>
      <c r="N294" s="39" t="s">
        <v>578</v>
      </c>
      <c r="O294" s="28"/>
      <c r="P294" s="39" t="s">
        <v>66</v>
      </c>
      <c r="Q294" s="45"/>
      <c r="R294" s="45"/>
      <c r="S294" s="42"/>
      <c r="T294" s="46" t="b">
        <v>0</v>
      </c>
      <c r="U294" s="47" t="s">
        <v>48</v>
      </c>
      <c r="V294" s="47" t="s">
        <v>67</v>
      </c>
      <c r="W294" s="48" t="s">
        <v>68</v>
      </c>
      <c r="X294" s="43" t="s">
        <v>69</v>
      </c>
      <c r="Y294" s="49" t="s">
        <v>70</v>
      </c>
      <c r="Z294" s="28"/>
      <c r="AA294" s="28"/>
      <c r="AB294" s="28"/>
      <c r="AC294" s="28"/>
    </row>
    <row r="295">
      <c r="A295" s="38"/>
      <c r="B295" s="37" t="s">
        <v>71</v>
      </c>
      <c r="C295" s="39" t="s">
        <v>579</v>
      </c>
      <c r="D295" s="40" t="s">
        <v>73</v>
      </c>
      <c r="E295" s="40" t="s">
        <v>74</v>
      </c>
      <c r="F295" s="41" t="b">
        <f t="shared" si="3"/>
        <v>0</v>
      </c>
      <c r="G295" s="41" t="b">
        <f t="shared" si="2"/>
        <v>1</v>
      </c>
      <c r="H295" s="42"/>
      <c r="I295" s="40" t="s">
        <v>565</v>
      </c>
      <c r="J295" s="43" t="s">
        <v>31</v>
      </c>
      <c r="K295" s="28"/>
      <c r="L295" s="23" t="s">
        <v>44</v>
      </c>
      <c r="M295" s="44" t="s">
        <v>499</v>
      </c>
      <c r="N295" s="39" t="s">
        <v>580</v>
      </c>
      <c r="O295" s="28"/>
      <c r="P295" s="39" t="s">
        <v>76</v>
      </c>
      <c r="Q295" s="45"/>
      <c r="R295" s="45"/>
      <c r="S295" s="42"/>
      <c r="T295" s="46" t="b">
        <v>0</v>
      </c>
      <c r="U295" s="47" t="s">
        <v>77</v>
      </c>
      <c r="V295" s="47" t="s">
        <v>78</v>
      </c>
      <c r="W295" s="50"/>
      <c r="X295" s="43" t="s">
        <v>79</v>
      </c>
      <c r="Y295" s="49" t="s">
        <v>80</v>
      </c>
      <c r="Z295" s="28"/>
      <c r="AA295" s="28"/>
      <c r="AB295" s="28"/>
      <c r="AC295" s="28"/>
    </row>
    <row r="296">
      <c r="A296" s="37" t="s">
        <v>81</v>
      </c>
      <c r="B296" s="38"/>
      <c r="C296" s="39" t="s">
        <v>579</v>
      </c>
      <c r="D296" s="40" t="s">
        <v>82</v>
      </c>
      <c r="E296" s="40" t="s">
        <v>74</v>
      </c>
      <c r="F296" s="41" t="b">
        <f t="shared" si="3"/>
        <v>0</v>
      </c>
      <c r="G296" s="41" t="b">
        <f t="shared" si="2"/>
        <v>1</v>
      </c>
      <c r="H296" s="42"/>
      <c r="I296" s="40" t="s">
        <v>565</v>
      </c>
      <c r="J296" s="43" t="s">
        <v>31</v>
      </c>
      <c r="K296" s="28"/>
      <c r="L296" s="23" t="s">
        <v>44</v>
      </c>
      <c r="M296" s="44" t="s">
        <v>499</v>
      </c>
      <c r="N296" s="39" t="s">
        <v>580</v>
      </c>
      <c r="O296" s="28"/>
      <c r="P296" s="39" t="s">
        <v>76</v>
      </c>
      <c r="Q296" s="45"/>
      <c r="R296" s="45"/>
      <c r="S296" s="42"/>
      <c r="T296" s="46" t="b">
        <v>0</v>
      </c>
      <c r="U296" s="47" t="s">
        <v>77</v>
      </c>
      <c r="V296" s="47" t="s">
        <v>78</v>
      </c>
      <c r="W296" s="50"/>
      <c r="X296" s="43" t="s">
        <v>79</v>
      </c>
      <c r="Y296" s="49" t="s">
        <v>80</v>
      </c>
      <c r="Z296" s="28"/>
      <c r="AA296" s="28"/>
      <c r="AB296" s="28"/>
      <c r="AC296" s="28"/>
    </row>
    <row r="297">
      <c r="A297" s="16" t="s">
        <v>71</v>
      </c>
      <c r="B297" s="16" t="s">
        <v>81</v>
      </c>
      <c r="C297" s="18" t="s">
        <v>581</v>
      </c>
      <c r="D297" s="19"/>
      <c r="E297" s="19"/>
      <c r="F297" s="20" t="b">
        <f t="shared" si="3"/>
        <v>1</v>
      </c>
      <c r="G297" s="20" t="b">
        <f t="shared" si="2"/>
        <v>0</v>
      </c>
      <c r="H297" s="21" t="s">
        <v>546</v>
      </c>
      <c r="I297" s="19"/>
      <c r="J297" s="22" t="s">
        <v>31</v>
      </c>
      <c r="K297" s="19"/>
      <c r="L297" s="23" t="s">
        <v>498</v>
      </c>
      <c r="M297" s="24" t="s">
        <v>499</v>
      </c>
      <c r="N297" s="18" t="s">
        <v>582</v>
      </c>
      <c r="O297" s="19"/>
      <c r="P297" s="18" t="s">
        <v>583</v>
      </c>
      <c r="Q297" s="19"/>
      <c r="R297" s="19"/>
      <c r="S297" s="20" t="b">
        <v>0</v>
      </c>
      <c r="T297" s="19"/>
      <c r="U297" s="19"/>
      <c r="V297" s="19"/>
      <c r="W297" s="25"/>
      <c r="X297" s="43" t="s">
        <v>502</v>
      </c>
      <c r="Y297" s="49" t="s">
        <v>37</v>
      </c>
      <c r="Z297" s="28"/>
      <c r="AA297" s="28"/>
      <c r="AB297" s="28"/>
      <c r="AC297" s="28"/>
    </row>
    <row r="298">
      <c r="A298" s="29" t="s">
        <v>71</v>
      </c>
      <c r="B298" s="29" t="s">
        <v>81</v>
      </c>
      <c r="C298" s="30" t="s">
        <v>581</v>
      </c>
      <c r="D298" s="19"/>
      <c r="E298" s="19"/>
      <c r="F298" s="31" t="b">
        <f t="shared" si="3"/>
        <v>1</v>
      </c>
      <c r="G298" s="31" t="b">
        <f t="shared" si="2"/>
        <v>0</v>
      </c>
      <c r="H298" s="32" t="s">
        <v>546</v>
      </c>
      <c r="I298" s="19"/>
      <c r="J298" s="22" t="s">
        <v>31</v>
      </c>
      <c r="K298" s="19"/>
      <c r="L298" s="33" t="s">
        <v>38</v>
      </c>
      <c r="M298" s="34" t="s">
        <v>499</v>
      </c>
      <c r="N298" s="30" t="s">
        <v>582</v>
      </c>
      <c r="O298" s="19"/>
      <c r="P298" s="30" t="s">
        <v>583</v>
      </c>
      <c r="Q298" s="19"/>
      <c r="R298" s="19"/>
      <c r="S298" s="31" t="b">
        <v>0</v>
      </c>
      <c r="T298" s="19"/>
      <c r="U298" s="19"/>
      <c r="V298" s="19"/>
      <c r="W298" s="25"/>
      <c r="X298" s="52" t="s">
        <v>39</v>
      </c>
      <c r="Y298" s="53" t="s">
        <v>40</v>
      </c>
      <c r="Z298" s="28"/>
      <c r="AA298" s="28"/>
      <c r="AB298" s="28"/>
      <c r="AC298" s="28"/>
    </row>
    <row r="299">
      <c r="A299" s="29" t="s">
        <v>71</v>
      </c>
      <c r="B299" s="29" t="s">
        <v>81</v>
      </c>
      <c r="C299" s="30" t="s">
        <v>581</v>
      </c>
      <c r="D299" s="19"/>
      <c r="E299" s="19"/>
      <c r="F299" s="31" t="b">
        <f t="shared" si="3"/>
        <v>1</v>
      </c>
      <c r="G299" s="31" t="b">
        <f t="shared" si="2"/>
        <v>0</v>
      </c>
      <c r="H299" s="32" t="s">
        <v>546</v>
      </c>
      <c r="I299" s="19"/>
      <c r="J299" s="22" t="s">
        <v>31</v>
      </c>
      <c r="K299" s="19"/>
      <c r="L299" s="33" t="s">
        <v>584</v>
      </c>
      <c r="M299" s="34" t="s">
        <v>499</v>
      </c>
      <c r="N299" s="30" t="s">
        <v>582</v>
      </c>
      <c r="O299" s="19"/>
      <c r="P299" s="30" t="s">
        <v>583</v>
      </c>
      <c r="Q299" s="19"/>
      <c r="R299" s="19"/>
      <c r="S299" s="31" t="b">
        <v>0</v>
      </c>
      <c r="T299" s="19"/>
      <c r="U299" s="19"/>
      <c r="V299" s="19"/>
      <c r="W299" s="25"/>
      <c r="X299" s="52" t="s">
        <v>569</v>
      </c>
      <c r="Y299" s="53" t="s">
        <v>585</v>
      </c>
      <c r="Z299" s="52" t="s">
        <v>571</v>
      </c>
      <c r="AA299" s="28"/>
      <c r="AB299" s="28"/>
      <c r="AC299" s="28"/>
    </row>
    <row r="300">
      <c r="A300" s="16" t="s">
        <v>211</v>
      </c>
      <c r="B300" s="17"/>
      <c r="C300" s="18" t="s">
        <v>581</v>
      </c>
      <c r="D300" s="19"/>
      <c r="E300" s="19"/>
      <c r="F300" s="20" t="b">
        <f t="shared" si="3"/>
        <v>1</v>
      </c>
      <c r="G300" s="20" t="b">
        <f t="shared" si="2"/>
        <v>0</v>
      </c>
      <c r="H300" s="21" t="s">
        <v>546</v>
      </c>
      <c r="I300" s="19"/>
      <c r="J300" s="22" t="s">
        <v>31</v>
      </c>
      <c r="K300" s="19"/>
      <c r="L300" s="23" t="s">
        <v>498</v>
      </c>
      <c r="M300" s="24" t="s">
        <v>499</v>
      </c>
      <c r="N300" s="18" t="s">
        <v>586</v>
      </c>
      <c r="O300" s="19"/>
      <c r="P300" s="18" t="s">
        <v>587</v>
      </c>
      <c r="Q300" s="19"/>
      <c r="R300" s="19"/>
      <c r="S300" s="20" t="b">
        <v>0</v>
      </c>
      <c r="T300" s="19"/>
      <c r="U300" s="19"/>
      <c r="V300" s="19"/>
      <c r="W300" s="25"/>
      <c r="X300" s="43" t="s">
        <v>502</v>
      </c>
      <c r="Y300" s="49" t="s">
        <v>37</v>
      </c>
      <c r="Z300" s="28"/>
      <c r="AA300" s="28"/>
      <c r="AB300" s="28"/>
      <c r="AC300" s="28"/>
    </row>
    <row r="301">
      <c r="A301" s="29" t="s">
        <v>211</v>
      </c>
      <c r="B301" s="17"/>
      <c r="C301" s="30" t="s">
        <v>581</v>
      </c>
      <c r="D301" s="19"/>
      <c r="E301" s="19"/>
      <c r="F301" s="31" t="b">
        <f t="shared" si="3"/>
        <v>1</v>
      </c>
      <c r="G301" s="31" t="b">
        <f t="shared" si="2"/>
        <v>0</v>
      </c>
      <c r="H301" s="32" t="s">
        <v>546</v>
      </c>
      <c r="I301" s="19"/>
      <c r="J301" s="22" t="s">
        <v>31</v>
      </c>
      <c r="K301" s="19"/>
      <c r="L301" s="33" t="s">
        <v>38</v>
      </c>
      <c r="M301" s="34" t="s">
        <v>499</v>
      </c>
      <c r="N301" s="30" t="s">
        <v>586</v>
      </c>
      <c r="O301" s="19"/>
      <c r="P301" s="30" t="s">
        <v>587</v>
      </c>
      <c r="Q301" s="19"/>
      <c r="R301" s="19"/>
      <c r="S301" s="31" t="b">
        <v>0</v>
      </c>
      <c r="T301" s="19"/>
      <c r="U301" s="19"/>
      <c r="V301" s="19"/>
      <c r="W301" s="25"/>
      <c r="X301" s="52" t="s">
        <v>39</v>
      </c>
      <c r="Y301" s="53" t="s">
        <v>40</v>
      </c>
      <c r="Z301" s="28"/>
      <c r="AA301" s="28"/>
      <c r="AB301" s="28"/>
      <c r="AC301" s="28"/>
    </row>
    <row r="302">
      <c r="A302" s="29" t="s">
        <v>211</v>
      </c>
      <c r="B302" s="17"/>
      <c r="C302" s="30" t="s">
        <v>581</v>
      </c>
      <c r="D302" s="19"/>
      <c r="E302" s="19"/>
      <c r="F302" s="31" t="b">
        <f t="shared" si="3"/>
        <v>1</v>
      </c>
      <c r="G302" s="31" t="b">
        <f t="shared" si="2"/>
        <v>0</v>
      </c>
      <c r="H302" s="32" t="s">
        <v>546</v>
      </c>
      <c r="I302" s="19"/>
      <c r="J302" s="22" t="s">
        <v>31</v>
      </c>
      <c r="K302" s="19"/>
      <c r="L302" s="33" t="s">
        <v>584</v>
      </c>
      <c r="M302" s="34" t="s">
        <v>499</v>
      </c>
      <c r="N302" s="30" t="s">
        <v>586</v>
      </c>
      <c r="O302" s="19"/>
      <c r="P302" s="30" t="s">
        <v>587</v>
      </c>
      <c r="Q302" s="19"/>
      <c r="R302" s="19"/>
      <c r="S302" s="31" t="b">
        <v>0</v>
      </c>
      <c r="T302" s="19"/>
      <c r="U302" s="19"/>
      <c r="V302" s="19"/>
      <c r="W302" s="25"/>
      <c r="X302" s="52" t="s">
        <v>569</v>
      </c>
      <c r="Y302" s="53" t="s">
        <v>585</v>
      </c>
      <c r="Z302" s="52" t="s">
        <v>571</v>
      </c>
      <c r="AA302" s="28"/>
      <c r="AB302" s="28"/>
      <c r="AC302" s="28"/>
    </row>
    <row r="303">
      <c r="A303" s="37" t="s">
        <v>71</v>
      </c>
      <c r="B303" s="37" t="s">
        <v>81</v>
      </c>
      <c r="C303" s="39" t="s">
        <v>588</v>
      </c>
      <c r="D303" s="40" t="s">
        <v>42</v>
      </c>
      <c r="E303" s="40" t="s">
        <v>43</v>
      </c>
      <c r="F303" s="41" t="b">
        <f t="shared" si="3"/>
        <v>0</v>
      </c>
      <c r="G303" s="41" t="b">
        <f t="shared" si="2"/>
        <v>1</v>
      </c>
      <c r="H303" s="42"/>
      <c r="I303" s="40" t="s">
        <v>581</v>
      </c>
      <c r="J303" s="43" t="s">
        <v>31</v>
      </c>
      <c r="K303" s="28"/>
      <c r="L303" s="23" t="s">
        <v>44</v>
      </c>
      <c r="M303" s="44" t="s">
        <v>499</v>
      </c>
      <c r="N303" s="39" t="s">
        <v>589</v>
      </c>
      <c r="O303" s="65" t="s">
        <v>590</v>
      </c>
      <c r="P303" s="39" t="s">
        <v>47</v>
      </c>
      <c r="Q303" s="45"/>
      <c r="R303" s="45"/>
      <c r="S303" s="42"/>
      <c r="T303" s="46" t="b">
        <v>0</v>
      </c>
      <c r="U303" s="47" t="s">
        <v>48</v>
      </c>
      <c r="V303" s="47" t="s">
        <v>49</v>
      </c>
      <c r="W303" s="48" t="s">
        <v>50</v>
      </c>
      <c r="X303" s="43" t="s">
        <v>51</v>
      </c>
      <c r="Y303" s="49" t="s">
        <v>510</v>
      </c>
      <c r="Z303" s="28"/>
      <c r="AA303" s="43" t="s">
        <v>591</v>
      </c>
      <c r="AB303" s="28"/>
      <c r="AC303" s="28"/>
    </row>
    <row r="304">
      <c r="A304" s="37" t="s">
        <v>211</v>
      </c>
      <c r="B304" s="38"/>
      <c r="C304" s="39" t="s">
        <v>588</v>
      </c>
      <c r="D304" s="40" t="s">
        <v>42</v>
      </c>
      <c r="E304" s="40" t="s">
        <v>43</v>
      </c>
      <c r="F304" s="41" t="b">
        <f t="shared" si="3"/>
        <v>0</v>
      </c>
      <c r="G304" s="41" t="b">
        <f t="shared" si="2"/>
        <v>1</v>
      </c>
      <c r="H304" s="42"/>
      <c r="I304" s="40" t="s">
        <v>581</v>
      </c>
      <c r="J304" s="43" t="s">
        <v>31</v>
      </c>
      <c r="K304" s="28"/>
      <c r="L304" s="23" t="s">
        <v>44</v>
      </c>
      <c r="M304" s="44" t="s">
        <v>499</v>
      </c>
      <c r="N304" s="39" t="s">
        <v>592</v>
      </c>
      <c r="O304" s="22" t="s">
        <v>593</v>
      </c>
      <c r="P304" s="39" t="s">
        <v>47</v>
      </c>
      <c r="Q304" s="45"/>
      <c r="R304" s="45"/>
      <c r="S304" s="42"/>
      <c r="T304" s="46" t="b">
        <v>0</v>
      </c>
      <c r="U304" s="47" t="s">
        <v>48</v>
      </c>
      <c r="V304" s="47" t="s">
        <v>49</v>
      </c>
      <c r="W304" s="48" t="s">
        <v>50</v>
      </c>
      <c r="X304" s="43" t="s">
        <v>51</v>
      </c>
      <c r="Y304" s="49" t="s">
        <v>510</v>
      </c>
      <c r="Z304" s="28"/>
      <c r="AA304" s="28"/>
      <c r="AB304" s="28"/>
      <c r="AC304" s="28"/>
    </row>
    <row r="305">
      <c r="A305" s="37" t="s">
        <v>71</v>
      </c>
      <c r="B305" s="37" t="s">
        <v>81</v>
      </c>
      <c r="C305" s="39" t="s">
        <v>594</v>
      </c>
      <c r="D305" s="40" t="s">
        <v>54</v>
      </c>
      <c r="E305" s="40" t="s">
        <v>55</v>
      </c>
      <c r="F305" s="41" t="b">
        <f t="shared" si="3"/>
        <v>0</v>
      </c>
      <c r="G305" s="41" t="b">
        <f t="shared" si="2"/>
        <v>1</v>
      </c>
      <c r="H305" s="42"/>
      <c r="I305" s="40" t="s">
        <v>581</v>
      </c>
      <c r="J305" s="43" t="s">
        <v>31</v>
      </c>
      <c r="K305" s="28"/>
      <c r="L305" s="23" t="s">
        <v>44</v>
      </c>
      <c r="M305" s="44" t="s">
        <v>499</v>
      </c>
      <c r="N305" s="39" t="s">
        <v>595</v>
      </c>
      <c r="O305" s="28"/>
      <c r="P305" s="39" t="s">
        <v>57</v>
      </c>
      <c r="Q305" s="45"/>
      <c r="R305" s="45"/>
      <c r="S305" s="42"/>
      <c r="T305" s="46" t="b">
        <v>0</v>
      </c>
      <c r="U305" s="47" t="s">
        <v>58</v>
      </c>
      <c r="V305" s="47" t="s">
        <v>59</v>
      </c>
      <c r="W305" s="50"/>
      <c r="X305" s="43" t="s">
        <v>60</v>
      </c>
      <c r="Y305" s="49" t="s">
        <v>61</v>
      </c>
      <c r="Z305" s="28"/>
      <c r="AA305" s="28"/>
      <c r="AB305" s="28"/>
      <c r="AC305" s="28"/>
    </row>
    <row r="306">
      <c r="A306" s="37" t="s">
        <v>211</v>
      </c>
      <c r="B306" s="38"/>
      <c r="C306" s="39" t="s">
        <v>594</v>
      </c>
      <c r="D306" s="40" t="s">
        <v>54</v>
      </c>
      <c r="E306" s="40" t="s">
        <v>55</v>
      </c>
      <c r="F306" s="41" t="b">
        <f t="shared" si="3"/>
        <v>0</v>
      </c>
      <c r="G306" s="41" t="b">
        <f t="shared" si="2"/>
        <v>1</v>
      </c>
      <c r="H306" s="42"/>
      <c r="I306" s="40" t="s">
        <v>581</v>
      </c>
      <c r="J306" s="43" t="s">
        <v>31</v>
      </c>
      <c r="K306" s="28"/>
      <c r="L306" s="23" t="s">
        <v>44</v>
      </c>
      <c r="M306" s="44" t="s">
        <v>499</v>
      </c>
      <c r="N306" s="39" t="s">
        <v>596</v>
      </c>
      <c r="O306" s="28"/>
      <c r="P306" s="39" t="s">
        <v>57</v>
      </c>
      <c r="Q306" s="45"/>
      <c r="R306" s="45"/>
      <c r="S306" s="42"/>
      <c r="T306" s="46" t="b">
        <v>0</v>
      </c>
      <c r="U306" s="47" t="s">
        <v>58</v>
      </c>
      <c r="V306" s="47" t="s">
        <v>59</v>
      </c>
      <c r="W306" s="50"/>
      <c r="X306" s="43" t="s">
        <v>60</v>
      </c>
      <c r="Y306" s="49" t="s">
        <v>61</v>
      </c>
      <c r="Z306" s="28"/>
      <c r="AA306" s="28"/>
      <c r="AB306" s="28"/>
      <c r="AC306" s="28"/>
    </row>
    <row r="307">
      <c r="A307" s="37" t="s">
        <v>71</v>
      </c>
      <c r="B307" s="37" t="s">
        <v>81</v>
      </c>
      <c r="C307" s="39" t="s">
        <v>597</v>
      </c>
      <c r="D307" s="40" t="s">
        <v>63</v>
      </c>
      <c r="E307" s="40" t="s">
        <v>64</v>
      </c>
      <c r="F307" s="41" t="b">
        <f t="shared" si="3"/>
        <v>0</v>
      </c>
      <c r="G307" s="41" t="b">
        <f t="shared" si="2"/>
        <v>1</v>
      </c>
      <c r="H307" s="42"/>
      <c r="I307" s="40" t="s">
        <v>581</v>
      </c>
      <c r="J307" s="43" t="s">
        <v>31</v>
      </c>
      <c r="K307" s="28"/>
      <c r="L307" s="23" t="s">
        <v>44</v>
      </c>
      <c r="M307" s="44" t="s">
        <v>499</v>
      </c>
      <c r="N307" s="39" t="s">
        <v>598</v>
      </c>
      <c r="O307" s="28"/>
      <c r="P307" s="39" t="s">
        <v>66</v>
      </c>
      <c r="Q307" s="45"/>
      <c r="R307" s="45"/>
      <c r="S307" s="42"/>
      <c r="T307" s="46" t="b">
        <v>0</v>
      </c>
      <c r="U307" s="47" t="s">
        <v>48</v>
      </c>
      <c r="V307" s="47" t="s">
        <v>67</v>
      </c>
      <c r="W307" s="48" t="s">
        <v>68</v>
      </c>
      <c r="X307" s="43" t="s">
        <v>69</v>
      </c>
      <c r="Y307" s="49" t="s">
        <v>70</v>
      </c>
      <c r="Z307" s="28"/>
      <c r="AA307" s="28"/>
      <c r="AB307" s="28"/>
      <c r="AC307" s="28"/>
    </row>
    <row r="308">
      <c r="A308" s="37" t="s">
        <v>211</v>
      </c>
      <c r="B308" s="38"/>
      <c r="C308" s="39" t="s">
        <v>597</v>
      </c>
      <c r="D308" s="40" t="s">
        <v>63</v>
      </c>
      <c r="E308" s="40" t="s">
        <v>64</v>
      </c>
      <c r="F308" s="41" t="b">
        <f t="shared" si="3"/>
        <v>0</v>
      </c>
      <c r="G308" s="41" t="b">
        <f t="shared" si="2"/>
        <v>1</v>
      </c>
      <c r="H308" s="42"/>
      <c r="I308" s="40" t="s">
        <v>581</v>
      </c>
      <c r="J308" s="43" t="s">
        <v>31</v>
      </c>
      <c r="K308" s="28"/>
      <c r="L308" s="23" t="s">
        <v>44</v>
      </c>
      <c r="M308" s="44" t="s">
        <v>499</v>
      </c>
      <c r="N308" s="39" t="s">
        <v>599</v>
      </c>
      <c r="O308" s="28"/>
      <c r="P308" s="39" t="s">
        <v>66</v>
      </c>
      <c r="Q308" s="45"/>
      <c r="R308" s="45"/>
      <c r="S308" s="42"/>
      <c r="T308" s="46" t="b">
        <v>0</v>
      </c>
      <c r="U308" s="47" t="s">
        <v>48</v>
      </c>
      <c r="V308" s="47" t="s">
        <v>67</v>
      </c>
      <c r="W308" s="48" t="s">
        <v>68</v>
      </c>
      <c r="X308" s="43" t="s">
        <v>69</v>
      </c>
      <c r="Y308" s="49" t="s">
        <v>70</v>
      </c>
      <c r="Z308" s="28"/>
      <c r="AA308" s="28"/>
      <c r="AB308" s="28"/>
      <c r="AC308" s="28"/>
    </row>
    <row r="309">
      <c r="A309" s="37" t="s">
        <v>71</v>
      </c>
      <c r="B309" s="37" t="s">
        <v>71</v>
      </c>
      <c r="C309" s="39" t="s">
        <v>600</v>
      </c>
      <c r="D309" s="40" t="s">
        <v>73</v>
      </c>
      <c r="E309" s="40" t="s">
        <v>74</v>
      </c>
      <c r="F309" s="41" t="b">
        <f t="shared" si="3"/>
        <v>0</v>
      </c>
      <c r="G309" s="41" t="b">
        <f t="shared" si="2"/>
        <v>1</v>
      </c>
      <c r="H309" s="42"/>
      <c r="I309" s="40" t="s">
        <v>581</v>
      </c>
      <c r="J309" s="43" t="s">
        <v>31</v>
      </c>
      <c r="K309" s="28"/>
      <c r="L309" s="23" t="s">
        <v>44</v>
      </c>
      <c r="M309" s="44" t="s">
        <v>499</v>
      </c>
      <c r="N309" s="39" t="s">
        <v>601</v>
      </c>
      <c r="O309" s="28"/>
      <c r="P309" s="39" t="s">
        <v>76</v>
      </c>
      <c r="Q309" s="45"/>
      <c r="R309" s="45"/>
      <c r="S309" s="42"/>
      <c r="T309" s="46" t="b">
        <v>0</v>
      </c>
      <c r="U309" s="47" t="s">
        <v>77</v>
      </c>
      <c r="V309" s="47" t="s">
        <v>78</v>
      </c>
      <c r="W309" s="50"/>
      <c r="X309" s="43" t="s">
        <v>79</v>
      </c>
      <c r="Y309" s="49" t="s">
        <v>80</v>
      </c>
      <c r="Z309" s="28"/>
      <c r="AA309" s="28"/>
      <c r="AB309" s="28"/>
      <c r="AC309" s="28"/>
    </row>
    <row r="310">
      <c r="A310" s="37" t="s">
        <v>81</v>
      </c>
      <c r="B310" s="37" t="s">
        <v>81</v>
      </c>
      <c r="C310" s="39" t="s">
        <v>600</v>
      </c>
      <c r="D310" s="40" t="s">
        <v>82</v>
      </c>
      <c r="E310" s="40" t="s">
        <v>74</v>
      </c>
      <c r="F310" s="41" t="b">
        <f t="shared" si="3"/>
        <v>0</v>
      </c>
      <c r="G310" s="41" t="b">
        <f t="shared" si="2"/>
        <v>1</v>
      </c>
      <c r="H310" s="42"/>
      <c r="I310" s="40" t="s">
        <v>581</v>
      </c>
      <c r="J310" s="43" t="s">
        <v>31</v>
      </c>
      <c r="K310" s="28"/>
      <c r="L310" s="23" t="s">
        <v>44</v>
      </c>
      <c r="M310" s="44" t="s">
        <v>499</v>
      </c>
      <c r="N310" s="39" t="s">
        <v>601</v>
      </c>
      <c r="O310" s="28"/>
      <c r="P310" s="39" t="s">
        <v>76</v>
      </c>
      <c r="Q310" s="45"/>
      <c r="R310" s="45"/>
      <c r="S310" s="42"/>
      <c r="T310" s="46" t="b">
        <v>0</v>
      </c>
      <c r="U310" s="47" t="s">
        <v>77</v>
      </c>
      <c r="V310" s="47" t="s">
        <v>78</v>
      </c>
      <c r="W310" s="50"/>
      <c r="X310" s="43" t="s">
        <v>79</v>
      </c>
      <c r="Y310" s="49" t="s">
        <v>80</v>
      </c>
      <c r="Z310" s="28"/>
      <c r="AA310" s="28"/>
      <c r="AB310" s="28"/>
      <c r="AC310" s="28"/>
    </row>
    <row r="311">
      <c r="A311" s="37" t="s">
        <v>211</v>
      </c>
      <c r="B311" s="38"/>
      <c r="C311" s="39" t="s">
        <v>600</v>
      </c>
      <c r="D311" s="40" t="s">
        <v>82</v>
      </c>
      <c r="E311" s="40" t="s">
        <v>74</v>
      </c>
      <c r="F311" s="41" t="b">
        <f t="shared" si="3"/>
        <v>0</v>
      </c>
      <c r="G311" s="41" t="b">
        <f t="shared" si="2"/>
        <v>1</v>
      </c>
      <c r="H311" s="42"/>
      <c r="I311" s="40" t="s">
        <v>581</v>
      </c>
      <c r="J311" s="43" t="s">
        <v>31</v>
      </c>
      <c r="K311" s="28"/>
      <c r="L311" s="23" t="s">
        <v>44</v>
      </c>
      <c r="M311" s="44" t="s">
        <v>499</v>
      </c>
      <c r="N311" s="39" t="s">
        <v>602</v>
      </c>
      <c r="O311" s="28"/>
      <c r="P311" s="39" t="s">
        <v>76</v>
      </c>
      <c r="Q311" s="45"/>
      <c r="R311" s="45"/>
      <c r="S311" s="42"/>
      <c r="T311" s="46" t="b">
        <v>0</v>
      </c>
      <c r="U311" s="47" t="s">
        <v>77</v>
      </c>
      <c r="V311" s="47" t="s">
        <v>78</v>
      </c>
      <c r="W311" s="50"/>
      <c r="X311" s="43" t="s">
        <v>79</v>
      </c>
      <c r="Y311" s="49" t="s">
        <v>80</v>
      </c>
      <c r="Z311" s="28"/>
      <c r="AA311" s="28"/>
      <c r="AB311" s="28"/>
      <c r="AC311" s="28"/>
    </row>
    <row r="312">
      <c r="A312" s="17"/>
      <c r="B312" s="17"/>
      <c r="C312" s="18" t="s">
        <v>603</v>
      </c>
      <c r="D312" s="19"/>
      <c r="E312" s="19"/>
      <c r="F312" s="20" t="b">
        <f t="shared" si="3"/>
        <v>1</v>
      </c>
      <c r="G312" s="20" t="b">
        <f t="shared" si="2"/>
        <v>0</v>
      </c>
      <c r="H312" s="21" t="s">
        <v>604</v>
      </c>
      <c r="I312" s="19"/>
      <c r="J312" s="22" t="s">
        <v>31</v>
      </c>
      <c r="K312" s="19"/>
      <c r="L312" s="23" t="s">
        <v>605</v>
      </c>
      <c r="M312" s="24" t="s">
        <v>499</v>
      </c>
      <c r="N312" s="18" t="s">
        <v>606</v>
      </c>
      <c r="O312" s="19"/>
      <c r="P312" s="18" t="s">
        <v>607</v>
      </c>
      <c r="Q312" s="19"/>
      <c r="R312" s="19"/>
      <c r="S312" s="20" t="b">
        <v>0</v>
      </c>
      <c r="T312" s="19"/>
      <c r="U312" s="19"/>
      <c r="V312" s="19"/>
      <c r="W312" s="25"/>
      <c r="X312" s="43" t="s">
        <v>608</v>
      </c>
      <c r="Y312" s="49" t="s">
        <v>37</v>
      </c>
      <c r="Z312" s="28"/>
      <c r="AA312" s="28"/>
      <c r="AB312" s="28"/>
      <c r="AC312" s="28"/>
    </row>
    <row r="313">
      <c r="A313" s="17"/>
      <c r="B313" s="17"/>
      <c r="C313" s="30" t="s">
        <v>603</v>
      </c>
      <c r="D313" s="19"/>
      <c r="E313" s="19"/>
      <c r="F313" s="31" t="b">
        <f t="shared" si="3"/>
        <v>1</v>
      </c>
      <c r="G313" s="31" t="b">
        <f t="shared" si="2"/>
        <v>0</v>
      </c>
      <c r="H313" s="32" t="s">
        <v>604</v>
      </c>
      <c r="I313" s="19"/>
      <c r="J313" s="22" t="s">
        <v>31</v>
      </c>
      <c r="K313" s="19"/>
      <c r="L313" s="33" t="s">
        <v>38</v>
      </c>
      <c r="M313" s="34" t="s">
        <v>499</v>
      </c>
      <c r="N313" s="30" t="s">
        <v>606</v>
      </c>
      <c r="O313" s="19"/>
      <c r="P313" s="30" t="s">
        <v>607</v>
      </c>
      <c r="Q313" s="19"/>
      <c r="R313" s="19"/>
      <c r="S313" s="31" t="b">
        <v>0</v>
      </c>
      <c r="T313" s="19"/>
      <c r="U313" s="19"/>
      <c r="V313" s="19"/>
      <c r="W313" s="25"/>
      <c r="X313" s="52" t="s">
        <v>39</v>
      </c>
      <c r="Y313" s="53" t="s">
        <v>40</v>
      </c>
      <c r="Z313" s="28"/>
      <c r="AA313" s="28"/>
      <c r="AB313" s="28"/>
      <c r="AC313" s="28"/>
    </row>
    <row r="314">
      <c r="A314" s="17"/>
      <c r="B314" s="17"/>
      <c r="C314" s="30" t="s">
        <v>603</v>
      </c>
      <c r="D314" s="19"/>
      <c r="E314" s="19"/>
      <c r="F314" s="31" t="b">
        <f t="shared" si="3"/>
        <v>1</v>
      </c>
      <c r="G314" s="31" t="b">
        <f t="shared" si="2"/>
        <v>0</v>
      </c>
      <c r="H314" s="32" t="s">
        <v>604</v>
      </c>
      <c r="I314" s="19"/>
      <c r="J314" s="22" t="s">
        <v>31</v>
      </c>
      <c r="K314" s="19"/>
      <c r="L314" s="33" t="s">
        <v>609</v>
      </c>
      <c r="M314" s="34" t="s">
        <v>499</v>
      </c>
      <c r="N314" s="30" t="s">
        <v>606</v>
      </c>
      <c r="O314" s="19"/>
      <c r="P314" s="30" t="s">
        <v>607</v>
      </c>
      <c r="Q314" s="19"/>
      <c r="R314" s="19"/>
      <c r="S314" s="31" t="b">
        <v>0</v>
      </c>
      <c r="T314" s="19"/>
      <c r="U314" s="19"/>
      <c r="V314" s="19"/>
      <c r="W314" s="25"/>
      <c r="X314" s="52" t="s">
        <v>610</v>
      </c>
      <c r="Y314" s="53" t="s">
        <v>611</v>
      </c>
      <c r="Z314" s="52" t="s">
        <v>612</v>
      </c>
      <c r="AA314" s="28"/>
      <c r="AB314" s="28"/>
      <c r="AC314" s="28"/>
    </row>
    <row r="315">
      <c r="A315" s="38"/>
      <c r="B315" s="38"/>
      <c r="C315" s="39" t="s">
        <v>613</v>
      </c>
      <c r="D315" s="40" t="s">
        <v>42</v>
      </c>
      <c r="E315" s="40" t="s">
        <v>43</v>
      </c>
      <c r="F315" s="41" t="b">
        <f t="shared" si="3"/>
        <v>0</v>
      </c>
      <c r="G315" s="41" t="b">
        <f t="shared" si="2"/>
        <v>1</v>
      </c>
      <c r="H315" s="42"/>
      <c r="I315" s="40" t="s">
        <v>603</v>
      </c>
      <c r="J315" s="43" t="s">
        <v>31</v>
      </c>
      <c r="K315" s="28"/>
      <c r="L315" s="23" t="s">
        <v>44</v>
      </c>
      <c r="M315" s="44" t="s">
        <v>499</v>
      </c>
      <c r="N315" s="39" t="s">
        <v>614</v>
      </c>
      <c r="O315" s="22" t="s">
        <v>615</v>
      </c>
      <c r="P315" s="39" t="s">
        <v>47</v>
      </c>
      <c r="Q315" s="45"/>
      <c r="R315" s="45"/>
      <c r="S315" s="42"/>
      <c r="T315" s="46" t="b">
        <v>0</v>
      </c>
      <c r="U315" s="47" t="s">
        <v>48</v>
      </c>
      <c r="V315" s="47" t="s">
        <v>49</v>
      </c>
      <c r="W315" s="48" t="s">
        <v>50</v>
      </c>
      <c r="X315" s="43" t="s">
        <v>51</v>
      </c>
      <c r="Y315" s="49" t="s">
        <v>616</v>
      </c>
      <c r="Z315" s="28"/>
      <c r="AA315" s="28"/>
      <c r="AB315" s="28"/>
      <c r="AC315" s="28"/>
    </row>
    <row r="316">
      <c r="A316" s="38"/>
      <c r="B316" s="38"/>
      <c r="C316" s="39" t="s">
        <v>617</v>
      </c>
      <c r="D316" s="40" t="s">
        <v>54</v>
      </c>
      <c r="E316" s="40" t="s">
        <v>55</v>
      </c>
      <c r="F316" s="41" t="b">
        <f t="shared" si="3"/>
        <v>0</v>
      </c>
      <c r="G316" s="41" t="b">
        <f t="shared" si="2"/>
        <v>1</v>
      </c>
      <c r="H316" s="42"/>
      <c r="I316" s="40" t="s">
        <v>603</v>
      </c>
      <c r="J316" s="43" t="s">
        <v>31</v>
      </c>
      <c r="K316" s="28"/>
      <c r="L316" s="23" t="s">
        <v>44</v>
      </c>
      <c r="M316" s="44" t="s">
        <v>499</v>
      </c>
      <c r="N316" s="39" t="s">
        <v>618</v>
      </c>
      <c r="O316" s="28"/>
      <c r="P316" s="39" t="s">
        <v>57</v>
      </c>
      <c r="Q316" s="45"/>
      <c r="R316" s="45"/>
      <c r="S316" s="42"/>
      <c r="T316" s="46" t="b">
        <v>0</v>
      </c>
      <c r="U316" s="47" t="s">
        <v>58</v>
      </c>
      <c r="V316" s="47" t="s">
        <v>59</v>
      </c>
      <c r="W316" s="50"/>
      <c r="X316" s="43" t="s">
        <v>60</v>
      </c>
      <c r="Y316" s="49" t="s">
        <v>61</v>
      </c>
      <c r="Z316" s="28"/>
      <c r="AA316" s="28"/>
      <c r="AB316" s="28"/>
      <c r="AC316" s="28"/>
    </row>
    <row r="317">
      <c r="A317" s="38"/>
      <c r="B317" s="38"/>
      <c r="C317" s="39" t="s">
        <v>619</v>
      </c>
      <c r="D317" s="40" t="s">
        <v>63</v>
      </c>
      <c r="E317" s="40" t="s">
        <v>64</v>
      </c>
      <c r="F317" s="41" t="b">
        <f t="shared" si="3"/>
        <v>0</v>
      </c>
      <c r="G317" s="41" t="b">
        <f t="shared" si="2"/>
        <v>1</v>
      </c>
      <c r="H317" s="42"/>
      <c r="I317" s="40" t="s">
        <v>603</v>
      </c>
      <c r="J317" s="43" t="s">
        <v>31</v>
      </c>
      <c r="K317" s="28"/>
      <c r="L317" s="23" t="s">
        <v>44</v>
      </c>
      <c r="M317" s="44" t="s">
        <v>499</v>
      </c>
      <c r="N317" s="39" t="s">
        <v>620</v>
      </c>
      <c r="O317" s="28"/>
      <c r="P317" s="39" t="s">
        <v>66</v>
      </c>
      <c r="Q317" s="45"/>
      <c r="R317" s="45"/>
      <c r="S317" s="42"/>
      <c r="T317" s="46" t="b">
        <v>0</v>
      </c>
      <c r="U317" s="47" t="s">
        <v>48</v>
      </c>
      <c r="V317" s="47" t="s">
        <v>67</v>
      </c>
      <c r="W317" s="48" t="s">
        <v>68</v>
      </c>
      <c r="X317" s="43" t="s">
        <v>69</v>
      </c>
      <c r="Y317" s="49" t="s">
        <v>70</v>
      </c>
      <c r="Z317" s="28"/>
      <c r="AA317" s="28"/>
      <c r="AB317" s="28"/>
      <c r="AC317" s="28"/>
    </row>
    <row r="318">
      <c r="A318" s="38"/>
      <c r="B318" s="37" t="s">
        <v>71</v>
      </c>
      <c r="C318" s="39" t="s">
        <v>621</v>
      </c>
      <c r="D318" s="40" t="s">
        <v>73</v>
      </c>
      <c r="E318" s="40" t="s">
        <v>74</v>
      </c>
      <c r="F318" s="41" t="b">
        <f t="shared" si="3"/>
        <v>0</v>
      </c>
      <c r="G318" s="41" t="b">
        <f t="shared" si="2"/>
        <v>1</v>
      </c>
      <c r="H318" s="42"/>
      <c r="I318" s="40" t="s">
        <v>603</v>
      </c>
      <c r="J318" s="43" t="s">
        <v>31</v>
      </c>
      <c r="K318" s="28"/>
      <c r="L318" s="23" t="s">
        <v>44</v>
      </c>
      <c r="M318" s="44" t="s">
        <v>499</v>
      </c>
      <c r="N318" s="39" t="s">
        <v>622</v>
      </c>
      <c r="O318" s="28"/>
      <c r="P318" s="39" t="s">
        <v>76</v>
      </c>
      <c r="Q318" s="45"/>
      <c r="R318" s="45"/>
      <c r="S318" s="42"/>
      <c r="T318" s="46" t="b">
        <v>0</v>
      </c>
      <c r="U318" s="47" t="s">
        <v>77</v>
      </c>
      <c r="V318" s="47" t="s">
        <v>78</v>
      </c>
      <c r="W318" s="50"/>
      <c r="X318" s="43" t="s">
        <v>79</v>
      </c>
      <c r="Y318" s="49" t="s">
        <v>80</v>
      </c>
      <c r="Z318" s="28"/>
      <c r="AA318" s="28"/>
      <c r="AB318" s="28"/>
      <c r="AC318" s="28"/>
    </row>
    <row r="319">
      <c r="A319" s="37" t="s">
        <v>81</v>
      </c>
      <c r="B319" s="38"/>
      <c r="C319" s="39" t="s">
        <v>621</v>
      </c>
      <c r="D319" s="40" t="s">
        <v>82</v>
      </c>
      <c r="E319" s="40" t="s">
        <v>74</v>
      </c>
      <c r="F319" s="41" t="b">
        <f t="shared" si="3"/>
        <v>0</v>
      </c>
      <c r="G319" s="41" t="b">
        <f t="shared" si="2"/>
        <v>1</v>
      </c>
      <c r="H319" s="42"/>
      <c r="I319" s="40" t="s">
        <v>603</v>
      </c>
      <c r="J319" s="43" t="s">
        <v>31</v>
      </c>
      <c r="K319" s="28"/>
      <c r="L319" s="23" t="s">
        <v>44</v>
      </c>
      <c r="M319" s="44" t="s">
        <v>499</v>
      </c>
      <c r="N319" s="39" t="s">
        <v>622</v>
      </c>
      <c r="O319" s="28"/>
      <c r="P319" s="39" t="s">
        <v>76</v>
      </c>
      <c r="Q319" s="45"/>
      <c r="R319" s="45"/>
      <c r="S319" s="42"/>
      <c r="T319" s="46" t="b">
        <v>0</v>
      </c>
      <c r="U319" s="47" t="s">
        <v>77</v>
      </c>
      <c r="V319" s="47" t="s">
        <v>78</v>
      </c>
      <c r="W319" s="50"/>
      <c r="X319" s="43" t="s">
        <v>79</v>
      </c>
      <c r="Y319" s="49" t="s">
        <v>80</v>
      </c>
      <c r="Z319" s="28"/>
      <c r="AA319" s="28"/>
      <c r="AB319" s="28"/>
      <c r="AC319" s="28"/>
    </row>
    <row r="320">
      <c r="A320" s="17"/>
      <c r="B320" s="17"/>
      <c r="C320" s="18" t="s">
        <v>623</v>
      </c>
      <c r="D320" s="19"/>
      <c r="E320" s="19"/>
      <c r="F320" s="20" t="b">
        <f t="shared" si="3"/>
        <v>1</v>
      </c>
      <c r="G320" s="20" t="b">
        <f t="shared" si="2"/>
        <v>0</v>
      </c>
      <c r="H320" s="21" t="s">
        <v>604</v>
      </c>
      <c r="I320" s="19"/>
      <c r="J320" s="22" t="s">
        <v>31</v>
      </c>
      <c r="K320" s="19"/>
      <c r="L320" s="23" t="s">
        <v>624</v>
      </c>
      <c r="M320" s="24" t="s">
        <v>499</v>
      </c>
      <c r="N320" s="18" t="s">
        <v>625</v>
      </c>
      <c r="O320" s="19"/>
      <c r="P320" s="18" t="s">
        <v>626</v>
      </c>
      <c r="Q320" s="19"/>
      <c r="R320" s="19"/>
      <c r="S320" s="20" t="b">
        <v>0</v>
      </c>
      <c r="T320" s="19"/>
      <c r="U320" s="19"/>
      <c r="V320" s="19"/>
      <c r="W320" s="25"/>
      <c r="X320" s="43" t="s">
        <v>627</v>
      </c>
      <c r="Y320" s="49" t="s">
        <v>37</v>
      </c>
      <c r="Z320" s="43" t="s">
        <v>628</v>
      </c>
      <c r="AA320" s="28"/>
      <c r="AB320" s="28"/>
      <c r="AC320" s="28"/>
    </row>
    <row r="321">
      <c r="A321" s="17"/>
      <c r="B321" s="17"/>
      <c r="C321" s="30" t="s">
        <v>623</v>
      </c>
      <c r="D321" s="19"/>
      <c r="E321" s="19"/>
      <c r="F321" s="31" t="b">
        <f t="shared" si="3"/>
        <v>1</v>
      </c>
      <c r="G321" s="31" t="b">
        <f t="shared" si="2"/>
        <v>0</v>
      </c>
      <c r="H321" s="32" t="s">
        <v>604</v>
      </c>
      <c r="I321" s="19"/>
      <c r="J321" s="22" t="s">
        <v>31</v>
      </c>
      <c r="K321" s="19"/>
      <c r="L321" s="33" t="s">
        <v>38</v>
      </c>
      <c r="M321" s="34" t="s">
        <v>499</v>
      </c>
      <c r="N321" s="30" t="s">
        <v>625</v>
      </c>
      <c r="O321" s="19"/>
      <c r="P321" s="30" t="s">
        <v>626</v>
      </c>
      <c r="Q321" s="19"/>
      <c r="R321" s="19"/>
      <c r="S321" s="31" t="b">
        <v>0</v>
      </c>
      <c r="T321" s="19"/>
      <c r="U321" s="19"/>
      <c r="V321" s="19"/>
      <c r="W321" s="25"/>
      <c r="X321" s="52" t="s">
        <v>39</v>
      </c>
      <c r="Y321" s="53" t="s">
        <v>40</v>
      </c>
      <c r="Z321" s="28"/>
      <c r="AA321" s="28"/>
      <c r="AB321" s="28"/>
      <c r="AC321" s="28"/>
    </row>
    <row r="322">
      <c r="A322" s="38"/>
      <c r="B322" s="38"/>
      <c r="C322" s="39" t="s">
        <v>629</v>
      </c>
      <c r="D322" s="40" t="s">
        <v>42</v>
      </c>
      <c r="E322" s="40" t="s">
        <v>43</v>
      </c>
      <c r="F322" s="41" t="b">
        <f t="shared" si="3"/>
        <v>0</v>
      </c>
      <c r="G322" s="41" t="b">
        <f t="shared" si="2"/>
        <v>1</v>
      </c>
      <c r="H322" s="42"/>
      <c r="I322" s="40" t="s">
        <v>623</v>
      </c>
      <c r="J322" s="43" t="s">
        <v>31</v>
      </c>
      <c r="K322" s="28"/>
      <c r="L322" s="23" t="s">
        <v>44</v>
      </c>
      <c r="M322" s="44" t="s">
        <v>499</v>
      </c>
      <c r="N322" s="39" t="s">
        <v>630</v>
      </c>
      <c r="O322" s="22" t="s">
        <v>631</v>
      </c>
      <c r="P322" s="39" t="s">
        <v>47</v>
      </c>
      <c r="Q322" s="45"/>
      <c r="R322" s="45"/>
      <c r="S322" s="42"/>
      <c r="T322" s="46" t="b">
        <v>0</v>
      </c>
      <c r="U322" s="47" t="s">
        <v>48</v>
      </c>
      <c r="V322" s="47" t="s">
        <v>49</v>
      </c>
      <c r="W322" s="48" t="s">
        <v>50</v>
      </c>
      <c r="X322" s="43" t="s">
        <v>51</v>
      </c>
      <c r="Y322" s="49" t="s">
        <v>632</v>
      </c>
      <c r="Z322" s="28"/>
      <c r="AA322" s="28"/>
      <c r="AB322" s="28"/>
      <c r="AC322" s="28"/>
    </row>
    <row r="323">
      <c r="A323" s="38"/>
      <c r="B323" s="38"/>
      <c r="C323" s="39" t="s">
        <v>633</v>
      </c>
      <c r="D323" s="40" t="s">
        <v>54</v>
      </c>
      <c r="E323" s="40" t="s">
        <v>55</v>
      </c>
      <c r="F323" s="41" t="b">
        <f t="shared" si="3"/>
        <v>0</v>
      </c>
      <c r="G323" s="41" t="b">
        <f t="shared" si="2"/>
        <v>1</v>
      </c>
      <c r="H323" s="42"/>
      <c r="I323" s="40" t="s">
        <v>623</v>
      </c>
      <c r="J323" s="43" t="s">
        <v>31</v>
      </c>
      <c r="K323" s="28"/>
      <c r="L323" s="23" t="s">
        <v>44</v>
      </c>
      <c r="M323" s="44" t="s">
        <v>499</v>
      </c>
      <c r="N323" s="39" t="s">
        <v>634</v>
      </c>
      <c r="O323" s="28"/>
      <c r="P323" s="39" t="s">
        <v>57</v>
      </c>
      <c r="Q323" s="45"/>
      <c r="R323" s="45"/>
      <c r="S323" s="42"/>
      <c r="T323" s="46" t="b">
        <v>0</v>
      </c>
      <c r="U323" s="47" t="s">
        <v>58</v>
      </c>
      <c r="V323" s="47" t="s">
        <v>59</v>
      </c>
      <c r="W323" s="50"/>
      <c r="X323" s="43" t="s">
        <v>60</v>
      </c>
      <c r="Y323" s="49" t="s">
        <v>61</v>
      </c>
      <c r="Z323" s="28"/>
      <c r="AA323" s="28"/>
      <c r="AB323" s="28"/>
      <c r="AC323" s="28"/>
    </row>
    <row r="324">
      <c r="A324" s="38"/>
      <c r="B324" s="38"/>
      <c r="C324" s="39" t="s">
        <v>635</v>
      </c>
      <c r="D324" s="40" t="s">
        <v>63</v>
      </c>
      <c r="E324" s="40" t="s">
        <v>64</v>
      </c>
      <c r="F324" s="41" t="b">
        <f t="shared" si="3"/>
        <v>0</v>
      </c>
      <c r="G324" s="41" t="b">
        <f t="shared" si="2"/>
        <v>1</v>
      </c>
      <c r="H324" s="42"/>
      <c r="I324" s="40" t="s">
        <v>623</v>
      </c>
      <c r="J324" s="43" t="s">
        <v>31</v>
      </c>
      <c r="K324" s="28"/>
      <c r="L324" s="23" t="s">
        <v>44</v>
      </c>
      <c r="M324" s="44" t="s">
        <v>499</v>
      </c>
      <c r="N324" s="39" t="s">
        <v>636</v>
      </c>
      <c r="O324" s="28"/>
      <c r="P324" s="39" t="s">
        <v>66</v>
      </c>
      <c r="Q324" s="45"/>
      <c r="R324" s="45"/>
      <c r="S324" s="42"/>
      <c r="T324" s="46" t="b">
        <v>0</v>
      </c>
      <c r="U324" s="47" t="s">
        <v>48</v>
      </c>
      <c r="V324" s="47" t="s">
        <v>67</v>
      </c>
      <c r="W324" s="48" t="s">
        <v>68</v>
      </c>
      <c r="X324" s="43" t="s">
        <v>69</v>
      </c>
      <c r="Y324" s="49" t="s">
        <v>70</v>
      </c>
      <c r="Z324" s="28"/>
      <c r="AA324" s="28"/>
      <c r="AB324" s="28"/>
      <c r="AC324" s="28"/>
    </row>
    <row r="325">
      <c r="A325" s="38"/>
      <c r="B325" s="37" t="s">
        <v>71</v>
      </c>
      <c r="C325" s="39" t="s">
        <v>637</v>
      </c>
      <c r="D325" s="40" t="s">
        <v>73</v>
      </c>
      <c r="E325" s="40" t="s">
        <v>74</v>
      </c>
      <c r="F325" s="41" t="b">
        <f t="shared" si="3"/>
        <v>0</v>
      </c>
      <c r="G325" s="41" t="b">
        <f t="shared" si="2"/>
        <v>1</v>
      </c>
      <c r="H325" s="42"/>
      <c r="I325" s="40" t="s">
        <v>623</v>
      </c>
      <c r="J325" s="43" t="s">
        <v>31</v>
      </c>
      <c r="K325" s="28"/>
      <c r="L325" s="23" t="s">
        <v>44</v>
      </c>
      <c r="M325" s="44" t="s">
        <v>499</v>
      </c>
      <c r="N325" s="39" t="s">
        <v>638</v>
      </c>
      <c r="O325" s="28"/>
      <c r="P325" s="39" t="s">
        <v>76</v>
      </c>
      <c r="Q325" s="45"/>
      <c r="R325" s="45"/>
      <c r="S325" s="42"/>
      <c r="T325" s="46" t="b">
        <v>0</v>
      </c>
      <c r="U325" s="47" t="s">
        <v>77</v>
      </c>
      <c r="V325" s="47" t="s">
        <v>78</v>
      </c>
      <c r="W325" s="50"/>
      <c r="X325" s="43" t="s">
        <v>79</v>
      </c>
      <c r="Y325" s="49" t="s">
        <v>80</v>
      </c>
      <c r="Z325" s="28"/>
      <c r="AA325" s="28"/>
      <c r="AB325" s="28"/>
      <c r="AC325" s="28"/>
    </row>
    <row r="326">
      <c r="A326" s="37" t="s">
        <v>81</v>
      </c>
      <c r="B326" s="38"/>
      <c r="C326" s="39" t="s">
        <v>637</v>
      </c>
      <c r="D326" s="40" t="s">
        <v>82</v>
      </c>
      <c r="E326" s="40" t="s">
        <v>74</v>
      </c>
      <c r="F326" s="41" t="b">
        <f t="shared" si="3"/>
        <v>0</v>
      </c>
      <c r="G326" s="41" t="b">
        <f t="shared" si="2"/>
        <v>1</v>
      </c>
      <c r="H326" s="42"/>
      <c r="I326" s="40" t="s">
        <v>623</v>
      </c>
      <c r="J326" s="43" t="s">
        <v>31</v>
      </c>
      <c r="K326" s="28"/>
      <c r="L326" s="23" t="s">
        <v>44</v>
      </c>
      <c r="M326" s="44" t="s">
        <v>499</v>
      </c>
      <c r="N326" s="39" t="s">
        <v>638</v>
      </c>
      <c r="O326" s="28"/>
      <c r="P326" s="39" t="s">
        <v>76</v>
      </c>
      <c r="Q326" s="45"/>
      <c r="R326" s="45"/>
      <c r="S326" s="42"/>
      <c r="T326" s="46" t="b">
        <v>0</v>
      </c>
      <c r="U326" s="47" t="s">
        <v>77</v>
      </c>
      <c r="V326" s="47" t="s">
        <v>78</v>
      </c>
      <c r="W326" s="50"/>
      <c r="X326" s="43" t="s">
        <v>79</v>
      </c>
      <c r="Y326" s="49" t="s">
        <v>80</v>
      </c>
      <c r="Z326" s="28"/>
      <c r="AA326" s="28"/>
      <c r="AB326" s="28"/>
      <c r="AC326" s="28"/>
    </row>
    <row r="327">
      <c r="A327" s="17"/>
      <c r="B327" s="17"/>
      <c r="C327" s="18" t="s">
        <v>639</v>
      </c>
      <c r="D327" s="19"/>
      <c r="E327" s="19"/>
      <c r="F327" s="20" t="b">
        <f t="shared" si="3"/>
        <v>1</v>
      </c>
      <c r="G327" s="20" t="b">
        <f t="shared" si="2"/>
        <v>0</v>
      </c>
      <c r="H327" s="21" t="s">
        <v>604</v>
      </c>
      <c r="I327" s="19"/>
      <c r="J327" s="22" t="s">
        <v>31</v>
      </c>
      <c r="K327" s="19"/>
      <c r="L327" s="23" t="s">
        <v>498</v>
      </c>
      <c r="M327" s="24" t="s">
        <v>499</v>
      </c>
      <c r="N327" s="18" t="s">
        <v>640</v>
      </c>
      <c r="O327" s="19"/>
      <c r="P327" s="18" t="s">
        <v>641</v>
      </c>
      <c r="Q327" s="19"/>
      <c r="R327" s="19"/>
      <c r="S327" s="20" t="b">
        <v>0</v>
      </c>
      <c r="T327" s="19"/>
      <c r="U327" s="19"/>
      <c r="V327" s="19"/>
      <c r="W327" s="25"/>
      <c r="X327" s="43" t="s">
        <v>502</v>
      </c>
      <c r="Y327" s="49" t="s">
        <v>37</v>
      </c>
      <c r="Z327" s="28"/>
      <c r="AA327" s="28"/>
      <c r="AB327" s="28"/>
      <c r="AC327" s="28"/>
    </row>
    <row r="328">
      <c r="A328" s="17"/>
      <c r="B328" s="17"/>
      <c r="C328" s="30" t="s">
        <v>639</v>
      </c>
      <c r="D328" s="19"/>
      <c r="E328" s="19"/>
      <c r="F328" s="31" t="b">
        <f t="shared" si="3"/>
        <v>1</v>
      </c>
      <c r="G328" s="31" t="b">
        <f t="shared" si="2"/>
        <v>0</v>
      </c>
      <c r="H328" s="32" t="s">
        <v>604</v>
      </c>
      <c r="I328" s="19"/>
      <c r="J328" s="22" t="s">
        <v>31</v>
      </c>
      <c r="K328" s="19"/>
      <c r="L328" s="33" t="s">
        <v>38</v>
      </c>
      <c r="M328" s="34" t="s">
        <v>499</v>
      </c>
      <c r="N328" s="30" t="s">
        <v>640</v>
      </c>
      <c r="O328" s="19"/>
      <c r="P328" s="30" t="s">
        <v>641</v>
      </c>
      <c r="Q328" s="19"/>
      <c r="R328" s="19"/>
      <c r="S328" s="31" t="b">
        <v>0</v>
      </c>
      <c r="T328" s="19"/>
      <c r="U328" s="19"/>
      <c r="V328" s="19"/>
      <c r="W328" s="25"/>
      <c r="X328" s="52" t="s">
        <v>39</v>
      </c>
      <c r="Y328" s="53" t="s">
        <v>40</v>
      </c>
      <c r="Z328" s="28"/>
      <c r="AA328" s="28"/>
      <c r="AB328" s="28"/>
      <c r="AC328" s="28"/>
    </row>
    <row r="329">
      <c r="A329" s="17"/>
      <c r="B329" s="17"/>
      <c r="C329" s="30" t="s">
        <v>639</v>
      </c>
      <c r="D329" s="19"/>
      <c r="E329" s="19"/>
      <c r="F329" s="31" t="b">
        <f t="shared" si="3"/>
        <v>1</v>
      </c>
      <c r="G329" s="31" t="b">
        <f t="shared" si="2"/>
        <v>0</v>
      </c>
      <c r="H329" s="32" t="s">
        <v>604</v>
      </c>
      <c r="I329" s="19"/>
      <c r="J329" s="22" t="s">
        <v>31</v>
      </c>
      <c r="K329" s="19"/>
      <c r="L329" s="33" t="s">
        <v>642</v>
      </c>
      <c r="M329" s="34" t="s">
        <v>499</v>
      </c>
      <c r="N329" s="30" t="s">
        <v>640</v>
      </c>
      <c r="O329" s="19"/>
      <c r="P329" s="30" t="s">
        <v>641</v>
      </c>
      <c r="Q329" s="19"/>
      <c r="R329" s="19"/>
      <c r="S329" s="31" t="b">
        <v>0</v>
      </c>
      <c r="T329" s="19"/>
      <c r="U329" s="19"/>
      <c r="V329" s="19"/>
      <c r="W329" s="25"/>
      <c r="X329" s="52" t="s">
        <v>643</v>
      </c>
      <c r="Y329" s="53" t="s">
        <v>644</v>
      </c>
      <c r="Z329" s="52" t="s">
        <v>628</v>
      </c>
      <c r="AA329" s="28"/>
      <c r="AB329" s="28"/>
      <c r="AC329" s="28"/>
    </row>
    <row r="330">
      <c r="A330" s="38"/>
      <c r="B330" s="38"/>
      <c r="C330" s="39" t="s">
        <v>645</v>
      </c>
      <c r="D330" s="40" t="s">
        <v>42</v>
      </c>
      <c r="E330" s="40" t="s">
        <v>43</v>
      </c>
      <c r="F330" s="41" t="b">
        <f t="shared" si="3"/>
        <v>0</v>
      </c>
      <c r="G330" s="41" t="b">
        <f t="shared" si="2"/>
        <v>1</v>
      </c>
      <c r="H330" s="42"/>
      <c r="I330" s="40" t="s">
        <v>639</v>
      </c>
      <c r="J330" s="43" t="s">
        <v>31</v>
      </c>
      <c r="K330" s="28"/>
      <c r="L330" s="23" t="s">
        <v>44</v>
      </c>
      <c r="M330" s="44" t="s">
        <v>499</v>
      </c>
      <c r="N330" s="39" t="s">
        <v>646</v>
      </c>
      <c r="O330" s="22" t="s">
        <v>647</v>
      </c>
      <c r="P330" s="39" t="s">
        <v>47</v>
      </c>
      <c r="Q330" s="45"/>
      <c r="R330" s="45"/>
      <c r="S330" s="42"/>
      <c r="T330" s="46" t="b">
        <v>0</v>
      </c>
      <c r="U330" s="47" t="s">
        <v>48</v>
      </c>
      <c r="V330" s="47" t="s">
        <v>49</v>
      </c>
      <c r="W330" s="48" t="s">
        <v>50</v>
      </c>
      <c r="X330" s="43" t="s">
        <v>51</v>
      </c>
      <c r="Y330" s="49" t="s">
        <v>510</v>
      </c>
      <c r="Z330" s="28"/>
      <c r="AA330" s="28"/>
      <c r="AB330" s="28"/>
      <c r="AC330" s="28"/>
    </row>
    <row r="331">
      <c r="A331" s="38"/>
      <c r="B331" s="38"/>
      <c r="C331" s="39" t="s">
        <v>648</v>
      </c>
      <c r="D331" s="40" t="s">
        <v>54</v>
      </c>
      <c r="E331" s="40" t="s">
        <v>55</v>
      </c>
      <c r="F331" s="41" t="b">
        <f t="shared" si="3"/>
        <v>0</v>
      </c>
      <c r="G331" s="41" t="b">
        <f t="shared" si="2"/>
        <v>1</v>
      </c>
      <c r="H331" s="42"/>
      <c r="I331" s="40" t="s">
        <v>639</v>
      </c>
      <c r="J331" s="43" t="s">
        <v>31</v>
      </c>
      <c r="K331" s="28"/>
      <c r="L331" s="23" t="s">
        <v>44</v>
      </c>
      <c r="M331" s="44" t="s">
        <v>499</v>
      </c>
      <c r="N331" s="39" t="s">
        <v>649</v>
      </c>
      <c r="O331" s="28"/>
      <c r="P331" s="39" t="s">
        <v>57</v>
      </c>
      <c r="Q331" s="45"/>
      <c r="R331" s="45"/>
      <c r="S331" s="42"/>
      <c r="T331" s="46" t="b">
        <v>0</v>
      </c>
      <c r="U331" s="47" t="s">
        <v>58</v>
      </c>
      <c r="V331" s="47" t="s">
        <v>59</v>
      </c>
      <c r="W331" s="50"/>
      <c r="X331" s="43" t="s">
        <v>60</v>
      </c>
      <c r="Y331" s="49" t="s">
        <v>61</v>
      </c>
      <c r="Z331" s="28"/>
      <c r="AA331" s="28"/>
      <c r="AB331" s="28"/>
      <c r="AC331" s="28"/>
    </row>
    <row r="332">
      <c r="A332" s="38"/>
      <c r="B332" s="38"/>
      <c r="C332" s="39" t="s">
        <v>650</v>
      </c>
      <c r="D332" s="40" t="s">
        <v>63</v>
      </c>
      <c r="E332" s="40" t="s">
        <v>64</v>
      </c>
      <c r="F332" s="41" t="b">
        <f t="shared" si="3"/>
        <v>0</v>
      </c>
      <c r="G332" s="41" t="b">
        <f t="shared" si="2"/>
        <v>1</v>
      </c>
      <c r="H332" s="42"/>
      <c r="I332" s="40" t="s">
        <v>639</v>
      </c>
      <c r="J332" s="43" t="s">
        <v>31</v>
      </c>
      <c r="K332" s="28"/>
      <c r="L332" s="23" t="s">
        <v>44</v>
      </c>
      <c r="M332" s="44" t="s">
        <v>499</v>
      </c>
      <c r="N332" s="39" t="s">
        <v>651</v>
      </c>
      <c r="O332" s="28"/>
      <c r="P332" s="39" t="s">
        <v>66</v>
      </c>
      <c r="Q332" s="45"/>
      <c r="R332" s="45"/>
      <c r="S332" s="42"/>
      <c r="T332" s="46" t="b">
        <v>0</v>
      </c>
      <c r="U332" s="47" t="s">
        <v>48</v>
      </c>
      <c r="V332" s="47" t="s">
        <v>67</v>
      </c>
      <c r="W332" s="48" t="s">
        <v>68</v>
      </c>
      <c r="X332" s="43" t="s">
        <v>69</v>
      </c>
      <c r="Y332" s="49" t="s">
        <v>70</v>
      </c>
      <c r="Z332" s="28"/>
      <c r="AA332" s="28"/>
      <c r="AB332" s="28"/>
      <c r="AC332" s="28"/>
    </row>
    <row r="333">
      <c r="A333" s="38"/>
      <c r="B333" s="37" t="s">
        <v>71</v>
      </c>
      <c r="C333" s="39" t="s">
        <v>652</v>
      </c>
      <c r="D333" s="40" t="s">
        <v>73</v>
      </c>
      <c r="E333" s="40" t="s">
        <v>74</v>
      </c>
      <c r="F333" s="41" t="b">
        <f t="shared" si="3"/>
        <v>0</v>
      </c>
      <c r="G333" s="41" t="b">
        <f t="shared" si="2"/>
        <v>1</v>
      </c>
      <c r="H333" s="42"/>
      <c r="I333" s="40" t="s">
        <v>639</v>
      </c>
      <c r="J333" s="43" t="s">
        <v>31</v>
      </c>
      <c r="K333" s="28"/>
      <c r="L333" s="23" t="s">
        <v>44</v>
      </c>
      <c r="M333" s="44" t="s">
        <v>499</v>
      </c>
      <c r="N333" s="39" t="s">
        <v>653</v>
      </c>
      <c r="O333" s="28"/>
      <c r="P333" s="39" t="s">
        <v>76</v>
      </c>
      <c r="Q333" s="45"/>
      <c r="R333" s="45"/>
      <c r="S333" s="42"/>
      <c r="T333" s="46" t="b">
        <v>0</v>
      </c>
      <c r="U333" s="47" t="s">
        <v>77</v>
      </c>
      <c r="V333" s="47" t="s">
        <v>78</v>
      </c>
      <c r="W333" s="50"/>
      <c r="X333" s="43" t="s">
        <v>79</v>
      </c>
      <c r="Y333" s="49" t="s">
        <v>80</v>
      </c>
      <c r="Z333" s="28"/>
      <c r="AA333" s="28"/>
      <c r="AB333" s="28"/>
      <c r="AC333" s="28"/>
    </row>
    <row r="334">
      <c r="A334" s="37" t="s">
        <v>81</v>
      </c>
      <c r="B334" s="38"/>
      <c r="C334" s="39" t="s">
        <v>652</v>
      </c>
      <c r="D334" s="40" t="s">
        <v>82</v>
      </c>
      <c r="E334" s="40" t="s">
        <v>74</v>
      </c>
      <c r="F334" s="41" t="b">
        <f t="shared" si="3"/>
        <v>0</v>
      </c>
      <c r="G334" s="41" t="b">
        <f t="shared" si="2"/>
        <v>1</v>
      </c>
      <c r="H334" s="42"/>
      <c r="I334" s="40" t="s">
        <v>639</v>
      </c>
      <c r="J334" s="43" t="s">
        <v>31</v>
      </c>
      <c r="K334" s="28"/>
      <c r="L334" s="23" t="s">
        <v>44</v>
      </c>
      <c r="M334" s="44" t="s">
        <v>499</v>
      </c>
      <c r="N334" s="39" t="s">
        <v>653</v>
      </c>
      <c r="O334" s="28"/>
      <c r="P334" s="39" t="s">
        <v>76</v>
      </c>
      <c r="Q334" s="45"/>
      <c r="R334" s="45"/>
      <c r="S334" s="42"/>
      <c r="T334" s="46" t="b">
        <v>0</v>
      </c>
      <c r="U334" s="47" t="s">
        <v>77</v>
      </c>
      <c r="V334" s="47" t="s">
        <v>78</v>
      </c>
      <c r="W334" s="50"/>
      <c r="X334" s="43" t="s">
        <v>79</v>
      </c>
      <c r="Y334" s="49" t="s">
        <v>80</v>
      </c>
      <c r="Z334" s="28"/>
      <c r="AA334" s="28"/>
      <c r="AB334" s="28"/>
      <c r="AC334" s="28"/>
    </row>
    <row r="335">
      <c r="A335" s="17"/>
      <c r="B335" s="16" t="s">
        <v>223</v>
      </c>
      <c r="C335" s="18" t="s">
        <v>654</v>
      </c>
      <c r="D335" s="19"/>
      <c r="E335" s="19"/>
      <c r="F335" s="20" t="b">
        <f t="shared" si="3"/>
        <v>1</v>
      </c>
      <c r="G335" s="20" t="b">
        <f t="shared" si="2"/>
        <v>0</v>
      </c>
      <c r="H335" s="21" t="s">
        <v>655</v>
      </c>
      <c r="I335" s="19"/>
      <c r="J335" s="22" t="s">
        <v>31</v>
      </c>
      <c r="K335" s="19"/>
      <c r="L335" s="23" t="s">
        <v>498</v>
      </c>
      <c r="M335" s="24" t="s">
        <v>499</v>
      </c>
      <c r="N335" s="18" t="s">
        <v>656</v>
      </c>
      <c r="O335" s="19"/>
      <c r="P335" s="18" t="s">
        <v>657</v>
      </c>
      <c r="Q335" s="19"/>
      <c r="R335" s="19"/>
      <c r="S335" s="20" t="b">
        <v>0</v>
      </c>
      <c r="T335" s="19"/>
      <c r="U335" s="19"/>
      <c r="V335" s="19"/>
      <c r="W335" s="25"/>
      <c r="X335" s="43" t="s">
        <v>502</v>
      </c>
      <c r="Y335" s="49" t="s">
        <v>37</v>
      </c>
      <c r="Z335" s="28"/>
      <c r="AA335" s="28"/>
      <c r="AB335" s="28"/>
      <c r="AC335" s="28"/>
    </row>
    <row r="336">
      <c r="A336" s="17"/>
      <c r="B336" s="29" t="s">
        <v>223</v>
      </c>
      <c r="C336" s="30" t="s">
        <v>654</v>
      </c>
      <c r="D336" s="19"/>
      <c r="E336" s="19"/>
      <c r="F336" s="31" t="b">
        <f t="shared" si="3"/>
        <v>1</v>
      </c>
      <c r="G336" s="31" t="b">
        <f t="shared" si="2"/>
        <v>0</v>
      </c>
      <c r="H336" s="32" t="s">
        <v>655</v>
      </c>
      <c r="I336" s="19"/>
      <c r="J336" s="22" t="s">
        <v>31</v>
      </c>
      <c r="K336" s="19"/>
      <c r="L336" s="33" t="s">
        <v>38</v>
      </c>
      <c r="M336" s="34" t="s">
        <v>499</v>
      </c>
      <c r="N336" s="30" t="s">
        <v>656</v>
      </c>
      <c r="O336" s="19"/>
      <c r="P336" s="30" t="s">
        <v>657</v>
      </c>
      <c r="Q336" s="19"/>
      <c r="R336" s="19"/>
      <c r="S336" s="31" t="b">
        <v>0</v>
      </c>
      <c r="T336" s="19"/>
      <c r="U336" s="19"/>
      <c r="V336" s="19"/>
      <c r="W336" s="25"/>
      <c r="X336" s="52" t="s">
        <v>39</v>
      </c>
      <c r="Y336" s="53" t="s">
        <v>40</v>
      </c>
      <c r="Z336" s="28"/>
      <c r="AA336" s="28"/>
      <c r="AB336" s="28"/>
      <c r="AC336" s="28"/>
    </row>
    <row r="337">
      <c r="A337" s="17"/>
      <c r="B337" s="29" t="s">
        <v>223</v>
      </c>
      <c r="C337" s="30" t="s">
        <v>654</v>
      </c>
      <c r="D337" s="19"/>
      <c r="E337" s="19"/>
      <c r="F337" s="31" t="b">
        <f t="shared" si="3"/>
        <v>1</v>
      </c>
      <c r="G337" s="31" t="b">
        <f t="shared" si="2"/>
        <v>0</v>
      </c>
      <c r="H337" s="32" t="s">
        <v>655</v>
      </c>
      <c r="I337" s="19"/>
      <c r="J337" s="22" t="s">
        <v>31</v>
      </c>
      <c r="K337" s="19"/>
      <c r="L337" s="33" t="s">
        <v>658</v>
      </c>
      <c r="M337" s="34" t="s">
        <v>499</v>
      </c>
      <c r="N337" s="30" t="s">
        <v>656</v>
      </c>
      <c r="O337" s="19"/>
      <c r="P337" s="30" t="s">
        <v>657</v>
      </c>
      <c r="Q337" s="19"/>
      <c r="R337" s="19"/>
      <c r="S337" s="31" t="b">
        <v>0</v>
      </c>
      <c r="T337" s="19"/>
      <c r="U337" s="19"/>
      <c r="V337" s="19"/>
      <c r="W337" s="25"/>
      <c r="X337" s="52" t="s">
        <v>659</v>
      </c>
      <c r="Y337" s="53" t="s">
        <v>660</v>
      </c>
      <c r="Z337" s="52" t="s">
        <v>661</v>
      </c>
      <c r="AA337" s="28"/>
      <c r="AB337" s="28"/>
      <c r="AC337" s="28"/>
    </row>
    <row r="338">
      <c r="A338" s="16" t="s">
        <v>662</v>
      </c>
      <c r="B338" s="17"/>
      <c r="C338" s="18" t="s">
        <v>654</v>
      </c>
      <c r="D338" s="19"/>
      <c r="E338" s="19"/>
      <c r="F338" s="20" t="b">
        <f t="shared" si="3"/>
        <v>1</v>
      </c>
      <c r="G338" s="20" t="b">
        <f t="shared" si="2"/>
        <v>0</v>
      </c>
      <c r="H338" s="21" t="s">
        <v>663</v>
      </c>
      <c r="I338" s="19"/>
      <c r="J338" s="22" t="s">
        <v>31</v>
      </c>
      <c r="K338" s="19"/>
      <c r="L338" s="23" t="s">
        <v>498</v>
      </c>
      <c r="M338" s="24" t="s">
        <v>499</v>
      </c>
      <c r="N338" s="18" t="s">
        <v>664</v>
      </c>
      <c r="O338" s="19"/>
      <c r="P338" s="18" t="s">
        <v>657</v>
      </c>
      <c r="Q338" s="19"/>
      <c r="R338" s="19"/>
      <c r="S338" s="20" t="b">
        <v>0</v>
      </c>
      <c r="T338" s="19"/>
      <c r="U338" s="19"/>
      <c r="V338" s="19"/>
      <c r="W338" s="25"/>
      <c r="X338" s="43" t="s">
        <v>502</v>
      </c>
      <c r="Y338" s="49" t="s">
        <v>37</v>
      </c>
      <c r="Z338" s="28"/>
      <c r="AA338" s="28"/>
      <c r="AB338" s="28"/>
      <c r="AC338" s="28"/>
    </row>
    <row r="339">
      <c r="A339" s="29" t="s">
        <v>662</v>
      </c>
      <c r="B339" s="17"/>
      <c r="C339" s="30" t="s">
        <v>654</v>
      </c>
      <c r="D339" s="19"/>
      <c r="E339" s="19"/>
      <c r="F339" s="31" t="b">
        <f t="shared" si="3"/>
        <v>1</v>
      </c>
      <c r="G339" s="31" t="b">
        <f t="shared" si="2"/>
        <v>0</v>
      </c>
      <c r="H339" s="32" t="s">
        <v>663</v>
      </c>
      <c r="I339" s="19"/>
      <c r="J339" s="22" t="s">
        <v>31</v>
      </c>
      <c r="K339" s="19"/>
      <c r="L339" s="33" t="s">
        <v>38</v>
      </c>
      <c r="M339" s="34" t="s">
        <v>499</v>
      </c>
      <c r="N339" s="30" t="s">
        <v>664</v>
      </c>
      <c r="O339" s="19"/>
      <c r="P339" s="30" t="s">
        <v>657</v>
      </c>
      <c r="Q339" s="19"/>
      <c r="R339" s="19"/>
      <c r="S339" s="31" t="b">
        <v>0</v>
      </c>
      <c r="T339" s="19"/>
      <c r="U339" s="19"/>
      <c r="V339" s="19"/>
      <c r="W339" s="25"/>
      <c r="X339" s="52" t="s">
        <v>39</v>
      </c>
      <c r="Y339" s="53" t="s">
        <v>40</v>
      </c>
      <c r="Z339" s="28"/>
      <c r="AA339" s="28"/>
      <c r="AB339" s="28"/>
      <c r="AC339" s="28"/>
    </row>
    <row r="340">
      <c r="A340" s="29" t="s">
        <v>662</v>
      </c>
      <c r="B340" s="17"/>
      <c r="C340" s="30" t="s">
        <v>654</v>
      </c>
      <c r="D340" s="19"/>
      <c r="E340" s="19"/>
      <c r="F340" s="31" t="b">
        <f t="shared" si="3"/>
        <v>1</v>
      </c>
      <c r="G340" s="31" t="b">
        <f t="shared" si="2"/>
        <v>0</v>
      </c>
      <c r="H340" s="32" t="s">
        <v>663</v>
      </c>
      <c r="I340" s="19"/>
      <c r="J340" s="22" t="s">
        <v>31</v>
      </c>
      <c r="K340" s="19"/>
      <c r="L340" s="33" t="s">
        <v>658</v>
      </c>
      <c r="M340" s="34" t="s">
        <v>499</v>
      </c>
      <c r="N340" s="30" t="s">
        <v>664</v>
      </c>
      <c r="O340" s="19"/>
      <c r="P340" s="30" t="s">
        <v>657</v>
      </c>
      <c r="Q340" s="19"/>
      <c r="R340" s="19"/>
      <c r="S340" s="31" t="b">
        <v>0</v>
      </c>
      <c r="T340" s="19"/>
      <c r="U340" s="19"/>
      <c r="V340" s="19"/>
      <c r="W340" s="25"/>
      <c r="X340" s="52" t="s">
        <v>659</v>
      </c>
      <c r="Y340" s="53" t="s">
        <v>660</v>
      </c>
      <c r="Z340" s="52" t="s">
        <v>665</v>
      </c>
      <c r="AA340" s="28"/>
      <c r="AB340" s="28"/>
      <c r="AC340" s="28"/>
    </row>
    <row r="341">
      <c r="A341" s="38"/>
      <c r="B341" s="37" t="s">
        <v>223</v>
      </c>
      <c r="C341" s="39" t="s">
        <v>666</v>
      </c>
      <c r="D341" s="40" t="s">
        <v>42</v>
      </c>
      <c r="E341" s="40" t="s">
        <v>43</v>
      </c>
      <c r="F341" s="41" t="b">
        <f t="shared" si="3"/>
        <v>0</v>
      </c>
      <c r="G341" s="41" t="b">
        <f t="shared" si="2"/>
        <v>1</v>
      </c>
      <c r="H341" s="42"/>
      <c r="I341" s="40" t="s">
        <v>654</v>
      </c>
      <c r="J341" s="43" t="s">
        <v>31</v>
      </c>
      <c r="K341" s="28"/>
      <c r="L341" s="23" t="s">
        <v>44</v>
      </c>
      <c r="M341" s="44" t="s">
        <v>499</v>
      </c>
      <c r="N341" s="39" t="s">
        <v>667</v>
      </c>
      <c r="O341" s="22" t="s">
        <v>668</v>
      </c>
      <c r="P341" s="39" t="s">
        <v>47</v>
      </c>
      <c r="Q341" s="45"/>
      <c r="R341" s="45"/>
      <c r="S341" s="42"/>
      <c r="T341" s="46" t="b">
        <v>0</v>
      </c>
      <c r="U341" s="47" t="s">
        <v>48</v>
      </c>
      <c r="V341" s="47" t="s">
        <v>49</v>
      </c>
      <c r="W341" s="48" t="s">
        <v>50</v>
      </c>
      <c r="X341" s="43" t="s">
        <v>51</v>
      </c>
      <c r="Y341" s="49" t="s">
        <v>510</v>
      </c>
      <c r="Z341" s="28"/>
      <c r="AA341" s="28"/>
      <c r="AB341" s="28"/>
      <c r="AC341" s="28"/>
    </row>
    <row r="342">
      <c r="A342" s="37" t="s">
        <v>662</v>
      </c>
      <c r="B342" s="38"/>
      <c r="C342" s="39" t="s">
        <v>666</v>
      </c>
      <c r="D342" s="40" t="s">
        <v>42</v>
      </c>
      <c r="E342" s="40" t="s">
        <v>43</v>
      </c>
      <c r="F342" s="41" t="b">
        <f t="shared" si="3"/>
        <v>0</v>
      </c>
      <c r="G342" s="41" t="b">
        <f t="shared" si="2"/>
        <v>1</v>
      </c>
      <c r="H342" s="42"/>
      <c r="I342" s="40" t="s">
        <v>654</v>
      </c>
      <c r="J342" s="43" t="s">
        <v>31</v>
      </c>
      <c r="K342" s="28"/>
      <c r="L342" s="23" t="s">
        <v>44</v>
      </c>
      <c r="M342" s="44" t="s">
        <v>499</v>
      </c>
      <c r="N342" s="39" t="s">
        <v>669</v>
      </c>
      <c r="O342" s="22" t="s">
        <v>668</v>
      </c>
      <c r="P342" s="39" t="s">
        <v>47</v>
      </c>
      <c r="Q342" s="45"/>
      <c r="R342" s="45"/>
      <c r="S342" s="42"/>
      <c r="T342" s="46" t="b">
        <v>0</v>
      </c>
      <c r="U342" s="47" t="s">
        <v>48</v>
      </c>
      <c r="V342" s="47" t="s">
        <v>49</v>
      </c>
      <c r="W342" s="48" t="s">
        <v>50</v>
      </c>
      <c r="X342" s="43" t="s">
        <v>51</v>
      </c>
      <c r="Y342" s="49" t="s">
        <v>510</v>
      </c>
      <c r="Z342" s="28"/>
      <c r="AA342" s="28"/>
      <c r="AB342" s="28"/>
      <c r="AC342" s="28"/>
    </row>
    <row r="343">
      <c r="A343" s="38"/>
      <c r="B343" s="37" t="s">
        <v>223</v>
      </c>
      <c r="C343" s="39" t="s">
        <v>670</v>
      </c>
      <c r="D343" s="40" t="s">
        <v>54</v>
      </c>
      <c r="E343" s="40" t="s">
        <v>55</v>
      </c>
      <c r="F343" s="41" t="b">
        <f t="shared" si="3"/>
        <v>0</v>
      </c>
      <c r="G343" s="41" t="b">
        <f t="shared" si="2"/>
        <v>1</v>
      </c>
      <c r="H343" s="42"/>
      <c r="I343" s="40" t="s">
        <v>654</v>
      </c>
      <c r="J343" s="43" t="s">
        <v>31</v>
      </c>
      <c r="K343" s="28"/>
      <c r="L343" s="23" t="s">
        <v>44</v>
      </c>
      <c r="M343" s="44" t="s">
        <v>499</v>
      </c>
      <c r="N343" s="39" t="s">
        <v>671</v>
      </c>
      <c r="O343" s="28"/>
      <c r="P343" s="39" t="s">
        <v>57</v>
      </c>
      <c r="Q343" s="45"/>
      <c r="R343" s="45"/>
      <c r="S343" s="42"/>
      <c r="T343" s="46" t="b">
        <v>0</v>
      </c>
      <c r="U343" s="47" t="s">
        <v>58</v>
      </c>
      <c r="V343" s="47" t="s">
        <v>59</v>
      </c>
      <c r="W343" s="50"/>
      <c r="X343" s="43" t="s">
        <v>60</v>
      </c>
      <c r="Y343" s="49" t="s">
        <v>61</v>
      </c>
      <c r="Z343" s="28"/>
      <c r="AA343" s="28"/>
      <c r="AB343" s="28"/>
      <c r="AC343" s="28"/>
    </row>
    <row r="344">
      <c r="A344" s="37" t="s">
        <v>662</v>
      </c>
      <c r="B344" s="38"/>
      <c r="C344" s="39" t="s">
        <v>670</v>
      </c>
      <c r="D344" s="40" t="s">
        <v>54</v>
      </c>
      <c r="E344" s="40" t="s">
        <v>55</v>
      </c>
      <c r="F344" s="41" t="b">
        <f t="shared" si="3"/>
        <v>0</v>
      </c>
      <c r="G344" s="41" t="b">
        <f t="shared" si="2"/>
        <v>1</v>
      </c>
      <c r="H344" s="42"/>
      <c r="I344" s="40" t="s">
        <v>654</v>
      </c>
      <c r="J344" s="43" t="s">
        <v>31</v>
      </c>
      <c r="K344" s="28"/>
      <c r="L344" s="23" t="s">
        <v>44</v>
      </c>
      <c r="M344" s="44" t="s">
        <v>499</v>
      </c>
      <c r="N344" s="39" t="s">
        <v>672</v>
      </c>
      <c r="O344" s="28"/>
      <c r="P344" s="39" t="s">
        <v>57</v>
      </c>
      <c r="Q344" s="45"/>
      <c r="R344" s="45"/>
      <c r="S344" s="42"/>
      <c r="T344" s="46" t="b">
        <v>0</v>
      </c>
      <c r="U344" s="47" t="s">
        <v>58</v>
      </c>
      <c r="V344" s="47" t="s">
        <v>59</v>
      </c>
      <c r="W344" s="50"/>
      <c r="X344" s="43" t="s">
        <v>60</v>
      </c>
      <c r="Y344" s="49" t="s">
        <v>61</v>
      </c>
      <c r="Z344" s="28"/>
      <c r="AA344" s="28"/>
      <c r="AB344" s="28"/>
      <c r="AC344" s="28"/>
    </row>
    <row r="345">
      <c r="A345" s="38"/>
      <c r="B345" s="37" t="s">
        <v>223</v>
      </c>
      <c r="C345" s="39" t="s">
        <v>673</v>
      </c>
      <c r="D345" s="40" t="s">
        <v>63</v>
      </c>
      <c r="E345" s="40" t="s">
        <v>64</v>
      </c>
      <c r="F345" s="41" t="b">
        <f t="shared" si="3"/>
        <v>0</v>
      </c>
      <c r="G345" s="41" t="b">
        <f t="shared" si="2"/>
        <v>1</v>
      </c>
      <c r="H345" s="42"/>
      <c r="I345" s="40" t="s">
        <v>654</v>
      </c>
      <c r="J345" s="43" t="s">
        <v>31</v>
      </c>
      <c r="K345" s="28"/>
      <c r="L345" s="23" t="s">
        <v>44</v>
      </c>
      <c r="M345" s="44" t="s">
        <v>499</v>
      </c>
      <c r="N345" s="39" t="s">
        <v>674</v>
      </c>
      <c r="O345" s="28"/>
      <c r="P345" s="39" t="s">
        <v>66</v>
      </c>
      <c r="Q345" s="45"/>
      <c r="R345" s="45"/>
      <c r="S345" s="42"/>
      <c r="T345" s="46" t="b">
        <v>0</v>
      </c>
      <c r="U345" s="47" t="s">
        <v>48</v>
      </c>
      <c r="V345" s="47" t="s">
        <v>67</v>
      </c>
      <c r="W345" s="48" t="s">
        <v>68</v>
      </c>
      <c r="X345" s="43" t="s">
        <v>69</v>
      </c>
      <c r="Y345" s="49" t="s">
        <v>70</v>
      </c>
      <c r="Z345" s="28"/>
      <c r="AA345" s="28"/>
      <c r="AB345" s="28"/>
      <c r="AC345" s="28"/>
    </row>
    <row r="346">
      <c r="A346" s="37" t="s">
        <v>662</v>
      </c>
      <c r="B346" s="38"/>
      <c r="C346" s="39" t="s">
        <v>673</v>
      </c>
      <c r="D346" s="40" t="s">
        <v>63</v>
      </c>
      <c r="E346" s="40" t="s">
        <v>64</v>
      </c>
      <c r="F346" s="41" t="b">
        <f t="shared" si="3"/>
        <v>0</v>
      </c>
      <c r="G346" s="41" t="b">
        <f t="shared" si="2"/>
        <v>1</v>
      </c>
      <c r="H346" s="42"/>
      <c r="I346" s="40" t="s">
        <v>654</v>
      </c>
      <c r="J346" s="43" t="s">
        <v>31</v>
      </c>
      <c r="K346" s="28"/>
      <c r="L346" s="23" t="s">
        <v>44</v>
      </c>
      <c r="M346" s="44" t="s">
        <v>499</v>
      </c>
      <c r="N346" s="39" t="s">
        <v>675</v>
      </c>
      <c r="O346" s="28"/>
      <c r="P346" s="39" t="s">
        <v>66</v>
      </c>
      <c r="Q346" s="45"/>
      <c r="R346" s="45"/>
      <c r="S346" s="42"/>
      <c r="T346" s="46" t="b">
        <v>0</v>
      </c>
      <c r="U346" s="47" t="s">
        <v>48</v>
      </c>
      <c r="V346" s="47" t="s">
        <v>67</v>
      </c>
      <c r="W346" s="48" t="s">
        <v>68</v>
      </c>
      <c r="X346" s="43" t="s">
        <v>69</v>
      </c>
      <c r="Y346" s="49" t="s">
        <v>70</v>
      </c>
      <c r="Z346" s="28"/>
      <c r="AA346" s="28"/>
      <c r="AB346" s="28"/>
      <c r="AC346" s="28"/>
    </row>
    <row r="347">
      <c r="A347" s="38"/>
      <c r="B347" s="37" t="s">
        <v>71</v>
      </c>
      <c r="C347" s="39" t="s">
        <v>676</v>
      </c>
      <c r="D347" s="40" t="s">
        <v>73</v>
      </c>
      <c r="E347" s="40" t="s">
        <v>74</v>
      </c>
      <c r="F347" s="41" t="b">
        <f t="shared" si="3"/>
        <v>0</v>
      </c>
      <c r="G347" s="41" t="b">
        <f t="shared" si="2"/>
        <v>1</v>
      </c>
      <c r="H347" s="42"/>
      <c r="I347" s="40" t="s">
        <v>654</v>
      </c>
      <c r="J347" s="43" t="s">
        <v>31</v>
      </c>
      <c r="K347" s="28"/>
      <c r="L347" s="23" t="s">
        <v>44</v>
      </c>
      <c r="M347" s="44" t="s">
        <v>499</v>
      </c>
      <c r="N347" s="39" t="s">
        <v>677</v>
      </c>
      <c r="O347" s="28"/>
      <c r="P347" s="39" t="s">
        <v>76</v>
      </c>
      <c r="Q347" s="45"/>
      <c r="R347" s="45"/>
      <c r="S347" s="42"/>
      <c r="T347" s="46" t="b">
        <v>0</v>
      </c>
      <c r="U347" s="47" t="s">
        <v>77</v>
      </c>
      <c r="V347" s="47" t="s">
        <v>78</v>
      </c>
      <c r="W347" s="50"/>
      <c r="X347" s="43" t="s">
        <v>79</v>
      </c>
      <c r="Y347" s="49" t="s">
        <v>80</v>
      </c>
      <c r="Z347" s="28"/>
      <c r="AA347" s="28"/>
      <c r="AB347" s="28"/>
      <c r="AC347" s="28"/>
    </row>
    <row r="348">
      <c r="A348" s="37" t="s">
        <v>81</v>
      </c>
      <c r="B348" s="37" t="s">
        <v>223</v>
      </c>
      <c r="C348" s="39" t="s">
        <v>676</v>
      </c>
      <c r="D348" s="40" t="s">
        <v>82</v>
      </c>
      <c r="E348" s="40" t="s">
        <v>74</v>
      </c>
      <c r="F348" s="41" t="b">
        <f t="shared" si="3"/>
        <v>0</v>
      </c>
      <c r="G348" s="41" t="b">
        <f t="shared" si="2"/>
        <v>1</v>
      </c>
      <c r="H348" s="42"/>
      <c r="I348" s="40" t="s">
        <v>654</v>
      </c>
      <c r="J348" s="43" t="s">
        <v>31</v>
      </c>
      <c r="K348" s="28"/>
      <c r="L348" s="23" t="s">
        <v>44</v>
      </c>
      <c r="M348" s="44" t="s">
        <v>499</v>
      </c>
      <c r="N348" s="39" t="s">
        <v>677</v>
      </c>
      <c r="O348" s="28"/>
      <c r="P348" s="39" t="s">
        <v>76</v>
      </c>
      <c r="Q348" s="45"/>
      <c r="R348" s="45"/>
      <c r="S348" s="42"/>
      <c r="T348" s="46" t="b">
        <v>0</v>
      </c>
      <c r="U348" s="47" t="s">
        <v>77</v>
      </c>
      <c r="V348" s="47" t="s">
        <v>78</v>
      </c>
      <c r="W348" s="50"/>
      <c r="X348" s="43" t="s">
        <v>79</v>
      </c>
      <c r="Y348" s="49" t="s">
        <v>80</v>
      </c>
      <c r="Z348" s="28"/>
      <c r="AA348" s="28"/>
      <c r="AB348" s="28"/>
      <c r="AC348" s="28"/>
    </row>
    <row r="349">
      <c r="A349" s="37" t="s">
        <v>662</v>
      </c>
      <c r="B349" s="38"/>
      <c r="C349" s="39" t="s">
        <v>676</v>
      </c>
      <c r="D349" s="40" t="s">
        <v>82</v>
      </c>
      <c r="E349" s="40" t="s">
        <v>74</v>
      </c>
      <c r="F349" s="41" t="b">
        <f t="shared" si="3"/>
        <v>0</v>
      </c>
      <c r="G349" s="41" t="b">
        <f t="shared" si="2"/>
        <v>1</v>
      </c>
      <c r="H349" s="42"/>
      <c r="I349" s="40" t="s">
        <v>654</v>
      </c>
      <c r="J349" s="43" t="s">
        <v>31</v>
      </c>
      <c r="K349" s="28"/>
      <c r="L349" s="23" t="s">
        <v>44</v>
      </c>
      <c r="M349" s="44" t="s">
        <v>499</v>
      </c>
      <c r="N349" s="39" t="s">
        <v>678</v>
      </c>
      <c r="O349" s="28"/>
      <c r="P349" s="39" t="s">
        <v>76</v>
      </c>
      <c r="Q349" s="45"/>
      <c r="R349" s="45"/>
      <c r="S349" s="42"/>
      <c r="T349" s="46" t="b">
        <v>0</v>
      </c>
      <c r="U349" s="47" t="s">
        <v>77</v>
      </c>
      <c r="V349" s="47" t="s">
        <v>78</v>
      </c>
      <c r="W349" s="50"/>
      <c r="X349" s="43" t="s">
        <v>79</v>
      </c>
      <c r="Y349" s="49" t="s">
        <v>80</v>
      </c>
      <c r="Z349" s="28"/>
      <c r="AA349" s="28"/>
      <c r="AB349" s="28"/>
      <c r="AC349" s="28"/>
    </row>
    <row r="350">
      <c r="A350" s="17"/>
      <c r="B350" s="16" t="s">
        <v>223</v>
      </c>
      <c r="C350" s="18" t="s">
        <v>679</v>
      </c>
      <c r="D350" s="19"/>
      <c r="E350" s="19"/>
      <c r="F350" s="20" t="b">
        <f t="shared" si="3"/>
        <v>1</v>
      </c>
      <c r="G350" s="20" t="b">
        <f t="shared" si="2"/>
        <v>0</v>
      </c>
      <c r="H350" s="21" t="s">
        <v>655</v>
      </c>
      <c r="I350" s="19"/>
      <c r="J350" s="22" t="s">
        <v>31</v>
      </c>
      <c r="K350" s="19"/>
      <c r="L350" s="23" t="s">
        <v>680</v>
      </c>
      <c r="M350" s="24" t="s">
        <v>499</v>
      </c>
      <c r="N350" s="18" t="s">
        <v>681</v>
      </c>
      <c r="O350" s="19"/>
      <c r="P350" s="18" t="s">
        <v>682</v>
      </c>
      <c r="Q350" s="19"/>
      <c r="R350" s="19"/>
      <c r="S350" s="20" t="b">
        <v>0</v>
      </c>
      <c r="T350" s="19"/>
      <c r="U350" s="19"/>
      <c r="V350" s="19"/>
      <c r="W350" s="25"/>
      <c r="X350" s="43" t="s">
        <v>683</v>
      </c>
      <c r="Y350" s="49" t="s">
        <v>37</v>
      </c>
      <c r="Z350" s="28"/>
      <c r="AA350" s="28"/>
      <c r="AB350" s="28"/>
      <c r="AC350" s="28"/>
    </row>
    <row r="351">
      <c r="A351" s="17"/>
      <c r="B351" s="29" t="s">
        <v>223</v>
      </c>
      <c r="C351" s="30" t="s">
        <v>679</v>
      </c>
      <c r="D351" s="19"/>
      <c r="E351" s="19"/>
      <c r="F351" s="31" t="b">
        <f t="shared" si="3"/>
        <v>1</v>
      </c>
      <c r="G351" s="31" t="b">
        <f t="shared" si="2"/>
        <v>0</v>
      </c>
      <c r="H351" s="32" t="s">
        <v>655</v>
      </c>
      <c r="I351" s="19"/>
      <c r="J351" s="22" t="s">
        <v>31</v>
      </c>
      <c r="K351" s="19"/>
      <c r="L351" s="33" t="s">
        <v>38</v>
      </c>
      <c r="M351" s="34" t="s">
        <v>499</v>
      </c>
      <c r="N351" s="30" t="s">
        <v>681</v>
      </c>
      <c r="O351" s="19"/>
      <c r="P351" s="30" t="s">
        <v>682</v>
      </c>
      <c r="Q351" s="19"/>
      <c r="R351" s="19"/>
      <c r="S351" s="31" t="b">
        <v>0</v>
      </c>
      <c r="T351" s="19"/>
      <c r="U351" s="19"/>
      <c r="V351" s="19"/>
      <c r="W351" s="25"/>
      <c r="X351" s="52" t="s">
        <v>39</v>
      </c>
      <c r="Y351" s="53" t="s">
        <v>40</v>
      </c>
      <c r="Z351" s="28"/>
      <c r="AA351" s="28"/>
      <c r="AB351" s="28"/>
      <c r="AC351" s="28"/>
    </row>
    <row r="352">
      <c r="A352" s="17"/>
      <c r="B352" s="29" t="s">
        <v>223</v>
      </c>
      <c r="C352" s="30" t="s">
        <v>679</v>
      </c>
      <c r="D352" s="19"/>
      <c r="E352" s="19"/>
      <c r="F352" s="31" t="b">
        <f t="shared" si="3"/>
        <v>1</v>
      </c>
      <c r="G352" s="31" t="b">
        <f t="shared" si="2"/>
        <v>0</v>
      </c>
      <c r="H352" s="32" t="s">
        <v>655</v>
      </c>
      <c r="I352" s="19"/>
      <c r="J352" s="22" t="s">
        <v>31</v>
      </c>
      <c r="K352" s="19"/>
      <c r="L352" s="33" t="s">
        <v>684</v>
      </c>
      <c r="M352" s="34" t="s">
        <v>499</v>
      </c>
      <c r="N352" s="30" t="s">
        <v>681</v>
      </c>
      <c r="O352" s="19"/>
      <c r="P352" s="30" t="s">
        <v>682</v>
      </c>
      <c r="Q352" s="19"/>
      <c r="R352" s="19"/>
      <c r="S352" s="31" t="b">
        <v>0</v>
      </c>
      <c r="T352" s="19"/>
      <c r="U352" s="19"/>
      <c r="V352" s="19"/>
      <c r="W352" s="25"/>
      <c r="X352" s="52" t="s">
        <v>685</v>
      </c>
      <c r="Y352" s="53" t="s">
        <v>686</v>
      </c>
      <c r="Z352" s="52" t="s">
        <v>661</v>
      </c>
      <c r="AA352" s="28"/>
      <c r="AB352" s="28"/>
      <c r="AC352" s="28"/>
    </row>
    <row r="353">
      <c r="A353" s="16" t="s">
        <v>662</v>
      </c>
      <c r="B353" s="17"/>
      <c r="C353" s="18" t="s">
        <v>679</v>
      </c>
      <c r="D353" s="19"/>
      <c r="E353" s="19"/>
      <c r="F353" s="20" t="b">
        <f t="shared" si="3"/>
        <v>1</v>
      </c>
      <c r="G353" s="20" t="b">
        <f t="shared" si="2"/>
        <v>0</v>
      </c>
      <c r="H353" s="21" t="s">
        <v>663</v>
      </c>
      <c r="I353" s="19"/>
      <c r="J353" s="22" t="s">
        <v>31</v>
      </c>
      <c r="K353" s="19"/>
      <c r="L353" s="23" t="s">
        <v>680</v>
      </c>
      <c r="M353" s="24" t="s">
        <v>499</v>
      </c>
      <c r="N353" s="18" t="s">
        <v>687</v>
      </c>
      <c r="O353" s="19"/>
      <c r="P353" s="18" t="s">
        <v>682</v>
      </c>
      <c r="Q353" s="19"/>
      <c r="R353" s="19"/>
      <c r="S353" s="20" t="b">
        <v>0</v>
      </c>
      <c r="T353" s="19"/>
      <c r="U353" s="19"/>
      <c r="V353" s="19"/>
      <c r="W353" s="25"/>
      <c r="X353" s="43" t="s">
        <v>683</v>
      </c>
      <c r="Y353" s="49" t="s">
        <v>37</v>
      </c>
      <c r="Z353" s="28"/>
      <c r="AA353" s="28"/>
      <c r="AB353" s="28"/>
      <c r="AC353" s="28"/>
    </row>
    <row r="354">
      <c r="A354" s="29" t="s">
        <v>662</v>
      </c>
      <c r="B354" s="17"/>
      <c r="C354" s="30" t="s">
        <v>679</v>
      </c>
      <c r="D354" s="19"/>
      <c r="E354" s="19"/>
      <c r="F354" s="31" t="b">
        <f t="shared" si="3"/>
        <v>1</v>
      </c>
      <c r="G354" s="31" t="b">
        <f t="shared" si="2"/>
        <v>0</v>
      </c>
      <c r="H354" s="32" t="s">
        <v>663</v>
      </c>
      <c r="I354" s="19"/>
      <c r="J354" s="22" t="s">
        <v>31</v>
      </c>
      <c r="K354" s="19"/>
      <c r="L354" s="33" t="s">
        <v>38</v>
      </c>
      <c r="M354" s="34" t="s">
        <v>499</v>
      </c>
      <c r="N354" s="30" t="s">
        <v>687</v>
      </c>
      <c r="O354" s="19"/>
      <c r="P354" s="30" t="s">
        <v>682</v>
      </c>
      <c r="Q354" s="19"/>
      <c r="R354" s="19"/>
      <c r="S354" s="31" t="b">
        <v>0</v>
      </c>
      <c r="T354" s="19"/>
      <c r="U354" s="19"/>
      <c r="V354" s="19"/>
      <c r="W354" s="25"/>
      <c r="X354" s="52" t="s">
        <v>39</v>
      </c>
      <c r="Y354" s="53" t="s">
        <v>40</v>
      </c>
      <c r="Z354" s="28"/>
      <c r="AA354" s="28"/>
      <c r="AB354" s="28"/>
      <c r="AC354" s="28"/>
    </row>
    <row r="355">
      <c r="A355" s="29" t="s">
        <v>662</v>
      </c>
      <c r="B355" s="17"/>
      <c r="C355" s="30" t="s">
        <v>679</v>
      </c>
      <c r="D355" s="19"/>
      <c r="E355" s="19"/>
      <c r="F355" s="31" t="b">
        <f t="shared" si="3"/>
        <v>1</v>
      </c>
      <c r="G355" s="31" t="b">
        <f t="shared" si="2"/>
        <v>0</v>
      </c>
      <c r="H355" s="32" t="s">
        <v>663</v>
      </c>
      <c r="I355" s="19"/>
      <c r="J355" s="22" t="s">
        <v>31</v>
      </c>
      <c r="K355" s="19"/>
      <c r="L355" s="33" t="s">
        <v>684</v>
      </c>
      <c r="M355" s="34" t="s">
        <v>499</v>
      </c>
      <c r="N355" s="30" t="s">
        <v>687</v>
      </c>
      <c r="O355" s="19"/>
      <c r="P355" s="30" t="s">
        <v>682</v>
      </c>
      <c r="Q355" s="19"/>
      <c r="R355" s="19"/>
      <c r="S355" s="31" t="b">
        <v>0</v>
      </c>
      <c r="T355" s="19"/>
      <c r="U355" s="19"/>
      <c r="V355" s="19"/>
      <c r="W355" s="25"/>
      <c r="X355" s="52" t="s">
        <v>685</v>
      </c>
      <c r="Y355" s="53" t="s">
        <v>686</v>
      </c>
      <c r="Z355" s="52" t="s">
        <v>665</v>
      </c>
      <c r="AA355" s="28"/>
      <c r="AB355" s="28"/>
      <c r="AC355" s="28"/>
    </row>
    <row r="356">
      <c r="A356" s="38"/>
      <c r="B356" s="37" t="s">
        <v>223</v>
      </c>
      <c r="C356" s="39" t="s">
        <v>688</v>
      </c>
      <c r="D356" s="40" t="s">
        <v>42</v>
      </c>
      <c r="E356" s="40" t="s">
        <v>43</v>
      </c>
      <c r="F356" s="41" t="b">
        <f t="shared" si="3"/>
        <v>0</v>
      </c>
      <c r="G356" s="41" t="b">
        <f t="shared" si="2"/>
        <v>1</v>
      </c>
      <c r="H356" s="42"/>
      <c r="I356" s="40" t="s">
        <v>679</v>
      </c>
      <c r="J356" s="43" t="s">
        <v>31</v>
      </c>
      <c r="K356" s="28"/>
      <c r="L356" s="23" t="s">
        <v>44</v>
      </c>
      <c r="M356" s="44" t="s">
        <v>499</v>
      </c>
      <c r="N356" s="39" t="s">
        <v>689</v>
      </c>
      <c r="O356" s="22" t="s">
        <v>690</v>
      </c>
      <c r="P356" s="39" t="s">
        <v>47</v>
      </c>
      <c r="Q356" s="45"/>
      <c r="R356" s="45"/>
      <c r="S356" s="42"/>
      <c r="T356" s="46" t="b">
        <v>0</v>
      </c>
      <c r="U356" s="47" t="s">
        <v>48</v>
      </c>
      <c r="V356" s="47" t="s">
        <v>49</v>
      </c>
      <c r="W356" s="48" t="s">
        <v>50</v>
      </c>
      <c r="X356" s="43" t="s">
        <v>51</v>
      </c>
      <c r="Y356" s="49" t="s">
        <v>204</v>
      </c>
      <c r="Z356" s="28"/>
      <c r="AA356" s="28"/>
      <c r="AB356" s="28"/>
      <c r="AC356" s="28"/>
    </row>
    <row r="357">
      <c r="A357" s="37" t="s">
        <v>662</v>
      </c>
      <c r="B357" s="38"/>
      <c r="C357" s="39" t="s">
        <v>688</v>
      </c>
      <c r="D357" s="40" t="s">
        <v>42</v>
      </c>
      <c r="E357" s="40" t="s">
        <v>43</v>
      </c>
      <c r="F357" s="41" t="b">
        <f t="shared" si="3"/>
        <v>0</v>
      </c>
      <c r="G357" s="41" t="b">
        <f t="shared" si="2"/>
        <v>1</v>
      </c>
      <c r="H357" s="42"/>
      <c r="I357" s="40" t="s">
        <v>679</v>
      </c>
      <c r="J357" s="43" t="s">
        <v>31</v>
      </c>
      <c r="K357" s="28"/>
      <c r="L357" s="23" t="s">
        <v>44</v>
      </c>
      <c r="M357" s="44" t="s">
        <v>499</v>
      </c>
      <c r="N357" s="39" t="s">
        <v>691</v>
      </c>
      <c r="O357" s="22" t="s">
        <v>690</v>
      </c>
      <c r="P357" s="39" t="s">
        <v>47</v>
      </c>
      <c r="Q357" s="45"/>
      <c r="R357" s="45"/>
      <c r="S357" s="42"/>
      <c r="T357" s="46" t="b">
        <v>0</v>
      </c>
      <c r="U357" s="47" t="s">
        <v>48</v>
      </c>
      <c r="V357" s="47" t="s">
        <v>49</v>
      </c>
      <c r="W357" s="48" t="s">
        <v>50</v>
      </c>
      <c r="X357" s="43" t="s">
        <v>51</v>
      </c>
      <c r="Y357" s="49" t="s">
        <v>204</v>
      </c>
      <c r="Z357" s="28"/>
      <c r="AA357" s="28"/>
      <c r="AB357" s="28"/>
      <c r="AC357" s="28"/>
    </row>
    <row r="358">
      <c r="A358" s="38"/>
      <c r="B358" s="37" t="s">
        <v>223</v>
      </c>
      <c r="C358" s="39" t="s">
        <v>692</v>
      </c>
      <c r="D358" s="40" t="s">
        <v>54</v>
      </c>
      <c r="E358" s="40" t="s">
        <v>55</v>
      </c>
      <c r="F358" s="41" t="b">
        <f t="shared" si="3"/>
        <v>0</v>
      </c>
      <c r="G358" s="41" t="b">
        <f t="shared" si="2"/>
        <v>1</v>
      </c>
      <c r="H358" s="42"/>
      <c r="I358" s="40" t="s">
        <v>679</v>
      </c>
      <c r="J358" s="43" t="s">
        <v>31</v>
      </c>
      <c r="K358" s="28"/>
      <c r="L358" s="23" t="s">
        <v>44</v>
      </c>
      <c r="M358" s="44" t="s">
        <v>499</v>
      </c>
      <c r="N358" s="39" t="s">
        <v>693</v>
      </c>
      <c r="O358" s="28"/>
      <c r="P358" s="39" t="s">
        <v>57</v>
      </c>
      <c r="Q358" s="45"/>
      <c r="R358" s="45"/>
      <c r="S358" s="42"/>
      <c r="T358" s="46" t="b">
        <v>0</v>
      </c>
      <c r="U358" s="47" t="s">
        <v>58</v>
      </c>
      <c r="V358" s="47" t="s">
        <v>59</v>
      </c>
      <c r="W358" s="50"/>
      <c r="X358" s="43" t="s">
        <v>60</v>
      </c>
      <c r="Y358" s="49" t="s">
        <v>61</v>
      </c>
      <c r="Z358" s="28"/>
      <c r="AA358" s="28"/>
      <c r="AB358" s="28"/>
      <c r="AC358" s="28"/>
    </row>
    <row r="359">
      <c r="A359" s="37" t="s">
        <v>662</v>
      </c>
      <c r="B359" s="38"/>
      <c r="C359" s="39" t="s">
        <v>692</v>
      </c>
      <c r="D359" s="40" t="s">
        <v>54</v>
      </c>
      <c r="E359" s="40" t="s">
        <v>55</v>
      </c>
      <c r="F359" s="41" t="b">
        <f t="shared" si="3"/>
        <v>0</v>
      </c>
      <c r="G359" s="41" t="b">
        <f t="shared" si="2"/>
        <v>1</v>
      </c>
      <c r="H359" s="42"/>
      <c r="I359" s="40" t="s">
        <v>679</v>
      </c>
      <c r="J359" s="43" t="s">
        <v>31</v>
      </c>
      <c r="K359" s="28"/>
      <c r="L359" s="23" t="s">
        <v>44</v>
      </c>
      <c r="M359" s="44" t="s">
        <v>499</v>
      </c>
      <c r="N359" s="39" t="s">
        <v>694</v>
      </c>
      <c r="O359" s="28"/>
      <c r="P359" s="39" t="s">
        <v>57</v>
      </c>
      <c r="Q359" s="45"/>
      <c r="R359" s="45"/>
      <c r="S359" s="42"/>
      <c r="T359" s="46" t="b">
        <v>0</v>
      </c>
      <c r="U359" s="47" t="s">
        <v>58</v>
      </c>
      <c r="V359" s="47" t="s">
        <v>59</v>
      </c>
      <c r="W359" s="50"/>
      <c r="X359" s="43" t="s">
        <v>60</v>
      </c>
      <c r="Y359" s="49" t="s">
        <v>61</v>
      </c>
      <c r="Z359" s="28"/>
      <c r="AA359" s="28"/>
      <c r="AB359" s="28"/>
      <c r="AC359" s="28"/>
    </row>
    <row r="360">
      <c r="A360" s="38"/>
      <c r="B360" s="37" t="s">
        <v>223</v>
      </c>
      <c r="C360" s="39" t="s">
        <v>695</v>
      </c>
      <c r="D360" s="40" t="s">
        <v>63</v>
      </c>
      <c r="E360" s="40" t="s">
        <v>64</v>
      </c>
      <c r="F360" s="41" t="b">
        <f t="shared" si="3"/>
        <v>0</v>
      </c>
      <c r="G360" s="41" t="b">
        <f t="shared" si="2"/>
        <v>1</v>
      </c>
      <c r="H360" s="42"/>
      <c r="I360" s="40" t="s">
        <v>679</v>
      </c>
      <c r="J360" s="43" t="s">
        <v>31</v>
      </c>
      <c r="K360" s="28"/>
      <c r="L360" s="23" t="s">
        <v>44</v>
      </c>
      <c r="M360" s="44" t="s">
        <v>499</v>
      </c>
      <c r="N360" s="39" t="s">
        <v>696</v>
      </c>
      <c r="O360" s="28"/>
      <c r="P360" s="39" t="s">
        <v>66</v>
      </c>
      <c r="Q360" s="45"/>
      <c r="R360" s="45"/>
      <c r="S360" s="42"/>
      <c r="T360" s="46" t="b">
        <v>0</v>
      </c>
      <c r="U360" s="47" t="s">
        <v>48</v>
      </c>
      <c r="V360" s="47" t="s">
        <v>67</v>
      </c>
      <c r="W360" s="48" t="s">
        <v>68</v>
      </c>
      <c r="X360" s="43" t="s">
        <v>69</v>
      </c>
      <c r="Y360" s="49" t="s">
        <v>70</v>
      </c>
      <c r="Z360" s="28"/>
      <c r="AA360" s="28"/>
      <c r="AB360" s="28"/>
      <c r="AC360" s="28"/>
    </row>
    <row r="361">
      <c r="A361" s="37" t="s">
        <v>662</v>
      </c>
      <c r="B361" s="38"/>
      <c r="C361" s="39" t="s">
        <v>695</v>
      </c>
      <c r="D361" s="40" t="s">
        <v>63</v>
      </c>
      <c r="E361" s="40" t="s">
        <v>64</v>
      </c>
      <c r="F361" s="41" t="b">
        <f t="shared" si="3"/>
        <v>0</v>
      </c>
      <c r="G361" s="41" t="b">
        <f t="shared" si="2"/>
        <v>1</v>
      </c>
      <c r="H361" s="42"/>
      <c r="I361" s="40" t="s">
        <v>679</v>
      </c>
      <c r="J361" s="43" t="s">
        <v>31</v>
      </c>
      <c r="K361" s="28"/>
      <c r="L361" s="23" t="s">
        <v>44</v>
      </c>
      <c r="M361" s="44" t="s">
        <v>499</v>
      </c>
      <c r="N361" s="39" t="s">
        <v>697</v>
      </c>
      <c r="O361" s="28"/>
      <c r="P361" s="39" t="s">
        <v>66</v>
      </c>
      <c r="Q361" s="45"/>
      <c r="R361" s="45"/>
      <c r="S361" s="42"/>
      <c r="T361" s="46" t="b">
        <v>0</v>
      </c>
      <c r="U361" s="47" t="s">
        <v>48</v>
      </c>
      <c r="V361" s="47" t="s">
        <v>67</v>
      </c>
      <c r="W361" s="48" t="s">
        <v>68</v>
      </c>
      <c r="X361" s="43" t="s">
        <v>69</v>
      </c>
      <c r="Y361" s="49" t="s">
        <v>70</v>
      </c>
      <c r="Z361" s="28"/>
      <c r="AA361" s="28"/>
      <c r="AB361" s="28"/>
      <c r="AC361" s="28"/>
    </row>
    <row r="362">
      <c r="A362" s="38"/>
      <c r="B362" s="37" t="s">
        <v>71</v>
      </c>
      <c r="C362" s="39" t="s">
        <v>698</v>
      </c>
      <c r="D362" s="40" t="s">
        <v>73</v>
      </c>
      <c r="E362" s="40" t="s">
        <v>74</v>
      </c>
      <c r="F362" s="41" t="b">
        <f t="shared" si="3"/>
        <v>0</v>
      </c>
      <c r="G362" s="41" t="b">
        <f t="shared" si="2"/>
        <v>1</v>
      </c>
      <c r="H362" s="42"/>
      <c r="I362" s="40" t="s">
        <v>679</v>
      </c>
      <c r="J362" s="43" t="s">
        <v>31</v>
      </c>
      <c r="K362" s="28"/>
      <c r="L362" s="23" t="s">
        <v>44</v>
      </c>
      <c r="M362" s="44" t="s">
        <v>499</v>
      </c>
      <c r="N362" s="39" t="s">
        <v>699</v>
      </c>
      <c r="O362" s="28"/>
      <c r="P362" s="39" t="s">
        <v>76</v>
      </c>
      <c r="Q362" s="45"/>
      <c r="R362" s="45"/>
      <c r="S362" s="42"/>
      <c r="T362" s="46" t="b">
        <v>0</v>
      </c>
      <c r="U362" s="47" t="s">
        <v>77</v>
      </c>
      <c r="V362" s="47" t="s">
        <v>78</v>
      </c>
      <c r="W362" s="50"/>
      <c r="X362" s="43" t="s">
        <v>79</v>
      </c>
      <c r="Y362" s="49" t="s">
        <v>80</v>
      </c>
      <c r="Z362" s="28"/>
      <c r="AA362" s="28"/>
      <c r="AB362" s="28"/>
      <c r="AC362" s="28"/>
    </row>
    <row r="363">
      <c r="A363" s="37" t="s">
        <v>81</v>
      </c>
      <c r="B363" s="37" t="s">
        <v>223</v>
      </c>
      <c r="C363" s="39" t="s">
        <v>698</v>
      </c>
      <c r="D363" s="40" t="s">
        <v>82</v>
      </c>
      <c r="E363" s="40" t="s">
        <v>74</v>
      </c>
      <c r="F363" s="41" t="b">
        <f t="shared" si="3"/>
        <v>0</v>
      </c>
      <c r="G363" s="41" t="b">
        <f t="shared" si="2"/>
        <v>1</v>
      </c>
      <c r="H363" s="42"/>
      <c r="I363" s="40" t="s">
        <v>679</v>
      </c>
      <c r="J363" s="43" t="s">
        <v>31</v>
      </c>
      <c r="K363" s="28"/>
      <c r="L363" s="23" t="s">
        <v>44</v>
      </c>
      <c r="M363" s="44" t="s">
        <v>499</v>
      </c>
      <c r="N363" s="39" t="s">
        <v>699</v>
      </c>
      <c r="O363" s="28"/>
      <c r="P363" s="39" t="s">
        <v>76</v>
      </c>
      <c r="Q363" s="45"/>
      <c r="R363" s="45"/>
      <c r="S363" s="42"/>
      <c r="T363" s="46" t="b">
        <v>0</v>
      </c>
      <c r="U363" s="47" t="s">
        <v>77</v>
      </c>
      <c r="V363" s="47" t="s">
        <v>78</v>
      </c>
      <c r="W363" s="50"/>
      <c r="X363" s="43" t="s">
        <v>79</v>
      </c>
      <c r="Y363" s="49" t="s">
        <v>80</v>
      </c>
      <c r="Z363" s="28"/>
      <c r="AA363" s="28"/>
      <c r="AB363" s="28"/>
      <c r="AC363" s="28"/>
    </row>
    <row r="364">
      <c r="A364" s="37" t="s">
        <v>662</v>
      </c>
      <c r="B364" s="38"/>
      <c r="C364" s="39" t="s">
        <v>698</v>
      </c>
      <c r="D364" s="40" t="s">
        <v>82</v>
      </c>
      <c r="E364" s="40" t="s">
        <v>74</v>
      </c>
      <c r="F364" s="41" t="b">
        <f t="shared" si="3"/>
        <v>0</v>
      </c>
      <c r="G364" s="41" t="b">
        <f t="shared" si="2"/>
        <v>1</v>
      </c>
      <c r="H364" s="42"/>
      <c r="I364" s="40" t="s">
        <v>679</v>
      </c>
      <c r="J364" s="43" t="s">
        <v>31</v>
      </c>
      <c r="K364" s="28"/>
      <c r="L364" s="23" t="s">
        <v>44</v>
      </c>
      <c r="M364" s="44" t="s">
        <v>499</v>
      </c>
      <c r="N364" s="39" t="s">
        <v>700</v>
      </c>
      <c r="O364" s="28"/>
      <c r="P364" s="39" t="s">
        <v>76</v>
      </c>
      <c r="Q364" s="45"/>
      <c r="R364" s="45"/>
      <c r="S364" s="42"/>
      <c r="T364" s="46" t="b">
        <v>0</v>
      </c>
      <c r="U364" s="47" t="s">
        <v>77</v>
      </c>
      <c r="V364" s="47" t="s">
        <v>78</v>
      </c>
      <c r="W364" s="50"/>
      <c r="X364" s="43" t="s">
        <v>79</v>
      </c>
      <c r="Y364" s="49" t="s">
        <v>80</v>
      </c>
      <c r="Z364" s="28"/>
      <c r="AA364" s="28"/>
      <c r="AB364" s="28"/>
      <c r="AC364" s="28"/>
    </row>
    <row r="365">
      <c r="A365" s="17"/>
      <c r="B365" s="16" t="s">
        <v>223</v>
      </c>
      <c r="C365" s="18" t="s">
        <v>701</v>
      </c>
      <c r="D365" s="19"/>
      <c r="E365" s="19"/>
      <c r="F365" s="20" t="b">
        <f t="shared" si="3"/>
        <v>1</v>
      </c>
      <c r="G365" s="20" t="b">
        <f t="shared" si="2"/>
        <v>0</v>
      </c>
      <c r="H365" s="21" t="s">
        <v>655</v>
      </c>
      <c r="I365" s="19"/>
      <c r="J365" s="22" t="s">
        <v>31</v>
      </c>
      <c r="K365" s="19"/>
      <c r="L365" s="23" t="s">
        <v>680</v>
      </c>
      <c r="M365" s="24" t="s">
        <v>499</v>
      </c>
      <c r="N365" s="18" t="s">
        <v>702</v>
      </c>
      <c r="O365" s="19"/>
      <c r="P365" s="18" t="s">
        <v>703</v>
      </c>
      <c r="Q365" s="19"/>
      <c r="R365" s="19"/>
      <c r="S365" s="20" t="b">
        <v>0</v>
      </c>
      <c r="T365" s="19"/>
      <c r="U365" s="19"/>
      <c r="V365" s="19"/>
      <c r="W365" s="25"/>
      <c r="X365" s="43" t="s">
        <v>683</v>
      </c>
      <c r="Y365" s="49" t="s">
        <v>37</v>
      </c>
      <c r="Z365" s="28"/>
      <c r="AA365" s="28"/>
      <c r="AB365" s="28"/>
      <c r="AC365" s="28"/>
    </row>
    <row r="366">
      <c r="A366" s="17"/>
      <c r="B366" s="29" t="s">
        <v>223</v>
      </c>
      <c r="C366" s="30" t="s">
        <v>701</v>
      </c>
      <c r="D366" s="19"/>
      <c r="E366" s="19"/>
      <c r="F366" s="31" t="b">
        <f t="shared" si="3"/>
        <v>1</v>
      </c>
      <c r="G366" s="31" t="b">
        <f t="shared" si="2"/>
        <v>0</v>
      </c>
      <c r="H366" s="32" t="s">
        <v>655</v>
      </c>
      <c r="I366" s="19"/>
      <c r="J366" s="22" t="s">
        <v>31</v>
      </c>
      <c r="K366" s="19"/>
      <c r="L366" s="33" t="s">
        <v>38</v>
      </c>
      <c r="M366" s="34" t="s">
        <v>499</v>
      </c>
      <c r="N366" s="30" t="s">
        <v>702</v>
      </c>
      <c r="O366" s="19"/>
      <c r="P366" s="30" t="s">
        <v>703</v>
      </c>
      <c r="Q366" s="19"/>
      <c r="R366" s="19"/>
      <c r="S366" s="31" t="b">
        <v>0</v>
      </c>
      <c r="T366" s="19"/>
      <c r="U366" s="19"/>
      <c r="V366" s="19"/>
      <c r="W366" s="25"/>
      <c r="X366" s="52" t="s">
        <v>39</v>
      </c>
      <c r="Y366" s="53" t="s">
        <v>40</v>
      </c>
      <c r="Z366" s="28"/>
      <c r="AA366" s="28"/>
      <c r="AB366" s="28"/>
      <c r="AC366" s="28"/>
    </row>
    <row r="367">
      <c r="A367" s="17"/>
      <c r="B367" s="29" t="s">
        <v>223</v>
      </c>
      <c r="C367" s="30" t="s">
        <v>701</v>
      </c>
      <c r="D367" s="19"/>
      <c r="E367" s="19"/>
      <c r="F367" s="31" t="b">
        <f t="shared" si="3"/>
        <v>1</v>
      </c>
      <c r="G367" s="31" t="b">
        <f t="shared" si="2"/>
        <v>0</v>
      </c>
      <c r="H367" s="32" t="s">
        <v>655</v>
      </c>
      <c r="I367" s="19"/>
      <c r="J367" s="22" t="s">
        <v>31</v>
      </c>
      <c r="K367" s="19"/>
      <c r="L367" s="33" t="s">
        <v>684</v>
      </c>
      <c r="M367" s="34" t="s">
        <v>499</v>
      </c>
      <c r="N367" s="30" t="s">
        <v>702</v>
      </c>
      <c r="O367" s="19"/>
      <c r="P367" s="30" t="s">
        <v>703</v>
      </c>
      <c r="Q367" s="19"/>
      <c r="R367" s="19"/>
      <c r="S367" s="31" t="b">
        <v>0</v>
      </c>
      <c r="T367" s="19"/>
      <c r="U367" s="19"/>
      <c r="V367" s="19"/>
      <c r="W367" s="25"/>
      <c r="X367" s="52" t="s">
        <v>685</v>
      </c>
      <c r="Y367" s="53" t="s">
        <v>686</v>
      </c>
      <c r="Z367" s="52" t="s">
        <v>661</v>
      </c>
      <c r="AA367" s="28"/>
      <c r="AB367" s="28"/>
      <c r="AC367" s="28"/>
    </row>
    <row r="368">
      <c r="A368" s="16" t="s">
        <v>662</v>
      </c>
      <c r="B368" s="17"/>
      <c r="C368" s="18" t="s">
        <v>701</v>
      </c>
      <c r="D368" s="19"/>
      <c r="E368" s="19"/>
      <c r="F368" s="20" t="b">
        <f t="shared" si="3"/>
        <v>1</v>
      </c>
      <c r="G368" s="20" t="b">
        <f t="shared" si="2"/>
        <v>0</v>
      </c>
      <c r="H368" s="21" t="s">
        <v>663</v>
      </c>
      <c r="I368" s="19"/>
      <c r="J368" s="22" t="s">
        <v>31</v>
      </c>
      <c r="K368" s="19"/>
      <c r="L368" s="23" t="s">
        <v>680</v>
      </c>
      <c r="M368" s="24" t="s">
        <v>499</v>
      </c>
      <c r="N368" s="18" t="s">
        <v>704</v>
      </c>
      <c r="O368" s="19"/>
      <c r="P368" s="18" t="s">
        <v>703</v>
      </c>
      <c r="Q368" s="19"/>
      <c r="R368" s="19"/>
      <c r="S368" s="20" t="b">
        <v>0</v>
      </c>
      <c r="T368" s="19"/>
      <c r="U368" s="19"/>
      <c r="V368" s="19"/>
      <c r="W368" s="25"/>
      <c r="X368" s="43" t="s">
        <v>683</v>
      </c>
      <c r="Y368" s="49" t="s">
        <v>37</v>
      </c>
      <c r="Z368" s="28"/>
      <c r="AA368" s="28"/>
      <c r="AB368" s="28"/>
      <c r="AC368" s="28"/>
    </row>
    <row r="369">
      <c r="A369" s="29" t="s">
        <v>662</v>
      </c>
      <c r="B369" s="17"/>
      <c r="C369" s="30" t="s">
        <v>701</v>
      </c>
      <c r="D369" s="19"/>
      <c r="E369" s="19"/>
      <c r="F369" s="31" t="b">
        <f t="shared" si="3"/>
        <v>1</v>
      </c>
      <c r="G369" s="31" t="b">
        <f t="shared" si="2"/>
        <v>0</v>
      </c>
      <c r="H369" s="32" t="s">
        <v>663</v>
      </c>
      <c r="I369" s="19"/>
      <c r="J369" s="22" t="s">
        <v>31</v>
      </c>
      <c r="K369" s="19"/>
      <c r="L369" s="33" t="s">
        <v>38</v>
      </c>
      <c r="M369" s="34" t="s">
        <v>499</v>
      </c>
      <c r="N369" s="30" t="s">
        <v>704</v>
      </c>
      <c r="O369" s="19"/>
      <c r="P369" s="30" t="s">
        <v>703</v>
      </c>
      <c r="Q369" s="19"/>
      <c r="R369" s="19"/>
      <c r="S369" s="31" t="b">
        <v>0</v>
      </c>
      <c r="T369" s="19"/>
      <c r="U369" s="19"/>
      <c r="V369" s="19"/>
      <c r="W369" s="25"/>
      <c r="X369" s="52" t="s">
        <v>39</v>
      </c>
      <c r="Y369" s="53" t="s">
        <v>40</v>
      </c>
      <c r="Z369" s="28"/>
      <c r="AA369" s="28"/>
      <c r="AB369" s="28"/>
      <c r="AC369" s="28"/>
    </row>
    <row r="370">
      <c r="A370" s="29" t="s">
        <v>662</v>
      </c>
      <c r="B370" s="17"/>
      <c r="C370" s="30" t="s">
        <v>701</v>
      </c>
      <c r="D370" s="19"/>
      <c r="E370" s="19"/>
      <c r="F370" s="31" t="b">
        <f t="shared" si="3"/>
        <v>1</v>
      </c>
      <c r="G370" s="31" t="b">
        <f t="shared" si="2"/>
        <v>0</v>
      </c>
      <c r="H370" s="32" t="s">
        <v>663</v>
      </c>
      <c r="I370" s="19"/>
      <c r="J370" s="22" t="s">
        <v>31</v>
      </c>
      <c r="K370" s="19"/>
      <c r="L370" s="33" t="s">
        <v>684</v>
      </c>
      <c r="M370" s="34" t="s">
        <v>499</v>
      </c>
      <c r="N370" s="30" t="s">
        <v>704</v>
      </c>
      <c r="O370" s="19"/>
      <c r="P370" s="30" t="s">
        <v>703</v>
      </c>
      <c r="Q370" s="19"/>
      <c r="R370" s="19"/>
      <c r="S370" s="31" t="b">
        <v>0</v>
      </c>
      <c r="T370" s="19"/>
      <c r="U370" s="19"/>
      <c r="V370" s="19"/>
      <c r="W370" s="25"/>
      <c r="X370" s="52" t="s">
        <v>685</v>
      </c>
      <c r="Y370" s="53" t="s">
        <v>686</v>
      </c>
      <c r="Z370" s="52" t="s">
        <v>665</v>
      </c>
      <c r="AA370" s="28"/>
      <c r="AB370" s="28"/>
      <c r="AC370" s="28"/>
    </row>
    <row r="371">
      <c r="A371" s="38"/>
      <c r="B371" s="37" t="s">
        <v>223</v>
      </c>
      <c r="C371" s="39" t="s">
        <v>705</v>
      </c>
      <c r="D371" s="40" t="s">
        <v>42</v>
      </c>
      <c r="E371" s="40" t="s">
        <v>43</v>
      </c>
      <c r="F371" s="41" t="b">
        <f t="shared" si="3"/>
        <v>0</v>
      </c>
      <c r="G371" s="41" t="b">
        <f t="shared" si="2"/>
        <v>1</v>
      </c>
      <c r="H371" s="42"/>
      <c r="I371" s="40" t="s">
        <v>701</v>
      </c>
      <c r="J371" s="43" t="s">
        <v>31</v>
      </c>
      <c r="K371" s="28"/>
      <c r="L371" s="23" t="s">
        <v>44</v>
      </c>
      <c r="M371" s="44" t="s">
        <v>499</v>
      </c>
      <c r="N371" s="39" t="s">
        <v>706</v>
      </c>
      <c r="O371" s="65" t="s">
        <v>707</v>
      </c>
      <c r="P371" s="39" t="s">
        <v>47</v>
      </c>
      <c r="Q371" s="45"/>
      <c r="R371" s="45"/>
      <c r="S371" s="42"/>
      <c r="T371" s="46" t="b">
        <v>0</v>
      </c>
      <c r="U371" s="47" t="s">
        <v>48</v>
      </c>
      <c r="V371" s="47" t="s">
        <v>49</v>
      </c>
      <c r="W371" s="48" t="s">
        <v>50</v>
      </c>
      <c r="X371" s="43" t="s">
        <v>51</v>
      </c>
      <c r="Y371" s="49" t="s">
        <v>708</v>
      </c>
      <c r="Z371" s="28"/>
      <c r="AA371" s="28"/>
      <c r="AB371" s="28"/>
      <c r="AC371" s="28"/>
    </row>
    <row r="372">
      <c r="A372" s="37" t="s">
        <v>662</v>
      </c>
      <c r="B372" s="38"/>
      <c r="C372" s="39" t="s">
        <v>705</v>
      </c>
      <c r="D372" s="40" t="s">
        <v>42</v>
      </c>
      <c r="E372" s="40" t="s">
        <v>43</v>
      </c>
      <c r="F372" s="41" t="b">
        <f t="shared" si="3"/>
        <v>0</v>
      </c>
      <c r="G372" s="41" t="b">
        <f t="shared" si="2"/>
        <v>1</v>
      </c>
      <c r="H372" s="42"/>
      <c r="I372" s="40" t="s">
        <v>701</v>
      </c>
      <c r="J372" s="43" t="s">
        <v>31</v>
      </c>
      <c r="K372" s="28"/>
      <c r="L372" s="23" t="s">
        <v>44</v>
      </c>
      <c r="M372" s="44" t="s">
        <v>499</v>
      </c>
      <c r="N372" s="39" t="s">
        <v>709</v>
      </c>
      <c r="O372" s="22" t="s">
        <v>707</v>
      </c>
      <c r="P372" s="39" t="s">
        <v>47</v>
      </c>
      <c r="Q372" s="45"/>
      <c r="R372" s="45"/>
      <c r="S372" s="42"/>
      <c r="T372" s="46" t="b">
        <v>0</v>
      </c>
      <c r="U372" s="47" t="s">
        <v>48</v>
      </c>
      <c r="V372" s="47" t="s">
        <v>49</v>
      </c>
      <c r="W372" s="48" t="s">
        <v>50</v>
      </c>
      <c r="X372" s="43" t="s">
        <v>51</v>
      </c>
      <c r="Y372" s="49" t="s">
        <v>708</v>
      </c>
      <c r="Z372" s="28"/>
      <c r="AA372" s="28"/>
      <c r="AB372" s="28"/>
      <c r="AC372" s="28"/>
    </row>
    <row r="373">
      <c r="A373" s="38"/>
      <c r="B373" s="37" t="s">
        <v>223</v>
      </c>
      <c r="C373" s="39" t="s">
        <v>710</v>
      </c>
      <c r="D373" s="40" t="s">
        <v>54</v>
      </c>
      <c r="E373" s="40" t="s">
        <v>55</v>
      </c>
      <c r="F373" s="41" t="b">
        <f t="shared" si="3"/>
        <v>0</v>
      </c>
      <c r="G373" s="41" t="b">
        <f t="shared" si="2"/>
        <v>1</v>
      </c>
      <c r="H373" s="42"/>
      <c r="I373" s="40" t="s">
        <v>701</v>
      </c>
      <c r="J373" s="43" t="s">
        <v>31</v>
      </c>
      <c r="K373" s="28"/>
      <c r="L373" s="23" t="s">
        <v>44</v>
      </c>
      <c r="M373" s="44" t="s">
        <v>499</v>
      </c>
      <c r="N373" s="39" t="s">
        <v>711</v>
      </c>
      <c r="O373" s="28"/>
      <c r="P373" s="39" t="s">
        <v>57</v>
      </c>
      <c r="Q373" s="45"/>
      <c r="R373" s="45"/>
      <c r="S373" s="42"/>
      <c r="T373" s="46" t="b">
        <v>0</v>
      </c>
      <c r="U373" s="47" t="s">
        <v>58</v>
      </c>
      <c r="V373" s="47" t="s">
        <v>59</v>
      </c>
      <c r="W373" s="50"/>
      <c r="X373" s="43" t="s">
        <v>60</v>
      </c>
      <c r="Y373" s="49" t="s">
        <v>61</v>
      </c>
      <c r="Z373" s="28"/>
      <c r="AA373" s="28"/>
      <c r="AB373" s="28"/>
      <c r="AC373" s="28"/>
    </row>
    <row r="374">
      <c r="A374" s="37" t="s">
        <v>662</v>
      </c>
      <c r="B374" s="38"/>
      <c r="C374" s="39" t="s">
        <v>710</v>
      </c>
      <c r="D374" s="40" t="s">
        <v>54</v>
      </c>
      <c r="E374" s="40" t="s">
        <v>55</v>
      </c>
      <c r="F374" s="41" t="b">
        <f t="shared" si="3"/>
        <v>0</v>
      </c>
      <c r="G374" s="41" t="b">
        <f t="shared" si="2"/>
        <v>1</v>
      </c>
      <c r="H374" s="42"/>
      <c r="I374" s="40" t="s">
        <v>701</v>
      </c>
      <c r="J374" s="43" t="s">
        <v>31</v>
      </c>
      <c r="K374" s="28"/>
      <c r="L374" s="23" t="s">
        <v>44</v>
      </c>
      <c r="M374" s="44" t="s">
        <v>499</v>
      </c>
      <c r="N374" s="39" t="s">
        <v>712</v>
      </c>
      <c r="O374" s="28"/>
      <c r="P374" s="39" t="s">
        <v>57</v>
      </c>
      <c r="Q374" s="45"/>
      <c r="R374" s="45"/>
      <c r="S374" s="42"/>
      <c r="T374" s="46" t="b">
        <v>0</v>
      </c>
      <c r="U374" s="47" t="s">
        <v>58</v>
      </c>
      <c r="V374" s="47" t="s">
        <v>59</v>
      </c>
      <c r="W374" s="50"/>
      <c r="X374" s="43" t="s">
        <v>60</v>
      </c>
      <c r="Y374" s="49" t="s">
        <v>61</v>
      </c>
      <c r="Z374" s="28"/>
      <c r="AA374" s="28"/>
      <c r="AB374" s="28"/>
      <c r="AC374" s="28"/>
    </row>
    <row r="375">
      <c r="A375" s="38"/>
      <c r="B375" s="37" t="s">
        <v>223</v>
      </c>
      <c r="C375" s="39" t="s">
        <v>713</v>
      </c>
      <c r="D375" s="40" t="s">
        <v>63</v>
      </c>
      <c r="E375" s="40" t="s">
        <v>64</v>
      </c>
      <c r="F375" s="41" t="b">
        <f t="shared" si="3"/>
        <v>0</v>
      </c>
      <c r="G375" s="41" t="b">
        <f t="shared" si="2"/>
        <v>1</v>
      </c>
      <c r="H375" s="42"/>
      <c r="I375" s="40" t="s">
        <v>701</v>
      </c>
      <c r="J375" s="43" t="s">
        <v>31</v>
      </c>
      <c r="K375" s="28"/>
      <c r="L375" s="23" t="s">
        <v>44</v>
      </c>
      <c r="M375" s="44" t="s">
        <v>499</v>
      </c>
      <c r="N375" s="39" t="s">
        <v>714</v>
      </c>
      <c r="O375" s="28"/>
      <c r="P375" s="39" t="s">
        <v>66</v>
      </c>
      <c r="Q375" s="45"/>
      <c r="R375" s="45"/>
      <c r="S375" s="42"/>
      <c r="T375" s="46" t="b">
        <v>0</v>
      </c>
      <c r="U375" s="47" t="s">
        <v>48</v>
      </c>
      <c r="V375" s="47" t="s">
        <v>67</v>
      </c>
      <c r="W375" s="48" t="s">
        <v>68</v>
      </c>
      <c r="X375" s="43" t="s">
        <v>69</v>
      </c>
      <c r="Y375" s="49" t="s">
        <v>70</v>
      </c>
      <c r="Z375" s="28"/>
      <c r="AA375" s="28"/>
      <c r="AB375" s="28"/>
      <c r="AC375" s="28"/>
    </row>
    <row r="376">
      <c r="A376" s="37" t="s">
        <v>662</v>
      </c>
      <c r="B376" s="38"/>
      <c r="C376" s="39" t="s">
        <v>713</v>
      </c>
      <c r="D376" s="40" t="s">
        <v>63</v>
      </c>
      <c r="E376" s="40" t="s">
        <v>64</v>
      </c>
      <c r="F376" s="41" t="b">
        <f t="shared" si="3"/>
        <v>0</v>
      </c>
      <c r="G376" s="41" t="b">
        <f t="shared" si="2"/>
        <v>1</v>
      </c>
      <c r="H376" s="42"/>
      <c r="I376" s="40" t="s">
        <v>701</v>
      </c>
      <c r="J376" s="43" t="s">
        <v>31</v>
      </c>
      <c r="K376" s="28"/>
      <c r="L376" s="23" t="s">
        <v>44</v>
      </c>
      <c r="M376" s="44" t="s">
        <v>499</v>
      </c>
      <c r="N376" s="39" t="s">
        <v>715</v>
      </c>
      <c r="O376" s="28"/>
      <c r="P376" s="39" t="s">
        <v>66</v>
      </c>
      <c r="Q376" s="45"/>
      <c r="R376" s="45"/>
      <c r="S376" s="42"/>
      <c r="T376" s="46" t="b">
        <v>0</v>
      </c>
      <c r="U376" s="47" t="s">
        <v>48</v>
      </c>
      <c r="V376" s="47" t="s">
        <v>67</v>
      </c>
      <c r="W376" s="48" t="s">
        <v>68</v>
      </c>
      <c r="X376" s="43" t="s">
        <v>69</v>
      </c>
      <c r="Y376" s="49" t="s">
        <v>70</v>
      </c>
      <c r="Z376" s="28"/>
      <c r="AA376" s="28"/>
      <c r="AB376" s="28"/>
      <c r="AC376" s="28"/>
    </row>
    <row r="377">
      <c r="A377" s="38"/>
      <c r="B377" s="37" t="s">
        <v>71</v>
      </c>
      <c r="C377" s="39" t="s">
        <v>716</v>
      </c>
      <c r="D377" s="40" t="s">
        <v>73</v>
      </c>
      <c r="E377" s="40" t="s">
        <v>74</v>
      </c>
      <c r="F377" s="41" t="b">
        <f t="shared" si="3"/>
        <v>0</v>
      </c>
      <c r="G377" s="41" t="b">
        <f t="shared" si="2"/>
        <v>1</v>
      </c>
      <c r="H377" s="42"/>
      <c r="I377" s="40" t="s">
        <v>701</v>
      </c>
      <c r="J377" s="43" t="s">
        <v>31</v>
      </c>
      <c r="K377" s="28"/>
      <c r="L377" s="23" t="s">
        <v>44</v>
      </c>
      <c r="M377" s="44" t="s">
        <v>499</v>
      </c>
      <c r="N377" s="39" t="s">
        <v>717</v>
      </c>
      <c r="O377" s="28"/>
      <c r="P377" s="39" t="s">
        <v>76</v>
      </c>
      <c r="Q377" s="45"/>
      <c r="R377" s="45"/>
      <c r="S377" s="42"/>
      <c r="T377" s="46" t="b">
        <v>0</v>
      </c>
      <c r="U377" s="47" t="s">
        <v>77</v>
      </c>
      <c r="V377" s="47" t="s">
        <v>78</v>
      </c>
      <c r="W377" s="50"/>
      <c r="X377" s="43" t="s">
        <v>79</v>
      </c>
      <c r="Y377" s="49" t="s">
        <v>80</v>
      </c>
      <c r="Z377" s="28"/>
      <c r="AA377" s="28"/>
      <c r="AB377" s="28"/>
      <c r="AC377" s="28"/>
    </row>
    <row r="378">
      <c r="A378" s="51" t="s">
        <v>81</v>
      </c>
      <c r="B378" s="37" t="s">
        <v>223</v>
      </c>
      <c r="C378" s="39" t="s">
        <v>716</v>
      </c>
      <c r="D378" s="40" t="s">
        <v>82</v>
      </c>
      <c r="E378" s="40" t="s">
        <v>74</v>
      </c>
      <c r="F378" s="41" t="b">
        <f t="shared" si="3"/>
        <v>0</v>
      </c>
      <c r="G378" s="41" t="b">
        <f t="shared" si="2"/>
        <v>1</v>
      </c>
      <c r="H378" s="42"/>
      <c r="I378" s="40" t="s">
        <v>701</v>
      </c>
      <c r="J378" s="43" t="s">
        <v>31</v>
      </c>
      <c r="K378" s="28"/>
      <c r="L378" s="23" t="s">
        <v>44</v>
      </c>
      <c r="M378" s="44" t="s">
        <v>499</v>
      </c>
      <c r="N378" s="39" t="s">
        <v>717</v>
      </c>
      <c r="O378" s="28"/>
      <c r="P378" s="39" t="s">
        <v>76</v>
      </c>
      <c r="Q378" s="45"/>
      <c r="R378" s="45"/>
      <c r="S378" s="42"/>
      <c r="T378" s="46" t="b">
        <v>0</v>
      </c>
      <c r="U378" s="47" t="s">
        <v>77</v>
      </c>
      <c r="V378" s="47" t="s">
        <v>78</v>
      </c>
      <c r="W378" s="50"/>
      <c r="X378" s="43" t="s">
        <v>79</v>
      </c>
      <c r="Y378" s="49" t="s">
        <v>80</v>
      </c>
      <c r="Z378" s="28"/>
      <c r="AA378" s="28"/>
      <c r="AB378" s="28"/>
      <c r="AC378" s="28"/>
    </row>
    <row r="379">
      <c r="A379" s="37" t="s">
        <v>662</v>
      </c>
      <c r="B379" s="38"/>
      <c r="C379" s="39" t="s">
        <v>716</v>
      </c>
      <c r="D379" s="40" t="s">
        <v>82</v>
      </c>
      <c r="E379" s="40" t="s">
        <v>74</v>
      </c>
      <c r="F379" s="41" t="b">
        <f t="shared" si="3"/>
        <v>0</v>
      </c>
      <c r="G379" s="41" t="b">
        <f t="shared" si="2"/>
        <v>1</v>
      </c>
      <c r="H379" s="42"/>
      <c r="I379" s="40" t="s">
        <v>701</v>
      </c>
      <c r="J379" s="43" t="s">
        <v>31</v>
      </c>
      <c r="K379" s="28"/>
      <c r="L379" s="23" t="s">
        <v>44</v>
      </c>
      <c r="M379" s="44" t="s">
        <v>499</v>
      </c>
      <c r="N379" s="39" t="s">
        <v>718</v>
      </c>
      <c r="O379" s="28"/>
      <c r="P379" s="39" t="s">
        <v>76</v>
      </c>
      <c r="Q379" s="45"/>
      <c r="R379" s="45"/>
      <c r="S379" s="42"/>
      <c r="T379" s="46" t="b">
        <v>0</v>
      </c>
      <c r="U379" s="47" t="s">
        <v>77</v>
      </c>
      <c r="V379" s="47" t="s">
        <v>78</v>
      </c>
      <c r="W379" s="50"/>
      <c r="X379" s="43" t="s">
        <v>79</v>
      </c>
      <c r="Y379" s="49" t="s">
        <v>80</v>
      </c>
      <c r="Z379" s="28"/>
      <c r="AA379" s="28"/>
      <c r="AB379" s="28"/>
      <c r="AC379" s="28"/>
    </row>
    <row r="380">
      <c r="A380" s="17"/>
      <c r="B380" s="16" t="s">
        <v>223</v>
      </c>
      <c r="C380" s="18" t="s">
        <v>719</v>
      </c>
      <c r="D380" s="19"/>
      <c r="E380" s="19"/>
      <c r="F380" s="20" t="b">
        <f t="shared" si="3"/>
        <v>1</v>
      </c>
      <c r="G380" s="20" t="b">
        <f t="shared" si="2"/>
        <v>0</v>
      </c>
      <c r="H380" s="21" t="s">
        <v>655</v>
      </c>
      <c r="I380" s="19"/>
      <c r="J380" s="22" t="s">
        <v>31</v>
      </c>
      <c r="K380" s="19"/>
      <c r="L380" s="23" t="s">
        <v>624</v>
      </c>
      <c r="M380" s="24" t="s">
        <v>499</v>
      </c>
      <c r="N380" s="18" t="s">
        <v>720</v>
      </c>
      <c r="O380" s="19"/>
      <c r="P380" s="18" t="s">
        <v>721</v>
      </c>
      <c r="Q380" s="19"/>
      <c r="R380" s="19"/>
      <c r="S380" s="20" t="b">
        <v>0</v>
      </c>
      <c r="T380" s="19"/>
      <c r="U380" s="19"/>
      <c r="V380" s="19"/>
      <c r="W380" s="25"/>
      <c r="X380" s="43" t="s">
        <v>627</v>
      </c>
      <c r="Y380" s="49" t="s">
        <v>37</v>
      </c>
      <c r="Z380" s="43" t="s">
        <v>722</v>
      </c>
      <c r="AA380" s="28"/>
      <c r="AB380" s="28"/>
      <c r="AC380" s="28"/>
    </row>
    <row r="381">
      <c r="A381" s="17"/>
      <c r="B381" s="29" t="s">
        <v>223</v>
      </c>
      <c r="C381" s="30" t="s">
        <v>719</v>
      </c>
      <c r="D381" s="19"/>
      <c r="E381" s="19"/>
      <c r="F381" s="31" t="b">
        <f t="shared" si="3"/>
        <v>1</v>
      </c>
      <c r="G381" s="31" t="b">
        <f t="shared" si="2"/>
        <v>0</v>
      </c>
      <c r="H381" s="32" t="s">
        <v>655</v>
      </c>
      <c r="I381" s="19"/>
      <c r="J381" s="22" t="s">
        <v>31</v>
      </c>
      <c r="K381" s="19"/>
      <c r="L381" s="33" t="s">
        <v>38</v>
      </c>
      <c r="M381" s="34" t="s">
        <v>499</v>
      </c>
      <c r="N381" s="30" t="s">
        <v>720</v>
      </c>
      <c r="O381" s="19"/>
      <c r="P381" s="30" t="s">
        <v>721</v>
      </c>
      <c r="Q381" s="19"/>
      <c r="R381" s="19"/>
      <c r="S381" s="31" t="b">
        <v>0</v>
      </c>
      <c r="T381" s="19"/>
      <c r="U381" s="19"/>
      <c r="V381" s="19"/>
      <c r="W381" s="25"/>
      <c r="X381" s="52" t="s">
        <v>39</v>
      </c>
      <c r="Y381" s="53" t="s">
        <v>40</v>
      </c>
      <c r="Z381" s="28"/>
      <c r="AA381" s="28"/>
      <c r="AB381" s="28"/>
      <c r="AC381" s="28"/>
    </row>
    <row r="382">
      <c r="A382" s="16" t="s">
        <v>662</v>
      </c>
      <c r="B382" s="17"/>
      <c r="C382" s="18" t="s">
        <v>719</v>
      </c>
      <c r="D382" s="19"/>
      <c r="E382" s="19"/>
      <c r="F382" s="20" t="b">
        <f t="shared" si="3"/>
        <v>1</v>
      </c>
      <c r="G382" s="20" t="b">
        <f t="shared" si="2"/>
        <v>0</v>
      </c>
      <c r="H382" s="21" t="s">
        <v>663</v>
      </c>
      <c r="I382" s="19"/>
      <c r="J382" s="22" t="s">
        <v>31</v>
      </c>
      <c r="K382" s="19"/>
      <c r="L382" s="23" t="s">
        <v>624</v>
      </c>
      <c r="M382" s="24" t="s">
        <v>499</v>
      </c>
      <c r="N382" s="18" t="s">
        <v>723</v>
      </c>
      <c r="O382" s="19"/>
      <c r="P382" s="18" t="s">
        <v>721</v>
      </c>
      <c r="Q382" s="19"/>
      <c r="R382" s="19"/>
      <c r="S382" s="20" t="b">
        <v>0</v>
      </c>
      <c r="T382" s="19"/>
      <c r="U382" s="19"/>
      <c r="V382" s="19"/>
      <c r="W382" s="25"/>
      <c r="X382" s="43" t="s">
        <v>627</v>
      </c>
      <c r="Y382" s="49" t="s">
        <v>37</v>
      </c>
      <c r="Z382" s="43" t="s">
        <v>724</v>
      </c>
      <c r="AA382" s="28"/>
      <c r="AB382" s="28"/>
      <c r="AC382" s="28"/>
    </row>
    <row r="383">
      <c r="A383" s="29" t="s">
        <v>662</v>
      </c>
      <c r="B383" s="17"/>
      <c r="C383" s="30" t="s">
        <v>719</v>
      </c>
      <c r="D383" s="19"/>
      <c r="E383" s="19"/>
      <c r="F383" s="31" t="b">
        <f t="shared" si="3"/>
        <v>1</v>
      </c>
      <c r="G383" s="31" t="b">
        <f t="shared" si="2"/>
        <v>0</v>
      </c>
      <c r="H383" s="32" t="s">
        <v>663</v>
      </c>
      <c r="I383" s="19"/>
      <c r="J383" s="22" t="s">
        <v>31</v>
      </c>
      <c r="K383" s="19"/>
      <c r="L383" s="33" t="s">
        <v>38</v>
      </c>
      <c r="M383" s="34" t="s">
        <v>499</v>
      </c>
      <c r="N383" s="30" t="s">
        <v>723</v>
      </c>
      <c r="O383" s="19"/>
      <c r="P383" s="30" t="s">
        <v>721</v>
      </c>
      <c r="Q383" s="19"/>
      <c r="R383" s="19"/>
      <c r="S383" s="31" t="b">
        <v>0</v>
      </c>
      <c r="T383" s="19"/>
      <c r="U383" s="19"/>
      <c r="V383" s="19"/>
      <c r="W383" s="25"/>
      <c r="X383" s="52" t="s">
        <v>39</v>
      </c>
      <c r="Y383" s="53" t="s">
        <v>40</v>
      </c>
      <c r="Z383" s="28"/>
      <c r="AA383" s="28"/>
      <c r="AB383" s="28"/>
      <c r="AC383" s="28"/>
    </row>
    <row r="384">
      <c r="A384" s="38"/>
      <c r="B384" s="37" t="s">
        <v>223</v>
      </c>
      <c r="C384" s="39" t="s">
        <v>725</v>
      </c>
      <c r="D384" s="40" t="s">
        <v>42</v>
      </c>
      <c r="E384" s="40" t="s">
        <v>43</v>
      </c>
      <c r="F384" s="41" t="b">
        <f t="shared" si="3"/>
        <v>0</v>
      </c>
      <c r="G384" s="41" t="b">
        <f t="shared" si="2"/>
        <v>1</v>
      </c>
      <c r="H384" s="42"/>
      <c r="I384" s="40" t="s">
        <v>719</v>
      </c>
      <c r="J384" s="43" t="s">
        <v>31</v>
      </c>
      <c r="K384" s="28"/>
      <c r="L384" s="23" t="s">
        <v>44</v>
      </c>
      <c r="M384" s="44" t="s">
        <v>499</v>
      </c>
      <c r="N384" s="39" t="s">
        <v>726</v>
      </c>
      <c r="O384" s="65" t="s">
        <v>727</v>
      </c>
      <c r="P384" s="39" t="s">
        <v>47</v>
      </c>
      <c r="Q384" s="45"/>
      <c r="R384" s="45"/>
      <c r="S384" s="42"/>
      <c r="T384" s="46" t="b">
        <v>0</v>
      </c>
      <c r="U384" s="47" t="s">
        <v>48</v>
      </c>
      <c r="V384" s="47" t="s">
        <v>49</v>
      </c>
      <c r="W384" s="48" t="s">
        <v>50</v>
      </c>
      <c r="X384" s="43" t="s">
        <v>51</v>
      </c>
      <c r="Y384" s="49" t="s">
        <v>728</v>
      </c>
      <c r="Z384" s="28"/>
      <c r="AA384" s="28"/>
      <c r="AB384" s="28"/>
      <c r="AC384" s="28"/>
    </row>
    <row r="385">
      <c r="A385" s="37" t="s">
        <v>662</v>
      </c>
      <c r="B385" s="38"/>
      <c r="C385" s="39" t="s">
        <v>725</v>
      </c>
      <c r="D385" s="40" t="s">
        <v>42</v>
      </c>
      <c r="E385" s="40" t="s">
        <v>43</v>
      </c>
      <c r="F385" s="41" t="b">
        <f t="shared" si="3"/>
        <v>0</v>
      </c>
      <c r="G385" s="41" t="b">
        <f t="shared" si="2"/>
        <v>1</v>
      </c>
      <c r="H385" s="42"/>
      <c r="I385" s="40" t="s">
        <v>719</v>
      </c>
      <c r="J385" s="43" t="s">
        <v>31</v>
      </c>
      <c r="K385" s="28"/>
      <c r="L385" s="23" t="s">
        <v>44</v>
      </c>
      <c r="M385" s="44" t="s">
        <v>499</v>
      </c>
      <c r="N385" s="39" t="s">
        <v>729</v>
      </c>
      <c r="O385" s="22" t="s">
        <v>727</v>
      </c>
      <c r="P385" s="39" t="s">
        <v>47</v>
      </c>
      <c r="Q385" s="45"/>
      <c r="R385" s="45"/>
      <c r="S385" s="42"/>
      <c r="T385" s="46" t="b">
        <v>0</v>
      </c>
      <c r="U385" s="47" t="s">
        <v>48</v>
      </c>
      <c r="V385" s="47" t="s">
        <v>49</v>
      </c>
      <c r="W385" s="48" t="s">
        <v>50</v>
      </c>
      <c r="X385" s="43" t="s">
        <v>51</v>
      </c>
      <c r="Y385" s="49" t="s">
        <v>728</v>
      </c>
      <c r="Z385" s="28"/>
      <c r="AA385" s="28"/>
      <c r="AB385" s="28"/>
      <c r="AC385" s="28"/>
    </row>
    <row r="386">
      <c r="A386" s="38"/>
      <c r="B386" s="37" t="s">
        <v>223</v>
      </c>
      <c r="C386" s="39" t="s">
        <v>730</v>
      </c>
      <c r="D386" s="40" t="s">
        <v>54</v>
      </c>
      <c r="E386" s="40" t="s">
        <v>55</v>
      </c>
      <c r="F386" s="41" t="b">
        <f t="shared" si="3"/>
        <v>0</v>
      </c>
      <c r="G386" s="41" t="b">
        <f t="shared" si="2"/>
        <v>1</v>
      </c>
      <c r="H386" s="42"/>
      <c r="I386" s="40" t="s">
        <v>719</v>
      </c>
      <c r="J386" s="43" t="s">
        <v>31</v>
      </c>
      <c r="K386" s="28"/>
      <c r="L386" s="23" t="s">
        <v>44</v>
      </c>
      <c r="M386" s="44" t="s">
        <v>499</v>
      </c>
      <c r="N386" s="39" t="s">
        <v>731</v>
      </c>
      <c r="O386" s="28"/>
      <c r="P386" s="39" t="s">
        <v>57</v>
      </c>
      <c r="Q386" s="45"/>
      <c r="R386" s="45"/>
      <c r="S386" s="42"/>
      <c r="T386" s="46" t="b">
        <v>0</v>
      </c>
      <c r="U386" s="47" t="s">
        <v>58</v>
      </c>
      <c r="V386" s="47" t="s">
        <v>59</v>
      </c>
      <c r="W386" s="50"/>
      <c r="X386" s="43" t="s">
        <v>60</v>
      </c>
      <c r="Y386" s="49" t="s">
        <v>61</v>
      </c>
      <c r="Z386" s="28"/>
      <c r="AA386" s="28"/>
      <c r="AB386" s="28"/>
      <c r="AC386" s="28"/>
    </row>
    <row r="387">
      <c r="A387" s="37" t="s">
        <v>662</v>
      </c>
      <c r="B387" s="38"/>
      <c r="C387" s="39" t="s">
        <v>730</v>
      </c>
      <c r="D387" s="40" t="s">
        <v>54</v>
      </c>
      <c r="E387" s="40" t="s">
        <v>55</v>
      </c>
      <c r="F387" s="41" t="b">
        <f t="shared" si="3"/>
        <v>0</v>
      </c>
      <c r="G387" s="41" t="b">
        <f t="shared" si="2"/>
        <v>1</v>
      </c>
      <c r="H387" s="42"/>
      <c r="I387" s="40" t="s">
        <v>719</v>
      </c>
      <c r="J387" s="43" t="s">
        <v>31</v>
      </c>
      <c r="K387" s="28"/>
      <c r="L387" s="23" t="s">
        <v>44</v>
      </c>
      <c r="M387" s="44" t="s">
        <v>499</v>
      </c>
      <c r="N387" s="39" t="s">
        <v>732</v>
      </c>
      <c r="O387" s="28"/>
      <c r="P387" s="39" t="s">
        <v>57</v>
      </c>
      <c r="Q387" s="45"/>
      <c r="R387" s="45"/>
      <c r="S387" s="42"/>
      <c r="T387" s="46" t="b">
        <v>0</v>
      </c>
      <c r="U387" s="47" t="s">
        <v>58</v>
      </c>
      <c r="V387" s="47" t="s">
        <v>59</v>
      </c>
      <c r="W387" s="50"/>
      <c r="X387" s="43" t="s">
        <v>60</v>
      </c>
      <c r="Y387" s="49" t="s">
        <v>61</v>
      </c>
      <c r="Z387" s="28"/>
      <c r="AA387" s="28"/>
      <c r="AB387" s="28"/>
      <c r="AC387" s="28"/>
    </row>
    <row r="388">
      <c r="A388" s="38"/>
      <c r="B388" s="37" t="s">
        <v>223</v>
      </c>
      <c r="C388" s="39" t="s">
        <v>733</v>
      </c>
      <c r="D388" s="40" t="s">
        <v>63</v>
      </c>
      <c r="E388" s="40" t="s">
        <v>64</v>
      </c>
      <c r="F388" s="41" t="b">
        <f t="shared" si="3"/>
        <v>0</v>
      </c>
      <c r="G388" s="41" t="b">
        <f t="shared" si="2"/>
        <v>1</v>
      </c>
      <c r="H388" s="42"/>
      <c r="I388" s="40" t="s">
        <v>719</v>
      </c>
      <c r="J388" s="43" t="s">
        <v>31</v>
      </c>
      <c r="K388" s="28"/>
      <c r="L388" s="23" t="s">
        <v>44</v>
      </c>
      <c r="M388" s="44" t="s">
        <v>499</v>
      </c>
      <c r="N388" s="39" t="s">
        <v>734</v>
      </c>
      <c r="O388" s="28"/>
      <c r="P388" s="39" t="s">
        <v>66</v>
      </c>
      <c r="Q388" s="45"/>
      <c r="R388" s="45"/>
      <c r="S388" s="42"/>
      <c r="T388" s="46" t="b">
        <v>0</v>
      </c>
      <c r="U388" s="47" t="s">
        <v>48</v>
      </c>
      <c r="V388" s="47" t="s">
        <v>67</v>
      </c>
      <c r="W388" s="48" t="s">
        <v>68</v>
      </c>
      <c r="X388" s="43" t="s">
        <v>69</v>
      </c>
      <c r="Y388" s="49" t="s">
        <v>70</v>
      </c>
      <c r="Z388" s="28"/>
      <c r="AA388" s="28"/>
      <c r="AB388" s="28"/>
      <c r="AC388" s="28"/>
    </row>
    <row r="389">
      <c r="A389" s="37" t="s">
        <v>662</v>
      </c>
      <c r="B389" s="38"/>
      <c r="C389" s="39" t="s">
        <v>733</v>
      </c>
      <c r="D389" s="40" t="s">
        <v>63</v>
      </c>
      <c r="E389" s="40" t="s">
        <v>64</v>
      </c>
      <c r="F389" s="41" t="b">
        <f t="shared" si="3"/>
        <v>0</v>
      </c>
      <c r="G389" s="41" t="b">
        <f t="shared" si="2"/>
        <v>1</v>
      </c>
      <c r="H389" s="42"/>
      <c r="I389" s="40" t="s">
        <v>719</v>
      </c>
      <c r="J389" s="43" t="s">
        <v>31</v>
      </c>
      <c r="K389" s="28"/>
      <c r="L389" s="23" t="s">
        <v>44</v>
      </c>
      <c r="M389" s="44" t="s">
        <v>499</v>
      </c>
      <c r="N389" s="39" t="s">
        <v>735</v>
      </c>
      <c r="O389" s="28"/>
      <c r="P389" s="39" t="s">
        <v>66</v>
      </c>
      <c r="Q389" s="45"/>
      <c r="R389" s="45"/>
      <c r="S389" s="42"/>
      <c r="T389" s="46" t="b">
        <v>0</v>
      </c>
      <c r="U389" s="47" t="s">
        <v>48</v>
      </c>
      <c r="V389" s="47" t="s">
        <v>67</v>
      </c>
      <c r="W389" s="48" t="s">
        <v>68</v>
      </c>
      <c r="X389" s="43" t="s">
        <v>69</v>
      </c>
      <c r="Y389" s="49" t="s">
        <v>70</v>
      </c>
      <c r="Z389" s="28"/>
      <c r="AA389" s="28"/>
      <c r="AB389" s="28"/>
      <c r="AC389" s="28"/>
    </row>
    <row r="390">
      <c r="A390" s="38"/>
      <c r="B390" s="37" t="s">
        <v>71</v>
      </c>
      <c r="C390" s="39" t="s">
        <v>736</v>
      </c>
      <c r="D390" s="40" t="s">
        <v>73</v>
      </c>
      <c r="E390" s="40" t="s">
        <v>74</v>
      </c>
      <c r="F390" s="41" t="b">
        <f t="shared" si="3"/>
        <v>0</v>
      </c>
      <c r="G390" s="41" t="b">
        <f t="shared" si="2"/>
        <v>1</v>
      </c>
      <c r="H390" s="42"/>
      <c r="I390" s="40" t="s">
        <v>719</v>
      </c>
      <c r="J390" s="43" t="s">
        <v>31</v>
      </c>
      <c r="K390" s="28"/>
      <c r="L390" s="23" t="s">
        <v>44</v>
      </c>
      <c r="M390" s="44" t="s">
        <v>499</v>
      </c>
      <c r="N390" s="39" t="s">
        <v>737</v>
      </c>
      <c r="O390" s="28"/>
      <c r="P390" s="39" t="s">
        <v>76</v>
      </c>
      <c r="Q390" s="45"/>
      <c r="R390" s="45"/>
      <c r="S390" s="42"/>
      <c r="T390" s="46" t="b">
        <v>0</v>
      </c>
      <c r="U390" s="47" t="s">
        <v>77</v>
      </c>
      <c r="V390" s="47" t="s">
        <v>78</v>
      </c>
      <c r="W390" s="50"/>
      <c r="X390" s="43" t="s">
        <v>79</v>
      </c>
      <c r="Y390" s="49" t="s">
        <v>80</v>
      </c>
      <c r="Z390" s="28"/>
      <c r="AA390" s="28"/>
      <c r="AB390" s="28"/>
      <c r="AC390" s="28"/>
    </row>
    <row r="391">
      <c r="A391" s="51" t="s">
        <v>81</v>
      </c>
      <c r="B391" s="37" t="s">
        <v>223</v>
      </c>
      <c r="C391" s="39" t="s">
        <v>736</v>
      </c>
      <c r="D391" s="40" t="s">
        <v>82</v>
      </c>
      <c r="E391" s="40" t="s">
        <v>74</v>
      </c>
      <c r="F391" s="41" t="b">
        <f t="shared" si="3"/>
        <v>0</v>
      </c>
      <c r="G391" s="41" t="b">
        <f t="shared" si="2"/>
        <v>1</v>
      </c>
      <c r="H391" s="42"/>
      <c r="I391" s="40" t="s">
        <v>719</v>
      </c>
      <c r="J391" s="43" t="s">
        <v>31</v>
      </c>
      <c r="K391" s="28"/>
      <c r="L391" s="23" t="s">
        <v>44</v>
      </c>
      <c r="M391" s="44" t="s">
        <v>499</v>
      </c>
      <c r="N391" s="39" t="s">
        <v>737</v>
      </c>
      <c r="O391" s="28"/>
      <c r="P391" s="39" t="s">
        <v>76</v>
      </c>
      <c r="Q391" s="45"/>
      <c r="R391" s="45"/>
      <c r="S391" s="42"/>
      <c r="T391" s="46" t="b">
        <v>0</v>
      </c>
      <c r="U391" s="47" t="s">
        <v>77</v>
      </c>
      <c r="V391" s="47" t="s">
        <v>78</v>
      </c>
      <c r="W391" s="50"/>
      <c r="X391" s="43" t="s">
        <v>79</v>
      </c>
      <c r="Y391" s="49" t="s">
        <v>80</v>
      </c>
      <c r="Z391" s="28"/>
      <c r="AA391" s="28"/>
      <c r="AB391" s="28"/>
      <c r="AC391" s="28"/>
    </row>
    <row r="392">
      <c r="A392" s="37" t="s">
        <v>662</v>
      </c>
      <c r="B392" s="38"/>
      <c r="C392" s="39" t="s">
        <v>736</v>
      </c>
      <c r="D392" s="40" t="s">
        <v>82</v>
      </c>
      <c r="E392" s="40" t="s">
        <v>74</v>
      </c>
      <c r="F392" s="41" t="b">
        <f t="shared" si="3"/>
        <v>0</v>
      </c>
      <c r="G392" s="41" t="b">
        <f t="shared" si="2"/>
        <v>1</v>
      </c>
      <c r="H392" s="42"/>
      <c r="I392" s="40" t="s">
        <v>719</v>
      </c>
      <c r="J392" s="43" t="s">
        <v>31</v>
      </c>
      <c r="K392" s="28"/>
      <c r="L392" s="23" t="s">
        <v>44</v>
      </c>
      <c r="M392" s="44" t="s">
        <v>499</v>
      </c>
      <c r="N392" s="39" t="s">
        <v>738</v>
      </c>
      <c r="O392" s="28"/>
      <c r="P392" s="39" t="s">
        <v>76</v>
      </c>
      <c r="Q392" s="45"/>
      <c r="R392" s="45"/>
      <c r="S392" s="42"/>
      <c r="T392" s="46" t="b">
        <v>0</v>
      </c>
      <c r="U392" s="47" t="s">
        <v>77</v>
      </c>
      <c r="V392" s="47" t="s">
        <v>78</v>
      </c>
      <c r="W392" s="50"/>
      <c r="X392" s="43" t="s">
        <v>79</v>
      </c>
      <c r="Y392" s="49" t="s">
        <v>80</v>
      </c>
      <c r="Z392" s="28"/>
      <c r="AA392" s="28"/>
      <c r="AB392" s="28"/>
      <c r="AC392" s="28"/>
    </row>
    <row r="393">
      <c r="A393" s="17"/>
      <c r="B393" s="16" t="s">
        <v>223</v>
      </c>
      <c r="C393" s="18" t="s">
        <v>739</v>
      </c>
      <c r="D393" s="19"/>
      <c r="E393" s="19"/>
      <c r="F393" s="20" t="b">
        <f t="shared" si="3"/>
        <v>1</v>
      </c>
      <c r="G393" s="20" t="b">
        <f t="shared" si="2"/>
        <v>0</v>
      </c>
      <c r="H393" s="21" t="s">
        <v>655</v>
      </c>
      <c r="I393" s="19"/>
      <c r="J393" s="22" t="s">
        <v>31</v>
      </c>
      <c r="K393" s="19"/>
      <c r="L393" s="23" t="s">
        <v>680</v>
      </c>
      <c r="M393" s="24" t="s">
        <v>499</v>
      </c>
      <c r="N393" s="18" t="s">
        <v>740</v>
      </c>
      <c r="O393" s="19"/>
      <c r="P393" s="18" t="s">
        <v>741</v>
      </c>
      <c r="Q393" s="19"/>
      <c r="R393" s="19"/>
      <c r="S393" s="20" t="b">
        <v>0</v>
      </c>
      <c r="T393" s="19"/>
      <c r="U393" s="19"/>
      <c r="V393" s="19"/>
      <c r="W393" s="25"/>
      <c r="X393" s="43" t="s">
        <v>683</v>
      </c>
      <c r="Y393" s="49" t="s">
        <v>37</v>
      </c>
      <c r="Z393" s="28"/>
      <c r="AA393" s="28"/>
      <c r="AB393" s="28"/>
      <c r="AC393" s="28"/>
    </row>
    <row r="394">
      <c r="A394" s="17"/>
      <c r="B394" s="29" t="s">
        <v>223</v>
      </c>
      <c r="C394" s="30" t="s">
        <v>739</v>
      </c>
      <c r="D394" s="19"/>
      <c r="E394" s="19"/>
      <c r="F394" s="31" t="b">
        <f t="shared" si="3"/>
        <v>1</v>
      </c>
      <c r="G394" s="31" t="b">
        <f t="shared" si="2"/>
        <v>0</v>
      </c>
      <c r="H394" s="32" t="s">
        <v>655</v>
      </c>
      <c r="I394" s="19"/>
      <c r="J394" s="22" t="s">
        <v>31</v>
      </c>
      <c r="K394" s="19"/>
      <c r="L394" s="33" t="s">
        <v>38</v>
      </c>
      <c r="M394" s="34" t="s">
        <v>499</v>
      </c>
      <c r="N394" s="30" t="s">
        <v>740</v>
      </c>
      <c r="O394" s="19"/>
      <c r="P394" s="30" t="s">
        <v>741</v>
      </c>
      <c r="Q394" s="19"/>
      <c r="R394" s="19"/>
      <c r="S394" s="31" t="b">
        <v>0</v>
      </c>
      <c r="T394" s="19"/>
      <c r="U394" s="19"/>
      <c r="V394" s="19"/>
      <c r="W394" s="25"/>
      <c r="X394" s="52" t="s">
        <v>39</v>
      </c>
      <c r="Y394" s="53" t="s">
        <v>40</v>
      </c>
      <c r="Z394" s="28"/>
      <c r="AA394" s="28"/>
      <c r="AB394" s="28"/>
      <c r="AC394" s="28"/>
    </row>
    <row r="395">
      <c r="A395" s="17"/>
      <c r="B395" s="29" t="s">
        <v>223</v>
      </c>
      <c r="C395" s="30" t="s">
        <v>739</v>
      </c>
      <c r="D395" s="19"/>
      <c r="E395" s="19"/>
      <c r="F395" s="31" t="b">
        <f t="shared" si="3"/>
        <v>1</v>
      </c>
      <c r="G395" s="31" t="b">
        <f t="shared" si="2"/>
        <v>0</v>
      </c>
      <c r="H395" s="32" t="s">
        <v>655</v>
      </c>
      <c r="I395" s="19"/>
      <c r="J395" s="22" t="s">
        <v>31</v>
      </c>
      <c r="K395" s="19"/>
      <c r="L395" s="33" t="s">
        <v>684</v>
      </c>
      <c r="M395" s="34" t="s">
        <v>499</v>
      </c>
      <c r="N395" s="30" t="s">
        <v>740</v>
      </c>
      <c r="O395" s="19"/>
      <c r="P395" s="30" t="s">
        <v>741</v>
      </c>
      <c r="Q395" s="19"/>
      <c r="R395" s="19"/>
      <c r="S395" s="31" t="b">
        <v>0</v>
      </c>
      <c r="T395" s="19"/>
      <c r="U395" s="19"/>
      <c r="V395" s="19"/>
      <c r="W395" s="25"/>
      <c r="X395" s="52" t="s">
        <v>685</v>
      </c>
      <c r="Y395" s="53" t="s">
        <v>686</v>
      </c>
      <c r="Z395" s="52" t="s">
        <v>661</v>
      </c>
      <c r="AA395" s="28"/>
      <c r="AB395" s="28"/>
      <c r="AC395" s="28"/>
    </row>
    <row r="396">
      <c r="A396" s="16" t="s">
        <v>662</v>
      </c>
      <c r="B396" s="17"/>
      <c r="C396" s="18" t="s">
        <v>739</v>
      </c>
      <c r="D396" s="19"/>
      <c r="E396" s="19"/>
      <c r="F396" s="20" t="b">
        <f t="shared" si="3"/>
        <v>1</v>
      </c>
      <c r="G396" s="20" t="b">
        <f t="shared" si="2"/>
        <v>0</v>
      </c>
      <c r="H396" s="21" t="s">
        <v>663</v>
      </c>
      <c r="I396" s="19"/>
      <c r="J396" s="22" t="s">
        <v>31</v>
      </c>
      <c r="K396" s="19"/>
      <c r="L396" s="23" t="s">
        <v>680</v>
      </c>
      <c r="M396" s="24" t="s">
        <v>499</v>
      </c>
      <c r="N396" s="18" t="s">
        <v>742</v>
      </c>
      <c r="O396" s="19"/>
      <c r="P396" s="18" t="s">
        <v>741</v>
      </c>
      <c r="Q396" s="19"/>
      <c r="R396" s="19"/>
      <c r="S396" s="20" t="b">
        <v>0</v>
      </c>
      <c r="T396" s="19"/>
      <c r="U396" s="19"/>
      <c r="V396" s="19"/>
      <c r="W396" s="25"/>
      <c r="X396" s="43" t="s">
        <v>683</v>
      </c>
      <c r="Y396" s="49" t="s">
        <v>37</v>
      </c>
      <c r="Z396" s="28"/>
      <c r="AA396" s="28"/>
      <c r="AB396" s="28"/>
      <c r="AC396" s="28"/>
    </row>
    <row r="397">
      <c r="A397" s="29" t="s">
        <v>662</v>
      </c>
      <c r="B397" s="17"/>
      <c r="C397" s="30" t="s">
        <v>739</v>
      </c>
      <c r="D397" s="19"/>
      <c r="E397" s="19"/>
      <c r="F397" s="31" t="b">
        <f t="shared" si="3"/>
        <v>1</v>
      </c>
      <c r="G397" s="31" t="b">
        <f t="shared" si="2"/>
        <v>0</v>
      </c>
      <c r="H397" s="32" t="s">
        <v>663</v>
      </c>
      <c r="I397" s="19"/>
      <c r="J397" s="22" t="s">
        <v>31</v>
      </c>
      <c r="K397" s="19"/>
      <c r="L397" s="33" t="s">
        <v>38</v>
      </c>
      <c r="M397" s="34" t="s">
        <v>499</v>
      </c>
      <c r="N397" s="30" t="s">
        <v>742</v>
      </c>
      <c r="O397" s="19"/>
      <c r="P397" s="30" t="s">
        <v>741</v>
      </c>
      <c r="Q397" s="19"/>
      <c r="R397" s="19"/>
      <c r="S397" s="31" t="b">
        <v>0</v>
      </c>
      <c r="T397" s="19"/>
      <c r="U397" s="19"/>
      <c r="V397" s="19"/>
      <c r="W397" s="25"/>
      <c r="X397" s="52" t="s">
        <v>39</v>
      </c>
      <c r="Y397" s="53" t="s">
        <v>40</v>
      </c>
      <c r="Z397" s="28"/>
      <c r="AA397" s="28"/>
      <c r="AB397" s="28"/>
      <c r="AC397" s="28"/>
    </row>
    <row r="398">
      <c r="A398" s="29" t="s">
        <v>662</v>
      </c>
      <c r="B398" s="17"/>
      <c r="C398" s="30" t="s">
        <v>739</v>
      </c>
      <c r="D398" s="19"/>
      <c r="E398" s="19"/>
      <c r="F398" s="31" t="b">
        <f t="shared" si="3"/>
        <v>1</v>
      </c>
      <c r="G398" s="31" t="b">
        <f t="shared" si="2"/>
        <v>0</v>
      </c>
      <c r="H398" s="32" t="s">
        <v>663</v>
      </c>
      <c r="I398" s="19"/>
      <c r="J398" s="22" t="s">
        <v>31</v>
      </c>
      <c r="K398" s="19"/>
      <c r="L398" s="33" t="s">
        <v>684</v>
      </c>
      <c r="M398" s="34" t="s">
        <v>499</v>
      </c>
      <c r="N398" s="30" t="s">
        <v>742</v>
      </c>
      <c r="O398" s="19"/>
      <c r="P398" s="30" t="s">
        <v>741</v>
      </c>
      <c r="Q398" s="19"/>
      <c r="R398" s="19"/>
      <c r="S398" s="31" t="b">
        <v>0</v>
      </c>
      <c r="T398" s="19"/>
      <c r="U398" s="19"/>
      <c r="V398" s="19"/>
      <c r="W398" s="25"/>
      <c r="X398" s="52" t="s">
        <v>685</v>
      </c>
      <c r="Y398" s="53" t="s">
        <v>686</v>
      </c>
      <c r="Z398" s="52" t="s">
        <v>665</v>
      </c>
      <c r="AA398" s="28"/>
      <c r="AB398" s="28"/>
      <c r="AC398" s="28"/>
    </row>
    <row r="399">
      <c r="A399" s="38"/>
      <c r="B399" s="37" t="s">
        <v>223</v>
      </c>
      <c r="C399" s="39" t="s">
        <v>743</v>
      </c>
      <c r="D399" s="40" t="s">
        <v>42</v>
      </c>
      <c r="E399" s="40" t="s">
        <v>43</v>
      </c>
      <c r="F399" s="41" t="b">
        <f t="shared" si="3"/>
        <v>0</v>
      </c>
      <c r="G399" s="41" t="b">
        <f t="shared" si="2"/>
        <v>1</v>
      </c>
      <c r="H399" s="42"/>
      <c r="I399" s="40" t="s">
        <v>739</v>
      </c>
      <c r="J399" s="43" t="s">
        <v>31</v>
      </c>
      <c r="K399" s="28"/>
      <c r="L399" s="23" t="s">
        <v>44</v>
      </c>
      <c r="M399" s="44" t="s">
        <v>499</v>
      </c>
      <c r="N399" s="39" t="s">
        <v>744</v>
      </c>
      <c r="O399" s="22" t="s">
        <v>745</v>
      </c>
      <c r="P399" s="39" t="s">
        <v>47</v>
      </c>
      <c r="Q399" s="45"/>
      <c r="R399" s="45"/>
      <c r="S399" s="42"/>
      <c r="T399" s="46" t="b">
        <v>0</v>
      </c>
      <c r="U399" s="47" t="s">
        <v>48</v>
      </c>
      <c r="V399" s="47" t="s">
        <v>49</v>
      </c>
      <c r="W399" s="48" t="s">
        <v>50</v>
      </c>
      <c r="X399" s="43" t="s">
        <v>51</v>
      </c>
      <c r="Y399" s="49" t="s">
        <v>746</v>
      </c>
      <c r="Z399" s="28"/>
      <c r="AA399" s="28"/>
      <c r="AB399" s="28"/>
      <c r="AC399" s="28"/>
    </row>
    <row r="400">
      <c r="A400" s="37" t="s">
        <v>662</v>
      </c>
      <c r="B400" s="38"/>
      <c r="C400" s="39" t="s">
        <v>743</v>
      </c>
      <c r="D400" s="40" t="s">
        <v>42</v>
      </c>
      <c r="E400" s="40" t="s">
        <v>43</v>
      </c>
      <c r="F400" s="41" t="b">
        <f t="shared" si="3"/>
        <v>0</v>
      </c>
      <c r="G400" s="41" t="b">
        <f t="shared" si="2"/>
        <v>1</v>
      </c>
      <c r="H400" s="42"/>
      <c r="I400" s="40" t="s">
        <v>739</v>
      </c>
      <c r="J400" s="43" t="s">
        <v>31</v>
      </c>
      <c r="K400" s="28"/>
      <c r="L400" s="23" t="s">
        <v>44</v>
      </c>
      <c r="M400" s="44" t="s">
        <v>499</v>
      </c>
      <c r="N400" s="39" t="s">
        <v>747</v>
      </c>
      <c r="O400" s="22" t="s">
        <v>745</v>
      </c>
      <c r="P400" s="39" t="s">
        <v>47</v>
      </c>
      <c r="Q400" s="45"/>
      <c r="R400" s="45"/>
      <c r="S400" s="42"/>
      <c r="T400" s="46" t="b">
        <v>0</v>
      </c>
      <c r="U400" s="47" t="s">
        <v>48</v>
      </c>
      <c r="V400" s="47" t="s">
        <v>49</v>
      </c>
      <c r="W400" s="48" t="s">
        <v>50</v>
      </c>
      <c r="X400" s="43" t="s">
        <v>51</v>
      </c>
      <c r="Y400" s="49" t="s">
        <v>746</v>
      </c>
      <c r="Z400" s="28"/>
      <c r="AA400" s="28"/>
      <c r="AB400" s="28"/>
      <c r="AC400" s="28"/>
    </row>
    <row r="401">
      <c r="A401" s="38"/>
      <c r="B401" s="37" t="s">
        <v>223</v>
      </c>
      <c r="C401" s="39" t="s">
        <v>748</v>
      </c>
      <c r="D401" s="40" t="s">
        <v>54</v>
      </c>
      <c r="E401" s="40" t="s">
        <v>55</v>
      </c>
      <c r="F401" s="41" t="b">
        <f t="shared" si="3"/>
        <v>0</v>
      </c>
      <c r="G401" s="41" t="b">
        <f t="shared" si="2"/>
        <v>1</v>
      </c>
      <c r="H401" s="42"/>
      <c r="I401" s="40" t="s">
        <v>739</v>
      </c>
      <c r="J401" s="43" t="s">
        <v>31</v>
      </c>
      <c r="K401" s="28"/>
      <c r="L401" s="23" t="s">
        <v>44</v>
      </c>
      <c r="M401" s="44" t="s">
        <v>499</v>
      </c>
      <c r="N401" s="39" t="s">
        <v>749</v>
      </c>
      <c r="O401" s="28"/>
      <c r="P401" s="39" t="s">
        <v>57</v>
      </c>
      <c r="Q401" s="45"/>
      <c r="R401" s="45"/>
      <c r="S401" s="42"/>
      <c r="T401" s="46" t="b">
        <v>0</v>
      </c>
      <c r="U401" s="47" t="s">
        <v>58</v>
      </c>
      <c r="V401" s="47" t="s">
        <v>59</v>
      </c>
      <c r="W401" s="50"/>
      <c r="X401" s="43" t="s">
        <v>60</v>
      </c>
      <c r="Y401" s="49" t="s">
        <v>61</v>
      </c>
      <c r="Z401" s="28"/>
      <c r="AA401" s="28"/>
      <c r="AB401" s="28"/>
      <c r="AC401" s="28"/>
    </row>
    <row r="402">
      <c r="A402" s="37" t="s">
        <v>662</v>
      </c>
      <c r="B402" s="38"/>
      <c r="C402" s="39" t="s">
        <v>748</v>
      </c>
      <c r="D402" s="40" t="s">
        <v>54</v>
      </c>
      <c r="E402" s="40" t="s">
        <v>55</v>
      </c>
      <c r="F402" s="41" t="b">
        <f t="shared" si="3"/>
        <v>0</v>
      </c>
      <c r="G402" s="41" t="b">
        <f t="shared" si="2"/>
        <v>1</v>
      </c>
      <c r="H402" s="42"/>
      <c r="I402" s="40" t="s">
        <v>739</v>
      </c>
      <c r="J402" s="43" t="s">
        <v>31</v>
      </c>
      <c r="K402" s="28"/>
      <c r="L402" s="23" t="s">
        <v>44</v>
      </c>
      <c r="M402" s="44" t="s">
        <v>499</v>
      </c>
      <c r="N402" s="39" t="s">
        <v>750</v>
      </c>
      <c r="O402" s="28"/>
      <c r="P402" s="39" t="s">
        <v>57</v>
      </c>
      <c r="Q402" s="45"/>
      <c r="R402" s="45"/>
      <c r="S402" s="42"/>
      <c r="T402" s="46" t="b">
        <v>0</v>
      </c>
      <c r="U402" s="47" t="s">
        <v>58</v>
      </c>
      <c r="V402" s="47" t="s">
        <v>59</v>
      </c>
      <c r="W402" s="50"/>
      <c r="X402" s="43" t="s">
        <v>60</v>
      </c>
      <c r="Y402" s="49" t="s">
        <v>61</v>
      </c>
      <c r="Z402" s="28"/>
      <c r="AA402" s="28"/>
      <c r="AB402" s="28"/>
      <c r="AC402" s="28"/>
    </row>
    <row r="403">
      <c r="A403" s="38"/>
      <c r="B403" s="37" t="s">
        <v>223</v>
      </c>
      <c r="C403" s="39" t="s">
        <v>751</v>
      </c>
      <c r="D403" s="40" t="s">
        <v>63</v>
      </c>
      <c r="E403" s="40" t="s">
        <v>64</v>
      </c>
      <c r="F403" s="41" t="b">
        <f t="shared" si="3"/>
        <v>0</v>
      </c>
      <c r="G403" s="41" t="b">
        <f t="shared" si="2"/>
        <v>1</v>
      </c>
      <c r="H403" s="42"/>
      <c r="I403" s="40" t="s">
        <v>739</v>
      </c>
      <c r="J403" s="43" t="s">
        <v>31</v>
      </c>
      <c r="K403" s="28"/>
      <c r="L403" s="23" t="s">
        <v>44</v>
      </c>
      <c r="M403" s="44" t="s">
        <v>499</v>
      </c>
      <c r="N403" s="39" t="s">
        <v>752</v>
      </c>
      <c r="O403" s="28"/>
      <c r="P403" s="39" t="s">
        <v>66</v>
      </c>
      <c r="Q403" s="45"/>
      <c r="R403" s="45"/>
      <c r="S403" s="42"/>
      <c r="T403" s="46" t="b">
        <v>0</v>
      </c>
      <c r="U403" s="47" t="s">
        <v>48</v>
      </c>
      <c r="V403" s="47" t="s">
        <v>67</v>
      </c>
      <c r="W403" s="48" t="s">
        <v>68</v>
      </c>
      <c r="X403" s="43" t="s">
        <v>69</v>
      </c>
      <c r="Y403" s="49" t="s">
        <v>70</v>
      </c>
      <c r="Z403" s="28"/>
      <c r="AA403" s="28"/>
      <c r="AB403" s="28"/>
      <c r="AC403" s="28"/>
    </row>
    <row r="404">
      <c r="A404" s="37" t="s">
        <v>662</v>
      </c>
      <c r="B404" s="38"/>
      <c r="C404" s="39" t="s">
        <v>751</v>
      </c>
      <c r="D404" s="40" t="s">
        <v>63</v>
      </c>
      <c r="E404" s="40" t="s">
        <v>64</v>
      </c>
      <c r="F404" s="41" t="b">
        <f t="shared" si="3"/>
        <v>0</v>
      </c>
      <c r="G404" s="41" t="b">
        <f t="shared" si="2"/>
        <v>1</v>
      </c>
      <c r="H404" s="42"/>
      <c r="I404" s="40" t="s">
        <v>739</v>
      </c>
      <c r="J404" s="43" t="s">
        <v>31</v>
      </c>
      <c r="K404" s="28"/>
      <c r="L404" s="23" t="s">
        <v>44</v>
      </c>
      <c r="M404" s="44" t="s">
        <v>499</v>
      </c>
      <c r="N404" s="39" t="s">
        <v>753</v>
      </c>
      <c r="O404" s="28"/>
      <c r="P404" s="39" t="s">
        <v>66</v>
      </c>
      <c r="Q404" s="45"/>
      <c r="R404" s="45"/>
      <c r="S404" s="42"/>
      <c r="T404" s="46" t="b">
        <v>0</v>
      </c>
      <c r="U404" s="47" t="s">
        <v>48</v>
      </c>
      <c r="V404" s="47" t="s">
        <v>67</v>
      </c>
      <c r="W404" s="48" t="s">
        <v>68</v>
      </c>
      <c r="X404" s="43" t="s">
        <v>69</v>
      </c>
      <c r="Y404" s="49" t="s">
        <v>70</v>
      </c>
      <c r="Z404" s="28"/>
      <c r="AA404" s="28"/>
      <c r="AB404" s="28"/>
      <c r="AC404" s="28"/>
    </row>
    <row r="405">
      <c r="A405" s="38"/>
      <c r="B405" s="37" t="s">
        <v>71</v>
      </c>
      <c r="C405" s="39" t="s">
        <v>754</v>
      </c>
      <c r="D405" s="40" t="s">
        <v>73</v>
      </c>
      <c r="E405" s="40" t="s">
        <v>74</v>
      </c>
      <c r="F405" s="41" t="b">
        <f t="shared" si="3"/>
        <v>0</v>
      </c>
      <c r="G405" s="41" t="b">
        <f t="shared" si="2"/>
        <v>1</v>
      </c>
      <c r="H405" s="42"/>
      <c r="I405" s="40" t="s">
        <v>739</v>
      </c>
      <c r="J405" s="43" t="s">
        <v>31</v>
      </c>
      <c r="K405" s="28"/>
      <c r="L405" s="23" t="s">
        <v>44</v>
      </c>
      <c r="M405" s="44" t="s">
        <v>499</v>
      </c>
      <c r="N405" s="39" t="s">
        <v>755</v>
      </c>
      <c r="O405" s="28"/>
      <c r="P405" s="39" t="s">
        <v>76</v>
      </c>
      <c r="Q405" s="45"/>
      <c r="R405" s="45"/>
      <c r="S405" s="42"/>
      <c r="T405" s="46" t="b">
        <v>0</v>
      </c>
      <c r="U405" s="47" t="s">
        <v>77</v>
      </c>
      <c r="V405" s="47" t="s">
        <v>78</v>
      </c>
      <c r="W405" s="50"/>
      <c r="X405" s="43" t="s">
        <v>79</v>
      </c>
      <c r="Y405" s="49" t="s">
        <v>80</v>
      </c>
      <c r="Z405" s="28"/>
      <c r="AA405" s="28"/>
      <c r="AB405" s="28"/>
      <c r="AC405" s="28"/>
    </row>
    <row r="406">
      <c r="A406" s="51" t="s">
        <v>81</v>
      </c>
      <c r="B406" s="37" t="s">
        <v>223</v>
      </c>
      <c r="C406" s="39" t="s">
        <v>754</v>
      </c>
      <c r="D406" s="40" t="s">
        <v>82</v>
      </c>
      <c r="E406" s="40" t="s">
        <v>74</v>
      </c>
      <c r="F406" s="41" t="b">
        <f t="shared" si="3"/>
        <v>0</v>
      </c>
      <c r="G406" s="41" t="b">
        <f t="shared" si="2"/>
        <v>1</v>
      </c>
      <c r="H406" s="42"/>
      <c r="I406" s="40" t="s">
        <v>739</v>
      </c>
      <c r="J406" s="43" t="s">
        <v>31</v>
      </c>
      <c r="K406" s="28"/>
      <c r="L406" s="23" t="s">
        <v>44</v>
      </c>
      <c r="M406" s="44" t="s">
        <v>499</v>
      </c>
      <c r="N406" s="39" t="s">
        <v>755</v>
      </c>
      <c r="O406" s="28"/>
      <c r="P406" s="39" t="s">
        <v>76</v>
      </c>
      <c r="Q406" s="45"/>
      <c r="R406" s="45"/>
      <c r="S406" s="42"/>
      <c r="T406" s="46" t="b">
        <v>0</v>
      </c>
      <c r="U406" s="47" t="s">
        <v>77</v>
      </c>
      <c r="V406" s="47" t="s">
        <v>78</v>
      </c>
      <c r="W406" s="50"/>
      <c r="X406" s="43" t="s">
        <v>79</v>
      </c>
      <c r="Y406" s="49" t="s">
        <v>80</v>
      </c>
      <c r="Z406" s="28"/>
      <c r="AA406" s="28"/>
      <c r="AB406" s="28"/>
      <c r="AC406" s="28"/>
    </row>
    <row r="407">
      <c r="A407" s="37" t="s">
        <v>662</v>
      </c>
      <c r="B407" s="38"/>
      <c r="C407" s="39" t="s">
        <v>754</v>
      </c>
      <c r="D407" s="40" t="s">
        <v>82</v>
      </c>
      <c r="E407" s="40" t="s">
        <v>74</v>
      </c>
      <c r="F407" s="41" t="b">
        <f t="shared" si="3"/>
        <v>0</v>
      </c>
      <c r="G407" s="41" t="b">
        <f t="shared" si="2"/>
        <v>1</v>
      </c>
      <c r="H407" s="42"/>
      <c r="I407" s="40" t="s">
        <v>739</v>
      </c>
      <c r="J407" s="43" t="s">
        <v>31</v>
      </c>
      <c r="K407" s="28"/>
      <c r="L407" s="23" t="s">
        <v>44</v>
      </c>
      <c r="M407" s="44" t="s">
        <v>499</v>
      </c>
      <c r="N407" s="39" t="s">
        <v>756</v>
      </c>
      <c r="O407" s="28"/>
      <c r="P407" s="39" t="s">
        <v>76</v>
      </c>
      <c r="Q407" s="45"/>
      <c r="R407" s="45"/>
      <c r="S407" s="42"/>
      <c r="T407" s="46" t="b">
        <v>0</v>
      </c>
      <c r="U407" s="47" t="s">
        <v>77</v>
      </c>
      <c r="V407" s="47" t="s">
        <v>78</v>
      </c>
      <c r="W407" s="50"/>
      <c r="X407" s="43" t="s">
        <v>79</v>
      </c>
      <c r="Y407" s="49" t="s">
        <v>80</v>
      </c>
      <c r="Z407" s="28"/>
      <c r="AA407" s="28"/>
      <c r="AB407" s="28"/>
      <c r="AC407" s="28"/>
    </row>
    <row r="408">
      <c r="A408" s="17"/>
      <c r="B408" s="16" t="s">
        <v>223</v>
      </c>
      <c r="C408" s="18" t="s">
        <v>757</v>
      </c>
      <c r="D408" s="19"/>
      <c r="E408" s="19"/>
      <c r="F408" s="20" t="b">
        <f t="shared" si="3"/>
        <v>1</v>
      </c>
      <c r="G408" s="20" t="b">
        <f t="shared" si="2"/>
        <v>0</v>
      </c>
      <c r="H408" s="21" t="s">
        <v>655</v>
      </c>
      <c r="I408" s="19"/>
      <c r="J408" s="22" t="s">
        <v>31</v>
      </c>
      <c r="K408" s="19"/>
      <c r="L408" s="23" t="s">
        <v>680</v>
      </c>
      <c r="M408" s="24" t="s">
        <v>499</v>
      </c>
      <c r="N408" s="18" t="s">
        <v>758</v>
      </c>
      <c r="O408" s="19"/>
      <c r="P408" s="18" t="s">
        <v>759</v>
      </c>
      <c r="Q408" s="19"/>
      <c r="R408" s="19"/>
      <c r="S408" s="20" t="b">
        <v>0</v>
      </c>
      <c r="T408" s="19"/>
      <c r="U408" s="19"/>
      <c r="V408" s="19"/>
      <c r="W408" s="25"/>
      <c r="X408" s="43" t="s">
        <v>683</v>
      </c>
      <c r="Y408" s="49" t="s">
        <v>37</v>
      </c>
      <c r="Z408" s="28"/>
      <c r="AA408" s="28"/>
      <c r="AB408" s="28"/>
      <c r="AC408" s="28"/>
    </row>
    <row r="409">
      <c r="A409" s="17"/>
      <c r="B409" s="29" t="s">
        <v>223</v>
      </c>
      <c r="C409" s="30" t="s">
        <v>757</v>
      </c>
      <c r="D409" s="19"/>
      <c r="E409" s="19"/>
      <c r="F409" s="31" t="b">
        <f t="shared" si="3"/>
        <v>1</v>
      </c>
      <c r="G409" s="31" t="b">
        <f t="shared" si="2"/>
        <v>0</v>
      </c>
      <c r="H409" s="32" t="s">
        <v>655</v>
      </c>
      <c r="I409" s="19"/>
      <c r="J409" s="22" t="s">
        <v>31</v>
      </c>
      <c r="K409" s="19"/>
      <c r="L409" s="33" t="s">
        <v>38</v>
      </c>
      <c r="M409" s="34" t="s">
        <v>499</v>
      </c>
      <c r="N409" s="30" t="s">
        <v>758</v>
      </c>
      <c r="O409" s="19"/>
      <c r="P409" s="30" t="s">
        <v>759</v>
      </c>
      <c r="Q409" s="19"/>
      <c r="R409" s="19"/>
      <c r="S409" s="31" t="b">
        <v>0</v>
      </c>
      <c r="T409" s="19"/>
      <c r="U409" s="19"/>
      <c r="V409" s="19"/>
      <c r="W409" s="25"/>
      <c r="X409" s="52" t="s">
        <v>39</v>
      </c>
      <c r="Y409" s="53" t="s">
        <v>40</v>
      </c>
      <c r="Z409" s="28"/>
      <c r="AA409" s="28"/>
      <c r="AB409" s="28"/>
      <c r="AC409" s="28"/>
    </row>
    <row r="410">
      <c r="A410" s="17"/>
      <c r="B410" s="29" t="s">
        <v>223</v>
      </c>
      <c r="C410" s="30" t="s">
        <v>757</v>
      </c>
      <c r="D410" s="19"/>
      <c r="E410" s="19"/>
      <c r="F410" s="31" t="b">
        <f t="shared" si="3"/>
        <v>1</v>
      </c>
      <c r="G410" s="31" t="b">
        <f t="shared" si="2"/>
        <v>0</v>
      </c>
      <c r="H410" s="32" t="s">
        <v>655</v>
      </c>
      <c r="I410" s="19"/>
      <c r="J410" s="22" t="s">
        <v>31</v>
      </c>
      <c r="K410" s="19"/>
      <c r="L410" s="33" t="s">
        <v>684</v>
      </c>
      <c r="M410" s="34" t="s">
        <v>499</v>
      </c>
      <c r="N410" s="30" t="s">
        <v>758</v>
      </c>
      <c r="O410" s="19"/>
      <c r="P410" s="30" t="s">
        <v>759</v>
      </c>
      <c r="Q410" s="19"/>
      <c r="R410" s="19"/>
      <c r="S410" s="31" t="b">
        <v>0</v>
      </c>
      <c r="T410" s="19"/>
      <c r="U410" s="19"/>
      <c r="V410" s="19"/>
      <c r="W410" s="25"/>
      <c r="X410" s="52" t="s">
        <v>685</v>
      </c>
      <c r="Y410" s="53" t="s">
        <v>686</v>
      </c>
      <c r="Z410" s="52" t="s">
        <v>661</v>
      </c>
      <c r="AA410" s="28"/>
      <c r="AB410" s="28"/>
      <c r="AC410" s="28"/>
    </row>
    <row r="411">
      <c r="A411" s="16" t="s">
        <v>662</v>
      </c>
      <c r="B411" s="17"/>
      <c r="C411" s="18" t="s">
        <v>757</v>
      </c>
      <c r="D411" s="19"/>
      <c r="E411" s="19"/>
      <c r="F411" s="20" t="b">
        <f t="shared" si="3"/>
        <v>1</v>
      </c>
      <c r="G411" s="20" t="b">
        <f t="shared" si="2"/>
        <v>0</v>
      </c>
      <c r="H411" s="21" t="s">
        <v>663</v>
      </c>
      <c r="I411" s="19"/>
      <c r="J411" s="22" t="s">
        <v>31</v>
      </c>
      <c r="K411" s="19"/>
      <c r="L411" s="23" t="s">
        <v>680</v>
      </c>
      <c r="M411" s="24" t="s">
        <v>499</v>
      </c>
      <c r="N411" s="18" t="s">
        <v>760</v>
      </c>
      <c r="O411" s="19"/>
      <c r="P411" s="18" t="s">
        <v>759</v>
      </c>
      <c r="Q411" s="19"/>
      <c r="R411" s="19"/>
      <c r="S411" s="20" t="b">
        <v>0</v>
      </c>
      <c r="T411" s="19"/>
      <c r="U411" s="19"/>
      <c r="V411" s="19"/>
      <c r="W411" s="25"/>
      <c r="X411" s="43" t="s">
        <v>683</v>
      </c>
      <c r="Y411" s="49" t="s">
        <v>37</v>
      </c>
      <c r="Z411" s="28"/>
      <c r="AA411" s="28"/>
      <c r="AB411" s="28"/>
      <c r="AC411" s="28"/>
    </row>
    <row r="412">
      <c r="A412" s="29" t="s">
        <v>662</v>
      </c>
      <c r="B412" s="17"/>
      <c r="C412" s="30" t="s">
        <v>757</v>
      </c>
      <c r="D412" s="19"/>
      <c r="E412" s="19"/>
      <c r="F412" s="31" t="b">
        <f t="shared" si="3"/>
        <v>1</v>
      </c>
      <c r="G412" s="31" t="b">
        <f t="shared" si="2"/>
        <v>0</v>
      </c>
      <c r="H412" s="32" t="s">
        <v>663</v>
      </c>
      <c r="I412" s="19"/>
      <c r="J412" s="22" t="s">
        <v>31</v>
      </c>
      <c r="K412" s="19"/>
      <c r="L412" s="33" t="s">
        <v>38</v>
      </c>
      <c r="M412" s="34" t="s">
        <v>499</v>
      </c>
      <c r="N412" s="30" t="s">
        <v>760</v>
      </c>
      <c r="O412" s="19"/>
      <c r="P412" s="30" t="s">
        <v>759</v>
      </c>
      <c r="Q412" s="19"/>
      <c r="R412" s="19"/>
      <c r="S412" s="31" t="b">
        <v>0</v>
      </c>
      <c r="T412" s="19"/>
      <c r="U412" s="19"/>
      <c r="V412" s="19"/>
      <c r="W412" s="25"/>
      <c r="X412" s="52" t="s">
        <v>39</v>
      </c>
      <c r="Y412" s="53" t="s">
        <v>40</v>
      </c>
      <c r="Z412" s="28"/>
      <c r="AA412" s="28"/>
      <c r="AB412" s="28"/>
      <c r="AC412" s="28"/>
    </row>
    <row r="413">
      <c r="A413" s="29" t="s">
        <v>662</v>
      </c>
      <c r="B413" s="17"/>
      <c r="C413" s="30" t="s">
        <v>757</v>
      </c>
      <c r="D413" s="19"/>
      <c r="E413" s="19"/>
      <c r="F413" s="31" t="b">
        <f t="shared" si="3"/>
        <v>1</v>
      </c>
      <c r="G413" s="31" t="b">
        <f t="shared" si="2"/>
        <v>0</v>
      </c>
      <c r="H413" s="32" t="s">
        <v>663</v>
      </c>
      <c r="I413" s="19"/>
      <c r="J413" s="22" t="s">
        <v>31</v>
      </c>
      <c r="K413" s="19"/>
      <c r="L413" s="33" t="s">
        <v>684</v>
      </c>
      <c r="M413" s="34" t="s">
        <v>499</v>
      </c>
      <c r="N413" s="30" t="s">
        <v>760</v>
      </c>
      <c r="O413" s="19"/>
      <c r="P413" s="30" t="s">
        <v>759</v>
      </c>
      <c r="Q413" s="19"/>
      <c r="R413" s="19"/>
      <c r="S413" s="31" t="b">
        <v>0</v>
      </c>
      <c r="T413" s="19"/>
      <c r="U413" s="19"/>
      <c r="V413" s="19"/>
      <c r="W413" s="25"/>
      <c r="X413" s="52" t="s">
        <v>685</v>
      </c>
      <c r="Y413" s="53" t="s">
        <v>686</v>
      </c>
      <c r="Z413" s="52" t="s">
        <v>665</v>
      </c>
      <c r="AA413" s="28"/>
      <c r="AB413" s="28"/>
      <c r="AC413" s="28"/>
    </row>
    <row r="414">
      <c r="A414" s="38"/>
      <c r="B414" s="37" t="s">
        <v>223</v>
      </c>
      <c r="C414" s="39" t="s">
        <v>761</v>
      </c>
      <c r="D414" s="40" t="s">
        <v>42</v>
      </c>
      <c r="E414" s="40" t="s">
        <v>43</v>
      </c>
      <c r="F414" s="41" t="b">
        <f t="shared" si="3"/>
        <v>0</v>
      </c>
      <c r="G414" s="41" t="b">
        <f t="shared" si="2"/>
        <v>1</v>
      </c>
      <c r="H414" s="42"/>
      <c r="I414" s="40" t="s">
        <v>757</v>
      </c>
      <c r="J414" s="43" t="s">
        <v>31</v>
      </c>
      <c r="K414" s="28"/>
      <c r="L414" s="23" t="s">
        <v>44</v>
      </c>
      <c r="M414" s="44" t="s">
        <v>499</v>
      </c>
      <c r="N414" s="39" t="s">
        <v>762</v>
      </c>
      <c r="O414" s="22" t="s">
        <v>763</v>
      </c>
      <c r="P414" s="39" t="s">
        <v>47</v>
      </c>
      <c r="Q414" s="45"/>
      <c r="R414" s="45"/>
      <c r="S414" s="42"/>
      <c r="T414" s="46" t="b">
        <v>0</v>
      </c>
      <c r="U414" s="47" t="s">
        <v>48</v>
      </c>
      <c r="V414" s="47" t="s">
        <v>49</v>
      </c>
      <c r="W414" s="48" t="s">
        <v>50</v>
      </c>
      <c r="X414" s="43" t="s">
        <v>51</v>
      </c>
      <c r="Y414" s="49" t="s">
        <v>764</v>
      </c>
      <c r="Z414" s="28"/>
      <c r="AA414" s="28"/>
      <c r="AB414" s="28"/>
      <c r="AC414" s="28"/>
    </row>
    <row r="415">
      <c r="A415" s="37" t="s">
        <v>662</v>
      </c>
      <c r="B415" s="38"/>
      <c r="C415" s="39" t="s">
        <v>761</v>
      </c>
      <c r="D415" s="40" t="s">
        <v>42</v>
      </c>
      <c r="E415" s="40" t="s">
        <v>43</v>
      </c>
      <c r="F415" s="41" t="b">
        <f t="shared" si="3"/>
        <v>0</v>
      </c>
      <c r="G415" s="41" t="b">
        <f t="shared" si="2"/>
        <v>1</v>
      </c>
      <c r="H415" s="42"/>
      <c r="I415" s="40" t="s">
        <v>757</v>
      </c>
      <c r="J415" s="43" t="s">
        <v>31</v>
      </c>
      <c r="K415" s="28"/>
      <c r="L415" s="23" t="s">
        <v>44</v>
      </c>
      <c r="M415" s="44" t="s">
        <v>499</v>
      </c>
      <c r="N415" s="39" t="s">
        <v>765</v>
      </c>
      <c r="O415" s="22" t="s">
        <v>763</v>
      </c>
      <c r="P415" s="39" t="s">
        <v>47</v>
      </c>
      <c r="Q415" s="45"/>
      <c r="R415" s="45"/>
      <c r="S415" s="42"/>
      <c r="T415" s="46" t="b">
        <v>0</v>
      </c>
      <c r="U415" s="47" t="s">
        <v>48</v>
      </c>
      <c r="V415" s="47" t="s">
        <v>49</v>
      </c>
      <c r="W415" s="48" t="s">
        <v>50</v>
      </c>
      <c r="X415" s="43" t="s">
        <v>51</v>
      </c>
      <c r="Y415" s="49" t="s">
        <v>764</v>
      </c>
      <c r="Z415" s="28"/>
      <c r="AA415" s="28"/>
      <c r="AB415" s="28"/>
      <c r="AC415" s="28"/>
    </row>
    <row r="416">
      <c r="A416" s="38"/>
      <c r="B416" s="37" t="s">
        <v>223</v>
      </c>
      <c r="C416" s="39" t="s">
        <v>766</v>
      </c>
      <c r="D416" s="40" t="s">
        <v>54</v>
      </c>
      <c r="E416" s="40" t="s">
        <v>55</v>
      </c>
      <c r="F416" s="41" t="b">
        <f t="shared" si="3"/>
        <v>0</v>
      </c>
      <c r="G416" s="41" t="b">
        <f t="shared" si="2"/>
        <v>1</v>
      </c>
      <c r="H416" s="42"/>
      <c r="I416" s="40" t="s">
        <v>757</v>
      </c>
      <c r="J416" s="43" t="s">
        <v>31</v>
      </c>
      <c r="K416" s="28"/>
      <c r="L416" s="23" t="s">
        <v>44</v>
      </c>
      <c r="M416" s="44" t="s">
        <v>499</v>
      </c>
      <c r="N416" s="39" t="s">
        <v>767</v>
      </c>
      <c r="O416" s="28"/>
      <c r="P416" s="39" t="s">
        <v>57</v>
      </c>
      <c r="Q416" s="45"/>
      <c r="R416" s="45"/>
      <c r="S416" s="42"/>
      <c r="T416" s="46" t="b">
        <v>0</v>
      </c>
      <c r="U416" s="47" t="s">
        <v>58</v>
      </c>
      <c r="V416" s="47" t="s">
        <v>59</v>
      </c>
      <c r="W416" s="50"/>
      <c r="X416" s="43" t="s">
        <v>60</v>
      </c>
      <c r="Y416" s="49" t="s">
        <v>61</v>
      </c>
      <c r="Z416" s="28"/>
      <c r="AA416" s="28"/>
      <c r="AB416" s="28"/>
      <c r="AC416" s="28"/>
    </row>
    <row r="417">
      <c r="A417" s="37" t="s">
        <v>662</v>
      </c>
      <c r="B417" s="38"/>
      <c r="C417" s="39" t="s">
        <v>766</v>
      </c>
      <c r="D417" s="40" t="s">
        <v>54</v>
      </c>
      <c r="E417" s="40" t="s">
        <v>55</v>
      </c>
      <c r="F417" s="41" t="b">
        <f t="shared" si="3"/>
        <v>0</v>
      </c>
      <c r="G417" s="41" t="b">
        <f t="shared" si="2"/>
        <v>1</v>
      </c>
      <c r="H417" s="42"/>
      <c r="I417" s="40" t="s">
        <v>757</v>
      </c>
      <c r="J417" s="43" t="s">
        <v>31</v>
      </c>
      <c r="K417" s="28"/>
      <c r="L417" s="23" t="s">
        <v>44</v>
      </c>
      <c r="M417" s="44" t="s">
        <v>499</v>
      </c>
      <c r="N417" s="39" t="s">
        <v>768</v>
      </c>
      <c r="O417" s="28"/>
      <c r="P417" s="39" t="s">
        <v>57</v>
      </c>
      <c r="Q417" s="45"/>
      <c r="R417" s="45"/>
      <c r="S417" s="42"/>
      <c r="T417" s="46" t="b">
        <v>0</v>
      </c>
      <c r="U417" s="47" t="s">
        <v>58</v>
      </c>
      <c r="V417" s="47" t="s">
        <v>59</v>
      </c>
      <c r="W417" s="50"/>
      <c r="X417" s="43" t="s">
        <v>60</v>
      </c>
      <c r="Y417" s="49" t="s">
        <v>61</v>
      </c>
      <c r="Z417" s="28"/>
      <c r="AA417" s="28"/>
      <c r="AB417" s="28"/>
      <c r="AC417" s="28"/>
    </row>
    <row r="418">
      <c r="A418" s="38"/>
      <c r="B418" s="37" t="s">
        <v>223</v>
      </c>
      <c r="C418" s="39" t="s">
        <v>769</v>
      </c>
      <c r="D418" s="40" t="s">
        <v>63</v>
      </c>
      <c r="E418" s="40" t="s">
        <v>64</v>
      </c>
      <c r="F418" s="41" t="b">
        <f t="shared" si="3"/>
        <v>0</v>
      </c>
      <c r="G418" s="41" t="b">
        <f t="shared" si="2"/>
        <v>1</v>
      </c>
      <c r="H418" s="42"/>
      <c r="I418" s="40" t="s">
        <v>757</v>
      </c>
      <c r="J418" s="43" t="s">
        <v>31</v>
      </c>
      <c r="K418" s="28"/>
      <c r="L418" s="23" t="s">
        <v>44</v>
      </c>
      <c r="M418" s="44" t="s">
        <v>499</v>
      </c>
      <c r="N418" s="39" t="s">
        <v>770</v>
      </c>
      <c r="O418" s="28"/>
      <c r="P418" s="39" t="s">
        <v>66</v>
      </c>
      <c r="Q418" s="45"/>
      <c r="R418" s="45"/>
      <c r="S418" s="42"/>
      <c r="T418" s="46" t="b">
        <v>0</v>
      </c>
      <c r="U418" s="47" t="s">
        <v>48</v>
      </c>
      <c r="V418" s="47" t="s">
        <v>67</v>
      </c>
      <c r="W418" s="48" t="s">
        <v>68</v>
      </c>
      <c r="X418" s="43" t="s">
        <v>69</v>
      </c>
      <c r="Y418" s="49" t="s">
        <v>70</v>
      </c>
      <c r="Z418" s="28"/>
      <c r="AA418" s="28"/>
      <c r="AB418" s="28"/>
      <c r="AC418" s="28"/>
    </row>
    <row r="419">
      <c r="A419" s="37" t="s">
        <v>662</v>
      </c>
      <c r="B419" s="38"/>
      <c r="C419" s="39" t="s">
        <v>769</v>
      </c>
      <c r="D419" s="40" t="s">
        <v>63</v>
      </c>
      <c r="E419" s="40" t="s">
        <v>64</v>
      </c>
      <c r="F419" s="41" t="b">
        <f t="shared" si="3"/>
        <v>0</v>
      </c>
      <c r="G419" s="41" t="b">
        <f t="shared" si="2"/>
        <v>1</v>
      </c>
      <c r="H419" s="42"/>
      <c r="I419" s="40" t="s">
        <v>757</v>
      </c>
      <c r="J419" s="43" t="s">
        <v>31</v>
      </c>
      <c r="K419" s="28"/>
      <c r="L419" s="23" t="s">
        <v>44</v>
      </c>
      <c r="M419" s="44" t="s">
        <v>499</v>
      </c>
      <c r="N419" s="39" t="s">
        <v>771</v>
      </c>
      <c r="O419" s="28"/>
      <c r="P419" s="39" t="s">
        <v>66</v>
      </c>
      <c r="Q419" s="45"/>
      <c r="R419" s="45"/>
      <c r="S419" s="42"/>
      <c r="T419" s="46" t="b">
        <v>0</v>
      </c>
      <c r="U419" s="47" t="s">
        <v>48</v>
      </c>
      <c r="V419" s="47" t="s">
        <v>67</v>
      </c>
      <c r="W419" s="48" t="s">
        <v>68</v>
      </c>
      <c r="X419" s="43" t="s">
        <v>69</v>
      </c>
      <c r="Y419" s="49" t="s">
        <v>70</v>
      </c>
      <c r="Z419" s="28"/>
      <c r="AA419" s="28"/>
      <c r="AB419" s="28"/>
      <c r="AC419" s="28"/>
    </row>
    <row r="420">
      <c r="A420" s="38"/>
      <c r="B420" s="37" t="s">
        <v>71</v>
      </c>
      <c r="C420" s="39" t="s">
        <v>772</v>
      </c>
      <c r="D420" s="40" t="s">
        <v>73</v>
      </c>
      <c r="E420" s="40" t="s">
        <v>74</v>
      </c>
      <c r="F420" s="41" t="b">
        <f t="shared" si="3"/>
        <v>0</v>
      </c>
      <c r="G420" s="41" t="b">
        <f t="shared" si="2"/>
        <v>1</v>
      </c>
      <c r="H420" s="42"/>
      <c r="I420" s="40" t="s">
        <v>757</v>
      </c>
      <c r="J420" s="43" t="s">
        <v>31</v>
      </c>
      <c r="K420" s="28"/>
      <c r="L420" s="23" t="s">
        <v>44</v>
      </c>
      <c r="M420" s="44" t="s">
        <v>499</v>
      </c>
      <c r="N420" s="39" t="s">
        <v>773</v>
      </c>
      <c r="O420" s="28"/>
      <c r="P420" s="39" t="s">
        <v>76</v>
      </c>
      <c r="Q420" s="45"/>
      <c r="R420" s="45"/>
      <c r="S420" s="42"/>
      <c r="T420" s="46" t="b">
        <v>0</v>
      </c>
      <c r="U420" s="47" t="s">
        <v>77</v>
      </c>
      <c r="V420" s="47" t="s">
        <v>78</v>
      </c>
      <c r="W420" s="50"/>
      <c r="X420" s="43" t="s">
        <v>79</v>
      </c>
      <c r="Y420" s="49" t="s">
        <v>80</v>
      </c>
      <c r="Z420" s="28"/>
      <c r="AA420" s="28"/>
      <c r="AB420" s="28"/>
      <c r="AC420" s="28"/>
    </row>
    <row r="421">
      <c r="A421" s="51" t="s">
        <v>81</v>
      </c>
      <c r="B421" s="37" t="s">
        <v>223</v>
      </c>
      <c r="C421" s="39" t="s">
        <v>772</v>
      </c>
      <c r="D421" s="40" t="s">
        <v>82</v>
      </c>
      <c r="E421" s="40" t="s">
        <v>74</v>
      </c>
      <c r="F421" s="41" t="b">
        <f t="shared" si="3"/>
        <v>0</v>
      </c>
      <c r="G421" s="41" t="b">
        <f t="shared" si="2"/>
        <v>1</v>
      </c>
      <c r="H421" s="42"/>
      <c r="I421" s="40" t="s">
        <v>757</v>
      </c>
      <c r="J421" s="43" t="s">
        <v>31</v>
      </c>
      <c r="K421" s="28"/>
      <c r="L421" s="23" t="s">
        <v>44</v>
      </c>
      <c r="M421" s="44" t="s">
        <v>499</v>
      </c>
      <c r="N421" s="39" t="s">
        <v>773</v>
      </c>
      <c r="O421" s="28"/>
      <c r="P421" s="39" t="s">
        <v>76</v>
      </c>
      <c r="Q421" s="45"/>
      <c r="R421" s="45"/>
      <c r="S421" s="42"/>
      <c r="T421" s="46" t="b">
        <v>0</v>
      </c>
      <c r="U421" s="47" t="s">
        <v>77</v>
      </c>
      <c r="V421" s="47" t="s">
        <v>78</v>
      </c>
      <c r="W421" s="50"/>
      <c r="X421" s="43" t="s">
        <v>79</v>
      </c>
      <c r="Y421" s="49" t="s">
        <v>80</v>
      </c>
      <c r="Z421" s="28"/>
      <c r="AA421" s="28"/>
      <c r="AB421" s="28"/>
      <c r="AC421" s="28"/>
    </row>
    <row r="422">
      <c r="A422" s="37" t="s">
        <v>662</v>
      </c>
      <c r="B422" s="38"/>
      <c r="C422" s="39" t="s">
        <v>772</v>
      </c>
      <c r="D422" s="40" t="s">
        <v>82</v>
      </c>
      <c r="E422" s="40" t="s">
        <v>74</v>
      </c>
      <c r="F422" s="41" t="b">
        <f t="shared" si="3"/>
        <v>0</v>
      </c>
      <c r="G422" s="41" t="b">
        <f t="shared" si="2"/>
        <v>1</v>
      </c>
      <c r="H422" s="42"/>
      <c r="I422" s="40" t="s">
        <v>757</v>
      </c>
      <c r="J422" s="43" t="s">
        <v>31</v>
      </c>
      <c r="K422" s="28"/>
      <c r="L422" s="23" t="s">
        <v>44</v>
      </c>
      <c r="M422" s="44" t="s">
        <v>499</v>
      </c>
      <c r="N422" s="39" t="s">
        <v>774</v>
      </c>
      <c r="O422" s="28"/>
      <c r="P422" s="39" t="s">
        <v>76</v>
      </c>
      <c r="Q422" s="45"/>
      <c r="R422" s="45"/>
      <c r="S422" s="42"/>
      <c r="T422" s="46" t="b">
        <v>0</v>
      </c>
      <c r="U422" s="47" t="s">
        <v>77</v>
      </c>
      <c r="V422" s="47" t="s">
        <v>78</v>
      </c>
      <c r="W422" s="50"/>
      <c r="X422" s="43" t="s">
        <v>79</v>
      </c>
      <c r="Y422" s="49" t="s">
        <v>80</v>
      </c>
      <c r="Z422" s="28"/>
      <c r="AA422" s="28"/>
      <c r="AB422" s="28"/>
      <c r="AC422" s="28"/>
    </row>
    <row r="423">
      <c r="A423" s="17"/>
      <c r="B423" s="17"/>
      <c r="C423" s="18" t="s">
        <v>775</v>
      </c>
      <c r="D423" s="19"/>
      <c r="E423" s="19"/>
      <c r="F423" s="20" t="b">
        <f t="shared" si="3"/>
        <v>1</v>
      </c>
      <c r="G423" s="20" t="b">
        <f t="shared" si="2"/>
        <v>0</v>
      </c>
      <c r="H423" s="21" t="s">
        <v>776</v>
      </c>
      <c r="I423" s="19"/>
      <c r="J423" s="22" t="s">
        <v>31</v>
      </c>
      <c r="K423" s="19"/>
      <c r="L423" s="23" t="s">
        <v>777</v>
      </c>
      <c r="M423" s="24" t="s">
        <v>499</v>
      </c>
      <c r="N423" s="18" t="s">
        <v>778</v>
      </c>
      <c r="O423" s="19"/>
      <c r="P423" s="18" t="s">
        <v>779</v>
      </c>
      <c r="Q423" s="19"/>
      <c r="R423" s="19"/>
      <c r="S423" s="20" t="b">
        <v>0</v>
      </c>
      <c r="T423" s="19"/>
      <c r="U423" s="19"/>
      <c r="V423" s="19"/>
      <c r="W423" s="25"/>
      <c r="X423" s="43" t="s">
        <v>780</v>
      </c>
      <c r="Y423" s="49" t="s">
        <v>37</v>
      </c>
      <c r="Z423" s="43" t="s">
        <v>781</v>
      </c>
      <c r="AA423" s="28"/>
      <c r="AB423" s="28"/>
      <c r="AC423" s="28"/>
    </row>
    <row r="424">
      <c r="A424" s="17"/>
      <c r="B424" s="17"/>
      <c r="C424" s="30" t="s">
        <v>775</v>
      </c>
      <c r="D424" s="19"/>
      <c r="E424" s="19"/>
      <c r="F424" s="31" t="b">
        <f t="shared" si="3"/>
        <v>1</v>
      </c>
      <c r="G424" s="31" t="b">
        <f t="shared" si="2"/>
        <v>0</v>
      </c>
      <c r="H424" s="32" t="s">
        <v>776</v>
      </c>
      <c r="I424" s="19"/>
      <c r="J424" s="22" t="s">
        <v>31</v>
      </c>
      <c r="K424" s="19"/>
      <c r="L424" s="33" t="s">
        <v>38</v>
      </c>
      <c r="M424" s="34" t="s">
        <v>499</v>
      </c>
      <c r="N424" s="30" t="s">
        <v>778</v>
      </c>
      <c r="O424" s="19"/>
      <c r="P424" s="30" t="s">
        <v>779</v>
      </c>
      <c r="Q424" s="19"/>
      <c r="R424" s="19"/>
      <c r="S424" s="31" t="b">
        <v>0</v>
      </c>
      <c r="T424" s="19"/>
      <c r="U424" s="19"/>
      <c r="V424" s="19"/>
      <c r="W424" s="25"/>
      <c r="X424" s="52" t="s">
        <v>39</v>
      </c>
      <c r="Y424" s="53" t="s">
        <v>40</v>
      </c>
      <c r="Z424" s="28"/>
      <c r="AA424" s="28"/>
      <c r="AB424" s="28"/>
      <c r="AC424" s="28"/>
    </row>
    <row r="425">
      <c r="A425" s="38"/>
      <c r="B425" s="38"/>
      <c r="C425" s="39" t="s">
        <v>782</v>
      </c>
      <c r="D425" s="40" t="s">
        <v>42</v>
      </c>
      <c r="E425" s="40" t="s">
        <v>43</v>
      </c>
      <c r="F425" s="41" t="b">
        <f t="shared" si="3"/>
        <v>0</v>
      </c>
      <c r="G425" s="41" t="b">
        <f t="shared" si="2"/>
        <v>1</v>
      </c>
      <c r="H425" s="42"/>
      <c r="I425" s="40" t="s">
        <v>775</v>
      </c>
      <c r="J425" s="43" t="s">
        <v>31</v>
      </c>
      <c r="K425" s="28"/>
      <c r="L425" s="23" t="s">
        <v>44</v>
      </c>
      <c r="M425" s="44" t="s">
        <v>499</v>
      </c>
      <c r="N425" s="39" t="s">
        <v>783</v>
      </c>
      <c r="O425" s="22" t="s">
        <v>784</v>
      </c>
      <c r="P425" s="39" t="s">
        <v>47</v>
      </c>
      <c r="Q425" s="45"/>
      <c r="R425" s="45"/>
      <c r="S425" s="42"/>
      <c r="T425" s="46" t="b">
        <v>0</v>
      </c>
      <c r="U425" s="47" t="s">
        <v>48</v>
      </c>
      <c r="V425" s="47" t="s">
        <v>49</v>
      </c>
      <c r="W425" s="48" t="s">
        <v>50</v>
      </c>
      <c r="X425" s="43" t="s">
        <v>51</v>
      </c>
      <c r="Y425" s="49" t="s">
        <v>785</v>
      </c>
      <c r="Z425" s="28"/>
      <c r="AA425" s="28"/>
      <c r="AB425" s="28"/>
      <c r="AC425" s="28"/>
    </row>
    <row r="426">
      <c r="A426" s="38"/>
      <c r="B426" s="38"/>
      <c r="C426" s="39" t="s">
        <v>786</v>
      </c>
      <c r="D426" s="40" t="s">
        <v>54</v>
      </c>
      <c r="E426" s="40" t="s">
        <v>55</v>
      </c>
      <c r="F426" s="41" t="b">
        <f t="shared" si="3"/>
        <v>0</v>
      </c>
      <c r="G426" s="41" t="b">
        <f t="shared" si="2"/>
        <v>1</v>
      </c>
      <c r="H426" s="42"/>
      <c r="I426" s="40" t="s">
        <v>775</v>
      </c>
      <c r="J426" s="43" t="s">
        <v>31</v>
      </c>
      <c r="K426" s="28"/>
      <c r="L426" s="23" t="s">
        <v>44</v>
      </c>
      <c r="M426" s="44" t="s">
        <v>499</v>
      </c>
      <c r="N426" s="39" t="s">
        <v>787</v>
      </c>
      <c r="O426" s="28"/>
      <c r="P426" s="39" t="s">
        <v>57</v>
      </c>
      <c r="Q426" s="45"/>
      <c r="R426" s="45"/>
      <c r="S426" s="42"/>
      <c r="T426" s="46" t="b">
        <v>0</v>
      </c>
      <c r="U426" s="47" t="s">
        <v>58</v>
      </c>
      <c r="V426" s="47" t="s">
        <v>59</v>
      </c>
      <c r="W426" s="50"/>
      <c r="X426" s="43" t="s">
        <v>60</v>
      </c>
      <c r="Y426" s="49" t="s">
        <v>61</v>
      </c>
      <c r="Z426" s="28"/>
      <c r="AA426" s="28"/>
      <c r="AB426" s="28"/>
      <c r="AC426" s="28"/>
    </row>
    <row r="427">
      <c r="A427" s="38"/>
      <c r="B427" s="38"/>
      <c r="C427" s="39" t="s">
        <v>788</v>
      </c>
      <c r="D427" s="40" t="s">
        <v>63</v>
      </c>
      <c r="E427" s="40" t="s">
        <v>64</v>
      </c>
      <c r="F427" s="41" t="b">
        <f t="shared" si="3"/>
        <v>0</v>
      </c>
      <c r="G427" s="41" t="b">
        <f t="shared" si="2"/>
        <v>1</v>
      </c>
      <c r="H427" s="42"/>
      <c r="I427" s="40" t="s">
        <v>775</v>
      </c>
      <c r="J427" s="43" t="s">
        <v>31</v>
      </c>
      <c r="K427" s="28"/>
      <c r="L427" s="23" t="s">
        <v>44</v>
      </c>
      <c r="M427" s="44" t="s">
        <v>499</v>
      </c>
      <c r="N427" s="39" t="s">
        <v>789</v>
      </c>
      <c r="O427" s="28"/>
      <c r="P427" s="39" t="s">
        <v>66</v>
      </c>
      <c r="Q427" s="45"/>
      <c r="R427" s="45"/>
      <c r="S427" s="42"/>
      <c r="T427" s="46" t="b">
        <v>0</v>
      </c>
      <c r="U427" s="47" t="s">
        <v>48</v>
      </c>
      <c r="V427" s="47" t="s">
        <v>67</v>
      </c>
      <c r="W427" s="48" t="s">
        <v>68</v>
      </c>
      <c r="X427" s="43" t="s">
        <v>69</v>
      </c>
      <c r="Y427" s="49" t="s">
        <v>70</v>
      </c>
      <c r="Z427" s="28"/>
      <c r="AA427" s="28"/>
      <c r="AB427" s="28"/>
      <c r="AC427" s="28"/>
    </row>
    <row r="428">
      <c r="A428" s="38"/>
      <c r="B428" s="37" t="s">
        <v>71</v>
      </c>
      <c r="C428" s="39" t="s">
        <v>790</v>
      </c>
      <c r="D428" s="40" t="s">
        <v>73</v>
      </c>
      <c r="E428" s="40" t="s">
        <v>74</v>
      </c>
      <c r="F428" s="41" t="b">
        <f t="shared" si="3"/>
        <v>0</v>
      </c>
      <c r="G428" s="41" t="b">
        <f t="shared" si="2"/>
        <v>1</v>
      </c>
      <c r="H428" s="42"/>
      <c r="I428" s="40" t="s">
        <v>775</v>
      </c>
      <c r="J428" s="43" t="s">
        <v>31</v>
      </c>
      <c r="K428" s="28"/>
      <c r="L428" s="23" t="s">
        <v>44</v>
      </c>
      <c r="M428" s="44" t="s">
        <v>499</v>
      </c>
      <c r="N428" s="39" t="s">
        <v>791</v>
      </c>
      <c r="O428" s="28"/>
      <c r="P428" s="39" t="s">
        <v>76</v>
      </c>
      <c r="Q428" s="45"/>
      <c r="R428" s="45"/>
      <c r="S428" s="42"/>
      <c r="T428" s="46" t="b">
        <v>0</v>
      </c>
      <c r="U428" s="47" t="s">
        <v>77</v>
      </c>
      <c r="V428" s="47" t="s">
        <v>78</v>
      </c>
      <c r="W428" s="50"/>
      <c r="X428" s="43" t="s">
        <v>79</v>
      </c>
      <c r="Y428" s="49" t="s">
        <v>80</v>
      </c>
      <c r="Z428" s="28"/>
      <c r="AA428" s="28"/>
      <c r="AB428" s="28"/>
      <c r="AC428" s="28"/>
    </row>
    <row r="429">
      <c r="A429" s="37" t="s">
        <v>71</v>
      </c>
      <c r="B429" s="38"/>
      <c r="C429" s="39" t="s">
        <v>790</v>
      </c>
      <c r="D429" s="40" t="s">
        <v>82</v>
      </c>
      <c r="E429" s="40" t="s">
        <v>74</v>
      </c>
      <c r="F429" s="41" t="b">
        <f t="shared" si="3"/>
        <v>0</v>
      </c>
      <c r="G429" s="41" t="b">
        <f t="shared" si="2"/>
        <v>1</v>
      </c>
      <c r="H429" s="42"/>
      <c r="I429" s="40" t="s">
        <v>775</v>
      </c>
      <c r="J429" s="43" t="s">
        <v>31</v>
      </c>
      <c r="K429" s="28"/>
      <c r="L429" s="23" t="s">
        <v>44</v>
      </c>
      <c r="M429" s="44" t="s">
        <v>499</v>
      </c>
      <c r="N429" s="39" t="s">
        <v>791</v>
      </c>
      <c r="O429" s="28"/>
      <c r="P429" s="39" t="s">
        <v>76</v>
      </c>
      <c r="Q429" s="45"/>
      <c r="R429" s="45"/>
      <c r="S429" s="42"/>
      <c r="T429" s="46" t="b">
        <v>0</v>
      </c>
      <c r="U429" s="47" t="s">
        <v>77</v>
      </c>
      <c r="V429" s="47" t="s">
        <v>78</v>
      </c>
      <c r="W429" s="50"/>
      <c r="X429" s="43" t="s">
        <v>79</v>
      </c>
      <c r="Y429" s="49" t="s">
        <v>80</v>
      </c>
      <c r="Z429" s="28"/>
      <c r="AA429" s="28"/>
      <c r="AB429" s="28"/>
      <c r="AC429" s="28"/>
    </row>
    <row r="430">
      <c r="A430" s="17"/>
      <c r="B430" s="17"/>
      <c r="C430" s="18" t="s">
        <v>792</v>
      </c>
      <c r="D430" s="19"/>
      <c r="E430" s="19"/>
      <c r="F430" s="20" t="b">
        <f t="shared" si="3"/>
        <v>1</v>
      </c>
      <c r="G430" s="20" t="b">
        <f t="shared" si="2"/>
        <v>0</v>
      </c>
      <c r="H430" s="21" t="s">
        <v>776</v>
      </c>
      <c r="I430" s="19"/>
      <c r="J430" s="22" t="s">
        <v>31</v>
      </c>
      <c r="K430" s="19"/>
      <c r="L430" s="23" t="s">
        <v>777</v>
      </c>
      <c r="M430" s="24" t="s">
        <v>499</v>
      </c>
      <c r="N430" s="18" t="s">
        <v>793</v>
      </c>
      <c r="O430" s="19"/>
      <c r="P430" s="18" t="s">
        <v>794</v>
      </c>
      <c r="Q430" s="19"/>
      <c r="R430" s="19"/>
      <c r="S430" s="20" t="b">
        <v>0</v>
      </c>
      <c r="T430" s="19"/>
      <c r="U430" s="19"/>
      <c r="V430" s="19"/>
      <c r="W430" s="25"/>
      <c r="X430" s="43" t="s">
        <v>780</v>
      </c>
      <c r="Y430" s="49" t="s">
        <v>37</v>
      </c>
      <c r="Z430" s="43" t="s">
        <v>781</v>
      </c>
      <c r="AA430" s="28"/>
      <c r="AB430" s="28"/>
      <c r="AC430" s="28"/>
    </row>
    <row r="431">
      <c r="A431" s="17"/>
      <c r="B431" s="17"/>
      <c r="C431" s="30" t="s">
        <v>792</v>
      </c>
      <c r="D431" s="19"/>
      <c r="E431" s="19"/>
      <c r="F431" s="31" t="b">
        <f t="shared" si="3"/>
        <v>1</v>
      </c>
      <c r="G431" s="31" t="b">
        <f t="shared" si="2"/>
        <v>0</v>
      </c>
      <c r="H431" s="32" t="s">
        <v>776</v>
      </c>
      <c r="I431" s="19"/>
      <c r="J431" s="22" t="s">
        <v>31</v>
      </c>
      <c r="K431" s="19"/>
      <c r="L431" s="33" t="s">
        <v>38</v>
      </c>
      <c r="M431" s="34" t="s">
        <v>499</v>
      </c>
      <c r="N431" s="30" t="s">
        <v>793</v>
      </c>
      <c r="O431" s="19"/>
      <c r="P431" s="30" t="s">
        <v>794</v>
      </c>
      <c r="Q431" s="19"/>
      <c r="R431" s="19"/>
      <c r="S431" s="31" t="b">
        <v>0</v>
      </c>
      <c r="T431" s="19"/>
      <c r="U431" s="19"/>
      <c r="V431" s="19"/>
      <c r="W431" s="25"/>
      <c r="X431" s="52" t="s">
        <v>39</v>
      </c>
      <c r="Y431" s="53" t="s">
        <v>40</v>
      </c>
      <c r="Z431" s="28"/>
      <c r="AA431" s="28"/>
      <c r="AB431" s="28"/>
      <c r="AC431" s="28"/>
    </row>
    <row r="432">
      <c r="A432" s="38"/>
      <c r="B432" s="38"/>
      <c r="C432" s="39" t="s">
        <v>795</v>
      </c>
      <c r="D432" s="40" t="s">
        <v>42</v>
      </c>
      <c r="E432" s="40" t="s">
        <v>43</v>
      </c>
      <c r="F432" s="41" t="b">
        <f t="shared" si="3"/>
        <v>0</v>
      </c>
      <c r="G432" s="41" t="b">
        <f t="shared" si="2"/>
        <v>1</v>
      </c>
      <c r="H432" s="42"/>
      <c r="I432" s="40" t="s">
        <v>792</v>
      </c>
      <c r="J432" s="43" t="s">
        <v>31</v>
      </c>
      <c r="K432" s="28"/>
      <c r="L432" s="23" t="s">
        <v>44</v>
      </c>
      <c r="M432" s="44" t="s">
        <v>499</v>
      </c>
      <c r="N432" s="39" t="s">
        <v>796</v>
      </c>
      <c r="O432" s="22" t="s">
        <v>797</v>
      </c>
      <c r="P432" s="39" t="s">
        <v>47</v>
      </c>
      <c r="Q432" s="45"/>
      <c r="R432" s="45"/>
      <c r="S432" s="42"/>
      <c r="T432" s="46" t="b">
        <v>0</v>
      </c>
      <c r="U432" s="47" t="s">
        <v>48</v>
      </c>
      <c r="V432" s="47" t="s">
        <v>49</v>
      </c>
      <c r="W432" s="48" t="s">
        <v>50</v>
      </c>
      <c r="X432" s="43" t="s">
        <v>51</v>
      </c>
      <c r="Y432" s="49" t="s">
        <v>798</v>
      </c>
      <c r="Z432" s="28"/>
      <c r="AA432" s="28"/>
      <c r="AB432" s="28"/>
      <c r="AC432" s="28"/>
    </row>
    <row r="433">
      <c r="A433" s="38"/>
      <c r="B433" s="38"/>
      <c r="C433" s="39" t="s">
        <v>799</v>
      </c>
      <c r="D433" s="40" t="s">
        <v>54</v>
      </c>
      <c r="E433" s="40" t="s">
        <v>55</v>
      </c>
      <c r="F433" s="41" t="b">
        <f t="shared" si="3"/>
        <v>0</v>
      </c>
      <c r="G433" s="41" t="b">
        <f t="shared" si="2"/>
        <v>1</v>
      </c>
      <c r="H433" s="42"/>
      <c r="I433" s="40" t="s">
        <v>792</v>
      </c>
      <c r="J433" s="43" t="s">
        <v>31</v>
      </c>
      <c r="K433" s="28"/>
      <c r="L433" s="23" t="s">
        <v>44</v>
      </c>
      <c r="M433" s="44" t="s">
        <v>499</v>
      </c>
      <c r="N433" s="39" t="s">
        <v>800</v>
      </c>
      <c r="O433" s="28"/>
      <c r="P433" s="39" t="s">
        <v>57</v>
      </c>
      <c r="Q433" s="45"/>
      <c r="R433" s="45"/>
      <c r="S433" s="42"/>
      <c r="T433" s="46" t="b">
        <v>0</v>
      </c>
      <c r="U433" s="47" t="s">
        <v>58</v>
      </c>
      <c r="V433" s="47" t="s">
        <v>59</v>
      </c>
      <c r="W433" s="50"/>
      <c r="X433" s="43" t="s">
        <v>60</v>
      </c>
      <c r="Y433" s="49" t="s">
        <v>61</v>
      </c>
      <c r="Z433" s="28"/>
      <c r="AA433" s="28"/>
      <c r="AB433" s="28"/>
      <c r="AC433" s="28"/>
    </row>
    <row r="434">
      <c r="A434" s="38"/>
      <c r="B434" s="38"/>
      <c r="C434" s="39" t="s">
        <v>801</v>
      </c>
      <c r="D434" s="40" t="s">
        <v>63</v>
      </c>
      <c r="E434" s="40" t="s">
        <v>64</v>
      </c>
      <c r="F434" s="41" t="b">
        <f t="shared" si="3"/>
        <v>0</v>
      </c>
      <c r="G434" s="41" t="b">
        <f t="shared" si="2"/>
        <v>1</v>
      </c>
      <c r="H434" s="42"/>
      <c r="I434" s="40" t="s">
        <v>792</v>
      </c>
      <c r="J434" s="43" t="s">
        <v>31</v>
      </c>
      <c r="K434" s="28"/>
      <c r="L434" s="23" t="s">
        <v>44</v>
      </c>
      <c r="M434" s="44" t="s">
        <v>499</v>
      </c>
      <c r="N434" s="39" t="s">
        <v>802</v>
      </c>
      <c r="O434" s="28"/>
      <c r="P434" s="39" t="s">
        <v>66</v>
      </c>
      <c r="Q434" s="45"/>
      <c r="R434" s="45"/>
      <c r="S434" s="42"/>
      <c r="T434" s="46" t="b">
        <v>0</v>
      </c>
      <c r="U434" s="47" t="s">
        <v>48</v>
      </c>
      <c r="V434" s="47" t="s">
        <v>67</v>
      </c>
      <c r="W434" s="48" t="s">
        <v>68</v>
      </c>
      <c r="X434" s="43" t="s">
        <v>69</v>
      </c>
      <c r="Y434" s="49" t="s">
        <v>70</v>
      </c>
      <c r="Z434" s="28"/>
      <c r="AA434" s="28"/>
      <c r="AB434" s="28"/>
      <c r="AC434" s="28"/>
    </row>
    <row r="435">
      <c r="A435" s="38"/>
      <c r="B435" s="37" t="s">
        <v>71</v>
      </c>
      <c r="C435" s="39" t="s">
        <v>803</v>
      </c>
      <c r="D435" s="40" t="s">
        <v>73</v>
      </c>
      <c r="E435" s="40" t="s">
        <v>74</v>
      </c>
      <c r="F435" s="41" t="b">
        <f t="shared" si="3"/>
        <v>0</v>
      </c>
      <c r="G435" s="41" t="b">
        <f t="shared" si="2"/>
        <v>1</v>
      </c>
      <c r="H435" s="42"/>
      <c r="I435" s="40" t="s">
        <v>792</v>
      </c>
      <c r="J435" s="43" t="s">
        <v>31</v>
      </c>
      <c r="K435" s="28"/>
      <c r="L435" s="23" t="s">
        <v>44</v>
      </c>
      <c r="M435" s="44" t="s">
        <v>499</v>
      </c>
      <c r="N435" s="39" t="s">
        <v>804</v>
      </c>
      <c r="O435" s="28"/>
      <c r="P435" s="39" t="s">
        <v>76</v>
      </c>
      <c r="Q435" s="45"/>
      <c r="R435" s="45"/>
      <c r="S435" s="42"/>
      <c r="T435" s="46" t="b">
        <v>0</v>
      </c>
      <c r="U435" s="47" t="s">
        <v>77</v>
      </c>
      <c r="V435" s="47" t="s">
        <v>78</v>
      </c>
      <c r="W435" s="50"/>
      <c r="X435" s="43" t="s">
        <v>79</v>
      </c>
      <c r="Y435" s="49" t="s">
        <v>80</v>
      </c>
      <c r="Z435" s="28"/>
      <c r="AA435" s="28"/>
      <c r="AB435" s="28"/>
      <c r="AC435" s="28"/>
    </row>
    <row r="436">
      <c r="A436" s="37" t="s">
        <v>81</v>
      </c>
      <c r="B436" s="38"/>
      <c r="C436" s="39" t="s">
        <v>803</v>
      </c>
      <c r="D436" s="40" t="s">
        <v>82</v>
      </c>
      <c r="E436" s="40" t="s">
        <v>74</v>
      </c>
      <c r="F436" s="41" t="b">
        <f t="shared" si="3"/>
        <v>0</v>
      </c>
      <c r="G436" s="41" t="b">
        <f t="shared" si="2"/>
        <v>1</v>
      </c>
      <c r="H436" s="42"/>
      <c r="I436" s="40" t="s">
        <v>792</v>
      </c>
      <c r="J436" s="43" t="s">
        <v>31</v>
      </c>
      <c r="K436" s="28"/>
      <c r="L436" s="23" t="s">
        <v>44</v>
      </c>
      <c r="M436" s="44" t="s">
        <v>499</v>
      </c>
      <c r="N436" s="39" t="s">
        <v>804</v>
      </c>
      <c r="O436" s="28"/>
      <c r="P436" s="39" t="s">
        <v>76</v>
      </c>
      <c r="Q436" s="45"/>
      <c r="R436" s="45"/>
      <c r="S436" s="42"/>
      <c r="T436" s="46" t="b">
        <v>0</v>
      </c>
      <c r="U436" s="47" t="s">
        <v>77</v>
      </c>
      <c r="V436" s="47" t="s">
        <v>78</v>
      </c>
      <c r="W436" s="50"/>
      <c r="X436" s="43" t="s">
        <v>79</v>
      </c>
      <c r="Y436" s="49" t="s">
        <v>80</v>
      </c>
      <c r="Z436" s="28"/>
      <c r="AA436" s="28"/>
      <c r="AB436" s="28"/>
      <c r="AC436" s="28"/>
    </row>
    <row r="437">
      <c r="A437" s="16" t="s">
        <v>211</v>
      </c>
      <c r="B437" s="17"/>
      <c r="C437" s="18" t="s">
        <v>805</v>
      </c>
      <c r="D437" s="19"/>
      <c r="E437" s="19"/>
      <c r="F437" s="20" t="b">
        <f t="shared" si="3"/>
        <v>1</v>
      </c>
      <c r="G437" s="20" t="b">
        <f t="shared" si="2"/>
        <v>0</v>
      </c>
      <c r="H437" s="21" t="s">
        <v>806</v>
      </c>
      <c r="I437" s="19"/>
      <c r="J437" s="22" t="s">
        <v>31</v>
      </c>
      <c r="K437" s="19"/>
      <c r="L437" s="23" t="s">
        <v>498</v>
      </c>
      <c r="M437" s="24" t="s">
        <v>499</v>
      </c>
      <c r="N437" s="18" t="s">
        <v>807</v>
      </c>
      <c r="O437" s="19"/>
      <c r="P437" s="18" t="s">
        <v>808</v>
      </c>
      <c r="Q437" s="19"/>
      <c r="R437" s="19"/>
      <c r="S437" s="20" t="b">
        <v>0</v>
      </c>
      <c r="T437" s="19"/>
      <c r="U437" s="19"/>
      <c r="V437" s="19"/>
      <c r="W437" s="25"/>
      <c r="X437" s="43" t="s">
        <v>502</v>
      </c>
      <c r="Y437" s="49" t="s">
        <v>37</v>
      </c>
      <c r="Z437" s="28"/>
      <c r="AA437" s="28"/>
      <c r="AB437" s="28"/>
      <c r="AC437" s="28"/>
    </row>
    <row r="438">
      <c r="A438" s="29" t="s">
        <v>211</v>
      </c>
      <c r="B438" s="17"/>
      <c r="C438" s="30" t="s">
        <v>805</v>
      </c>
      <c r="D438" s="19"/>
      <c r="E438" s="19"/>
      <c r="F438" s="31" t="b">
        <f t="shared" si="3"/>
        <v>1</v>
      </c>
      <c r="G438" s="31" t="b">
        <f t="shared" si="2"/>
        <v>0</v>
      </c>
      <c r="H438" s="32" t="s">
        <v>806</v>
      </c>
      <c r="I438" s="19"/>
      <c r="J438" s="22" t="s">
        <v>31</v>
      </c>
      <c r="K438" s="19"/>
      <c r="L438" s="33" t="s">
        <v>38</v>
      </c>
      <c r="M438" s="34" t="s">
        <v>499</v>
      </c>
      <c r="N438" s="30" t="s">
        <v>807</v>
      </c>
      <c r="O438" s="19"/>
      <c r="P438" s="30" t="s">
        <v>808</v>
      </c>
      <c r="Q438" s="19"/>
      <c r="R438" s="19"/>
      <c r="S438" s="31" t="b">
        <v>0</v>
      </c>
      <c r="T438" s="19"/>
      <c r="U438" s="19"/>
      <c r="V438" s="19"/>
      <c r="W438" s="25"/>
      <c r="X438" s="52" t="s">
        <v>39</v>
      </c>
      <c r="Y438" s="53" t="s">
        <v>40</v>
      </c>
      <c r="Z438" s="28"/>
      <c r="AA438" s="28"/>
      <c r="AB438" s="28"/>
      <c r="AC438" s="28"/>
    </row>
    <row r="439">
      <c r="A439" s="29" t="s">
        <v>211</v>
      </c>
      <c r="B439" s="17"/>
      <c r="C439" s="30" t="s">
        <v>805</v>
      </c>
      <c r="D439" s="19"/>
      <c r="E439" s="19"/>
      <c r="F439" s="31" t="b">
        <f t="shared" si="3"/>
        <v>1</v>
      </c>
      <c r="G439" s="31" t="b">
        <f t="shared" si="2"/>
        <v>0</v>
      </c>
      <c r="H439" s="32" t="s">
        <v>806</v>
      </c>
      <c r="I439" s="19"/>
      <c r="J439" s="22" t="s">
        <v>31</v>
      </c>
      <c r="K439" s="19"/>
      <c r="L439" s="33" t="s">
        <v>809</v>
      </c>
      <c r="M439" s="34" t="s">
        <v>499</v>
      </c>
      <c r="N439" s="30" t="s">
        <v>807</v>
      </c>
      <c r="O439" s="19"/>
      <c r="P439" s="30" t="s">
        <v>808</v>
      </c>
      <c r="Q439" s="19"/>
      <c r="R439" s="19"/>
      <c r="S439" s="31" t="b">
        <v>0</v>
      </c>
      <c r="T439" s="19"/>
      <c r="U439" s="19"/>
      <c r="V439" s="19"/>
      <c r="W439" s="25"/>
      <c r="X439" s="52" t="s">
        <v>810</v>
      </c>
      <c r="Y439" s="53" t="s">
        <v>535</v>
      </c>
      <c r="Z439" s="52" t="s">
        <v>811</v>
      </c>
      <c r="AA439" s="28"/>
      <c r="AB439" s="28"/>
      <c r="AC439" s="28"/>
    </row>
    <row r="440">
      <c r="A440" s="37" t="s">
        <v>211</v>
      </c>
      <c r="B440" s="38"/>
      <c r="C440" s="39" t="s">
        <v>812</v>
      </c>
      <c r="D440" s="40" t="s">
        <v>42</v>
      </c>
      <c r="E440" s="40" t="s">
        <v>43</v>
      </c>
      <c r="F440" s="41" t="b">
        <f t="shared" si="3"/>
        <v>0</v>
      </c>
      <c r="G440" s="41" t="b">
        <f t="shared" si="2"/>
        <v>1</v>
      </c>
      <c r="H440" s="42"/>
      <c r="I440" s="40" t="s">
        <v>805</v>
      </c>
      <c r="J440" s="43" t="s">
        <v>31</v>
      </c>
      <c r="K440" s="28"/>
      <c r="L440" s="23" t="s">
        <v>44</v>
      </c>
      <c r="M440" s="44" t="s">
        <v>499</v>
      </c>
      <c r="N440" s="39" t="s">
        <v>813</v>
      </c>
      <c r="O440" s="22" t="s">
        <v>814</v>
      </c>
      <c r="P440" s="39" t="s">
        <v>47</v>
      </c>
      <c r="Q440" s="45"/>
      <c r="R440" s="45"/>
      <c r="S440" s="42"/>
      <c r="T440" s="46" t="b">
        <v>0</v>
      </c>
      <c r="U440" s="47" t="s">
        <v>48</v>
      </c>
      <c r="V440" s="47" t="s">
        <v>49</v>
      </c>
      <c r="W440" s="48" t="s">
        <v>50</v>
      </c>
      <c r="X440" s="43" t="s">
        <v>51</v>
      </c>
      <c r="Y440" s="49" t="s">
        <v>510</v>
      </c>
      <c r="Z440" s="28"/>
      <c r="AA440" s="28"/>
      <c r="AB440" s="28"/>
      <c r="AC440" s="28"/>
    </row>
    <row r="441">
      <c r="A441" s="37" t="s">
        <v>211</v>
      </c>
      <c r="B441" s="38"/>
      <c r="C441" s="39" t="s">
        <v>815</v>
      </c>
      <c r="D441" s="40" t="s">
        <v>54</v>
      </c>
      <c r="E441" s="40" t="s">
        <v>55</v>
      </c>
      <c r="F441" s="41" t="b">
        <f t="shared" si="3"/>
        <v>0</v>
      </c>
      <c r="G441" s="41" t="b">
        <f t="shared" si="2"/>
        <v>1</v>
      </c>
      <c r="H441" s="42"/>
      <c r="I441" s="40" t="s">
        <v>805</v>
      </c>
      <c r="J441" s="43" t="s">
        <v>31</v>
      </c>
      <c r="K441" s="28"/>
      <c r="L441" s="23" t="s">
        <v>44</v>
      </c>
      <c r="M441" s="44" t="s">
        <v>499</v>
      </c>
      <c r="N441" s="39" t="s">
        <v>816</v>
      </c>
      <c r="O441" s="28"/>
      <c r="P441" s="39" t="s">
        <v>57</v>
      </c>
      <c r="Q441" s="45"/>
      <c r="R441" s="45"/>
      <c r="S441" s="42"/>
      <c r="T441" s="46" t="b">
        <v>0</v>
      </c>
      <c r="U441" s="47" t="s">
        <v>58</v>
      </c>
      <c r="V441" s="47" t="s">
        <v>59</v>
      </c>
      <c r="W441" s="50"/>
      <c r="X441" s="43" t="s">
        <v>60</v>
      </c>
      <c r="Y441" s="49" t="s">
        <v>61</v>
      </c>
      <c r="Z441" s="28"/>
      <c r="AA441" s="28"/>
      <c r="AB441" s="28"/>
      <c r="AC441" s="28"/>
    </row>
    <row r="442">
      <c r="A442" s="37" t="s">
        <v>211</v>
      </c>
      <c r="B442" s="38"/>
      <c r="C442" s="39" t="s">
        <v>817</v>
      </c>
      <c r="D442" s="40" t="s">
        <v>63</v>
      </c>
      <c r="E442" s="40" t="s">
        <v>64</v>
      </c>
      <c r="F442" s="41" t="b">
        <f t="shared" si="3"/>
        <v>0</v>
      </c>
      <c r="G442" s="41" t="b">
        <f t="shared" si="2"/>
        <v>1</v>
      </c>
      <c r="H442" s="42"/>
      <c r="I442" s="40" t="s">
        <v>805</v>
      </c>
      <c r="J442" s="43" t="s">
        <v>31</v>
      </c>
      <c r="K442" s="28"/>
      <c r="L442" s="23" t="s">
        <v>44</v>
      </c>
      <c r="M442" s="44" t="s">
        <v>499</v>
      </c>
      <c r="N442" s="39" t="s">
        <v>818</v>
      </c>
      <c r="O442" s="28"/>
      <c r="P442" s="39" t="s">
        <v>66</v>
      </c>
      <c r="Q442" s="45"/>
      <c r="R442" s="45"/>
      <c r="S442" s="42"/>
      <c r="T442" s="46" t="b">
        <v>0</v>
      </c>
      <c r="U442" s="47" t="s">
        <v>48</v>
      </c>
      <c r="V442" s="47" t="s">
        <v>67</v>
      </c>
      <c r="W442" s="48" t="s">
        <v>68</v>
      </c>
      <c r="X442" s="43" t="s">
        <v>69</v>
      </c>
      <c r="Y442" s="49" t="s">
        <v>70</v>
      </c>
      <c r="Z442" s="28"/>
      <c r="AA442" s="28"/>
      <c r="AB442" s="28"/>
      <c r="AC442" s="28"/>
    </row>
    <row r="443">
      <c r="A443" s="37" t="s">
        <v>211</v>
      </c>
      <c r="B443" s="38"/>
      <c r="C443" s="39" t="s">
        <v>819</v>
      </c>
      <c r="D443" s="40" t="s">
        <v>82</v>
      </c>
      <c r="E443" s="40" t="s">
        <v>74</v>
      </c>
      <c r="F443" s="41" t="b">
        <f t="shared" si="3"/>
        <v>0</v>
      </c>
      <c r="G443" s="41" t="b">
        <f t="shared" si="2"/>
        <v>1</v>
      </c>
      <c r="H443" s="42"/>
      <c r="I443" s="40" t="s">
        <v>805</v>
      </c>
      <c r="J443" s="43" t="s">
        <v>31</v>
      </c>
      <c r="K443" s="28"/>
      <c r="L443" s="23" t="s">
        <v>44</v>
      </c>
      <c r="M443" s="44" t="s">
        <v>499</v>
      </c>
      <c r="N443" s="39" t="s">
        <v>820</v>
      </c>
      <c r="O443" s="28"/>
      <c r="P443" s="39" t="s">
        <v>76</v>
      </c>
      <c r="Q443" s="45"/>
      <c r="R443" s="45"/>
      <c r="S443" s="42"/>
      <c r="T443" s="46" t="b">
        <v>0</v>
      </c>
      <c r="U443" s="47" t="s">
        <v>77</v>
      </c>
      <c r="V443" s="47" t="s">
        <v>78</v>
      </c>
      <c r="W443" s="50"/>
      <c r="X443" s="43" t="s">
        <v>79</v>
      </c>
      <c r="Y443" s="49" t="s">
        <v>80</v>
      </c>
      <c r="Z443" s="28"/>
      <c r="AA443" s="28"/>
      <c r="AB443" s="28"/>
      <c r="AC443" s="28"/>
    </row>
    <row r="444">
      <c r="A444" s="17"/>
      <c r="B444" s="17"/>
      <c r="C444" s="18" t="s">
        <v>821</v>
      </c>
      <c r="D444" s="19"/>
      <c r="E444" s="19"/>
      <c r="F444" s="20" t="b">
        <f t="shared" si="3"/>
        <v>1</v>
      </c>
      <c r="G444" s="20" t="b">
        <f t="shared" si="2"/>
        <v>0</v>
      </c>
      <c r="H444" s="21" t="s">
        <v>806</v>
      </c>
      <c r="I444" s="19"/>
      <c r="J444" s="22" t="s">
        <v>31</v>
      </c>
      <c r="K444" s="19"/>
      <c r="L444" s="23" t="s">
        <v>498</v>
      </c>
      <c r="M444" s="24" t="s">
        <v>499</v>
      </c>
      <c r="N444" s="18" t="s">
        <v>822</v>
      </c>
      <c r="O444" s="19"/>
      <c r="P444" s="18" t="s">
        <v>823</v>
      </c>
      <c r="Q444" s="19"/>
      <c r="R444" s="19"/>
      <c r="S444" s="20" t="b">
        <v>0</v>
      </c>
      <c r="T444" s="19"/>
      <c r="U444" s="19"/>
      <c r="V444" s="19"/>
      <c r="W444" s="25"/>
      <c r="X444" s="43" t="s">
        <v>502</v>
      </c>
      <c r="Y444" s="49" t="s">
        <v>37</v>
      </c>
      <c r="Z444" s="28"/>
      <c r="AA444" s="28"/>
      <c r="AB444" s="28"/>
      <c r="AC444" s="28"/>
    </row>
    <row r="445">
      <c r="A445" s="17"/>
      <c r="B445" s="17"/>
      <c r="C445" s="30" t="s">
        <v>821</v>
      </c>
      <c r="D445" s="19"/>
      <c r="E445" s="19"/>
      <c r="F445" s="31" t="b">
        <f t="shared" si="3"/>
        <v>1</v>
      </c>
      <c r="G445" s="31" t="b">
        <f t="shared" si="2"/>
        <v>0</v>
      </c>
      <c r="H445" s="32" t="s">
        <v>806</v>
      </c>
      <c r="I445" s="19"/>
      <c r="J445" s="22" t="s">
        <v>31</v>
      </c>
      <c r="K445" s="19"/>
      <c r="L445" s="33" t="s">
        <v>38</v>
      </c>
      <c r="M445" s="34" t="s">
        <v>499</v>
      </c>
      <c r="N445" s="30" t="s">
        <v>822</v>
      </c>
      <c r="O445" s="19"/>
      <c r="P445" s="30" t="s">
        <v>823</v>
      </c>
      <c r="Q445" s="19"/>
      <c r="R445" s="19"/>
      <c r="S445" s="31" t="b">
        <v>0</v>
      </c>
      <c r="T445" s="19"/>
      <c r="U445" s="19"/>
      <c r="V445" s="19"/>
      <c r="W445" s="25"/>
      <c r="X445" s="52" t="s">
        <v>39</v>
      </c>
      <c r="Y445" s="53" t="s">
        <v>40</v>
      </c>
      <c r="Z445" s="28"/>
      <c r="AA445" s="28"/>
      <c r="AB445" s="28"/>
      <c r="AC445" s="28"/>
    </row>
    <row r="446">
      <c r="A446" s="17"/>
      <c r="B446" s="17"/>
      <c r="C446" s="30" t="s">
        <v>821</v>
      </c>
      <c r="D446" s="19"/>
      <c r="E446" s="19"/>
      <c r="F446" s="31" t="b">
        <f t="shared" si="3"/>
        <v>1</v>
      </c>
      <c r="G446" s="31" t="b">
        <f t="shared" si="2"/>
        <v>0</v>
      </c>
      <c r="H446" s="32" t="s">
        <v>806</v>
      </c>
      <c r="I446" s="19"/>
      <c r="J446" s="22" t="s">
        <v>31</v>
      </c>
      <c r="K446" s="19"/>
      <c r="L446" s="33" t="s">
        <v>824</v>
      </c>
      <c r="M446" s="34" t="s">
        <v>499</v>
      </c>
      <c r="N446" s="30" t="s">
        <v>822</v>
      </c>
      <c r="O446" s="19"/>
      <c r="P446" s="30" t="s">
        <v>823</v>
      </c>
      <c r="Q446" s="19"/>
      <c r="R446" s="19"/>
      <c r="S446" s="31" t="b">
        <v>0</v>
      </c>
      <c r="T446" s="19"/>
      <c r="U446" s="19"/>
      <c r="V446" s="19"/>
      <c r="W446" s="25"/>
      <c r="X446" s="52" t="s">
        <v>810</v>
      </c>
      <c r="Y446" s="53" t="s">
        <v>825</v>
      </c>
      <c r="Z446" s="52" t="s">
        <v>811</v>
      </c>
      <c r="AA446" s="28"/>
      <c r="AB446" s="28"/>
      <c r="AC446" s="28"/>
    </row>
    <row r="447">
      <c r="A447" s="38"/>
      <c r="B447" s="38"/>
      <c r="C447" s="39" t="s">
        <v>826</v>
      </c>
      <c r="D447" s="40" t="s">
        <v>42</v>
      </c>
      <c r="E447" s="40" t="s">
        <v>43</v>
      </c>
      <c r="F447" s="41" t="b">
        <f t="shared" si="3"/>
        <v>0</v>
      </c>
      <c r="G447" s="41" t="b">
        <f t="shared" si="2"/>
        <v>1</v>
      </c>
      <c r="H447" s="42"/>
      <c r="I447" s="40" t="s">
        <v>821</v>
      </c>
      <c r="J447" s="43" t="s">
        <v>31</v>
      </c>
      <c r="K447" s="28"/>
      <c r="L447" s="23" t="s">
        <v>44</v>
      </c>
      <c r="M447" s="44" t="s">
        <v>499</v>
      </c>
      <c r="N447" s="39" t="s">
        <v>827</v>
      </c>
      <c r="O447" s="22" t="s">
        <v>828</v>
      </c>
      <c r="P447" s="39" t="s">
        <v>47</v>
      </c>
      <c r="Q447" s="45"/>
      <c r="R447" s="45"/>
      <c r="S447" s="42"/>
      <c r="T447" s="46" t="b">
        <v>0</v>
      </c>
      <c r="U447" s="47" t="s">
        <v>48</v>
      </c>
      <c r="V447" s="47" t="s">
        <v>49</v>
      </c>
      <c r="W447" s="48" t="s">
        <v>50</v>
      </c>
      <c r="X447" s="43" t="s">
        <v>51</v>
      </c>
      <c r="Y447" s="49" t="s">
        <v>510</v>
      </c>
      <c r="Z447" s="28"/>
      <c r="AA447" s="28"/>
      <c r="AB447" s="28"/>
      <c r="AC447" s="28"/>
    </row>
    <row r="448">
      <c r="A448" s="38"/>
      <c r="B448" s="38"/>
      <c r="C448" s="39" t="s">
        <v>829</v>
      </c>
      <c r="D448" s="40" t="s">
        <v>54</v>
      </c>
      <c r="E448" s="40" t="s">
        <v>55</v>
      </c>
      <c r="F448" s="41" t="b">
        <f t="shared" si="3"/>
        <v>0</v>
      </c>
      <c r="G448" s="41" t="b">
        <f t="shared" si="2"/>
        <v>1</v>
      </c>
      <c r="H448" s="42"/>
      <c r="I448" s="40" t="s">
        <v>821</v>
      </c>
      <c r="J448" s="43" t="s">
        <v>31</v>
      </c>
      <c r="K448" s="28"/>
      <c r="L448" s="23" t="s">
        <v>44</v>
      </c>
      <c r="M448" s="44" t="s">
        <v>499</v>
      </c>
      <c r="N448" s="39" t="s">
        <v>830</v>
      </c>
      <c r="O448" s="28"/>
      <c r="P448" s="39" t="s">
        <v>57</v>
      </c>
      <c r="Q448" s="45"/>
      <c r="R448" s="45"/>
      <c r="S448" s="42"/>
      <c r="T448" s="46" t="b">
        <v>0</v>
      </c>
      <c r="U448" s="47" t="s">
        <v>58</v>
      </c>
      <c r="V448" s="47" t="s">
        <v>59</v>
      </c>
      <c r="W448" s="50"/>
      <c r="X448" s="43" t="s">
        <v>60</v>
      </c>
      <c r="Y448" s="49" t="s">
        <v>61</v>
      </c>
      <c r="Z448" s="28"/>
      <c r="AA448" s="28"/>
      <c r="AB448" s="28"/>
      <c r="AC448" s="28"/>
    </row>
    <row r="449">
      <c r="A449" s="38"/>
      <c r="B449" s="38"/>
      <c r="C449" s="39" t="s">
        <v>831</v>
      </c>
      <c r="D449" s="40" t="s">
        <v>63</v>
      </c>
      <c r="E449" s="40" t="s">
        <v>64</v>
      </c>
      <c r="F449" s="41" t="b">
        <f t="shared" si="3"/>
        <v>0</v>
      </c>
      <c r="G449" s="41" t="b">
        <f t="shared" si="2"/>
        <v>1</v>
      </c>
      <c r="H449" s="42"/>
      <c r="I449" s="40" t="s">
        <v>821</v>
      </c>
      <c r="J449" s="43" t="s">
        <v>31</v>
      </c>
      <c r="K449" s="28"/>
      <c r="L449" s="23" t="s">
        <v>44</v>
      </c>
      <c r="M449" s="44" t="s">
        <v>499</v>
      </c>
      <c r="N449" s="39" t="s">
        <v>832</v>
      </c>
      <c r="O449" s="28"/>
      <c r="P449" s="39" t="s">
        <v>66</v>
      </c>
      <c r="Q449" s="45"/>
      <c r="R449" s="45"/>
      <c r="S449" s="42"/>
      <c r="T449" s="46" t="b">
        <v>0</v>
      </c>
      <c r="U449" s="47" t="s">
        <v>48</v>
      </c>
      <c r="V449" s="47" t="s">
        <v>67</v>
      </c>
      <c r="W449" s="48" t="s">
        <v>68</v>
      </c>
      <c r="X449" s="43" t="s">
        <v>69</v>
      </c>
      <c r="Y449" s="49" t="s">
        <v>70</v>
      </c>
      <c r="Z449" s="28"/>
      <c r="AA449" s="28"/>
      <c r="AB449" s="28"/>
      <c r="AC449" s="28"/>
    </row>
    <row r="450">
      <c r="A450" s="38"/>
      <c r="B450" s="37" t="s">
        <v>71</v>
      </c>
      <c r="C450" s="39" t="s">
        <v>833</v>
      </c>
      <c r="D450" s="40" t="s">
        <v>73</v>
      </c>
      <c r="E450" s="40" t="s">
        <v>74</v>
      </c>
      <c r="F450" s="41" t="b">
        <f t="shared" si="3"/>
        <v>0</v>
      </c>
      <c r="G450" s="41" t="b">
        <f t="shared" si="2"/>
        <v>1</v>
      </c>
      <c r="H450" s="42"/>
      <c r="I450" s="40" t="s">
        <v>821</v>
      </c>
      <c r="J450" s="43" t="s">
        <v>31</v>
      </c>
      <c r="K450" s="28"/>
      <c r="L450" s="23" t="s">
        <v>44</v>
      </c>
      <c r="M450" s="44" t="s">
        <v>499</v>
      </c>
      <c r="N450" s="39" t="s">
        <v>834</v>
      </c>
      <c r="O450" s="28"/>
      <c r="P450" s="39" t="s">
        <v>76</v>
      </c>
      <c r="Q450" s="45"/>
      <c r="R450" s="45"/>
      <c r="S450" s="42"/>
      <c r="T450" s="46" t="b">
        <v>0</v>
      </c>
      <c r="U450" s="47" t="s">
        <v>77</v>
      </c>
      <c r="V450" s="47" t="s">
        <v>78</v>
      </c>
      <c r="W450" s="50"/>
      <c r="X450" s="43" t="s">
        <v>79</v>
      </c>
      <c r="Y450" s="49" t="s">
        <v>80</v>
      </c>
      <c r="Z450" s="28"/>
      <c r="AA450" s="28"/>
      <c r="AB450" s="28"/>
      <c r="AC450" s="28"/>
    </row>
    <row r="451">
      <c r="A451" s="37" t="s">
        <v>81</v>
      </c>
      <c r="B451" s="38"/>
      <c r="C451" s="39" t="s">
        <v>833</v>
      </c>
      <c r="D451" s="40" t="s">
        <v>82</v>
      </c>
      <c r="E451" s="40" t="s">
        <v>74</v>
      </c>
      <c r="F451" s="41" t="b">
        <f t="shared" si="3"/>
        <v>0</v>
      </c>
      <c r="G451" s="41" t="b">
        <f t="shared" si="2"/>
        <v>1</v>
      </c>
      <c r="H451" s="42"/>
      <c r="I451" s="40" t="s">
        <v>821</v>
      </c>
      <c r="J451" s="43" t="s">
        <v>31</v>
      </c>
      <c r="K451" s="28"/>
      <c r="L451" s="23" t="s">
        <v>44</v>
      </c>
      <c r="M451" s="44" t="s">
        <v>499</v>
      </c>
      <c r="N451" s="39" t="s">
        <v>834</v>
      </c>
      <c r="O451" s="28"/>
      <c r="P451" s="39" t="s">
        <v>76</v>
      </c>
      <c r="Q451" s="45"/>
      <c r="R451" s="45"/>
      <c r="S451" s="42"/>
      <c r="T451" s="46" t="b">
        <v>0</v>
      </c>
      <c r="U451" s="47" t="s">
        <v>77</v>
      </c>
      <c r="V451" s="47" t="s">
        <v>78</v>
      </c>
      <c r="W451" s="50"/>
      <c r="X451" s="43" t="s">
        <v>79</v>
      </c>
      <c r="Y451" s="49" t="s">
        <v>80</v>
      </c>
      <c r="Z451" s="28"/>
      <c r="AA451" s="28"/>
      <c r="AB451" s="28"/>
      <c r="AC451" s="28"/>
    </row>
    <row r="452">
      <c r="A452" s="17"/>
      <c r="B452" s="17"/>
      <c r="C452" s="18" t="s">
        <v>835</v>
      </c>
      <c r="D452" s="19"/>
      <c r="E452" s="19"/>
      <c r="F452" s="20" t="b">
        <f t="shared" si="3"/>
        <v>1</v>
      </c>
      <c r="G452" s="20" t="b">
        <f t="shared" si="2"/>
        <v>0</v>
      </c>
      <c r="H452" s="21" t="s">
        <v>776</v>
      </c>
      <c r="I452" s="19"/>
      <c r="J452" s="22" t="s">
        <v>31</v>
      </c>
      <c r="K452" s="19"/>
      <c r="L452" s="23" t="s">
        <v>498</v>
      </c>
      <c r="M452" s="24" t="s">
        <v>499</v>
      </c>
      <c r="N452" s="18" t="s">
        <v>836</v>
      </c>
      <c r="O452" s="19"/>
      <c r="P452" s="18" t="s">
        <v>837</v>
      </c>
      <c r="Q452" s="19"/>
      <c r="R452" s="19"/>
      <c r="S452" s="20" t="b">
        <v>0</v>
      </c>
      <c r="T452" s="19"/>
      <c r="U452" s="19"/>
      <c r="V452" s="19"/>
      <c r="W452" s="25"/>
      <c r="X452" s="43" t="s">
        <v>502</v>
      </c>
      <c r="Y452" s="49" t="s">
        <v>37</v>
      </c>
      <c r="Z452" s="28"/>
      <c r="AA452" s="28"/>
      <c r="AB452" s="28"/>
      <c r="AC452" s="28"/>
    </row>
    <row r="453">
      <c r="A453" s="17"/>
      <c r="B453" s="17"/>
      <c r="C453" s="30" t="s">
        <v>835</v>
      </c>
      <c r="D453" s="19"/>
      <c r="E453" s="19"/>
      <c r="F453" s="31" t="b">
        <f t="shared" si="3"/>
        <v>1</v>
      </c>
      <c r="G453" s="31" t="b">
        <f t="shared" si="2"/>
        <v>0</v>
      </c>
      <c r="H453" s="32" t="s">
        <v>776</v>
      </c>
      <c r="I453" s="19"/>
      <c r="J453" s="22" t="s">
        <v>31</v>
      </c>
      <c r="K453" s="19"/>
      <c r="L453" s="33" t="s">
        <v>38</v>
      </c>
      <c r="M453" s="34" t="s">
        <v>499</v>
      </c>
      <c r="N453" s="30" t="s">
        <v>836</v>
      </c>
      <c r="O453" s="19"/>
      <c r="P453" s="30" t="s">
        <v>837</v>
      </c>
      <c r="Q453" s="19"/>
      <c r="R453" s="19"/>
      <c r="S453" s="31" t="b">
        <v>0</v>
      </c>
      <c r="T453" s="19"/>
      <c r="U453" s="19"/>
      <c r="V453" s="19"/>
      <c r="W453" s="25"/>
      <c r="X453" s="52" t="s">
        <v>39</v>
      </c>
      <c r="Y453" s="53" t="s">
        <v>40</v>
      </c>
      <c r="Z453" s="28"/>
      <c r="AA453" s="28"/>
      <c r="AB453" s="28"/>
      <c r="AC453" s="28"/>
    </row>
    <row r="454">
      <c r="A454" s="17"/>
      <c r="B454" s="17"/>
      <c r="C454" s="30" t="s">
        <v>835</v>
      </c>
      <c r="D454" s="19"/>
      <c r="E454" s="19"/>
      <c r="F454" s="31" t="b">
        <f t="shared" si="3"/>
        <v>1</v>
      </c>
      <c r="G454" s="31" t="b">
        <f t="shared" si="2"/>
        <v>0</v>
      </c>
      <c r="H454" s="32" t="s">
        <v>776</v>
      </c>
      <c r="I454" s="19"/>
      <c r="J454" s="22" t="s">
        <v>31</v>
      </c>
      <c r="K454" s="19"/>
      <c r="L454" s="33" t="s">
        <v>838</v>
      </c>
      <c r="M454" s="34" t="s">
        <v>499</v>
      </c>
      <c r="N454" s="30" t="s">
        <v>836</v>
      </c>
      <c r="O454" s="19"/>
      <c r="P454" s="30" t="s">
        <v>837</v>
      </c>
      <c r="Q454" s="19"/>
      <c r="R454" s="19"/>
      <c r="S454" s="31" t="b">
        <v>0</v>
      </c>
      <c r="T454" s="19"/>
      <c r="U454" s="19"/>
      <c r="V454" s="19"/>
      <c r="W454" s="25"/>
      <c r="X454" s="52" t="s">
        <v>839</v>
      </c>
      <c r="Y454" s="53" t="s">
        <v>840</v>
      </c>
      <c r="Z454" s="52" t="s">
        <v>841</v>
      </c>
      <c r="AA454" s="28"/>
      <c r="AB454" s="28"/>
      <c r="AC454" s="28"/>
    </row>
    <row r="455">
      <c r="A455" s="38"/>
      <c r="B455" s="38"/>
      <c r="C455" s="39" t="s">
        <v>842</v>
      </c>
      <c r="D455" s="40" t="s">
        <v>42</v>
      </c>
      <c r="E455" s="40" t="s">
        <v>43</v>
      </c>
      <c r="F455" s="41" t="b">
        <f t="shared" si="3"/>
        <v>0</v>
      </c>
      <c r="G455" s="41" t="b">
        <f t="shared" si="2"/>
        <v>1</v>
      </c>
      <c r="H455" s="42"/>
      <c r="I455" s="40" t="s">
        <v>835</v>
      </c>
      <c r="J455" s="43" t="s">
        <v>31</v>
      </c>
      <c r="K455" s="28"/>
      <c r="L455" s="23" t="s">
        <v>44</v>
      </c>
      <c r="M455" s="44" t="s">
        <v>499</v>
      </c>
      <c r="N455" s="39" t="s">
        <v>843</v>
      </c>
      <c r="O455" s="22" t="s">
        <v>844</v>
      </c>
      <c r="P455" s="39" t="s">
        <v>47</v>
      </c>
      <c r="Q455" s="45"/>
      <c r="R455" s="45"/>
      <c r="S455" s="42"/>
      <c r="T455" s="46" t="b">
        <v>0</v>
      </c>
      <c r="U455" s="47" t="s">
        <v>48</v>
      </c>
      <c r="V455" s="47" t="s">
        <v>49</v>
      </c>
      <c r="W455" s="48" t="s">
        <v>50</v>
      </c>
      <c r="X455" s="43" t="s">
        <v>51</v>
      </c>
      <c r="Y455" s="49" t="s">
        <v>510</v>
      </c>
      <c r="Z455" s="28"/>
      <c r="AA455" s="28"/>
      <c r="AB455" s="28"/>
      <c r="AC455" s="28"/>
    </row>
    <row r="456">
      <c r="A456" s="38"/>
      <c r="B456" s="38"/>
      <c r="C456" s="39" t="s">
        <v>845</v>
      </c>
      <c r="D456" s="40" t="s">
        <v>54</v>
      </c>
      <c r="E456" s="40" t="s">
        <v>55</v>
      </c>
      <c r="F456" s="41" t="b">
        <f t="shared" si="3"/>
        <v>0</v>
      </c>
      <c r="G456" s="41" t="b">
        <f t="shared" si="2"/>
        <v>1</v>
      </c>
      <c r="H456" s="42"/>
      <c r="I456" s="40" t="s">
        <v>835</v>
      </c>
      <c r="J456" s="43" t="s">
        <v>31</v>
      </c>
      <c r="K456" s="28"/>
      <c r="L456" s="23" t="s">
        <v>44</v>
      </c>
      <c r="M456" s="44" t="s">
        <v>499</v>
      </c>
      <c r="N456" s="39" t="s">
        <v>846</v>
      </c>
      <c r="O456" s="28"/>
      <c r="P456" s="39" t="s">
        <v>57</v>
      </c>
      <c r="Q456" s="45"/>
      <c r="R456" s="45"/>
      <c r="S456" s="42"/>
      <c r="T456" s="46" t="b">
        <v>0</v>
      </c>
      <c r="U456" s="47" t="s">
        <v>58</v>
      </c>
      <c r="V456" s="47" t="s">
        <v>59</v>
      </c>
      <c r="W456" s="50"/>
      <c r="X456" s="43" t="s">
        <v>60</v>
      </c>
      <c r="Y456" s="49" t="s">
        <v>61</v>
      </c>
      <c r="Z456" s="28"/>
      <c r="AA456" s="28"/>
      <c r="AB456" s="28"/>
      <c r="AC456" s="28"/>
    </row>
    <row r="457">
      <c r="A457" s="38"/>
      <c r="B457" s="38"/>
      <c r="C457" s="39" t="s">
        <v>847</v>
      </c>
      <c r="D457" s="40" t="s">
        <v>63</v>
      </c>
      <c r="E457" s="40" t="s">
        <v>64</v>
      </c>
      <c r="F457" s="41" t="b">
        <f t="shared" si="3"/>
        <v>0</v>
      </c>
      <c r="G457" s="41" t="b">
        <f t="shared" si="2"/>
        <v>1</v>
      </c>
      <c r="H457" s="42"/>
      <c r="I457" s="40" t="s">
        <v>835</v>
      </c>
      <c r="J457" s="43" t="s">
        <v>31</v>
      </c>
      <c r="K457" s="28"/>
      <c r="L457" s="23" t="s">
        <v>44</v>
      </c>
      <c r="M457" s="44" t="s">
        <v>499</v>
      </c>
      <c r="N457" s="39" t="s">
        <v>848</v>
      </c>
      <c r="O457" s="28"/>
      <c r="P457" s="39" t="s">
        <v>66</v>
      </c>
      <c r="Q457" s="45"/>
      <c r="R457" s="45"/>
      <c r="S457" s="42"/>
      <c r="T457" s="46" t="b">
        <v>0</v>
      </c>
      <c r="U457" s="47" t="s">
        <v>48</v>
      </c>
      <c r="V457" s="47" t="s">
        <v>67</v>
      </c>
      <c r="W457" s="48" t="s">
        <v>68</v>
      </c>
      <c r="X457" s="43" t="s">
        <v>69</v>
      </c>
      <c r="Y457" s="49" t="s">
        <v>70</v>
      </c>
      <c r="Z457" s="28"/>
      <c r="AA457" s="28"/>
      <c r="AB457" s="28"/>
      <c r="AC457" s="28"/>
    </row>
    <row r="458">
      <c r="A458" s="38"/>
      <c r="B458" s="37" t="s">
        <v>71</v>
      </c>
      <c r="C458" s="39" t="s">
        <v>849</v>
      </c>
      <c r="D458" s="40" t="s">
        <v>73</v>
      </c>
      <c r="E458" s="40" t="s">
        <v>74</v>
      </c>
      <c r="F458" s="41" t="b">
        <f t="shared" si="3"/>
        <v>0</v>
      </c>
      <c r="G458" s="41" t="b">
        <f t="shared" si="2"/>
        <v>1</v>
      </c>
      <c r="H458" s="42"/>
      <c r="I458" s="40" t="s">
        <v>835</v>
      </c>
      <c r="J458" s="43" t="s">
        <v>31</v>
      </c>
      <c r="K458" s="28"/>
      <c r="L458" s="23" t="s">
        <v>44</v>
      </c>
      <c r="M458" s="44" t="s">
        <v>499</v>
      </c>
      <c r="N458" s="39" t="s">
        <v>850</v>
      </c>
      <c r="O458" s="28"/>
      <c r="P458" s="39" t="s">
        <v>76</v>
      </c>
      <c r="Q458" s="45"/>
      <c r="R458" s="45"/>
      <c r="S458" s="42"/>
      <c r="T458" s="46" t="b">
        <v>0</v>
      </c>
      <c r="U458" s="47" t="s">
        <v>77</v>
      </c>
      <c r="V458" s="47" t="s">
        <v>78</v>
      </c>
      <c r="W458" s="50"/>
      <c r="X458" s="43" t="s">
        <v>79</v>
      </c>
      <c r="Y458" s="49" t="s">
        <v>80</v>
      </c>
      <c r="Z458" s="28"/>
      <c r="AA458" s="28"/>
      <c r="AB458" s="28"/>
      <c r="AC458" s="28"/>
    </row>
    <row r="459">
      <c r="A459" s="37" t="s">
        <v>81</v>
      </c>
      <c r="B459" s="38"/>
      <c r="C459" s="39" t="s">
        <v>849</v>
      </c>
      <c r="D459" s="40" t="s">
        <v>82</v>
      </c>
      <c r="E459" s="40" t="s">
        <v>74</v>
      </c>
      <c r="F459" s="41" t="b">
        <f t="shared" si="3"/>
        <v>0</v>
      </c>
      <c r="G459" s="41" t="b">
        <f t="shared" si="2"/>
        <v>1</v>
      </c>
      <c r="H459" s="42"/>
      <c r="I459" s="40" t="s">
        <v>835</v>
      </c>
      <c r="J459" s="43" t="s">
        <v>31</v>
      </c>
      <c r="K459" s="28"/>
      <c r="L459" s="23" t="s">
        <v>44</v>
      </c>
      <c r="M459" s="44" t="s">
        <v>499</v>
      </c>
      <c r="N459" s="39" t="s">
        <v>850</v>
      </c>
      <c r="O459" s="28"/>
      <c r="P459" s="39" t="s">
        <v>76</v>
      </c>
      <c r="Q459" s="45"/>
      <c r="R459" s="45"/>
      <c r="S459" s="42"/>
      <c r="T459" s="46" t="b">
        <v>0</v>
      </c>
      <c r="U459" s="47" t="s">
        <v>77</v>
      </c>
      <c r="V459" s="47" t="s">
        <v>78</v>
      </c>
      <c r="W459" s="50"/>
      <c r="X459" s="43" t="s">
        <v>79</v>
      </c>
      <c r="Y459" s="49" t="s">
        <v>80</v>
      </c>
      <c r="Z459" s="28"/>
      <c r="AA459" s="28"/>
      <c r="AB459" s="28"/>
      <c r="AC459" s="28"/>
    </row>
    <row r="460">
      <c r="A460" s="17"/>
      <c r="B460" s="17"/>
      <c r="C460" s="18" t="s">
        <v>851</v>
      </c>
      <c r="D460" s="19"/>
      <c r="E460" s="19"/>
      <c r="F460" s="20" t="b">
        <f t="shared" si="3"/>
        <v>1</v>
      </c>
      <c r="G460" s="20" t="b">
        <f t="shared" si="2"/>
        <v>0</v>
      </c>
      <c r="H460" s="21" t="s">
        <v>776</v>
      </c>
      <c r="I460" s="19"/>
      <c r="J460" s="22" t="s">
        <v>31</v>
      </c>
      <c r="K460" s="19"/>
      <c r="L460" s="23" t="s">
        <v>498</v>
      </c>
      <c r="M460" s="24" t="s">
        <v>499</v>
      </c>
      <c r="N460" s="18" t="s">
        <v>852</v>
      </c>
      <c r="O460" s="19"/>
      <c r="P460" s="18" t="s">
        <v>853</v>
      </c>
      <c r="Q460" s="19"/>
      <c r="R460" s="19"/>
      <c r="S460" s="20" t="b">
        <v>0</v>
      </c>
      <c r="T460" s="19"/>
      <c r="U460" s="19"/>
      <c r="V460" s="19"/>
      <c r="W460" s="25"/>
      <c r="X460" s="43" t="s">
        <v>502</v>
      </c>
      <c r="Y460" s="49" t="s">
        <v>37</v>
      </c>
      <c r="Z460" s="28"/>
      <c r="AA460" s="28"/>
      <c r="AB460" s="28"/>
      <c r="AC460" s="28"/>
    </row>
    <row r="461">
      <c r="A461" s="17"/>
      <c r="B461" s="17"/>
      <c r="C461" s="30" t="s">
        <v>851</v>
      </c>
      <c r="D461" s="19"/>
      <c r="E461" s="19"/>
      <c r="F461" s="31" t="b">
        <f t="shared" si="3"/>
        <v>1</v>
      </c>
      <c r="G461" s="31" t="b">
        <f t="shared" si="2"/>
        <v>0</v>
      </c>
      <c r="H461" s="32" t="s">
        <v>776</v>
      </c>
      <c r="I461" s="19"/>
      <c r="J461" s="22" t="s">
        <v>31</v>
      </c>
      <c r="K461" s="19"/>
      <c r="L461" s="33" t="s">
        <v>38</v>
      </c>
      <c r="M461" s="34" t="s">
        <v>499</v>
      </c>
      <c r="N461" s="30" t="s">
        <v>852</v>
      </c>
      <c r="O461" s="19"/>
      <c r="P461" s="30" t="s">
        <v>853</v>
      </c>
      <c r="Q461" s="19"/>
      <c r="R461" s="19"/>
      <c r="S461" s="31" t="b">
        <v>0</v>
      </c>
      <c r="T461" s="19"/>
      <c r="U461" s="19"/>
      <c r="V461" s="19"/>
      <c r="W461" s="25"/>
      <c r="X461" s="52" t="s">
        <v>39</v>
      </c>
      <c r="Y461" s="53" t="s">
        <v>40</v>
      </c>
      <c r="Z461" s="28"/>
      <c r="AA461" s="28"/>
      <c r="AB461" s="28"/>
      <c r="AC461" s="28"/>
    </row>
    <row r="462">
      <c r="A462" s="17"/>
      <c r="B462" s="17"/>
      <c r="C462" s="30" t="s">
        <v>851</v>
      </c>
      <c r="D462" s="19"/>
      <c r="E462" s="19"/>
      <c r="F462" s="31" t="b">
        <f t="shared" si="3"/>
        <v>1</v>
      </c>
      <c r="G462" s="31" t="b">
        <f t="shared" si="2"/>
        <v>0</v>
      </c>
      <c r="H462" s="32" t="s">
        <v>776</v>
      </c>
      <c r="I462" s="19"/>
      <c r="J462" s="22" t="s">
        <v>31</v>
      </c>
      <c r="K462" s="19"/>
      <c r="L462" s="33" t="s">
        <v>854</v>
      </c>
      <c r="M462" s="34" t="s">
        <v>499</v>
      </c>
      <c r="N462" s="30" t="s">
        <v>852</v>
      </c>
      <c r="O462" s="19"/>
      <c r="P462" s="30" t="s">
        <v>853</v>
      </c>
      <c r="Q462" s="19"/>
      <c r="R462" s="19"/>
      <c r="S462" s="31" t="b">
        <v>0</v>
      </c>
      <c r="T462" s="19"/>
      <c r="U462" s="19"/>
      <c r="V462" s="19"/>
      <c r="W462" s="25"/>
      <c r="X462" s="52" t="s">
        <v>839</v>
      </c>
      <c r="Y462" s="53" t="s">
        <v>855</v>
      </c>
      <c r="Z462" s="52" t="s">
        <v>841</v>
      </c>
      <c r="AA462" s="28"/>
      <c r="AB462" s="28"/>
      <c r="AC462" s="28"/>
    </row>
    <row r="463">
      <c r="A463" s="38"/>
      <c r="B463" s="38"/>
      <c r="C463" s="39" t="s">
        <v>856</v>
      </c>
      <c r="D463" s="40" t="s">
        <v>42</v>
      </c>
      <c r="E463" s="40" t="s">
        <v>43</v>
      </c>
      <c r="F463" s="41" t="b">
        <f t="shared" si="3"/>
        <v>0</v>
      </c>
      <c r="G463" s="41" t="b">
        <f t="shared" si="2"/>
        <v>1</v>
      </c>
      <c r="H463" s="42"/>
      <c r="I463" s="40" t="s">
        <v>851</v>
      </c>
      <c r="J463" s="43" t="s">
        <v>31</v>
      </c>
      <c r="K463" s="28"/>
      <c r="L463" s="23" t="s">
        <v>44</v>
      </c>
      <c r="M463" s="44" t="s">
        <v>499</v>
      </c>
      <c r="N463" s="39" t="s">
        <v>857</v>
      </c>
      <c r="O463" s="22" t="s">
        <v>858</v>
      </c>
      <c r="P463" s="39" t="s">
        <v>47</v>
      </c>
      <c r="Q463" s="45"/>
      <c r="R463" s="45"/>
      <c r="S463" s="42"/>
      <c r="T463" s="46" t="b">
        <v>0</v>
      </c>
      <c r="U463" s="47" t="s">
        <v>48</v>
      </c>
      <c r="V463" s="47" t="s">
        <v>49</v>
      </c>
      <c r="W463" s="48" t="s">
        <v>50</v>
      </c>
      <c r="X463" s="43" t="s">
        <v>51</v>
      </c>
      <c r="Y463" s="49" t="s">
        <v>510</v>
      </c>
      <c r="Z463" s="28"/>
      <c r="AA463" s="28"/>
      <c r="AB463" s="28"/>
      <c r="AC463" s="28"/>
    </row>
    <row r="464">
      <c r="A464" s="38"/>
      <c r="B464" s="38"/>
      <c r="C464" s="39" t="s">
        <v>859</v>
      </c>
      <c r="D464" s="40" t="s">
        <v>54</v>
      </c>
      <c r="E464" s="40" t="s">
        <v>55</v>
      </c>
      <c r="F464" s="41" t="b">
        <f t="shared" si="3"/>
        <v>0</v>
      </c>
      <c r="G464" s="41" t="b">
        <f t="shared" si="2"/>
        <v>1</v>
      </c>
      <c r="H464" s="42"/>
      <c r="I464" s="40" t="s">
        <v>851</v>
      </c>
      <c r="J464" s="43" t="s">
        <v>31</v>
      </c>
      <c r="K464" s="28"/>
      <c r="L464" s="23" t="s">
        <v>44</v>
      </c>
      <c r="M464" s="44" t="s">
        <v>499</v>
      </c>
      <c r="N464" s="39" t="s">
        <v>860</v>
      </c>
      <c r="O464" s="28"/>
      <c r="P464" s="39" t="s">
        <v>57</v>
      </c>
      <c r="Q464" s="45"/>
      <c r="R464" s="45"/>
      <c r="S464" s="42"/>
      <c r="T464" s="46" t="b">
        <v>0</v>
      </c>
      <c r="U464" s="47" t="s">
        <v>58</v>
      </c>
      <c r="V464" s="47" t="s">
        <v>59</v>
      </c>
      <c r="W464" s="50"/>
      <c r="X464" s="43" t="s">
        <v>60</v>
      </c>
      <c r="Y464" s="49" t="s">
        <v>61</v>
      </c>
      <c r="Z464" s="28"/>
      <c r="AA464" s="28"/>
      <c r="AB464" s="28"/>
      <c r="AC464" s="28"/>
    </row>
    <row r="465">
      <c r="A465" s="38"/>
      <c r="B465" s="38"/>
      <c r="C465" s="39" t="s">
        <v>861</v>
      </c>
      <c r="D465" s="40" t="s">
        <v>63</v>
      </c>
      <c r="E465" s="40" t="s">
        <v>64</v>
      </c>
      <c r="F465" s="41" t="b">
        <f t="shared" si="3"/>
        <v>0</v>
      </c>
      <c r="G465" s="41" t="b">
        <f t="shared" si="2"/>
        <v>1</v>
      </c>
      <c r="H465" s="42"/>
      <c r="I465" s="40" t="s">
        <v>851</v>
      </c>
      <c r="J465" s="43" t="s">
        <v>31</v>
      </c>
      <c r="K465" s="28"/>
      <c r="L465" s="23" t="s">
        <v>44</v>
      </c>
      <c r="M465" s="44" t="s">
        <v>499</v>
      </c>
      <c r="N465" s="39" t="s">
        <v>862</v>
      </c>
      <c r="O465" s="28"/>
      <c r="P465" s="39" t="s">
        <v>66</v>
      </c>
      <c r="Q465" s="45"/>
      <c r="R465" s="45"/>
      <c r="S465" s="42"/>
      <c r="T465" s="46" t="b">
        <v>0</v>
      </c>
      <c r="U465" s="47" t="s">
        <v>48</v>
      </c>
      <c r="V465" s="47" t="s">
        <v>67</v>
      </c>
      <c r="W465" s="48" t="s">
        <v>68</v>
      </c>
      <c r="X465" s="43" t="s">
        <v>69</v>
      </c>
      <c r="Y465" s="49" t="s">
        <v>70</v>
      </c>
      <c r="Z465" s="28"/>
      <c r="AA465" s="28"/>
      <c r="AB465" s="28"/>
      <c r="AC465" s="28"/>
    </row>
    <row r="466">
      <c r="A466" s="38"/>
      <c r="B466" s="37" t="s">
        <v>71</v>
      </c>
      <c r="C466" s="39" t="s">
        <v>863</v>
      </c>
      <c r="D466" s="40" t="s">
        <v>73</v>
      </c>
      <c r="E466" s="40" t="s">
        <v>74</v>
      </c>
      <c r="F466" s="41" t="b">
        <f t="shared" si="3"/>
        <v>0</v>
      </c>
      <c r="G466" s="41" t="b">
        <f t="shared" si="2"/>
        <v>1</v>
      </c>
      <c r="H466" s="42"/>
      <c r="I466" s="40" t="s">
        <v>851</v>
      </c>
      <c r="J466" s="43" t="s">
        <v>31</v>
      </c>
      <c r="K466" s="28"/>
      <c r="L466" s="23" t="s">
        <v>44</v>
      </c>
      <c r="M466" s="44" t="s">
        <v>499</v>
      </c>
      <c r="N466" s="39" t="s">
        <v>864</v>
      </c>
      <c r="O466" s="28"/>
      <c r="P466" s="39" t="s">
        <v>76</v>
      </c>
      <c r="Q466" s="45"/>
      <c r="R466" s="45"/>
      <c r="S466" s="42"/>
      <c r="T466" s="46" t="b">
        <v>0</v>
      </c>
      <c r="U466" s="47" t="s">
        <v>77</v>
      </c>
      <c r="V466" s="47" t="s">
        <v>78</v>
      </c>
      <c r="W466" s="50"/>
      <c r="X466" s="43" t="s">
        <v>79</v>
      </c>
      <c r="Y466" s="49" t="s">
        <v>80</v>
      </c>
      <c r="Z466" s="28"/>
      <c r="AA466" s="28"/>
      <c r="AB466" s="28"/>
      <c r="AC466" s="28"/>
    </row>
    <row r="467">
      <c r="A467" s="37" t="s">
        <v>81</v>
      </c>
      <c r="B467" s="38"/>
      <c r="C467" s="39" t="s">
        <v>863</v>
      </c>
      <c r="D467" s="40" t="s">
        <v>82</v>
      </c>
      <c r="E467" s="40" t="s">
        <v>74</v>
      </c>
      <c r="F467" s="41" t="b">
        <f t="shared" si="3"/>
        <v>0</v>
      </c>
      <c r="G467" s="41" t="b">
        <f t="shared" si="2"/>
        <v>1</v>
      </c>
      <c r="H467" s="42"/>
      <c r="I467" s="40" t="s">
        <v>851</v>
      </c>
      <c r="J467" s="43" t="s">
        <v>31</v>
      </c>
      <c r="K467" s="28"/>
      <c r="L467" s="23" t="s">
        <v>44</v>
      </c>
      <c r="M467" s="44" t="s">
        <v>499</v>
      </c>
      <c r="N467" s="39" t="s">
        <v>864</v>
      </c>
      <c r="O467" s="28"/>
      <c r="P467" s="39" t="s">
        <v>76</v>
      </c>
      <c r="Q467" s="45"/>
      <c r="R467" s="45"/>
      <c r="S467" s="42"/>
      <c r="T467" s="46" t="b">
        <v>0</v>
      </c>
      <c r="U467" s="47" t="s">
        <v>77</v>
      </c>
      <c r="V467" s="47" t="s">
        <v>78</v>
      </c>
      <c r="W467" s="50"/>
      <c r="X467" s="43" t="s">
        <v>79</v>
      </c>
      <c r="Y467" s="49" t="s">
        <v>80</v>
      </c>
      <c r="Z467" s="28"/>
      <c r="AA467" s="28"/>
      <c r="AB467" s="28"/>
      <c r="AC467" s="28"/>
    </row>
    <row r="468">
      <c r="A468" s="16" t="s">
        <v>28</v>
      </c>
      <c r="B468" s="17"/>
      <c r="C468" s="18" t="s">
        <v>865</v>
      </c>
      <c r="D468" s="19"/>
      <c r="E468" s="19"/>
      <c r="F468" s="20" t="b">
        <f t="shared" si="3"/>
        <v>1</v>
      </c>
      <c r="G468" s="20" t="b">
        <f t="shared" si="2"/>
        <v>0</v>
      </c>
      <c r="H468" s="21" t="s">
        <v>866</v>
      </c>
      <c r="I468" s="19"/>
      <c r="J468" s="22" t="s">
        <v>31</v>
      </c>
      <c r="K468" s="19"/>
      <c r="L468" s="23" t="s">
        <v>867</v>
      </c>
      <c r="M468" s="24" t="s">
        <v>499</v>
      </c>
      <c r="N468" s="18" t="s">
        <v>868</v>
      </c>
      <c r="O468" s="19"/>
      <c r="P468" s="18" t="s">
        <v>869</v>
      </c>
      <c r="Q468" s="19"/>
      <c r="R468" s="19"/>
      <c r="S468" s="20" t="b">
        <v>0</v>
      </c>
      <c r="T468" s="19"/>
      <c r="U468" s="19"/>
      <c r="V468" s="19"/>
      <c r="W468" s="25"/>
      <c r="X468" s="43" t="s">
        <v>870</v>
      </c>
      <c r="Y468" s="49" t="s">
        <v>37</v>
      </c>
      <c r="Z468" s="28"/>
      <c r="AA468" s="28"/>
      <c r="AB468" s="28"/>
      <c r="AC468" s="28"/>
    </row>
    <row r="469">
      <c r="A469" s="29" t="s">
        <v>28</v>
      </c>
      <c r="B469" s="17"/>
      <c r="C469" s="30" t="s">
        <v>865</v>
      </c>
      <c r="D469" s="19"/>
      <c r="E469" s="19"/>
      <c r="F469" s="31" t="b">
        <f t="shared" si="3"/>
        <v>1</v>
      </c>
      <c r="G469" s="31" t="b">
        <f t="shared" si="2"/>
        <v>0</v>
      </c>
      <c r="H469" s="32" t="s">
        <v>866</v>
      </c>
      <c r="I469" s="19"/>
      <c r="J469" s="22" t="s">
        <v>31</v>
      </c>
      <c r="K469" s="19"/>
      <c r="L469" s="33" t="s">
        <v>38</v>
      </c>
      <c r="M469" s="34" t="s">
        <v>499</v>
      </c>
      <c r="N469" s="30" t="s">
        <v>868</v>
      </c>
      <c r="O469" s="19"/>
      <c r="P469" s="30" t="s">
        <v>869</v>
      </c>
      <c r="Q469" s="19"/>
      <c r="R469" s="19"/>
      <c r="S469" s="31" t="b">
        <v>0</v>
      </c>
      <c r="T469" s="19"/>
      <c r="U469" s="19"/>
      <c r="V469" s="19"/>
      <c r="W469" s="25"/>
      <c r="X469" s="52" t="s">
        <v>39</v>
      </c>
      <c r="Y469" s="53" t="s">
        <v>40</v>
      </c>
      <c r="Z469" s="28"/>
      <c r="AA469" s="28"/>
      <c r="AB469" s="28"/>
      <c r="AC469" s="28"/>
    </row>
    <row r="470">
      <c r="A470" s="29" t="s">
        <v>28</v>
      </c>
      <c r="B470" s="17"/>
      <c r="C470" s="30" t="s">
        <v>865</v>
      </c>
      <c r="D470" s="19"/>
      <c r="E470" s="19"/>
      <c r="F470" s="31" t="b">
        <f t="shared" si="3"/>
        <v>1</v>
      </c>
      <c r="G470" s="31" t="b">
        <f t="shared" si="2"/>
        <v>0</v>
      </c>
      <c r="H470" s="32" t="s">
        <v>866</v>
      </c>
      <c r="I470" s="19"/>
      <c r="J470" s="22" t="s">
        <v>31</v>
      </c>
      <c r="K470" s="19"/>
      <c r="L470" s="33" t="s">
        <v>871</v>
      </c>
      <c r="M470" s="34" t="s">
        <v>499</v>
      </c>
      <c r="N470" s="30" t="s">
        <v>868</v>
      </c>
      <c r="O470" s="19"/>
      <c r="P470" s="30" t="s">
        <v>869</v>
      </c>
      <c r="Q470" s="19"/>
      <c r="R470" s="19"/>
      <c r="S470" s="31" t="b">
        <v>0</v>
      </c>
      <c r="T470" s="19"/>
      <c r="U470" s="19"/>
      <c r="V470" s="19"/>
      <c r="W470" s="25"/>
      <c r="X470" s="52" t="s">
        <v>872</v>
      </c>
      <c r="Y470" s="53" t="s">
        <v>873</v>
      </c>
      <c r="Z470" s="52" t="s">
        <v>874</v>
      </c>
      <c r="AA470" s="28"/>
      <c r="AB470" s="28"/>
      <c r="AC470" s="28"/>
    </row>
    <row r="471">
      <c r="A471" s="37" t="s">
        <v>28</v>
      </c>
      <c r="B471" s="38"/>
      <c r="C471" s="39" t="s">
        <v>875</v>
      </c>
      <c r="D471" s="40" t="s">
        <v>42</v>
      </c>
      <c r="E471" s="40" t="s">
        <v>43</v>
      </c>
      <c r="F471" s="41" t="b">
        <f t="shared" si="3"/>
        <v>0</v>
      </c>
      <c r="G471" s="41" t="b">
        <f t="shared" si="2"/>
        <v>1</v>
      </c>
      <c r="H471" s="42"/>
      <c r="I471" s="40" t="s">
        <v>865</v>
      </c>
      <c r="J471" s="43" t="s">
        <v>31</v>
      </c>
      <c r="K471" s="28"/>
      <c r="L471" s="23" t="s">
        <v>44</v>
      </c>
      <c r="M471" s="44" t="s">
        <v>499</v>
      </c>
      <c r="N471" s="39" t="s">
        <v>876</v>
      </c>
      <c r="O471" s="22" t="s">
        <v>877</v>
      </c>
      <c r="P471" s="39" t="s">
        <v>47</v>
      </c>
      <c r="Q471" s="45"/>
      <c r="R471" s="45"/>
      <c r="S471" s="42"/>
      <c r="T471" s="46" t="b">
        <v>0</v>
      </c>
      <c r="U471" s="47" t="s">
        <v>48</v>
      </c>
      <c r="V471" s="47" t="s">
        <v>49</v>
      </c>
      <c r="W471" s="48" t="s">
        <v>50</v>
      </c>
      <c r="X471" s="43" t="s">
        <v>51</v>
      </c>
      <c r="Y471" s="49" t="s">
        <v>878</v>
      </c>
      <c r="Z471" s="28"/>
      <c r="AA471" s="28"/>
      <c r="AB471" s="28"/>
      <c r="AC471" s="28"/>
    </row>
    <row r="472">
      <c r="A472" s="37" t="s">
        <v>28</v>
      </c>
      <c r="B472" s="38"/>
      <c r="C472" s="39" t="s">
        <v>879</v>
      </c>
      <c r="D472" s="40" t="s">
        <v>54</v>
      </c>
      <c r="E472" s="40" t="s">
        <v>55</v>
      </c>
      <c r="F472" s="41" t="b">
        <f t="shared" si="3"/>
        <v>0</v>
      </c>
      <c r="G472" s="41" t="b">
        <f t="shared" si="2"/>
        <v>1</v>
      </c>
      <c r="H472" s="42"/>
      <c r="I472" s="40" t="s">
        <v>865</v>
      </c>
      <c r="J472" s="43" t="s">
        <v>31</v>
      </c>
      <c r="K472" s="28"/>
      <c r="L472" s="23" t="s">
        <v>44</v>
      </c>
      <c r="M472" s="44" t="s">
        <v>499</v>
      </c>
      <c r="N472" s="39" t="s">
        <v>880</v>
      </c>
      <c r="O472" s="28"/>
      <c r="P472" s="39" t="s">
        <v>57</v>
      </c>
      <c r="Q472" s="45"/>
      <c r="R472" s="45"/>
      <c r="S472" s="42"/>
      <c r="T472" s="46" t="b">
        <v>0</v>
      </c>
      <c r="U472" s="47" t="s">
        <v>58</v>
      </c>
      <c r="V472" s="47" t="s">
        <v>59</v>
      </c>
      <c r="W472" s="50"/>
      <c r="X472" s="43" t="s">
        <v>60</v>
      </c>
      <c r="Y472" s="49" t="s">
        <v>61</v>
      </c>
      <c r="Z472" s="28"/>
      <c r="AA472" s="28"/>
      <c r="AB472" s="28"/>
      <c r="AC472" s="28"/>
    </row>
    <row r="473">
      <c r="A473" s="37" t="s">
        <v>28</v>
      </c>
      <c r="B473" s="38"/>
      <c r="C473" s="39" t="s">
        <v>881</v>
      </c>
      <c r="D473" s="40" t="s">
        <v>63</v>
      </c>
      <c r="E473" s="40" t="s">
        <v>64</v>
      </c>
      <c r="F473" s="41" t="b">
        <f t="shared" si="3"/>
        <v>0</v>
      </c>
      <c r="G473" s="41" t="b">
        <f t="shared" si="2"/>
        <v>1</v>
      </c>
      <c r="H473" s="42"/>
      <c r="I473" s="40" t="s">
        <v>865</v>
      </c>
      <c r="J473" s="43" t="s">
        <v>31</v>
      </c>
      <c r="K473" s="28"/>
      <c r="L473" s="23" t="s">
        <v>44</v>
      </c>
      <c r="M473" s="44" t="s">
        <v>499</v>
      </c>
      <c r="N473" s="39" t="s">
        <v>882</v>
      </c>
      <c r="O473" s="28"/>
      <c r="P473" s="39" t="s">
        <v>66</v>
      </c>
      <c r="Q473" s="45"/>
      <c r="R473" s="45"/>
      <c r="S473" s="42"/>
      <c r="T473" s="46" t="b">
        <v>0</v>
      </c>
      <c r="U473" s="47" t="s">
        <v>48</v>
      </c>
      <c r="V473" s="47" t="s">
        <v>67</v>
      </c>
      <c r="W473" s="48" t="s">
        <v>68</v>
      </c>
      <c r="X473" s="43" t="s">
        <v>69</v>
      </c>
      <c r="Y473" s="49" t="s">
        <v>70</v>
      </c>
      <c r="Z473" s="28"/>
      <c r="AA473" s="28"/>
      <c r="AB473" s="28"/>
      <c r="AC473" s="28"/>
    </row>
    <row r="474">
      <c r="A474" s="37" t="s">
        <v>28</v>
      </c>
      <c r="B474" s="51" t="s">
        <v>71</v>
      </c>
      <c r="C474" s="39" t="s">
        <v>883</v>
      </c>
      <c r="D474" s="40" t="s">
        <v>73</v>
      </c>
      <c r="E474" s="40" t="s">
        <v>74</v>
      </c>
      <c r="F474" s="41" t="b">
        <f t="shared" si="3"/>
        <v>0</v>
      </c>
      <c r="G474" s="41" t="b">
        <f t="shared" si="2"/>
        <v>1</v>
      </c>
      <c r="H474" s="42"/>
      <c r="I474" s="40" t="s">
        <v>865</v>
      </c>
      <c r="J474" s="43" t="s">
        <v>31</v>
      </c>
      <c r="K474" s="28"/>
      <c r="L474" s="23" t="s">
        <v>44</v>
      </c>
      <c r="M474" s="44" t="s">
        <v>499</v>
      </c>
      <c r="N474" s="39" t="s">
        <v>884</v>
      </c>
      <c r="O474" s="28"/>
      <c r="P474" s="39" t="s">
        <v>76</v>
      </c>
      <c r="Q474" s="45"/>
      <c r="R474" s="45"/>
      <c r="S474" s="42"/>
      <c r="T474" s="46" t="b">
        <v>0</v>
      </c>
      <c r="U474" s="47" t="s">
        <v>77</v>
      </c>
      <c r="V474" s="47" t="s">
        <v>78</v>
      </c>
      <c r="W474" s="50"/>
      <c r="X474" s="43" t="s">
        <v>79</v>
      </c>
      <c r="Y474" s="49" t="s">
        <v>80</v>
      </c>
      <c r="Z474" s="28"/>
      <c r="AA474" s="28"/>
      <c r="AB474" s="28"/>
      <c r="AC474" s="28"/>
    </row>
    <row r="475">
      <c r="A475" s="37" t="s">
        <v>81</v>
      </c>
      <c r="B475" s="38"/>
      <c r="C475" s="39" t="s">
        <v>883</v>
      </c>
      <c r="D475" s="40" t="s">
        <v>82</v>
      </c>
      <c r="E475" s="40" t="s">
        <v>74</v>
      </c>
      <c r="F475" s="41" t="b">
        <f t="shared" si="3"/>
        <v>0</v>
      </c>
      <c r="G475" s="41" t="b">
        <f t="shared" si="2"/>
        <v>1</v>
      </c>
      <c r="H475" s="42"/>
      <c r="I475" s="40" t="s">
        <v>865</v>
      </c>
      <c r="J475" s="43" t="s">
        <v>31</v>
      </c>
      <c r="K475" s="28"/>
      <c r="L475" s="23" t="s">
        <v>44</v>
      </c>
      <c r="M475" s="44" t="s">
        <v>499</v>
      </c>
      <c r="N475" s="39" t="s">
        <v>884</v>
      </c>
      <c r="O475" s="28"/>
      <c r="P475" s="39" t="s">
        <v>76</v>
      </c>
      <c r="Q475" s="45"/>
      <c r="R475" s="45"/>
      <c r="S475" s="42"/>
      <c r="T475" s="46" t="b">
        <v>0</v>
      </c>
      <c r="U475" s="47" t="s">
        <v>77</v>
      </c>
      <c r="V475" s="47" t="s">
        <v>78</v>
      </c>
      <c r="W475" s="50"/>
      <c r="X475" s="43" t="s">
        <v>79</v>
      </c>
      <c r="Y475" s="49" t="s">
        <v>80</v>
      </c>
      <c r="Z475" s="28"/>
      <c r="AA475" s="28"/>
      <c r="AB475" s="28"/>
      <c r="AC475" s="28"/>
    </row>
    <row r="476">
      <c r="A476" s="16" t="s">
        <v>28</v>
      </c>
      <c r="B476" s="17"/>
      <c r="C476" s="18" t="s">
        <v>885</v>
      </c>
      <c r="D476" s="19"/>
      <c r="E476" s="19"/>
      <c r="F476" s="20" t="b">
        <f t="shared" si="3"/>
        <v>1</v>
      </c>
      <c r="G476" s="20" t="b">
        <f t="shared" si="2"/>
        <v>0</v>
      </c>
      <c r="H476" s="21" t="s">
        <v>866</v>
      </c>
      <c r="I476" s="19"/>
      <c r="J476" s="22" t="s">
        <v>31</v>
      </c>
      <c r="K476" s="19"/>
      <c r="L476" s="23" t="s">
        <v>867</v>
      </c>
      <c r="M476" s="24" t="s">
        <v>499</v>
      </c>
      <c r="N476" s="18" t="s">
        <v>886</v>
      </c>
      <c r="O476" s="19"/>
      <c r="P476" s="18" t="s">
        <v>887</v>
      </c>
      <c r="Q476" s="19"/>
      <c r="R476" s="19"/>
      <c r="S476" s="20" t="b">
        <v>0</v>
      </c>
      <c r="T476" s="19"/>
      <c r="U476" s="19"/>
      <c r="V476" s="19"/>
      <c r="W476" s="25"/>
      <c r="X476" s="43" t="s">
        <v>870</v>
      </c>
      <c r="Y476" s="49" t="s">
        <v>37</v>
      </c>
      <c r="Z476" s="28"/>
      <c r="AA476" s="28"/>
      <c r="AB476" s="28"/>
      <c r="AC476" s="28"/>
    </row>
    <row r="477">
      <c r="A477" s="29" t="s">
        <v>28</v>
      </c>
      <c r="B477" s="17"/>
      <c r="C477" s="30" t="s">
        <v>885</v>
      </c>
      <c r="D477" s="19"/>
      <c r="E477" s="19"/>
      <c r="F477" s="31" t="b">
        <f t="shared" si="3"/>
        <v>1</v>
      </c>
      <c r="G477" s="31" t="b">
        <f t="shared" si="2"/>
        <v>0</v>
      </c>
      <c r="H477" s="32" t="s">
        <v>866</v>
      </c>
      <c r="I477" s="19"/>
      <c r="J477" s="22" t="s">
        <v>31</v>
      </c>
      <c r="K477" s="19"/>
      <c r="L477" s="33" t="s">
        <v>38</v>
      </c>
      <c r="M477" s="34" t="s">
        <v>499</v>
      </c>
      <c r="N477" s="30" t="s">
        <v>886</v>
      </c>
      <c r="O477" s="19"/>
      <c r="P477" s="30" t="s">
        <v>887</v>
      </c>
      <c r="Q477" s="19"/>
      <c r="R477" s="19"/>
      <c r="S477" s="31" t="b">
        <v>0</v>
      </c>
      <c r="T477" s="19"/>
      <c r="U477" s="19"/>
      <c r="V477" s="19"/>
      <c r="W477" s="25"/>
      <c r="X477" s="52" t="s">
        <v>39</v>
      </c>
      <c r="Y477" s="53" t="s">
        <v>40</v>
      </c>
      <c r="Z477" s="28"/>
      <c r="AA477" s="28"/>
      <c r="AB477" s="28"/>
      <c r="AC477" s="28"/>
    </row>
    <row r="478">
      <c r="A478" s="29" t="s">
        <v>28</v>
      </c>
      <c r="B478" s="17"/>
      <c r="C478" s="30" t="s">
        <v>885</v>
      </c>
      <c r="D478" s="19"/>
      <c r="E478" s="19"/>
      <c r="F478" s="31" t="b">
        <f t="shared" si="3"/>
        <v>1</v>
      </c>
      <c r="G478" s="31" t="b">
        <f t="shared" si="2"/>
        <v>0</v>
      </c>
      <c r="H478" s="32" t="s">
        <v>866</v>
      </c>
      <c r="I478" s="19"/>
      <c r="J478" s="22" t="s">
        <v>31</v>
      </c>
      <c r="K478" s="19"/>
      <c r="L478" s="33" t="s">
        <v>871</v>
      </c>
      <c r="M478" s="34" t="s">
        <v>499</v>
      </c>
      <c r="N478" s="30" t="s">
        <v>886</v>
      </c>
      <c r="O478" s="19"/>
      <c r="P478" s="30" t="s">
        <v>887</v>
      </c>
      <c r="Q478" s="19"/>
      <c r="R478" s="19"/>
      <c r="S478" s="31" t="b">
        <v>0</v>
      </c>
      <c r="T478" s="19"/>
      <c r="U478" s="19"/>
      <c r="V478" s="19"/>
      <c r="W478" s="25"/>
      <c r="X478" s="52" t="s">
        <v>872</v>
      </c>
      <c r="Y478" s="53" t="s">
        <v>873</v>
      </c>
      <c r="Z478" s="52" t="s">
        <v>874</v>
      </c>
      <c r="AA478" s="28"/>
      <c r="AB478" s="28"/>
      <c r="AC478" s="28"/>
    </row>
    <row r="479">
      <c r="A479" s="37" t="s">
        <v>28</v>
      </c>
      <c r="B479" s="38"/>
      <c r="C479" s="39" t="s">
        <v>888</v>
      </c>
      <c r="D479" s="40" t="s">
        <v>42</v>
      </c>
      <c r="E479" s="40" t="s">
        <v>43</v>
      </c>
      <c r="F479" s="41" t="b">
        <f t="shared" si="3"/>
        <v>0</v>
      </c>
      <c r="G479" s="41" t="b">
        <f t="shared" si="2"/>
        <v>1</v>
      </c>
      <c r="H479" s="42"/>
      <c r="I479" s="40" t="s">
        <v>885</v>
      </c>
      <c r="J479" s="43" t="s">
        <v>31</v>
      </c>
      <c r="K479" s="28"/>
      <c r="L479" s="23" t="s">
        <v>44</v>
      </c>
      <c r="M479" s="44" t="s">
        <v>499</v>
      </c>
      <c r="N479" s="39" t="s">
        <v>889</v>
      </c>
      <c r="O479" s="22" t="s">
        <v>890</v>
      </c>
      <c r="P479" s="39" t="s">
        <v>47</v>
      </c>
      <c r="Q479" s="45"/>
      <c r="R479" s="45"/>
      <c r="S479" s="42"/>
      <c r="T479" s="46" t="b">
        <v>0</v>
      </c>
      <c r="U479" s="47" t="s">
        <v>48</v>
      </c>
      <c r="V479" s="47" t="s">
        <v>49</v>
      </c>
      <c r="W479" s="48" t="s">
        <v>50</v>
      </c>
      <c r="X479" s="43" t="s">
        <v>51</v>
      </c>
      <c r="Y479" s="49" t="s">
        <v>891</v>
      </c>
      <c r="Z479" s="28"/>
      <c r="AA479" s="28"/>
      <c r="AB479" s="28"/>
      <c r="AC479" s="28"/>
    </row>
    <row r="480">
      <c r="A480" s="37" t="s">
        <v>28</v>
      </c>
      <c r="B480" s="38"/>
      <c r="C480" s="39" t="s">
        <v>892</v>
      </c>
      <c r="D480" s="40" t="s">
        <v>54</v>
      </c>
      <c r="E480" s="40" t="s">
        <v>55</v>
      </c>
      <c r="F480" s="41" t="b">
        <f t="shared" si="3"/>
        <v>0</v>
      </c>
      <c r="G480" s="41" t="b">
        <f t="shared" si="2"/>
        <v>1</v>
      </c>
      <c r="H480" s="42"/>
      <c r="I480" s="40" t="s">
        <v>885</v>
      </c>
      <c r="J480" s="43" t="s">
        <v>31</v>
      </c>
      <c r="K480" s="28"/>
      <c r="L480" s="23" t="s">
        <v>44</v>
      </c>
      <c r="M480" s="44" t="s">
        <v>499</v>
      </c>
      <c r="N480" s="39" t="s">
        <v>893</v>
      </c>
      <c r="O480" s="28"/>
      <c r="P480" s="39" t="s">
        <v>57</v>
      </c>
      <c r="Q480" s="45"/>
      <c r="R480" s="45"/>
      <c r="S480" s="42"/>
      <c r="T480" s="46" t="b">
        <v>0</v>
      </c>
      <c r="U480" s="47" t="s">
        <v>58</v>
      </c>
      <c r="V480" s="47" t="s">
        <v>59</v>
      </c>
      <c r="W480" s="50"/>
      <c r="X480" s="43" t="s">
        <v>60</v>
      </c>
      <c r="Y480" s="49" t="s">
        <v>61</v>
      </c>
      <c r="Z480" s="28"/>
      <c r="AA480" s="28"/>
      <c r="AB480" s="28"/>
      <c r="AC480" s="28"/>
    </row>
    <row r="481">
      <c r="A481" s="37" t="s">
        <v>28</v>
      </c>
      <c r="B481" s="38"/>
      <c r="C481" s="39" t="s">
        <v>894</v>
      </c>
      <c r="D481" s="40" t="s">
        <v>63</v>
      </c>
      <c r="E481" s="40" t="s">
        <v>64</v>
      </c>
      <c r="F481" s="41" t="b">
        <f t="shared" si="3"/>
        <v>0</v>
      </c>
      <c r="G481" s="41" t="b">
        <f t="shared" si="2"/>
        <v>1</v>
      </c>
      <c r="H481" s="42"/>
      <c r="I481" s="40" t="s">
        <v>885</v>
      </c>
      <c r="J481" s="43" t="s">
        <v>31</v>
      </c>
      <c r="K481" s="28"/>
      <c r="L481" s="23" t="s">
        <v>44</v>
      </c>
      <c r="M481" s="44" t="s">
        <v>499</v>
      </c>
      <c r="N481" s="39" t="s">
        <v>895</v>
      </c>
      <c r="O481" s="28"/>
      <c r="P481" s="39" t="s">
        <v>66</v>
      </c>
      <c r="Q481" s="45"/>
      <c r="R481" s="45"/>
      <c r="S481" s="42"/>
      <c r="T481" s="46" t="b">
        <v>0</v>
      </c>
      <c r="U481" s="47" t="s">
        <v>48</v>
      </c>
      <c r="V481" s="47" t="s">
        <v>67</v>
      </c>
      <c r="W481" s="48" t="s">
        <v>68</v>
      </c>
      <c r="X481" s="43" t="s">
        <v>69</v>
      </c>
      <c r="Y481" s="49" t="s">
        <v>70</v>
      </c>
      <c r="Z481" s="28"/>
      <c r="AA481" s="28"/>
      <c r="AB481" s="28"/>
      <c r="AC481" s="28"/>
    </row>
    <row r="482">
      <c r="A482" s="37" t="s">
        <v>28</v>
      </c>
      <c r="B482" s="37" t="s">
        <v>71</v>
      </c>
      <c r="C482" s="39" t="s">
        <v>896</v>
      </c>
      <c r="D482" s="40" t="s">
        <v>73</v>
      </c>
      <c r="E482" s="40" t="s">
        <v>74</v>
      </c>
      <c r="F482" s="41" t="b">
        <f t="shared" si="3"/>
        <v>0</v>
      </c>
      <c r="G482" s="41" t="b">
        <f t="shared" si="2"/>
        <v>1</v>
      </c>
      <c r="H482" s="42"/>
      <c r="I482" s="40" t="s">
        <v>885</v>
      </c>
      <c r="J482" s="43" t="s">
        <v>31</v>
      </c>
      <c r="K482" s="28"/>
      <c r="L482" s="23" t="s">
        <v>44</v>
      </c>
      <c r="M482" s="44" t="s">
        <v>499</v>
      </c>
      <c r="N482" s="39" t="s">
        <v>897</v>
      </c>
      <c r="O482" s="28"/>
      <c r="P482" s="39" t="s">
        <v>76</v>
      </c>
      <c r="Q482" s="45"/>
      <c r="R482" s="45"/>
      <c r="S482" s="42"/>
      <c r="T482" s="46" t="b">
        <v>0</v>
      </c>
      <c r="U482" s="47" t="s">
        <v>77</v>
      </c>
      <c r="V482" s="47" t="s">
        <v>78</v>
      </c>
      <c r="W482" s="50"/>
      <c r="X482" s="43" t="s">
        <v>79</v>
      </c>
      <c r="Y482" s="49" t="s">
        <v>80</v>
      </c>
      <c r="Z482" s="28"/>
      <c r="AA482" s="28"/>
      <c r="AB482" s="28"/>
      <c r="AC482" s="28"/>
    </row>
    <row r="483">
      <c r="A483" s="37" t="s">
        <v>81</v>
      </c>
      <c r="B483" s="38"/>
      <c r="C483" s="39" t="s">
        <v>896</v>
      </c>
      <c r="D483" s="40" t="s">
        <v>82</v>
      </c>
      <c r="E483" s="40" t="s">
        <v>74</v>
      </c>
      <c r="F483" s="41" t="b">
        <f t="shared" si="3"/>
        <v>0</v>
      </c>
      <c r="G483" s="41" t="b">
        <f t="shared" si="2"/>
        <v>1</v>
      </c>
      <c r="H483" s="42"/>
      <c r="I483" s="40" t="s">
        <v>885</v>
      </c>
      <c r="J483" s="43" t="s">
        <v>31</v>
      </c>
      <c r="K483" s="28"/>
      <c r="L483" s="23" t="s">
        <v>44</v>
      </c>
      <c r="M483" s="44" t="s">
        <v>499</v>
      </c>
      <c r="N483" s="39" t="s">
        <v>897</v>
      </c>
      <c r="O483" s="28"/>
      <c r="P483" s="39" t="s">
        <v>76</v>
      </c>
      <c r="Q483" s="45"/>
      <c r="R483" s="45"/>
      <c r="S483" s="42"/>
      <c r="T483" s="46" t="b">
        <v>0</v>
      </c>
      <c r="U483" s="47" t="s">
        <v>77</v>
      </c>
      <c r="V483" s="47" t="s">
        <v>78</v>
      </c>
      <c r="W483" s="50"/>
      <c r="X483" s="43" t="s">
        <v>79</v>
      </c>
      <c r="Y483" s="49" t="s">
        <v>80</v>
      </c>
      <c r="Z483" s="28"/>
      <c r="AA483" s="28"/>
      <c r="AB483" s="28"/>
      <c r="AC483" s="28"/>
    </row>
    <row r="484">
      <c r="A484" s="17"/>
      <c r="B484" s="17"/>
      <c r="C484" s="18" t="s">
        <v>898</v>
      </c>
      <c r="D484" s="19"/>
      <c r="E484" s="19"/>
      <c r="F484" s="20" t="b">
        <f t="shared" si="3"/>
        <v>1</v>
      </c>
      <c r="G484" s="20" t="b">
        <f t="shared" si="2"/>
        <v>0</v>
      </c>
      <c r="H484" s="21" t="s">
        <v>899</v>
      </c>
      <c r="I484" s="19"/>
      <c r="J484" s="22" t="s">
        <v>31</v>
      </c>
      <c r="K484" s="19"/>
      <c r="L484" s="23" t="s">
        <v>900</v>
      </c>
      <c r="M484" s="24" t="s">
        <v>499</v>
      </c>
      <c r="N484" s="18" t="s">
        <v>901</v>
      </c>
      <c r="O484" s="19"/>
      <c r="P484" s="18" t="s">
        <v>902</v>
      </c>
      <c r="Q484" s="19"/>
      <c r="R484" s="19"/>
      <c r="S484" s="20" t="b">
        <v>0</v>
      </c>
      <c r="T484" s="19"/>
      <c r="U484" s="19"/>
      <c r="V484" s="19"/>
      <c r="W484" s="25"/>
      <c r="X484" s="43" t="s">
        <v>903</v>
      </c>
      <c r="Y484" s="49" t="s">
        <v>37</v>
      </c>
      <c r="Z484" s="43" t="s">
        <v>874</v>
      </c>
      <c r="AA484" s="43" t="s">
        <v>904</v>
      </c>
      <c r="AB484" s="28"/>
      <c r="AC484" s="28"/>
    </row>
    <row r="485">
      <c r="A485" s="17"/>
      <c r="B485" s="17"/>
      <c r="C485" s="30" t="s">
        <v>898</v>
      </c>
      <c r="D485" s="19"/>
      <c r="E485" s="19"/>
      <c r="F485" s="31" t="b">
        <f t="shared" si="3"/>
        <v>1</v>
      </c>
      <c r="G485" s="31" t="b">
        <f t="shared" si="2"/>
        <v>0</v>
      </c>
      <c r="H485" s="32" t="s">
        <v>899</v>
      </c>
      <c r="I485" s="19"/>
      <c r="J485" s="22" t="s">
        <v>31</v>
      </c>
      <c r="K485" s="19"/>
      <c r="L485" s="33" t="s">
        <v>38</v>
      </c>
      <c r="M485" s="34" t="s">
        <v>499</v>
      </c>
      <c r="N485" s="30" t="s">
        <v>901</v>
      </c>
      <c r="O485" s="19"/>
      <c r="P485" s="30" t="s">
        <v>902</v>
      </c>
      <c r="Q485" s="19"/>
      <c r="R485" s="19"/>
      <c r="S485" s="31" t="b">
        <v>0</v>
      </c>
      <c r="T485" s="19"/>
      <c r="U485" s="19"/>
      <c r="V485" s="19"/>
      <c r="W485" s="25"/>
      <c r="X485" s="52" t="s">
        <v>39</v>
      </c>
      <c r="Y485" s="53" t="s">
        <v>40</v>
      </c>
      <c r="Z485" s="28"/>
      <c r="AA485" s="28"/>
      <c r="AB485" s="28"/>
      <c r="AC485" s="28"/>
    </row>
    <row r="486">
      <c r="A486" s="38"/>
      <c r="B486" s="38"/>
      <c r="C486" s="39" t="s">
        <v>905</v>
      </c>
      <c r="D486" s="40" t="s">
        <v>42</v>
      </c>
      <c r="E486" s="40" t="s">
        <v>43</v>
      </c>
      <c r="F486" s="41" t="b">
        <f t="shared" si="3"/>
        <v>0</v>
      </c>
      <c r="G486" s="41" t="b">
        <f t="shared" si="2"/>
        <v>1</v>
      </c>
      <c r="H486" s="42"/>
      <c r="I486" s="40" t="s">
        <v>898</v>
      </c>
      <c r="J486" s="43" t="s">
        <v>31</v>
      </c>
      <c r="K486" s="28"/>
      <c r="L486" s="23" t="s">
        <v>44</v>
      </c>
      <c r="M486" s="44" t="s">
        <v>499</v>
      </c>
      <c r="N486" s="39" t="s">
        <v>906</v>
      </c>
      <c r="O486" s="22" t="s">
        <v>907</v>
      </c>
      <c r="P486" s="39" t="s">
        <v>47</v>
      </c>
      <c r="Q486" s="45"/>
      <c r="R486" s="45"/>
      <c r="S486" s="42"/>
      <c r="T486" s="46" t="b">
        <v>0</v>
      </c>
      <c r="U486" s="47" t="s">
        <v>48</v>
      </c>
      <c r="V486" s="47" t="s">
        <v>49</v>
      </c>
      <c r="W486" s="48" t="s">
        <v>50</v>
      </c>
      <c r="X486" s="43" t="s">
        <v>51</v>
      </c>
      <c r="Y486" s="49" t="s">
        <v>908</v>
      </c>
      <c r="Z486" s="28"/>
      <c r="AA486" s="28"/>
      <c r="AB486" s="28"/>
      <c r="AC486" s="28"/>
    </row>
    <row r="487">
      <c r="A487" s="38"/>
      <c r="B487" s="38"/>
      <c r="C487" s="39" t="s">
        <v>909</v>
      </c>
      <c r="D487" s="40" t="s">
        <v>54</v>
      </c>
      <c r="E487" s="40" t="s">
        <v>55</v>
      </c>
      <c r="F487" s="41" t="b">
        <f t="shared" si="3"/>
        <v>0</v>
      </c>
      <c r="G487" s="41" t="b">
        <f t="shared" si="2"/>
        <v>1</v>
      </c>
      <c r="H487" s="42"/>
      <c r="I487" s="40" t="s">
        <v>898</v>
      </c>
      <c r="J487" s="43" t="s">
        <v>31</v>
      </c>
      <c r="K487" s="28"/>
      <c r="L487" s="23" t="s">
        <v>44</v>
      </c>
      <c r="M487" s="44" t="s">
        <v>499</v>
      </c>
      <c r="N487" s="39" t="s">
        <v>910</v>
      </c>
      <c r="O487" s="28"/>
      <c r="P487" s="39" t="s">
        <v>57</v>
      </c>
      <c r="Q487" s="45"/>
      <c r="R487" s="45"/>
      <c r="S487" s="42"/>
      <c r="T487" s="46" t="b">
        <v>0</v>
      </c>
      <c r="U487" s="47" t="s">
        <v>58</v>
      </c>
      <c r="V487" s="47" t="s">
        <v>59</v>
      </c>
      <c r="W487" s="50"/>
      <c r="X487" s="43" t="s">
        <v>60</v>
      </c>
      <c r="Y487" s="49" t="s">
        <v>61</v>
      </c>
      <c r="Z487" s="28"/>
      <c r="AA487" s="28"/>
      <c r="AB487" s="28"/>
      <c r="AC487" s="28"/>
    </row>
    <row r="488">
      <c r="A488" s="38"/>
      <c r="B488" s="38"/>
      <c r="C488" s="39" t="s">
        <v>911</v>
      </c>
      <c r="D488" s="40" t="s">
        <v>63</v>
      </c>
      <c r="E488" s="40" t="s">
        <v>64</v>
      </c>
      <c r="F488" s="41" t="b">
        <f t="shared" si="3"/>
        <v>0</v>
      </c>
      <c r="G488" s="41" t="b">
        <f t="shared" si="2"/>
        <v>1</v>
      </c>
      <c r="H488" s="42"/>
      <c r="I488" s="40" t="s">
        <v>898</v>
      </c>
      <c r="J488" s="43" t="s">
        <v>31</v>
      </c>
      <c r="K488" s="28"/>
      <c r="L488" s="23" t="s">
        <v>44</v>
      </c>
      <c r="M488" s="44" t="s">
        <v>499</v>
      </c>
      <c r="N488" s="39" t="s">
        <v>912</v>
      </c>
      <c r="O488" s="28"/>
      <c r="P488" s="39" t="s">
        <v>66</v>
      </c>
      <c r="Q488" s="45"/>
      <c r="R488" s="45"/>
      <c r="S488" s="42"/>
      <c r="T488" s="46" t="b">
        <v>0</v>
      </c>
      <c r="U488" s="47" t="s">
        <v>48</v>
      </c>
      <c r="V488" s="47" t="s">
        <v>67</v>
      </c>
      <c r="W488" s="48" t="s">
        <v>68</v>
      </c>
      <c r="X488" s="43" t="s">
        <v>69</v>
      </c>
      <c r="Y488" s="49" t="s">
        <v>70</v>
      </c>
      <c r="Z488" s="28"/>
      <c r="AA488" s="28"/>
      <c r="AB488" s="28"/>
      <c r="AC488" s="28"/>
    </row>
    <row r="489">
      <c r="A489" s="38"/>
      <c r="B489" s="37" t="s">
        <v>71</v>
      </c>
      <c r="C489" s="39" t="s">
        <v>913</v>
      </c>
      <c r="D489" s="40" t="s">
        <v>73</v>
      </c>
      <c r="E489" s="40" t="s">
        <v>74</v>
      </c>
      <c r="F489" s="41" t="b">
        <f t="shared" si="3"/>
        <v>0</v>
      </c>
      <c r="G489" s="41" t="b">
        <f t="shared" si="2"/>
        <v>1</v>
      </c>
      <c r="H489" s="42"/>
      <c r="I489" s="40" t="s">
        <v>898</v>
      </c>
      <c r="J489" s="43" t="s">
        <v>31</v>
      </c>
      <c r="K489" s="28"/>
      <c r="L489" s="23" t="s">
        <v>44</v>
      </c>
      <c r="M489" s="44" t="s">
        <v>499</v>
      </c>
      <c r="N489" s="39" t="s">
        <v>914</v>
      </c>
      <c r="O489" s="28"/>
      <c r="P489" s="39" t="s">
        <v>76</v>
      </c>
      <c r="Q489" s="45"/>
      <c r="R489" s="45"/>
      <c r="S489" s="42"/>
      <c r="T489" s="46" t="b">
        <v>0</v>
      </c>
      <c r="U489" s="47" t="s">
        <v>77</v>
      </c>
      <c r="V489" s="47" t="s">
        <v>78</v>
      </c>
      <c r="W489" s="50"/>
      <c r="X489" s="43" t="s">
        <v>79</v>
      </c>
      <c r="Y489" s="49" t="s">
        <v>80</v>
      </c>
      <c r="Z489" s="28"/>
      <c r="AA489" s="28"/>
      <c r="AB489" s="28"/>
      <c r="AC489" s="28"/>
    </row>
    <row r="490">
      <c r="A490" s="37" t="s">
        <v>81</v>
      </c>
      <c r="B490" s="38"/>
      <c r="C490" s="39" t="s">
        <v>913</v>
      </c>
      <c r="D490" s="40" t="s">
        <v>82</v>
      </c>
      <c r="E490" s="40" t="s">
        <v>74</v>
      </c>
      <c r="F490" s="41" t="b">
        <f t="shared" si="3"/>
        <v>0</v>
      </c>
      <c r="G490" s="41" t="b">
        <f t="shared" si="2"/>
        <v>1</v>
      </c>
      <c r="H490" s="42"/>
      <c r="I490" s="40" t="s">
        <v>898</v>
      </c>
      <c r="J490" s="43" t="s">
        <v>31</v>
      </c>
      <c r="K490" s="28"/>
      <c r="L490" s="23" t="s">
        <v>44</v>
      </c>
      <c r="M490" s="44" t="s">
        <v>499</v>
      </c>
      <c r="N490" s="39" t="s">
        <v>914</v>
      </c>
      <c r="O490" s="28"/>
      <c r="P490" s="39" t="s">
        <v>76</v>
      </c>
      <c r="Q490" s="45"/>
      <c r="R490" s="45"/>
      <c r="S490" s="42"/>
      <c r="T490" s="46" t="b">
        <v>0</v>
      </c>
      <c r="U490" s="47" t="s">
        <v>77</v>
      </c>
      <c r="V490" s="47" t="s">
        <v>78</v>
      </c>
      <c r="W490" s="50"/>
      <c r="X490" s="43" t="s">
        <v>79</v>
      </c>
      <c r="Y490" s="49" t="s">
        <v>80</v>
      </c>
      <c r="Z490" s="28"/>
      <c r="AA490" s="28"/>
      <c r="AB490" s="28"/>
      <c r="AC490" s="28"/>
    </row>
    <row r="491">
      <c r="A491" s="17"/>
      <c r="B491" s="17"/>
      <c r="C491" s="18" t="s">
        <v>915</v>
      </c>
      <c r="D491" s="19"/>
      <c r="E491" s="19"/>
      <c r="F491" s="20" t="b">
        <f t="shared" si="3"/>
        <v>1</v>
      </c>
      <c r="G491" s="20" t="b">
        <f t="shared" si="2"/>
        <v>0</v>
      </c>
      <c r="H491" s="21" t="s">
        <v>916</v>
      </c>
      <c r="I491" s="19"/>
      <c r="J491" s="22" t="s">
        <v>917</v>
      </c>
      <c r="K491" s="19"/>
      <c r="L491" s="25"/>
      <c r="M491" s="24" t="s">
        <v>499</v>
      </c>
      <c r="N491" s="18" t="s">
        <v>918</v>
      </c>
      <c r="O491" s="19"/>
      <c r="P491" s="18" t="s">
        <v>919</v>
      </c>
      <c r="Q491" s="19"/>
      <c r="R491" s="19"/>
      <c r="S491" s="20" t="b">
        <v>0</v>
      </c>
      <c r="T491" s="19"/>
      <c r="U491" s="19"/>
      <c r="V491" s="19"/>
      <c r="W491" s="25"/>
      <c r="X491" s="28"/>
      <c r="Y491" s="66"/>
      <c r="Z491" s="28"/>
      <c r="AA491" s="43" t="s">
        <v>920</v>
      </c>
      <c r="AB491" s="28"/>
      <c r="AC491" s="28"/>
    </row>
    <row r="492">
      <c r="A492" s="38"/>
      <c r="B492" s="38"/>
      <c r="C492" s="39" t="s">
        <v>921</v>
      </c>
      <c r="D492" s="40" t="s">
        <v>42</v>
      </c>
      <c r="E492" s="40" t="s">
        <v>43</v>
      </c>
      <c r="F492" s="41" t="b">
        <f t="shared" si="3"/>
        <v>0</v>
      </c>
      <c r="G492" s="41" t="b">
        <f t="shared" si="2"/>
        <v>1</v>
      </c>
      <c r="H492" s="42"/>
      <c r="I492" s="40" t="s">
        <v>915</v>
      </c>
      <c r="J492" s="43" t="s">
        <v>31</v>
      </c>
      <c r="K492" s="28"/>
      <c r="L492" s="66"/>
      <c r="M492" s="44" t="s">
        <v>499</v>
      </c>
      <c r="N492" s="39" t="s">
        <v>922</v>
      </c>
      <c r="O492" s="43" t="s">
        <v>923</v>
      </c>
      <c r="P492" s="39" t="s">
        <v>47</v>
      </c>
      <c r="Q492" s="45"/>
      <c r="R492" s="45"/>
      <c r="S492" s="42"/>
      <c r="T492" s="46" t="b">
        <v>0</v>
      </c>
      <c r="U492" s="47" t="s">
        <v>48</v>
      </c>
      <c r="V492" s="47" t="s">
        <v>49</v>
      </c>
      <c r="W492" s="48" t="s">
        <v>50</v>
      </c>
      <c r="X492" s="28"/>
      <c r="Y492" s="66"/>
      <c r="Z492" s="28"/>
      <c r="AA492" s="28"/>
      <c r="AB492" s="28"/>
      <c r="AC492" s="28"/>
    </row>
    <row r="493">
      <c r="A493" s="38"/>
      <c r="B493" s="38"/>
      <c r="C493" s="39" t="s">
        <v>924</v>
      </c>
      <c r="D493" s="40" t="s">
        <v>54</v>
      </c>
      <c r="E493" s="40" t="s">
        <v>55</v>
      </c>
      <c r="F493" s="41" t="b">
        <f t="shared" si="3"/>
        <v>0</v>
      </c>
      <c r="G493" s="41" t="b">
        <f t="shared" si="2"/>
        <v>1</v>
      </c>
      <c r="H493" s="42"/>
      <c r="I493" s="40" t="s">
        <v>915</v>
      </c>
      <c r="J493" s="43" t="s">
        <v>917</v>
      </c>
      <c r="K493" s="28"/>
      <c r="L493" s="66"/>
      <c r="M493" s="44" t="s">
        <v>499</v>
      </c>
      <c r="N493" s="39" t="s">
        <v>925</v>
      </c>
      <c r="O493" s="28"/>
      <c r="P493" s="39" t="s">
        <v>57</v>
      </c>
      <c r="Q493" s="45"/>
      <c r="R493" s="45"/>
      <c r="S493" s="42"/>
      <c r="T493" s="46" t="b">
        <v>0</v>
      </c>
      <c r="U493" s="47" t="s">
        <v>58</v>
      </c>
      <c r="V493" s="47" t="s">
        <v>59</v>
      </c>
      <c r="W493" s="50"/>
      <c r="X493" s="28"/>
      <c r="Y493" s="66"/>
      <c r="Z493" s="28"/>
      <c r="AA493" s="28"/>
      <c r="AB493" s="28"/>
      <c r="AC493" s="28"/>
    </row>
    <row r="494">
      <c r="A494" s="38"/>
      <c r="B494" s="38"/>
      <c r="C494" s="39" t="s">
        <v>926</v>
      </c>
      <c r="D494" s="40" t="s">
        <v>63</v>
      </c>
      <c r="E494" s="40" t="s">
        <v>64</v>
      </c>
      <c r="F494" s="41" t="b">
        <f t="shared" si="3"/>
        <v>0</v>
      </c>
      <c r="G494" s="41" t="b">
        <f t="shared" si="2"/>
        <v>1</v>
      </c>
      <c r="H494" s="42"/>
      <c r="I494" s="40" t="s">
        <v>915</v>
      </c>
      <c r="J494" s="43" t="s">
        <v>917</v>
      </c>
      <c r="K494" s="28"/>
      <c r="L494" s="66"/>
      <c r="M494" s="44" t="s">
        <v>499</v>
      </c>
      <c r="N494" s="39" t="s">
        <v>927</v>
      </c>
      <c r="O494" s="28"/>
      <c r="P494" s="39" t="s">
        <v>66</v>
      </c>
      <c r="Q494" s="45"/>
      <c r="R494" s="45"/>
      <c r="S494" s="42"/>
      <c r="T494" s="46" t="b">
        <v>0</v>
      </c>
      <c r="U494" s="47" t="s">
        <v>48</v>
      </c>
      <c r="V494" s="47" t="s">
        <v>67</v>
      </c>
      <c r="W494" s="48" t="s">
        <v>68</v>
      </c>
      <c r="X494" s="28"/>
      <c r="Y494" s="66"/>
      <c r="Z494" s="28"/>
      <c r="AA494" s="28"/>
      <c r="AB494" s="28"/>
      <c r="AC494" s="28"/>
    </row>
    <row r="495">
      <c r="A495" s="38"/>
      <c r="B495" s="37" t="s">
        <v>71</v>
      </c>
      <c r="C495" s="39" t="s">
        <v>928</v>
      </c>
      <c r="D495" s="40" t="s">
        <v>73</v>
      </c>
      <c r="E495" s="40" t="s">
        <v>74</v>
      </c>
      <c r="F495" s="41" t="b">
        <f t="shared" si="3"/>
        <v>0</v>
      </c>
      <c r="G495" s="41" t="b">
        <f t="shared" si="2"/>
        <v>1</v>
      </c>
      <c r="H495" s="42"/>
      <c r="I495" s="40" t="s">
        <v>915</v>
      </c>
      <c r="J495" s="43" t="s">
        <v>917</v>
      </c>
      <c r="K495" s="28"/>
      <c r="L495" s="66"/>
      <c r="M495" s="44" t="s">
        <v>499</v>
      </c>
      <c r="N495" s="39" t="s">
        <v>929</v>
      </c>
      <c r="O495" s="28"/>
      <c r="P495" s="39" t="s">
        <v>76</v>
      </c>
      <c r="Q495" s="45"/>
      <c r="R495" s="45"/>
      <c r="S495" s="42"/>
      <c r="T495" s="46" t="b">
        <v>0</v>
      </c>
      <c r="U495" s="47" t="s">
        <v>77</v>
      </c>
      <c r="V495" s="47" t="s">
        <v>78</v>
      </c>
      <c r="W495" s="50"/>
      <c r="X495" s="28"/>
      <c r="Y495" s="66"/>
      <c r="Z495" s="28"/>
      <c r="AA495" s="28"/>
      <c r="AB495" s="28"/>
      <c r="AC495" s="28"/>
    </row>
    <row r="496">
      <c r="A496" s="37" t="s">
        <v>81</v>
      </c>
      <c r="B496" s="38"/>
      <c r="C496" s="39" t="s">
        <v>928</v>
      </c>
      <c r="D496" s="40" t="s">
        <v>82</v>
      </c>
      <c r="E496" s="40" t="s">
        <v>74</v>
      </c>
      <c r="F496" s="41" t="b">
        <f t="shared" si="3"/>
        <v>0</v>
      </c>
      <c r="G496" s="41" t="b">
        <f t="shared" si="2"/>
        <v>1</v>
      </c>
      <c r="H496" s="42"/>
      <c r="I496" s="40" t="s">
        <v>915</v>
      </c>
      <c r="J496" s="43" t="s">
        <v>917</v>
      </c>
      <c r="K496" s="28"/>
      <c r="L496" s="66"/>
      <c r="M496" s="44" t="s">
        <v>499</v>
      </c>
      <c r="N496" s="39" t="s">
        <v>929</v>
      </c>
      <c r="O496" s="28"/>
      <c r="P496" s="39" t="s">
        <v>76</v>
      </c>
      <c r="Q496" s="45"/>
      <c r="R496" s="45"/>
      <c r="S496" s="42"/>
      <c r="T496" s="46" t="b">
        <v>0</v>
      </c>
      <c r="U496" s="47" t="s">
        <v>77</v>
      </c>
      <c r="V496" s="47" t="s">
        <v>78</v>
      </c>
      <c r="W496" s="50"/>
      <c r="X496" s="28"/>
      <c r="Y496" s="66"/>
      <c r="Z496" s="28"/>
      <c r="AA496" s="28"/>
      <c r="AB496" s="28"/>
      <c r="AC496" s="28"/>
    </row>
    <row r="497">
      <c r="A497" s="17"/>
      <c r="B497" s="17"/>
      <c r="C497" s="18" t="s">
        <v>930</v>
      </c>
      <c r="D497" s="19"/>
      <c r="E497" s="19"/>
      <c r="F497" s="20" t="b">
        <f t="shared" si="3"/>
        <v>1</v>
      </c>
      <c r="G497" s="20" t="b">
        <f t="shared" si="2"/>
        <v>0</v>
      </c>
      <c r="H497" s="21" t="s">
        <v>916</v>
      </c>
      <c r="I497" s="19"/>
      <c r="J497" s="22" t="s">
        <v>31</v>
      </c>
      <c r="K497" s="19"/>
      <c r="L497" s="23" t="s">
        <v>931</v>
      </c>
      <c r="M497" s="24" t="s">
        <v>499</v>
      </c>
      <c r="N497" s="18" t="s">
        <v>932</v>
      </c>
      <c r="O497" s="19"/>
      <c r="P497" s="18" t="s">
        <v>933</v>
      </c>
      <c r="Q497" s="19"/>
      <c r="R497" s="19"/>
      <c r="S497" s="20" t="b">
        <v>0</v>
      </c>
      <c r="T497" s="19"/>
      <c r="U497" s="19"/>
      <c r="V497" s="19"/>
      <c r="W497" s="25"/>
      <c r="X497" s="43" t="s">
        <v>934</v>
      </c>
      <c r="Y497" s="49" t="s">
        <v>37</v>
      </c>
      <c r="Z497" s="28"/>
      <c r="AA497" s="28"/>
      <c r="AB497" s="28"/>
      <c r="AC497" s="28"/>
    </row>
    <row r="498">
      <c r="A498" s="17"/>
      <c r="B498" s="17"/>
      <c r="C498" s="30" t="s">
        <v>930</v>
      </c>
      <c r="D498" s="19"/>
      <c r="E498" s="19"/>
      <c r="F498" s="31" t="b">
        <f t="shared" si="3"/>
        <v>1</v>
      </c>
      <c r="G498" s="31" t="b">
        <f t="shared" si="2"/>
        <v>0</v>
      </c>
      <c r="H498" s="32" t="s">
        <v>916</v>
      </c>
      <c r="I498" s="19"/>
      <c r="J498" s="22" t="s">
        <v>31</v>
      </c>
      <c r="K498" s="19"/>
      <c r="L498" s="33" t="s">
        <v>38</v>
      </c>
      <c r="M498" s="34" t="s">
        <v>499</v>
      </c>
      <c r="N498" s="30" t="s">
        <v>932</v>
      </c>
      <c r="O498" s="19"/>
      <c r="P498" s="30" t="s">
        <v>933</v>
      </c>
      <c r="Q498" s="19"/>
      <c r="R498" s="19"/>
      <c r="S498" s="31" t="b">
        <v>0</v>
      </c>
      <c r="T498" s="19"/>
      <c r="U498" s="19"/>
      <c r="V498" s="19"/>
      <c r="W498" s="25"/>
      <c r="X498" s="52" t="s">
        <v>39</v>
      </c>
      <c r="Y498" s="53" t="s">
        <v>40</v>
      </c>
      <c r="Z498" s="28"/>
      <c r="AA498" s="28"/>
      <c r="AB498" s="28"/>
      <c r="AC498" s="28"/>
    </row>
    <row r="499">
      <c r="A499" s="17"/>
      <c r="B499" s="17"/>
      <c r="C499" s="30" t="s">
        <v>930</v>
      </c>
      <c r="D499" s="19"/>
      <c r="E499" s="19"/>
      <c r="F499" s="31" t="b">
        <f t="shared" si="3"/>
        <v>1</v>
      </c>
      <c r="G499" s="31" t="b">
        <f t="shared" si="2"/>
        <v>0</v>
      </c>
      <c r="H499" s="32" t="s">
        <v>916</v>
      </c>
      <c r="I499" s="19"/>
      <c r="J499" s="22" t="s">
        <v>31</v>
      </c>
      <c r="K499" s="19"/>
      <c r="L499" s="33" t="s">
        <v>935</v>
      </c>
      <c r="M499" s="34" t="s">
        <v>499</v>
      </c>
      <c r="N499" s="30" t="s">
        <v>932</v>
      </c>
      <c r="O499" s="19"/>
      <c r="P499" s="30" t="s">
        <v>933</v>
      </c>
      <c r="Q499" s="19"/>
      <c r="R499" s="19"/>
      <c r="S499" s="31" t="b">
        <v>0</v>
      </c>
      <c r="T499" s="19"/>
      <c r="U499" s="19"/>
      <c r="V499" s="19"/>
      <c r="W499" s="25"/>
      <c r="X499" s="52" t="s">
        <v>936</v>
      </c>
      <c r="Y499" s="53" t="s">
        <v>937</v>
      </c>
      <c r="Z499" s="52" t="s">
        <v>841</v>
      </c>
      <c r="AA499" s="28"/>
      <c r="AB499" s="28"/>
      <c r="AC499" s="28"/>
    </row>
    <row r="500">
      <c r="A500" s="38"/>
      <c r="B500" s="38"/>
      <c r="C500" s="39" t="s">
        <v>938</v>
      </c>
      <c r="D500" s="40" t="s">
        <v>42</v>
      </c>
      <c r="E500" s="40" t="s">
        <v>43</v>
      </c>
      <c r="F500" s="41" t="b">
        <f t="shared" si="3"/>
        <v>0</v>
      </c>
      <c r="G500" s="41" t="b">
        <f t="shared" si="2"/>
        <v>1</v>
      </c>
      <c r="H500" s="42"/>
      <c r="I500" s="40" t="s">
        <v>930</v>
      </c>
      <c r="J500" s="43" t="s">
        <v>31</v>
      </c>
      <c r="K500" s="28"/>
      <c r="L500" s="23" t="s">
        <v>44</v>
      </c>
      <c r="M500" s="44" t="s">
        <v>499</v>
      </c>
      <c r="N500" s="39" t="s">
        <v>939</v>
      </c>
      <c r="O500" s="67" t="s">
        <v>940</v>
      </c>
      <c r="P500" s="39" t="s">
        <v>47</v>
      </c>
      <c r="Q500" s="45"/>
      <c r="R500" s="45"/>
      <c r="S500" s="42"/>
      <c r="T500" s="46" t="b">
        <v>0</v>
      </c>
      <c r="U500" s="47" t="s">
        <v>48</v>
      </c>
      <c r="V500" s="47" t="s">
        <v>49</v>
      </c>
      <c r="W500" s="48" t="s">
        <v>50</v>
      </c>
      <c r="X500" s="43" t="s">
        <v>51</v>
      </c>
      <c r="Y500" s="49" t="s">
        <v>941</v>
      </c>
      <c r="Z500" s="28"/>
      <c r="AA500" s="28"/>
      <c r="AB500" s="28"/>
      <c r="AC500" s="28"/>
    </row>
    <row r="501">
      <c r="A501" s="38"/>
      <c r="B501" s="38"/>
      <c r="C501" s="68" t="s">
        <v>938</v>
      </c>
      <c r="D501" s="69" t="s">
        <v>42</v>
      </c>
      <c r="E501" s="69" t="s">
        <v>43</v>
      </c>
      <c r="F501" s="70" t="b">
        <f t="shared" si="3"/>
        <v>0</v>
      </c>
      <c r="G501" s="70" t="b">
        <f t="shared" si="2"/>
        <v>1</v>
      </c>
      <c r="H501" s="42"/>
      <c r="I501" s="69" t="s">
        <v>930</v>
      </c>
      <c r="J501" s="43" t="s">
        <v>31</v>
      </c>
      <c r="K501" s="28"/>
      <c r="L501" s="33" t="s">
        <v>44</v>
      </c>
      <c r="M501" s="71" t="s">
        <v>499</v>
      </c>
      <c r="N501" s="68" t="s">
        <v>939</v>
      </c>
      <c r="O501" s="72" t="s">
        <v>942</v>
      </c>
      <c r="P501" s="68" t="s">
        <v>47</v>
      </c>
      <c r="Q501" s="45"/>
      <c r="R501" s="45"/>
      <c r="S501" s="42"/>
      <c r="T501" s="73" t="b">
        <v>0</v>
      </c>
      <c r="U501" s="74" t="s">
        <v>48</v>
      </c>
      <c r="V501" s="74" t="s">
        <v>49</v>
      </c>
      <c r="W501" s="75" t="s">
        <v>50</v>
      </c>
      <c r="X501" s="52" t="s">
        <v>51</v>
      </c>
      <c r="Y501" s="53" t="s">
        <v>943</v>
      </c>
      <c r="Z501" s="28"/>
      <c r="AA501" s="28"/>
      <c r="AB501" s="28"/>
      <c r="AC501" s="28"/>
    </row>
    <row r="502">
      <c r="A502" s="38"/>
      <c r="B502" s="38"/>
      <c r="C502" s="68" t="s">
        <v>938</v>
      </c>
      <c r="D502" s="69" t="s">
        <v>42</v>
      </c>
      <c r="E502" s="69" t="s">
        <v>43</v>
      </c>
      <c r="F502" s="70" t="b">
        <f t="shared" si="3"/>
        <v>0</v>
      </c>
      <c r="G502" s="70" t="b">
        <f t="shared" si="2"/>
        <v>1</v>
      </c>
      <c r="H502" s="42"/>
      <c r="I502" s="69" t="s">
        <v>930</v>
      </c>
      <c r="J502" s="43" t="s">
        <v>31</v>
      </c>
      <c r="K502" s="28"/>
      <c r="L502" s="33" t="s">
        <v>44</v>
      </c>
      <c r="M502" s="71" t="s">
        <v>499</v>
      </c>
      <c r="N502" s="68" t="s">
        <v>939</v>
      </c>
      <c r="O502" s="72" t="s">
        <v>944</v>
      </c>
      <c r="P502" s="68" t="s">
        <v>47</v>
      </c>
      <c r="Q502" s="45"/>
      <c r="R502" s="45"/>
      <c r="S502" s="42"/>
      <c r="T502" s="73" t="b">
        <v>0</v>
      </c>
      <c r="U502" s="74" t="s">
        <v>48</v>
      </c>
      <c r="V502" s="74" t="s">
        <v>49</v>
      </c>
      <c r="W502" s="75" t="s">
        <v>50</v>
      </c>
      <c r="X502" s="52" t="s">
        <v>51</v>
      </c>
      <c r="Y502" s="53" t="s">
        <v>945</v>
      </c>
      <c r="Z502" s="28"/>
      <c r="AA502" s="28"/>
      <c r="AB502" s="28"/>
      <c r="AC502" s="28"/>
    </row>
    <row r="503">
      <c r="A503" s="38"/>
      <c r="B503" s="38"/>
      <c r="C503" s="68" t="s">
        <v>938</v>
      </c>
      <c r="D503" s="69" t="s">
        <v>42</v>
      </c>
      <c r="E503" s="69" t="s">
        <v>43</v>
      </c>
      <c r="F503" s="70" t="b">
        <f t="shared" si="3"/>
        <v>0</v>
      </c>
      <c r="G503" s="70" t="b">
        <f t="shared" si="2"/>
        <v>1</v>
      </c>
      <c r="H503" s="42"/>
      <c r="I503" s="69" t="s">
        <v>930</v>
      </c>
      <c r="J503" s="43" t="s">
        <v>31</v>
      </c>
      <c r="K503" s="28"/>
      <c r="L503" s="33" t="s">
        <v>44</v>
      </c>
      <c r="M503" s="71" t="s">
        <v>499</v>
      </c>
      <c r="N503" s="68" t="s">
        <v>939</v>
      </c>
      <c r="O503" s="72" t="s">
        <v>946</v>
      </c>
      <c r="P503" s="68" t="s">
        <v>47</v>
      </c>
      <c r="Q503" s="45"/>
      <c r="R503" s="45"/>
      <c r="S503" s="42"/>
      <c r="T503" s="73" t="b">
        <v>0</v>
      </c>
      <c r="U503" s="74" t="s">
        <v>48</v>
      </c>
      <c r="V503" s="74" t="s">
        <v>49</v>
      </c>
      <c r="W503" s="75" t="s">
        <v>50</v>
      </c>
      <c r="X503" s="52" t="s">
        <v>51</v>
      </c>
      <c r="Y503" s="53" t="s">
        <v>947</v>
      </c>
      <c r="Z503" s="28"/>
      <c r="AA503" s="28"/>
      <c r="AB503" s="28"/>
      <c r="AC503" s="28"/>
    </row>
    <row r="504">
      <c r="A504" s="38"/>
      <c r="B504" s="38"/>
      <c r="C504" s="68" t="s">
        <v>938</v>
      </c>
      <c r="D504" s="69" t="s">
        <v>42</v>
      </c>
      <c r="E504" s="69" t="s">
        <v>43</v>
      </c>
      <c r="F504" s="70" t="b">
        <f t="shared" si="3"/>
        <v>0</v>
      </c>
      <c r="G504" s="70" t="b">
        <f t="shared" si="2"/>
        <v>1</v>
      </c>
      <c r="H504" s="42"/>
      <c r="I504" s="69" t="s">
        <v>930</v>
      </c>
      <c r="J504" s="43" t="s">
        <v>31</v>
      </c>
      <c r="K504" s="28"/>
      <c r="L504" s="33" t="s">
        <v>44</v>
      </c>
      <c r="M504" s="71" t="s">
        <v>499</v>
      </c>
      <c r="N504" s="68" t="s">
        <v>939</v>
      </c>
      <c r="O504" s="72" t="s">
        <v>948</v>
      </c>
      <c r="P504" s="68" t="s">
        <v>47</v>
      </c>
      <c r="Q504" s="45"/>
      <c r="R504" s="45"/>
      <c r="S504" s="42"/>
      <c r="T504" s="73" t="b">
        <v>0</v>
      </c>
      <c r="U504" s="74" t="s">
        <v>48</v>
      </c>
      <c r="V504" s="74" t="s">
        <v>49</v>
      </c>
      <c r="W504" s="75" t="s">
        <v>50</v>
      </c>
      <c r="X504" s="52" t="s">
        <v>51</v>
      </c>
      <c r="Y504" s="53" t="s">
        <v>949</v>
      </c>
      <c r="Z504" s="28"/>
      <c r="AA504" s="28"/>
      <c r="AB504" s="28"/>
      <c r="AC504" s="28"/>
    </row>
    <row r="505">
      <c r="A505" s="38"/>
      <c r="B505" s="38"/>
      <c r="C505" s="68" t="s">
        <v>938</v>
      </c>
      <c r="D505" s="69" t="s">
        <v>42</v>
      </c>
      <c r="E505" s="69" t="s">
        <v>43</v>
      </c>
      <c r="F505" s="70" t="b">
        <f t="shared" si="3"/>
        <v>0</v>
      </c>
      <c r="G505" s="70" t="b">
        <f t="shared" si="2"/>
        <v>1</v>
      </c>
      <c r="H505" s="42"/>
      <c r="I505" s="69" t="s">
        <v>930</v>
      </c>
      <c r="J505" s="43" t="s">
        <v>31</v>
      </c>
      <c r="K505" s="28"/>
      <c r="L505" s="33" t="s">
        <v>44</v>
      </c>
      <c r="M505" s="71" t="s">
        <v>499</v>
      </c>
      <c r="N505" s="68" t="s">
        <v>939</v>
      </c>
      <c r="O505" s="72" t="s">
        <v>950</v>
      </c>
      <c r="P505" s="68" t="s">
        <v>47</v>
      </c>
      <c r="Q505" s="45"/>
      <c r="R505" s="45"/>
      <c r="S505" s="42"/>
      <c r="T505" s="73" t="b">
        <v>0</v>
      </c>
      <c r="U505" s="74" t="s">
        <v>48</v>
      </c>
      <c r="V505" s="74" t="s">
        <v>49</v>
      </c>
      <c r="W505" s="75" t="s">
        <v>50</v>
      </c>
      <c r="X505" s="52" t="s">
        <v>51</v>
      </c>
      <c r="Y505" s="53" t="s">
        <v>951</v>
      </c>
      <c r="Z505" s="28"/>
      <c r="AA505" s="28"/>
      <c r="AB505" s="28"/>
      <c r="AC505" s="28"/>
    </row>
    <row r="506">
      <c r="A506" s="38"/>
      <c r="B506" s="38"/>
      <c r="C506" s="68" t="s">
        <v>938</v>
      </c>
      <c r="D506" s="69" t="s">
        <v>42</v>
      </c>
      <c r="E506" s="69" t="s">
        <v>43</v>
      </c>
      <c r="F506" s="70" t="b">
        <f t="shared" si="3"/>
        <v>0</v>
      </c>
      <c r="G506" s="70" t="b">
        <f t="shared" si="2"/>
        <v>1</v>
      </c>
      <c r="H506" s="42"/>
      <c r="I506" s="69" t="s">
        <v>930</v>
      </c>
      <c r="J506" s="43" t="s">
        <v>31</v>
      </c>
      <c r="K506" s="28"/>
      <c r="L506" s="33" t="s">
        <v>44</v>
      </c>
      <c r="M506" s="71" t="s">
        <v>499</v>
      </c>
      <c r="N506" s="68" t="s">
        <v>939</v>
      </c>
      <c r="O506" s="72" t="s">
        <v>952</v>
      </c>
      <c r="P506" s="68" t="s">
        <v>47</v>
      </c>
      <c r="Q506" s="45"/>
      <c r="R506" s="45"/>
      <c r="S506" s="42"/>
      <c r="T506" s="73" t="b">
        <v>0</v>
      </c>
      <c r="U506" s="74" t="s">
        <v>48</v>
      </c>
      <c r="V506" s="74" t="s">
        <v>49</v>
      </c>
      <c r="W506" s="75" t="s">
        <v>50</v>
      </c>
      <c r="X506" s="52" t="s">
        <v>51</v>
      </c>
      <c r="Y506" s="53" t="s">
        <v>953</v>
      </c>
      <c r="Z506" s="28"/>
      <c r="AA506" s="28"/>
      <c r="AB506" s="28"/>
      <c r="AC506" s="28"/>
    </row>
    <row r="507">
      <c r="A507" s="38"/>
      <c r="B507" s="38"/>
      <c r="C507" s="68" t="s">
        <v>938</v>
      </c>
      <c r="D507" s="69" t="s">
        <v>42</v>
      </c>
      <c r="E507" s="69" t="s">
        <v>43</v>
      </c>
      <c r="F507" s="70" t="b">
        <f t="shared" si="3"/>
        <v>0</v>
      </c>
      <c r="G507" s="70" t="b">
        <f t="shared" si="2"/>
        <v>1</v>
      </c>
      <c r="H507" s="42"/>
      <c r="I507" s="69" t="s">
        <v>930</v>
      </c>
      <c r="J507" s="43" t="s">
        <v>31</v>
      </c>
      <c r="K507" s="28"/>
      <c r="L507" s="33" t="s">
        <v>44</v>
      </c>
      <c r="M507" s="71" t="s">
        <v>499</v>
      </c>
      <c r="N507" s="68" t="s">
        <v>939</v>
      </c>
      <c r="O507" s="72" t="s">
        <v>954</v>
      </c>
      <c r="P507" s="68" t="s">
        <v>47</v>
      </c>
      <c r="Q507" s="45"/>
      <c r="R507" s="45"/>
      <c r="S507" s="42"/>
      <c r="T507" s="73" t="b">
        <v>0</v>
      </c>
      <c r="U507" s="74" t="s">
        <v>48</v>
      </c>
      <c r="V507" s="74" t="s">
        <v>49</v>
      </c>
      <c r="W507" s="75" t="s">
        <v>50</v>
      </c>
      <c r="X507" s="52" t="s">
        <v>51</v>
      </c>
      <c r="Y507" s="53" t="s">
        <v>955</v>
      </c>
      <c r="Z507" s="28"/>
      <c r="AA507" s="28"/>
      <c r="AB507" s="28"/>
      <c r="AC507" s="28"/>
    </row>
    <row r="508">
      <c r="A508" s="38"/>
      <c r="B508" s="38"/>
      <c r="C508" s="68" t="s">
        <v>938</v>
      </c>
      <c r="D508" s="69" t="s">
        <v>42</v>
      </c>
      <c r="E508" s="69" t="s">
        <v>43</v>
      </c>
      <c r="F508" s="70" t="b">
        <f t="shared" si="3"/>
        <v>0</v>
      </c>
      <c r="G508" s="70" t="b">
        <f t="shared" si="2"/>
        <v>1</v>
      </c>
      <c r="H508" s="42"/>
      <c r="I508" s="69" t="s">
        <v>930</v>
      </c>
      <c r="J508" s="43" t="s">
        <v>31</v>
      </c>
      <c r="K508" s="28"/>
      <c r="L508" s="33" t="s">
        <v>44</v>
      </c>
      <c r="M508" s="71" t="s">
        <v>499</v>
      </c>
      <c r="N508" s="68" t="s">
        <v>939</v>
      </c>
      <c r="O508" s="72" t="s">
        <v>956</v>
      </c>
      <c r="P508" s="68" t="s">
        <v>47</v>
      </c>
      <c r="Q508" s="45"/>
      <c r="R508" s="45"/>
      <c r="S508" s="42"/>
      <c r="T508" s="73" t="b">
        <v>0</v>
      </c>
      <c r="U508" s="74" t="s">
        <v>48</v>
      </c>
      <c r="V508" s="74" t="s">
        <v>49</v>
      </c>
      <c r="W508" s="75" t="s">
        <v>50</v>
      </c>
      <c r="X508" s="52" t="s">
        <v>51</v>
      </c>
      <c r="Y508" s="53" t="s">
        <v>957</v>
      </c>
      <c r="Z508" s="28"/>
      <c r="AA508" s="28"/>
      <c r="AB508" s="28"/>
      <c r="AC508" s="28"/>
    </row>
    <row r="509">
      <c r="A509" s="38"/>
      <c r="B509" s="38"/>
      <c r="C509" s="68" t="s">
        <v>938</v>
      </c>
      <c r="D509" s="69" t="s">
        <v>42</v>
      </c>
      <c r="E509" s="69" t="s">
        <v>43</v>
      </c>
      <c r="F509" s="70" t="b">
        <f t="shared" si="3"/>
        <v>0</v>
      </c>
      <c r="G509" s="70" t="b">
        <f t="shared" si="2"/>
        <v>1</v>
      </c>
      <c r="H509" s="42"/>
      <c r="I509" s="69" t="s">
        <v>930</v>
      </c>
      <c r="J509" s="43" t="s">
        <v>31</v>
      </c>
      <c r="K509" s="28"/>
      <c r="L509" s="33" t="s">
        <v>44</v>
      </c>
      <c r="M509" s="71" t="s">
        <v>499</v>
      </c>
      <c r="N509" s="68" t="s">
        <v>939</v>
      </c>
      <c r="O509" s="72" t="s">
        <v>958</v>
      </c>
      <c r="P509" s="68" t="s">
        <v>47</v>
      </c>
      <c r="Q509" s="45"/>
      <c r="R509" s="45"/>
      <c r="S509" s="42"/>
      <c r="T509" s="73" t="b">
        <v>0</v>
      </c>
      <c r="U509" s="74" t="s">
        <v>48</v>
      </c>
      <c r="V509" s="74" t="s">
        <v>49</v>
      </c>
      <c r="W509" s="75" t="s">
        <v>50</v>
      </c>
      <c r="X509" s="52" t="s">
        <v>51</v>
      </c>
      <c r="Y509" s="53" t="s">
        <v>959</v>
      </c>
      <c r="Z509" s="28"/>
      <c r="AA509" s="28"/>
      <c r="AB509" s="28"/>
      <c r="AC509" s="28"/>
    </row>
    <row r="510">
      <c r="A510" s="38"/>
      <c r="B510" s="38"/>
      <c r="C510" s="68" t="s">
        <v>938</v>
      </c>
      <c r="D510" s="69" t="s">
        <v>42</v>
      </c>
      <c r="E510" s="69" t="s">
        <v>43</v>
      </c>
      <c r="F510" s="70" t="b">
        <f t="shared" si="3"/>
        <v>0</v>
      </c>
      <c r="G510" s="70" t="b">
        <f t="shared" si="2"/>
        <v>1</v>
      </c>
      <c r="H510" s="42"/>
      <c r="I510" s="69" t="s">
        <v>930</v>
      </c>
      <c r="J510" s="43" t="s">
        <v>31</v>
      </c>
      <c r="K510" s="28"/>
      <c r="L510" s="33" t="s">
        <v>44</v>
      </c>
      <c r="M510" s="71" t="s">
        <v>499</v>
      </c>
      <c r="N510" s="68" t="s">
        <v>939</v>
      </c>
      <c r="O510" s="72" t="s">
        <v>960</v>
      </c>
      <c r="P510" s="68" t="s">
        <v>47</v>
      </c>
      <c r="Q510" s="45"/>
      <c r="R510" s="45"/>
      <c r="S510" s="42"/>
      <c r="T510" s="73" t="b">
        <v>0</v>
      </c>
      <c r="U510" s="74" t="s">
        <v>48</v>
      </c>
      <c r="V510" s="74" t="s">
        <v>49</v>
      </c>
      <c r="W510" s="75" t="s">
        <v>50</v>
      </c>
      <c r="X510" s="52" t="s">
        <v>51</v>
      </c>
      <c r="Y510" s="53" t="s">
        <v>961</v>
      </c>
      <c r="Z510" s="28"/>
      <c r="AA510" s="28"/>
      <c r="AB510" s="28"/>
      <c r="AC510" s="28"/>
    </row>
    <row r="511">
      <c r="A511" s="38"/>
      <c r="B511" s="38"/>
      <c r="C511" s="68" t="s">
        <v>938</v>
      </c>
      <c r="D511" s="69" t="s">
        <v>42</v>
      </c>
      <c r="E511" s="69" t="s">
        <v>43</v>
      </c>
      <c r="F511" s="70" t="b">
        <f t="shared" si="3"/>
        <v>0</v>
      </c>
      <c r="G511" s="70" t="b">
        <f t="shared" si="2"/>
        <v>1</v>
      </c>
      <c r="H511" s="42"/>
      <c r="I511" s="69" t="s">
        <v>930</v>
      </c>
      <c r="J511" s="43" t="s">
        <v>31</v>
      </c>
      <c r="K511" s="28"/>
      <c r="L511" s="33" t="s">
        <v>44</v>
      </c>
      <c r="M511" s="71" t="s">
        <v>499</v>
      </c>
      <c r="N511" s="68" t="s">
        <v>939</v>
      </c>
      <c r="O511" s="72" t="s">
        <v>962</v>
      </c>
      <c r="P511" s="68" t="s">
        <v>47</v>
      </c>
      <c r="Q511" s="45"/>
      <c r="R511" s="45"/>
      <c r="S511" s="42"/>
      <c r="T511" s="73" t="b">
        <v>0</v>
      </c>
      <c r="U511" s="74" t="s">
        <v>48</v>
      </c>
      <c r="V511" s="74" t="s">
        <v>49</v>
      </c>
      <c r="W511" s="75" t="s">
        <v>50</v>
      </c>
      <c r="X511" s="52" t="s">
        <v>51</v>
      </c>
      <c r="Y511" s="53" t="s">
        <v>963</v>
      </c>
      <c r="Z511" s="28"/>
      <c r="AA511" s="28"/>
      <c r="AB511" s="28"/>
      <c r="AC511" s="28"/>
    </row>
    <row r="512">
      <c r="A512" s="38"/>
      <c r="B512" s="38"/>
      <c r="C512" s="39" t="s">
        <v>964</v>
      </c>
      <c r="D512" s="40" t="s">
        <v>54</v>
      </c>
      <c r="E512" s="40" t="s">
        <v>55</v>
      </c>
      <c r="F512" s="41" t="b">
        <f t="shared" si="3"/>
        <v>0</v>
      </c>
      <c r="G512" s="41" t="b">
        <f t="shared" si="2"/>
        <v>1</v>
      </c>
      <c r="H512" s="42"/>
      <c r="I512" s="40" t="s">
        <v>930</v>
      </c>
      <c r="J512" s="43" t="s">
        <v>31</v>
      </c>
      <c r="K512" s="28"/>
      <c r="L512" s="23" t="s">
        <v>44</v>
      </c>
      <c r="M512" s="44" t="s">
        <v>499</v>
      </c>
      <c r="N512" s="39" t="s">
        <v>965</v>
      </c>
      <c r="O512" s="28"/>
      <c r="P512" s="39" t="s">
        <v>57</v>
      </c>
      <c r="Q512" s="45"/>
      <c r="R512" s="45"/>
      <c r="S512" s="42"/>
      <c r="T512" s="46" t="b">
        <v>0</v>
      </c>
      <c r="U512" s="47" t="s">
        <v>58</v>
      </c>
      <c r="V512" s="47" t="s">
        <v>59</v>
      </c>
      <c r="W512" s="50"/>
      <c r="X512" s="43" t="s">
        <v>60</v>
      </c>
      <c r="Y512" s="49" t="s">
        <v>61</v>
      </c>
      <c r="Z512" s="28"/>
      <c r="AA512" s="28"/>
      <c r="AB512" s="28"/>
      <c r="AC512" s="28"/>
    </row>
    <row r="513">
      <c r="A513" s="38"/>
      <c r="B513" s="38"/>
      <c r="C513" s="39" t="s">
        <v>966</v>
      </c>
      <c r="D513" s="40" t="s">
        <v>63</v>
      </c>
      <c r="E513" s="40" t="s">
        <v>64</v>
      </c>
      <c r="F513" s="41" t="b">
        <f t="shared" si="3"/>
        <v>0</v>
      </c>
      <c r="G513" s="41" t="b">
        <f t="shared" si="2"/>
        <v>1</v>
      </c>
      <c r="H513" s="42"/>
      <c r="I513" s="40" t="s">
        <v>930</v>
      </c>
      <c r="J513" s="43" t="s">
        <v>31</v>
      </c>
      <c r="K513" s="28"/>
      <c r="L513" s="23" t="s">
        <v>44</v>
      </c>
      <c r="M513" s="44" t="s">
        <v>499</v>
      </c>
      <c r="N513" s="39" t="s">
        <v>967</v>
      </c>
      <c r="O513" s="28"/>
      <c r="P513" s="39" t="s">
        <v>66</v>
      </c>
      <c r="Q513" s="45"/>
      <c r="R513" s="45"/>
      <c r="S513" s="42"/>
      <c r="T513" s="46" t="b">
        <v>0</v>
      </c>
      <c r="U513" s="47" t="s">
        <v>48</v>
      </c>
      <c r="V513" s="47" t="s">
        <v>67</v>
      </c>
      <c r="W513" s="48" t="s">
        <v>68</v>
      </c>
      <c r="X513" s="43" t="s">
        <v>69</v>
      </c>
      <c r="Y513" s="49" t="s">
        <v>70</v>
      </c>
      <c r="Z513" s="28"/>
      <c r="AA513" s="28"/>
      <c r="AB513" s="28"/>
      <c r="AC513" s="28"/>
    </row>
    <row r="514">
      <c r="A514" s="38"/>
      <c r="B514" s="37" t="s">
        <v>71</v>
      </c>
      <c r="C514" s="39" t="s">
        <v>968</v>
      </c>
      <c r="D514" s="40" t="s">
        <v>73</v>
      </c>
      <c r="E514" s="40" t="s">
        <v>74</v>
      </c>
      <c r="F514" s="41" t="b">
        <f t="shared" si="3"/>
        <v>0</v>
      </c>
      <c r="G514" s="41" t="b">
        <f t="shared" si="2"/>
        <v>1</v>
      </c>
      <c r="H514" s="42"/>
      <c r="I514" s="40" t="s">
        <v>930</v>
      </c>
      <c r="J514" s="43" t="s">
        <v>31</v>
      </c>
      <c r="K514" s="28"/>
      <c r="L514" s="23" t="s">
        <v>44</v>
      </c>
      <c r="M514" s="44" t="s">
        <v>499</v>
      </c>
      <c r="N514" s="39" t="s">
        <v>969</v>
      </c>
      <c r="O514" s="28"/>
      <c r="P514" s="39" t="s">
        <v>76</v>
      </c>
      <c r="Q514" s="45"/>
      <c r="R514" s="45"/>
      <c r="S514" s="42"/>
      <c r="T514" s="46" t="b">
        <v>0</v>
      </c>
      <c r="U514" s="47" t="s">
        <v>77</v>
      </c>
      <c r="V514" s="47" t="s">
        <v>78</v>
      </c>
      <c r="W514" s="50"/>
      <c r="X514" s="43" t="s">
        <v>79</v>
      </c>
      <c r="Y514" s="49" t="s">
        <v>80</v>
      </c>
      <c r="Z514" s="28"/>
      <c r="AA514" s="28"/>
      <c r="AB514" s="28"/>
      <c r="AC514" s="28"/>
    </row>
    <row r="515">
      <c r="A515" s="37" t="s">
        <v>81</v>
      </c>
      <c r="B515" s="38"/>
      <c r="C515" s="39" t="s">
        <v>968</v>
      </c>
      <c r="D515" s="40" t="s">
        <v>82</v>
      </c>
      <c r="E515" s="40" t="s">
        <v>74</v>
      </c>
      <c r="F515" s="41" t="b">
        <f t="shared" si="3"/>
        <v>0</v>
      </c>
      <c r="G515" s="41" t="b">
        <f t="shared" si="2"/>
        <v>1</v>
      </c>
      <c r="H515" s="42"/>
      <c r="I515" s="40" t="s">
        <v>930</v>
      </c>
      <c r="J515" s="43" t="s">
        <v>31</v>
      </c>
      <c r="K515" s="28"/>
      <c r="L515" s="23" t="s">
        <v>44</v>
      </c>
      <c r="M515" s="44" t="s">
        <v>499</v>
      </c>
      <c r="N515" s="39" t="s">
        <v>969</v>
      </c>
      <c r="O515" s="28"/>
      <c r="P515" s="39" t="s">
        <v>76</v>
      </c>
      <c r="Q515" s="45"/>
      <c r="R515" s="45"/>
      <c r="S515" s="42"/>
      <c r="T515" s="46" t="b">
        <v>0</v>
      </c>
      <c r="U515" s="47" t="s">
        <v>77</v>
      </c>
      <c r="V515" s="47" t="s">
        <v>78</v>
      </c>
      <c r="W515" s="50"/>
      <c r="X515" s="43" t="s">
        <v>79</v>
      </c>
      <c r="Y515" s="49" t="s">
        <v>80</v>
      </c>
      <c r="Z515" s="28"/>
      <c r="AA515" s="28"/>
      <c r="AB515" s="28"/>
      <c r="AC515" s="28"/>
    </row>
    <row r="516">
      <c r="A516" s="17"/>
      <c r="B516" s="17"/>
      <c r="C516" s="18" t="s">
        <v>970</v>
      </c>
      <c r="D516" s="19"/>
      <c r="E516" s="19"/>
      <c r="F516" s="20" t="b">
        <f t="shared" si="3"/>
        <v>1</v>
      </c>
      <c r="G516" s="20" t="b">
        <f t="shared" si="2"/>
        <v>0</v>
      </c>
      <c r="H516" s="21" t="s">
        <v>971</v>
      </c>
      <c r="I516" s="19"/>
      <c r="J516" s="22" t="s">
        <v>31</v>
      </c>
      <c r="K516" s="19"/>
      <c r="L516" s="23" t="s">
        <v>972</v>
      </c>
      <c r="M516" s="24" t="s">
        <v>973</v>
      </c>
      <c r="N516" s="18" t="s">
        <v>974</v>
      </c>
      <c r="O516" s="19"/>
      <c r="P516" s="18" t="s">
        <v>975</v>
      </c>
      <c r="Q516" s="19"/>
      <c r="R516" s="19"/>
      <c r="S516" s="20" t="b">
        <v>0</v>
      </c>
      <c r="T516" s="19"/>
      <c r="U516" s="19"/>
      <c r="V516" s="19"/>
      <c r="W516" s="25"/>
      <c r="X516" s="43" t="s">
        <v>976</v>
      </c>
      <c r="Y516" s="49" t="s">
        <v>37</v>
      </c>
      <c r="Z516" s="76"/>
      <c r="AA516" s="76"/>
      <c r="AB516" s="76"/>
      <c r="AC516" s="76"/>
    </row>
    <row r="517">
      <c r="A517" s="17"/>
      <c r="B517" s="17"/>
      <c r="C517" s="30" t="s">
        <v>970</v>
      </c>
      <c r="D517" s="19"/>
      <c r="E517" s="19"/>
      <c r="F517" s="31" t="b">
        <f t="shared" si="3"/>
        <v>1</v>
      </c>
      <c r="G517" s="31" t="b">
        <f t="shared" si="2"/>
        <v>0</v>
      </c>
      <c r="H517" s="32" t="s">
        <v>971</v>
      </c>
      <c r="I517" s="19"/>
      <c r="J517" s="22" t="s">
        <v>31</v>
      </c>
      <c r="K517" s="19"/>
      <c r="L517" s="33" t="s">
        <v>38</v>
      </c>
      <c r="M517" s="34" t="s">
        <v>973</v>
      </c>
      <c r="N517" s="30" t="s">
        <v>974</v>
      </c>
      <c r="O517" s="19"/>
      <c r="P517" s="30" t="s">
        <v>975</v>
      </c>
      <c r="Q517" s="19"/>
      <c r="R517" s="19"/>
      <c r="S517" s="31" t="b">
        <v>0</v>
      </c>
      <c r="T517" s="19"/>
      <c r="U517" s="19"/>
      <c r="V517" s="19"/>
      <c r="W517" s="25"/>
      <c r="X517" s="52" t="s">
        <v>39</v>
      </c>
      <c r="Y517" s="53" t="s">
        <v>40</v>
      </c>
      <c r="Z517" s="76"/>
      <c r="AA517" s="76"/>
      <c r="AB517" s="76"/>
      <c r="AC517" s="76"/>
    </row>
    <row r="518">
      <c r="A518" s="17"/>
      <c r="B518" s="17"/>
      <c r="C518" s="30" t="s">
        <v>970</v>
      </c>
      <c r="D518" s="19"/>
      <c r="E518" s="19"/>
      <c r="F518" s="31" t="b">
        <f t="shared" si="3"/>
        <v>1</v>
      </c>
      <c r="G518" s="31" t="b">
        <f t="shared" si="2"/>
        <v>0</v>
      </c>
      <c r="H518" s="32" t="s">
        <v>971</v>
      </c>
      <c r="I518" s="19"/>
      <c r="J518" s="22" t="s">
        <v>31</v>
      </c>
      <c r="K518" s="19"/>
      <c r="L518" s="33" t="s">
        <v>977</v>
      </c>
      <c r="M518" s="34" t="s">
        <v>973</v>
      </c>
      <c r="N518" s="30" t="s">
        <v>974</v>
      </c>
      <c r="O518" s="19"/>
      <c r="P518" s="30" t="s">
        <v>975</v>
      </c>
      <c r="Q518" s="19"/>
      <c r="R518" s="19"/>
      <c r="S518" s="31" t="b">
        <v>0</v>
      </c>
      <c r="T518" s="19"/>
      <c r="U518" s="19"/>
      <c r="V518" s="19"/>
      <c r="W518" s="25"/>
      <c r="X518" s="52" t="s">
        <v>978</v>
      </c>
      <c r="Y518" s="53" t="s">
        <v>133</v>
      </c>
      <c r="Z518" s="76"/>
      <c r="AA518" s="76"/>
      <c r="AB518" s="76"/>
      <c r="AC518" s="76"/>
    </row>
    <row r="519">
      <c r="A519" s="38"/>
      <c r="B519" s="38"/>
      <c r="C519" s="39" t="s">
        <v>979</v>
      </c>
      <c r="D519" s="40" t="s">
        <v>42</v>
      </c>
      <c r="E519" s="40" t="s">
        <v>43</v>
      </c>
      <c r="F519" s="41" t="b">
        <f t="shared" si="3"/>
        <v>0</v>
      </c>
      <c r="G519" s="41" t="b">
        <f t="shared" si="2"/>
        <v>1</v>
      </c>
      <c r="H519" s="42"/>
      <c r="I519" s="40" t="s">
        <v>970</v>
      </c>
      <c r="J519" s="43" t="s">
        <v>31</v>
      </c>
      <c r="K519" s="76"/>
      <c r="L519" s="23" t="s">
        <v>44</v>
      </c>
      <c r="M519" s="44" t="s">
        <v>973</v>
      </c>
      <c r="N519" s="39" t="s">
        <v>980</v>
      </c>
      <c r="O519" s="22" t="s">
        <v>981</v>
      </c>
      <c r="P519" s="39" t="s">
        <v>47</v>
      </c>
      <c r="Q519" s="45"/>
      <c r="R519" s="45"/>
      <c r="S519" s="42"/>
      <c r="T519" s="46" t="b">
        <v>0</v>
      </c>
      <c r="U519" s="47" t="s">
        <v>48</v>
      </c>
      <c r="V519" s="47" t="s">
        <v>49</v>
      </c>
      <c r="W519" s="48" t="s">
        <v>50</v>
      </c>
      <c r="X519" s="43" t="s">
        <v>51</v>
      </c>
      <c r="Y519" s="60" t="s">
        <v>982</v>
      </c>
      <c r="Z519" s="76"/>
      <c r="AA519" s="76"/>
      <c r="AB519" s="76"/>
      <c r="AC519" s="76"/>
    </row>
    <row r="520">
      <c r="A520" s="38"/>
      <c r="B520" s="38"/>
      <c r="C520" s="39" t="s">
        <v>983</v>
      </c>
      <c r="D520" s="40" t="s">
        <v>54</v>
      </c>
      <c r="E520" s="40" t="s">
        <v>55</v>
      </c>
      <c r="F520" s="41" t="b">
        <f t="shared" si="3"/>
        <v>0</v>
      </c>
      <c r="G520" s="41" t="b">
        <f t="shared" si="2"/>
        <v>1</v>
      </c>
      <c r="H520" s="42"/>
      <c r="I520" s="40" t="s">
        <v>970</v>
      </c>
      <c r="J520" s="43" t="s">
        <v>31</v>
      </c>
      <c r="K520" s="76"/>
      <c r="L520" s="23" t="s">
        <v>44</v>
      </c>
      <c r="M520" s="44" t="s">
        <v>973</v>
      </c>
      <c r="N520" s="39" t="s">
        <v>984</v>
      </c>
      <c r="O520" s="28"/>
      <c r="P520" s="39" t="s">
        <v>57</v>
      </c>
      <c r="Q520" s="45"/>
      <c r="R520" s="45"/>
      <c r="S520" s="42"/>
      <c r="T520" s="46" t="b">
        <v>0</v>
      </c>
      <c r="U520" s="47" t="s">
        <v>58</v>
      </c>
      <c r="V520" s="47" t="s">
        <v>59</v>
      </c>
      <c r="W520" s="50"/>
      <c r="X520" s="43" t="s">
        <v>60</v>
      </c>
      <c r="Y520" s="49" t="s">
        <v>61</v>
      </c>
      <c r="Z520" s="76"/>
      <c r="AA520" s="76"/>
      <c r="AB520" s="76"/>
      <c r="AC520" s="76"/>
    </row>
    <row r="521">
      <c r="A521" s="38"/>
      <c r="B521" s="38"/>
      <c r="C521" s="39" t="s">
        <v>985</v>
      </c>
      <c r="D521" s="40" t="s">
        <v>63</v>
      </c>
      <c r="E521" s="40" t="s">
        <v>64</v>
      </c>
      <c r="F521" s="41" t="b">
        <f t="shared" si="3"/>
        <v>0</v>
      </c>
      <c r="G521" s="41" t="b">
        <f t="shared" si="2"/>
        <v>1</v>
      </c>
      <c r="H521" s="42"/>
      <c r="I521" s="40" t="s">
        <v>970</v>
      </c>
      <c r="J521" s="43" t="s">
        <v>31</v>
      </c>
      <c r="K521" s="76"/>
      <c r="L521" s="23" t="s">
        <v>44</v>
      </c>
      <c r="M521" s="44" t="s">
        <v>973</v>
      </c>
      <c r="N521" s="39" t="s">
        <v>986</v>
      </c>
      <c r="O521" s="28"/>
      <c r="P521" s="39" t="s">
        <v>66</v>
      </c>
      <c r="Q521" s="45"/>
      <c r="R521" s="45"/>
      <c r="S521" s="42"/>
      <c r="T521" s="46" t="b">
        <v>0</v>
      </c>
      <c r="U521" s="47" t="s">
        <v>48</v>
      </c>
      <c r="V521" s="47" t="s">
        <v>67</v>
      </c>
      <c r="W521" s="48" t="s">
        <v>68</v>
      </c>
      <c r="X521" s="43" t="s">
        <v>69</v>
      </c>
      <c r="Y521" s="49" t="s">
        <v>70</v>
      </c>
      <c r="Z521" s="76"/>
      <c r="AA521" s="76"/>
      <c r="AB521" s="76"/>
      <c r="AC521" s="76"/>
    </row>
    <row r="522">
      <c r="A522" s="38"/>
      <c r="B522" s="37" t="s">
        <v>71</v>
      </c>
      <c r="C522" s="39" t="s">
        <v>987</v>
      </c>
      <c r="D522" s="40" t="s">
        <v>73</v>
      </c>
      <c r="E522" s="40" t="s">
        <v>74</v>
      </c>
      <c r="F522" s="41" t="b">
        <f t="shared" si="3"/>
        <v>0</v>
      </c>
      <c r="G522" s="41" t="b">
        <f t="shared" si="2"/>
        <v>1</v>
      </c>
      <c r="H522" s="42"/>
      <c r="I522" s="40" t="s">
        <v>970</v>
      </c>
      <c r="J522" s="43" t="s">
        <v>31</v>
      </c>
      <c r="K522" s="76"/>
      <c r="L522" s="23" t="s">
        <v>44</v>
      </c>
      <c r="M522" s="44" t="s">
        <v>973</v>
      </c>
      <c r="N522" s="39" t="s">
        <v>988</v>
      </c>
      <c r="O522" s="28"/>
      <c r="P522" s="39" t="s">
        <v>76</v>
      </c>
      <c r="Q522" s="45"/>
      <c r="R522" s="45"/>
      <c r="S522" s="42"/>
      <c r="T522" s="46" t="b">
        <v>0</v>
      </c>
      <c r="U522" s="47" t="s">
        <v>77</v>
      </c>
      <c r="V522" s="47" t="s">
        <v>78</v>
      </c>
      <c r="W522" s="50"/>
      <c r="X522" s="43" t="s">
        <v>79</v>
      </c>
      <c r="Y522" s="49" t="s">
        <v>80</v>
      </c>
      <c r="Z522" s="76"/>
      <c r="AA522" s="76"/>
      <c r="AB522" s="76"/>
      <c r="AC522" s="76"/>
    </row>
    <row r="523">
      <c r="A523" s="37" t="s">
        <v>81</v>
      </c>
      <c r="B523" s="38"/>
      <c r="C523" s="39" t="s">
        <v>987</v>
      </c>
      <c r="D523" s="40" t="s">
        <v>82</v>
      </c>
      <c r="E523" s="40" t="s">
        <v>74</v>
      </c>
      <c r="F523" s="41" t="b">
        <f t="shared" si="3"/>
        <v>0</v>
      </c>
      <c r="G523" s="41" t="b">
        <f t="shared" si="2"/>
        <v>1</v>
      </c>
      <c r="H523" s="42"/>
      <c r="I523" s="40" t="s">
        <v>970</v>
      </c>
      <c r="J523" s="43" t="s">
        <v>31</v>
      </c>
      <c r="K523" s="76"/>
      <c r="L523" s="23" t="s">
        <v>44</v>
      </c>
      <c r="M523" s="44" t="s">
        <v>973</v>
      </c>
      <c r="N523" s="39" t="s">
        <v>988</v>
      </c>
      <c r="O523" s="28"/>
      <c r="P523" s="39" t="s">
        <v>76</v>
      </c>
      <c r="Q523" s="45"/>
      <c r="R523" s="45"/>
      <c r="S523" s="42"/>
      <c r="T523" s="46" t="b">
        <v>0</v>
      </c>
      <c r="U523" s="47" t="s">
        <v>77</v>
      </c>
      <c r="V523" s="47" t="s">
        <v>78</v>
      </c>
      <c r="W523" s="50"/>
      <c r="X523" s="43" t="s">
        <v>79</v>
      </c>
      <c r="Y523" s="49" t="s">
        <v>80</v>
      </c>
      <c r="Z523" s="76"/>
      <c r="AA523" s="76"/>
      <c r="AB523" s="76"/>
      <c r="AC523" s="76"/>
    </row>
    <row r="524">
      <c r="A524" s="17"/>
      <c r="B524" s="16" t="s">
        <v>211</v>
      </c>
      <c r="C524" s="18" t="s">
        <v>989</v>
      </c>
      <c r="D524" s="19"/>
      <c r="E524" s="19"/>
      <c r="F524" s="20" t="b">
        <f t="shared" si="3"/>
        <v>1</v>
      </c>
      <c r="G524" s="20" t="b">
        <f t="shared" si="2"/>
        <v>0</v>
      </c>
      <c r="H524" s="21" t="s">
        <v>604</v>
      </c>
      <c r="I524" s="19"/>
      <c r="J524" s="22" t="s">
        <v>31</v>
      </c>
      <c r="K524" s="19"/>
      <c r="L524" s="23" t="s">
        <v>624</v>
      </c>
      <c r="M524" s="24" t="s">
        <v>973</v>
      </c>
      <c r="N524" s="18" t="s">
        <v>990</v>
      </c>
      <c r="O524" s="19"/>
      <c r="P524" s="18" t="s">
        <v>991</v>
      </c>
      <c r="Q524" s="19"/>
      <c r="R524" s="19"/>
      <c r="S524" s="20" t="b">
        <v>0</v>
      </c>
      <c r="T524" s="19"/>
      <c r="U524" s="19"/>
      <c r="V524" s="19"/>
      <c r="W524" s="25"/>
      <c r="X524" s="43" t="s">
        <v>627</v>
      </c>
      <c r="Y524" s="49" t="s">
        <v>37</v>
      </c>
      <c r="Z524" s="77" t="s">
        <v>628</v>
      </c>
      <c r="AA524" s="76"/>
      <c r="AB524" s="76"/>
      <c r="AC524" s="76"/>
    </row>
    <row r="525">
      <c r="A525" s="17"/>
      <c r="B525" s="29" t="s">
        <v>211</v>
      </c>
      <c r="C525" s="30" t="s">
        <v>989</v>
      </c>
      <c r="D525" s="19"/>
      <c r="E525" s="19"/>
      <c r="F525" s="31" t="b">
        <f t="shared" si="3"/>
        <v>1</v>
      </c>
      <c r="G525" s="31" t="b">
        <f t="shared" si="2"/>
        <v>0</v>
      </c>
      <c r="H525" s="32" t="s">
        <v>604</v>
      </c>
      <c r="I525" s="19"/>
      <c r="J525" s="22" t="s">
        <v>31</v>
      </c>
      <c r="K525" s="19"/>
      <c r="L525" s="33" t="s">
        <v>38</v>
      </c>
      <c r="M525" s="34" t="s">
        <v>973</v>
      </c>
      <c r="N525" s="30" t="s">
        <v>990</v>
      </c>
      <c r="O525" s="19"/>
      <c r="P525" s="30" t="s">
        <v>991</v>
      </c>
      <c r="Q525" s="19"/>
      <c r="R525" s="19"/>
      <c r="S525" s="31" t="b">
        <v>0</v>
      </c>
      <c r="T525" s="19"/>
      <c r="U525" s="19"/>
      <c r="V525" s="19"/>
      <c r="W525" s="25"/>
      <c r="X525" s="52" t="s">
        <v>39</v>
      </c>
      <c r="Y525" s="53" t="s">
        <v>40</v>
      </c>
      <c r="Z525" s="76"/>
      <c r="AA525" s="76"/>
      <c r="AB525" s="76"/>
      <c r="AC525" s="76"/>
    </row>
    <row r="526">
      <c r="A526" s="16" t="s">
        <v>223</v>
      </c>
      <c r="B526" s="17"/>
      <c r="C526" s="18" t="s">
        <v>989</v>
      </c>
      <c r="D526" s="19"/>
      <c r="E526" s="19"/>
      <c r="F526" s="20" t="b">
        <f t="shared" si="3"/>
        <v>1</v>
      </c>
      <c r="G526" s="20" t="b">
        <f t="shared" si="2"/>
        <v>0</v>
      </c>
      <c r="H526" s="21" t="s">
        <v>992</v>
      </c>
      <c r="I526" s="19"/>
      <c r="J526" s="22" t="s">
        <v>31</v>
      </c>
      <c r="K526" s="19"/>
      <c r="L526" s="23" t="s">
        <v>624</v>
      </c>
      <c r="M526" s="24" t="s">
        <v>973</v>
      </c>
      <c r="N526" s="18" t="s">
        <v>990</v>
      </c>
      <c r="O526" s="19"/>
      <c r="P526" s="18" t="s">
        <v>993</v>
      </c>
      <c r="Q526" s="19"/>
      <c r="R526" s="19"/>
      <c r="S526" s="20" t="b">
        <v>0</v>
      </c>
      <c r="T526" s="19"/>
      <c r="U526" s="19"/>
      <c r="V526" s="19"/>
      <c r="W526" s="25"/>
      <c r="X526" s="43" t="s">
        <v>627</v>
      </c>
      <c r="Y526" s="49" t="s">
        <v>37</v>
      </c>
      <c r="Z526" s="77" t="s">
        <v>628</v>
      </c>
      <c r="AA526" s="76"/>
      <c r="AB526" s="76"/>
      <c r="AC526" s="76"/>
    </row>
    <row r="527">
      <c r="A527" s="29" t="s">
        <v>223</v>
      </c>
      <c r="B527" s="17"/>
      <c r="C527" s="30" t="s">
        <v>989</v>
      </c>
      <c r="D527" s="19"/>
      <c r="E527" s="19"/>
      <c r="F527" s="31" t="b">
        <f t="shared" si="3"/>
        <v>1</v>
      </c>
      <c r="G527" s="31" t="b">
        <f t="shared" si="2"/>
        <v>0</v>
      </c>
      <c r="H527" s="32" t="s">
        <v>992</v>
      </c>
      <c r="I527" s="19"/>
      <c r="J527" s="22" t="s">
        <v>31</v>
      </c>
      <c r="K527" s="19"/>
      <c r="L527" s="33" t="s">
        <v>38</v>
      </c>
      <c r="M527" s="34" t="s">
        <v>973</v>
      </c>
      <c r="N527" s="30" t="s">
        <v>990</v>
      </c>
      <c r="O527" s="19"/>
      <c r="P527" s="30" t="s">
        <v>993</v>
      </c>
      <c r="Q527" s="19"/>
      <c r="R527" s="19"/>
      <c r="S527" s="31" t="b">
        <v>0</v>
      </c>
      <c r="T527" s="19"/>
      <c r="U527" s="19"/>
      <c r="V527" s="19"/>
      <c r="W527" s="25"/>
      <c r="X527" s="52" t="s">
        <v>39</v>
      </c>
      <c r="Y527" s="53" t="s">
        <v>40</v>
      </c>
      <c r="Z527" s="76"/>
      <c r="AA527" s="76"/>
      <c r="AB527" s="76"/>
      <c r="AC527" s="76"/>
    </row>
    <row r="528">
      <c r="A528" s="38"/>
      <c r="B528" s="38"/>
      <c r="C528" s="39" t="s">
        <v>994</v>
      </c>
      <c r="D528" s="40" t="s">
        <v>42</v>
      </c>
      <c r="E528" s="40" t="s">
        <v>43</v>
      </c>
      <c r="F528" s="41" t="b">
        <f t="shared" si="3"/>
        <v>0</v>
      </c>
      <c r="G528" s="41" t="b">
        <f t="shared" si="2"/>
        <v>1</v>
      </c>
      <c r="H528" s="42"/>
      <c r="I528" s="40" t="s">
        <v>989</v>
      </c>
      <c r="J528" s="43" t="s">
        <v>31</v>
      </c>
      <c r="K528" s="76"/>
      <c r="L528" s="23" t="s">
        <v>44</v>
      </c>
      <c r="M528" s="44" t="s">
        <v>973</v>
      </c>
      <c r="N528" s="39" t="s">
        <v>995</v>
      </c>
      <c r="O528" s="22" t="s">
        <v>996</v>
      </c>
      <c r="P528" s="39" t="s">
        <v>47</v>
      </c>
      <c r="Q528" s="45"/>
      <c r="R528" s="45"/>
      <c r="S528" s="42"/>
      <c r="T528" s="46" t="b">
        <v>0</v>
      </c>
      <c r="U528" s="47" t="s">
        <v>48</v>
      </c>
      <c r="V528" s="47" t="s">
        <v>49</v>
      </c>
      <c r="W528" s="48" t="s">
        <v>50</v>
      </c>
      <c r="X528" s="43" t="s">
        <v>51</v>
      </c>
      <c r="Y528" s="49" t="s">
        <v>997</v>
      </c>
      <c r="Z528" s="76"/>
      <c r="AA528" s="76"/>
      <c r="AB528" s="76"/>
      <c r="AC528" s="76"/>
    </row>
    <row r="529">
      <c r="A529" s="38"/>
      <c r="B529" s="38"/>
      <c r="C529" s="39" t="s">
        <v>998</v>
      </c>
      <c r="D529" s="40" t="s">
        <v>54</v>
      </c>
      <c r="E529" s="40" t="s">
        <v>55</v>
      </c>
      <c r="F529" s="41" t="b">
        <f t="shared" si="3"/>
        <v>0</v>
      </c>
      <c r="G529" s="41" t="b">
        <f t="shared" si="2"/>
        <v>1</v>
      </c>
      <c r="H529" s="42"/>
      <c r="I529" s="40" t="s">
        <v>989</v>
      </c>
      <c r="J529" s="43" t="s">
        <v>31</v>
      </c>
      <c r="K529" s="76"/>
      <c r="L529" s="23" t="s">
        <v>44</v>
      </c>
      <c r="M529" s="44" t="s">
        <v>973</v>
      </c>
      <c r="N529" s="39" t="s">
        <v>999</v>
      </c>
      <c r="O529" s="28"/>
      <c r="P529" s="39" t="s">
        <v>57</v>
      </c>
      <c r="Q529" s="45"/>
      <c r="R529" s="45"/>
      <c r="S529" s="42"/>
      <c r="T529" s="46" t="b">
        <v>0</v>
      </c>
      <c r="U529" s="47" t="s">
        <v>58</v>
      </c>
      <c r="V529" s="47" t="s">
        <v>59</v>
      </c>
      <c r="W529" s="50"/>
      <c r="X529" s="43" t="s">
        <v>60</v>
      </c>
      <c r="Y529" s="49" t="s">
        <v>61</v>
      </c>
      <c r="Z529" s="76"/>
      <c r="AA529" s="76"/>
      <c r="AB529" s="76"/>
      <c r="AC529" s="76"/>
    </row>
    <row r="530">
      <c r="A530" s="38"/>
      <c r="B530" s="38"/>
      <c r="C530" s="39" t="s">
        <v>1000</v>
      </c>
      <c r="D530" s="40" t="s">
        <v>63</v>
      </c>
      <c r="E530" s="40" t="s">
        <v>64</v>
      </c>
      <c r="F530" s="41" t="b">
        <f t="shared" si="3"/>
        <v>0</v>
      </c>
      <c r="G530" s="41" t="b">
        <f t="shared" si="2"/>
        <v>1</v>
      </c>
      <c r="H530" s="42"/>
      <c r="I530" s="40" t="s">
        <v>989</v>
      </c>
      <c r="J530" s="43" t="s">
        <v>31</v>
      </c>
      <c r="K530" s="76"/>
      <c r="L530" s="23" t="s">
        <v>44</v>
      </c>
      <c r="M530" s="44" t="s">
        <v>973</v>
      </c>
      <c r="N530" s="39" t="s">
        <v>1001</v>
      </c>
      <c r="O530" s="28"/>
      <c r="P530" s="39" t="s">
        <v>66</v>
      </c>
      <c r="Q530" s="45"/>
      <c r="R530" s="45"/>
      <c r="S530" s="42"/>
      <c r="T530" s="46" t="b">
        <v>0</v>
      </c>
      <c r="U530" s="47" t="s">
        <v>48</v>
      </c>
      <c r="V530" s="47" t="s">
        <v>67</v>
      </c>
      <c r="W530" s="48" t="s">
        <v>68</v>
      </c>
      <c r="X530" s="43" t="s">
        <v>69</v>
      </c>
      <c r="Y530" s="49" t="s">
        <v>70</v>
      </c>
      <c r="Z530" s="76"/>
      <c r="AA530" s="76"/>
      <c r="AB530" s="76"/>
      <c r="AC530" s="76"/>
    </row>
    <row r="531">
      <c r="A531" s="38"/>
      <c r="B531" s="37" t="s">
        <v>71</v>
      </c>
      <c r="C531" s="39" t="s">
        <v>1002</v>
      </c>
      <c r="D531" s="40" t="s">
        <v>73</v>
      </c>
      <c r="E531" s="40" t="s">
        <v>74</v>
      </c>
      <c r="F531" s="41" t="b">
        <f t="shared" si="3"/>
        <v>0</v>
      </c>
      <c r="G531" s="41" t="b">
        <f t="shared" si="2"/>
        <v>1</v>
      </c>
      <c r="H531" s="42"/>
      <c r="I531" s="40" t="s">
        <v>989</v>
      </c>
      <c r="J531" s="43" t="s">
        <v>31</v>
      </c>
      <c r="K531" s="76"/>
      <c r="L531" s="23" t="s">
        <v>44</v>
      </c>
      <c r="M531" s="44" t="s">
        <v>973</v>
      </c>
      <c r="N531" s="39" t="s">
        <v>1003</v>
      </c>
      <c r="O531" s="28"/>
      <c r="P531" s="39" t="s">
        <v>76</v>
      </c>
      <c r="Q531" s="45"/>
      <c r="R531" s="45"/>
      <c r="S531" s="42"/>
      <c r="T531" s="46" t="b">
        <v>0</v>
      </c>
      <c r="U531" s="47" t="s">
        <v>77</v>
      </c>
      <c r="V531" s="47" t="s">
        <v>78</v>
      </c>
      <c r="W531" s="50"/>
      <c r="X531" s="43" t="s">
        <v>79</v>
      </c>
      <c r="Y531" s="49" t="s">
        <v>80</v>
      </c>
      <c r="Z531" s="76"/>
      <c r="AA531" s="76"/>
      <c r="AB531" s="76"/>
      <c r="AC531" s="76"/>
    </row>
    <row r="532">
      <c r="A532" s="37" t="s">
        <v>81</v>
      </c>
      <c r="B532" s="38"/>
      <c r="C532" s="39" t="s">
        <v>1002</v>
      </c>
      <c r="D532" s="40" t="s">
        <v>82</v>
      </c>
      <c r="E532" s="40" t="s">
        <v>74</v>
      </c>
      <c r="F532" s="41" t="b">
        <f t="shared" si="3"/>
        <v>0</v>
      </c>
      <c r="G532" s="41" t="b">
        <f t="shared" si="2"/>
        <v>1</v>
      </c>
      <c r="H532" s="42"/>
      <c r="I532" s="40" t="s">
        <v>989</v>
      </c>
      <c r="J532" s="43" t="s">
        <v>31</v>
      </c>
      <c r="K532" s="76"/>
      <c r="L532" s="23" t="s">
        <v>44</v>
      </c>
      <c r="M532" s="44" t="s">
        <v>973</v>
      </c>
      <c r="N532" s="39" t="s">
        <v>1003</v>
      </c>
      <c r="O532" s="28"/>
      <c r="P532" s="39" t="s">
        <v>76</v>
      </c>
      <c r="Q532" s="45"/>
      <c r="R532" s="45"/>
      <c r="S532" s="42"/>
      <c r="T532" s="46" t="b">
        <v>0</v>
      </c>
      <c r="U532" s="47" t="s">
        <v>77</v>
      </c>
      <c r="V532" s="47" t="s">
        <v>78</v>
      </c>
      <c r="W532" s="50"/>
      <c r="X532" s="43" t="s">
        <v>79</v>
      </c>
      <c r="Y532" s="49" t="s">
        <v>80</v>
      </c>
      <c r="Z532" s="76"/>
      <c r="AA532" s="76"/>
      <c r="AB532" s="76"/>
      <c r="AC532" s="76"/>
    </row>
    <row r="533">
      <c r="A533" s="17"/>
      <c r="B533" s="17"/>
      <c r="C533" s="18" t="s">
        <v>1004</v>
      </c>
      <c r="D533" s="19"/>
      <c r="E533" s="19"/>
      <c r="F533" s="20" t="b">
        <f t="shared" si="3"/>
        <v>1</v>
      </c>
      <c r="G533" s="20" t="b">
        <f t="shared" si="2"/>
        <v>0</v>
      </c>
      <c r="H533" s="21" t="s">
        <v>1005</v>
      </c>
      <c r="I533" s="19"/>
      <c r="J533" s="22" t="s">
        <v>31</v>
      </c>
      <c r="K533" s="19"/>
      <c r="L533" s="23" t="s">
        <v>498</v>
      </c>
      <c r="M533" s="24" t="s">
        <v>973</v>
      </c>
      <c r="N533" s="18" t="s">
        <v>1006</v>
      </c>
      <c r="O533" s="19"/>
      <c r="P533" s="18" t="s">
        <v>1007</v>
      </c>
      <c r="Q533" s="19"/>
      <c r="R533" s="19"/>
      <c r="S533" s="20" t="b">
        <v>0</v>
      </c>
      <c r="T533" s="19"/>
      <c r="U533" s="19"/>
      <c r="V533" s="19"/>
      <c r="W533" s="25"/>
      <c r="X533" s="43" t="s">
        <v>502</v>
      </c>
      <c r="Y533" s="49" t="s">
        <v>37</v>
      </c>
      <c r="Z533" s="76"/>
      <c r="AA533" s="76"/>
      <c r="AB533" s="76"/>
      <c r="AC533" s="76"/>
    </row>
    <row r="534">
      <c r="A534" s="17"/>
      <c r="B534" s="17"/>
      <c r="C534" s="30" t="s">
        <v>1004</v>
      </c>
      <c r="D534" s="19"/>
      <c r="E534" s="19"/>
      <c r="F534" s="31" t="b">
        <f t="shared" si="3"/>
        <v>1</v>
      </c>
      <c r="G534" s="31" t="b">
        <f t="shared" si="2"/>
        <v>0</v>
      </c>
      <c r="H534" s="32" t="s">
        <v>1005</v>
      </c>
      <c r="I534" s="19"/>
      <c r="J534" s="22" t="s">
        <v>31</v>
      </c>
      <c r="K534" s="19"/>
      <c r="L534" s="33" t="s">
        <v>38</v>
      </c>
      <c r="M534" s="34" t="s">
        <v>973</v>
      </c>
      <c r="N534" s="30" t="s">
        <v>1006</v>
      </c>
      <c r="O534" s="19"/>
      <c r="P534" s="30" t="s">
        <v>1007</v>
      </c>
      <c r="Q534" s="19"/>
      <c r="R534" s="19"/>
      <c r="S534" s="31" t="b">
        <v>0</v>
      </c>
      <c r="T534" s="19"/>
      <c r="U534" s="19"/>
      <c r="V534" s="19"/>
      <c r="W534" s="25"/>
      <c r="X534" s="52" t="s">
        <v>39</v>
      </c>
      <c r="Y534" s="53" t="s">
        <v>40</v>
      </c>
      <c r="Z534" s="76"/>
      <c r="AA534" s="76"/>
      <c r="AB534" s="76"/>
      <c r="AC534" s="76"/>
    </row>
    <row r="535">
      <c r="A535" s="17"/>
      <c r="B535" s="17"/>
      <c r="C535" s="30" t="s">
        <v>1004</v>
      </c>
      <c r="D535" s="19"/>
      <c r="E535" s="19"/>
      <c r="F535" s="31" t="b">
        <f t="shared" si="3"/>
        <v>1</v>
      </c>
      <c r="G535" s="31" t="b">
        <f t="shared" si="2"/>
        <v>0</v>
      </c>
      <c r="H535" s="32" t="s">
        <v>1005</v>
      </c>
      <c r="I535" s="19"/>
      <c r="J535" s="22" t="s">
        <v>31</v>
      </c>
      <c r="K535" s="19"/>
      <c r="L535" s="33" t="s">
        <v>1008</v>
      </c>
      <c r="M535" s="34" t="s">
        <v>973</v>
      </c>
      <c r="N535" s="30" t="s">
        <v>1006</v>
      </c>
      <c r="O535" s="19"/>
      <c r="P535" s="30" t="s">
        <v>1007</v>
      </c>
      <c r="Q535" s="19"/>
      <c r="R535" s="19"/>
      <c r="S535" s="31" t="b">
        <v>0</v>
      </c>
      <c r="T535" s="19"/>
      <c r="U535" s="19"/>
      <c r="V535" s="19"/>
      <c r="W535" s="25"/>
      <c r="X535" s="52" t="s">
        <v>1009</v>
      </c>
      <c r="Y535" s="53" t="s">
        <v>1010</v>
      </c>
      <c r="Z535" s="78" t="s">
        <v>1011</v>
      </c>
      <c r="AA535" s="76"/>
      <c r="AB535" s="76"/>
      <c r="AC535" s="76"/>
    </row>
    <row r="536">
      <c r="A536" s="38"/>
      <c r="B536" s="38"/>
      <c r="C536" s="39" t="s">
        <v>1012</v>
      </c>
      <c r="D536" s="40" t="s">
        <v>42</v>
      </c>
      <c r="E536" s="40" t="s">
        <v>43</v>
      </c>
      <c r="F536" s="41" t="b">
        <f t="shared" si="3"/>
        <v>0</v>
      </c>
      <c r="G536" s="41" t="b">
        <f t="shared" si="2"/>
        <v>1</v>
      </c>
      <c r="H536" s="42"/>
      <c r="I536" s="40" t="s">
        <v>1004</v>
      </c>
      <c r="J536" s="43" t="s">
        <v>31</v>
      </c>
      <c r="K536" s="76"/>
      <c r="L536" s="23" t="s">
        <v>44</v>
      </c>
      <c r="M536" s="44" t="s">
        <v>973</v>
      </c>
      <c r="N536" s="39" t="s">
        <v>1013</v>
      </c>
      <c r="O536" s="22" t="s">
        <v>1014</v>
      </c>
      <c r="P536" s="39" t="s">
        <v>47</v>
      </c>
      <c r="Q536" s="45"/>
      <c r="R536" s="45"/>
      <c r="S536" s="42"/>
      <c r="T536" s="46" t="b">
        <v>0</v>
      </c>
      <c r="U536" s="47" t="s">
        <v>48</v>
      </c>
      <c r="V536" s="47" t="s">
        <v>49</v>
      </c>
      <c r="W536" s="48" t="s">
        <v>50</v>
      </c>
      <c r="X536" s="43" t="s">
        <v>51</v>
      </c>
      <c r="Y536" s="49" t="s">
        <v>510</v>
      </c>
      <c r="Z536" s="76"/>
      <c r="AA536" s="76"/>
      <c r="AB536" s="76"/>
      <c r="AC536" s="76"/>
    </row>
    <row r="537">
      <c r="A537" s="38"/>
      <c r="B537" s="38"/>
      <c r="C537" s="39" t="s">
        <v>1015</v>
      </c>
      <c r="D537" s="40" t="s">
        <v>54</v>
      </c>
      <c r="E537" s="40" t="s">
        <v>55</v>
      </c>
      <c r="F537" s="41" t="b">
        <f t="shared" si="3"/>
        <v>0</v>
      </c>
      <c r="G537" s="41" t="b">
        <f t="shared" si="2"/>
        <v>1</v>
      </c>
      <c r="H537" s="42"/>
      <c r="I537" s="40" t="s">
        <v>1004</v>
      </c>
      <c r="J537" s="43" t="s">
        <v>31</v>
      </c>
      <c r="K537" s="76"/>
      <c r="L537" s="23" t="s">
        <v>44</v>
      </c>
      <c r="M537" s="44" t="s">
        <v>973</v>
      </c>
      <c r="N537" s="39" t="s">
        <v>1016</v>
      </c>
      <c r="O537" s="28"/>
      <c r="P537" s="39" t="s">
        <v>57</v>
      </c>
      <c r="Q537" s="45"/>
      <c r="R537" s="45"/>
      <c r="S537" s="42"/>
      <c r="T537" s="46" t="b">
        <v>0</v>
      </c>
      <c r="U537" s="47" t="s">
        <v>58</v>
      </c>
      <c r="V537" s="47" t="s">
        <v>59</v>
      </c>
      <c r="W537" s="50"/>
      <c r="X537" s="43" t="s">
        <v>60</v>
      </c>
      <c r="Y537" s="49" t="s">
        <v>61</v>
      </c>
      <c r="Z537" s="76"/>
      <c r="AA537" s="76"/>
      <c r="AB537" s="76"/>
      <c r="AC537" s="76"/>
    </row>
    <row r="538">
      <c r="A538" s="38"/>
      <c r="B538" s="38"/>
      <c r="C538" s="39" t="s">
        <v>1017</v>
      </c>
      <c r="D538" s="40" t="s">
        <v>63</v>
      </c>
      <c r="E538" s="40" t="s">
        <v>64</v>
      </c>
      <c r="F538" s="41" t="b">
        <f t="shared" si="3"/>
        <v>0</v>
      </c>
      <c r="G538" s="41" t="b">
        <f t="shared" si="2"/>
        <v>1</v>
      </c>
      <c r="H538" s="42"/>
      <c r="I538" s="40" t="s">
        <v>1004</v>
      </c>
      <c r="J538" s="43" t="s">
        <v>31</v>
      </c>
      <c r="K538" s="76"/>
      <c r="L538" s="23" t="s">
        <v>44</v>
      </c>
      <c r="M538" s="44" t="s">
        <v>973</v>
      </c>
      <c r="N538" s="39" t="s">
        <v>1018</v>
      </c>
      <c r="O538" s="28"/>
      <c r="P538" s="39" t="s">
        <v>66</v>
      </c>
      <c r="Q538" s="45"/>
      <c r="R538" s="45"/>
      <c r="S538" s="42"/>
      <c r="T538" s="46" t="b">
        <v>0</v>
      </c>
      <c r="U538" s="47" t="s">
        <v>48</v>
      </c>
      <c r="V538" s="47" t="s">
        <v>67</v>
      </c>
      <c r="W538" s="48" t="s">
        <v>68</v>
      </c>
      <c r="X538" s="43" t="s">
        <v>69</v>
      </c>
      <c r="Y538" s="49" t="s">
        <v>70</v>
      </c>
      <c r="Z538" s="76"/>
      <c r="AA538" s="76"/>
      <c r="AB538" s="76"/>
      <c r="AC538" s="76"/>
    </row>
    <row r="539">
      <c r="A539" s="38"/>
      <c r="B539" s="37" t="s">
        <v>71</v>
      </c>
      <c r="C539" s="39" t="s">
        <v>1019</v>
      </c>
      <c r="D539" s="40" t="s">
        <v>73</v>
      </c>
      <c r="E539" s="40" t="s">
        <v>74</v>
      </c>
      <c r="F539" s="41" t="b">
        <f t="shared" si="3"/>
        <v>0</v>
      </c>
      <c r="G539" s="41" t="b">
        <f t="shared" si="2"/>
        <v>1</v>
      </c>
      <c r="H539" s="42"/>
      <c r="I539" s="40" t="s">
        <v>1004</v>
      </c>
      <c r="J539" s="43" t="s">
        <v>31</v>
      </c>
      <c r="K539" s="76"/>
      <c r="L539" s="23" t="s">
        <v>44</v>
      </c>
      <c r="M539" s="44" t="s">
        <v>973</v>
      </c>
      <c r="N539" s="39" t="s">
        <v>1020</v>
      </c>
      <c r="O539" s="28"/>
      <c r="P539" s="39" t="s">
        <v>76</v>
      </c>
      <c r="Q539" s="45"/>
      <c r="R539" s="45"/>
      <c r="S539" s="42"/>
      <c r="T539" s="46" t="b">
        <v>0</v>
      </c>
      <c r="U539" s="47" t="s">
        <v>77</v>
      </c>
      <c r="V539" s="47" t="s">
        <v>78</v>
      </c>
      <c r="W539" s="50"/>
      <c r="X539" s="43" t="s">
        <v>79</v>
      </c>
      <c r="Y539" s="49" t="s">
        <v>80</v>
      </c>
      <c r="Z539" s="76"/>
      <c r="AA539" s="76"/>
      <c r="AB539" s="76"/>
      <c r="AC539" s="76"/>
    </row>
    <row r="540">
      <c r="A540" s="37" t="s">
        <v>81</v>
      </c>
      <c r="B540" s="38"/>
      <c r="C540" s="39" t="s">
        <v>1019</v>
      </c>
      <c r="D540" s="40" t="s">
        <v>82</v>
      </c>
      <c r="E540" s="40" t="s">
        <v>74</v>
      </c>
      <c r="F540" s="41" t="b">
        <f t="shared" si="3"/>
        <v>0</v>
      </c>
      <c r="G540" s="41" t="b">
        <f t="shared" si="2"/>
        <v>1</v>
      </c>
      <c r="H540" s="42"/>
      <c r="I540" s="40" t="s">
        <v>1004</v>
      </c>
      <c r="J540" s="43" t="s">
        <v>31</v>
      </c>
      <c r="K540" s="76"/>
      <c r="L540" s="23" t="s">
        <v>44</v>
      </c>
      <c r="M540" s="44" t="s">
        <v>973</v>
      </c>
      <c r="N540" s="39" t="s">
        <v>1020</v>
      </c>
      <c r="O540" s="28"/>
      <c r="P540" s="39" t="s">
        <v>76</v>
      </c>
      <c r="Q540" s="45"/>
      <c r="R540" s="45"/>
      <c r="S540" s="42"/>
      <c r="T540" s="46" t="b">
        <v>0</v>
      </c>
      <c r="U540" s="47" t="s">
        <v>77</v>
      </c>
      <c r="V540" s="47" t="s">
        <v>78</v>
      </c>
      <c r="W540" s="50"/>
      <c r="X540" s="43" t="s">
        <v>79</v>
      </c>
      <c r="Y540" s="49" t="s">
        <v>80</v>
      </c>
      <c r="Z540" s="76"/>
      <c r="AA540" s="76"/>
      <c r="AB540" s="76"/>
      <c r="AC540" s="76"/>
    </row>
    <row r="541">
      <c r="A541" s="17"/>
      <c r="B541" s="17"/>
      <c r="C541" s="18" t="s">
        <v>1021</v>
      </c>
      <c r="D541" s="19"/>
      <c r="E541" s="19"/>
      <c r="F541" s="20" t="b">
        <f t="shared" si="3"/>
        <v>1</v>
      </c>
      <c r="G541" s="20" t="b">
        <f t="shared" si="2"/>
        <v>0</v>
      </c>
      <c r="H541" s="21" t="s">
        <v>1005</v>
      </c>
      <c r="I541" s="19"/>
      <c r="J541" s="22" t="s">
        <v>31</v>
      </c>
      <c r="K541" s="19"/>
      <c r="L541" s="23" t="s">
        <v>498</v>
      </c>
      <c r="M541" s="24" t="s">
        <v>973</v>
      </c>
      <c r="N541" s="18" t="s">
        <v>1022</v>
      </c>
      <c r="O541" s="19"/>
      <c r="P541" s="18" t="s">
        <v>1023</v>
      </c>
      <c r="Q541" s="19"/>
      <c r="R541" s="19"/>
      <c r="S541" s="20" t="b">
        <v>0</v>
      </c>
      <c r="T541" s="19"/>
      <c r="U541" s="19"/>
      <c r="V541" s="19"/>
      <c r="W541" s="25"/>
      <c r="X541" s="43" t="s">
        <v>502</v>
      </c>
      <c r="Y541" s="49" t="s">
        <v>37</v>
      </c>
      <c r="Z541" s="76"/>
      <c r="AA541" s="76"/>
      <c r="AB541" s="76"/>
      <c r="AC541" s="76"/>
    </row>
    <row r="542">
      <c r="A542" s="17"/>
      <c r="B542" s="17"/>
      <c r="C542" s="30" t="s">
        <v>1021</v>
      </c>
      <c r="D542" s="19"/>
      <c r="E542" s="19"/>
      <c r="F542" s="31" t="b">
        <f t="shared" si="3"/>
        <v>1</v>
      </c>
      <c r="G542" s="31" t="b">
        <f t="shared" si="2"/>
        <v>0</v>
      </c>
      <c r="H542" s="32" t="s">
        <v>1005</v>
      </c>
      <c r="I542" s="19"/>
      <c r="J542" s="22" t="s">
        <v>31</v>
      </c>
      <c r="K542" s="19"/>
      <c r="L542" s="33" t="s">
        <v>38</v>
      </c>
      <c r="M542" s="34" t="s">
        <v>973</v>
      </c>
      <c r="N542" s="30" t="s">
        <v>1022</v>
      </c>
      <c r="O542" s="19"/>
      <c r="P542" s="30" t="s">
        <v>1023</v>
      </c>
      <c r="Q542" s="19"/>
      <c r="R542" s="19"/>
      <c r="S542" s="31" t="b">
        <v>0</v>
      </c>
      <c r="T542" s="19"/>
      <c r="U542" s="19"/>
      <c r="V542" s="19"/>
      <c r="W542" s="25"/>
      <c r="X542" s="52" t="s">
        <v>39</v>
      </c>
      <c r="Y542" s="53" t="s">
        <v>40</v>
      </c>
      <c r="Z542" s="76"/>
      <c r="AA542" s="76"/>
      <c r="AB542" s="76"/>
      <c r="AC542" s="76"/>
    </row>
    <row r="543">
      <c r="A543" s="17"/>
      <c r="B543" s="17"/>
      <c r="C543" s="30" t="s">
        <v>1021</v>
      </c>
      <c r="D543" s="19"/>
      <c r="E543" s="19"/>
      <c r="F543" s="31" t="b">
        <f t="shared" si="3"/>
        <v>1</v>
      </c>
      <c r="G543" s="31" t="b">
        <f t="shared" si="2"/>
        <v>0</v>
      </c>
      <c r="H543" s="32" t="s">
        <v>1005</v>
      </c>
      <c r="I543" s="19"/>
      <c r="J543" s="22" t="s">
        <v>31</v>
      </c>
      <c r="K543" s="19"/>
      <c r="L543" s="33" t="s">
        <v>1024</v>
      </c>
      <c r="M543" s="34" t="s">
        <v>973</v>
      </c>
      <c r="N543" s="30" t="s">
        <v>1022</v>
      </c>
      <c r="O543" s="19"/>
      <c r="P543" s="30" t="s">
        <v>1023</v>
      </c>
      <c r="Q543" s="19"/>
      <c r="R543" s="19"/>
      <c r="S543" s="31" t="b">
        <v>0</v>
      </c>
      <c r="T543" s="19"/>
      <c r="U543" s="19"/>
      <c r="V543" s="19"/>
      <c r="W543" s="25"/>
      <c r="X543" s="52" t="s">
        <v>1009</v>
      </c>
      <c r="Y543" s="53" t="s">
        <v>1025</v>
      </c>
      <c r="Z543" s="78" t="s">
        <v>1011</v>
      </c>
      <c r="AA543" s="76"/>
      <c r="AB543" s="76"/>
      <c r="AC543" s="76"/>
    </row>
    <row r="544">
      <c r="A544" s="38"/>
      <c r="B544" s="38"/>
      <c r="C544" s="39" t="s">
        <v>1026</v>
      </c>
      <c r="D544" s="40" t="s">
        <v>42</v>
      </c>
      <c r="E544" s="40" t="s">
        <v>43</v>
      </c>
      <c r="F544" s="41" t="b">
        <f t="shared" si="3"/>
        <v>0</v>
      </c>
      <c r="G544" s="41" t="b">
        <f t="shared" si="2"/>
        <v>1</v>
      </c>
      <c r="H544" s="42"/>
      <c r="I544" s="40" t="s">
        <v>1021</v>
      </c>
      <c r="J544" s="43" t="s">
        <v>31</v>
      </c>
      <c r="K544" s="76"/>
      <c r="L544" s="23" t="s">
        <v>44</v>
      </c>
      <c r="M544" s="44" t="s">
        <v>973</v>
      </c>
      <c r="N544" s="39" t="s">
        <v>1027</v>
      </c>
      <c r="O544" s="22" t="s">
        <v>1028</v>
      </c>
      <c r="P544" s="39" t="s">
        <v>47</v>
      </c>
      <c r="Q544" s="45"/>
      <c r="R544" s="45"/>
      <c r="S544" s="42"/>
      <c r="T544" s="46" t="b">
        <v>0</v>
      </c>
      <c r="U544" s="47" t="s">
        <v>48</v>
      </c>
      <c r="V544" s="47" t="s">
        <v>49</v>
      </c>
      <c r="W544" s="48" t="s">
        <v>50</v>
      </c>
      <c r="X544" s="43" t="s">
        <v>51</v>
      </c>
      <c r="Y544" s="49" t="s">
        <v>510</v>
      </c>
      <c r="Z544" s="76"/>
      <c r="AA544" s="76"/>
      <c r="AB544" s="76"/>
      <c r="AC544" s="76"/>
    </row>
    <row r="545">
      <c r="A545" s="38"/>
      <c r="B545" s="38"/>
      <c r="C545" s="39" t="s">
        <v>1029</v>
      </c>
      <c r="D545" s="40" t="s">
        <v>54</v>
      </c>
      <c r="E545" s="40" t="s">
        <v>55</v>
      </c>
      <c r="F545" s="41" t="b">
        <f t="shared" si="3"/>
        <v>0</v>
      </c>
      <c r="G545" s="41" t="b">
        <f t="shared" si="2"/>
        <v>1</v>
      </c>
      <c r="H545" s="42"/>
      <c r="I545" s="40" t="s">
        <v>1021</v>
      </c>
      <c r="J545" s="43" t="s">
        <v>31</v>
      </c>
      <c r="K545" s="76"/>
      <c r="L545" s="23" t="s">
        <v>44</v>
      </c>
      <c r="M545" s="44" t="s">
        <v>973</v>
      </c>
      <c r="N545" s="39" t="s">
        <v>1030</v>
      </c>
      <c r="O545" s="28"/>
      <c r="P545" s="39" t="s">
        <v>57</v>
      </c>
      <c r="Q545" s="45"/>
      <c r="R545" s="45"/>
      <c r="S545" s="42"/>
      <c r="T545" s="46" t="b">
        <v>0</v>
      </c>
      <c r="U545" s="47" t="s">
        <v>58</v>
      </c>
      <c r="V545" s="47" t="s">
        <v>59</v>
      </c>
      <c r="W545" s="50"/>
      <c r="X545" s="43" t="s">
        <v>60</v>
      </c>
      <c r="Y545" s="49" t="s">
        <v>61</v>
      </c>
      <c r="Z545" s="76"/>
      <c r="AA545" s="76"/>
      <c r="AB545" s="76"/>
      <c r="AC545" s="76"/>
    </row>
    <row r="546">
      <c r="A546" s="38"/>
      <c r="B546" s="38"/>
      <c r="C546" s="39" t="s">
        <v>1031</v>
      </c>
      <c r="D546" s="40" t="s">
        <v>63</v>
      </c>
      <c r="E546" s="40" t="s">
        <v>64</v>
      </c>
      <c r="F546" s="41" t="b">
        <f t="shared" si="3"/>
        <v>0</v>
      </c>
      <c r="G546" s="41" t="b">
        <f t="shared" si="2"/>
        <v>1</v>
      </c>
      <c r="H546" s="42"/>
      <c r="I546" s="40" t="s">
        <v>1021</v>
      </c>
      <c r="J546" s="43" t="s">
        <v>31</v>
      </c>
      <c r="K546" s="76"/>
      <c r="L546" s="23" t="s">
        <v>44</v>
      </c>
      <c r="M546" s="44" t="s">
        <v>973</v>
      </c>
      <c r="N546" s="39" t="s">
        <v>1032</v>
      </c>
      <c r="O546" s="28"/>
      <c r="P546" s="39" t="s">
        <v>66</v>
      </c>
      <c r="Q546" s="45"/>
      <c r="R546" s="45"/>
      <c r="S546" s="42"/>
      <c r="T546" s="46" t="b">
        <v>0</v>
      </c>
      <c r="U546" s="47" t="s">
        <v>48</v>
      </c>
      <c r="V546" s="47" t="s">
        <v>67</v>
      </c>
      <c r="W546" s="48" t="s">
        <v>68</v>
      </c>
      <c r="X546" s="43" t="s">
        <v>69</v>
      </c>
      <c r="Y546" s="49" t="s">
        <v>70</v>
      </c>
      <c r="Z546" s="76"/>
      <c r="AA546" s="76"/>
      <c r="AB546" s="76"/>
      <c r="AC546" s="76"/>
    </row>
    <row r="547">
      <c r="A547" s="38"/>
      <c r="B547" s="37" t="s">
        <v>71</v>
      </c>
      <c r="C547" s="39" t="s">
        <v>1033</v>
      </c>
      <c r="D547" s="40" t="s">
        <v>73</v>
      </c>
      <c r="E547" s="40" t="s">
        <v>74</v>
      </c>
      <c r="F547" s="41" t="b">
        <f t="shared" si="3"/>
        <v>0</v>
      </c>
      <c r="G547" s="41" t="b">
        <f t="shared" si="2"/>
        <v>1</v>
      </c>
      <c r="H547" s="42"/>
      <c r="I547" s="40" t="s">
        <v>1021</v>
      </c>
      <c r="J547" s="43" t="s">
        <v>31</v>
      </c>
      <c r="K547" s="76"/>
      <c r="L547" s="23" t="s">
        <v>44</v>
      </c>
      <c r="M547" s="44" t="s">
        <v>973</v>
      </c>
      <c r="N547" s="39" t="s">
        <v>1034</v>
      </c>
      <c r="O547" s="28"/>
      <c r="P547" s="39" t="s">
        <v>76</v>
      </c>
      <c r="Q547" s="45"/>
      <c r="R547" s="45"/>
      <c r="S547" s="42"/>
      <c r="T547" s="46" t="b">
        <v>0</v>
      </c>
      <c r="U547" s="47" t="s">
        <v>77</v>
      </c>
      <c r="V547" s="47" t="s">
        <v>78</v>
      </c>
      <c r="W547" s="50"/>
      <c r="X547" s="43" t="s">
        <v>79</v>
      </c>
      <c r="Y547" s="49" t="s">
        <v>80</v>
      </c>
      <c r="Z547" s="76"/>
      <c r="AA547" s="76"/>
      <c r="AB547" s="76"/>
      <c r="AC547" s="76"/>
    </row>
    <row r="548">
      <c r="A548" s="37" t="s">
        <v>81</v>
      </c>
      <c r="B548" s="38"/>
      <c r="C548" s="39" t="s">
        <v>1033</v>
      </c>
      <c r="D548" s="40" t="s">
        <v>82</v>
      </c>
      <c r="E548" s="40" t="s">
        <v>74</v>
      </c>
      <c r="F548" s="41" t="b">
        <f t="shared" si="3"/>
        <v>0</v>
      </c>
      <c r="G548" s="41" t="b">
        <f t="shared" si="2"/>
        <v>1</v>
      </c>
      <c r="H548" s="42"/>
      <c r="I548" s="40" t="s">
        <v>1021</v>
      </c>
      <c r="J548" s="43" t="s">
        <v>31</v>
      </c>
      <c r="K548" s="76"/>
      <c r="L548" s="23" t="s">
        <v>44</v>
      </c>
      <c r="M548" s="44" t="s">
        <v>973</v>
      </c>
      <c r="N548" s="39" t="s">
        <v>1034</v>
      </c>
      <c r="O548" s="28"/>
      <c r="P548" s="39" t="s">
        <v>76</v>
      </c>
      <c r="Q548" s="45"/>
      <c r="R548" s="45"/>
      <c r="S548" s="42"/>
      <c r="T548" s="46" t="b">
        <v>0</v>
      </c>
      <c r="U548" s="47" t="s">
        <v>77</v>
      </c>
      <c r="V548" s="47" t="s">
        <v>78</v>
      </c>
      <c r="W548" s="50"/>
      <c r="X548" s="43" t="s">
        <v>79</v>
      </c>
      <c r="Y548" s="49" t="s">
        <v>80</v>
      </c>
      <c r="Z548" s="76"/>
      <c r="AA548" s="76"/>
      <c r="AB548" s="76"/>
      <c r="AC548" s="76"/>
    </row>
    <row r="549">
      <c r="A549" s="17"/>
      <c r="B549" s="17"/>
      <c r="C549" s="18" t="s">
        <v>1035</v>
      </c>
      <c r="D549" s="19"/>
      <c r="E549" s="19"/>
      <c r="F549" s="20" t="b">
        <f t="shared" si="3"/>
        <v>1</v>
      </c>
      <c r="G549" s="20" t="b">
        <f t="shared" si="2"/>
        <v>0</v>
      </c>
      <c r="H549" s="21" t="s">
        <v>1005</v>
      </c>
      <c r="I549" s="19"/>
      <c r="J549" s="22" t="s">
        <v>31</v>
      </c>
      <c r="K549" s="19"/>
      <c r="L549" s="23" t="s">
        <v>1036</v>
      </c>
      <c r="M549" s="24" t="s">
        <v>973</v>
      </c>
      <c r="N549" s="18" t="s">
        <v>1037</v>
      </c>
      <c r="O549" s="19"/>
      <c r="P549" s="18" t="s">
        <v>1038</v>
      </c>
      <c r="Q549" s="19"/>
      <c r="R549" s="19"/>
      <c r="S549" s="20" t="b">
        <v>0</v>
      </c>
      <c r="T549" s="19"/>
      <c r="U549" s="19"/>
      <c r="V549" s="19"/>
      <c r="W549" s="25"/>
      <c r="X549" s="43" t="s">
        <v>1039</v>
      </c>
      <c r="Y549" s="49" t="s">
        <v>37</v>
      </c>
      <c r="Z549" s="76"/>
      <c r="AA549" s="76"/>
      <c r="AB549" s="76"/>
      <c r="AC549" s="76"/>
    </row>
    <row r="550">
      <c r="A550" s="17"/>
      <c r="B550" s="17"/>
      <c r="C550" s="30" t="s">
        <v>1035</v>
      </c>
      <c r="D550" s="19"/>
      <c r="E550" s="19"/>
      <c r="F550" s="31" t="b">
        <f t="shared" si="3"/>
        <v>1</v>
      </c>
      <c r="G550" s="31" t="b">
        <f t="shared" si="2"/>
        <v>0</v>
      </c>
      <c r="H550" s="32" t="s">
        <v>1005</v>
      </c>
      <c r="I550" s="19"/>
      <c r="J550" s="22" t="s">
        <v>31</v>
      </c>
      <c r="K550" s="19"/>
      <c r="L550" s="33" t="s">
        <v>38</v>
      </c>
      <c r="M550" s="34" t="s">
        <v>973</v>
      </c>
      <c r="N550" s="30" t="s">
        <v>1037</v>
      </c>
      <c r="O550" s="19"/>
      <c r="P550" s="30" t="s">
        <v>1038</v>
      </c>
      <c r="Q550" s="19"/>
      <c r="R550" s="19"/>
      <c r="S550" s="31" t="b">
        <v>0</v>
      </c>
      <c r="T550" s="19"/>
      <c r="U550" s="19"/>
      <c r="V550" s="19"/>
      <c r="W550" s="25"/>
      <c r="X550" s="52" t="s">
        <v>39</v>
      </c>
      <c r="Y550" s="53" t="s">
        <v>40</v>
      </c>
      <c r="Z550" s="76"/>
      <c r="AA550" s="76"/>
      <c r="AB550" s="76"/>
      <c r="AC550" s="76"/>
    </row>
    <row r="551">
      <c r="A551" s="17"/>
      <c r="B551" s="17"/>
      <c r="C551" s="30" t="s">
        <v>1035</v>
      </c>
      <c r="D551" s="19"/>
      <c r="E551" s="19"/>
      <c r="F551" s="31" t="b">
        <f t="shared" si="3"/>
        <v>1</v>
      </c>
      <c r="G551" s="31" t="b">
        <f t="shared" si="2"/>
        <v>0</v>
      </c>
      <c r="H551" s="32" t="s">
        <v>1005</v>
      </c>
      <c r="I551" s="19"/>
      <c r="J551" s="22" t="s">
        <v>31</v>
      </c>
      <c r="K551" s="19"/>
      <c r="L551" s="33" t="s">
        <v>1040</v>
      </c>
      <c r="M551" s="34" t="s">
        <v>973</v>
      </c>
      <c r="N551" s="30" t="s">
        <v>1037</v>
      </c>
      <c r="O551" s="19"/>
      <c r="P551" s="30" t="s">
        <v>1038</v>
      </c>
      <c r="Q551" s="19"/>
      <c r="R551" s="19"/>
      <c r="S551" s="31" t="b">
        <v>0</v>
      </c>
      <c r="T551" s="19"/>
      <c r="U551" s="19"/>
      <c r="V551" s="19"/>
      <c r="W551" s="25"/>
      <c r="X551" s="52" t="s">
        <v>1041</v>
      </c>
      <c r="Y551" s="53" t="s">
        <v>1042</v>
      </c>
      <c r="Z551" s="78" t="s">
        <v>1011</v>
      </c>
      <c r="AA551" s="76"/>
      <c r="AB551" s="76"/>
      <c r="AC551" s="76"/>
    </row>
    <row r="552">
      <c r="A552" s="38"/>
      <c r="B552" s="38"/>
      <c r="C552" s="39" t="s">
        <v>1043</v>
      </c>
      <c r="D552" s="40" t="s">
        <v>42</v>
      </c>
      <c r="E552" s="40" t="s">
        <v>43</v>
      </c>
      <c r="F552" s="41" t="b">
        <f t="shared" si="3"/>
        <v>0</v>
      </c>
      <c r="G552" s="41" t="b">
        <f t="shared" si="2"/>
        <v>1</v>
      </c>
      <c r="H552" s="42"/>
      <c r="I552" s="40" t="s">
        <v>1035</v>
      </c>
      <c r="J552" s="43" t="s">
        <v>31</v>
      </c>
      <c r="K552" s="76"/>
      <c r="L552" s="23" t="s">
        <v>44</v>
      </c>
      <c r="M552" s="44" t="s">
        <v>973</v>
      </c>
      <c r="N552" s="39" t="s">
        <v>1044</v>
      </c>
      <c r="O552" s="22" t="s">
        <v>1045</v>
      </c>
      <c r="P552" s="39" t="s">
        <v>47</v>
      </c>
      <c r="Q552" s="45"/>
      <c r="R552" s="45"/>
      <c r="S552" s="42"/>
      <c r="T552" s="46" t="b">
        <v>0</v>
      </c>
      <c r="U552" s="47" t="s">
        <v>48</v>
      </c>
      <c r="V552" s="47" t="s">
        <v>49</v>
      </c>
      <c r="W552" s="48" t="s">
        <v>50</v>
      </c>
      <c r="X552" s="43" t="s">
        <v>51</v>
      </c>
      <c r="Y552" s="49" t="s">
        <v>1046</v>
      </c>
      <c r="Z552" s="76"/>
      <c r="AA552" s="76"/>
      <c r="AB552" s="76"/>
      <c r="AC552" s="76"/>
    </row>
    <row r="553">
      <c r="A553" s="38"/>
      <c r="B553" s="38"/>
      <c r="C553" s="39" t="s">
        <v>1047</v>
      </c>
      <c r="D553" s="40" t="s">
        <v>54</v>
      </c>
      <c r="E553" s="40" t="s">
        <v>55</v>
      </c>
      <c r="F553" s="41" t="b">
        <f t="shared" si="3"/>
        <v>0</v>
      </c>
      <c r="G553" s="41" t="b">
        <f t="shared" si="2"/>
        <v>1</v>
      </c>
      <c r="H553" s="42"/>
      <c r="I553" s="40" t="s">
        <v>1035</v>
      </c>
      <c r="J553" s="43" t="s">
        <v>31</v>
      </c>
      <c r="K553" s="76"/>
      <c r="L553" s="23" t="s">
        <v>44</v>
      </c>
      <c r="M553" s="44" t="s">
        <v>973</v>
      </c>
      <c r="N553" s="39" t="s">
        <v>1048</v>
      </c>
      <c r="O553" s="28"/>
      <c r="P553" s="39" t="s">
        <v>57</v>
      </c>
      <c r="Q553" s="45"/>
      <c r="R553" s="45"/>
      <c r="S553" s="42"/>
      <c r="T553" s="46" t="b">
        <v>0</v>
      </c>
      <c r="U553" s="47" t="s">
        <v>58</v>
      </c>
      <c r="V553" s="47" t="s">
        <v>59</v>
      </c>
      <c r="W553" s="50"/>
      <c r="X553" s="43" t="s">
        <v>60</v>
      </c>
      <c r="Y553" s="49" t="s">
        <v>61</v>
      </c>
      <c r="Z553" s="76"/>
      <c r="AA553" s="76"/>
      <c r="AB553" s="76"/>
      <c r="AC553" s="76"/>
    </row>
    <row r="554">
      <c r="A554" s="38"/>
      <c r="B554" s="38"/>
      <c r="C554" s="39" t="s">
        <v>1049</v>
      </c>
      <c r="D554" s="40" t="s">
        <v>63</v>
      </c>
      <c r="E554" s="40" t="s">
        <v>64</v>
      </c>
      <c r="F554" s="41" t="b">
        <f t="shared" si="3"/>
        <v>0</v>
      </c>
      <c r="G554" s="41" t="b">
        <f t="shared" si="2"/>
        <v>1</v>
      </c>
      <c r="H554" s="42"/>
      <c r="I554" s="40" t="s">
        <v>1035</v>
      </c>
      <c r="J554" s="43" t="s">
        <v>31</v>
      </c>
      <c r="K554" s="76"/>
      <c r="L554" s="23" t="s">
        <v>44</v>
      </c>
      <c r="M554" s="44" t="s">
        <v>973</v>
      </c>
      <c r="N554" s="39" t="s">
        <v>1050</v>
      </c>
      <c r="O554" s="28"/>
      <c r="P554" s="39" t="s">
        <v>66</v>
      </c>
      <c r="Q554" s="45"/>
      <c r="R554" s="45"/>
      <c r="S554" s="42"/>
      <c r="T554" s="46" t="b">
        <v>0</v>
      </c>
      <c r="U554" s="47" t="s">
        <v>48</v>
      </c>
      <c r="V554" s="47" t="s">
        <v>67</v>
      </c>
      <c r="W554" s="48" t="s">
        <v>68</v>
      </c>
      <c r="X554" s="43" t="s">
        <v>69</v>
      </c>
      <c r="Y554" s="49" t="s">
        <v>70</v>
      </c>
      <c r="Z554" s="76"/>
      <c r="AA554" s="76"/>
      <c r="AB554" s="76"/>
      <c r="AC554" s="76"/>
    </row>
    <row r="555">
      <c r="A555" s="38"/>
      <c r="B555" s="37" t="s">
        <v>71</v>
      </c>
      <c r="C555" s="39" t="s">
        <v>1051</v>
      </c>
      <c r="D555" s="40" t="s">
        <v>73</v>
      </c>
      <c r="E555" s="40" t="s">
        <v>74</v>
      </c>
      <c r="F555" s="41" t="b">
        <f t="shared" si="3"/>
        <v>0</v>
      </c>
      <c r="G555" s="41" t="b">
        <f t="shared" si="2"/>
        <v>1</v>
      </c>
      <c r="H555" s="42"/>
      <c r="I555" s="40" t="s">
        <v>1035</v>
      </c>
      <c r="J555" s="43" t="s">
        <v>31</v>
      </c>
      <c r="K555" s="76"/>
      <c r="L555" s="23" t="s">
        <v>44</v>
      </c>
      <c r="M555" s="44" t="s">
        <v>973</v>
      </c>
      <c r="N555" s="39" t="s">
        <v>1052</v>
      </c>
      <c r="O555" s="28"/>
      <c r="P555" s="39" t="s">
        <v>76</v>
      </c>
      <c r="Q555" s="45"/>
      <c r="R555" s="45"/>
      <c r="S555" s="42"/>
      <c r="T555" s="46" t="b">
        <v>0</v>
      </c>
      <c r="U555" s="47" t="s">
        <v>77</v>
      </c>
      <c r="V555" s="47" t="s">
        <v>78</v>
      </c>
      <c r="W555" s="50"/>
      <c r="X555" s="43" t="s">
        <v>79</v>
      </c>
      <c r="Y555" s="49" t="s">
        <v>80</v>
      </c>
      <c r="Z555" s="76"/>
      <c r="AA555" s="76"/>
      <c r="AB555" s="76"/>
      <c r="AC555" s="76"/>
    </row>
    <row r="556">
      <c r="A556" s="37" t="s">
        <v>81</v>
      </c>
      <c r="B556" s="38"/>
      <c r="C556" s="39" t="s">
        <v>1051</v>
      </c>
      <c r="D556" s="40" t="s">
        <v>82</v>
      </c>
      <c r="E556" s="40" t="s">
        <v>74</v>
      </c>
      <c r="F556" s="41" t="b">
        <f t="shared" si="3"/>
        <v>0</v>
      </c>
      <c r="G556" s="41" t="b">
        <f t="shared" si="2"/>
        <v>1</v>
      </c>
      <c r="H556" s="42"/>
      <c r="I556" s="40" t="s">
        <v>1035</v>
      </c>
      <c r="J556" s="43" t="s">
        <v>31</v>
      </c>
      <c r="K556" s="76"/>
      <c r="L556" s="23" t="s">
        <v>44</v>
      </c>
      <c r="M556" s="44" t="s">
        <v>973</v>
      </c>
      <c r="N556" s="39" t="s">
        <v>1052</v>
      </c>
      <c r="O556" s="28"/>
      <c r="P556" s="39" t="s">
        <v>76</v>
      </c>
      <c r="Q556" s="45"/>
      <c r="R556" s="45"/>
      <c r="S556" s="42"/>
      <c r="T556" s="46" t="b">
        <v>0</v>
      </c>
      <c r="U556" s="47" t="s">
        <v>77</v>
      </c>
      <c r="V556" s="47" t="s">
        <v>78</v>
      </c>
      <c r="W556" s="50"/>
      <c r="X556" s="43" t="s">
        <v>79</v>
      </c>
      <c r="Y556" s="49" t="s">
        <v>80</v>
      </c>
      <c r="Z556" s="76"/>
      <c r="AA556" s="76"/>
      <c r="AB556" s="76"/>
      <c r="AC556" s="76"/>
    </row>
  </sheetData>
  <customSheetViews>
    <customSheetView guid="{DE36083A-93CF-43A6-8D4C-6D6AE83D197C}" filter="1" showAutoFilter="1">
      <autoFilter ref="$A$1:$AB$556">
        <filterColumn colId="2">
          <customFilters>
            <customFilter val="BT-196*"/>
          </customFilters>
        </filterColumn>
      </autoFilter>
    </customSheetView>
    <customSheetView guid="{2566C289-8882-45CA-9B0A-1FB86CADC0F2}" filter="1" showAutoFilter="1">
      <autoFilter ref="$A$1:$AB$556">
        <filterColumn colId="2">
          <customFilters>
            <customFilter val="ND-*"/>
          </customFilters>
        </filterColumn>
      </autoFilter>
    </customSheetView>
    <customSheetView guid="{82DE4591-7BB2-412B-9C69-68C27C21CDCB}" filter="1" showAutoFilter="1">
      <autoFilter ref="$Y$1:$Y$556">
        <filterColumn colId="0">
          <customFilters>
            <customFilter val="*concernsMasked*"/>
          </customFilters>
        </filterColumn>
      </autoFilter>
    </customSheetView>
  </customSheetViews>
  <dataValidations>
    <dataValidation type="list" allowBlank="1" showErrorMessage="1" sqref="J2:J556">
      <formula1>"N/A,TODO,TODO-VERSION,DONE,DONE-RESERVATIONS,BLOCKED,TBD,REVIEWED,NO-DATA"</formula1>
    </dataValidation>
  </dataValidations>
  <hyperlinks>
    <hyperlink r:id="rId2" location="notation" ref="Y49"/>
    <hyperlink r:id="rId3" location="hasCrossBorderLaw" ref="Y519"/>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4.88"/>
    <col customWidth="1" min="2" max="2" width="73.5"/>
    <col customWidth="1" min="3" max="3" width="23.0"/>
    <col customWidth="1" min="4" max="4" width="25.88"/>
    <col customWidth="1" min="5" max="5" width="45.88"/>
    <col customWidth="1" min="6" max="6" width="24.25"/>
    <col customWidth="1" min="7" max="7" width="7.88"/>
    <col customWidth="1" min="8" max="8" width="8.25"/>
    <col customWidth="1" min="9" max="9" width="11.88"/>
    <col customWidth="1" min="10" max="10" width="24.5"/>
    <col customWidth="1" min="11" max="11" width="25.63"/>
    <col customWidth="1" min="12" max="14" width="36.38"/>
    <col customWidth="1" min="15" max="15" width="39.5"/>
    <col customWidth="1" min="16" max="16" width="16.88"/>
    <col customWidth="1" min="17" max="17" width="23.88"/>
    <col customWidth="1" min="18" max="18" width="28.63"/>
    <col customWidth="1" min="19" max="19" width="34.0"/>
    <col customWidth="1" min="20" max="20" width="26.13"/>
    <col customWidth="1" min="21" max="24" width="23.88"/>
    <col customWidth="1" min="25" max="26" width="51.5"/>
    <col customWidth="1" min="27" max="27" width="23.88"/>
    <col customWidth="1" min="28" max="28" width="29.13"/>
    <col customWidth="1" min="29" max="29" width="24.38"/>
    <col customWidth="1" min="30" max="30" width="29.13"/>
  </cols>
  <sheetData>
    <row r="1">
      <c r="A1" s="79" t="s">
        <v>1053</v>
      </c>
      <c r="B1" s="79" t="s">
        <v>1054</v>
      </c>
      <c r="C1" s="80" t="s">
        <v>1055</v>
      </c>
      <c r="D1" s="81" t="s">
        <v>1056</v>
      </c>
      <c r="E1" s="79" t="s">
        <v>1057</v>
      </c>
      <c r="F1" s="82" t="s">
        <v>1058</v>
      </c>
      <c r="G1" s="81" t="s">
        <v>1059</v>
      </c>
      <c r="H1" s="81" t="s">
        <v>1060</v>
      </c>
      <c r="I1" s="81" t="s">
        <v>1061</v>
      </c>
      <c r="J1" s="80" t="s">
        <v>1062</v>
      </c>
      <c r="K1" s="80" t="s">
        <v>1063</v>
      </c>
      <c r="L1" s="79" t="s">
        <v>1064</v>
      </c>
      <c r="M1" s="79" t="s">
        <v>1065</v>
      </c>
      <c r="N1" s="79" t="s">
        <v>1066</v>
      </c>
      <c r="O1" s="82" t="s">
        <v>1067</v>
      </c>
      <c r="P1" s="81" t="s">
        <v>1068</v>
      </c>
      <c r="Q1" s="81" t="s">
        <v>1069</v>
      </c>
      <c r="R1" s="81" t="s">
        <v>1070</v>
      </c>
      <c r="S1" s="81" t="s">
        <v>1071</v>
      </c>
      <c r="T1" s="81" t="s">
        <v>1072</v>
      </c>
      <c r="U1" s="81" t="s">
        <v>1073</v>
      </c>
      <c r="V1" s="81" t="s">
        <v>1074</v>
      </c>
      <c r="W1" s="81" t="s">
        <v>1075</v>
      </c>
      <c r="X1" s="81" t="s">
        <v>1076</v>
      </c>
      <c r="Y1" s="79" t="s">
        <v>1077</v>
      </c>
      <c r="Z1" s="79" t="s">
        <v>1078</v>
      </c>
      <c r="AA1" s="81" t="s">
        <v>1079</v>
      </c>
      <c r="AB1" s="81" t="s">
        <v>1080</v>
      </c>
      <c r="AC1" s="81" t="s">
        <v>1081</v>
      </c>
      <c r="AD1" s="81" t="s">
        <v>1082</v>
      </c>
      <c r="AE1" s="83"/>
      <c r="AF1" s="83"/>
    </row>
    <row r="2">
      <c r="A2" s="84" t="str">
        <f t="shared" ref="A2:A556" si="1">IF(B2="---",B2, IF(D2="", "", D2 &amp; (IF($I2, "_v" &amp; IF($G2="", "1.3", $G2) &amp; IF($H2="", "+", "-" &amp; $H2), "") &amp; ".rml.ttl")))</f>
        <v>ND-ProcedureFeaturesUnpublish.rml.ttl</v>
      </c>
      <c r="B2" s="84" t="str">
        <f>IF(MasterCMCopy!$X2="","---", "tedm:" &amp; IF(LEFT(MasterCMCopy!$C2, 3)="ND-", IF(LEFT(MasterCMCopy!$C6, 3)="ND-", MasterCMCopy!$L8, MasterCMCopy!$L6) &amp; "-" &amp; MasterCMCopy!$C2, MasterCMCopy!$L2 &amp; "-" &amp; MasterCMCopy!$I2))</f>
        <v>tedm:MG-NonPublishedInformation-ND-ProcedureFeaturesUnpublish</v>
      </c>
      <c r="C2" s="85" t="str">
        <f>IF(AND(LEFT(MasterCMCopy!$C2,6)="BT-195", OR(LEFT(MasterCMCopy!$C1,3)="ND-",$B2&lt;&gt;$B1)),MasterCMCopy!$L2,"")</f>
        <v/>
      </c>
      <c r="D2" s="84" t="str">
        <f>IF(AND(LEFT(MasterCMCopy!$C2,3)="ND-", OR(MasterCMCopy!$N2&lt;&gt;MasterCMCopy!$N1, MasterCMCopy!$P2&lt;&gt;MasterCMCopy!$P1)),MasterCMCopy!$C2,"")</f>
        <v>ND-ProcedureFeaturesUnpublish</v>
      </c>
      <c r="E2" s="84" t="str">
        <f>IF(AND(LEFT(MasterCMCopy!$C2,3)="ND-", OR(MasterCMCopy!$N2&lt;&gt;MasterCMCopy!$N1, MasterCMCopy!$P2&lt;&gt;MasterCMCopy!$P1)),MasterCMCopy!$N2,"")</f>
        <v>/*/cac:TenderingProcess/ext:UBLExtensions/ext:UBLExtension/ext:ExtensionContent/efext:EformsExtension/efac:FieldsPrivacy[efbc:FieldIdentifierCode/text()='pro-fea']</v>
      </c>
      <c r="F2" s="86" t="str">
        <f>IFERROR(__xludf.DUMMYFUNCTION("IF($E2="""", """", REGEXEXTRACT($E2,""efbc:FieldIdentifierCode[^\]]+""))"),"efbc:FieldIdentifierCode/text()='pro-fea'")</f>
        <v>efbc:FieldIdentifierCode/text()='pro-fea'</v>
      </c>
      <c r="G2" s="87" t="str">
        <f>MasterCMCopy!A2</f>
        <v>1.4</v>
      </c>
      <c r="H2" s="87" t="str">
        <f>MasterCMCopy!B2</f>
        <v/>
      </c>
      <c r="J2" s="86" t="str">
        <f>IF(LEFT(MasterCMCopy!$C2,3)="ND-", IF(LEFT(MasterCMCopy!$X2,10)&lt;&gt;"epo:NonPub", MasterCMCopy!$L2, IF(RIGHT(MasterCMCopy!$X2,13)="epo:Procedure", "MG-Procedure", "")), "")</f>
        <v>MG-Procedure</v>
      </c>
      <c r="K2" s="85" t="str">
        <f>IF($J2="", "", IF($J2="MG-Procedure", "ND-Root", MasterCMCopy!$H2))</f>
        <v>ND-Root</v>
      </c>
      <c r="L2" s="84" t="str">
        <f>IF($J2="", "", MasterCMCopy!$C2 &amp; " (concernsMaskedObject)")</f>
        <v>ND-ProcedureFeaturesUnpublish (concernsMaskedObject)</v>
      </c>
      <c r="M2" s="84" t="str">
        <f>IFERROR(__xludf.DUMMYFUNCTION("IF($J2="""", """", ""Connection from NonPublishedInformation to "" &amp; REGEXEXTRACT(MasterCMCopy!$X2, "".*:(.*)"") &amp; "" under "" &amp; $J2 &amp; ""_"" &amp; $K2)"),"Connection from NonPublishedInformation to Procedure under MG-Procedure_ND-Root")</f>
        <v>Connection from NonPublishedInformation to Procedure under MG-Procedure_ND-Root</v>
      </c>
      <c r="N2" s="84" t="str">
        <f>IF($J2="", "", "tedm:" &amp; $J2 &amp; "_" &amp; $K2)</f>
        <v>tedm:MG-Procedure_ND-Root</v>
      </c>
      <c r="O2" s="86" t="str">
        <f>IFERROR(__xludf.DUMMYFUNCTION("IF($J2="""", """", IF($J2=""MG-Procedure"", """", REGEXREPLACE(MasterCMCopy!$P2,""\[[^\]]+\]"","""")))"),"")</f>
        <v/>
      </c>
      <c r="P2" s="83" t="str">
        <f>IFERROR(__xludf.DUMMYFUNCTION("REGEXREPLACE($O2,""[^/]+"","".."")"),"")</f>
        <v/>
      </c>
      <c r="Q2" s="84" t="str">
        <f>IF(AND(LEFT(MasterCMCopy!$C2,6)="BT-195", OR(MasterCMCopy!$O2&lt;&gt;MasterCMCopy!$O1,$G2&lt;&gt;$G1,$H2&lt;&gt;$H1)),MasterCMCopy!$C2,"")</f>
        <v/>
      </c>
      <c r="R2" s="84" t="str">
        <f>IF(AND(LEFT(MasterCMCopy!$C2,6)="BT-195", OR(MasterCMCopy!$O2&lt;&gt;MasterCMCopy!$O1,$G2&lt;&gt;$G1,$H2&lt;&gt;$H1)), "The field " &amp; MasterCMCopy!$C2 &amp; ", " &amp; MasterCMCopy!$D2 &amp; ", specifies information to generate the URI of the masked property","")</f>
        <v/>
      </c>
      <c r="S2" s="84" t="str">
        <f>IF(AND(LEFT(MasterCMCopy!$C2,6)="BT-195", OR(MasterCMCopy!$O2&lt;&gt;MasterCMCopy!$O1,$G2&lt;&gt;$G1,$H2&lt;&gt;$H1)),MasterCMCopy!$O2,"")</f>
        <v/>
      </c>
      <c r="T2" s="84" t="str">
        <f>IFERROR(__xludf.DUMMYFUNCTION("IF(AND(LEFT(MasterCMCopy!$C2,6)=""BT-195"", MasterCMCopy!$O2&lt;&gt;MasterCMCopy!$O1),IFNA(REGEXEXTRACT(MasterCMCopy!$Y2,""&lt;(.*)&gt;""),""UNKNOWN""),"""")"),"")</f>
        <v/>
      </c>
      <c r="U2" s="84" t="str">
        <f>IF(AND(LEFT(MasterCMCopy!$C2,6)="BT-197", MasterCMCopy!$C2&lt;&gt;MasterCMCopy!$C1),MasterCMCopy!$C2,"")</f>
        <v/>
      </c>
      <c r="V2" s="84" t="str">
        <f>IF(AND(LEFT(MasterCMCopy!$C2,6)="BT-197", MasterCMCopy!$C2&lt;&gt;MasterCMCopy!$C1), "In " &amp; MasterCMCopy!$C2 &amp; ", " &amp; MasterCMCopy!$D2 &amp; ", we link to the at-voc:non-publication-justification controlled list","")</f>
        <v/>
      </c>
      <c r="W2" s="84" t="str">
        <f>IF(AND(LEFT(MasterCMCopy!$C2,6)="BT-198", MasterCMCopy!$C2&lt;&gt;MasterCMCopy!$C1),MasterCMCopy!$C2,"")</f>
        <v/>
      </c>
      <c r="X2" s="84" t="str">
        <f>IF(AND(LEFT(MasterCMCopy!$C2,6)="BT-198", MasterCMCopy!$C2&lt;&gt;MasterCMCopy!$C1), MasterCMCopy!$D2 &amp; IF(AND(MasterCMCopy!$C2=MasterCMCopy!$C3, MasterCMCopy!$D2&lt;&gt;MasterCMCopy!$D3), (" (" &amp; MasterCMCopy!$D3 &amp; " below SDK 1.6)"), ""),"")</f>
        <v/>
      </c>
      <c r="Y2" s="84" t="str">
        <f t="shared" ref="Y2:Y556" si="2">REPLACE($B2, 1, LEN("tedm:MG"), "tedm:MG-langString-hasConfidentialityJustification-") </f>
        <v>tedm:MG-langString-hasConfidentialityJustification--NonPublishedInformation-ND-ProcedureFeaturesUnpublish</v>
      </c>
      <c r="Z2" s="84" t="str">
        <f t="shared" ref="Z2:Z556" si="3">IF($E2="", "", $E2 &amp; "/efbc:ReasonDescription")</f>
        <v>/*/cac:TenderingProcess/ext:UBLExtensions/ext:UBLExtension/ext:ExtensionContent/efext:EformsExtension/efac:FieldsPrivacy[efbc:FieldIdentifierCode/text()='pro-fea']/efbc:ReasonDescription</v>
      </c>
      <c r="AA2" s="84" t="str">
        <f>IF(AND(LEFT(MasterCMCopy!$C2,6)="BT-196", MasterCMCopy!$C2&lt;&gt;MasterCMCopy!$C1),MasterCMCopy!$C2,"")</f>
        <v/>
      </c>
      <c r="AB2" s="84" t="str">
        <f>IF(AND(LEFT(MasterCMCopy!$C2,6)="BT-196", MasterCMCopy!$C2&lt;&gt;MasterCMCopy!$C1), MasterCMCopy!$D2 &amp; " of " &amp; MasterCMCopy!$L2 &amp; " under " &amp; MasterCMCopy!$I2,"")</f>
        <v/>
      </c>
      <c r="AC2" s="84" t="str">
        <f t="shared" ref="AC2:AC556" si="4">IF($AA2="", "", $AA2 &amp; "-Language")</f>
        <v/>
      </c>
      <c r="AD2" s="84" t="str">
        <f t="shared" ref="AD2:AD556" si="5">IF($AB2="", "", "Language of " &amp; $AB2)</f>
        <v/>
      </c>
    </row>
    <row r="3">
      <c r="A3" s="84" t="str">
        <f t="shared" si="1"/>
        <v/>
      </c>
      <c r="B3" s="84" t="str">
        <f>IF(MasterCMCopy!$X3="","---", "tedm:" &amp; IF(LEFT(MasterCMCopy!$C3, 3)="ND-", IF(LEFT(MasterCMCopy!$C7, 3)="ND-", MasterCMCopy!$L9, MasterCMCopy!$L7) &amp; "-" &amp; MasterCMCopy!$C3, MasterCMCopy!$L3 &amp; "-" &amp; MasterCMCopy!$I3))</f>
        <v>tedm:MG-NonPublishedInformation-ND-ProcedureFeaturesUnpublish</v>
      </c>
      <c r="C3" s="85" t="str">
        <f>IF(AND(LEFT(MasterCMCopy!$C3,6)="BT-195", OR(LEFT(MasterCMCopy!$C2,3)="ND-",$B3&lt;&gt;$B2)),MasterCMCopy!$L3,"")</f>
        <v/>
      </c>
      <c r="D3" s="84" t="str">
        <f>IF(AND(LEFT(MasterCMCopy!$C3,3)="ND-", OR(MasterCMCopy!$N3&lt;&gt;MasterCMCopy!$N2, MasterCMCopy!$P3&lt;&gt;MasterCMCopy!$P2)),MasterCMCopy!$C3,"")</f>
        <v/>
      </c>
      <c r="E3" s="84" t="str">
        <f>IF(AND(LEFT(MasterCMCopy!$C3,3)="ND-", OR(MasterCMCopy!$N3&lt;&gt;MasterCMCopy!$N2, MasterCMCopy!$P3&lt;&gt;MasterCMCopy!$P2)),MasterCMCopy!$N3,"")</f>
        <v/>
      </c>
      <c r="F3" s="86" t="str">
        <f>IFERROR(__xludf.DUMMYFUNCTION("IF($E3="""", """", REGEXEXTRACT($E3,""efbc:FieldIdentifierCode[^\]]+""))"),"")</f>
        <v/>
      </c>
      <c r="G3" s="87" t="str">
        <f>MasterCMCopy!A3</f>
        <v>1.4</v>
      </c>
      <c r="H3" s="87" t="str">
        <f>MasterCMCopy!B3</f>
        <v/>
      </c>
      <c r="J3" s="86" t="str">
        <f>IF(LEFT(MasterCMCopy!$C3,3)="ND-", IF(LEFT(MasterCMCopy!$X3,10)&lt;&gt;"epo:NonPub", MasterCMCopy!$L3, IF(RIGHT(MasterCMCopy!$X3,13)="epo:Procedure", "MG-Procedure", "")), "")</f>
        <v/>
      </c>
      <c r="K3" s="85" t="str">
        <f>IF(J3="", "", IF(J3="MG-Procedure", "ND-Root", MasterCMCopy!H3))</f>
        <v/>
      </c>
      <c r="L3" s="84" t="str">
        <f>IF($J3="", "", MasterCMCopy!$C3 &amp; " (concernsMaskedObject)")</f>
        <v/>
      </c>
      <c r="M3" s="84" t="str">
        <f>IFERROR(__xludf.DUMMYFUNCTION("IF($J3="""", """", ""Connection from NonPublishedInformation to "" &amp; REGEXEXTRACT(MasterCMCopy!$X3, "".*:(.*)"") &amp; "" under "" &amp; $J3 &amp; ""_"" &amp; $K3)"),"")</f>
        <v/>
      </c>
      <c r="N3" s="84" t="str">
        <f t="shared" ref="N3:N556" si="6">IF(J3="", "", "tedm:" &amp; J3 &amp; "_" &amp; K3)</f>
        <v/>
      </c>
      <c r="O3" s="86" t="str">
        <f>IFERROR(__xludf.DUMMYFUNCTION("IF($J3="""", """", IF($J3=""MG-Procedure"", """", REGEXREPLACE(MasterCMCopy!$P3,""\[[^\]]+\]"","""")))"),"")</f>
        <v/>
      </c>
      <c r="P3" s="83" t="str">
        <f>IFERROR(__xludf.DUMMYFUNCTION("REGEXREPLACE($O3,""[^/]+"","".."")"),"")</f>
        <v/>
      </c>
      <c r="Q3" s="84" t="str">
        <f>IF(AND(LEFT(MasterCMCopy!$C3,6)="BT-195", OR(MasterCMCopy!$O3&lt;&gt;MasterCMCopy!$O2,$G3&lt;&gt;$G2,$H3&lt;&gt;$H2)),MasterCMCopy!$C3,"")</f>
        <v/>
      </c>
      <c r="R3" s="84" t="str">
        <f>IF(AND(LEFT(MasterCMCopy!$C3,6)="BT-195", OR(MasterCMCopy!$O3&lt;&gt;MasterCMCopy!$O2,$G3&lt;&gt;$G2,$H3&lt;&gt;$H2)), "The field " &amp; MasterCMCopy!$C3 &amp; ", " &amp; MasterCMCopy!$D3 &amp; ", specifies information to generate the URI of the masked property","")</f>
        <v/>
      </c>
      <c r="S3" s="84" t="str">
        <f>IF(AND(LEFT(MasterCMCopy!$C3,6)="BT-195", OR(MasterCMCopy!$O3&lt;&gt;MasterCMCopy!$O2,$G3&lt;&gt;$G2,$H3&lt;&gt;$H2)),MasterCMCopy!$O3,"")</f>
        <v/>
      </c>
      <c r="T3" s="84" t="str">
        <f>IFERROR(__xludf.DUMMYFUNCTION("IF(AND(LEFT(MasterCMCopy!$C3,6)=""BT-195"", MasterCMCopy!$O3&lt;&gt;MasterCMCopy!$O2),IFNA(REGEXEXTRACT(MasterCMCopy!$Y3,""&lt;(.*)&gt;""),""UNKNOWN""),"""")"),"")</f>
        <v/>
      </c>
      <c r="U3" s="84" t="str">
        <f>IF(AND(LEFT(MasterCMCopy!$C3,6)="BT-197", MasterCMCopy!$C3&lt;&gt;MasterCMCopy!$C2),MasterCMCopy!$C3,"")</f>
        <v/>
      </c>
      <c r="V3" s="84" t="str">
        <f>IF(AND(LEFT(MasterCMCopy!$C3,6)="BT-197", MasterCMCopy!$C3&lt;&gt;MasterCMCopy!$C2), "In " &amp; MasterCMCopy!$C3 &amp; ", " &amp; MasterCMCopy!$D3 &amp; ", we link to the at-voc:non-publication-justification controlled list","")</f>
        <v/>
      </c>
      <c r="W3" s="84" t="str">
        <f>IF(AND(LEFT(MasterCMCopy!$C3,6)="BT-198", MasterCMCopy!$C3&lt;&gt;MasterCMCopy!$C2),MasterCMCopy!$C3,"")</f>
        <v/>
      </c>
      <c r="X3" s="84" t="str">
        <f>IF(AND(LEFT(MasterCMCopy!$C3,6)="BT-198", MasterCMCopy!$C3&lt;&gt;MasterCMCopy!$C2), MasterCMCopy!$D3 &amp; IF(AND(MasterCMCopy!$C3=MasterCMCopy!$C4, MasterCMCopy!$D3&lt;&gt;MasterCMCopy!$D4), (" (" &amp; MasterCMCopy!$D4 &amp; " below SDK 1.6)"), ""),"")</f>
        <v/>
      </c>
      <c r="Y3" s="84" t="str">
        <f t="shared" si="2"/>
        <v>tedm:MG-langString-hasConfidentialityJustification--NonPublishedInformation-ND-ProcedureFeaturesUnpublish</v>
      </c>
      <c r="Z3" s="84" t="str">
        <f t="shared" si="3"/>
        <v/>
      </c>
      <c r="AA3" s="84" t="str">
        <f>IF(AND(LEFT(MasterCMCopy!$C3,6)="BT-196", MasterCMCopy!$C3&lt;&gt;MasterCMCopy!$C2),MasterCMCopy!$C3,"")</f>
        <v/>
      </c>
      <c r="AB3" s="84" t="str">
        <f>IF(AND(LEFT(MasterCMCopy!$C3,6)="BT-196", MasterCMCopy!$C3&lt;&gt;MasterCMCopy!$C2), MasterCMCopy!$D3 &amp; " of " &amp; MasterCMCopy!$L3 &amp; " under " &amp; MasterCMCopy!$I3,"")</f>
        <v/>
      </c>
      <c r="AC3" s="84" t="str">
        <f t="shared" si="4"/>
        <v/>
      </c>
      <c r="AD3" s="84" t="str">
        <f t="shared" si="5"/>
        <v/>
      </c>
    </row>
    <row r="4">
      <c r="A4" s="84" t="str">
        <f t="shared" si="1"/>
        <v/>
      </c>
      <c r="B4" s="84" t="str">
        <f>IF(MasterCMCopy!$X4="","---", "tedm:" &amp; IF(LEFT(MasterCMCopy!$C4, 3)="ND-", IF(LEFT(MasterCMCopy!$C8, 3)="ND-", MasterCMCopy!$L10, MasterCMCopy!$L8) &amp; "-" &amp; MasterCMCopy!$C4, MasterCMCopy!$L4 &amp; "-" &amp; MasterCMCopy!$I4))</f>
        <v>tedm:MG-NonPublishedInformation-ND-ProcedureFeaturesUnpublish</v>
      </c>
      <c r="C4" s="85" t="str">
        <f>IF(AND(LEFT(MasterCMCopy!$C4,6)="BT-195", OR(LEFT(MasterCMCopy!$C3,3)="ND-",$B4&lt;&gt;$B3)),MasterCMCopy!$L4,"")</f>
        <v>MG-NonPublishedInformation</v>
      </c>
      <c r="D4" s="84" t="str">
        <f>IF(AND(LEFT(MasterCMCopy!$C4,3)="ND-", OR(MasterCMCopy!$N4&lt;&gt;MasterCMCopy!$N3, MasterCMCopy!$P4&lt;&gt;MasterCMCopy!$P3)),MasterCMCopy!$C4,"")</f>
        <v/>
      </c>
      <c r="E4" s="84" t="str">
        <f>IF(AND(LEFT(MasterCMCopy!$C4,3)="ND-", OR(MasterCMCopy!$N4&lt;&gt;MasterCMCopy!$N3, MasterCMCopy!$P4&lt;&gt;MasterCMCopy!$P3)),MasterCMCopy!$N4,"")</f>
        <v/>
      </c>
      <c r="F4" s="86" t="str">
        <f>IFERROR(__xludf.DUMMYFUNCTION("IF($E4="""", """", REGEXEXTRACT($E4,""efbc:FieldIdentifierCode[^\]]+""))"),"")</f>
        <v/>
      </c>
      <c r="G4" s="87" t="str">
        <f>MasterCMCopy!A4</f>
        <v>1.4</v>
      </c>
      <c r="H4" s="87" t="str">
        <f>MasterCMCopy!B4</f>
        <v/>
      </c>
      <c r="J4" s="86" t="str">
        <f>IF(LEFT(MasterCMCopy!$C4,3)="ND-", IF(LEFT(MasterCMCopy!$X4,10)&lt;&gt;"epo:NonPub", MasterCMCopy!$L4, IF(RIGHT(MasterCMCopy!$X4,13)="epo:Procedure", "MG-Procedure", "")), "")</f>
        <v/>
      </c>
      <c r="K4" s="85" t="str">
        <f>IF(J4="", "", IF(J4="MG-Procedure", "ND-Root", MasterCMCopy!H4))</f>
        <v/>
      </c>
      <c r="L4" s="84" t="str">
        <f>IF($J4="", "", MasterCMCopy!$C4 &amp; " (concernsMaskedObject)")</f>
        <v/>
      </c>
      <c r="M4" s="84" t="str">
        <f>IFERROR(__xludf.DUMMYFUNCTION("IF($J4="""", """", ""Connection from NonPublishedInformation to "" &amp; REGEXEXTRACT(MasterCMCopy!$X4, "".*:(.*)"") &amp; "" under "" &amp; $J4 &amp; ""_"" &amp; $K4)"),"")</f>
        <v/>
      </c>
      <c r="N4" s="84" t="str">
        <f t="shared" si="6"/>
        <v/>
      </c>
      <c r="O4" s="86" t="str">
        <f>IFERROR(__xludf.DUMMYFUNCTION("IF($J4="""", """", IF($J4=""MG-Procedure"", """", REGEXREPLACE(MasterCMCopy!$P4,""\[[^\]]+\]"","""")))"),"")</f>
        <v/>
      </c>
      <c r="P4" s="83" t="str">
        <f>IFERROR(__xludf.DUMMYFUNCTION("REGEXREPLACE($O4,""[^/]+"","".."")"),"")</f>
        <v/>
      </c>
      <c r="Q4" s="84" t="str">
        <f>IF(AND(LEFT(MasterCMCopy!$C4,6)="BT-195", OR(MasterCMCopy!$O4&lt;&gt;MasterCMCopy!$O3,$G4&lt;&gt;$G3,$H4&lt;&gt;$H3)),MasterCMCopy!$C4,"")</f>
        <v>BT-195(BT-88)-Procedure</v>
      </c>
      <c r="R4" s="84" t="str">
        <f>IF(AND(LEFT(MasterCMCopy!$C4,6)="BT-195", OR(MasterCMCopy!$O4&lt;&gt;MasterCMCopy!$O3,$G4&lt;&gt;$G3,$H4&lt;&gt;$H3)), "The field " &amp; MasterCMCopy!$C4 &amp; ", " &amp; MasterCMCopy!$D4 &amp; ", specifies information to generate the URI of the masked property","")</f>
        <v>The field BT-195(BT-88)-Procedure, Unpublished Identifier, specifies information to generate the URI of the masked property</v>
      </c>
      <c r="S4" s="84" t="str">
        <f>IF(AND(LEFT(MasterCMCopy!$C4,6)="BT-195", OR(MasterCMCopy!$O4&lt;&gt;MasterCMCopy!$O3,$G4&lt;&gt;$G3,$H4&lt;&gt;$H3)),MasterCMCopy!$O4,"")</f>
        <v>efbc:FieldIdentifierCode/text() = 'pro-fea'</v>
      </c>
      <c r="T4" s="88" t="str">
        <f>IFERROR(__xludf.DUMMYFUNCTION("IF(AND(LEFT(MasterCMCopy!$C4,6)=""BT-195"", MasterCMCopy!$O4&lt;&gt;MasterCMCopy!$O3),IFNA(REGEXEXTRACT(MasterCMCopy!$Y4,""&lt;(.*)&gt;""),""UNKNOWN""),"""")"),"http://data.europa.eu/a4g/ontology#hasMainFeature")</f>
        <v>http://data.europa.eu/a4g/ontology#hasMainFeature</v>
      </c>
      <c r="U4" s="84" t="str">
        <f>IF(AND(LEFT(MasterCMCopy!$C4,6)="BT-197", MasterCMCopy!$C4&lt;&gt;MasterCMCopy!$C3),MasterCMCopy!$C4,"")</f>
        <v/>
      </c>
      <c r="V4" s="84" t="str">
        <f>IF(AND(LEFT(MasterCMCopy!$C4,6)="BT-197", MasterCMCopy!$C4&lt;&gt;MasterCMCopy!$C3), "In " &amp; MasterCMCopy!$C4 &amp; ", " &amp; MasterCMCopy!$D4 &amp; ", we link to the at-voc:non-publication-justification controlled list","")</f>
        <v/>
      </c>
      <c r="W4" s="84" t="str">
        <f>IF(AND(LEFT(MasterCMCopy!$C4,6)="BT-198", MasterCMCopy!$C4&lt;&gt;MasterCMCopy!$C3),MasterCMCopy!$C4,"")</f>
        <v/>
      </c>
      <c r="X4" s="84" t="str">
        <f>IF(AND(LEFT(MasterCMCopy!$C4,6)="BT-198", MasterCMCopy!$C4&lt;&gt;MasterCMCopy!$C3), MasterCMCopy!$D4 &amp; IF(AND(MasterCMCopy!$C4=MasterCMCopy!$C5, MasterCMCopy!$D4&lt;&gt;MasterCMCopy!$D5), (" (" &amp; MasterCMCopy!$D5 &amp; " below SDK 1.6)"), ""),"")</f>
        <v/>
      </c>
      <c r="Y4" s="84" t="str">
        <f t="shared" si="2"/>
        <v>tedm:MG-langString-hasConfidentialityJustification--NonPublishedInformation-ND-ProcedureFeaturesUnpublish</v>
      </c>
      <c r="Z4" s="84" t="str">
        <f t="shared" si="3"/>
        <v/>
      </c>
      <c r="AA4" s="84" t="str">
        <f>IF(AND(LEFT(MasterCMCopy!$C4,6)="BT-196", MasterCMCopy!$C4&lt;&gt;MasterCMCopy!$C3),MasterCMCopy!$C4,"")</f>
        <v/>
      </c>
      <c r="AB4" s="84" t="str">
        <f>IF(AND(LEFT(MasterCMCopy!$C4,6)="BT-196", MasterCMCopy!$C4&lt;&gt;MasterCMCopy!$C3), MasterCMCopy!$D4 &amp; " of " &amp; MasterCMCopy!$L4 &amp; " under " &amp; MasterCMCopy!$I4,"")</f>
        <v/>
      </c>
      <c r="AC4" s="84" t="str">
        <f t="shared" si="4"/>
        <v/>
      </c>
      <c r="AD4" s="84" t="str">
        <f t="shared" si="5"/>
        <v/>
      </c>
    </row>
    <row r="5">
      <c r="A5" s="84" t="str">
        <f t="shared" si="1"/>
        <v/>
      </c>
      <c r="B5" s="84" t="str">
        <f>IF(MasterCMCopy!$X5="","---", "tedm:" &amp; IF(LEFT(MasterCMCopy!$C5, 3)="ND-", IF(LEFT(MasterCMCopy!$C9, 3)="ND-", MasterCMCopy!$L11, MasterCMCopy!$L9) &amp; "-" &amp; MasterCMCopy!$C5, MasterCMCopy!$L5 &amp; "-" &amp; MasterCMCopy!$I5))</f>
        <v>tedm:MG-NonPublishedInformation-ND-ProcedureFeaturesUnpublish</v>
      </c>
      <c r="C5" s="85" t="str">
        <f>IF(AND(LEFT(MasterCMCopy!$C5,6)="BT-195", OR(LEFT(MasterCMCopy!$C4,3)="ND-",$B5&lt;&gt;$B4)),MasterCMCopy!$L5,"")</f>
        <v/>
      </c>
      <c r="D5" s="84" t="str">
        <f>IF(AND(LEFT(MasterCMCopy!$C5,3)="ND-", OR(MasterCMCopy!$N5&lt;&gt;MasterCMCopy!$N4, MasterCMCopy!$P5&lt;&gt;MasterCMCopy!$P4)),MasterCMCopy!$C5,"")</f>
        <v/>
      </c>
      <c r="E5" s="84" t="str">
        <f>IF(AND(LEFT(MasterCMCopy!$C5,3)="ND-", OR(MasterCMCopy!$N5&lt;&gt;MasterCMCopy!$N4, MasterCMCopy!$P5&lt;&gt;MasterCMCopy!$P4)),MasterCMCopy!$N5,"")</f>
        <v/>
      </c>
      <c r="F5" s="86" t="str">
        <f>IFERROR(__xludf.DUMMYFUNCTION("IF($E5="""", """", REGEXEXTRACT($E5,""efbc:FieldIdentifierCode[^\]]+""))"),"")</f>
        <v/>
      </c>
      <c r="G5" s="87" t="str">
        <f>MasterCMCopy!A5</f>
        <v>1.4</v>
      </c>
      <c r="H5" s="87" t="str">
        <f>MasterCMCopy!B5</f>
        <v/>
      </c>
      <c r="J5" s="86" t="str">
        <f>IF(LEFT(MasterCMCopy!$C5,3)="ND-", IF(LEFT(MasterCMCopy!$X5,10)&lt;&gt;"epo:NonPub", MasterCMCopy!$L5, IF(RIGHT(MasterCMCopy!$X5,13)="epo:Procedure", "MG-Procedure", "")), "")</f>
        <v/>
      </c>
      <c r="K5" s="85" t="str">
        <f>IF(J5="", "", IF(J5="MG-Procedure", "ND-Root", MasterCMCopy!H5))</f>
        <v/>
      </c>
      <c r="L5" s="84" t="str">
        <f>IF($J5="", "", MasterCMCopy!$C5 &amp; " (concernsMaskedObject)")</f>
        <v/>
      </c>
      <c r="M5" s="84" t="str">
        <f>IFERROR(__xludf.DUMMYFUNCTION("IF($J5="""", """", ""Connection from NonPublishedInformation to "" &amp; REGEXEXTRACT(MasterCMCopy!$X5, "".*:(.*)"") &amp; "" under "" &amp; $J5 &amp; ""_"" &amp; $K5)"),"")</f>
        <v/>
      </c>
      <c r="N5" s="84" t="str">
        <f t="shared" si="6"/>
        <v/>
      </c>
      <c r="O5" s="86" t="str">
        <f>IFERROR(__xludf.DUMMYFUNCTION("IF($J5="""", """", IF($J5=""MG-Procedure"", """", REGEXREPLACE(MasterCMCopy!$P5,""\[[^\]]+\]"","""")))"),"")</f>
        <v/>
      </c>
      <c r="P5" s="83" t="str">
        <f>IFERROR(__xludf.DUMMYFUNCTION("REGEXREPLACE($O5,""[^/]+"","".."")"),"")</f>
        <v/>
      </c>
      <c r="Q5" s="84" t="str">
        <f>IF(AND(LEFT(MasterCMCopy!$C5,6)="BT-195", OR(MasterCMCopy!$O5&lt;&gt;MasterCMCopy!$O4,$G5&lt;&gt;$G4,$H5&lt;&gt;$H4)),MasterCMCopy!$C5,"")</f>
        <v/>
      </c>
      <c r="R5" s="84" t="str">
        <f>IF(AND(LEFT(MasterCMCopy!$C5,6)="BT-195", OR(MasterCMCopy!$O5&lt;&gt;MasterCMCopy!$O4,$G5&lt;&gt;$G4,$H5&lt;&gt;$H4)), "The field " &amp; MasterCMCopy!$C5 &amp; ", " &amp; MasterCMCopy!$D5 &amp; ", specifies information to generate the URI of the masked property","")</f>
        <v/>
      </c>
      <c r="S5" s="84" t="str">
        <f>IF(AND(LEFT(MasterCMCopy!$C5,6)="BT-195", OR(MasterCMCopy!$O5&lt;&gt;MasterCMCopy!$O4,$G5&lt;&gt;$G4,$H5&lt;&gt;$H4)),MasterCMCopy!$O5,"")</f>
        <v/>
      </c>
      <c r="T5" s="84" t="str">
        <f>IFERROR(__xludf.DUMMYFUNCTION("IF(AND(LEFT(MasterCMCopy!$C5,6)=""BT-195"", MasterCMCopy!$O5&lt;&gt;MasterCMCopy!$O4),IFNA(REGEXEXTRACT(MasterCMCopy!$Y5,""&lt;(.*)&gt;""),""UNKNOWN""),"""")"),"")</f>
        <v/>
      </c>
      <c r="U5" s="84" t="str">
        <f>IF(AND(LEFT(MasterCMCopy!$C5,6)="BT-197", MasterCMCopy!$C5&lt;&gt;MasterCMCopy!$C4),MasterCMCopy!$C5,"")</f>
        <v/>
      </c>
      <c r="V5" s="84" t="str">
        <f>IF(AND(LEFT(MasterCMCopy!$C5,6)="BT-197", MasterCMCopy!$C5&lt;&gt;MasterCMCopy!$C4), "In " &amp; MasterCMCopy!$C5 &amp; ", " &amp; MasterCMCopy!$D5 &amp; ", we link to the at-voc:non-publication-justification controlled list","")</f>
        <v/>
      </c>
      <c r="W5" s="84" t="str">
        <f>IF(AND(LEFT(MasterCMCopy!$C5,6)="BT-198", MasterCMCopy!$C5&lt;&gt;MasterCMCopy!$C4),MasterCMCopy!$C5,"")</f>
        <v/>
      </c>
      <c r="X5" s="84" t="str">
        <f>IF(AND(LEFT(MasterCMCopy!$C5,6)="BT-198", MasterCMCopy!$C5&lt;&gt;MasterCMCopy!$C4), MasterCMCopy!$D5 &amp; IF(AND(MasterCMCopy!$C5=MasterCMCopy!$C6, MasterCMCopy!$D5&lt;&gt;MasterCMCopy!$D6), (" (" &amp; MasterCMCopy!$D6 &amp; " below SDK 1.6)"), ""),"")</f>
        <v/>
      </c>
      <c r="Y5" s="84" t="str">
        <f t="shared" si="2"/>
        <v>tedm:MG-langString-hasConfidentialityJustification--NonPublishedInformation-ND-ProcedureFeaturesUnpublish</v>
      </c>
      <c r="Z5" s="84" t="str">
        <f t="shared" si="3"/>
        <v/>
      </c>
      <c r="AA5" s="84" t="str">
        <f>IF(AND(LEFT(MasterCMCopy!$C5,6)="BT-196", MasterCMCopy!$C5&lt;&gt;MasterCMCopy!$C4),MasterCMCopy!$C5,"")</f>
        <v>BT-196(BT-88)-Procedure</v>
      </c>
      <c r="AB5" s="84" t="str">
        <f>IF(AND(LEFT(MasterCMCopy!$C5,6)="BT-196", MasterCMCopy!$C5&lt;&gt;MasterCMCopy!$C4), MasterCMCopy!$D5 &amp; " of " &amp; MasterCMCopy!$L5 &amp; " under " &amp; MasterCMCopy!$I5,"")</f>
        <v>Unpublished Justification Description of MG-NonPublishedInformation under ND-ProcedureFeaturesUnpublish</v>
      </c>
      <c r="AC5" s="84" t="str">
        <f t="shared" si="4"/>
        <v>BT-196(BT-88)-Procedure-Language</v>
      </c>
      <c r="AD5" s="84" t="str">
        <f t="shared" si="5"/>
        <v>Language of Unpublished Justification Description of MG-NonPublishedInformation under ND-ProcedureFeaturesUnpublish</v>
      </c>
    </row>
    <row r="6">
      <c r="A6" s="84" t="str">
        <f t="shared" si="1"/>
        <v/>
      </c>
      <c r="B6" s="84" t="str">
        <f>IF(MasterCMCopy!$X6="","---", "tedm:" &amp; IF(LEFT(MasterCMCopy!$C6, 3)="ND-", IF(LEFT(MasterCMCopy!$C10, 3)="ND-", MasterCMCopy!$L12, MasterCMCopy!$L10) &amp; "-" &amp; MasterCMCopy!$C6, MasterCMCopy!$L6 &amp; "-" &amp; MasterCMCopy!$I6))</f>
        <v>tedm:MG-NonPublishedInformation-ND-ProcedureFeaturesUnpublish</v>
      </c>
      <c r="C6" s="85" t="str">
        <f>IF(AND(LEFT(MasterCMCopy!$C6,6)="BT-195", OR(LEFT(MasterCMCopy!$C5,3)="ND-",$B6&lt;&gt;$B5)),MasterCMCopy!$L6,"")</f>
        <v/>
      </c>
      <c r="D6" s="84" t="str">
        <f>IF(AND(LEFT(MasterCMCopy!$C6,3)="ND-", OR(MasterCMCopy!$N6&lt;&gt;MasterCMCopy!$N5, MasterCMCopy!$P6&lt;&gt;MasterCMCopy!$P5)),MasterCMCopy!$C6,"")</f>
        <v/>
      </c>
      <c r="E6" s="84" t="str">
        <f>IF(AND(LEFT(MasterCMCopy!$C6,3)="ND-", OR(MasterCMCopy!$N6&lt;&gt;MasterCMCopy!$N5, MasterCMCopy!$P6&lt;&gt;MasterCMCopy!$P5)),MasterCMCopy!$N6,"")</f>
        <v/>
      </c>
      <c r="F6" s="86" t="str">
        <f>IFERROR(__xludf.DUMMYFUNCTION("IF($E6="""", """", REGEXEXTRACT($E6,""efbc:FieldIdentifierCode[^\]]+""))"),"")</f>
        <v/>
      </c>
      <c r="G6" s="87" t="str">
        <f>MasterCMCopy!A6</f>
        <v>1.4</v>
      </c>
      <c r="H6" s="87" t="str">
        <f>MasterCMCopy!B6</f>
        <v/>
      </c>
      <c r="J6" s="86" t="str">
        <f>IF(LEFT(MasterCMCopy!$C6,3)="ND-", IF(LEFT(MasterCMCopy!$X6,10)&lt;&gt;"epo:NonPub", MasterCMCopy!$L6, IF(RIGHT(MasterCMCopy!$X6,13)="epo:Procedure", "MG-Procedure", "")), "")</f>
        <v/>
      </c>
      <c r="K6" s="85" t="str">
        <f>IF(J6="", "", IF(J6="MG-Procedure", "ND-Root", MasterCMCopy!H6))</f>
        <v/>
      </c>
      <c r="L6" s="84" t="str">
        <f>IF($J6="", "", MasterCMCopy!$C6 &amp; " (concernsMaskedObject)")</f>
        <v/>
      </c>
      <c r="M6" s="84" t="str">
        <f>IFERROR(__xludf.DUMMYFUNCTION("IF($J6="""", """", ""Connection from NonPublishedInformation to "" &amp; REGEXEXTRACT(MasterCMCopy!$X6, "".*:(.*)"") &amp; "" under "" &amp; $J6 &amp; ""_"" &amp; $K6)"),"")</f>
        <v/>
      </c>
      <c r="N6" s="84" t="str">
        <f t="shared" si="6"/>
        <v/>
      </c>
      <c r="O6" s="86" t="str">
        <f>IFERROR(__xludf.DUMMYFUNCTION("IF($J6="""", """", IF($J6=""MG-Procedure"", """", REGEXREPLACE(MasterCMCopy!$P6,""\[[^\]]+\]"","""")))"),"")</f>
        <v/>
      </c>
      <c r="P6" s="83" t="str">
        <f>IFERROR(__xludf.DUMMYFUNCTION("REGEXREPLACE($O6,""[^/]+"","".."")"),"")</f>
        <v/>
      </c>
      <c r="Q6" s="84" t="str">
        <f>IF(AND(LEFT(MasterCMCopy!$C6,6)="BT-195", OR(MasterCMCopy!$O6&lt;&gt;MasterCMCopy!$O5,$G6&lt;&gt;$G5,$H6&lt;&gt;$H5)),MasterCMCopy!$C6,"")</f>
        <v/>
      </c>
      <c r="R6" s="84" t="str">
        <f>IF(AND(LEFT(MasterCMCopy!$C6,6)="BT-195", OR(MasterCMCopy!$O6&lt;&gt;MasterCMCopy!$O5,$G6&lt;&gt;$G5,$H6&lt;&gt;$H5)), "The field " &amp; MasterCMCopy!$C6 &amp; ", " &amp; MasterCMCopy!$D6 &amp; ", specifies information to generate the URI of the masked property","")</f>
        <v/>
      </c>
      <c r="S6" s="84" t="str">
        <f>IF(AND(LEFT(MasterCMCopy!$C6,6)="BT-195", OR(MasterCMCopy!$O6&lt;&gt;MasterCMCopy!$O5,$G6&lt;&gt;$G5,$H6&lt;&gt;$H5)),MasterCMCopy!$O6,"")</f>
        <v/>
      </c>
      <c r="T6" s="84" t="str">
        <f>IFERROR(__xludf.DUMMYFUNCTION("IF(AND(LEFT(MasterCMCopy!$C6,6)=""BT-195"", MasterCMCopy!$O6&lt;&gt;MasterCMCopy!$O5),IFNA(REGEXEXTRACT(MasterCMCopy!$Y6,""&lt;(.*)&gt;""),""UNKNOWN""),"""")"),"")</f>
        <v/>
      </c>
      <c r="U6" s="84" t="str">
        <f>IF(AND(LEFT(MasterCMCopy!$C6,6)="BT-197", MasterCMCopy!$C6&lt;&gt;MasterCMCopy!$C5),MasterCMCopy!$C6,"")</f>
        <v>BT-197(BT-88)-Procedure</v>
      </c>
      <c r="V6" s="84" t="str">
        <f>IF(AND(LEFT(MasterCMCopy!$C6,6)="BT-197", MasterCMCopy!$C6&lt;&gt;MasterCMCopy!$C5), "In " &amp; MasterCMCopy!$C6 &amp; ", " &amp; MasterCMCopy!$D6 &amp; ", we link to the at-voc:non-publication-justification controlled list","")</f>
        <v>In BT-197(BT-88)-Procedure, Unpublished Justification Code, we link to the at-voc:non-publication-justification controlled list</v>
      </c>
      <c r="W6" s="84" t="str">
        <f>IF(AND(LEFT(MasterCMCopy!$C6,6)="BT-198", MasterCMCopy!$C6&lt;&gt;MasterCMCopy!$C5),MasterCMCopy!$C6,"")</f>
        <v/>
      </c>
      <c r="X6" s="84" t="str">
        <f>IF(AND(LEFT(MasterCMCopy!$C6,6)="BT-198", MasterCMCopy!$C6&lt;&gt;MasterCMCopy!$C5), MasterCMCopy!$D6 &amp; IF(AND(MasterCMCopy!$C6=MasterCMCopy!$C7, MasterCMCopy!$D6&lt;&gt;MasterCMCopy!$D7), (" (" &amp; MasterCMCopy!$D7 &amp; " below SDK 1.6)"), ""),"")</f>
        <v/>
      </c>
      <c r="Y6" s="84" t="str">
        <f t="shared" si="2"/>
        <v>tedm:MG-langString-hasConfidentialityJustification--NonPublishedInformation-ND-ProcedureFeaturesUnpublish</v>
      </c>
      <c r="Z6" s="84" t="str">
        <f t="shared" si="3"/>
        <v/>
      </c>
      <c r="AA6" s="84" t="str">
        <f>IF(AND(LEFT(MasterCMCopy!$C6,6)="BT-196", MasterCMCopy!$C6&lt;&gt;MasterCMCopy!$C5),MasterCMCopy!$C6,"")</f>
        <v/>
      </c>
      <c r="AB6" s="84" t="str">
        <f>IF(AND(LEFT(MasterCMCopy!$C6,6)="BT-196", MasterCMCopy!$C6&lt;&gt;MasterCMCopy!$C5), MasterCMCopy!$D6 &amp; " of " &amp; MasterCMCopy!$L6 &amp; " under " &amp; MasterCMCopy!$I6,"")</f>
        <v/>
      </c>
      <c r="AC6" s="84" t="str">
        <f t="shared" si="4"/>
        <v/>
      </c>
      <c r="AD6" s="84" t="str">
        <f t="shared" si="5"/>
        <v/>
      </c>
    </row>
    <row r="7">
      <c r="A7" s="84" t="str">
        <f t="shared" si="1"/>
        <v/>
      </c>
      <c r="B7" s="84" t="str">
        <f>IF(MasterCMCopy!$X7="","---", "tedm:" &amp; IF(LEFT(MasterCMCopy!$C7, 3)="ND-", IF(LEFT(MasterCMCopy!$C11, 3)="ND-", MasterCMCopy!$L13, MasterCMCopy!$L11) &amp; "-" &amp; MasterCMCopy!$C7, MasterCMCopy!$L7 &amp; "-" &amp; MasterCMCopy!$I7))</f>
        <v>tedm:MG-NonPublishedInformation-ND-ProcedureFeaturesUnpublish</v>
      </c>
      <c r="C7" s="85" t="str">
        <f>IF(AND(LEFT(MasterCMCopy!$C7,6)="BT-195", OR(LEFT(MasterCMCopy!$C6,3)="ND-",$B7&lt;&gt;$B6)),MasterCMCopy!$L7,"")</f>
        <v/>
      </c>
      <c r="D7" s="84" t="str">
        <f>IF(AND(LEFT(MasterCMCopy!$C7,3)="ND-", OR(MasterCMCopy!$N7&lt;&gt;MasterCMCopy!$N6, MasterCMCopy!$P7&lt;&gt;MasterCMCopy!$P6)),MasterCMCopy!$C7,"")</f>
        <v/>
      </c>
      <c r="E7" s="84" t="str">
        <f>IF(AND(LEFT(MasterCMCopy!$C7,3)="ND-", OR(MasterCMCopy!$N7&lt;&gt;MasterCMCopy!$N6, MasterCMCopy!$P7&lt;&gt;MasterCMCopy!$P6)),MasterCMCopy!$N7,"")</f>
        <v/>
      </c>
      <c r="F7" s="86" t="str">
        <f>IFERROR(__xludf.DUMMYFUNCTION("IF($E7="""", """", REGEXEXTRACT($E7,""efbc:FieldIdentifierCode[^\]]+""))"),"")</f>
        <v/>
      </c>
      <c r="G7" s="87" t="str">
        <f>MasterCMCopy!A7</f>
        <v>1.4</v>
      </c>
      <c r="H7" s="87" t="str">
        <f>MasterCMCopy!B7</f>
        <v>1.5</v>
      </c>
      <c r="J7" s="86" t="str">
        <f>IF(LEFT(MasterCMCopy!$C7,3)="ND-", IF(LEFT(MasterCMCopy!$X7,10)&lt;&gt;"epo:NonPub", MasterCMCopy!$L7, IF(RIGHT(MasterCMCopy!$X7,13)="epo:Procedure", "MG-Procedure", "")), "")</f>
        <v/>
      </c>
      <c r="K7" s="85" t="str">
        <f>IF(J7="", "", IF(J7="MG-Procedure", "ND-Root", MasterCMCopy!H7))</f>
        <v/>
      </c>
      <c r="L7" s="84" t="str">
        <f>IF($J7="", "", MasterCMCopy!$C7 &amp; " (concernsMaskedObject)")</f>
        <v/>
      </c>
      <c r="M7" s="84" t="str">
        <f>IFERROR(__xludf.DUMMYFUNCTION("IF($J7="""", """", ""Connection from NonPublishedInformation to "" &amp; REGEXEXTRACT(MasterCMCopy!$X7, "".*:(.*)"") &amp; "" under "" &amp; $J7 &amp; ""_"" &amp; $K7)"),"")</f>
        <v/>
      </c>
      <c r="N7" s="84" t="str">
        <f t="shared" si="6"/>
        <v/>
      </c>
      <c r="O7" s="86" t="str">
        <f>IFERROR(__xludf.DUMMYFUNCTION("IF($J7="""", """", IF($J7=""MG-Procedure"", """", REGEXREPLACE(MasterCMCopy!$P7,""\[[^\]]+\]"","""")))"),"")</f>
        <v/>
      </c>
      <c r="P7" s="83" t="str">
        <f>IFERROR(__xludf.DUMMYFUNCTION("REGEXREPLACE($O7,""[^/]+"","".."")"),"")</f>
        <v/>
      </c>
      <c r="Q7" s="84" t="str">
        <f>IF(AND(LEFT(MasterCMCopy!$C7,6)="BT-195", OR(MasterCMCopy!$O7&lt;&gt;MasterCMCopy!$O6,$G7&lt;&gt;$G6,$H7&lt;&gt;$H6)),MasterCMCopy!$C7,"")</f>
        <v/>
      </c>
      <c r="R7" s="84" t="str">
        <f>IF(AND(LEFT(MasterCMCopy!$C7,6)="BT-195", OR(MasterCMCopy!$O7&lt;&gt;MasterCMCopy!$O6,$G7&lt;&gt;$G6,$H7&lt;&gt;$H6)), "The field " &amp; MasterCMCopy!$C7 &amp; ", " &amp; MasterCMCopy!$D7 &amp; ", specifies information to generate the URI of the masked property","")</f>
        <v/>
      </c>
      <c r="S7" s="84" t="str">
        <f>IF(AND(LEFT(MasterCMCopy!$C7,6)="BT-195", OR(MasterCMCopy!$O7&lt;&gt;MasterCMCopy!$O6,$G7&lt;&gt;$G6,$H7&lt;&gt;$H6)),MasterCMCopy!$O7,"")</f>
        <v/>
      </c>
      <c r="T7" s="84" t="str">
        <f>IFERROR(__xludf.DUMMYFUNCTION("IF(AND(LEFT(MasterCMCopy!$C7,6)=""BT-195"", MasterCMCopy!$O7&lt;&gt;MasterCMCopy!$O6),IFNA(REGEXEXTRACT(MasterCMCopy!$Y7,""&lt;(.*)&gt;""),""UNKNOWN""),"""")"),"")</f>
        <v/>
      </c>
      <c r="U7" s="84" t="str">
        <f>IF(AND(LEFT(MasterCMCopy!$C7,6)="BT-197", MasterCMCopy!$C7&lt;&gt;MasterCMCopy!$C6),MasterCMCopy!$C7,"")</f>
        <v/>
      </c>
      <c r="V7" s="84" t="str">
        <f>IF(AND(LEFT(MasterCMCopy!$C7,6)="BT-197", MasterCMCopy!$C7&lt;&gt;MasterCMCopy!$C6), "In " &amp; MasterCMCopy!$C7 &amp; ", " &amp; MasterCMCopy!$D7 &amp; ", we link to the at-voc:non-publication-justification controlled list","")</f>
        <v/>
      </c>
      <c r="W7" s="84" t="str">
        <f>IF(AND(LEFT(MasterCMCopy!$C7,6)="BT-198", MasterCMCopy!$C7&lt;&gt;MasterCMCopy!$C6),MasterCMCopy!$C7,"")</f>
        <v>BT-198(BT-88)-Procedure</v>
      </c>
      <c r="X7" s="84" t="str">
        <f>IF(AND(LEFT(MasterCMCopy!$C7,6)="BT-198", MasterCMCopy!$C7&lt;&gt;MasterCMCopy!$C6), MasterCMCopy!$D7 &amp; IF(AND(MasterCMCopy!$C7=MasterCMCopy!$C8, MasterCMCopy!$D7&lt;&gt;MasterCMCopy!$D8), (" (" &amp; MasterCMCopy!$D8 &amp; " below SDK 1.6)"), ""),"")</f>
        <v>Unpublished Accessibility Date (Unpublished Access Date below SDK 1.6)</v>
      </c>
      <c r="Y7" s="84" t="str">
        <f t="shared" si="2"/>
        <v>tedm:MG-langString-hasConfidentialityJustification--NonPublishedInformation-ND-ProcedureFeaturesUnpublish</v>
      </c>
      <c r="Z7" s="84" t="str">
        <f t="shared" si="3"/>
        <v/>
      </c>
      <c r="AA7" s="84" t="str">
        <f>IF(AND(LEFT(MasterCMCopy!$C7,6)="BT-196", MasterCMCopy!$C7&lt;&gt;MasterCMCopy!$C6),MasterCMCopy!$C7,"")</f>
        <v/>
      </c>
      <c r="AB7" s="84" t="str">
        <f>IF(AND(LEFT(MasterCMCopy!$C7,6)="BT-196", MasterCMCopy!$C7&lt;&gt;MasterCMCopy!$C6), MasterCMCopy!$D7 &amp; " of " &amp; MasterCMCopy!$L7 &amp; " under " &amp; MasterCMCopy!$I7,"")</f>
        <v/>
      </c>
      <c r="AC7" s="84" t="str">
        <f t="shared" si="4"/>
        <v/>
      </c>
      <c r="AD7" s="84" t="str">
        <f t="shared" si="5"/>
        <v/>
      </c>
    </row>
    <row r="8">
      <c r="A8" s="84" t="str">
        <f t="shared" si="1"/>
        <v/>
      </c>
      <c r="B8" s="84" t="str">
        <f>IF(MasterCMCopy!$X8="","---", "tedm:" &amp; IF(LEFT(MasterCMCopy!$C8, 3)="ND-", IF(LEFT(MasterCMCopy!$C12, 3)="ND-", MasterCMCopy!$L14, MasterCMCopy!$L12) &amp; "-" &amp; MasterCMCopy!$C8, MasterCMCopy!$L8 &amp; "-" &amp; MasterCMCopy!$I8))</f>
        <v>tedm:MG-NonPublishedInformation-ND-ProcedureFeaturesUnpublish</v>
      </c>
      <c r="C8" s="85" t="str">
        <f>IF(AND(LEFT(MasterCMCopy!$C8,6)="BT-195", OR(LEFT(MasterCMCopy!$C7,3)="ND-",$B8&lt;&gt;$B7)),MasterCMCopy!$L8,"")</f>
        <v/>
      </c>
      <c r="D8" s="84" t="str">
        <f>IF(AND(LEFT(MasterCMCopy!$C8,3)="ND-", OR(MasterCMCopy!$N8&lt;&gt;MasterCMCopy!$N7, MasterCMCopy!$P8&lt;&gt;MasterCMCopy!$P7)),MasterCMCopy!$C8,"")</f>
        <v/>
      </c>
      <c r="E8" s="84" t="str">
        <f>IF(AND(LEFT(MasterCMCopy!$C8,3)="ND-", OR(MasterCMCopy!$N8&lt;&gt;MasterCMCopy!$N7, MasterCMCopy!$P8&lt;&gt;MasterCMCopy!$P7)),MasterCMCopy!$N8,"")</f>
        <v/>
      </c>
      <c r="F8" s="86" t="str">
        <f>IFERROR(__xludf.DUMMYFUNCTION("IF($E8="""", """", REGEXEXTRACT($E8,""efbc:FieldIdentifierCode[^\]]+""))"),"")</f>
        <v/>
      </c>
      <c r="G8" s="87" t="str">
        <f>MasterCMCopy!A8</f>
        <v>1.6</v>
      </c>
      <c r="H8" s="87" t="str">
        <f>MasterCMCopy!B8</f>
        <v/>
      </c>
      <c r="J8" s="86" t="str">
        <f>IF(LEFT(MasterCMCopy!$C8,3)="ND-", IF(LEFT(MasterCMCopy!$X8,10)&lt;&gt;"epo:NonPub", MasterCMCopy!$L8, IF(RIGHT(MasterCMCopy!$X8,13)="epo:Procedure", "MG-Procedure", "")), "")</f>
        <v/>
      </c>
      <c r="K8" s="85" t="str">
        <f>IF(J8="", "", IF(J8="MG-Procedure", "ND-Root", MasterCMCopy!H8))</f>
        <v/>
      </c>
      <c r="L8" s="84" t="str">
        <f>IF($J8="", "", MasterCMCopy!$C8 &amp; " (concernsMaskedObject)")</f>
        <v/>
      </c>
      <c r="M8" s="84" t="str">
        <f>IFERROR(__xludf.DUMMYFUNCTION("IF($J8="""", """", ""Connection from NonPublishedInformation to "" &amp; REGEXEXTRACT(MasterCMCopy!$X8, "".*:(.*)"") &amp; "" under "" &amp; $J8 &amp; ""_"" &amp; $K8)"),"")</f>
        <v/>
      </c>
      <c r="N8" s="84" t="str">
        <f t="shared" si="6"/>
        <v/>
      </c>
      <c r="O8" s="86" t="str">
        <f>IFERROR(__xludf.DUMMYFUNCTION("IF($J8="""", """", IF($J8=""MG-Procedure"", """", REGEXREPLACE(MasterCMCopy!$P8,""\[[^\]]+\]"","""")))"),"")</f>
        <v/>
      </c>
      <c r="P8" s="83" t="str">
        <f>IFERROR(__xludf.DUMMYFUNCTION("REGEXREPLACE($O8,""[^/]+"","".."")"),"")</f>
        <v/>
      </c>
      <c r="Q8" s="84" t="str">
        <f>IF(AND(LEFT(MasterCMCopy!$C8,6)="BT-195", OR(MasterCMCopy!$O8&lt;&gt;MasterCMCopy!$O7,$G8&lt;&gt;$G7,$H8&lt;&gt;$H7)),MasterCMCopy!$C8,"")</f>
        <v/>
      </c>
      <c r="R8" s="84" t="str">
        <f>IF(AND(LEFT(MasterCMCopy!$C8,6)="BT-195", OR(MasterCMCopy!$O8&lt;&gt;MasterCMCopy!$O7,$G8&lt;&gt;$G7,$H8&lt;&gt;$H7)), "The field " &amp; MasterCMCopy!$C8 &amp; ", " &amp; MasterCMCopy!$D8 &amp; ", specifies information to generate the URI of the masked property","")</f>
        <v/>
      </c>
      <c r="S8" s="84" t="str">
        <f>IF(AND(LEFT(MasterCMCopy!$C8,6)="BT-195", OR(MasterCMCopy!$O8&lt;&gt;MasterCMCopy!$O7,$G8&lt;&gt;$G7,$H8&lt;&gt;$H7)),MasterCMCopy!$O8,"")</f>
        <v/>
      </c>
      <c r="T8" s="84" t="str">
        <f>IFERROR(__xludf.DUMMYFUNCTION("IF(AND(LEFT(MasterCMCopy!$C8,6)=""BT-195"", MasterCMCopy!$O8&lt;&gt;MasterCMCopy!$O7),IFNA(REGEXEXTRACT(MasterCMCopy!$Y8,""&lt;(.*)&gt;""),""UNKNOWN""),"""")"),"")</f>
        <v/>
      </c>
      <c r="U8" s="84" t="str">
        <f>IF(AND(LEFT(MasterCMCopy!$C8,6)="BT-197", MasterCMCopy!$C8&lt;&gt;MasterCMCopy!$C7),MasterCMCopy!$C8,"")</f>
        <v/>
      </c>
      <c r="V8" s="84" t="str">
        <f>IF(AND(LEFT(MasterCMCopy!$C8,6)="BT-197", MasterCMCopy!$C8&lt;&gt;MasterCMCopy!$C7), "In " &amp; MasterCMCopy!$C8 &amp; ", " &amp; MasterCMCopy!$D8 &amp; ", we link to the at-voc:non-publication-justification controlled list","")</f>
        <v/>
      </c>
      <c r="W8" s="84" t="str">
        <f>IF(AND(LEFT(MasterCMCopy!$C8,6)="BT-198", MasterCMCopy!$C8&lt;&gt;MasterCMCopy!$C7),MasterCMCopy!$C8,"")</f>
        <v/>
      </c>
      <c r="X8" s="84" t="str">
        <f>IF(AND(LEFT(MasterCMCopy!$C8,6)="BT-198", MasterCMCopy!$C8&lt;&gt;MasterCMCopy!$C7), MasterCMCopy!$D8 &amp; IF(AND(MasterCMCopy!$C8=MasterCMCopy!$C9, MasterCMCopy!$D8&lt;&gt;MasterCMCopy!$D9), (" (" &amp; MasterCMCopy!$D9 &amp; " below SDK 1.6)"), ""),"")</f>
        <v/>
      </c>
      <c r="Y8" s="84" t="str">
        <f t="shared" si="2"/>
        <v>tedm:MG-langString-hasConfidentialityJustification--NonPublishedInformation-ND-ProcedureFeaturesUnpublish</v>
      </c>
      <c r="Z8" s="84" t="str">
        <f t="shared" si="3"/>
        <v/>
      </c>
      <c r="AA8" s="84" t="str">
        <f>IF(AND(LEFT(MasterCMCopy!$C8,6)="BT-196", MasterCMCopy!$C8&lt;&gt;MasterCMCopy!$C7),MasterCMCopy!$C8,"")</f>
        <v/>
      </c>
      <c r="AB8" s="84" t="str">
        <f>IF(AND(LEFT(MasterCMCopy!$C8,6)="BT-196", MasterCMCopy!$C8&lt;&gt;MasterCMCopy!$C7), MasterCMCopy!$D8 &amp; " of " &amp; MasterCMCopy!$L8 &amp; " under " &amp; MasterCMCopy!$I8,"")</f>
        <v/>
      </c>
      <c r="AC8" s="84" t="str">
        <f t="shared" si="4"/>
        <v/>
      </c>
      <c r="AD8" s="84" t="str">
        <f t="shared" si="5"/>
        <v/>
      </c>
    </row>
    <row r="9">
      <c r="A9" s="84" t="str">
        <f t="shared" si="1"/>
        <v>ND-ProcedureTypeUnpublish.rml.ttl</v>
      </c>
      <c r="B9" s="84" t="str">
        <f>IF(MasterCMCopy!$X9="","---", "tedm:" &amp; IF(LEFT(MasterCMCopy!$C9, 3)="ND-", IF(LEFT(MasterCMCopy!$C13, 3)="ND-", MasterCMCopy!$L15, MasterCMCopy!$L13) &amp; "-" &amp; MasterCMCopy!$C9, MasterCMCopy!$L9 &amp; "-" &amp; MasterCMCopy!$I9))</f>
        <v>tedm:MG-NonPublishedInformation-ND-ProcedureTypeUnpublish</v>
      </c>
      <c r="C9" s="85" t="str">
        <f>IF(AND(LEFT(MasterCMCopy!$C9,6)="BT-195", OR(LEFT(MasterCMCopy!$C8,3)="ND-",$B9&lt;&gt;$B8)),MasterCMCopy!$L9,"")</f>
        <v/>
      </c>
      <c r="D9" s="84" t="str">
        <f>IF(AND(LEFT(MasterCMCopy!$C9,3)="ND-", OR(MasterCMCopy!$N9&lt;&gt;MasterCMCopy!$N8, MasterCMCopy!$P9&lt;&gt;MasterCMCopy!$P8)),MasterCMCopy!$C9,"")</f>
        <v>ND-ProcedureTypeUnpublish</v>
      </c>
      <c r="E9" s="84" t="str">
        <f>IF(AND(LEFT(MasterCMCopy!$C9,3)="ND-", OR(MasterCMCopy!$N9&lt;&gt;MasterCMCopy!$N8, MasterCMCopy!$P9&lt;&gt;MasterCMCopy!$P8)),MasterCMCopy!$N9,"")</f>
        <v>/*/cac:TenderingProcess/ext:UBLExtensions/ext:UBLExtension/ext:ExtensionContent/efext:EformsExtension/efac:FieldsPrivacy[efbc:FieldIdentifierCode/text()='pro-typ']</v>
      </c>
      <c r="F9" s="86" t="str">
        <f>IFERROR(__xludf.DUMMYFUNCTION("IF($E9="""", """", REGEXEXTRACT($E9,""efbc:FieldIdentifierCode[^\]]+""))"),"efbc:FieldIdentifierCode/text()='pro-typ'")</f>
        <v>efbc:FieldIdentifierCode/text()='pro-typ'</v>
      </c>
      <c r="G9" s="87" t="str">
        <f>MasterCMCopy!A9</f>
        <v>1.4</v>
      </c>
      <c r="H9" s="87" t="str">
        <f>MasterCMCopy!B9</f>
        <v/>
      </c>
      <c r="J9" s="86" t="str">
        <f>IF(LEFT(MasterCMCopy!$C9,3)="ND-", IF(LEFT(MasterCMCopy!$X9,10)&lt;&gt;"epo:NonPub", MasterCMCopy!$L9, IF(RIGHT(MasterCMCopy!$X9,13)="epo:Procedure", "MG-Procedure", "")), "")</f>
        <v>MG-Procedure</v>
      </c>
      <c r="K9" s="85" t="str">
        <f>IF(J9="", "", IF(J9="MG-Procedure", "ND-Root", MasterCMCopy!H9))</f>
        <v>ND-Root</v>
      </c>
      <c r="L9" s="84" t="str">
        <f>IF($J9="", "", MasterCMCopy!$C9 &amp; " (concernsMaskedObject)")</f>
        <v>ND-ProcedureTypeUnpublish (concernsMaskedObject)</v>
      </c>
      <c r="M9" s="84" t="str">
        <f>IFERROR(__xludf.DUMMYFUNCTION("IF($J9="""", """", ""Connection from NonPublishedInformation to "" &amp; REGEXEXTRACT(MasterCMCopy!$X9, "".*:(.*)"") &amp; "" under "" &amp; $J9 &amp; ""_"" &amp; $K9)"),"Connection from NonPublishedInformation to Procedure under MG-Procedure_ND-Root")</f>
        <v>Connection from NonPublishedInformation to Procedure under MG-Procedure_ND-Root</v>
      </c>
      <c r="N9" s="84" t="str">
        <f t="shared" si="6"/>
        <v>tedm:MG-Procedure_ND-Root</v>
      </c>
      <c r="O9" s="86" t="str">
        <f>IFERROR(__xludf.DUMMYFUNCTION("IF($J9="""", """", IF($J9=""MG-Procedure"", """", REGEXREPLACE(MasterCMCopy!$P9,""\[[^\]]+\]"","""")))"),"")</f>
        <v/>
      </c>
      <c r="P9" s="83" t="str">
        <f>IFERROR(__xludf.DUMMYFUNCTION("REGEXREPLACE($O9,""[^/]+"","".."")"),"")</f>
        <v/>
      </c>
      <c r="Q9" s="84" t="str">
        <f>IF(AND(LEFT(MasterCMCopy!$C9,6)="BT-195", OR(MasterCMCopy!$O9&lt;&gt;MasterCMCopy!$O8,$G9&lt;&gt;$G8,$H9&lt;&gt;$H8)),MasterCMCopy!$C9,"")</f>
        <v/>
      </c>
      <c r="R9" s="84" t="str">
        <f>IF(AND(LEFT(MasterCMCopy!$C9,6)="BT-195", OR(MasterCMCopy!$O9&lt;&gt;MasterCMCopy!$O8,$G9&lt;&gt;$G8,$H9&lt;&gt;$H8)), "The field " &amp; MasterCMCopy!$C9 &amp; ", " &amp; MasterCMCopy!$D9 &amp; ", specifies information to generate the URI of the masked property","")</f>
        <v/>
      </c>
      <c r="S9" s="84" t="str">
        <f>IF(AND(LEFT(MasterCMCopy!$C9,6)="BT-195", OR(MasterCMCopy!$O9&lt;&gt;MasterCMCopy!$O8,$G9&lt;&gt;$G8,$H9&lt;&gt;$H8)),MasterCMCopy!$O9,"")</f>
        <v/>
      </c>
      <c r="T9" s="84" t="str">
        <f>IFERROR(__xludf.DUMMYFUNCTION("IF(AND(LEFT(MasterCMCopy!$C9,6)=""BT-195"", MasterCMCopy!$O9&lt;&gt;MasterCMCopy!$O8),IFNA(REGEXEXTRACT(MasterCMCopy!$Y9,""&lt;(.*)&gt;""),""UNKNOWN""),"""")"),"")</f>
        <v/>
      </c>
      <c r="U9" s="84" t="str">
        <f>IF(AND(LEFT(MasterCMCopy!$C9,6)="BT-197", MasterCMCopy!$C9&lt;&gt;MasterCMCopy!$C8),MasterCMCopy!$C9,"")</f>
        <v/>
      </c>
      <c r="V9" s="84" t="str">
        <f>IF(AND(LEFT(MasterCMCopy!$C9,6)="BT-197", MasterCMCopy!$C9&lt;&gt;MasterCMCopy!$C8), "In " &amp; MasterCMCopy!$C9 &amp; ", " &amp; MasterCMCopy!$D9 &amp; ", we link to the at-voc:non-publication-justification controlled list","")</f>
        <v/>
      </c>
      <c r="W9" s="84" t="str">
        <f>IF(AND(LEFT(MasterCMCopy!$C9,6)="BT-198", MasterCMCopy!$C9&lt;&gt;MasterCMCopy!$C8),MasterCMCopy!$C9,"")</f>
        <v/>
      </c>
      <c r="X9" s="84" t="str">
        <f>IF(AND(LEFT(MasterCMCopy!$C9,6)="BT-198", MasterCMCopy!$C9&lt;&gt;MasterCMCopy!$C8), MasterCMCopy!$D9 &amp; IF(AND(MasterCMCopy!$C9=MasterCMCopy!$C10, MasterCMCopy!$D9&lt;&gt;MasterCMCopy!$D10), (" (" &amp; MasterCMCopy!$D10 &amp; " below SDK 1.6)"), ""),"")</f>
        <v/>
      </c>
      <c r="Y9" s="84" t="str">
        <f t="shared" si="2"/>
        <v>tedm:MG-langString-hasConfidentialityJustification--NonPublishedInformation-ND-ProcedureTypeUnpublish</v>
      </c>
      <c r="Z9" s="84" t="str">
        <f t="shared" si="3"/>
        <v>/*/cac:TenderingProcess/ext:UBLExtensions/ext:UBLExtension/ext:ExtensionContent/efext:EformsExtension/efac:FieldsPrivacy[efbc:FieldIdentifierCode/text()='pro-typ']/efbc:ReasonDescription</v>
      </c>
      <c r="AA9" s="84" t="str">
        <f>IF(AND(LEFT(MasterCMCopy!$C9,6)="BT-196", MasterCMCopy!$C9&lt;&gt;MasterCMCopy!$C8),MasterCMCopy!$C9,"")</f>
        <v/>
      </c>
      <c r="AB9" s="84" t="str">
        <f>IF(AND(LEFT(MasterCMCopy!$C9,6)="BT-196", MasterCMCopy!$C9&lt;&gt;MasterCMCopy!$C8), MasterCMCopy!$D9 &amp; " of " &amp; MasterCMCopy!$L9 &amp; " under " &amp; MasterCMCopy!$I9,"")</f>
        <v/>
      </c>
      <c r="AC9" s="84" t="str">
        <f t="shared" si="4"/>
        <v/>
      </c>
      <c r="AD9" s="84" t="str">
        <f t="shared" si="5"/>
        <v/>
      </c>
    </row>
    <row r="10">
      <c r="A10" s="84" t="str">
        <f t="shared" si="1"/>
        <v/>
      </c>
      <c r="B10" s="84" t="str">
        <f>IF(MasterCMCopy!$X10="","---", "tedm:" &amp; IF(LEFT(MasterCMCopy!$C10, 3)="ND-", IF(LEFT(MasterCMCopy!$C14, 3)="ND-", MasterCMCopy!$L16, MasterCMCopy!$L14) &amp; "-" &amp; MasterCMCopy!$C10, MasterCMCopy!$L10 &amp; "-" &amp; MasterCMCopy!$I10))</f>
        <v>tedm:MG-NonPublishedInformation-ND-ProcedureTypeUnpublish</v>
      </c>
      <c r="C10" s="85" t="str">
        <f>IF(AND(LEFT(MasterCMCopy!$C10,6)="BT-195", OR(LEFT(MasterCMCopy!$C9,3)="ND-",$B10&lt;&gt;$B9)),MasterCMCopy!$L10,"")</f>
        <v/>
      </c>
      <c r="D10" s="84" t="str">
        <f>IF(AND(LEFT(MasterCMCopy!$C10,3)="ND-", OR(MasterCMCopy!$N10&lt;&gt;MasterCMCopy!$N9, MasterCMCopy!$P10&lt;&gt;MasterCMCopy!$P9)),MasterCMCopy!$C10,"")</f>
        <v/>
      </c>
      <c r="E10" s="84" t="str">
        <f>IF(AND(LEFT(MasterCMCopy!$C10,3)="ND-", OR(MasterCMCopy!$N10&lt;&gt;MasterCMCopy!$N9, MasterCMCopy!$P10&lt;&gt;MasterCMCopy!$P9)),MasterCMCopy!$N10,"")</f>
        <v/>
      </c>
      <c r="F10" s="86" t="str">
        <f>IFERROR(__xludf.DUMMYFUNCTION("IF($E10="""", """", REGEXEXTRACT($E10,""efbc:FieldIdentifierCode[^\]]+""))"),"")</f>
        <v/>
      </c>
      <c r="G10" s="87" t="str">
        <f>MasterCMCopy!A10</f>
        <v>1.4</v>
      </c>
      <c r="H10" s="87" t="str">
        <f>MasterCMCopy!B10</f>
        <v/>
      </c>
      <c r="J10" s="86" t="str">
        <f>IF(LEFT(MasterCMCopy!$C10,3)="ND-", IF(LEFT(MasterCMCopy!$X10,10)&lt;&gt;"epo:NonPub", MasterCMCopy!$L10, IF(RIGHT(MasterCMCopy!$X10,13)="epo:Procedure", "MG-Procedure", "")), "")</f>
        <v/>
      </c>
      <c r="K10" s="85" t="str">
        <f>IF(J10="", "", IF(J10="MG-Procedure", "ND-Root", MasterCMCopy!H10))</f>
        <v/>
      </c>
      <c r="L10" s="84" t="str">
        <f>IF($J10="", "", MasterCMCopy!$C10 &amp; " (concernsMaskedObject)")</f>
        <v/>
      </c>
      <c r="M10" s="84" t="str">
        <f>IFERROR(__xludf.DUMMYFUNCTION("IF($J10="""", """", ""Connection from NonPublishedInformation to "" &amp; REGEXEXTRACT(MasterCMCopy!$X10, "".*:(.*)"") &amp; "" under "" &amp; $J10 &amp; ""_"" &amp; $K10)"),"")</f>
        <v/>
      </c>
      <c r="N10" s="84" t="str">
        <f t="shared" si="6"/>
        <v/>
      </c>
      <c r="O10" s="86" t="str">
        <f>IFERROR(__xludf.DUMMYFUNCTION("IF($J10="""", """", IF($J10=""MG-Procedure"", """", REGEXREPLACE(MasterCMCopy!$P10,""\[[^\]]+\]"","""")))"),"")</f>
        <v/>
      </c>
      <c r="P10" s="83" t="str">
        <f>IFERROR(__xludf.DUMMYFUNCTION("REGEXREPLACE($O10,""[^/]+"","".."")"),"")</f>
        <v/>
      </c>
      <c r="Q10" s="84" t="str">
        <f>IF(AND(LEFT(MasterCMCopy!$C10,6)="BT-195", OR(MasterCMCopy!$O10&lt;&gt;MasterCMCopy!$O9,$G10&lt;&gt;$G9,$H10&lt;&gt;$H9)),MasterCMCopy!$C10,"")</f>
        <v/>
      </c>
      <c r="R10" s="84" t="str">
        <f>IF(AND(LEFT(MasterCMCopy!$C10,6)="BT-195", OR(MasterCMCopy!$O10&lt;&gt;MasterCMCopy!$O9,$G10&lt;&gt;$G9,$H10&lt;&gt;$H9)), "The field " &amp; MasterCMCopy!$C10 &amp; ", " &amp; MasterCMCopy!$D10 &amp; ", specifies information to generate the URI of the masked property","")</f>
        <v/>
      </c>
      <c r="S10" s="84" t="str">
        <f>IF(AND(LEFT(MasterCMCopy!$C10,6)="BT-195", OR(MasterCMCopy!$O10&lt;&gt;MasterCMCopy!$O9,$G10&lt;&gt;$G9,$H10&lt;&gt;$H9)),MasterCMCopy!$O10,"")</f>
        <v/>
      </c>
      <c r="T10" s="84" t="str">
        <f>IFERROR(__xludf.DUMMYFUNCTION("IF(AND(LEFT(MasterCMCopy!$C10,6)=""BT-195"", MasterCMCopy!$O10&lt;&gt;MasterCMCopy!$O9),IFNA(REGEXEXTRACT(MasterCMCopy!$Y10,""&lt;(.*)&gt;""),""UNKNOWN""),"""")"),"")</f>
        <v/>
      </c>
      <c r="U10" s="84" t="str">
        <f>IF(AND(LEFT(MasterCMCopy!$C10,6)="BT-197", MasterCMCopy!$C10&lt;&gt;MasterCMCopy!$C9),MasterCMCopy!$C10,"")</f>
        <v/>
      </c>
      <c r="V10" s="84" t="str">
        <f>IF(AND(LEFT(MasterCMCopy!$C10,6)="BT-197", MasterCMCopy!$C10&lt;&gt;MasterCMCopy!$C9), "In " &amp; MasterCMCopy!$C10 &amp; ", " &amp; MasterCMCopy!$D10 &amp; ", we link to the at-voc:non-publication-justification controlled list","")</f>
        <v/>
      </c>
      <c r="W10" s="84" t="str">
        <f>IF(AND(LEFT(MasterCMCopy!$C10,6)="BT-198", MasterCMCopy!$C10&lt;&gt;MasterCMCopy!$C9),MasterCMCopy!$C10,"")</f>
        <v/>
      </c>
      <c r="X10" s="84" t="str">
        <f>IF(AND(LEFT(MasterCMCopy!$C10,6)="BT-198", MasterCMCopy!$C10&lt;&gt;MasterCMCopy!$C9), MasterCMCopy!$D10 &amp; IF(AND(MasterCMCopy!$C10=MasterCMCopy!$C11, MasterCMCopy!$D10&lt;&gt;MasterCMCopy!$D11), (" (" &amp; MasterCMCopy!$D11 &amp; " below SDK 1.6)"), ""),"")</f>
        <v/>
      </c>
      <c r="Y10" s="84" t="str">
        <f t="shared" si="2"/>
        <v>tedm:MG-langString-hasConfidentialityJustification--NonPublishedInformation-ND-ProcedureTypeUnpublish</v>
      </c>
      <c r="Z10" s="84" t="str">
        <f t="shared" si="3"/>
        <v/>
      </c>
      <c r="AA10" s="84" t="str">
        <f>IF(AND(LEFT(MasterCMCopy!$C10,6)="BT-196", MasterCMCopy!$C10&lt;&gt;MasterCMCopy!$C9),MasterCMCopy!$C10,"")</f>
        <v/>
      </c>
      <c r="AB10" s="84" t="str">
        <f>IF(AND(LEFT(MasterCMCopy!$C10,6)="BT-196", MasterCMCopy!$C10&lt;&gt;MasterCMCopy!$C9), MasterCMCopy!$D10 &amp; " of " &amp; MasterCMCopy!$L10 &amp; " under " &amp; MasterCMCopy!$I10,"")</f>
        <v/>
      </c>
      <c r="AC10" s="84" t="str">
        <f t="shared" si="4"/>
        <v/>
      </c>
      <c r="AD10" s="84" t="str">
        <f t="shared" si="5"/>
        <v/>
      </c>
    </row>
    <row r="11">
      <c r="A11" s="84" t="str">
        <f t="shared" si="1"/>
        <v/>
      </c>
      <c r="B11" s="84" t="str">
        <f>IF(MasterCMCopy!$X11="","---", "tedm:" &amp; IF(LEFT(MasterCMCopy!$C11, 3)="ND-", IF(LEFT(MasterCMCopy!$C15, 3)="ND-", MasterCMCopy!$L17, MasterCMCopy!$L15) &amp; "-" &amp; MasterCMCopy!$C11, MasterCMCopy!$L11 &amp; "-" &amp; MasterCMCopy!$I11))</f>
        <v>tedm:MG-NonPublishedInformation-ND-ProcedureTypeUnpublish</v>
      </c>
      <c r="C11" s="85" t="str">
        <f>IF(AND(LEFT(MasterCMCopy!$C11,6)="BT-195", OR(LEFT(MasterCMCopy!$C10,3)="ND-",$B11&lt;&gt;$B10)),MasterCMCopy!$L11,"")</f>
        <v>MG-NonPublishedInformation</v>
      </c>
      <c r="D11" s="84" t="str">
        <f>IF(AND(LEFT(MasterCMCopy!$C11,3)="ND-", OR(MasterCMCopy!$N11&lt;&gt;MasterCMCopy!$N10, MasterCMCopy!$P11&lt;&gt;MasterCMCopy!$P10)),MasterCMCopy!$C11,"")</f>
        <v/>
      </c>
      <c r="E11" s="84" t="str">
        <f>IF(AND(LEFT(MasterCMCopy!$C11,3)="ND-", OR(MasterCMCopy!$N11&lt;&gt;MasterCMCopy!$N10, MasterCMCopy!$P11&lt;&gt;MasterCMCopy!$P10)),MasterCMCopy!$N11,"")</f>
        <v/>
      </c>
      <c r="F11" s="86" t="str">
        <f>IFERROR(__xludf.DUMMYFUNCTION("IF($E11="""", """", REGEXEXTRACT($E11,""efbc:FieldIdentifierCode[^\]]+""))"),"")</f>
        <v/>
      </c>
      <c r="G11" s="87" t="str">
        <f>MasterCMCopy!A11</f>
        <v>1.4</v>
      </c>
      <c r="H11" s="87" t="str">
        <f>MasterCMCopy!B11</f>
        <v/>
      </c>
      <c r="J11" s="86" t="str">
        <f>IF(LEFT(MasterCMCopy!$C11,3)="ND-", IF(LEFT(MasterCMCopy!$X11,10)&lt;&gt;"epo:NonPub", MasterCMCopy!$L11, IF(RIGHT(MasterCMCopy!$X11,13)="epo:Procedure", "MG-Procedure", "")), "")</f>
        <v/>
      </c>
      <c r="K11" s="85" t="str">
        <f>IF(J11="", "", IF(J11="MG-Procedure", "ND-Root", MasterCMCopy!H11))</f>
        <v/>
      </c>
      <c r="L11" s="84" t="str">
        <f>IF($J11="", "", MasterCMCopy!$C11 &amp; " (concernsMaskedObject)")</f>
        <v/>
      </c>
      <c r="M11" s="84" t="str">
        <f>IFERROR(__xludf.DUMMYFUNCTION("IF($J11="""", """", ""Connection from NonPublishedInformation to "" &amp; REGEXEXTRACT(MasterCMCopy!$X11, "".*:(.*)"") &amp; "" under "" &amp; $J11 &amp; ""_"" &amp; $K11)"),"")</f>
        <v/>
      </c>
      <c r="N11" s="84" t="str">
        <f t="shared" si="6"/>
        <v/>
      </c>
      <c r="O11" s="86" t="str">
        <f>IFERROR(__xludf.DUMMYFUNCTION("IF($J11="""", """", IF($J11=""MG-Procedure"", """", REGEXREPLACE(MasterCMCopy!$P11,""\[[^\]]+\]"","""")))"),"")</f>
        <v/>
      </c>
      <c r="P11" s="83" t="str">
        <f>IFERROR(__xludf.DUMMYFUNCTION("REGEXREPLACE($O11,""[^/]+"","".."")"),"")</f>
        <v/>
      </c>
      <c r="Q11" s="84" t="str">
        <f>IF(AND(LEFT(MasterCMCopy!$C11,6)="BT-195", OR(MasterCMCopy!$O11&lt;&gt;MasterCMCopy!$O10,$G11&lt;&gt;$G10,$H11&lt;&gt;$H10)),MasterCMCopy!$C11,"")</f>
        <v>BT-195(BT-105)-Procedure</v>
      </c>
      <c r="R11" s="84" t="str">
        <f>IF(AND(LEFT(MasterCMCopy!$C11,6)="BT-195", OR(MasterCMCopy!$O11&lt;&gt;MasterCMCopy!$O10,$G11&lt;&gt;$G10,$H11&lt;&gt;$H10)), "The field " &amp; MasterCMCopy!$C11 &amp; ", " &amp; MasterCMCopy!$D11 &amp; ", specifies information to generate the URI of the masked property","")</f>
        <v>The field BT-195(BT-105)-Procedure, Unpublished Identifier, specifies information to generate the URI of the masked property</v>
      </c>
      <c r="S11" s="84" t="str">
        <f>IF(AND(LEFT(MasterCMCopy!$C11,6)="BT-195", OR(MasterCMCopy!$O11&lt;&gt;MasterCMCopy!$O10,$G11&lt;&gt;$G10,$H11&lt;&gt;$H10)),MasterCMCopy!$O11,"")</f>
        <v>efbc:FieldIdentifierCode/text() = 'pro-typ'</v>
      </c>
      <c r="T11" s="88" t="str">
        <f>IFERROR(__xludf.DUMMYFUNCTION("IF(AND(LEFT(MasterCMCopy!$C11,6)=""BT-195"", MasterCMCopy!$O11&lt;&gt;MasterCMCopy!$O10),IFNA(REGEXEXTRACT(MasterCMCopy!$Y11,""&lt;(.*)&gt;""),""UNKNOWN""),"""")"),"http://data.europa.eu/a4g/ontology#hasProcedureType")</f>
        <v>http://data.europa.eu/a4g/ontology#hasProcedureType</v>
      </c>
      <c r="U11" s="84" t="str">
        <f>IF(AND(LEFT(MasterCMCopy!$C11,6)="BT-197", MasterCMCopy!$C11&lt;&gt;MasterCMCopy!$C10),MasterCMCopy!$C11,"")</f>
        <v/>
      </c>
      <c r="V11" s="84" t="str">
        <f>IF(AND(LEFT(MasterCMCopy!$C11,6)="BT-197", MasterCMCopy!$C11&lt;&gt;MasterCMCopy!$C10), "In " &amp; MasterCMCopy!$C11 &amp; ", " &amp; MasterCMCopy!$D11 &amp; ", we link to the at-voc:non-publication-justification controlled list","")</f>
        <v/>
      </c>
      <c r="W11" s="84" t="str">
        <f>IF(AND(LEFT(MasterCMCopy!$C11,6)="BT-198", MasterCMCopy!$C11&lt;&gt;MasterCMCopy!$C10),MasterCMCopy!$C11,"")</f>
        <v/>
      </c>
      <c r="X11" s="84" t="str">
        <f>IF(AND(LEFT(MasterCMCopy!$C11,6)="BT-198", MasterCMCopy!$C11&lt;&gt;MasterCMCopy!$C10), MasterCMCopy!$D11 &amp; IF(AND(MasterCMCopy!$C11=MasterCMCopy!$C12, MasterCMCopy!$D11&lt;&gt;MasterCMCopy!$D12), (" (" &amp; MasterCMCopy!$D12 &amp; " below SDK 1.6)"), ""),"")</f>
        <v/>
      </c>
      <c r="Y11" s="84" t="str">
        <f t="shared" si="2"/>
        <v>tedm:MG-langString-hasConfidentialityJustification--NonPublishedInformation-ND-ProcedureTypeUnpublish</v>
      </c>
      <c r="Z11" s="84" t="str">
        <f t="shared" si="3"/>
        <v/>
      </c>
      <c r="AA11" s="84" t="str">
        <f>IF(AND(LEFT(MasterCMCopy!$C11,6)="BT-196", MasterCMCopy!$C11&lt;&gt;MasterCMCopy!$C10),MasterCMCopy!$C11,"")</f>
        <v/>
      </c>
      <c r="AB11" s="84" t="str">
        <f>IF(AND(LEFT(MasterCMCopy!$C11,6)="BT-196", MasterCMCopy!$C11&lt;&gt;MasterCMCopy!$C10), MasterCMCopy!$D11 &amp; " of " &amp; MasterCMCopy!$L11 &amp; " under " &amp; MasterCMCopy!$I11,"")</f>
        <v/>
      </c>
      <c r="AC11" s="84" t="str">
        <f t="shared" si="4"/>
        <v/>
      </c>
      <c r="AD11" s="84" t="str">
        <f t="shared" si="5"/>
        <v/>
      </c>
    </row>
    <row r="12">
      <c r="A12" s="84" t="str">
        <f t="shared" si="1"/>
        <v/>
      </c>
      <c r="B12" s="84" t="str">
        <f>IF(MasterCMCopy!$X12="","---", "tedm:" &amp; IF(LEFT(MasterCMCopy!$C12, 3)="ND-", IF(LEFT(MasterCMCopy!$C16, 3)="ND-", MasterCMCopy!$L18, MasterCMCopy!$L16) &amp; "-" &amp; MasterCMCopy!$C12, MasterCMCopy!$L12 &amp; "-" &amp; MasterCMCopy!$I12))</f>
        <v>tedm:MG-NonPublishedInformation-ND-ProcedureTypeUnpublish</v>
      </c>
      <c r="C12" s="85" t="str">
        <f>IF(AND(LEFT(MasterCMCopy!$C12,6)="BT-195", OR(LEFT(MasterCMCopy!$C11,3)="ND-",$B12&lt;&gt;$B11)),MasterCMCopy!$L12,"")</f>
        <v/>
      </c>
      <c r="D12" s="84" t="str">
        <f>IF(AND(LEFT(MasterCMCopy!$C12,3)="ND-", OR(MasterCMCopy!$N12&lt;&gt;MasterCMCopy!$N11, MasterCMCopy!$P12&lt;&gt;MasterCMCopy!$P11)),MasterCMCopy!$C12,"")</f>
        <v/>
      </c>
      <c r="E12" s="84" t="str">
        <f>IF(AND(LEFT(MasterCMCopy!$C12,3)="ND-", OR(MasterCMCopy!$N12&lt;&gt;MasterCMCopy!$N11, MasterCMCopy!$P12&lt;&gt;MasterCMCopy!$P11)),MasterCMCopy!$N12,"")</f>
        <v/>
      </c>
      <c r="F12" s="86" t="str">
        <f>IFERROR(__xludf.DUMMYFUNCTION("IF($E12="""", """", REGEXEXTRACT($E12,""efbc:FieldIdentifierCode[^\]]+""))"),"")</f>
        <v/>
      </c>
      <c r="G12" s="87" t="str">
        <f>MasterCMCopy!A12</f>
        <v>1.4</v>
      </c>
      <c r="H12" s="87" t="str">
        <f>MasterCMCopy!B12</f>
        <v/>
      </c>
      <c r="J12" s="86" t="str">
        <f>IF(LEFT(MasterCMCopy!$C12,3)="ND-", IF(LEFT(MasterCMCopy!$X12,10)&lt;&gt;"epo:NonPub", MasterCMCopy!$L12, IF(RIGHT(MasterCMCopy!$X12,13)="epo:Procedure", "MG-Procedure", "")), "")</f>
        <v/>
      </c>
      <c r="K12" s="85" t="str">
        <f>IF(J12="", "", IF(J12="MG-Procedure", "ND-Root", MasterCMCopy!H12))</f>
        <v/>
      </c>
      <c r="L12" s="84" t="str">
        <f>IF($J12="", "", MasterCMCopy!$C12 &amp; " (concernsMaskedObject)")</f>
        <v/>
      </c>
      <c r="M12" s="84" t="str">
        <f>IFERROR(__xludf.DUMMYFUNCTION("IF($J12="""", """", ""Connection from NonPublishedInformation to "" &amp; REGEXEXTRACT(MasterCMCopy!$X12, "".*:(.*)"") &amp; "" under "" &amp; $J12 &amp; ""_"" &amp; $K12)"),"")</f>
        <v/>
      </c>
      <c r="N12" s="84" t="str">
        <f t="shared" si="6"/>
        <v/>
      </c>
      <c r="O12" s="86" t="str">
        <f>IFERROR(__xludf.DUMMYFUNCTION("IF($J12="""", """", IF($J12=""MG-Procedure"", """", REGEXREPLACE(MasterCMCopy!$P12,""\[[^\]]+\]"","""")))"),"")</f>
        <v/>
      </c>
      <c r="P12" s="83" t="str">
        <f>IFERROR(__xludf.DUMMYFUNCTION("REGEXREPLACE($O12,""[^/]+"","".."")"),"")</f>
        <v/>
      </c>
      <c r="Q12" s="84" t="str">
        <f>IF(AND(LEFT(MasterCMCopy!$C12,6)="BT-195", OR(MasterCMCopy!$O12&lt;&gt;MasterCMCopy!$O11,$G12&lt;&gt;$G11,$H12&lt;&gt;$H11)),MasterCMCopy!$C12,"")</f>
        <v/>
      </c>
      <c r="R12" s="84" t="str">
        <f>IF(AND(LEFT(MasterCMCopy!$C12,6)="BT-195", OR(MasterCMCopy!$O12&lt;&gt;MasterCMCopy!$O11,$G12&lt;&gt;$G11,$H12&lt;&gt;$H11)), "The field " &amp; MasterCMCopy!$C12 &amp; ", " &amp; MasterCMCopy!$D12 &amp; ", specifies information to generate the URI of the masked property","")</f>
        <v/>
      </c>
      <c r="S12" s="84" t="str">
        <f>IF(AND(LEFT(MasterCMCopy!$C12,6)="BT-195", OR(MasterCMCopy!$O12&lt;&gt;MasterCMCopy!$O11,$G12&lt;&gt;$G11,$H12&lt;&gt;$H11)),MasterCMCopy!$O12,"")</f>
        <v/>
      </c>
      <c r="T12" s="84" t="str">
        <f>IFERROR(__xludf.DUMMYFUNCTION("IF(AND(LEFT(MasterCMCopy!$C12,6)=""BT-195"", MasterCMCopy!$O12&lt;&gt;MasterCMCopy!$O11),IFNA(REGEXEXTRACT(MasterCMCopy!$Y12,""&lt;(.*)&gt;""),""UNKNOWN""),"""")"),"")</f>
        <v/>
      </c>
      <c r="U12" s="84" t="str">
        <f>IF(AND(LEFT(MasterCMCopy!$C12,6)="BT-197", MasterCMCopy!$C12&lt;&gt;MasterCMCopy!$C11),MasterCMCopy!$C12,"")</f>
        <v/>
      </c>
      <c r="V12" s="84" t="str">
        <f>IF(AND(LEFT(MasterCMCopy!$C12,6)="BT-197", MasterCMCopy!$C12&lt;&gt;MasterCMCopy!$C11), "In " &amp; MasterCMCopy!$C12 &amp; ", " &amp; MasterCMCopy!$D12 &amp; ", we link to the at-voc:non-publication-justification controlled list","")</f>
        <v/>
      </c>
      <c r="W12" s="84" t="str">
        <f>IF(AND(LEFT(MasterCMCopy!$C12,6)="BT-198", MasterCMCopy!$C12&lt;&gt;MasterCMCopy!$C11),MasterCMCopy!$C12,"")</f>
        <v/>
      </c>
      <c r="X12" s="84" t="str">
        <f>IF(AND(LEFT(MasterCMCopy!$C12,6)="BT-198", MasterCMCopy!$C12&lt;&gt;MasterCMCopy!$C11), MasterCMCopy!$D12 &amp; IF(AND(MasterCMCopy!$C12=MasterCMCopy!$C13, MasterCMCopy!$D12&lt;&gt;MasterCMCopy!$D13), (" (" &amp; MasterCMCopy!$D13 &amp; " below SDK 1.6)"), ""),"")</f>
        <v/>
      </c>
      <c r="Y12" s="84" t="str">
        <f t="shared" si="2"/>
        <v>tedm:MG-langString-hasConfidentialityJustification--NonPublishedInformation-ND-ProcedureTypeUnpublish</v>
      </c>
      <c r="Z12" s="84" t="str">
        <f t="shared" si="3"/>
        <v/>
      </c>
      <c r="AA12" s="84" t="str">
        <f>IF(AND(LEFT(MasterCMCopy!$C12,6)="BT-196", MasterCMCopy!$C12&lt;&gt;MasterCMCopy!$C11),MasterCMCopy!$C12,"")</f>
        <v>BT-196(BT-105)-Procedure</v>
      </c>
      <c r="AB12" s="84" t="str">
        <f>IF(AND(LEFT(MasterCMCopy!$C12,6)="BT-196", MasterCMCopy!$C12&lt;&gt;MasterCMCopy!$C11), MasterCMCopy!$D12 &amp; " of " &amp; MasterCMCopy!$L12 &amp; " under " &amp; MasterCMCopy!$I12,"")</f>
        <v>Unpublished Justification Description of MG-NonPublishedInformation under ND-ProcedureTypeUnpublish</v>
      </c>
      <c r="AC12" s="84" t="str">
        <f t="shared" si="4"/>
        <v>BT-196(BT-105)-Procedure-Language</v>
      </c>
      <c r="AD12" s="84" t="str">
        <f t="shared" si="5"/>
        <v>Language of Unpublished Justification Description of MG-NonPublishedInformation under ND-ProcedureTypeUnpublish</v>
      </c>
    </row>
    <row r="13">
      <c r="A13" s="84" t="str">
        <f t="shared" si="1"/>
        <v/>
      </c>
      <c r="B13" s="84" t="str">
        <f>IF(MasterCMCopy!$X13="","---", "tedm:" &amp; IF(LEFT(MasterCMCopy!$C13, 3)="ND-", IF(LEFT(MasterCMCopy!$C17, 3)="ND-", MasterCMCopy!$L19, MasterCMCopy!$L17) &amp; "-" &amp; MasterCMCopy!$C13, MasterCMCopy!$L13 &amp; "-" &amp; MasterCMCopy!$I13))</f>
        <v>tedm:MG-NonPublishedInformation-ND-ProcedureTypeUnpublish</v>
      </c>
      <c r="C13" s="85" t="str">
        <f>IF(AND(LEFT(MasterCMCopy!$C13,6)="BT-195", OR(LEFT(MasterCMCopy!$C12,3)="ND-",$B13&lt;&gt;$B12)),MasterCMCopy!$L13,"")</f>
        <v/>
      </c>
      <c r="D13" s="84" t="str">
        <f>IF(AND(LEFT(MasterCMCopy!$C13,3)="ND-", OR(MasterCMCopy!$N13&lt;&gt;MasterCMCopy!$N12, MasterCMCopy!$P13&lt;&gt;MasterCMCopy!$P12)),MasterCMCopy!$C13,"")</f>
        <v/>
      </c>
      <c r="E13" s="84" t="str">
        <f>IF(AND(LEFT(MasterCMCopy!$C13,3)="ND-", OR(MasterCMCopy!$N13&lt;&gt;MasterCMCopy!$N12, MasterCMCopy!$P13&lt;&gt;MasterCMCopy!$P12)),MasterCMCopy!$N13,"")</f>
        <v/>
      </c>
      <c r="F13" s="86" t="str">
        <f>IFERROR(__xludf.DUMMYFUNCTION("IF($E13="""", """", REGEXEXTRACT($E13,""efbc:FieldIdentifierCode[^\]]+""))"),"")</f>
        <v/>
      </c>
      <c r="G13" s="87" t="str">
        <f>MasterCMCopy!A13</f>
        <v>1.4</v>
      </c>
      <c r="H13" s="87" t="str">
        <f>MasterCMCopy!B13</f>
        <v/>
      </c>
      <c r="J13" s="86" t="str">
        <f>IF(LEFT(MasterCMCopy!$C13,3)="ND-", IF(LEFT(MasterCMCopy!$X13,10)&lt;&gt;"epo:NonPub", MasterCMCopy!$L13, IF(RIGHT(MasterCMCopy!$X13,13)="epo:Procedure", "MG-Procedure", "")), "")</f>
        <v/>
      </c>
      <c r="K13" s="85" t="str">
        <f>IF(J13="", "", IF(J13="MG-Procedure", "ND-Root", MasterCMCopy!H13))</f>
        <v/>
      </c>
      <c r="L13" s="84" t="str">
        <f>IF($J13="", "", MasterCMCopy!$C13 &amp; " (concernsMaskedObject)")</f>
        <v/>
      </c>
      <c r="M13" s="84" t="str">
        <f>IFERROR(__xludf.DUMMYFUNCTION("IF($J13="""", """", ""Connection from NonPublishedInformation to "" &amp; REGEXEXTRACT(MasterCMCopy!$X13, "".*:(.*)"") &amp; "" under "" &amp; $J13 &amp; ""_"" &amp; $K13)"),"")</f>
        <v/>
      </c>
      <c r="N13" s="84" t="str">
        <f t="shared" si="6"/>
        <v/>
      </c>
      <c r="O13" s="86" t="str">
        <f>IFERROR(__xludf.DUMMYFUNCTION("IF($J13="""", """", IF($J13=""MG-Procedure"", """", REGEXREPLACE(MasterCMCopy!$P13,""\[[^\]]+\]"","""")))"),"")</f>
        <v/>
      </c>
      <c r="P13" s="83" t="str">
        <f>IFERROR(__xludf.DUMMYFUNCTION("REGEXREPLACE($O13,""[^/]+"","".."")"),"")</f>
        <v/>
      </c>
      <c r="Q13" s="84" t="str">
        <f>IF(AND(LEFT(MasterCMCopy!$C13,6)="BT-195", OR(MasterCMCopy!$O13&lt;&gt;MasterCMCopy!$O12,$G13&lt;&gt;$G12,$H13&lt;&gt;$H12)),MasterCMCopy!$C13,"")</f>
        <v/>
      </c>
      <c r="R13" s="84" t="str">
        <f>IF(AND(LEFT(MasterCMCopy!$C13,6)="BT-195", OR(MasterCMCopy!$O13&lt;&gt;MasterCMCopy!$O12,$G13&lt;&gt;$G12,$H13&lt;&gt;$H12)), "The field " &amp; MasterCMCopy!$C13 &amp; ", " &amp; MasterCMCopy!$D13 &amp; ", specifies information to generate the URI of the masked property","")</f>
        <v/>
      </c>
      <c r="S13" s="84" t="str">
        <f>IF(AND(LEFT(MasterCMCopy!$C13,6)="BT-195", OR(MasterCMCopy!$O13&lt;&gt;MasterCMCopy!$O12,$G13&lt;&gt;$G12,$H13&lt;&gt;$H12)),MasterCMCopy!$O13,"")</f>
        <v/>
      </c>
      <c r="T13" s="84" t="str">
        <f>IFERROR(__xludf.DUMMYFUNCTION("IF(AND(LEFT(MasterCMCopy!$C13,6)=""BT-195"", MasterCMCopy!$O13&lt;&gt;MasterCMCopy!$O12),IFNA(REGEXEXTRACT(MasterCMCopy!$Y13,""&lt;(.*)&gt;""),""UNKNOWN""),"""")"),"")</f>
        <v/>
      </c>
      <c r="U13" s="84" t="str">
        <f>IF(AND(LEFT(MasterCMCopy!$C13,6)="BT-197", MasterCMCopy!$C13&lt;&gt;MasterCMCopy!$C12),MasterCMCopy!$C13,"")</f>
        <v>BT-197(BT-105)-Procedure</v>
      </c>
      <c r="V13" s="84" t="str">
        <f>IF(AND(LEFT(MasterCMCopy!$C13,6)="BT-197", MasterCMCopy!$C13&lt;&gt;MasterCMCopy!$C12), "In " &amp; MasterCMCopy!$C13 &amp; ", " &amp; MasterCMCopy!$D13 &amp; ", we link to the at-voc:non-publication-justification controlled list","")</f>
        <v>In BT-197(BT-105)-Procedure, Unpublished Justification Code, we link to the at-voc:non-publication-justification controlled list</v>
      </c>
      <c r="W13" s="84" t="str">
        <f>IF(AND(LEFT(MasterCMCopy!$C13,6)="BT-198", MasterCMCopy!$C13&lt;&gt;MasterCMCopy!$C12),MasterCMCopy!$C13,"")</f>
        <v/>
      </c>
      <c r="X13" s="84" t="str">
        <f>IF(AND(LEFT(MasterCMCopy!$C13,6)="BT-198", MasterCMCopy!$C13&lt;&gt;MasterCMCopy!$C12), MasterCMCopy!$D13 &amp; IF(AND(MasterCMCopy!$C13=MasterCMCopy!$C14, MasterCMCopy!$D13&lt;&gt;MasterCMCopy!$D14), (" (" &amp; MasterCMCopy!$D14 &amp; " below SDK 1.6)"), ""),"")</f>
        <v/>
      </c>
      <c r="Y13" s="84" t="str">
        <f t="shared" si="2"/>
        <v>tedm:MG-langString-hasConfidentialityJustification--NonPublishedInformation-ND-ProcedureTypeUnpublish</v>
      </c>
      <c r="Z13" s="84" t="str">
        <f t="shared" si="3"/>
        <v/>
      </c>
      <c r="AA13" s="84" t="str">
        <f>IF(AND(LEFT(MasterCMCopy!$C13,6)="BT-196", MasterCMCopy!$C13&lt;&gt;MasterCMCopy!$C12),MasterCMCopy!$C13,"")</f>
        <v/>
      </c>
      <c r="AB13" s="84" t="str">
        <f>IF(AND(LEFT(MasterCMCopy!$C13,6)="BT-196", MasterCMCopy!$C13&lt;&gt;MasterCMCopy!$C12), MasterCMCopy!$D13 &amp; " of " &amp; MasterCMCopy!$L13 &amp; " under " &amp; MasterCMCopy!$I13,"")</f>
        <v/>
      </c>
      <c r="AC13" s="84" t="str">
        <f t="shared" si="4"/>
        <v/>
      </c>
      <c r="AD13" s="84" t="str">
        <f t="shared" si="5"/>
        <v/>
      </c>
    </row>
    <row r="14">
      <c r="A14" s="84" t="str">
        <f t="shared" si="1"/>
        <v/>
      </c>
      <c r="B14" s="84" t="str">
        <f>IF(MasterCMCopy!$X14="","---", "tedm:" &amp; IF(LEFT(MasterCMCopy!$C14, 3)="ND-", IF(LEFT(MasterCMCopy!$C18, 3)="ND-", MasterCMCopy!$L20, MasterCMCopy!$L18) &amp; "-" &amp; MasterCMCopy!$C14, MasterCMCopy!$L14 &amp; "-" &amp; MasterCMCopy!$I14))</f>
        <v>tedm:MG-NonPublishedInformation-ND-ProcedureTypeUnpublish</v>
      </c>
      <c r="C14" s="85" t="str">
        <f>IF(AND(LEFT(MasterCMCopy!$C14,6)="BT-195", OR(LEFT(MasterCMCopy!$C13,3)="ND-",$B14&lt;&gt;$B13)),MasterCMCopy!$L14,"")</f>
        <v/>
      </c>
      <c r="D14" s="84" t="str">
        <f>IF(AND(LEFT(MasterCMCopy!$C14,3)="ND-", OR(MasterCMCopy!$N14&lt;&gt;MasterCMCopy!$N13, MasterCMCopy!$P14&lt;&gt;MasterCMCopy!$P13)),MasterCMCopy!$C14,"")</f>
        <v/>
      </c>
      <c r="E14" s="84" t="str">
        <f>IF(AND(LEFT(MasterCMCopy!$C14,3)="ND-", OR(MasterCMCopy!$N14&lt;&gt;MasterCMCopy!$N13, MasterCMCopy!$P14&lt;&gt;MasterCMCopy!$P13)),MasterCMCopy!$N14,"")</f>
        <v/>
      </c>
      <c r="F14" s="86" t="str">
        <f>IFERROR(__xludf.DUMMYFUNCTION("IF($E14="""", """", REGEXEXTRACT($E14,""efbc:FieldIdentifierCode[^\]]+""))"),"")</f>
        <v/>
      </c>
      <c r="G14" s="87" t="str">
        <f>MasterCMCopy!A14</f>
        <v>1.4</v>
      </c>
      <c r="H14" s="87" t="str">
        <f>MasterCMCopy!B14</f>
        <v>1.5</v>
      </c>
      <c r="J14" s="86" t="str">
        <f>IF(LEFT(MasterCMCopy!$C14,3)="ND-", IF(LEFT(MasterCMCopy!$X14,10)&lt;&gt;"epo:NonPub", MasterCMCopy!$L14, IF(RIGHT(MasterCMCopy!$X14,13)="epo:Procedure", "MG-Procedure", "")), "")</f>
        <v/>
      </c>
      <c r="K14" s="85" t="str">
        <f>IF(J14="", "", IF(J14="MG-Procedure", "ND-Root", MasterCMCopy!H14))</f>
        <v/>
      </c>
      <c r="L14" s="84" t="str">
        <f>IF($J14="", "", MasterCMCopy!$C14 &amp; " (concernsMaskedObject)")</f>
        <v/>
      </c>
      <c r="M14" s="84" t="str">
        <f>IFERROR(__xludf.DUMMYFUNCTION("IF($J14="""", """", ""Connection from NonPublishedInformation to "" &amp; REGEXEXTRACT(MasterCMCopy!$X14, "".*:(.*)"") &amp; "" under "" &amp; $J14 &amp; ""_"" &amp; $K14)"),"")</f>
        <v/>
      </c>
      <c r="N14" s="84" t="str">
        <f t="shared" si="6"/>
        <v/>
      </c>
      <c r="O14" s="86" t="str">
        <f>IFERROR(__xludf.DUMMYFUNCTION("IF($J14="""", """", IF($J14=""MG-Procedure"", """", REGEXREPLACE(MasterCMCopy!$P14,""\[[^\]]+\]"","""")))"),"")</f>
        <v/>
      </c>
      <c r="P14" s="83" t="str">
        <f>IFERROR(__xludf.DUMMYFUNCTION("REGEXREPLACE($O14,""[^/]+"","".."")"),"")</f>
        <v/>
      </c>
      <c r="Q14" s="84" t="str">
        <f>IF(AND(LEFT(MasterCMCopy!$C14,6)="BT-195", OR(MasterCMCopy!$O14&lt;&gt;MasterCMCopy!$O13,$G14&lt;&gt;$G13,$H14&lt;&gt;$H13)),MasterCMCopy!$C14,"")</f>
        <v/>
      </c>
      <c r="R14" s="84" t="str">
        <f>IF(AND(LEFT(MasterCMCopy!$C14,6)="BT-195", OR(MasterCMCopy!$O14&lt;&gt;MasterCMCopy!$O13,$G14&lt;&gt;$G13,$H14&lt;&gt;$H13)), "The field " &amp; MasterCMCopy!$C14 &amp; ", " &amp; MasterCMCopy!$D14 &amp; ", specifies information to generate the URI of the masked property","")</f>
        <v/>
      </c>
      <c r="S14" s="84" t="str">
        <f>IF(AND(LEFT(MasterCMCopy!$C14,6)="BT-195", OR(MasterCMCopy!$O14&lt;&gt;MasterCMCopy!$O13,$G14&lt;&gt;$G13,$H14&lt;&gt;$H13)),MasterCMCopy!$O14,"")</f>
        <v/>
      </c>
      <c r="T14" s="84" t="str">
        <f>IFERROR(__xludf.DUMMYFUNCTION("IF(AND(LEFT(MasterCMCopy!$C14,6)=""BT-195"", MasterCMCopy!$O14&lt;&gt;MasterCMCopy!$O13),IFNA(REGEXEXTRACT(MasterCMCopy!$Y14,""&lt;(.*)&gt;""),""UNKNOWN""),"""")"),"")</f>
        <v/>
      </c>
      <c r="U14" s="84" t="str">
        <f>IF(AND(LEFT(MasterCMCopy!$C14,6)="BT-197", MasterCMCopy!$C14&lt;&gt;MasterCMCopy!$C13),MasterCMCopy!$C14,"")</f>
        <v/>
      </c>
      <c r="V14" s="84" t="str">
        <f>IF(AND(LEFT(MasterCMCopy!$C14,6)="BT-197", MasterCMCopy!$C14&lt;&gt;MasterCMCopy!$C13), "In " &amp; MasterCMCopy!$C14 &amp; ", " &amp; MasterCMCopy!$D14 &amp; ", we link to the at-voc:non-publication-justification controlled list","")</f>
        <v/>
      </c>
      <c r="W14" s="84" t="str">
        <f>IF(AND(LEFT(MasterCMCopy!$C14,6)="BT-198", MasterCMCopy!$C14&lt;&gt;MasterCMCopy!$C13),MasterCMCopy!$C14,"")</f>
        <v>BT-198(BT-105)-Procedure</v>
      </c>
      <c r="X14" s="84" t="str">
        <f>IF(AND(LEFT(MasterCMCopy!$C14,6)="BT-198", MasterCMCopy!$C14&lt;&gt;MasterCMCopy!$C13), MasterCMCopy!$D14 &amp; IF(AND(MasterCMCopy!$C14=MasterCMCopy!$C15, MasterCMCopy!$D14&lt;&gt;MasterCMCopy!$D15), (" (" &amp; MasterCMCopy!$D15 &amp; " below SDK 1.6)"), ""),"")</f>
        <v>Unpublished Accessibility Date (Unpublished Access Date below SDK 1.6)</v>
      </c>
      <c r="Y14" s="84" t="str">
        <f t="shared" si="2"/>
        <v>tedm:MG-langString-hasConfidentialityJustification--NonPublishedInformation-ND-ProcedureTypeUnpublish</v>
      </c>
      <c r="Z14" s="84" t="str">
        <f t="shared" si="3"/>
        <v/>
      </c>
      <c r="AA14" s="84" t="str">
        <f>IF(AND(LEFT(MasterCMCopy!$C14,6)="BT-196", MasterCMCopy!$C14&lt;&gt;MasterCMCopy!$C13),MasterCMCopy!$C14,"")</f>
        <v/>
      </c>
      <c r="AB14" s="84" t="str">
        <f>IF(AND(LEFT(MasterCMCopy!$C14,6)="BT-196", MasterCMCopy!$C14&lt;&gt;MasterCMCopy!$C13), MasterCMCopy!$D14 &amp; " of " &amp; MasterCMCopy!$L14 &amp; " under " &amp; MasterCMCopy!$I14,"")</f>
        <v/>
      </c>
      <c r="AC14" s="84" t="str">
        <f t="shared" si="4"/>
        <v/>
      </c>
      <c r="AD14" s="84" t="str">
        <f t="shared" si="5"/>
        <v/>
      </c>
    </row>
    <row r="15">
      <c r="A15" s="84" t="str">
        <f t="shared" si="1"/>
        <v/>
      </c>
      <c r="B15" s="84" t="str">
        <f>IF(MasterCMCopy!$X15="","---", "tedm:" &amp; IF(LEFT(MasterCMCopy!$C15, 3)="ND-", IF(LEFT(MasterCMCopy!$C19, 3)="ND-", MasterCMCopy!$L21, MasterCMCopy!$L19) &amp; "-" &amp; MasterCMCopy!$C15, MasterCMCopy!$L15 &amp; "-" &amp; MasterCMCopy!$I15))</f>
        <v>tedm:MG-NonPublishedInformation-ND-ProcedureTypeUnpublish</v>
      </c>
      <c r="C15" s="85" t="str">
        <f>IF(AND(LEFT(MasterCMCopy!$C15,6)="BT-195", OR(LEFT(MasterCMCopy!$C14,3)="ND-",$B15&lt;&gt;$B14)),MasterCMCopy!$L15,"")</f>
        <v/>
      </c>
      <c r="D15" s="84" t="str">
        <f>IF(AND(LEFT(MasterCMCopy!$C15,3)="ND-", OR(MasterCMCopy!$N15&lt;&gt;MasterCMCopy!$N14, MasterCMCopy!$P15&lt;&gt;MasterCMCopy!$P14)),MasterCMCopy!$C15,"")</f>
        <v/>
      </c>
      <c r="E15" s="84" t="str">
        <f>IF(AND(LEFT(MasterCMCopy!$C15,3)="ND-", OR(MasterCMCopy!$N15&lt;&gt;MasterCMCopy!$N14, MasterCMCopy!$P15&lt;&gt;MasterCMCopy!$P14)),MasterCMCopy!$N15,"")</f>
        <v/>
      </c>
      <c r="F15" s="86" t="str">
        <f>IFERROR(__xludf.DUMMYFUNCTION("IF($E15="""", """", REGEXEXTRACT($E15,""efbc:FieldIdentifierCode[^\]]+""))"),"")</f>
        <v/>
      </c>
      <c r="G15" s="87" t="str">
        <f>MasterCMCopy!A15</f>
        <v>1.6</v>
      </c>
      <c r="H15" s="87" t="str">
        <f>MasterCMCopy!B15</f>
        <v/>
      </c>
      <c r="J15" s="86" t="str">
        <f>IF(LEFT(MasterCMCopy!$C15,3)="ND-", IF(LEFT(MasterCMCopy!$X15,10)&lt;&gt;"epo:NonPub", MasterCMCopy!$L15, IF(RIGHT(MasterCMCopy!$X15,13)="epo:Procedure", "MG-Procedure", "")), "")</f>
        <v/>
      </c>
      <c r="K15" s="85" t="str">
        <f>IF(J15="", "", IF(J15="MG-Procedure", "ND-Root", MasterCMCopy!H15))</f>
        <v/>
      </c>
      <c r="L15" s="84" t="str">
        <f>IF($J15="", "", MasterCMCopy!$C15 &amp; " (concernsMaskedObject)")</f>
        <v/>
      </c>
      <c r="M15" s="84" t="str">
        <f>IFERROR(__xludf.DUMMYFUNCTION("IF($J15="""", """", ""Connection from NonPublishedInformation to "" &amp; REGEXEXTRACT(MasterCMCopy!$X15, "".*:(.*)"") &amp; "" under "" &amp; $J15 &amp; ""_"" &amp; $K15)"),"")</f>
        <v/>
      </c>
      <c r="N15" s="84" t="str">
        <f t="shared" si="6"/>
        <v/>
      </c>
      <c r="O15" s="86" t="str">
        <f>IFERROR(__xludf.DUMMYFUNCTION("IF($J15="""", """", IF($J15=""MG-Procedure"", """", REGEXREPLACE(MasterCMCopy!$P15,""\[[^\]]+\]"","""")))"),"")</f>
        <v/>
      </c>
      <c r="P15" s="83" t="str">
        <f>IFERROR(__xludf.DUMMYFUNCTION("REGEXREPLACE($O15,""[^/]+"","".."")"),"")</f>
        <v/>
      </c>
      <c r="Q15" s="84" t="str">
        <f>IF(AND(LEFT(MasterCMCopy!$C15,6)="BT-195", OR(MasterCMCopy!$O15&lt;&gt;MasterCMCopy!$O14,$G15&lt;&gt;$G14,$H15&lt;&gt;$H14)),MasterCMCopy!$C15,"")</f>
        <v/>
      </c>
      <c r="R15" s="84" t="str">
        <f>IF(AND(LEFT(MasterCMCopy!$C15,6)="BT-195", OR(MasterCMCopy!$O15&lt;&gt;MasterCMCopy!$O14,$G15&lt;&gt;$G14,$H15&lt;&gt;$H14)), "The field " &amp; MasterCMCopy!$C15 &amp; ", " &amp; MasterCMCopy!$D15 &amp; ", specifies information to generate the URI of the masked property","")</f>
        <v/>
      </c>
      <c r="S15" s="84" t="str">
        <f>IF(AND(LEFT(MasterCMCopy!$C15,6)="BT-195", OR(MasterCMCopy!$O15&lt;&gt;MasterCMCopy!$O14,$G15&lt;&gt;$G14,$H15&lt;&gt;$H14)),MasterCMCopy!$O15,"")</f>
        <v/>
      </c>
      <c r="T15" s="84" t="str">
        <f>IFERROR(__xludf.DUMMYFUNCTION("IF(AND(LEFT(MasterCMCopy!$C15,6)=""BT-195"", MasterCMCopy!$O15&lt;&gt;MasterCMCopy!$O14),IFNA(REGEXEXTRACT(MasterCMCopy!$Y15,""&lt;(.*)&gt;""),""UNKNOWN""),"""")"),"")</f>
        <v/>
      </c>
      <c r="U15" s="84" t="str">
        <f>IF(AND(LEFT(MasterCMCopy!$C15,6)="BT-197", MasterCMCopy!$C15&lt;&gt;MasterCMCopy!$C14),MasterCMCopy!$C15,"")</f>
        <v/>
      </c>
      <c r="V15" s="84" t="str">
        <f>IF(AND(LEFT(MasterCMCopy!$C15,6)="BT-197", MasterCMCopy!$C15&lt;&gt;MasterCMCopy!$C14), "In " &amp; MasterCMCopy!$C15 &amp; ", " &amp; MasterCMCopy!$D15 &amp; ", we link to the at-voc:non-publication-justification controlled list","")</f>
        <v/>
      </c>
      <c r="W15" s="84" t="str">
        <f>IF(AND(LEFT(MasterCMCopy!$C15,6)="BT-198", MasterCMCopy!$C15&lt;&gt;MasterCMCopy!$C14),MasterCMCopy!$C15,"")</f>
        <v/>
      </c>
      <c r="X15" s="84" t="str">
        <f>IF(AND(LEFT(MasterCMCopy!$C15,6)="BT-198", MasterCMCopy!$C15&lt;&gt;MasterCMCopy!$C14), MasterCMCopy!$D15 &amp; IF(AND(MasterCMCopy!$C15=MasterCMCopy!$C16, MasterCMCopy!$D15&lt;&gt;MasterCMCopy!$D16), (" (" &amp; MasterCMCopy!$D16 &amp; " below SDK 1.6)"), ""),"")</f>
        <v/>
      </c>
      <c r="Y15" s="84" t="str">
        <f t="shared" si="2"/>
        <v>tedm:MG-langString-hasConfidentialityJustification--NonPublishedInformation-ND-ProcedureTypeUnpublish</v>
      </c>
      <c r="Z15" s="84" t="str">
        <f t="shared" si="3"/>
        <v/>
      </c>
      <c r="AA15" s="84" t="str">
        <f>IF(AND(LEFT(MasterCMCopy!$C15,6)="BT-196", MasterCMCopy!$C15&lt;&gt;MasterCMCopy!$C14),MasterCMCopy!$C15,"")</f>
        <v/>
      </c>
      <c r="AB15" s="84" t="str">
        <f>IF(AND(LEFT(MasterCMCopy!$C15,6)="BT-196", MasterCMCopy!$C15&lt;&gt;MasterCMCopy!$C14), MasterCMCopy!$D15 &amp; " of " &amp; MasterCMCopy!$L15 &amp; " under " &amp; MasterCMCopy!$I15,"")</f>
        <v/>
      </c>
      <c r="AC15" s="84" t="str">
        <f t="shared" si="4"/>
        <v/>
      </c>
      <c r="AD15" s="84" t="str">
        <f t="shared" si="5"/>
        <v/>
      </c>
    </row>
    <row r="16">
      <c r="A16" s="84" t="str">
        <f t="shared" si="1"/>
        <v>ND-ProcedureAcceleratedUnpublish.rml.ttl</v>
      </c>
      <c r="B16" s="84" t="str">
        <f>IF(MasterCMCopy!$X16="","---", "tedm:" &amp; IF(LEFT(MasterCMCopy!$C16, 3)="ND-", IF(LEFT(MasterCMCopy!$C20, 3)="ND-", MasterCMCopy!$L22, MasterCMCopy!$L20) &amp; "-" &amp; MasterCMCopy!$C16, MasterCMCopy!$L16 &amp; "-" &amp; MasterCMCopy!$I16))</f>
        <v>tedm:MG-NonPublishedInformation-ND-ProcedureAcceleratedUnpublish</v>
      </c>
      <c r="C16" s="85" t="str">
        <f>IF(AND(LEFT(MasterCMCopy!$C16,6)="BT-195", OR(LEFT(MasterCMCopy!$C15,3)="ND-",$B16&lt;&gt;$B15)),MasterCMCopy!$L16,"")</f>
        <v/>
      </c>
      <c r="D16" s="84" t="str">
        <f>IF(AND(LEFT(MasterCMCopy!$C16,3)="ND-", OR(MasterCMCopy!$N16&lt;&gt;MasterCMCopy!$N15, MasterCMCopy!$P16&lt;&gt;MasterCMCopy!$P15)),MasterCMCopy!$C16,"")</f>
        <v>ND-ProcedureAcceleratedUnpublish</v>
      </c>
      <c r="E16" s="84" t="str">
        <f>IF(AND(LEFT(MasterCMCopy!$C16,3)="ND-", OR(MasterCMCopy!$N16&lt;&gt;MasterCMCopy!$N15, MasterCMCopy!$P16&lt;&gt;MasterCMCopy!$P15)),MasterCMCopy!$N16,"")</f>
        <v>/*/cac:TenderingProcess/cac:ProcessJustification[cbc:ProcessReasonCode/@listName='accelerated-procedure']/ext:UBLExtensions/ext:UBLExtension/ext:ExtensionContent/efext:EformsExtension/efac:FieldsPrivacy[efbc:FieldIdentifierCode/text()='pro-acc']</v>
      </c>
      <c r="F16" s="86" t="str">
        <f>IFERROR(__xludf.DUMMYFUNCTION("IF($E16="""", """", REGEXEXTRACT($E16,""efbc:FieldIdentifierCode[^\]]+""))"),"efbc:FieldIdentifierCode/text()='pro-acc'")</f>
        <v>efbc:FieldIdentifierCode/text()='pro-acc'</v>
      </c>
      <c r="G16" s="87" t="str">
        <f>MasterCMCopy!A16</f>
        <v>1.4</v>
      </c>
      <c r="H16" s="87" t="str">
        <f>MasterCMCopy!B16</f>
        <v/>
      </c>
      <c r="J16" s="86" t="str">
        <f>IF(LEFT(MasterCMCopy!$C16,3)="ND-", IF(LEFT(MasterCMCopy!$X16,10)&lt;&gt;"epo:NonPub", MasterCMCopy!$L16, IF(RIGHT(MasterCMCopy!$X16,13)="epo:Procedure", "MG-Procedure", "")), "")</f>
        <v>MG-Procedure</v>
      </c>
      <c r="K16" s="85" t="str">
        <f>IF(J16="", "", IF(J16="MG-Procedure", "ND-Root", MasterCMCopy!H16))</f>
        <v>ND-Root</v>
      </c>
      <c r="L16" s="84" t="str">
        <f>IF($J16="", "", MasterCMCopy!$C16 &amp; " (concernsMaskedObject)")</f>
        <v>ND-ProcedureAcceleratedUnpublish (concernsMaskedObject)</v>
      </c>
      <c r="M16" s="84" t="str">
        <f>IFERROR(__xludf.DUMMYFUNCTION("IF($J16="""", """", ""Connection from NonPublishedInformation to "" &amp; REGEXEXTRACT(MasterCMCopy!$X16, "".*:(.*)"") &amp; "" under "" &amp; $J16 &amp; ""_"" &amp; $K16)"),"Connection from NonPublishedInformation to Procedure under MG-Procedure_ND-Root")</f>
        <v>Connection from NonPublishedInformation to Procedure under MG-Procedure_ND-Root</v>
      </c>
      <c r="N16" s="84" t="str">
        <f t="shared" si="6"/>
        <v>tedm:MG-Procedure_ND-Root</v>
      </c>
      <c r="O16" s="86" t="str">
        <f>IFERROR(__xludf.DUMMYFUNCTION("IF($J16="""", """", IF($J16=""MG-Procedure"", """", REGEXREPLACE(MasterCMCopy!$P16,""\[[^\]]+\]"","""")))"),"")</f>
        <v/>
      </c>
      <c r="P16" s="83" t="str">
        <f>IFERROR(__xludf.DUMMYFUNCTION("REGEXREPLACE($O16,""[^/]+"","".."")"),"")</f>
        <v/>
      </c>
      <c r="Q16" s="84" t="str">
        <f>IF(AND(LEFT(MasterCMCopy!$C16,6)="BT-195", OR(MasterCMCopy!$O16&lt;&gt;MasterCMCopy!$O15,$G16&lt;&gt;$G15,$H16&lt;&gt;$H15)),MasterCMCopy!$C16,"")</f>
        <v/>
      </c>
      <c r="R16" s="84" t="str">
        <f>IF(AND(LEFT(MasterCMCopy!$C16,6)="BT-195", OR(MasterCMCopy!$O16&lt;&gt;MasterCMCopy!$O15,$G16&lt;&gt;$G15,$H16&lt;&gt;$H15)), "The field " &amp; MasterCMCopy!$C16 &amp; ", " &amp; MasterCMCopy!$D16 &amp; ", specifies information to generate the URI of the masked property","")</f>
        <v/>
      </c>
      <c r="S16" s="84" t="str">
        <f>IF(AND(LEFT(MasterCMCopy!$C16,6)="BT-195", OR(MasterCMCopy!$O16&lt;&gt;MasterCMCopy!$O15,$G16&lt;&gt;$G15,$H16&lt;&gt;$H15)),MasterCMCopy!$O16,"")</f>
        <v/>
      </c>
      <c r="T16" s="84" t="str">
        <f>IFERROR(__xludf.DUMMYFUNCTION("IF(AND(LEFT(MasterCMCopy!$C16,6)=""BT-195"", MasterCMCopy!$O16&lt;&gt;MasterCMCopy!$O15),IFNA(REGEXEXTRACT(MasterCMCopy!$Y16,""&lt;(.*)&gt;""),""UNKNOWN""),"""")"),"")</f>
        <v/>
      </c>
      <c r="U16" s="84" t="str">
        <f>IF(AND(LEFT(MasterCMCopy!$C16,6)="BT-197", MasterCMCopy!$C16&lt;&gt;MasterCMCopy!$C15),MasterCMCopy!$C16,"")</f>
        <v/>
      </c>
      <c r="V16" s="84" t="str">
        <f>IF(AND(LEFT(MasterCMCopy!$C16,6)="BT-197", MasterCMCopy!$C16&lt;&gt;MasterCMCopy!$C15), "In " &amp; MasterCMCopy!$C16 &amp; ", " &amp; MasterCMCopy!$D16 &amp; ", we link to the at-voc:non-publication-justification controlled list","")</f>
        <v/>
      </c>
      <c r="W16" s="84" t="str">
        <f>IF(AND(LEFT(MasterCMCopy!$C16,6)="BT-198", MasterCMCopy!$C16&lt;&gt;MasterCMCopy!$C15),MasterCMCopy!$C16,"")</f>
        <v/>
      </c>
      <c r="X16" s="84" t="str">
        <f>IF(AND(LEFT(MasterCMCopy!$C16,6)="BT-198", MasterCMCopy!$C16&lt;&gt;MasterCMCopy!$C15), MasterCMCopy!$D16 &amp; IF(AND(MasterCMCopy!$C16=MasterCMCopy!$C17, MasterCMCopy!$D16&lt;&gt;MasterCMCopy!$D17), (" (" &amp; MasterCMCopy!$D17 &amp; " below SDK 1.6)"), ""),"")</f>
        <v/>
      </c>
      <c r="Y16" s="84" t="str">
        <f t="shared" si="2"/>
        <v>tedm:MG-langString-hasConfidentialityJustification--NonPublishedInformation-ND-ProcedureAcceleratedUnpublish</v>
      </c>
      <c r="Z16" s="84" t="str">
        <f t="shared" si="3"/>
        <v>/*/cac:TenderingProcess/cac:ProcessJustification[cbc:ProcessReasonCode/@listName='accelerated-procedure']/ext:UBLExtensions/ext:UBLExtension/ext:ExtensionContent/efext:EformsExtension/efac:FieldsPrivacy[efbc:FieldIdentifierCode/text()='pro-acc']/efbc:ReasonDescription</v>
      </c>
      <c r="AA16" s="84" t="str">
        <f>IF(AND(LEFT(MasterCMCopy!$C16,6)="BT-196", MasterCMCopy!$C16&lt;&gt;MasterCMCopy!$C15),MasterCMCopy!$C16,"")</f>
        <v/>
      </c>
      <c r="AB16" s="84" t="str">
        <f>IF(AND(LEFT(MasterCMCopy!$C16,6)="BT-196", MasterCMCopy!$C16&lt;&gt;MasterCMCopy!$C15), MasterCMCopy!$D16 &amp; " of " &amp; MasterCMCopy!$L16 &amp; " under " &amp; MasterCMCopy!$I16,"")</f>
        <v/>
      </c>
      <c r="AC16" s="84" t="str">
        <f t="shared" si="4"/>
        <v/>
      </c>
      <c r="AD16" s="84" t="str">
        <f t="shared" si="5"/>
        <v/>
      </c>
    </row>
    <row r="17">
      <c r="A17" s="84" t="str">
        <f t="shared" si="1"/>
        <v/>
      </c>
      <c r="B17" s="84" t="str">
        <f>IF(MasterCMCopy!$X17="","---", "tedm:" &amp; IF(LEFT(MasterCMCopy!$C17, 3)="ND-", IF(LEFT(MasterCMCopy!$C21, 3)="ND-", MasterCMCopy!$L23, MasterCMCopy!$L21) &amp; "-" &amp; MasterCMCopy!$C17, MasterCMCopy!$L17 &amp; "-" &amp; MasterCMCopy!$I17))</f>
        <v>tedm:MG-NonPublishedInformation-ND-ProcedureAcceleratedUnpublish</v>
      </c>
      <c r="C17" s="85" t="str">
        <f>IF(AND(LEFT(MasterCMCopy!$C17,6)="BT-195", OR(LEFT(MasterCMCopy!$C16,3)="ND-",$B17&lt;&gt;$B16)),MasterCMCopy!$L17,"")</f>
        <v/>
      </c>
      <c r="D17" s="84" t="str">
        <f>IF(AND(LEFT(MasterCMCopy!$C17,3)="ND-", OR(MasterCMCopy!$N17&lt;&gt;MasterCMCopy!$N16, MasterCMCopy!$P17&lt;&gt;MasterCMCopy!$P16)),MasterCMCopy!$C17,"")</f>
        <v/>
      </c>
      <c r="E17" s="84" t="str">
        <f>IF(AND(LEFT(MasterCMCopy!$C17,3)="ND-", OR(MasterCMCopy!$N17&lt;&gt;MasterCMCopy!$N16, MasterCMCopy!$P17&lt;&gt;MasterCMCopy!$P16)),MasterCMCopy!$N17,"")</f>
        <v/>
      </c>
      <c r="F17" s="86" t="str">
        <f>IFERROR(__xludf.DUMMYFUNCTION("IF($E17="""", """", REGEXEXTRACT($E17,""efbc:FieldIdentifierCode[^\]]+""))"),"")</f>
        <v/>
      </c>
      <c r="G17" s="87" t="str">
        <f>MasterCMCopy!A17</f>
        <v>1.4</v>
      </c>
      <c r="H17" s="87" t="str">
        <f>MasterCMCopy!B17</f>
        <v/>
      </c>
      <c r="J17" s="86" t="str">
        <f>IF(LEFT(MasterCMCopy!$C17,3)="ND-", IF(LEFT(MasterCMCopy!$X17,10)&lt;&gt;"epo:NonPub", MasterCMCopy!$L17, IF(RIGHT(MasterCMCopy!$X17,13)="epo:Procedure", "MG-Procedure", "")), "")</f>
        <v/>
      </c>
      <c r="K17" s="85" t="str">
        <f>IF(J17="", "", IF(J17="MG-Procedure", "ND-Root", MasterCMCopy!H17))</f>
        <v/>
      </c>
      <c r="L17" s="84" t="str">
        <f>IF($J17="", "", MasterCMCopy!$C17 &amp; " (concernsMaskedObject)")</f>
        <v/>
      </c>
      <c r="M17" s="84" t="str">
        <f>IFERROR(__xludf.DUMMYFUNCTION("IF($J17="""", """", ""Connection from NonPublishedInformation to "" &amp; REGEXEXTRACT(MasterCMCopy!$X17, "".*:(.*)"") &amp; "" under "" &amp; $J17 &amp; ""_"" &amp; $K17)"),"")</f>
        <v/>
      </c>
      <c r="N17" s="84" t="str">
        <f t="shared" si="6"/>
        <v/>
      </c>
      <c r="O17" s="86" t="str">
        <f>IFERROR(__xludf.DUMMYFUNCTION("IF($J17="""", """", IF($J17=""MG-Procedure"", """", REGEXREPLACE(MasterCMCopy!$P17,""\[[^\]]+\]"","""")))"),"")</f>
        <v/>
      </c>
      <c r="P17" s="83" t="str">
        <f>IFERROR(__xludf.DUMMYFUNCTION("REGEXREPLACE($O17,""[^/]+"","".."")"),"")</f>
        <v/>
      </c>
      <c r="Q17" s="84" t="str">
        <f>IF(AND(LEFT(MasterCMCopy!$C17,6)="BT-195", OR(MasterCMCopy!$O17&lt;&gt;MasterCMCopy!$O16,$G17&lt;&gt;$G16,$H17&lt;&gt;$H16)),MasterCMCopy!$C17,"")</f>
        <v/>
      </c>
      <c r="R17" s="84" t="str">
        <f>IF(AND(LEFT(MasterCMCopy!$C17,6)="BT-195", OR(MasterCMCopy!$O17&lt;&gt;MasterCMCopy!$O16,$G17&lt;&gt;$G16,$H17&lt;&gt;$H16)), "The field " &amp; MasterCMCopy!$C17 &amp; ", " &amp; MasterCMCopy!$D17 &amp; ", specifies information to generate the URI of the masked property","")</f>
        <v/>
      </c>
      <c r="S17" s="84" t="str">
        <f>IF(AND(LEFT(MasterCMCopy!$C17,6)="BT-195", OR(MasterCMCopy!$O17&lt;&gt;MasterCMCopy!$O16,$G17&lt;&gt;$G16,$H17&lt;&gt;$H16)),MasterCMCopy!$O17,"")</f>
        <v/>
      </c>
      <c r="T17" s="84" t="str">
        <f>IFERROR(__xludf.DUMMYFUNCTION("IF(AND(LEFT(MasterCMCopy!$C17,6)=""BT-195"", MasterCMCopy!$O17&lt;&gt;MasterCMCopy!$O16),IFNA(REGEXEXTRACT(MasterCMCopy!$Y17,""&lt;(.*)&gt;""),""UNKNOWN""),"""")"),"")</f>
        <v/>
      </c>
      <c r="U17" s="84" t="str">
        <f>IF(AND(LEFT(MasterCMCopy!$C17,6)="BT-197", MasterCMCopy!$C17&lt;&gt;MasterCMCopy!$C16),MasterCMCopy!$C17,"")</f>
        <v/>
      </c>
      <c r="V17" s="84" t="str">
        <f>IF(AND(LEFT(MasterCMCopy!$C17,6)="BT-197", MasterCMCopy!$C17&lt;&gt;MasterCMCopy!$C16), "In " &amp; MasterCMCopy!$C17 &amp; ", " &amp; MasterCMCopy!$D17 &amp; ", we link to the at-voc:non-publication-justification controlled list","")</f>
        <v/>
      </c>
      <c r="W17" s="84" t="str">
        <f>IF(AND(LEFT(MasterCMCopy!$C17,6)="BT-198", MasterCMCopy!$C17&lt;&gt;MasterCMCopy!$C16),MasterCMCopy!$C17,"")</f>
        <v/>
      </c>
      <c r="X17" s="84" t="str">
        <f>IF(AND(LEFT(MasterCMCopy!$C17,6)="BT-198", MasterCMCopy!$C17&lt;&gt;MasterCMCopy!$C16), MasterCMCopy!$D17 &amp; IF(AND(MasterCMCopy!$C17=MasterCMCopy!$C18, MasterCMCopy!$D17&lt;&gt;MasterCMCopy!$D18), (" (" &amp; MasterCMCopy!$D18 &amp; " below SDK 1.6)"), ""),"")</f>
        <v/>
      </c>
      <c r="Y17" s="84" t="str">
        <f t="shared" si="2"/>
        <v>tedm:MG-langString-hasConfidentialityJustification--NonPublishedInformation-ND-ProcedureAcceleratedUnpublish</v>
      </c>
      <c r="Z17" s="84" t="str">
        <f t="shared" si="3"/>
        <v/>
      </c>
      <c r="AA17" s="84" t="str">
        <f>IF(AND(LEFT(MasterCMCopy!$C17,6)="BT-196", MasterCMCopy!$C17&lt;&gt;MasterCMCopy!$C16),MasterCMCopy!$C17,"")</f>
        <v/>
      </c>
      <c r="AB17" s="84" t="str">
        <f>IF(AND(LEFT(MasterCMCopy!$C17,6)="BT-196", MasterCMCopy!$C17&lt;&gt;MasterCMCopy!$C16), MasterCMCopy!$D17 &amp; " of " &amp; MasterCMCopy!$L17 &amp; " under " &amp; MasterCMCopy!$I17,"")</f>
        <v/>
      </c>
      <c r="AC17" s="84" t="str">
        <f t="shared" si="4"/>
        <v/>
      </c>
      <c r="AD17" s="84" t="str">
        <f t="shared" si="5"/>
        <v/>
      </c>
    </row>
    <row r="18">
      <c r="A18" s="84" t="str">
        <f t="shared" si="1"/>
        <v/>
      </c>
      <c r="B18" s="84" t="str">
        <f>IF(MasterCMCopy!$X18="","---", "tedm:" &amp; IF(LEFT(MasterCMCopy!$C18, 3)="ND-", IF(LEFT(MasterCMCopy!$C22, 3)="ND-", MasterCMCopy!$L24, MasterCMCopy!$L22) &amp; "-" &amp; MasterCMCopy!$C18, MasterCMCopy!$L18 &amp; "-" &amp; MasterCMCopy!$I18))</f>
        <v>tedm:MG-NonPublishedInformation-ND-ProcedureAcceleratedUnpublish</v>
      </c>
      <c r="C18" s="85" t="str">
        <f>IF(AND(LEFT(MasterCMCopy!$C18,6)="BT-195", OR(LEFT(MasterCMCopy!$C17,3)="ND-",$B18&lt;&gt;$B17)),MasterCMCopy!$L18,"")</f>
        <v>MG-NonPublishedInformation</v>
      </c>
      <c r="D18" s="84" t="str">
        <f>IF(AND(LEFT(MasterCMCopy!$C18,3)="ND-", OR(MasterCMCopy!$N18&lt;&gt;MasterCMCopy!$N17, MasterCMCopy!$P18&lt;&gt;MasterCMCopy!$P17)),MasterCMCopy!$C18,"")</f>
        <v/>
      </c>
      <c r="E18" s="84" t="str">
        <f>IF(AND(LEFT(MasterCMCopy!$C18,3)="ND-", OR(MasterCMCopy!$N18&lt;&gt;MasterCMCopy!$N17, MasterCMCopy!$P18&lt;&gt;MasterCMCopy!$P17)),MasterCMCopy!$N18,"")</f>
        <v/>
      </c>
      <c r="F18" s="86" t="str">
        <f>IFERROR(__xludf.DUMMYFUNCTION("IF($E18="""", """", REGEXEXTRACT($E18,""efbc:FieldIdentifierCode[^\]]+""))"),"")</f>
        <v/>
      </c>
      <c r="G18" s="87" t="str">
        <f>MasterCMCopy!A18</f>
        <v>1.4</v>
      </c>
      <c r="H18" s="87" t="str">
        <f>MasterCMCopy!B18</f>
        <v/>
      </c>
      <c r="J18" s="86" t="str">
        <f>IF(LEFT(MasterCMCopy!$C18,3)="ND-", IF(LEFT(MasterCMCopy!$X18,10)&lt;&gt;"epo:NonPub", MasterCMCopy!$L18, IF(RIGHT(MasterCMCopy!$X18,13)="epo:Procedure", "MG-Procedure", "")), "")</f>
        <v/>
      </c>
      <c r="K18" s="85" t="str">
        <f>IF(J18="", "", IF(J18="MG-Procedure", "ND-Root", MasterCMCopy!H18))</f>
        <v/>
      </c>
      <c r="L18" s="84" t="str">
        <f>IF($J18="", "", MasterCMCopy!$C18 &amp; " (concernsMaskedObject)")</f>
        <v/>
      </c>
      <c r="M18" s="84" t="str">
        <f>IFERROR(__xludf.DUMMYFUNCTION("IF($J18="""", """", ""Connection from NonPublishedInformation to "" &amp; REGEXEXTRACT(MasterCMCopy!$X18, "".*:(.*)"") &amp; "" under "" &amp; $J18 &amp; ""_"" &amp; $K18)"),"")</f>
        <v/>
      </c>
      <c r="N18" s="84" t="str">
        <f t="shared" si="6"/>
        <v/>
      </c>
      <c r="O18" s="86" t="str">
        <f>IFERROR(__xludf.DUMMYFUNCTION("IF($J18="""", """", IF($J18=""MG-Procedure"", """", REGEXREPLACE(MasterCMCopy!$P18,""\[[^\]]+\]"","""")))"),"")</f>
        <v/>
      </c>
      <c r="P18" s="83" t="str">
        <f>IFERROR(__xludf.DUMMYFUNCTION("REGEXREPLACE($O18,""[^/]+"","".."")"),"")</f>
        <v/>
      </c>
      <c r="Q18" s="84" t="str">
        <f>IF(AND(LEFT(MasterCMCopy!$C18,6)="BT-195", OR(MasterCMCopy!$O18&lt;&gt;MasterCMCopy!$O17,$G18&lt;&gt;$G17,$H18&lt;&gt;$H17)),MasterCMCopy!$C18,"")</f>
        <v>BT-195(BT-106)-Procedure</v>
      </c>
      <c r="R18" s="84" t="str">
        <f>IF(AND(LEFT(MasterCMCopy!$C18,6)="BT-195", OR(MasterCMCopy!$O18&lt;&gt;MasterCMCopy!$O17,$G18&lt;&gt;$G17,$H18&lt;&gt;$H17)), "The field " &amp; MasterCMCopy!$C18 &amp; ", " &amp; MasterCMCopy!$D18 &amp; ", specifies information to generate the URI of the masked property","")</f>
        <v>The field BT-195(BT-106)-Procedure, Unpublished Identifier, specifies information to generate the URI of the masked property</v>
      </c>
      <c r="S18" s="84" t="str">
        <f>IF(AND(LEFT(MasterCMCopy!$C18,6)="BT-195", OR(MasterCMCopy!$O18&lt;&gt;MasterCMCopy!$O17,$G18&lt;&gt;$G17,$H18&lt;&gt;$H17)),MasterCMCopy!$O18,"")</f>
        <v>efbc:FieldIdentifierCode/text() = 'pro-acc'</v>
      </c>
      <c r="T18" s="88" t="str">
        <f>IFERROR(__xludf.DUMMYFUNCTION("IF(AND(LEFT(MasterCMCopy!$C18,6)=""BT-195"", MasterCMCopy!$O18&lt;&gt;MasterCMCopy!$O17),IFNA(REGEXEXTRACT(MasterCMCopy!$Y18,""&lt;(.*)&gt;""),""UNKNOWN""),"""")"),"http://data.europa.eu/a4g/ontology#isAccelerated")</f>
        <v>http://data.europa.eu/a4g/ontology#isAccelerated</v>
      </c>
      <c r="U18" s="84" t="str">
        <f>IF(AND(LEFT(MasterCMCopy!$C18,6)="BT-197", MasterCMCopy!$C18&lt;&gt;MasterCMCopy!$C17),MasterCMCopy!$C18,"")</f>
        <v/>
      </c>
      <c r="V18" s="84" t="str">
        <f>IF(AND(LEFT(MasterCMCopy!$C18,6)="BT-197", MasterCMCopy!$C18&lt;&gt;MasterCMCopy!$C17), "In " &amp; MasterCMCopy!$C18 &amp; ", " &amp; MasterCMCopy!$D18 &amp; ", we link to the at-voc:non-publication-justification controlled list","")</f>
        <v/>
      </c>
      <c r="W18" s="84" t="str">
        <f>IF(AND(LEFT(MasterCMCopy!$C18,6)="BT-198", MasterCMCopy!$C18&lt;&gt;MasterCMCopy!$C17),MasterCMCopy!$C18,"")</f>
        <v/>
      </c>
      <c r="X18" s="84" t="str">
        <f>IF(AND(LEFT(MasterCMCopy!$C18,6)="BT-198", MasterCMCopy!$C18&lt;&gt;MasterCMCopy!$C17), MasterCMCopy!$D18 &amp; IF(AND(MasterCMCopy!$C18=MasterCMCopy!$C19, MasterCMCopy!$D18&lt;&gt;MasterCMCopy!$D19), (" (" &amp; MasterCMCopy!$D19 &amp; " below SDK 1.6)"), ""),"")</f>
        <v/>
      </c>
      <c r="Y18" s="84" t="str">
        <f t="shared" si="2"/>
        <v>tedm:MG-langString-hasConfidentialityJustification--NonPublishedInformation-ND-ProcedureAcceleratedUnpublish</v>
      </c>
      <c r="Z18" s="84" t="str">
        <f t="shared" si="3"/>
        <v/>
      </c>
      <c r="AA18" s="84" t="str">
        <f>IF(AND(LEFT(MasterCMCopy!$C18,6)="BT-196", MasterCMCopy!$C18&lt;&gt;MasterCMCopy!$C17),MasterCMCopy!$C18,"")</f>
        <v/>
      </c>
      <c r="AB18" s="84" t="str">
        <f>IF(AND(LEFT(MasterCMCopy!$C18,6)="BT-196", MasterCMCopy!$C18&lt;&gt;MasterCMCopy!$C17), MasterCMCopy!$D18 &amp; " of " &amp; MasterCMCopy!$L18 &amp; " under " &amp; MasterCMCopy!$I18,"")</f>
        <v/>
      </c>
      <c r="AC18" s="84" t="str">
        <f t="shared" si="4"/>
        <v/>
      </c>
      <c r="AD18" s="84" t="str">
        <f t="shared" si="5"/>
        <v/>
      </c>
    </row>
    <row r="19">
      <c r="A19" s="84" t="str">
        <f t="shared" si="1"/>
        <v/>
      </c>
      <c r="B19" s="84" t="str">
        <f>IF(MasterCMCopy!$X19="","---", "tedm:" &amp; IF(LEFT(MasterCMCopy!$C19, 3)="ND-", IF(LEFT(MasterCMCopy!$C23, 3)="ND-", MasterCMCopy!$L25, MasterCMCopy!$L23) &amp; "-" &amp; MasterCMCopy!$C19, MasterCMCopy!$L19 &amp; "-" &amp; MasterCMCopy!$I19))</f>
        <v>tedm:MG-NonPublishedInformation-ND-ProcedureAcceleratedUnpublish</v>
      </c>
      <c r="C19" s="85" t="str">
        <f>IF(AND(LEFT(MasterCMCopy!$C19,6)="BT-195", OR(LEFT(MasterCMCopy!$C18,3)="ND-",$B19&lt;&gt;$B18)),MasterCMCopy!$L19,"")</f>
        <v/>
      </c>
      <c r="D19" s="84" t="str">
        <f>IF(AND(LEFT(MasterCMCopy!$C19,3)="ND-", OR(MasterCMCopy!$N19&lt;&gt;MasterCMCopy!$N18, MasterCMCopy!$P19&lt;&gt;MasterCMCopy!$P18)),MasterCMCopy!$C19,"")</f>
        <v/>
      </c>
      <c r="E19" s="84" t="str">
        <f>IF(AND(LEFT(MasterCMCopy!$C19,3)="ND-", OR(MasterCMCopy!$N19&lt;&gt;MasterCMCopy!$N18, MasterCMCopy!$P19&lt;&gt;MasterCMCopy!$P18)),MasterCMCopy!$N19,"")</f>
        <v/>
      </c>
      <c r="F19" s="86" t="str">
        <f>IFERROR(__xludf.DUMMYFUNCTION("IF($E19="""", """", REGEXEXTRACT($E19,""efbc:FieldIdentifierCode[^\]]+""))"),"")</f>
        <v/>
      </c>
      <c r="G19" s="87" t="str">
        <f>MasterCMCopy!A19</f>
        <v>1.4</v>
      </c>
      <c r="H19" s="87" t="str">
        <f>MasterCMCopy!B19</f>
        <v/>
      </c>
      <c r="J19" s="86" t="str">
        <f>IF(LEFT(MasterCMCopy!$C19,3)="ND-", IF(LEFT(MasterCMCopy!$X19,10)&lt;&gt;"epo:NonPub", MasterCMCopy!$L19, IF(RIGHT(MasterCMCopy!$X19,13)="epo:Procedure", "MG-Procedure", "")), "")</f>
        <v/>
      </c>
      <c r="K19" s="85" t="str">
        <f>IF(J19="", "", IF(J19="MG-Procedure", "ND-Root", MasterCMCopy!H19))</f>
        <v/>
      </c>
      <c r="L19" s="84" t="str">
        <f>IF($J19="", "", MasterCMCopy!$C19 &amp; " (concernsMaskedObject)")</f>
        <v/>
      </c>
      <c r="M19" s="84" t="str">
        <f>IFERROR(__xludf.DUMMYFUNCTION("IF($J19="""", """", ""Connection from NonPublishedInformation to "" &amp; REGEXEXTRACT(MasterCMCopy!$X19, "".*:(.*)"") &amp; "" under "" &amp; $J19 &amp; ""_"" &amp; $K19)"),"")</f>
        <v/>
      </c>
      <c r="N19" s="84" t="str">
        <f t="shared" si="6"/>
        <v/>
      </c>
      <c r="O19" s="86" t="str">
        <f>IFERROR(__xludf.DUMMYFUNCTION("IF($J19="""", """", IF($J19=""MG-Procedure"", """", REGEXREPLACE(MasterCMCopy!$P19,""\[[^\]]+\]"","""")))"),"")</f>
        <v/>
      </c>
      <c r="P19" s="83" t="str">
        <f>IFERROR(__xludf.DUMMYFUNCTION("REGEXREPLACE($O19,""[^/]+"","".."")"),"")</f>
        <v/>
      </c>
      <c r="Q19" s="84" t="str">
        <f>IF(AND(LEFT(MasterCMCopy!$C19,6)="BT-195", OR(MasterCMCopy!$O19&lt;&gt;MasterCMCopy!$O18,$G19&lt;&gt;$G18,$H19&lt;&gt;$H18)),MasterCMCopy!$C19,"")</f>
        <v/>
      </c>
      <c r="R19" s="84" t="str">
        <f>IF(AND(LEFT(MasterCMCopy!$C19,6)="BT-195", OR(MasterCMCopy!$O19&lt;&gt;MasterCMCopy!$O18,$G19&lt;&gt;$G18,$H19&lt;&gt;$H18)), "The field " &amp; MasterCMCopy!$C19 &amp; ", " &amp; MasterCMCopy!$D19 &amp; ", specifies information to generate the URI of the masked property","")</f>
        <v/>
      </c>
      <c r="S19" s="84" t="str">
        <f>IF(AND(LEFT(MasterCMCopy!$C19,6)="BT-195", OR(MasterCMCopy!$O19&lt;&gt;MasterCMCopy!$O18,$G19&lt;&gt;$G18,$H19&lt;&gt;$H18)),MasterCMCopy!$O19,"")</f>
        <v/>
      </c>
      <c r="T19" s="84" t="str">
        <f>IFERROR(__xludf.DUMMYFUNCTION("IF(AND(LEFT(MasterCMCopy!$C19,6)=""BT-195"", MasterCMCopy!$O19&lt;&gt;MasterCMCopy!$O18),IFNA(REGEXEXTRACT(MasterCMCopy!$Y19,""&lt;(.*)&gt;""),""UNKNOWN""),"""")"),"")</f>
        <v/>
      </c>
      <c r="U19" s="84" t="str">
        <f>IF(AND(LEFT(MasterCMCopy!$C19,6)="BT-197", MasterCMCopy!$C19&lt;&gt;MasterCMCopy!$C18),MasterCMCopy!$C19,"")</f>
        <v/>
      </c>
      <c r="V19" s="84" t="str">
        <f>IF(AND(LEFT(MasterCMCopy!$C19,6)="BT-197", MasterCMCopy!$C19&lt;&gt;MasterCMCopy!$C18), "In " &amp; MasterCMCopy!$C19 &amp; ", " &amp; MasterCMCopy!$D19 &amp; ", we link to the at-voc:non-publication-justification controlled list","")</f>
        <v/>
      </c>
      <c r="W19" s="84" t="str">
        <f>IF(AND(LEFT(MasterCMCopy!$C19,6)="BT-198", MasterCMCopy!$C19&lt;&gt;MasterCMCopy!$C18),MasterCMCopy!$C19,"")</f>
        <v/>
      </c>
      <c r="X19" s="84" t="str">
        <f>IF(AND(LEFT(MasterCMCopy!$C19,6)="BT-198", MasterCMCopy!$C19&lt;&gt;MasterCMCopy!$C18), MasterCMCopy!$D19 &amp; IF(AND(MasterCMCopy!$C19=MasterCMCopy!$C20, MasterCMCopy!$D19&lt;&gt;MasterCMCopy!$D20), (" (" &amp; MasterCMCopy!$D20 &amp; " below SDK 1.6)"), ""),"")</f>
        <v/>
      </c>
      <c r="Y19" s="84" t="str">
        <f t="shared" si="2"/>
        <v>tedm:MG-langString-hasConfidentialityJustification--NonPublishedInformation-ND-ProcedureAcceleratedUnpublish</v>
      </c>
      <c r="Z19" s="84" t="str">
        <f t="shared" si="3"/>
        <v/>
      </c>
      <c r="AA19" s="84" t="str">
        <f>IF(AND(LEFT(MasterCMCopy!$C19,6)="BT-196", MasterCMCopy!$C19&lt;&gt;MasterCMCopy!$C18),MasterCMCopy!$C19,"")</f>
        <v>BT-196(BT-106)-Procedure</v>
      </c>
      <c r="AB19" s="84" t="str">
        <f>IF(AND(LEFT(MasterCMCopy!$C19,6)="BT-196", MasterCMCopy!$C19&lt;&gt;MasterCMCopy!$C18), MasterCMCopy!$D19 &amp; " of " &amp; MasterCMCopy!$L19 &amp; " under " &amp; MasterCMCopy!$I19,"")</f>
        <v>Unpublished Justification Description of MG-NonPublishedInformation under ND-ProcedureAcceleratedUnpublish</v>
      </c>
      <c r="AC19" s="84" t="str">
        <f t="shared" si="4"/>
        <v>BT-196(BT-106)-Procedure-Language</v>
      </c>
      <c r="AD19" s="84" t="str">
        <f t="shared" si="5"/>
        <v>Language of Unpublished Justification Description of MG-NonPublishedInformation under ND-ProcedureAcceleratedUnpublish</v>
      </c>
    </row>
    <row r="20">
      <c r="A20" s="84" t="str">
        <f t="shared" si="1"/>
        <v/>
      </c>
      <c r="B20" s="84" t="str">
        <f>IF(MasterCMCopy!$X20="","---", "tedm:" &amp; IF(LEFT(MasterCMCopy!$C20, 3)="ND-", IF(LEFT(MasterCMCopy!$C24, 3)="ND-", MasterCMCopy!$L26, MasterCMCopy!$L24) &amp; "-" &amp; MasterCMCopy!$C20, MasterCMCopy!$L20 &amp; "-" &amp; MasterCMCopy!$I20))</f>
        <v>tedm:MG-NonPublishedInformation-ND-ProcedureAcceleratedUnpublish</v>
      </c>
      <c r="C20" s="85" t="str">
        <f>IF(AND(LEFT(MasterCMCopy!$C20,6)="BT-195", OR(LEFT(MasterCMCopy!$C19,3)="ND-",$B20&lt;&gt;$B19)),MasterCMCopy!$L20,"")</f>
        <v/>
      </c>
      <c r="D20" s="84" t="str">
        <f>IF(AND(LEFT(MasterCMCopy!$C20,3)="ND-", OR(MasterCMCopy!$N20&lt;&gt;MasterCMCopy!$N19, MasterCMCopy!$P20&lt;&gt;MasterCMCopy!$P19)),MasterCMCopy!$C20,"")</f>
        <v/>
      </c>
      <c r="E20" s="84" t="str">
        <f>IF(AND(LEFT(MasterCMCopy!$C20,3)="ND-", OR(MasterCMCopy!$N20&lt;&gt;MasterCMCopy!$N19, MasterCMCopy!$P20&lt;&gt;MasterCMCopy!$P19)),MasterCMCopy!$N20,"")</f>
        <v/>
      </c>
      <c r="F20" s="86" t="str">
        <f>IFERROR(__xludf.DUMMYFUNCTION("IF($E20="""", """", REGEXEXTRACT($E20,""efbc:FieldIdentifierCode[^\]]+""))"),"")</f>
        <v/>
      </c>
      <c r="G20" s="87" t="str">
        <f>MasterCMCopy!A20</f>
        <v>1.4</v>
      </c>
      <c r="H20" s="87" t="str">
        <f>MasterCMCopy!B20</f>
        <v/>
      </c>
      <c r="J20" s="86" t="str">
        <f>IF(LEFT(MasterCMCopy!$C20,3)="ND-", IF(LEFT(MasterCMCopy!$X20,10)&lt;&gt;"epo:NonPub", MasterCMCopy!$L20, IF(RIGHT(MasterCMCopy!$X20,13)="epo:Procedure", "MG-Procedure", "")), "")</f>
        <v/>
      </c>
      <c r="K20" s="85" t="str">
        <f>IF(J20="", "", IF(J20="MG-Procedure", "ND-Root", MasterCMCopy!H20))</f>
        <v/>
      </c>
      <c r="L20" s="84" t="str">
        <f>IF($J20="", "", MasterCMCopy!$C20 &amp; " (concernsMaskedObject)")</f>
        <v/>
      </c>
      <c r="M20" s="84" t="str">
        <f>IFERROR(__xludf.DUMMYFUNCTION("IF($J20="""", """", ""Connection from NonPublishedInformation to "" &amp; REGEXEXTRACT(MasterCMCopy!$X20, "".*:(.*)"") &amp; "" under "" &amp; $J20 &amp; ""_"" &amp; $K20)"),"")</f>
        <v/>
      </c>
      <c r="N20" s="84" t="str">
        <f t="shared" si="6"/>
        <v/>
      </c>
      <c r="O20" s="86" t="str">
        <f>IFERROR(__xludf.DUMMYFUNCTION("IF($J20="""", """", IF($J20=""MG-Procedure"", """", REGEXREPLACE(MasterCMCopy!$P20,""\[[^\]]+\]"","""")))"),"")</f>
        <v/>
      </c>
      <c r="P20" s="83" t="str">
        <f>IFERROR(__xludf.DUMMYFUNCTION("REGEXREPLACE($O20,""[^/]+"","".."")"),"")</f>
        <v/>
      </c>
      <c r="Q20" s="84" t="str">
        <f>IF(AND(LEFT(MasterCMCopy!$C20,6)="BT-195", OR(MasterCMCopy!$O20&lt;&gt;MasterCMCopy!$O19,$G20&lt;&gt;$G19,$H20&lt;&gt;$H19)),MasterCMCopy!$C20,"")</f>
        <v/>
      </c>
      <c r="R20" s="84" t="str">
        <f>IF(AND(LEFT(MasterCMCopy!$C20,6)="BT-195", OR(MasterCMCopy!$O20&lt;&gt;MasterCMCopy!$O19,$G20&lt;&gt;$G19,$H20&lt;&gt;$H19)), "The field " &amp; MasterCMCopy!$C20 &amp; ", " &amp; MasterCMCopy!$D20 &amp; ", specifies information to generate the URI of the masked property","")</f>
        <v/>
      </c>
      <c r="S20" s="84" t="str">
        <f>IF(AND(LEFT(MasterCMCopy!$C20,6)="BT-195", OR(MasterCMCopy!$O20&lt;&gt;MasterCMCopy!$O19,$G20&lt;&gt;$G19,$H20&lt;&gt;$H19)),MasterCMCopy!$O20,"")</f>
        <v/>
      </c>
      <c r="T20" s="84" t="str">
        <f>IFERROR(__xludf.DUMMYFUNCTION("IF(AND(LEFT(MasterCMCopy!$C20,6)=""BT-195"", MasterCMCopy!$O20&lt;&gt;MasterCMCopy!$O19),IFNA(REGEXEXTRACT(MasterCMCopy!$Y20,""&lt;(.*)&gt;""),""UNKNOWN""),"""")"),"")</f>
        <v/>
      </c>
      <c r="U20" s="84" t="str">
        <f>IF(AND(LEFT(MasterCMCopy!$C20,6)="BT-197", MasterCMCopy!$C20&lt;&gt;MasterCMCopy!$C19),MasterCMCopy!$C20,"")</f>
        <v>BT-197(BT-106)-Procedure</v>
      </c>
      <c r="V20" s="84" t="str">
        <f>IF(AND(LEFT(MasterCMCopy!$C20,6)="BT-197", MasterCMCopy!$C20&lt;&gt;MasterCMCopy!$C19), "In " &amp; MasterCMCopy!$C20 &amp; ", " &amp; MasterCMCopy!$D20 &amp; ", we link to the at-voc:non-publication-justification controlled list","")</f>
        <v>In BT-197(BT-106)-Procedure, Unpublished Justification Code, we link to the at-voc:non-publication-justification controlled list</v>
      </c>
      <c r="W20" s="84" t="str">
        <f>IF(AND(LEFT(MasterCMCopy!$C20,6)="BT-198", MasterCMCopy!$C20&lt;&gt;MasterCMCopy!$C19),MasterCMCopy!$C20,"")</f>
        <v/>
      </c>
      <c r="X20" s="84" t="str">
        <f>IF(AND(LEFT(MasterCMCopy!$C20,6)="BT-198", MasterCMCopy!$C20&lt;&gt;MasterCMCopy!$C19), MasterCMCopy!$D20 &amp; IF(AND(MasterCMCopy!$C20=MasterCMCopy!$C21, MasterCMCopy!$D20&lt;&gt;MasterCMCopy!$D21), (" (" &amp; MasterCMCopy!$D21 &amp; " below SDK 1.6)"), ""),"")</f>
        <v/>
      </c>
      <c r="Y20" s="84" t="str">
        <f t="shared" si="2"/>
        <v>tedm:MG-langString-hasConfidentialityJustification--NonPublishedInformation-ND-ProcedureAcceleratedUnpublish</v>
      </c>
      <c r="Z20" s="84" t="str">
        <f t="shared" si="3"/>
        <v/>
      </c>
      <c r="AA20" s="84" t="str">
        <f>IF(AND(LEFT(MasterCMCopy!$C20,6)="BT-196", MasterCMCopy!$C20&lt;&gt;MasterCMCopy!$C19),MasterCMCopy!$C20,"")</f>
        <v/>
      </c>
      <c r="AB20" s="84" t="str">
        <f>IF(AND(LEFT(MasterCMCopy!$C20,6)="BT-196", MasterCMCopy!$C20&lt;&gt;MasterCMCopy!$C19), MasterCMCopy!$D20 &amp; " of " &amp; MasterCMCopy!$L20 &amp; " under " &amp; MasterCMCopy!$I20,"")</f>
        <v/>
      </c>
      <c r="AC20" s="84" t="str">
        <f t="shared" si="4"/>
        <v/>
      </c>
      <c r="AD20" s="84" t="str">
        <f t="shared" si="5"/>
        <v/>
      </c>
    </row>
    <row r="21">
      <c r="A21" s="84" t="str">
        <f t="shared" si="1"/>
        <v/>
      </c>
      <c r="B21" s="84" t="str">
        <f>IF(MasterCMCopy!$X21="","---", "tedm:" &amp; IF(LEFT(MasterCMCopy!$C21, 3)="ND-", IF(LEFT(MasterCMCopy!$C25, 3)="ND-", MasterCMCopy!$L27, MasterCMCopy!$L25) &amp; "-" &amp; MasterCMCopy!$C21, MasterCMCopy!$L21 &amp; "-" &amp; MasterCMCopy!$I21))</f>
        <v>tedm:MG-NonPublishedInformation-ND-ProcedureAcceleratedUnpublish</v>
      </c>
      <c r="C21" s="85" t="str">
        <f>IF(AND(LEFT(MasterCMCopy!$C21,6)="BT-195", OR(LEFT(MasterCMCopy!$C20,3)="ND-",$B21&lt;&gt;$B20)),MasterCMCopy!$L21,"")</f>
        <v/>
      </c>
      <c r="D21" s="84" t="str">
        <f>IF(AND(LEFT(MasterCMCopy!$C21,3)="ND-", OR(MasterCMCopy!$N21&lt;&gt;MasterCMCopy!$N20, MasterCMCopy!$P21&lt;&gt;MasterCMCopy!$P20)),MasterCMCopy!$C21,"")</f>
        <v/>
      </c>
      <c r="E21" s="84" t="str">
        <f>IF(AND(LEFT(MasterCMCopy!$C21,3)="ND-", OR(MasterCMCopy!$N21&lt;&gt;MasterCMCopy!$N20, MasterCMCopy!$P21&lt;&gt;MasterCMCopy!$P20)),MasterCMCopy!$N21,"")</f>
        <v/>
      </c>
      <c r="F21" s="86" t="str">
        <f>IFERROR(__xludf.DUMMYFUNCTION("IF($E21="""", """", REGEXEXTRACT($E21,""efbc:FieldIdentifierCode[^\]]+""))"),"")</f>
        <v/>
      </c>
      <c r="G21" s="87" t="str">
        <f>MasterCMCopy!A21</f>
        <v>1.4</v>
      </c>
      <c r="H21" s="87" t="str">
        <f>MasterCMCopy!B21</f>
        <v>1.5</v>
      </c>
      <c r="J21" s="86" t="str">
        <f>IF(LEFT(MasterCMCopy!$C21,3)="ND-", IF(LEFT(MasterCMCopy!$X21,10)&lt;&gt;"epo:NonPub", MasterCMCopy!$L21, IF(RIGHT(MasterCMCopy!$X21,13)="epo:Procedure", "MG-Procedure", "")), "")</f>
        <v/>
      </c>
      <c r="K21" s="85" t="str">
        <f>IF(J21="", "", IF(J21="MG-Procedure", "ND-Root", MasterCMCopy!H21))</f>
        <v/>
      </c>
      <c r="L21" s="84" t="str">
        <f>IF($J21="", "", MasterCMCopy!$C21 &amp; " (concernsMaskedObject)")</f>
        <v/>
      </c>
      <c r="M21" s="84" t="str">
        <f>IFERROR(__xludf.DUMMYFUNCTION("IF($J21="""", """", ""Connection from NonPublishedInformation to "" &amp; REGEXEXTRACT(MasterCMCopy!$X21, "".*:(.*)"") &amp; "" under "" &amp; $J21 &amp; ""_"" &amp; $K21)"),"")</f>
        <v/>
      </c>
      <c r="N21" s="84" t="str">
        <f t="shared" si="6"/>
        <v/>
      </c>
      <c r="O21" s="86" t="str">
        <f>IFERROR(__xludf.DUMMYFUNCTION("IF($J21="""", """", IF($J21=""MG-Procedure"", """", REGEXREPLACE(MasterCMCopy!$P21,""\[[^\]]+\]"","""")))"),"")</f>
        <v/>
      </c>
      <c r="P21" s="83" t="str">
        <f>IFERROR(__xludf.DUMMYFUNCTION("REGEXREPLACE($O21,""[^/]+"","".."")"),"")</f>
        <v/>
      </c>
      <c r="Q21" s="84" t="str">
        <f>IF(AND(LEFT(MasterCMCopy!$C21,6)="BT-195", OR(MasterCMCopy!$O21&lt;&gt;MasterCMCopy!$O20,$G21&lt;&gt;$G20,$H21&lt;&gt;$H20)),MasterCMCopy!$C21,"")</f>
        <v/>
      </c>
      <c r="R21" s="84" t="str">
        <f>IF(AND(LEFT(MasterCMCopy!$C21,6)="BT-195", OR(MasterCMCopy!$O21&lt;&gt;MasterCMCopy!$O20,$G21&lt;&gt;$G20,$H21&lt;&gt;$H20)), "The field " &amp; MasterCMCopy!$C21 &amp; ", " &amp; MasterCMCopy!$D21 &amp; ", specifies information to generate the URI of the masked property","")</f>
        <v/>
      </c>
      <c r="S21" s="84" t="str">
        <f>IF(AND(LEFT(MasterCMCopy!$C21,6)="BT-195", OR(MasterCMCopy!$O21&lt;&gt;MasterCMCopy!$O20,$G21&lt;&gt;$G20,$H21&lt;&gt;$H20)),MasterCMCopy!$O21,"")</f>
        <v/>
      </c>
      <c r="T21" s="84" t="str">
        <f>IFERROR(__xludf.DUMMYFUNCTION("IF(AND(LEFT(MasterCMCopy!$C21,6)=""BT-195"", MasterCMCopy!$O21&lt;&gt;MasterCMCopy!$O20),IFNA(REGEXEXTRACT(MasterCMCopy!$Y21,""&lt;(.*)&gt;""),""UNKNOWN""),"""")"),"")</f>
        <v/>
      </c>
      <c r="U21" s="84" t="str">
        <f>IF(AND(LEFT(MasterCMCopy!$C21,6)="BT-197", MasterCMCopy!$C21&lt;&gt;MasterCMCopy!$C20),MasterCMCopy!$C21,"")</f>
        <v/>
      </c>
      <c r="V21" s="84" t="str">
        <f>IF(AND(LEFT(MasterCMCopy!$C21,6)="BT-197", MasterCMCopy!$C21&lt;&gt;MasterCMCopy!$C20), "In " &amp; MasterCMCopy!$C21 &amp; ", " &amp; MasterCMCopy!$D21 &amp; ", we link to the at-voc:non-publication-justification controlled list","")</f>
        <v/>
      </c>
      <c r="W21" s="84" t="str">
        <f>IF(AND(LEFT(MasterCMCopy!$C21,6)="BT-198", MasterCMCopy!$C21&lt;&gt;MasterCMCopy!$C20),MasterCMCopy!$C21,"")</f>
        <v>BT-198(BT-106)-Procedure</v>
      </c>
      <c r="X21" s="84" t="str">
        <f>IF(AND(LEFT(MasterCMCopy!$C21,6)="BT-198", MasterCMCopy!$C21&lt;&gt;MasterCMCopy!$C20), MasterCMCopy!$D21 &amp; IF(AND(MasterCMCopy!$C21=MasterCMCopy!$C22, MasterCMCopy!$D21&lt;&gt;MasterCMCopy!$D22), (" (" &amp; MasterCMCopy!$D22 &amp; " below SDK 1.6)"), ""),"")</f>
        <v>Unpublished Accessibility Date (Unpublished Access Date below SDK 1.6)</v>
      </c>
      <c r="Y21" s="84" t="str">
        <f t="shared" si="2"/>
        <v>tedm:MG-langString-hasConfidentialityJustification--NonPublishedInformation-ND-ProcedureAcceleratedUnpublish</v>
      </c>
      <c r="Z21" s="84" t="str">
        <f t="shared" si="3"/>
        <v/>
      </c>
      <c r="AA21" s="84" t="str">
        <f>IF(AND(LEFT(MasterCMCopy!$C21,6)="BT-196", MasterCMCopy!$C21&lt;&gt;MasterCMCopy!$C20),MasterCMCopy!$C21,"")</f>
        <v/>
      </c>
      <c r="AB21" s="84" t="str">
        <f>IF(AND(LEFT(MasterCMCopy!$C21,6)="BT-196", MasterCMCopy!$C21&lt;&gt;MasterCMCopy!$C20), MasterCMCopy!$D21 &amp; " of " &amp; MasterCMCopy!$L21 &amp; " under " &amp; MasterCMCopy!$I21,"")</f>
        <v/>
      </c>
      <c r="AC21" s="84" t="str">
        <f t="shared" si="4"/>
        <v/>
      </c>
      <c r="AD21" s="84" t="str">
        <f t="shared" si="5"/>
        <v/>
      </c>
    </row>
    <row r="22">
      <c r="A22" s="84" t="str">
        <f t="shared" si="1"/>
        <v/>
      </c>
      <c r="B22" s="84" t="str">
        <f>IF(MasterCMCopy!$X22="","---", "tedm:" &amp; IF(LEFT(MasterCMCopy!$C22, 3)="ND-", IF(LEFT(MasterCMCopy!$C26, 3)="ND-", MasterCMCopy!$L28, MasterCMCopy!$L26) &amp; "-" &amp; MasterCMCopy!$C22, MasterCMCopy!$L22 &amp; "-" &amp; MasterCMCopy!$I22))</f>
        <v>tedm:MG-NonPublishedInformation-ND-ProcedureAcceleratedUnpublish</v>
      </c>
      <c r="C22" s="85" t="str">
        <f>IF(AND(LEFT(MasterCMCopy!$C22,6)="BT-195", OR(LEFT(MasterCMCopy!$C21,3)="ND-",$B22&lt;&gt;$B21)),MasterCMCopy!$L22,"")</f>
        <v/>
      </c>
      <c r="D22" s="84" t="str">
        <f>IF(AND(LEFT(MasterCMCopy!$C22,3)="ND-", OR(MasterCMCopy!$N22&lt;&gt;MasterCMCopy!$N21, MasterCMCopy!$P22&lt;&gt;MasterCMCopy!$P21)),MasterCMCopy!$C22,"")</f>
        <v/>
      </c>
      <c r="E22" s="84" t="str">
        <f>IF(AND(LEFT(MasterCMCopy!$C22,3)="ND-", OR(MasterCMCopy!$N22&lt;&gt;MasterCMCopy!$N21, MasterCMCopy!$P22&lt;&gt;MasterCMCopy!$P21)),MasterCMCopy!$N22,"")</f>
        <v/>
      </c>
      <c r="F22" s="86" t="str">
        <f>IFERROR(__xludf.DUMMYFUNCTION("IF($E22="""", """", REGEXEXTRACT($E22,""efbc:FieldIdentifierCode[^\]]+""))"),"")</f>
        <v/>
      </c>
      <c r="G22" s="87" t="str">
        <f>MasterCMCopy!A22</f>
        <v>1.6</v>
      </c>
      <c r="H22" s="87" t="str">
        <f>MasterCMCopy!B22</f>
        <v/>
      </c>
      <c r="J22" s="86" t="str">
        <f>IF(LEFT(MasterCMCopy!$C22,3)="ND-", IF(LEFT(MasterCMCopy!$X22,10)&lt;&gt;"epo:NonPub", MasterCMCopy!$L22, IF(RIGHT(MasterCMCopy!$X22,13)="epo:Procedure", "MG-Procedure", "")), "")</f>
        <v/>
      </c>
      <c r="K22" s="85" t="str">
        <f>IF(J22="", "", IF(J22="MG-Procedure", "ND-Root", MasterCMCopy!H22))</f>
        <v/>
      </c>
      <c r="L22" s="84" t="str">
        <f>IF($J22="", "", MasterCMCopy!$C22 &amp; " (concernsMaskedObject)")</f>
        <v/>
      </c>
      <c r="M22" s="84" t="str">
        <f>IFERROR(__xludf.DUMMYFUNCTION("IF($J22="""", """", ""Connection from NonPublishedInformation to "" &amp; REGEXEXTRACT(MasterCMCopy!$X22, "".*:(.*)"") &amp; "" under "" &amp; $J22 &amp; ""_"" &amp; $K22)"),"")</f>
        <v/>
      </c>
      <c r="N22" s="84" t="str">
        <f t="shared" si="6"/>
        <v/>
      </c>
      <c r="O22" s="86" t="str">
        <f>IFERROR(__xludf.DUMMYFUNCTION("IF($J22="""", """", IF($J22=""MG-Procedure"", """", REGEXREPLACE(MasterCMCopy!$P22,""\[[^\]]+\]"","""")))"),"")</f>
        <v/>
      </c>
      <c r="P22" s="83" t="str">
        <f>IFERROR(__xludf.DUMMYFUNCTION("REGEXREPLACE($O22,""[^/]+"","".."")"),"")</f>
        <v/>
      </c>
      <c r="Q22" s="84" t="str">
        <f>IF(AND(LEFT(MasterCMCopy!$C22,6)="BT-195", OR(MasterCMCopy!$O22&lt;&gt;MasterCMCopy!$O21,$G22&lt;&gt;$G21,$H22&lt;&gt;$H21)),MasterCMCopy!$C22,"")</f>
        <v/>
      </c>
      <c r="R22" s="84" t="str">
        <f>IF(AND(LEFT(MasterCMCopy!$C22,6)="BT-195", OR(MasterCMCopy!$O22&lt;&gt;MasterCMCopy!$O21,$G22&lt;&gt;$G21,$H22&lt;&gt;$H21)), "The field " &amp; MasterCMCopy!$C22 &amp; ", " &amp; MasterCMCopy!$D22 &amp; ", specifies information to generate the URI of the masked property","")</f>
        <v/>
      </c>
      <c r="S22" s="84" t="str">
        <f>IF(AND(LEFT(MasterCMCopy!$C22,6)="BT-195", OR(MasterCMCopy!$O22&lt;&gt;MasterCMCopy!$O21,$G22&lt;&gt;$G21,$H22&lt;&gt;$H21)),MasterCMCopy!$O22,"")</f>
        <v/>
      </c>
      <c r="T22" s="84" t="str">
        <f>IFERROR(__xludf.DUMMYFUNCTION("IF(AND(LEFT(MasterCMCopy!$C22,6)=""BT-195"", MasterCMCopy!$O22&lt;&gt;MasterCMCopy!$O21),IFNA(REGEXEXTRACT(MasterCMCopy!$Y22,""&lt;(.*)&gt;""),""UNKNOWN""),"""")"),"")</f>
        <v/>
      </c>
      <c r="U22" s="84" t="str">
        <f>IF(AND(LEFT(MasterCMCopy!$C22,6)="BT-197", MasterCMCopy!$C22&lt;&gt;MasterCMCopy!$C21),MasterCMCopy!$C22,"")</f>
        <v/>
      </c>
      <c r="V22" s="84" t="str">
        <f>IF(AND(LEFT(MasterCMCopy!$C22,6)="BT-197", MasterCMCopy!$C22&lt;&gt;MasterCMCopy!$C21), "In " &amp; MasterCMCopy!$C22 &amp; ", " &amp; MasterCMCopy!$D22 &amp; ", we link to the at-voc:non-publication-justification controlled list","")</f>
        <v/>
      </c>
      <c r="W22" s="84" t="str">
        <f>IF(AND(LEFT(MasterCMCopy!$C22,6)="BT-198", MasterCMCopy!$C22&lt;&gt;MasterCMCopy!$C21),MasterCMCopy!$C22,"")</f>
        <v/>
      </c>
      <c r="X22" s="84" t="str">
        <f>IF(AND(LEFT(MasterCMCopy!$C22,6)="BT-198", MasterCMCopy!$C22&lt;&gt;MasterCMCopy!$C21), MasterCMCopy!$D22 &amp; IF(AND(MasterCMCopy!$C22=MasterCMCopy!$C23, MasterCMCopy!$D22&lt;&gt;MasterCMCopy!$D23), (" (" &amp; MasterCMCopy!$D23 &amp; " below SDK 1.6)"), ""),"")</f>
        <v/>
      </c>
      <c r="Y22" s="84" t="str">
        <f t="shared" si="2"/>
        <v>tedm:MG-langString-hasConfidentialityJustification--NonPublishedInformation-ND-ProcedureAcceleratedUnpublish</v>
      </c>
      <c r="Z22" s="84" t="str">
        <f t="shared" si="3"/>
        <v/>
      </c>
      <c r="AA22" s="84" t="str">
        <f>IF(AND(LEFT(MasterCMCopy!$C22,6)="BT-196", MasterCMCopy!$C22&lt;&gt;MasterCMCopy!$C21),MasterCMCopy!$C22,"")</f>
        <v/>
      </c>
      <c r="AB22" s="84" t="str">
        <f>IF(AND(LEFT(MasterCMCopy!$C22,6)="BT-196", MasterCMCopy!$C22&lt;&gt;MasterCMCopy!$C21), MasterCMCopy!$D22 &amp; " of " &amp; MasterCMCopy!$L22 &amp; " under " &amp; MasterCMCopy!$I22,"")</f>
        <v/>
      </c>
      <c r="AC22" s="84" t="str">
        <f t="shared" si="4"/>
        <v/>
      </c>
      <c r="AD22" s="84" t="str">
        <f t="shared" si="5"/>
        <v/>
      </c>
    </row>
    <row r="23">
      <c r="A23" s="84" t="str">
        <f t="shared" si="1"/>
        <v>ND-ProcedureAcceleratedJustificationUnpublish.rml.ttl</v>
      </c>
      <c r="B23" s="84" t="str">
        <f>IF(MasterCMCopy!$X23="","---", "tedm:" &amp; IF(LEFT(MasterCMCopy!$C23, 3)="ND-", IF(LEFT(MasterCMCopy!$C27, 3)="ND-", MasterCMCopy!$L29, MasterCMCopy!$L27) &amp; "-" &amp; MasterCMCopy!$C23, MasterCMCopy!$L23 &amp; "-" &amp; MasterCMCopy!$I23))</f>
        <v>tedm:MG-NonPublishedInformation-ND-ProcedureAcceleratedJustificationUnpublish</v>
      </c>
      <c r="C23" s="85" t="str">
        <f>IF(AND(LEFT(MasterCMCopy!$C23,6)="BT-195", OR(LEFT(MasterCMCopy!$C22,3)="ND-",$B23&lt;&gt;$B22)),MasterCMCopy!$L23,"")</f>
        <v/>
      </c>
      <c r="D23" s="84" t="str">
        <f>IF(AND(LEFT(MasterCMCopy!$C23,3)="ND-", OR(MasterCMCopy!$N23&lt;&gt;MasterCMCopy!$N22, MasterCMCopy!$P23&lt;&gt;MasterCMCopy!$P22)),MasterCMCopy!$C23,"")</f>
        <v>ND-ProcedureAcceleratedJustificationUnpublish</v>
      </c>
      <c r="E23" s="84" t="str">
        <f>IF(AND(LEFT(MasterCMCopy!$C23,3)="ND-", OR(MasterCMCopy!$N23&lt;&gt;MasterCMCopy!$N22, MasterCMCopy!$P23&lt;&gt;MasterCMCopy!$P22)),MasterCMCopy!$N23,"")</f>
        <v>/*/cac:TenderingProcess/cac:ProcessJustification[cbc:ProcessReasonCode/@listName='accelerated-procedure']/ext:UBLExtensions/ext:UBLExtension/ext:ExtensionContent/efext:EformsExtension/efac:FieldsPrivacy[efbc:FieldIdentifierCode/text()='pro-acc-jus']</v>
      </c>
      <c r="F23" s="86" t="str">
        <f>IFERROR(__xludf.DUMMYFUNCTION("IF($E23="""", """", REGEXEXTRACT($E23,""efbc:FieldIdentifierCode[^\]]+""))"),"efbc:FieldIdentifierCode/text()='pro-acc-jus'")</f>
        <v>efbc:FieldIdentifierCode/text()='pro-acc-jus'</v>
      </c>
      <c r="G23" s="87" t="str">
        <f>MasterCMCopy!A23</f>
        <v>1.4</v>
      </c>
      <c r="H23" s="87" t="str">
        <f>MasterCMCopy!B23</f>
        <v/>
      </c>
      <c r="J23" s="86" t="str">
        <f>IF(LEFT(MasterCMCopy!$C23,3)="ND-", IF(LEFT(MasterCMCopy!$X23,10)&lt;&gt;"epo:NonPub", MasterCMCopy!$L23, IF(RIGHT(MasterCMCopy!$X23,13)="epo:Procedure", "MG-Procedure", "")), "")</f>
        <v>MG-Procedure</v>
      </c>
      <c r="K23" s="85" t="str">
        <f>IF(J23="", "", IF(J23="MG-Procedure", "ND-Root", MasterCMCopy!H23))</f>
        <v>ND-Root</v>
      </c>
      <c r="L23" s="84" t="str">
        <f>IF($J23="", "", MasterCMCopy!$C23 &amp; " (concernsMaskedObject)")</f>
        <v>ND-ProcedureAcceleratedJustificationUnpublish (concernsMaskedObject)</v>
      </c>
      <c r="M23" s="84" t="str">
        <f>IFERROR(__xludf.DUMMYFUNCTION("IF($J23="""", """", ""Connection from NonPublishedInformation to "" &amp; REGEXEXTRACT(MasterCMCopy!$X23, "".*:(.*)"") &amp; "" under "" &amp; $J23 &amp; ""_"" &amp; $K23)"),"Connection from NonPublishedInformation to Procedure under MG-Procedure_ND-Root")</f>
        <v>Connection from NonPublishedInformation to Procedure under MG-Procedure_ND-Root</v>
      </c>
      <c r="N23" s="84" t="str">
        <f t="shared" si="6"/>
        <v>tedm:MG-Procedure_ND-Root</v>
      </c>
      <c r="O23" s="86" t="str">
        <f>IFERROR(__xludf.DUMMYFUNCTION("IF($J23="""", """", IF($J23=""MG-Procedure"", """", REGEXREPLACE(MasterCMCopy!$P23,""\[[^\]]+\]"","""")))"),"")</f>
        <v/>
      </c>
      <c r="P23" s="83" t="str">
        <f>IFERROR(__xludf.DUMMYFUNCTION("REGEXREPLACE($O23,""[^/]+"","".."")"),"")</f>
        <v/>
      </c>
      <c r="Q23" s="84" t="str">
        <f>IF(AND(LEFT(MasterCMCopy!$C23,6)="BT-195", OR(MasterCMCopy!$O23&lt;&gt;MasterCMCopy!$O22,$G23&lt;&gt;$G22,$H23&lt;&gt;$H22)),MasterCMCopy!$C23,"")</f>
        <v/>
      </c>
      <c r="R23" s="84" t="str">
        <f>IF(AND(LEFT(MasterCMCopy!$C23,6)="BT-195", OR(MasterCMCopy!$O23&lt;&gt;MasterCMCopy!$O22,$G23&lt;&gt;$G22,$H23&lt;&gt;$H22)), "The field " &amp; MasterCMCopy!$C23 &amp; ", " &amp; MasterCMCopy!$D23 &amp; ", specifies information to generate the URI of the masked property","")</f>
        <v/>
      </c>
      <c r="S23" s="84" t="str">
        <f>IF(AND(LEFT(MasterCMCopy!$C23,6)="BT-195", OR(MasterCMCopy!$O23&lt;&gt;MasterCMCopy!$O22,$G23&lt;&gt;$G22,$H23&lt;&gt;$H22)),MasterCMCopy!$O23,"")</f>
        <v/>
      </c>
      <c r="T23" s="84" t="str">
        <f>IFERROR(__xludf.DUMMYFUNCTION("IF(AND(LEFT(MasterCMCopy!$C23,6)=""BT-195"", MasterCMCopy!$O23&lt;&gt;MasterCMCopy!$O22),IFNA(REGEXEXTRACT(MasterCMCopy!$Y23,""&lt;(.*)&gt;""),""UNKNOWN""),"""")"),"")</f>
        <v/>
      </c>
      <c r="U23" s="84" t="str">
        <f>IF(AND(LEFT(MasterCMCopy!$C23,6)="BT-197", MasterCMCopy!$C23&lt;&gt;MasterCMCopy!$C22),MasterCMCopy!$C23,"")</f>
        <v/>
      </c>
      <c r="V23" s="84" t="str">
        <f>IF(AND(LEFT(MasterCMCopy!$C23,6)="BT-197", MasterCMCopy!$C23&lt;&gt;MasterCMCopy!$C22), "In " &amp; MasterCMCopy!$C23 &amp; ", " &amp; MasterCMCopy!$D23 &amp; ", we link to the at-voc:non-publication-justification controlled list","")</f>
        <v/>
      </c>
      <c r="W23" s="84" t="str">
        <f>IF(AND(LEFT(MasterCMCopy!$C23,6)="BT-198", MasterCMCopy!$C23&lt;&gt;MasterCMCopy!$C22),MasterCMCopy!$C23,"")</f>
        <v/>
      </c>
      <c r="X23" s="84" t="str">
        <f>IF(AND(LEFT(MasterCMCopy!$C23,6)="BT-198", MasterCMCopy!$C23&lt;&gt;MasterCMCopy!$C22), MasterCMCopy!$D23 &amp; IF(AND(MasterCMCopy!$C23=MasterCMCopy!$C24, MasterCMCopy!$D23&lt;&gt;MasterCMCopy!$D24), (" (" &amp; MasterCMCopy!$D24 &amp; " below SDK 1.6)"), ""),"")</f>
        <v/>
      </c>
      <c r="Y23" s="84" t="str">
        <f t="shared" si="2"/>
        <v>tedm:MG-langString-hasConfidentialityJustification--NonPublishedInformation-ND-ProcedureAcceleratedJustificationUnpublish</v>
      </c>
      <c r="Z23" s="84" t="str">
        <f t="shared" si="3"/>
        <v>/*/cac:TenderingProcess/cac:ProcessJustification[cbc:ProcessReasonCode/@listName='accelerated-procedure']/ext:UBLExtensions/ext:UBLExtension/ext:ExtensionContent/efext:EformsExtension/efac:FieldsPrivacy[efbc:FieldIdentifierCode/text()='pro-acc-jus']/efbc:ReasonDescription</v>
      </c>
      <c r="AA23" s="84" t="str">
        <f>IF(AND(LEFT(MasterCMCopy!$C23,6)="BT-196", MasterCMCopy!$C23&lt;&gt;MasterCMCopy!$C22),MasterCMCopy!$C23,"")</f>
        <v/>
      </c>
      <c r="AB23" s="84" t="str">
        <f>IF(AND(LEFT(MasterCMCopy!$C23,6)="BT-196", MasterCMCopy!$C23&lt;&gt;MasterCMCopy!$C22), MasterCMCopy!$D23 &amp; " of " &amp; MasterCMCopy!$L23 &amp; " under " &amp; MasterCMCopy!$I23,"")</f>
        <v/>
      </c>
      <c r="AC23" s="84" t="str">
        <f t="shared" si="4"/>
        <v/>
      </c>
      <c r="AD23" s="84" t="str">
        <f t="shared" si="5"/>
        <v/>
      </c>
    </row>
    <row r="24">
      <c r="A24" s="84" t="str">
        <f t="shared" si="1"/>
        <v/>
      </c>
      <c r="B24" s="84" t="str">
        <f>IF(MasterCMCopy!$X24="","---", "tedm:" &amp; IF(LEFT(MasterCMCopy!$C24, 3)="ND-", IF(LEFT(MasterCMCopy!$C28, 3)="ND-", MasterCMCopy!$L30, MasterCMCopy!$L28) &amp; "-" &amp; MasterCMCopy!$C24, MasterCMCopy!$L24 &amp; "-" &amp; MasterCMCopy!$I24))</f>
        <v>tedm:MG-NonPublishedInformation-ND-ProcedureAcceleratedJustificationUnpublish</v>
      </c>
      <c r="C24" s="85" t="str">
        <f>IF(AND(LEFT(MasterCMCopy!$C24,6)="BT-195", OR(LEFT(MasterCMCopy!$C23,3)="ND-",$B24&lt;&gt;$B23)),MasterCMCopy!$L24,"")</f>
        <v/>
      </c>
      <c r="D24" s="84" t="str">
        <f>IF(AND(LEFT(MasterCMCopy!$C24,3)="ND-", OR(MasterCMCopy!$N24&lt;&gt;MasterCMCopy!$N23, MasterCMCopy!$P24&lt;&gt;MasterCMCopy!$P23)),MasterCMCopy!$C24,"")</f>
        <v/>
      </c>
      <c r="E24" s="84" t="str">
        <f>IF(AND(LEFT(MasterCMCopy!$C24,3)="ND-", OR(MasterCMCopy!$N24&lt;&gt;MasterCMCopy!$N23, MasterCMCopy!$P24&lt;&gt;MasterCMCopy!$P23)),MasterCMCopy!$N24,"")</f>
        <v/>
      </c>
      <c r="F24" s="86" t="str">
        <f>IFERROR(__xludf.DUMMYFUNCTION("IF($E24="""", """", REGEXEXTRACT($E24,""efbc:FieldIdentifierCode[^\]]+""))"),"")</f>
        <v/>
      </c>
      <c r="G24" s="87" t="str">
        <f>MasterCMCopy!A24</f>
        <v>1.4</v>
      </c>
      <c r="H24" s="87" t="str">
        <f>MasterCMCopy!B24</f>
        <v/>
      </c>
      <c r="J24" s="86" t="str">
        <f>IF(LEFT(MasterCMCopy!$C24,3)="ND-", IF(LEFT(MasterCMCopy!$X24,10)&lt;&gt;"epo:NonPub", MasterCMCopy!$L24, IF(RIGHT(MasterCMCopy!$X24,13)="epo:Procedure", "MG-Procedure", "")), "")</f>
        <v/>
      </c>
      <c r="K24" s="85" t="str">
        <f>IF(J24="", "", IF(J24="MG-Procedure", "ND-Root", MasterCMCopy!H24))</f>
        <v/>
      </c>
      <c r="L24" s="84" t="str">
        <f>IF($J24="", "", MasterCMCopy!$C24 &amp; " (concernsMaskedObject)")</f>
        <v/>
      </c>
      <c r="M24" s="84" t="str">
        <f>IFERROR(__xludf.DUMMYFUNCTION("IF($J24="""", """", ""Connection from NonPublishedInformation to "" &amp; REGEXEXTRACT(MasterCMCopy!$X24, "".*:(.*)"") &amp; "" under "" &amp; $J24 &amp; ""_"" &amp; $K24)"),"")</f>
        <v/>
      </c>
      <c r="N24" s="84" t="str">
        <f t="shared" si="6"/>
        <v/>
      </c>
      <c r="O24" s="86" t="str">
        <f>IFERROR(__xludf.DUMMYFUNCTION("IF($J24="""", """", IF($J24=""MG-Procedure"", """", REGEXREPLACE(MasterCMCopy!$P24,""\[[^\]]+\]"","""")))"),"")</f>
        <v/>
      </c>
      <c r="P24" s="83" t="str">
        <f>IFERROR(__xludf.DUMMYFUNCTION("REGEXREPLACE($O24,""[^/]+"","".."")"),"")</f>
        <v/>
      </c>
      <c r="Q24" s="84" t="str">
        <f>IF(AND(LEFT(MasterCMCopy!$C24,6)="BT-195", OR(MasterCMCopy!$O24&lt;&gt;MasterCMCopy!$O23,$G24&lt;&gt;$G23,$H24&lt;&gt;$H23)),MasterCMCopy!$C24,"")</f>
        <v/>
      </c>
      <c r="R24" s="84" t="str">
        <f>IF(AND(LEFT(MasterCMCopy!$C24,6)="BT-195", OR(MasterCMCopy!$O24&lt;&gt;MasterCMCopy!$O23,$G24&lt;&gt;$G23,$H24&lt;&gt;$H23)), "The field " &amp; MasterCMCopy!$C24 &amp; ", " &amp; MasterCMCopy!$D24 &amp; ", specifies information to generate the URI of the masked property","")</f>
        <v/>
      </c>
      <c r="S24" s="84" t="str">
        <f>IF(AND(LEFT(MasterCMCopy!$C24,6)="BT-195", OR(MasterCMCopy!$O24&lt;&gt;MasterCMCopy!$O23,$G24&lt;&gt;$G23,$H24&lt;&gt;$H23)),MasterCMCopy!$O24,"")</f>
        <v/>
      </c>
      <c r="T24" s="84" t="str">
        <f>IFERROR(__xludf.DUMMYFUNCTION("IF(AND(LEFT(MasterCMCopy!$C24,6)=""BT-195"", MasterCMCopy!$O24&lt;&gt;MasterCMCopy!$O23),IFNA(REGEXEXTRACT(MasterCMCopy!$Y24,""&lt;(.*)&gt;""),""UNKNOWN""),"""")"),"")</f>
        <v/>
      </c>
      <c r="U24" s="84" t="str">
        <f>IF(AND(LEFT(MasterCMCopy!$C24,6)="BT-197", MasterCMCopy!$C24&lt;&gt;MasterCMCopy!$C23),MasterCMCopy!$C24,"")</f>
        <v/>
      </c>
      <c r="V24" s="84" t="str">
        <f>IF(AND(LEFT(MasterCMCopy!$C24,6)="BT-197", MasterCMCopy!$C24&lt;&gt;MasterCMCopy!$C23), "In " &amp; MasterCMCopy!$C24 &amp; ", " &amp; MasterCMCopy!$D24 &amp; ", we link to the at-voc:non-publication-justification controlled list","")</f>
        <v/>
      </c>
      <c r="W24" s="84" t="str">
        <f>IF(AND(LEFT(MasterCMCopy!$C24,6)="BT-198", MasterCMCopy!$C24&lt;&gt;MasterCMCopy!$C23),MasterCMCopy!$C24,"")</f>
        <v/>
      </c>
      <c r="X24" s="84" t="str">
        <f>IF(AND(LEFT(MasterCMCopy!$C24,6)="BT-198", MasterCMCopy!$C24&lt;&gt;MasterCMCopy!$C23), MasterCMCopy!$D24 &amp; IF(AND(MasterCMCopy!$C24=MasterCMCopy!$C25, MasterCMCopy!$D24&lt;&gt;MasterCMCopy!$D25), (" (" &amp; MasterCMCopy!$D25 &amp; " below SDK 1.6)"), ""),"")</f>
        <v/>
      </c>
      <c r="Y24" s="84" t="str">
        <f t="shared" si="2"/>
        <v>tedm:MG-langString-hasConfidentialityJustification--NonPublishedInformation-ND-ProcedureAcceleratedJustificationUnpublish</v>
      </c>
      <c r="Z24" s="84" t="str">
        <f t="shared" si="3"/>
        <v/>
      </c>
      <c r="AA24" s="84" t="str">
        <f>IF(AND(LEFT(MasterCMCopy!$C24,6)="BT-196", MasterCMCopy!$C24&lt;&gt;MasterCMCopy!$C23),MasterCMCopy!$C24,"")</f>
        <v/>
      </c>
      <c r="AB24" s="84" t="str">
        <f>IF(AND(LEFT(MasterCMCopy!$C24,6)="BT-196", MasterCMCopy!$C24&lt;&gt;MasterCMCopy!$C23), MasterCMCopy!$D24 &amp; " of " &amp; MasterCMCopy!$L24 &amp; " under " &amp; MasterCMCopy!$I24,"")</f>
        <v/>
      </c>
      <c r="AC24" s="84" t="str">
        <f t="shared" si="4"/>
        <v/>
      </c>
      <c r="AD24" s="84" t="str">
        <f t="shared" si="5"/>
        <v/>
      </c>
    </row>
    <row r="25">
      <c r="A25" s="84" t="str">
        <f t="shared" si="1"/>
        <v/>
      </c>
      <c r="B25" s="84" t="str">
        <f>IF(MasterCMCopy!$X25="","---", "tedm:" &amp; IF(LEFT(MasterCMCopy!$C25, 3)="ND-", IF(LEFT(MasterCMCopy!$C29, 3)="ND-", MasterCMCopy!$L31, MasterCMCopy!$L29) &amp; "-" &amp; MasterCMCopy!$C25, MasterCMCopy!$L25 &amp; "-" &amp; MasterCMCopy!$I25))</f>
        <v>tedm:MG-NonPublishedInformation-ND-ProcedureAcceleratedJustificationUnpublish</v>
      </c>
      <c r="C25" s="85" t="str">
        <f>IF(AND(LEFT(MasterCMCopy!$C25,6)="BT-195", OR(LEFT(MasterCMCopy!$C24,3)="ND-",$B25&lt;&gt;$B24)),MasterCMCopy!$L25,"")</f>
        <v>MG-NonPublishedInformation</v>
      </c>
      <c r="D25" s="84" t="str">
        <f>IF(AND(LEFT(MasterCMCopy!$C25,3)="ND-", OR(MasterCMCopy!$N25&lt;&gt;MasterCMCopy!$N24, MasterCMCopy!$P25&lt;&gt;MasterCMCopy!$P24)),MasterCMCopy!$C25,"")</f>
        <v/>
      </c>
      <c r="E25" s="84" t="str">
        <f>IF(AND(LEFT(MasterCMCopy!$C25,3)="ND-", OR(MasterCMCopy!$N25&lt;&gt;MasterCMCopy!$N24, MasterCMCopy!$P25&lt;&gt;MasterCMCopy!$P24)),MasterCMCopy!$N25,"")</f>
        <v/>
      </c>
      <c r="F25" s="86" t="str">
        <f>IFERROR(__xludf.DUMMYFUNCTION("IF($E25="""", """", REGEXEXTRACT($E25,""efbc:FieldIdentifierCode[^\]]+""))"),"")</f>
        <v/>
      </c>
      <c r="G25" s="87" t="str">
        <f>MasterCMCopy!A25</f>
        <v>1.4</v>
      </c>
      <c r="H25" s="87" t="str">
        <f>MasterCMCopy!B25</f>
        <v/>
      </c>
      <c r="J25" s="86" t="str">
        <f>IF(LEFT(MasterCMCopy!$C25,3)="ND-", IF(LEFT(MasterCMCopy!$X25,10)&lt;&gt;"epo:NonPub", MasterCMCopy!$L25, IF(RIGHT(MasterCMCopy!$X25,13)="epo:Procedure", "MG-Procedure", "")), "")</f>
        <v/>
      </c>
      <c r="K25" s="85" t="str">
        <f>IF(J25="", "", IF(J25="MG-Procedure", "ND-Root", MasterCMCopy!H25))</f>
        <v/>
      </c>
      <c r="L25" s="84" t="str">
        <f>IF($J25="", "", MasterCMCopy!$C25 &amp; " (concernsMaskedObject)")</f>
        <v/>
      </c>
      <c r="M25" s="84" t="str">
        <f>IFERROR(__xludf.DUMMYFUNCTION("IF($J25="""", """", ""Connection from NonPublishedInformation to "" &amp; REGEXEXTRACT(MasterCMCopy!$X25, "".*:(.*)"") &amp; "" under "" &amp; $J25 &amp; ""_"" &amp; $K25)"),"")</f>
        <v/>
      </c>
      <c r="N25" s="84" t="str">
        <f t="shared" si="6"/>
        <v/>
      </c>
      <c r="O25" s="86" t="str">
        <f>IFERROR(__xludf.DUMMYFUNCTION("IF($J25="""", """", IF($J25=""MG-Procedure"", """", REGEXREPLACE(MasterCMCopy!$P25,""\[[^\]]+\]"","""")))"),"")</f>
        <v/>
      </c>
      <c r="P25" s="83" t="str">
        <f>IFERROR(__xludf.DUMMYFUNCTION("REGEXREPLACE($O25,""[^/]+"","".."")"),"")</f>
        <v/>
      </c>
      <c r="Q25" s="84" t="str">
        <f>IF(AND(LEFT(MasterCMCopy!$C25,6)="BT-195", OR(MasterCMCopy!$O25&lt;&gt;MasterCMCopy!$O24,$G25&lt;&gt;$G24,$H25&lt;&gt;$H24)),MasterCMCopy!$C25,"")</f>
        <v>BT-195(BT-1351)-Procedure</v>
      </c>
      <c r="R25" s="84" t="str">
        <f>IF(AND(LEFT(MasterCMCopy!$C25,6)="BT-195", OR(MasterCMCopy!$O25&lt;&gt;MasterCMCopy!$O24,$G25&lt;&gt;$G24,$H25&lt;&gt;$H24)), "The field " &amp; MasterCMCopy!$C25 &amp; ", " &amp; MasterCMCopy!$D25 &amp; ", specifies information to generate the URI of the masked property","")</f>
        <v>The field BT-195(BT-1351)-Procedure, Unpublished Identifier, specifies information to generate the URI of the masked property</v>
      </c>
      <c r="S25" s="84" t="str">
        <f>IF(AND(LEFT(MasterCMCopy!$C25,6)="BT-195", OR(MasterCMCopy!$O25&lt;&gt;MasterCMCopy!$O24,$G25&lt;&gt;$G24,$H25&lt;&gt;$H24)),MasterCMCopy!$O25,"")</f>
        <v>efbc:FieldIdentifierCode/text() = 'pro-acc-jus'</v>
      </c>
      <c r="T25" s="88" t="str">
        <f>IFERROR(__xludf.DUMMYFUNCTION("IF(AND(LEFT(MasterCMCopy!$C25,6)=""BT-195"", MasterCMCopy!$O25&lt;&gt;MasterCMCopy!$O24),IFNA(REGEXEXTRACT(MasterCMCopy!$Y25,""&lt;(.*)&gt;""),""UNKNOWN""),"""")"),"http://data.europa.eu/a4g/ontology#hasAcceleratedProcedureJustification")</f>
        <v>http://data.europa.eu/a4g/ontology#hasAcceleratedProcedureJustification</v>
      </c>
      <c r="U25" s="84" t="str">
        <f>IF(AND(LEFT(MasterCMCopy!$C25,6)="BT-197", MasterCMCopy!$C25&lt;&gt;MasterCMCopy!$C24),MasterCMCopy!$C25,"")</f>
        <v/>
      </c>
      <c r="V25" s="84" t="str">
        <f>IF(AND(LEFT(MasterCMCopy!$C25,6)="BT-197", MasterCMCopy!$C25&lt;&gt;MasterCMCopy!$C24), "In " &amp; MasterCMCopy!$C25 &amp; ", " &amp; MasterCMCopy!$D25 &amp; ", we link to the at-voc:non-publication-justification controlled list","")</f>
        <v/>
      </c>
      <c r="W25" s="84" t="str">
        <f>IF(AND(LEFT(MasterCMCopy!$C25,6)="BT-198", MasterCMCopy!$C25&lt;&gt;MasterCMCopy!$C24),MasterCMCopy!$C25,"")</f>
        <v/>
      </c>
      <c r="X25" s="84" t="str">
        <f>IF(AND(LEFT(MasterCMCopy!$C25,6)="BT-198", MasterCMCopy!$C25&lt;&gt;MasterCMCopy!$C24), MasterCMCopy!$D25 &amp; IF(AND(MasterCMCopy!$C25=MasterCMCopy!$C26, MasterCMCopy!$D25&lt;&gt;MasterCMCopy!$D26), (" (" &amp; MasterCMCopy!$D26 &amp; " below SDK 1.6)"), ""),"")</f>
        <v/>
      </c>
      <c r="Y25" s="84" t="str">
        <f t="shared" si="2"/>
        <v>tedm:MG-langString-hasConfidentialityJustification--NonPublishedInformation-ND-ProcedureAcceleratedJustificationUnpublish</v>
      </c>
      <c r="Z25" s="84" t="str">
        <f t="shared" si="3"/>
        <v/>
      </c>
      <c r="AA25" s="84" t="str">
        <f>IF(AND(LEFT(MasterCMCopy!$C25,6)="BT-196", MasterCMCopy!$C25&lt;&gt;MasterCMCopy!$C24),MasterCMCopy!$C25,"")</f>
        <v/>
      </c>
      <c r="AB25" s="84" t="str">
        <f>IF(AND(LEFT(MasterCMCopy!$C25,6)="BT-196", MasterCMCopy!$C25&lt;&gt;MasterCMCopy!$C24), MasterCMCopy!$D25 &amp; " of " &amp; MasterCMCopy!$L25 &amp; " under " &amp; MasterCMCopy!$I25,"")</f>
        <v/>
      </c>
      <c r="AC25" s="84" t="str">
        <f t="shared" si="4"/>
        <v/>
      </c>
      <c r="AD25" s="84" t="str">
        <f t="shared" si="5"/>
        <v/>
      </c>
    </row>
    <row r="26">
      <c r="A26" s="84" t="str">
        <f t="shared" si="1"/>
        <v/>
      </c>
      <c r="B26" s="84" t="str">
        <f>IF(MasterCMCopy!$X26="","---", "tedm:" &amp; IF(LEFT(MasterCMCopy!$C26, 3)="ND-", IF(LEFT(MasterCMCopy!$C30, 3)="ND-", MasterCMCopy!$L32, MasterCMCopy!$L30) &amp; "-" &amp; MasterCMCopy!$C26, MasterCMCopy!$L26 &amp; "-" &amp; MasterCMCopy!$I26))</f>
        <v>tedm:MG-NonPublishedInformation-ND-ProcedureAcceleratedJustificationUnpublish</v>
      </c>
      <c r="C26" s="85" t="str">
        <f>IF(AND(LEFT(MasterCMCopy!$C26,6)="BT-195", OR(LEFT(MasterCMCopy!$C25,3)="ND-",$B26&lt;&gt;$B25)),MasterCMCopy!$L26,"")</f>
        <v/>
      </c>
      <c r="D26" s="84" t="str">
        <f>IF(AND(LEFT(MasterCMCopy!$C26,3)="ND-", OR(MasterCMCopy!$N26&lt;&gt;MasterCMCopy!$N25, MasterCMCopy!$P26&lt;&gt;MasterCMCopy!$P25)),MasterCMCopy!$C26,"")</f>
        <v/>
      </c>
      <c r="E26" s="84" t="str">
        <f>IF(AND(LEFT(MasterCMCopy!$C26,3)="ND-", OR(MasterCMCopy!$N26&lt;&gt;MasterCMCopy!$N25, MasterCMCopy!$P26&lt;&gt;MasterCMCopy!$P25)),MasterCMCopy!$N26,"")</f>
        <v/>
      </c>
      <c r="F26" s="86" t="str">
        <f>IFERROR(__xludf.DUMMYFUNCTION("IF($E26="""", """", REGEXEXTRACT($E26,""efbc:FieldIdentifierCode[^\]]+""))"),"")</f>
        <v/>
      </c>
      <c r="G26" s="87" t="str">
        <f>MasterCMCopy!A26</f>
        <v>1.4</v>
      </c>
      <c r="H26" s="87" t="str">
        <f>MasterCMCopy!B26</f>
        <v/>
      </c>
      <c r="J26" s="86" t="str">
        <f>IF(LEFT(MasterCMCopy!$C26,3)="ND-", IF(LEFT(MasterCMCopy!$X26,10)&lt;&gt;"epo:NonPub", MasterCMCopy!$L26, IF(RIGHT(MasterCMCopy!$X26,13)="epo:Procedure", "MG-Procedure", "")), "")</f>
        <v/>
      </c>
      <c r="K26" s="85" t="str">
        <f>IF(J26="", "", IF(J26="MG-Procedure", "ND-Root", MasterCMCopy!H26))</f>
        <v/>
      </c>
      <c r="L26" s="84" t="str">
        <f>IF($J26="", "", MasterCMCopy!$C26 &amp; " (concernsMaskedObject)")</f>
        <v/>
      </c>
      <c r="M26" s="84" t="str">
        <f>IFERROR(__xludf.DUMMYFUNCTION("IF($J26="""", """", ""Connection from NonPublishedInformation to "" &amp; REGEXEXTRACT(MasterCMCopy!$X26, "".*:(.*)"") &amp; "" under "" &amp; $J26 &amp; ""_"" &amp; $K26)"),"")</f>
        <v/>
      </c>
      <c r="N26" s="84" t="str">
        <f t="shared" si="6"/>
        <v/>
      </c>
      <c r="O26" s="86" t="str">
        <f>IFERROR(__xludf.DUMMYFUNCTION("IF($J26="""", """", IF($J26=""MG-Procedure"", """", REGEXREPLACE(MasterCMCopy!$P26,""\[[^\]]+\]"","""")))"),"")</f>
        <v/>
      </c>
      <c r="P26" s="83" t="str">
        <f>IFERROR(__xludf.DUMMYFUNCTION("REGEXREPLACE($O26,""[^/]+"","".."")"),"")</f>
        <v/>
      </c>
      <c r="Q26" s="84" t="str">
        <f>IF(AND(LEFT(MasterCMCopy!$C26,6)="BT-195", OR(MasterCMCopy!$O26&lt;&gt;MasterCMCopy!$O25,$G26&lt;&gt;$G25,$H26&lt;&gt;$H25)),MasterCMCopy!$C26,"")</f>
        <v/>
      </c>
      <c r="R26" s="84" t="str">
        <f>IF(AND(LEFT(MasterCMCopy!$C26,6)="BT-195", OR(MasterCMCopy!$O26&lt;&gt;MasterCMCopy!$O25,$G26&lt;&gt;$G25,$H26&lt;&gt;$H25)), "The field " &amp; MasterCMCopy!$C26 &amp; ", " &amp; MasterCMCopy!$D26 &amp; ", specifies information to generate the URI of the masked property","")</f>
        <v/>
      </c>
      <c r="S26" s="84" t="str">
        <f>IF(AND(LEFT(MasterCMCopy!$C26,6)="BT-195", OR(MasterCMCopy!$O26&lt;&gt;MasterCMCopy!$O25,$G26&lt;&gt;$G25,$H26&lt;&gt;$H25)),MasterCMCopy!$O26,"")</f>
        <v/>
      </c>
      <c r="T26" s="84" t="str">
        <f>IFERROR(__xludf.DUMMYFUNCTION("IF(AND(LEFT(MasterCMCopy!$C26,6)=""BT-195"", MasterCMCopy!$O26&lt;&gt;MasterCMCopy!$O25),IFNA(REGEXEXTRACT(MasterCMCopy!$Y26,""&lt;(.*)&gt;""),""UNKNOWN""),"""")"),"")</f>
        <v/>
      </c>
      <c r="U26" s="84" t="str">
        <f>IF(AND(LEFT(MasterCMCopy!$C26,6)="BT-197", MasterCMCopy!$C26&lt;&gt;MasterCMCopy!$C25),MasterCMCopy!$C26,"")</f>
        <v/>
      </c>
      <c r="V26" s="84" t="str">
        <f>IF(AND(LEFT(MasterCMCopy!$C26,6)="BT-197", MasterCMCopy!$C26&lt;&gt;MasterCMCopy!$C25), "In " &amp; MasterCMCopy!$C26 &amp; ", " &amp; MasterCMCopy!$D26 &amp; ", we link to the at-voc:non-publication-justification controlled list","")</f>
        <v/>
      </c>
      <c r="W26" s="84" t="str">
        <f>IF(AND(LEFT(MasterCMCopy!$C26,6)="BT-198", MasterCMCopy!$C26&lt;&gt;MasterCMCopy!$C25),MasterCMCopy!$C26,"")</f>
        <v/>
      </c>
      <c r="X26" s="84" t="str">
        <f>IF(AND(LEFT(MasterCMCopy!$C26,6)="BT-198", MasterCMCopy!$C26&lt;&gt;MasterCMCopy!$C25), MasterCMCopy!$D26 &amp; IF(AND(MasterCMCopy!$C26=MasterCMCopy!$C27, MasterCMCopy!$D26&lt;&gt;MasterCMCopy!$D27), (" (" &amp; MasterCMCopy!$D27 &amp; " below SDK 1.6)"), ""),"")</f>
        <v/>
      </c>
      <c r="Y26" s="84" t="str">
        <f t="shared" si="2"/>
        <v>tedm:MG-langString-hasConfidentialityJustification--NonPublishedInformation-ND-ProcedureAcceleratedJustificationUnpublish</v>
      </c>
      <c r="Z26" s="84" t="str">
        <f t="shared" si="3"/>
        <v/>
      </c>
      <c r="AA26" s="84" t="str">
        <f>IF(AND(LEFT(MasterCMCopy!$C26,6)="BT-196", MasterCMCopy!$C26&lt;&gt;MasterCMCopy!$C25),MasterCMCopy!$C26,"")</f>
        <v>BT-196(BT-1351)-Procedure</v>
      </c>
      <c r="AB26" s="84" t="str">
        <f>IF(AND(LEFT(MasterCMCopy!$C26,6)="BT-196", MasterCMCopy!$C26&lt;&gt;MasterCMCopy!$C25), MasterCMCopy!$D26 &amp; " of " &amp; MasterCMCopy!$L26 &amp; " under " &amp; MasterCMCopy!$I26,"")</f>
        <v>Unpublished Justification Description of MG-NonPublishedInformation under ND-ProcedureAcceleratedJustificationUnpublish</v>
      </c>
      <c r="AC26" s="84" t="str">
        <f t="shared" si="4"/>
        <v>BT-196(BT-1351)-Procedure-Language</v>
      </c>
      <c r="AD26" s="84" t="str">
        <f t="shared" si="5"/>
        <v>Language of Unpublished Justification Description of MG-NonPublishedInformation under ND-ProcedureAcceleratedJustificationUnpublish</v>
      </c>
    </row>
    <row r="27">
      <c r="A27" s="84" t="str">
        <f t="shared" si="1"/>
        <v/>
      </c>
      <c r="B27" s="84" t="str">
        <f>IF(MasterCMCopy!$X27="","---", "tedm:" &amp; IF(LEFT(MasterCMCopy!$C27, 3)="ND-", IF(LEFT(MasterCMCopy!$C31, 3)="ND-", MasterCMCopy!$L33, MasterCMCopy!$L31) &amp; "-" &amp; MasterCMCopy!$C27, MasterCMCopy!$L27 &amp; "-" &amp; MasterCMCopy!$I27))</f>
        <v>tedm:MG-NonPublishedInformation-ND-ProcedureAcceleratedJustificationUnpublish</v>
      </c>
      <c r="C27" s="85" t="str">
        <f>IF(AND(LEFT(MasterCMCopy!$C27,6)="BT-195", OR(LEFT(MasterCMCopy!$C26,3)="ND-",$B27&lt;&gt;$B26)),MasterCMCopy!$L27,"")</f>
        <v/>
      </c>
      <c r="D27" s="84" t="str">
        <f>IF(AND(LEFT(MasterCMCopy!$C27,3)="ND-", OR(MasterCMCopy!$N27&lt;&gt;MasterCMCopy!$N26, MasterCMCopy!$P27&lt;&gt;MasterCMCopy!$P26)),MasterCMCopy!$C27,"")</f>
        <v/>
      </c>
      <c r="E27" s="84" t="str">
        <f>IF(AND(LEFT(MasterCMCopy!$C27,3)="ND-", OR(MasterCMCopy!$N27&lt;&gt;MasterCMCopy!$N26, MasterCMCopy!$P27&lt;&gt;MasterCMCopy!$P26)),MasterCMCopy!$N27,"")</f>
        <v/>
      </c>
      <c r="F27" s="86" t="str">
        <f>IFERROR(__xludf.DUMMYFUNCTION("IF($E27="""", """", REGEXEXTRACT($E27,""efbc:FieldIdentifierCode[^\]]+""))"),"")</f>
        <v/>
      </c>
      <c r="G27" s="87" t="str">
        <f>MasterCMCopy!A27</f>
        <v>1.4</v>
      </c>
      <c r="H27" s="87" t="str">
        <f>MasterCMCopy!B27</f>
        <v/>
      </c>
      <c r="J27" s="86" t="str">
        <f>IF(LEFT(MasterCMCopy!$C27,3)="ND-", IF(LEFT(MasterCMCopy!$X27,10)&lt;&gt;"epo:NonPub", MasterCMCopy!$L27, IF(RIGHT(MasterCMCopy!$X27,13)="epo:Procedure", "MG-Procedure", "")), "")</f>
        <v/>
      </c>
      <c r="K27" s="85" t="str">
        <f>IF(J27="", "", IF(J27="MG-Procedure", "ND-Root", MasterCMCopy!H27))</f>
        <v/>
      </c>
      <c r="L27" s="84" t="str">
        <f>IF($J27="", "", MasterCMCopy!$C27 &amp; " (concernsMaskedObject)")</f>
        <v/>
      </c>
      <c r="M27" s="84" t="str">
        <f>IFERROR(__xludf.DUMMYFUNCTION("IF($J27="""", """", ""Connection from NonPublishedInformation to "" &amp; REGEXEXTRACT(MasterCMCopy!$X27, "".*:(.*)"") &amp; "" under "" &amp; $J27 &amp; ""_"" &amp; $K27)"),"")</f>
        <v/>
      </c>
      <c r="N27" s="84" t="str">
        <f t="shared" si="6"/>
        <v/>
      </c>
      <c r="O27" s="86" t="str">
        <f>IFERROR(__xludf.DUMMYFUNCTION("IF($J27="""", """", IF($J27=""MG-Procedure"", """", REGEXREPLACE(MasterCMCopy!$P27,""\[[^\]]+\]"","""")))"),"")</f>
        <v/>
      </c>
      <c r="P27" s="83" t="str">
        <f>IFERROR(__xludf.DUMMYFUNCTION("REGEXREPLACE($O27,""[^/]+"","".."")"),"")</f>
        <v/>
      </c>
      <c r="Q27" s="84" t="str">
        <f>IF(AND(LEFT(MasterCMCopy!$C27,6)="BT-195", OR(MasterCMCopy!$O27&lt;&gt;MasterCMCopy!$O26,$G27&lt;&gt;$G26,$H27&lt;&gt;$H26)),MasterCMCopy!$C27,"")</f>
        <v/>
      </c>
      <c r="R27" s="84" t="str">
        <f>IF(AND(LEFT(MasterCMCopy!$C27,6)="BT-195", OR(MasterCMCopy!$O27&lt;&gt;MasterCMCopy!$O26,$G27&lt;&gt;$G26,$H27&lt;&gt;$H26)), "The field " &amp; MasterCMCopy!$C27 &amp; ", " &amp; MasterCMCopy!$D27 &amp; ", specifies information to generate the URI of the masked property","")</f>
        <v/>
      </c>
      <c r="S27" s="84" t="str">
        <f>IF(AND(LEFT(MasterCMCopy!$C27,6)="BT-195", OR(MasterCMCopy!$O27&lt;&gt;MasterCMCopy!$O26,$G27&lt;&gt;$G26,$H27&lt;&gt;$H26)),MasterCMCopy!$O27,"")</f>
        <v/>
      </c>
      <c r="T27" s="84" t="str">
        <f>IFERROR(__xludf.DUMMYFUNCTION("IF(AND(LEFT(MasterCMCopy!$C27,6)=""BT-195"", MasterCMCopy!$O27&lt;&gt;MasterCMCopy!$O26),IFNA(REGEXEXTRACT(MasterCMCopy!$Y27,""&lt;(.*)&gt;""),""UNKNOWN""),"""")"),"")</f>
        <v/>
      </c>
      <c r="U27" s="84" t="str">
        <f>IF(AND(LEFT(MasterCMCopy!$C27,6)="BT-197", MasterCMCopy!$C27&lt;&gt;MasterCMCopy!$C26),MasterCMCopy!$C27,"")</f>
        <v>BT-197(BT-1351)-Procedure</v>
      </c>
      <c r="V27" s="84" t="str">
        <f>IF(AND(LEFT(MasterCMCopy!$C27,6)="BT-197", MasterCMCopy!$C27&lt;&gt;MasterCMCopy!$C26), "In " &amp; MasterCMCopy!$C27 &amp; ", " &amp; MasterCMCopy!$D27 &amp; ", we link to the at-voc:non-publication-justification controlled list","")</f>
        <v>In BT-197(BT-1351)-Procedure, Unpublished Justification Code, we link to the at-voc:non-publication-justification controlled list</v>
      </c>
      <c r="W27" s="84" t="str">
        <f>IF(AND(LEFT(MasterCMCopy!$C27,6)="BT-198", MasterCMCopy!$C27&lt;&gt;MasterCMCopy!$C26),MasterCMCopy!$C27,"")</f>
        <v/>
      </c>
      <c r="X27" s="84" t="str">
        <f>IF(AND(LEFT(MasterCMCopy!$C27,6)="BT-198", MasterCMCopy!$C27&lt;&gt;MasterCMCopy!$C26), MasterCMCopy!$D27 &amp; IF(AND(MasterCMCopy!$C27=MasterCMCopy!$C28, MasterCMCopy!$D27&lt;&gt;MasterCMCopy!$D28), (" (" &amp; MasterCMCopy!$D28 &amp; " below SDK 1.6)"), ""),"")</f>
        <v/>
      </c>
      <c r="Y27" s="84" t="str">
        <f t="shared" si="2"/>
        <v>tedm:MG-langString-hasConfidentialityJustification--NonPublishedInformation-ND-ProcedureAcceleratedJustificationUnpublish</v>
      </c>
      <c r="Z27" s="84" t="str">
        <f t="shared" si="3"/>
        <v/>
      </c>
      <c r="AA27" s="84" t="str">
        <f>IF(AND(LEFT(MasterCMCopy!$C27,6)="BT-196", MasterCMCopy!$C27&lt;&gt;MasterCMCopy!$C26),MasterCMCopy!$C27,"")</f>
        <v/>
      </c>
      <c r="AB27" s="84" t="str">
        <f>IF(AND(LEFT(MasterCMCopy!$C27,6)="BT-196", MasterCMCopy!$C27&lt;&gt;MasterCMCopy!$C26), MasterCMCopy!$D27 &amp; " of " &amp; MasterCMCopy!$L27 &amp; " under " &amp; MasterCMCopy!$I27,"")</f>
        <v/>
      </c>
      <c r="AC27" s="84" t="str">
        <f t="shared" si="4"/>
        <v/>
      </c>
      <c r="AD27" s="84" t="str">
        <f t="shared" si="5"/>
        <v/>
      </c>
    </row>
    <row r="28">
      <c r="A28" s="84" t="str">
        <f t="shared" si="1"/>
        <v/>
      </c>
      <c r="B28" s="84" t="str">
        <f>IF(MasterCMCopy!$X28="","---", "tedm:" &amp; IF(LEFT(MasterCMCopy!$C28, 3)="ND-", IF(LEFT(MasterCMCopy!$C32, 3)="ND-", MasterCMCopy!$L34, MasterCMCopy!$L32) &amp; "-" &amp; MasterCMCopy!$C28, MasterCMCopy!$L28 &amp; "-" &amp; MasterCMCopy!$I28))</f>
        <v>tedm:MG-NonPublishedInformation-ND-ProcedureAcceleratedJustificationUnpublish</v>
      </c>
      <c r="C28" s="85" t="str">
        <f>IF(AND(LEFT(MasterCMCopy!$C28,6)="BT-195", OR(LEFT(MasterCMCopy!$C27,3)="ND-",$B28&lt;&gt;$B27)),MasterCMCopy!$L28,"")</f>
        <v/>
      </c>
      <c r="D28" s="84" t="str">
        <f>IF(AND(LEFT(MasterCMCopy!$C28,3)="ND-", OR(MasterCMCopy!$N28&lt;&gt;MasterCMCopy!$N27, MasterCMCopy!$P28&lt;&gt;MasterCMCopy!$P27)),MasterCMCopy!$C28,"")</f>
        <v/>
      </c>
      <c r="E28" s="84" t="str">
        <f>IF(AND(LEFT(MasterCMCopy!$C28,3)="ND-", OR(MasterCMCopy!$N28&lt;&gt;MasterCMCopy!$N27, MasterCMCopy!$P28&lt;&gt;MasterCMCopy!$P27)),MasterCMCopy!$N28,"")</f>
        <v/>
      </c>
      <c r="F28" s="86" t="str">
        <f>IFERROR(__xludf.DUMMYFUNCTION("IF($E28="""", """", REGEXEXTRACT($E28,""efbc:FieldIdentifierCode[^\]]+""))"),"")</f>
        <v/>
      </c>
      <c r="G28" s="87" t="str">
        <f>MasterCMCopy!A28</f>
        <v>1.4</v>
      </c>
      <c r="H28" s="87" t="str">
        <f>MasterCMCopy!B28</f>
        <v>1.5</v>
      </c>
      <c r="J28" s="86" t="str">
        <f>IF(LEFT(MasterCMCopy!$C28,3)="ND-", IF(LEFT(MasterCMCopy!$X28,10)&lt;&gt;"epo:NonPub", MasterCMCopy!$L28, IF(RIGHT(MasterCMCopy!$X28,13)="epo:Procedure", "MG-Procedure", "")), "")</f>
        <v/>
      </c>
      <c r="K28" s="85" t="str">
        <f>IF(J28="", "", IF(J28="MG-Procedure", "ND-Root", MasterCMCopy!H28))</f>
        <v/>
      </c>
      <c r="L28" s="84" t="str">
        <f>IF($J28="", "", MasterCMCopy!$C28 &amp; " (concernsMaskedObject)")</f>
        <v/>
      </c>
      <c r="M28" s="84" t="str">
        <f>IFERROR(__xludf.DUMMYFUNCTION("IF($J28="""", """", ""Connection from NonPublishedInformation to "" &amp; REGEXEXTRACT(MasterCMCopy!$X28, "".*:(.*)"") &amp; "" under "" &amp; $J28 &amp; ""_"" &amp; $K28)"),"")</f>
        <v/>
      </c>
      <c r="N28" s="84" t="str">
        <f t="shared" si="6"/>
        <v/>
      </c>
      <c r="O28" s="86" t="str">
        <f>IFERROR(__xludf.DUMMYFUNCTION("IF($J28="""", """", IF($J28=""MG-Procedure"", """", REGEXREPLACE(MasterCMCopy!$P28,""\[[^\]]+\]"","""")))"),"")</f>
        <v/>
      </c>
      <c r="P28" s="83" t="str">
        <f>IFERROR(__xludf.DUMMYFUNCTION("REGEXREPLACE($O28,""[^/]+"","".."")"),"")</f>
        <v/>
      </c>
      <c r="Q28" s="84" t="str">
        <f>IF(AND(LEFT(MasterCMCopy!$C28,6)="BT-195", OR(MasterCMCopy!$O28&lt;&gt;MasterCMCopy!$O27,$G28&lt;&gt;$G27,$H28&lt;&gt;$H27)),MasterCMCopy!$C28,"")</f>
        <v/>
      </c>
      <c r="R28" s="84" t="str">
        <f>IF(AND(LEFT(MasterCMCopy!$C28,6)="BT-195", OR(MasterCMCopy!$O28&lt;&gt;MasterCMCopy!$O27,$G28&lt;&gt;$G27,$H28&lt;&gt;$H27)), "The field " &amp; MasterCMCopy!$C28 &amp; ", " &amp; MasterCMCopy!$D28 &amp; ", specifies information to generate the URI of the masked property","")</f>
        <v/>
      </c>
      <c r="S28" s="84" t="str">
        <f>IF(AND(LEFT(MasterCMCopy!$C28,6)="BT-195", OR(MasterCMCopy!$O28&lt;&gt;MasterCMCopy!$O27,$G28&lt;&gt;$G27,$H28&lt;&gt;$H27)),MasterCMCopy!$O28,"")</f>
        <v/>
      </c>
      <c r="T28" s="84" t="str">
        <f>IFERROR(__xludf.DUMMYFUNCTION("IF(AND(LEFT(MasterCMCopy!$C28,6)=""BT-195"", MasterCMCopy!$O28&lt;&gt;MasterCMCopy!$O27),IFNA(REGEXEXTRACT(MasterCMCopy!$Y28,""&lt;(.*)&gt;""),""UNKNOWN""),"""")"),"")</f>
        <v/>
      </c>
      <c r="U28" s="84" t="str">
        <f>IF(AND(LEFT(MasterCMCopy!$C28,6)="BT-197", MasterCMCopy!$C28&lt;&gt;MasterCMCopy!$C27),MasterCMCopy!$C28,"")</f>
        <v/>
      </c>
      <c r="V28" s="84" t="str">
        <f>IF(AND(LEFT(MasterCMCopy!$C28,6)="BT-197", MasterCMCopy!$C28&lt;&gt;MasterCMCopy!$C27), "In " &amp; MasterCMCopy!$C28 &amp; ", " &amp; MasterCMCopy!$D28 &amp; ", we link to the at-voc:non-publication-justification controlled list","")</f>
        <v/>
      </c>
      <c r="W28" s="84" t="str">
        <f>IF(AND(LEFT(MasterCMCopy!$C28,6)="BT-198", MasterCMCopy!$C28&lt;&gt;MasterCMCopy!$C27),MasterCMCopy!$C28,"")</f>
        <v>BT-198(BT-1351)-Procedure</v>
      </c>
      <c r="X28" s="84" t="str">
        <f>IF(AND(LEFT(MasterCMCopy!$C28,6)="BT-198", MasterCMCopy!$C28&lt;&gt;MasterCMCopy!$C27), MasterCMCopy!$D28 &amp; IF(AND(MasterCMCopy!$C28=MasterCMCopy!$C29, MasterCMCopy!$D28&lt;&gt;MasterCMCopy!$D29), (" (" &amp; MasterCMCopy!$D29 &amp; " below SDK 1.6)"), ""),"")</f>
        <v>Unpublished Accessibility Date (Unpublished Access Date below SDK 1.6)</v>
      </c>
      <c r="Y28" s="84" t="str">
        <f t="shared" si="2"/>
        <v>tedm:MG-langString-hasConfidentialityJustification--NonPublishedInformation-ND-ProcedureAcceleratedJustificationUnpublish</v>
      </c>
      <c r="Z28" s="84" t="str">
        <f t="shared" si="3"/>
        <v/>
      </c>
      <c r="AA28" s="84" t="str">
        <f>IF(AND(LEFT(MasterCMCopy!$C28,6)="BT-196", MasterCMCopy!$C28&lt;&gt;MasterCMCopy!$C27),MasterCMCopy!$C28,"")</f>
        <v/>
      </c>
      <c r="AB28" s="84" t="str">
        <f>IF(AND(LEFT(MasterCMCopy!$C28,6)="BT-196", MasterCMCopy!$C28&lt;&gt;MasterCMCopy!$C27), MasterCMCopy!$D28 &amp; " of " &amp; MasterCMCopy!$L28 &amp; " under " &amp; MasterCMCopy!$I28,"")</f>
        <v/>
      </c>
      <c r="AC28" s="84" t="str">
        <f t="shared" si="4"/>
        <v/>
      </c>
      <c r="AD28" s="84" t="str">
        <f t="shared" si="5"/>
        <v/>
      </c>
    </row>
    <row r="29">
      <c r="A29" s="84" t="str">
        <f t="shared" si="1"/>
        <v/>
      </c>
      <c r="B29" s="84" t="str">
        <f>IF(MasterCMCopy!$X29="","---", "tedm:" &amp; IF(LEFT(MasterCMCopy!$C29, 3)="ND-", IF(LEFT(MasterCMCopy!$C33, 3)="ND-", MasterCMCopy!$L35, MasterCMCopy!$L33) &amp; "-" &amp; MasterCMCopy!$C29, MasterCMCopy!$L29 &amp; "-" &amp; MasterCMCopy!$I29))</f>
        <v>tedm:MG-NonPublishedInformation-ND-ProcedureAcceleratedJustificationUnpublish</v>
      </c>
      <c r="C29" s="85" t="str">
        <f>IF(AND(LEFT(MasterCMCopy!$C29,6)="BT-195", OR(LEFT(MasterCMCopy!$C28,3)="ND-",$B29&lt;&gt;$B28)),MasterCMCopy!$L29,"")</f>
        <v/>
      </c>
      <c r="D29" s="84" t="str">
        <f>IF(AND(LEFT(MasterCMCopy!$C29,3)="ND-", OR(MasterCMCopy!$N29&lt;&gt;MasterCMCopy!$N28, MasterCMCopy!$P29&lt;&gt;MasterCMCopy!$P28)),MasterCMCopy!$C29,"")</f>
        <v/>
      </c>
      <c r="E29" s="84" t="str">
        <f>IF(AND(LEFT(MasterCMCopy!$C29,3)="ND-", OR(MasterCMCopy!$N29&lt;&gt;MasterCMCopy!$N28, MasterCMCopy!$P29&lt;&gt;MasterCMCopy!$P28)),MasterCMCopy!$N29,"")</f>
        <v/>
      </c>
      <c r="F29" s="86" t="str">
        <f>IFERROR(__xludf.DUMMYFUNCTION("IF($E29="""", """", REGEXEXTRACT($E29,""efbc:FieldIdentifierCode[^\]]+""))"),"")</f>
        <v/>
      </c>
      <c r="G29" s="87" t="str">
        <f>MasterCMCopy!A29</f>
        <v>1.6</v>
      </c>
      <c r="H29" s="87" t="str">
        <f>MasterCMCopy!B29</f>
        <v/>
      </c>
      <c r="J29" s="86" t="str">
        <f>IF(LEFT(MasterCMCopy!$C29,3)="ND-", IF(LEFT(MasterCMCopy!$X29,10)&lt;&gt;"epo:NonPub", MasterCMCopy!$L29, IF(RIGHT(MasterCMCopy!$X29,13)="epo:Procedure", "MG-Procedure", "")), "")</f>
        <v/>
      </c>
      <c r="K29" s="85" t="str">
        <f>IF(J29="", "", IF(J29="MG-Procedure", "ND-Root", MasterCMCopy!H29))</f>
        <v/>
      </c>
      <c r="L29" s="84" t="str">
        <f>IF($J29="", "", MasterCMCopy!$C29 &amp; " (concernsMaskedObject)")</f>
        <v/>
      </c>
      <c r="M29" s="84" t="str">
        <f>IFERROR(__xludf.DUMMYFUNCTION("IF($J29="""", """", ""Connection from NonPublishedInformation to "" &amp; REGEXEXTRACT(MasterCMCopy!$X29, "".*:(.*)"") &amp; "" under "" &amp; $J29 &amp; ""_"" &amp; $K29)"),"")</f>
        <v/>
      </c>
      <c r="N29" s="84" t="str">
        <f t="shared" si="6"/>
        <v/>
      </c>
      <c r="O29" s="86" t="str">
        <f>IFERROR(__xludf.DUMMYFUNCTION("IF($J29="""", """", IF($J29=""MG-Procedure"", """", REGEXREPLACE(MasterCMCopy!$P29,""\[[^\]]+\]"","""")))"),"")</f>
        <v/>
      </c>
      <c r="P29" s="83" t="str">
        <f>IFERROR(__xludf.DUMMYFUNCTION("REGEXREPLACE($O29,""[^/]+"","".."")"),"")</f>
        <v/>
      </c>
      <c r="Q29" s="84" t="str">
        <f>IF(AND(LEFT(MasterCMCopy!$C29,6)="BT-195", OR(MasterCMCopy!$O29&lt;&gt;MasterCMCopy!$O28,$G29&lt;&gt;$G28,$H29&lt;&gt;$H28)),MasterCMCopy!$C29,"")</f>
        <v/>
      </c>
      <c r="R29" s="84" t="str">
        <f>IF(AND(LEFT(MasterCMCopy!$C29,6)="BT-195", OR(MasterCMCopy!$O29&lt;&gt;MasterCMCopy!$O28,$G29&lt;&gt;$G28,$H29&lt;&gt;$H28)), "The field " &amp; MasterCMCopy!$C29 &amp; ", " &amp; MasterCMCopy!$D29 &amp; ", specifies information to generate the URI of the masked property","")</f>
        <v/>
      </c>
      <c r="S29" s="84" t="str">
        <f>IF(AND(LEFT(MasterCMCopy!$C29,6)="BT-195", OR(MasterCMCopy!$O29&lt;&gt;MasterCMCopy!$O28,$G29&lt;&gt;$G28,$H29&lt;&gt;$H28)),MasterCMCopy!$O29,"")</f>
        <v/>
      </c>
      <c r="T29" s="84" t="str">
        <f>IFERROR(__xludf.DUMMYFUNCTION("IF(AND(LEFT(MasterCMCopy!$C29,6)=""BT-195"", MasterCMCopy!$O29&lt;&gt;MasterCMCopy!$O28),IFNA(REGEXEXTRACT(MasterCMCopy!$Y29,""&lt;(.*)&gt;""),""UNKNOWN""),"""")"),"")</f>
        <v/>
      </c>
      <c r="U29" s="84" t="str">
        <f>IF(AND(LEFT(MasterCMCopy!$C29,6)="BT-197", MasterCMCopy!$C29&lt;&gt;MasterCMCopy!$C28),MasterCMCopy!$C29,"")</f>
        <v/>
      </c>
      <c r="V29" s="84" t="str">
        <f>IF(AND(LEFT(MasterCMCopy!$C29,6)="BT-197", MasterCMCopy!$C29&lt;&gt;MasterCMCopy!$C28), "In " &amp; MasterCMCopy!$C29 &amp; ", " &amp; MasterCMCopy!$D29 &amp; ", we link to the at-voc:non-publication-justification controlled list","")</f>
        <v/>
      </c>
      <c r="W29" s="84" t="str">
        <f>IF(AND(LEFT(MasterCMCopy!$C29,6)="BT-198", MasterCMCopy!$C29&lt;&gt;MasterCMCopy!$C28),MasterCMCopy!$C29,"")</f>
        <v/>
      </c>
      <c r="X29" s="84" t="str">
        <f>IF(AND(LEFT(MasterCMCopy!$C29,6)="BT-198", MasterCMCopy!$C29&lt;&gt;MasterCMCopy!$C28), MasterCMCopy!$D29 &amp; IF(AND(MasterCMCopy!$C29=MasterCMCopy!$C30, MasterCMCopy!$D29&lt;&gt;MasterCMCopy!$D30), (" (" &amp; MasterCMCopy!$D30 &amp; " below SDK 1.6)"), ""),"")</f>
        <v/>
      </c>
      <c r="Y29" s="84" t="str">
        <f t="shared" si="2"/>
        <v>tedm:MG-langString-hasConfidentialityJustification--NonPublishedInformation-ND-ProcedureAcceleratedJustificationUnpublish</v>
      </c>
      <c r="Z29" s="84" t="str">
        <f t="shared" si="3"/>
        <v/>
      </c>
      <c r="AA29" s="84" t="str">
        <f>IF(AND(LEFT(MasterCMCopy!$C29,6)="BT-196", MasterCMCopy!$C29&lt;&gt;MasterCMCopy!$C28),MasterCMCopy!$C29,"")</f>
        <v/>
      </c>
      <c r="AB29" s="84" t="str">
        <f>IF(AND(LEFT(MasterCMCopy!$C29,6)="BT-196", MasterCMCopy!$C29&lt;&gt;MasterCMCopy!$C28), MasterCMCopy!$D29 &amp; " of " &amp; MasterCMCopy!$L29 &amp; " under " &amp; MasterCMCopy!$I29,"")</f>
        <v/>
      </c>
      <c r="AC29" s="84" t="str">
        <f t="shared" si="4"/>
        <v/>
      </c>
      <c r="AD29" s="84" t="str">
        <f t="shared" si="5"/>
        <v/>
      </c>
    </row>
    <row r="30">
      <c r="A30" s="84" t="str">
        <f t="shared" si="1"/>
        <v>ND-DirectAwardJustificationCodeUnpublish.rml.ttl</v>
      </c>
      <c r="B30" s="84" t="str">
        <f>IF(MasterCMCopy!$X30="","---", "tedm:" &amp; IF(LEFT(MasterCMCopy!$C30, 3)="ND-", IF(LEFT(MasterCMCopy!$C34, 3)="ND-", MasterCMCopy!$L36, MasterCMCopy!$L34) &amp; "-" &amp; MasterCMCopy!$C30, MasterCMCopy!$L30 &amp; "-" &amp; MasterCMCopy!$I30))</f>
        <v>tedm:MG-NonPublishedInformation-ND-DirectAwardJustificationCodeUnpublish</v>
      </c>
      <c r="C30" s="85" t="str">
        <f>IF(AND(LEFT(MasterCMCopy!$C30,6)="BT-195", OR(LEFT(MasterCMCopy!$C29,3)="ND-",$B30&lt;&gt;$B29)),MasterCMCopy!$L30,"")</f>
        <v/>
      </c>
      <c r="D30" s="84" t="str">
        <f>IF(AND(LEFT(MasterCMCopy!$C30,3)="ND-", OR(MasterCMCopy!$N30&lt;&gt;MasterCMCopy!$N29, MasterCMCopy!$P30&lt;&gt;MasterCMCopy!$P29)),MasterCMCopy!$C30,"")</f>
        <v>ND-DirectAwardJustificationCodeUnpublish</v>
      </c>
      <c r="E30" s="84" t="str">
        <f>IF(AND(LEFT(MasterCMCopy!$C30,3)="ND-", OR(MasterCMCopy!$N30&lt;&gt;MasterCMCopy!$N29, MasterCMCopy!$P30&lt;&gt;MasterCMCopy!$P29)),MasterCMCopy!$N30,"")</f>
        <v>/*/cac:TenderingProcess/cac:ProcessJustification[cbc:ProcessReasonCode/@listName='direct-award-justification']/ext:UBLExtensions/ext:UBLExtension/ext:ExtensionContent/efext:EformsExtension/efac:FieldsPrivacy[efbc:FieldIdentifierCode/text()='dir-awa-jus']</v>
      </c>
      <c r="F30" s="86" t="str">
        <f>IFERROR(__xludf.DUMMYFUNCTION("IF($E30="""", """", REGEXEXTRACT($E30,""efbc:FieldIdentifierCode[^\]]+""))"),"efbc:FieldIdentifierCode/text()='dir-awa-jus'")</f>
        <v>efbc:FieldIdentifierCode/text()='dir-awa-jus'</v>
      </c>
      <c r="G30" s="87" t="str">
        <f>MasterCMCopy!A30</f>
        <v>1.4</v>
      </c>
      <c r="H30" s="87" t="str">
        <f>MasterCMCopy!B30</f>
        <v/>
      </c>
      <c r="J30" s="86" t="str">
        <f>IF(LEFT(MasterCMCopy!$C30,3)="ND-", IF(LEFT(MasterCMCopy!$X30,10)&lt;&gt;"epo:NonPub", MasterCMCopy!$L30, IF(RIGHT(MasterCMCopy!$X30,13)="epo:Procedure", "MG-Procedure", "")), "")</f>
        <v/>
      </c>
      <c r="K30" s="85" t="str">
        <f>IF(J30="", "", IF(J30="MG-Procedure", "ND-Root", MasterCMCopy!H30))</f>
        <v/>
      </c>
      <c r="L30" s="84" t="str">
        <f>IF($J30="", "", MasterCMCopy!$C30 &amp; " (concernsMaskedObject)")</f>
        <v/>
      </c>
      <c r="M30" s="84" t="str">
        <f>IFERROR(__xludf.DUMMYFUNCTION("IF($J30="""", """", ""Connection from NonPublishedInformation to "" &amp; REGEXEXTRACT(MasterCMCopy!$X30, "".*:(.*)"") &amp; "" under "" &amp; $J30 &amp; ""_"" &amp; $K30)"),"")</f>
        <v/>
      </c>
      <c r="N30" s="84" t="str">
        <f t="shared" si="6"/>
        <v/>
      </c>
      <c r="O30" s="86" t="str">
        <f>IFERROR(__xludf.DUMMYFUNCTION("IF($J30="""", """", IF($J30=""MG-Procedure"", """", REGEXREPLACE(MasterCMCopy!$P30,""\[[^\]]+\]"","""")))"),"")</f>
        <v/>
      </c>
      <c r="P30" s="83" t="str">
        <f>IFERROR(__xludf.DUMMYFUNCTION("REGEXREPLACE($O30,""[^/]+"","".."")"),"")</f>
        <v/>
      </c>
      <c r="Q30" s="84" t="str">
        <f>IF(AND(LEFT(MasterCMCopy!$C30,6)="BT-195", OR(MasterCMCopy!$O30&lt;&gt;MasterCMCopy!$O29,$G30&lt;&gt;$G29,$H30&lt;&gt;$H29)),MasterCMCopy!$C30,"")</f>
        <v/>
      </c>
      <c r="R30" s="84" t="str">
        <f>IF(AND(LEFT(MasterCMCopy!$C30,6)="BT-195", OR(MasterCMCopy!$O30&lt;&gt;MasterCMCopy!$O29,$G30&lt;&gt;$G29,$H30&lt;&gt;$H29)), "The field " &amp; MasterCMCopy!$C30 &amp; ", " &amp; MasterCMCopy!$D30 &amp; ", specifies information to generate the URI of the masked property","")</f>
        <v/>
      </c>
      <c r="S30" s="84" t="str">
        <f>IF(AND(LEFT(MasterCMCopy!$C30,6)="BT-195", OR(MasterCMCopy!$O30&lt;&gt;MasterCMCopy!$O29,$G30&lt;&gt;$G29,$H30&lt;&gt;$H29)),MasterCMCopy!$O30,"")</f>
        <v/>
      </c>
      <c r="T30" s="84" t="str">
        <f>IFERROR(__xludf.DUMMYFUNCTION("IF(AND(LEFT(MasterCMCopy!$C30,6)=""BT-195"", MasterCMCopy!$O30&lt;&gt;MasterCMCopy!$O29),IFNA(REGEXEXTRACT(MasterCMCopy!$Y30,""&lt;(.*)&gt;""),""UNKNOWN""),"""")"),"")</f>
        <v/>
      </c>
      <c r="U30" s="84" t="str">
        <f>IF(AND(LEFT(MasterCMCopy!$C30,6)="BT-197", MasterCMCopy!$C30&lt;&gt;MasterCMCopy!$C29),MasterCMCopy!$C30,"")</f>
        <v/>
      </c>
      <c r="V30" s="84" t="str">
        <f>IF(AND(LEFT(MasterCMCopy!$C30,6)="BT-197", MasterCMCopy!$C30&lt;&gt;MasterCMCopy!$C29), "In " &amp; MasterCMCopy!$C30 &amp; ", " &amp; MasterCMCopy!$D30 &amp; ", we link to the at-voc:non-publication-justification controlled list","")</f>
        <v/>
      </c>
      <c r="W30" s="84" t="str">
        <f>IF(AND(LEFT(MasterCMCopy!$C30,6)="BT-198", MasterCMCopy!$C30&lt;&gt;MasterCMCopy!$C29),MasterCMCopy!$C30,"")</f>
        <v/>
      </c>
      <c r="X30" s="84" t="str">
        <f>IF(AND(LEFT(MasterCMCopy!$C30,6)="BT-198", MasterCMCopy!$C30&lt;&gt;MasterCMCopy!$C29), MasterCMCopy!$D30 &amp; IF(AND(MasterCMCopy!$C30=MasterCMCopy!$C31, MasterCMCopy!$D30&lt;&gt;MasterCMCopy!$D31), (" (" &amp; MasterCMCopy!$D31 &amp; " below SDK 1.6)"), ""),"")</f>
        <v/>
      </c>
      <c r="Y30" s="84" t="str">
        <f t="shared" si="2"/>
        <v>tedm:MG-langString-hasConfidentialityJustification--NonPublishedInformation-ND-DirectAwardJustificationCodeUnpublish</v>
      </c>
      <c r="Z30" s="84" t="str">
        <f t="shared" si="3"/>
        <v>/*/cac:TenderingProcess/cac:ProcessJustification[cbc:ProcessReasonCode/@listName='direct-award-justification']/ext:UBLExtensions/ext:UBLExtension/ext:ExtensionContent/efext:EformsExtension/efac:FieldsPrivacy[efbc:FieldIdentifierCode/text()='dir-awa-jus']/efbc:ReasonDescription</v>
      </c>
      <c r="AA30" s="84" t="str">
        <f>IF(AND(LEFT(MasterCMCopy!$C30,6)="BT-196", MasterCMCopy!$C30&lt;&gt;MasterCMCopy!$C29),MasterCMCopy!$C30,"")</f>
        <v/>
      </c>
      <c r="AB30" s="84" t="str">
        <f>IF(AND(LEFT(MasterCMCopy!$C30,6)="BT-196", MasterCMCopy!$C30&lt;&gt;MasterCMCopy!$C29), MasterCMCopy!$D30 &amp; " of " &amp; MasterCMCopy!$L30 &amp; " under " &amp; MasterCMCopy!$I30,"")</f>
        <v/>
      </c>
      <c r="AC30" s="84" t="str">
        <f t="shared" si="4"/>
        <v/>
      </c>
      <c r="AD30" s="84" t="str">
        <f t="shared" si="5"/>
        <v/>
      </c>
    </row>
    <row r="31">
      <c r="A31" s="84" t="str">
        <f t="shared" si="1"/>
        <v/>
      </c>
      <c r="B31" s="84" t="str">
        <f>IF(MasterCMCopy!$X31="","---", "tedm:" &amp; IF(LEFT(MasterCMCopy!$C31, 3)="ND-", IF(LEFT(MasterCMCopy!$C35, 3)="ND-", MasterCMCopy!$L37, MasterCMCopy!$L35) &amp; "-" &amp; MasterCMCopy!$C31, MasterCMCopy!$L31 &amp; "-" &amp; MasterCMCopy!$I31))</f>
        <v>tedm:MG-NonPublishedInformation-ND-DirectAwardJustificationCodeUnpublish</v>
      </c>
      <c r="C31" s="85" t="str">
        <f>IF(AND(LEFT(MasterCMCopy!$C31,6)="BT-195", OR(LEFT(MasterCMCopy!$C30,3)="ND-",$B31&lt;&gt;$B30)),MasterCMCopy!$L31,"")</f>
        <v/>
      </c>
      <c r="D31" s="84" t="str">
        <f>IF(AND(LEFT(MasterCMCopy!$C31,3)="ND-", OR(MasterCMCopy!$N31&lt;&gt;MasterCMCopy!$N30, MasterCMCopy!$P31&lt;&gt;MasterCMCopy!$P30)),MasterCMCopy!$C31,"")</f>
        <v/>
      </c>
      <c r="E31" s="84" t="str">
        <f>IF(AND(LEFT(MasterCMCopy!$C31,3)="ND-", OR(MasterCMCopy!$N31&lt;&gt;MasterCMCopy!$N30, MasterCMCopy!$P31&lt;&gt;MasterCMCopy!$P30)),MasterCMCopy!$N31,"")</f>
        <v/>
      </c>
      <c r="F31" s="86" t="str">
        <f>IFERROR(__xludf.DUMMYFUNCTION("IF($E31="""", """", REGEXEXTRACT($E31,""efbc:FieldIdentifierCode[^\]]+""))"),"")</f>
        <v/>
      </c>
      <c r="G31" s="87" t="str">
        <f>MasterCMCopy!A31</f>
        <v>1.4</v>
      </c>
      <c r="H31" s="87" t="str">
        <f>MasterCMCopy!B31</f>
        <v/>
      </c>
      <c r="J31" s="86" t="str">
        <f>IF(LEFT(MasterCMCopy!$C31,3)="ND-", IF(LEFT(MasterCMCopy!$X31,10)&lt;&gt;"epo:NonPub", MasterCMCopy!$L31, IF(RIGHT(MasterCMCopy!$X31,13)="epo:Procedure", "MG-Procedure", "")), "")</f>
        <v/>
      </c>
      <c r="K31" s="85" t="str">
        <f>IF(J31="", "", IF(J31="MG-Procedure", "ND-Root", MasterCMCopy!H31))</f>
        <v/>
      </c>
      <c r="L31" s="84" t="str">
        <f>IF($J31="", "", MasterCMCopy!$C31 &amp; " (concernsMaskedObject)")</f>
        <v/>
      </c>
      <c r="M31" s="84" t="str">
        <f>IFERROR(__xludf.DUMMYFUNCTION("IF($J31="""", """", ""Connection from NonPublishedInformation to "" &amp; REGEXEXTRACT(MasterCMCopy!$X31, "".*:(.*)"") &amp; "" under "" &amp; $J31 &amp; ""_"" &amp; $K31)"),"")</f>
        <v/>
      </c>
      <c r="N31" s="84" t="str">
        <f t="shared" si="6"/>
        <v/>
      </c>
      <c r="O31" s="86" t="str">
        <f>IFERROR(__xludf.DUMMYFUNCTION("IF($J31="""", """", IF($J31=""MG-Procedure"", """", REGEXREPLACE(MasterCMCopy!$P31,""\[[^\]]+\]"","""")))"),"")</f>
        <v/>
      </c>
      <c r="P31" s="83" t="str">
        <f>IFERROR(__xludf.DUMMYFUNCTION("REGEXREPLACE($O31,""[^/]+"","".."")"),"")</f>
        <v/>
      </c>
      <c r="Q31" s="84" t="str">
        <f>IF(AND(LEFT(MasterCMCopy!$C31,6)="BT-195", OR(MasterCMCopy!$O31&lt;&gt;MasterCMCopy!$O30,$G31&lt;&gt;$G30,$H31&lt;&gt;$H30)),MasterCMCopy!$C31,"")</f>
        <v/>
      </c>
      <c r="R31" s="84" t="str">
        <f>IF(AND(LEFT(MasterCMCopy!$C31,6)="BT-195", OR(MasterCMCopy!$O31&lt;&gt;MasterCMCopy!$O30,$G31&lt;&gt;$G30,$H31&lt;&gt;$H30)), "The field " &amp; MasterCMCopy!$C31 &amp; ", " &amp; MasterCMCopy!$D31 &amp; ", specifies information to generate the URI of the masked property","")</f>
        <v/>
      </c>
      <c r="S31" s="84" t="str">
        <f>IF(AND(LEFT(MasterCMCopy!$C31,6)="BT-195", OR(MasterCMCopy!$O31&lt;&gt;MasterCMCopy!$O30,$G31&lt;&gt;$G30,$H31&lt;&gt;$H30)),MasterCMCopy!$O31,"")</f>
        <v/>
      </c>
      <c r="T31" s="84" t="str">
        <f>IFERROR(__xludf.DUMMYFUNCTION("IF(AND(LEFT(MasterCMCopy!$C31,6)=""BT-195"", MasterCMCopy!$O31&lt;&gt;MasterCMCopy!$O30),IFNA(REGEXEXTRACT(MasterCMCopy!$Y31,""&lt;(.*)&gt;""),""UNKNOWN""),"""")"),"")</f>
        <v/>
      </c>
      <c r="U31" s="84" t="str">
        <f>IF(AND(LEFT(MasterCMCopy!$C31,6)="BT-197", MasterCMCopy!$C31&lt;&gt;MasterCMCopy!$C30),MasterCMCopy!$C31,"")</f>
        <v/>
      </c>
      <c r="V31" s="84" t="str">
        <f>IF(AND(LEFT(MasterCMCopy!$C31,6)="BT-197", MasterCMCopy!$C31&lt;&gt;MasterCMCopy!$C30), "In " &amp; MasterCMCopy!$C31 &amp; ", " &amp; MasterCMCopy!$D31 &amp; ", we link to the at-voc:non-publication-justification controlled list","")</f>
        <v/>
      </c>
      <c r="W31" s="84" t="str">
        <f>IF(AND(LEFT(MasterCMCopy!$C31,6)="BT-198", MasterCMCopy!$C31&lt;&gt;MasterCMCopy!$C30),MasterCMCopy!$C31,"")</f>
        <v/>
      </c>
      <c r="X31" s="84" t="str">
        <f>IF(AND(LEFT(MasterCMCopy!$C31,6)="BT-198", MasterCMCopy!$C31&lt;&gt;MasterCMCopy!$C30), MasterCMCopy!$D31 &amp; IF(AND(MasterCMCopy!$C31=MasterCMCopy!$C32, MasterCMCopy!$D31&lt;&gt;MasterCMCopy!$D32), (" (" &amp; MasterCMCopy!$D32 &amp; " below SDK 1.6)"), ""),"")</f>
        <v/>
      </c>
      <c r="Y31" s="84" t="str">
        <f t="shared" si="2"/>
        <v>tedm:MG-langString-hasConfidentialityJustification--NonPublishedInformation-ND-DirectAwardJustificationCodeUnpublish</v>
      </c>
      <c r="Z31" s="84" t="str">
        <f t="shared" si="3"/>
        <v/>
      </c>
      <c r="AA31" s="84" t="str">
        <f>IF(AND(LEFT(MasterCMCopy!$C31,6)="BT-196", MasterCMCopy!$C31&lt;&gt;MasterCMCopy!$C30),MasterCMCopy!$C31,"")</f>
        <v/>
      </c>
      <c r="AB31" s="84" t="str">
        <f>IF(AND(LEFT(MasterCMCopy!$C31,6)="BT-196", MasterCMCopy!$C31&lt;&gt;MasterCMCopy!$C30), MasterCMCopy!$D31 &amp; " of " &amp; MasterCMCopy!$L31 &amp; " under " &amp; MasterCMCopy!$I31,"")</f>
        <v/>
      </c>
      <c r="AC31" s="84" t="str">
        <f t="shared" si="4"/>
        <v/>
      </c>
      <c r="AD31" s="84" t="str">
        <f t="shared" si="5"/>
        <v/>
      </c>
    </row>
    <row r="32">
      <c r="A32" s="84" t="str">
        <f t="shared" si="1"/>
        <v/>
      </c>
      <c r="B32" s="84" t="str">
        <f>IF(MasterCMCopy!$X32="","---", "tedm:" &amp; IF(LEFT(MasterCMCopy!$C32, 3)="ND-", IF(LEFT(MasterCMCopy!$C36, 3)="ND-", MasterCMCopy!$L38, MasterCMCopy!$L36) &amp; "-" &amp; MasterCMCopy!$C32, MasterCMCopy!$L32 &amp; "-" &amp; MasterCMCopy!$I32))</f>
        <v>tedm:MG-NonPublishedInformation-ND-DirectAwardJustificationCodeUnpublish</v>
      </c>
      <c r="C32" s="85" t="str">
        <f>IF(AND(LEFT(MasterCMCopy!$C32,6)="BT-195", OR(LEFT(MasterCMCopy!$C31,3)="ND-",$B32&lt;&gt;$B31)),MasterCMCopy!$L32,"")</f>
        <v/>
      </c>
      <c r="D32" s="84" t="str">
        <f>IF(AND(LEFT(MasterCMCopy!$C32,3)="ND-", OR(MasterCMCopy!$N32&lt;&gt;MasterCMCopy!$N31, MasterCMCopy!$P32&lt;&gt;MasterCMCopy!$P31)),MasterCMCopy!$C32,"")</f>
        <v/>
      </c>
      <c r="E32" s="84" t="str">
        <f>IF(AND(LEFT(MasterCMCopy!$C32,3)="ND-", OR(MasterCMCopy!$N32&lt;&gt;MasterCMCopy!$N31, MasterCMCopy!$P32&lt;&gt;MasterCMCopy!$P31)),MasterCMCopy!$N32,"")</f>
        <v/>
      </c>
      <c r="F32" s="86" t="str">
        <f>IFERROR(__xludf.DUMMYFUNCTION("IF($E32="""", """", REGEXEXTRACT($E32,""efbc:FieldIdentifierCode[^\]]+""))"),"")</f>
        <v/>
      </c>
      <c r="G32" s="87" t="str">
        <f>MasterCMCopy!A32</f>
        <v>1.4</v>
      </c>
      <c r="H32" s="87" t="str">
        <f>MasterCMCopy!B32</f>
        <v/>
      </c>
      <c r="J32" s="86" t="str">
        <f>IF(LEFT(MasterCMCopy!$C32,3)="ND-", IF(LEFT(MasterCMCopy!$X32,10)&lt;&gt;"epo:NonPub", MasterCMCopy!$L32, IF(RIGHT(MasterCMCopy!$X32,13)="epo:Procedure", "MG-Procedure", "")), "")</f>
        <v>MG-DirectAwardTerm-isSubjectToTerm-Procedure</v>
      </c>
      <c r="K32" s="85" t="str">
        <f>IF(J32="", "", IF(J32="MG-Procedure", "ND-Root", MasterCMCopy!H32))</f>
        <v>ND-DirectAward</v>
      </c>
      <c r="L32" s="84" t="str">
        <f>IF($J32="", "", MasterCMCopy!$C32 &amp; " (concernsMaskedObject)")</f>
        <v>ND-DirectAwardJustificationCodeUnpublish (concernsMaskedObject)</v>
      </c>
      <c r="M32" s="84" t="str">
        <f>IFERROR(__xludf.DUMMYFUNCTION("IF($J32="""", """", ""Connection from NonPublishedInformation to "" &amp; REGEXEXTRACT(MasterCMCopy!$X32, "".*:(.*)"") &amp; "" under "" &amp; $J32 &amp; ""_"" &amp; $K32)"),"Connection from NonPublishedInformation to DirectAwardTerm under MG-DirectAwardTerm-isSubjectToTerm-Procedure_ND-DirectAward")</f>
        <v>Connection from NonPublishedInformation to DirectAwardTerm under MG-DirectAwardTerm-isSubjectToTerm-Procedure_ND-DirectAward</v>
      </c>
      <c r="N32" s="84" t="str">
        <f t="shared" si="6"/>
        <v>tedm:MG-DirectAwardTerm-isSubjectToTerm-Procedure_ND-DirectAward</v>
      </c>
      <c r="O32" s="86" t="str">
        <f>IFERROR(__xludf.DUMMYFUNCTION("IF($J32="""", """", IF($J32=""MG-Procedure"", """", REGEXREPLACE(MasterCMCopy!$P32,""\[[^\]]+\]"","""")))"),"ext:UBLExtensions/ext:UBLExtension/ext:ExtensionContent/efext:EformsExtension/efac:FieldsPrivacy")</f>
        <v>ext:UBLExtensions/ext:UBLExtension/ext:ExtensionContent/efext:EformsExtension/efac:FieldsPrivacy</v>
      </c>
      <c r="P32" s="83" t="str">
        <f>IFERROR(__xludf.DUMMYFUNCTION("REGEXREPLACE($O32,""[^/]+"","".."")"),"../../../../..")</f>
        <v>../../../../..</v>
      </c>
      <c r="Q32" s="84" t="str">
        <f>IF(AND(LEFT(MasterCMCopy!$C32,6)="BT-195", OR(MasterCMCopy!$O32&lt;&gt;MasterCMCopy!$O31,$G32&lt;&gt;$G31,$H32&lt;&gt;$H31)),MasterCMCopy!$C32,"")</f>
        <v/>
      </c>
      <c r="R32" s="84" t="str">
        <f>IF(AND(LEFT(MasterCMCopy!$C32,6)="BT-195", OR(MasterCMCopy!$O32&lt;&gt;MasterCMCopy!$O31,$G32&lt;&gt;$G31,$H32&lt;&gt;$H31)), "The field " &amp; MasterCMCopy!$C32 &amp; ", " &amp; MasterCMCopy!$D32 &amp; ", specifies information to generate the URI of the masked property","")</f>
        <v/>
      </c>
      <c r="S32" s="84" t="str">
        <f>IF(AND(LEFT(MasterCMCopy!$C32,6)="BT-195", OR(MasterCMCopy!$O32&lt;&gt;MasterCMCopy!$O31,$G32&lt;&gt;$G31,$H32&lt;&gt;$H31)),MasterCMCopy!$O32,"")</f>
        <v/>
      </c>
      <c r="T32" s="84" t="str">
        <f>IFERROR(__xludf.DUMMYFUNCTION("IF(AND(LEFT(MasterCMCopy!$C32,6)=""BT-195"", MasterCMCopy!$O32&lt;&gt;MasterCMCopy!$O31),IFNA(REGEXEXTRACT(MasterCMCopy!$Y32,""&lt;(.*)&gt;""),""UNKNOWN""),"""")"),"")</f>
        <v/>
      </c>
      <c r="U32" s="84" t="str">
        <f>IF(AND(LEFT(MasterCMCopy!$C32,6)="BT-197", MasterCMCopy!$C32&lt;&gt;MasterCMCopy!$C31),MasterCMCopy!$C32,"")</f>
        <v/>
      </c>
      <c r="V32" s="84" t="str">
        <f>IF(AND(LEFT(MasterCMCopy!$C32,6)="BT-197", MasterCMCopy!$C32&lt;&gt;MasterCMCopy!$C31), "In " &amp; MasterCMCopy!$C32 &amp; ", " &amp; MasterCMCopy!$D32 &amp; ", we link to the at-voc:non-publication-justification controlled list","")</f>
        <v/>
      </c>
      <c r="W32" s="84" t="str">
        <f>IF(AND(LEFT(MasterCMCopy!$C32,6)="BT-198", MasterCMCopy!$C32&lt;&gt;MasterCMCopy!$C31),MasterCMCopy!$C32,"")</f>
        <v/>
      </c>
      <c r="X32" s="84" t="str">
        <f>IF(AND(LEFT(MasterCMCopy!$C32,6)="BT-198", MasterCMCopy!$C32&lt;&gt;MasterCMCopy!$C31), MasterCMCopy!$D32 &amp; IF(AND(MasterCMCopy!$C32=MasterCMCopy!$C33, MasterCMCopy!$D32&lt;&gt;MasterCMCopy!$D33), (" (" &amp; MasterCMCopy!$D33 &amp; " below SDK 1.6)"), ""),"")</f>
        <v/>
      </c>
      <c r="Y32" s="84" t="str">
        <f t="shared" si="2"/>
        <v>tedm:MG-langString-hasConfidentialityJustification--NonPublishedInformation-ND-DirectAwardJustificationCodeUnpublish</v>
      </c>
      <c r="Z32" s="84" t="str">
        <f t="shared" si="3"/>
        <v/>
      </c>
      <c r="AA32" s="84" t="str">
        <f>IF(AND(LEFT(MasterCMCopy!$C32,6)="BT-196", MasterCMCopy!$C32&lt;&gt;MasterCMCopy!$C31),MasterCMCopy!$C32,"")</f>
        <v/>
      </c>
      <c r="AB32" s="84" t="str">
        <f>IF(AND(LEFT(MasterCMCopy!$C32,6)="BT-196", MasterCMCopy!$C32&lt;&gt;MasterCMCopy!$C31), MasterCMCopy!$D32 &amp; " of " &amp; MasterCMCopy!$L32 &amp; " under " &amp; MasterCMCopy!$I32,"")</f>
        <v/>
      </c>
      <c r="AC32" s="84" t="str">
        <f t="shared" si="4"/>
        <v/>
      </c>
      <c r="AD32" s="84" t="str">
        <f t="shared" si="5"/>
        <v/>
      </c>
    </row>
    <row r="33">
      <c r="A33" s="84" t="str">
        <f t="shared" si="1"/>
        <v/>
      </c>
      <c r="B33" s="84" t="str">
        <f>IF(MasterCMCopy!$X33="","---", "tedm:" &amp; IF(LEFT(MasterCMCopy!$C33, 3)="ND-", IF(LEFT(MasterCMCopy!$C37, 3)="ND-", MasterCMCopy!$L39, MasterCMCopy!$L37) &amp; "-" &amp; MasterCMCopy!$C33, MasterCMCopy!$L33 &amp; "-" &amp; MasterCMCopy!$I33))</f>
        <v>tedm:MG-NonPublishedInformation-ND-DirectAwardJustificationCodeUnpublish</v>
      </c>
      <c r="C33" s="85" t="str">
        <f>IF(AND(LEFT(MasterCMCopy!$C33,6)="BT-195", OR(LEFT(MasterCMCopy!$C32,3)="ND-",$B33&lt;&gt;$B32)),MasterCMCopy!$L33,"")</f>
        <v>MG-NonPublishedInformation</v>
      </c>
      <c r="D33" s="84" t="str">
        <f>IF(AND(LEFT(MasterCMCopy!$C33,3)="ND-", OR(MasterCMCopy!$N33&lt;&gt;MasterCMCopy!$N32, MasterCMCopy!$P33&lt;&gt;MasterCMCopy!$P32)),MasterCMCopy!$C33,"")</f>
        <v/>
      </c>
      <c r="E33" s="84" t="str">
        <f>IF(AND(LEFT(MasterCMCopy!$C33,3)="ND-", OR(MasterCMCopy!$N33&lt;&gt;MasterCMCopy!$N32, MasterCMCopy!$P33&lt;&gt;MasterCMCopy!$P32)),MasterCMCopy!$N33,"")</f>
        <v/>
      </c>
      <c r="F33" s="86" t="str">
        <f>IFERROR(__xludf.DUMMYFUNCTION("IF($E33="""", """", REGEXEXTRACT($E33,""efbc:FieldIdentifierCode[^\]]+""))"),"")</f>
        <v/>
      </c>
      <c r="G33" s="87" t="str">
        <f>MasterCMCopy!A33</f>
        <v>1.4</v>
      </c>
      <c r="H33" s="87" t="str">
        <f>MasterCMCopy!B33</f>
        <v/>
      </c>
      <c r="J33" s="86" t="str">
        <f>IF(LEFT(MasterCMCopy!$C33,3)="ND-", IF(LEFT(MasterCMCopy!$X33,10)&lt;&gt;"epo:NonPub", MasterCMCopy!$L33, IF(RIGHT(MasterCMCopy!$X33,13)="epo:Procedure", "MG-Procedure", "")), "")</f>
        <v/>
      </c>
      <c r="K33" s="85" t="str">
        <f>IF(J33="", "", IF(J33="MG-Procedure", "ND-Root", MasterCMCopy!H33))</f>
        <v/>
      </c>
      <c r="L33" s="84" t="str">
        <f>IF($J33="", "", MasterCMCopy!$C33 &amp; " (concernsMaskedObject)")</f>
        <v/>
      </c>
      <c r="M33" s="84" t="str">
        <f>IFERROR(__xludf.DUMMYFUNCTION("IF($J33="""", """", ""Connection from NonPublishedInformation to "" &amp; REGEXEXTRACT(MasterCMCopy!$X33, "".*:(.*)"") &amp; "" under "" &amp; $J33 &amp; ""_"" &amp; $K33)"),"")</f>
        <v/>
      </c>
      <c r="N33" s="84" t="str">
        <f t="shared" si="6"/>
        <v/>
      </c>
      <c r="O33" s="86" t="str">
        <f>IFERROR(__xludf.DUMMYFUNCTION("IF($J33="""", """", IF($J33=""MG-Procedure"", """", REGEXREPLACE(MasterCMCopy!$P33,""\[[^\]]+\]"","""")))"),"")</f>
        <v/>
      </c>
      <c r="P33" s="83" t="str">
        <f>IFERROR(__xludf.DUMMYFUNCTION("REGEXREPLACE($O33,""[^/]+"","".."")"),"")</f>
        <v/>
      </c>
      <c r="Q33" s="84" t="str">
        <f>IF(AND(LEFT(MasterCMCopy!$C33,6)="BT-195", OR(MasterCMCopy!$O33&lt;&gt;MasterCMCopy!$O32,$G33&lt;&gt;$G32,$H33&lt;&gt;$H32)),MasterCMCopy!$C33,"")</f>
        <v>BT-195(BT-136)-Procedure</v>
      </c>
      <c r="R33" s="84" t="str">
        <f>IF(AND(LEFT(MasterCMCopy!$C33,6)="BT-195", OR(MasterCMCopy!$O33&lt;&gt;MasterCMCopy!$O32,$G33&lt;&gt;$G32,$H33&lt;&gt;$H32)), "The field " &amp; MasterCMCopy!$C33 &amp; ", " &amp; MasterCMCopy!$D33 &amp; ", specifies information to generate the URI of the masked property","")</f>
        <v>The field BT-195(BT-136)-Procedure, Unpublished Identifier, specifies information to generate the URI of the masked property</v>
      </c>
      <c r="S33" s="84" t="str">
        <f>IF(AND(LEFT(MasterCMCopy!$C33,6)="BT-195", OR(MasterCMCopy!$O33&lt;&gt;MasterCMCopy!$O32,$G33&lt;&gt;$G32,$H33&lt;&gt;$H32)),MasterCMCopy!$O33,"")</f>
        <v>efbc:FieldIdentifierCode/text() = 'dir-awa-jus'</v>
      </c>
      <c r="T33" s="88" t="str">
        <f>IFERROR(__xludf.DUMMYFUNCTION("IF(AND(LEFT(MasterCMCopy!$C33,6)=""BT-195"", MasterCMCopy!$O33&lt;&gt;MasterCMCopy!$O32),IFNA(REGEXEXTRACT(MasterCMCopy!$Y33,""&lt;(.*)&gt;""),""UNKNOWN""),"""")"),"http://data.europa.eu/a4g/ontology#hasDirectAwardJustification")</f>
        <v>http://data.europa.eu/a4g/ontology#hasDirectAwardJustification</v>
      </c>
      <c r="U33" s="84" t="str">
        <f>IF(AND(LEFT(MasterCMCopy!$C33,6)="BT-197", MasterCMCopy!$C33&lt;&gt;MasterCMCopy!$C32),MasterCMCopy!$C33,"")</f>
        <v/>
      </c>
      <c r="V33" s="84" t="str">
        <f>IF(AND(LEFT(MasterCMCopy!$C33,6)="BT-197", MasterCMCopy!$C33&lt;&gt;MasterCMCopy!$C32), "In " &amp; MasterCMCopy!$C33 &amp; ", " &amp; MasterCMCopy!$D33 &amp; ", we link to the at-voc:non-publication-justification controlled list","")</f>
        <v/>
      </c>
      <c r="W33" s="84" t="str">
        <f>IF(AND(LEFT(MasterCMCopy!$C33,6)="BT-198", MasterCMCopy!$C33&lt;&gt;MasterCMCopy!$C32),MasterCMCopy!$C33,"")</f>
        <v/>
      </c>
      <c r="X33" s="84" t="str">
        <f>IF(AND(LEFT(MasterCMCopy!$C33,6)="BT-198", MasterCMCopy!$C33&lt;&gt;MasterCMCopy!$C32), MasterCMCopy!$D33 &amp; IF(AND(MasterCMCopy!$C33=MasterCMCopy!$C34, MasterCMCopy!$D33&lt;&gt;MasterCMCopy!$D34), (" (" &amp; MasterCMCopy!$D34 &amp; " below SDK 1.6)"), ""),"")</f>
        <v/>
      </c>
      <c r="Y33" s="84" t="str">
        <f t="shared" si="2"/>
        <v>tedm:MG-langString-hasConfidentialityJustification--NonPublishedInformation-ND-DirectAwardJustificationCodeUnpublish</v>
      </c>
      <c r="Z33" s="84" t="str">
        <f t="shared" si="3"/>
        <v/>
      </c>
      <c r="AA33" s="84" t="str">
        <f>IF(AND(LEFT(MasterCMCopy!$C33,6)="BT-196", MasterCMCopy!$C33&lt;&gt;MasterCMCopy!$C32),MasterCMCopy!$C33,"")</f>
        <v/>
      </c>
      <c r="AB33" s="84" t="str">
        <f>IF(AND(LEFT(MasterCMCopy!$C33,6)="BT-196", MasterCMCopy!$C33&lt;&gt;MasterCMCopy!$C32), MasterCMCopy!$D33 &amp; " of " &amp; MasterCMCopy!$L33 &amp; " under " &amp; MasterCMCopy!$I33,"")</f>
        <v/>
      </c>
      <c r="AC33" s="84" t="str">
        <f t="shared" si="4"/>
        <v/>
      </c>
      <c r="AD33" s="84" t="str">
        <f t="shared" si="5"/>
        <v/>
      </c>
    </row>
    <row r="34">
      <c r="A34" s="84" t="str">
        <f t="shared" si="1"/>
        <v/>
      </c>
      <c r="B34" s="84" t="str">
        <f>IF(MasterCMCopy!$X34="","---", "tedm:" &amp; IF(LEFT(MasterCMCopy!$C34, 3)="ND-", IF(LEFT(MasterCMCopy!$C38, 3)="ND-", MasterCMCopy!$L40, MasterCMCopy!$L38) &amp; "-" &amp; MasterCMCopy!$C34, MasterCMCopy!$L34 &amp; "-" &amp; MasterCMCopy!$I34))</f>
        <v>tedm:MG-NonPublishedInformation-ND-DirectAwardJustificationCodeUnpublish</v>
      </c>
      <c r="C34" s="85" t="str">
        <f>IF(AND(LEFT(MasterCMCopy!$C34,6)="BT-195", OR(LEFT(MasterCMCopy!$C33,3)="ND-",$B34&lt;&gt;$B33)),MasterCMCopy!$L34,"")</f>
        <v/>
      </c>
      <c r="D34" s="84" t="str">
        <f>IF(AND(LEFT(MasterCMCopy!$C34,3)="ND-", OR(MasterCMCopy!$N34&lt;&gt;MasterCMCopy!$N33, MasterCMCopy!$P34&lt;&gt;MasterCMCopy!$P33)),MasterCMCopy!$C34,"")</f>
        <v/>
      </c>
      <c r="E34" s="84" t="str">
        <f>IF(AND(LEFT(MasterCMCopy!$C34,3)="ND-", OR(MasterCMCopy!$N34&lt;&gt;MasterCMCopy!$N33, MasterCMCopy!$P34&lt;&gt;MasterCMCopy!$P33)),MasterCMCopy!$N34,"")</f>
        <v/>
      </c>
      <c r="F34" s="86" t="str">
        <f>IFERROR(__xludf.DUMMYFUNCTION("IF($E34="""", """", REGEXEXTRACT($E34,""efbc:FieldIdentifierCode[^\]]+""))"),"")</f>
        <v/>
      </c>
      <c r="G34" s="87" t="str">
        <f>MasterCMCopy!A34</f>
        <v>1.4</v>
      </c>
      <c r="H34" s="87" t="str">
        <f>MasterCMCopy!B34</f>
        <v/>
      </c>
      <c r="J34" s="86" t="str">
        <f>IF(LEFT(MasterCMCopy!$C34,3)="ND-", IF(LEFT(MasterCMCopy!$X34,10)&lt;&gt;"epo:NonPub", MasterCMCopy!$L34, IF(RIGHT(MasterCMCopy!$X34,13)="epo:Procedure", "MG-Procedure", "")), "")</f>
        <v/>
      </c>
      <c r="K34" s="85" t="str">
        <f>IF(J34="", "", IF(J34="MG-Procedure", "ND-Root", MasterCMCopy!H34))</f>
        <v/>
      </c>
      <c r="L34" s="84" t="str">
        <f>IF($J34="", "", MasterCMCopy!$C34 &amp; " (concernsMaskedObject)")</f>
        <v/>
      </c>
      <c r="M34" s="84" t="str">
        <f>IFERROR(__xludf.DUMMYFUNCTION("IF($J34="""", """", ""Connection from NonPublishedInformation to "" &amp; REGEXEXTRACT(MasterCMCopy!$X34, "".*:(.*)"") &amp; "" under "" &amp; $J34 &amp; ""_"" &amp; $K34)"),"")</f>
        <v/>
      </c>
      <c r="N34" s="84" t="str">
        <f t="shared" si="6"/>
        <v/>
      </c>
      <c r="O34" s="86" t="str">
        <f>IFERROR(__xludf.DUMMYFUNCTION("IF($J34="""", """", IF($J34=""MG-Procedure"", """", REGEXREPLACE(MasterCMCopy!$P34,""\[[^\]]+\]"","""")))"),"")</f>
        <v/>
      </c>
      <c r="P34" s="83" t="str">
        <f>IFERROR(__xludf.DUMMYFUNCTION("REGEXREPLACE($O34,""[^/]+"","".."")"),"")</f>
        <v/>
      </c>
      <c r="Q34" s="84" t="str">
        <f>IF(AND(LEFT(MasterCMCopy!$C34,6)="BT-195", OR(MasterCMCopy!$O34&lt;&gt;MasterCMCopy!$O33,$G34&lt;&gt;$G33,$H34&lt;&gt;$H33)),MasterCMCopy!$C34,"")</f>
        <v/>
      </c>
      <c r="R34" s="84" t="str">
        <f>IF(AND(LEFT(MasterCMCopy!$C34,6)="BT-195", OR(MasterCMCopy!$O34&lt;&gt;MasterCMCopy!$O33,$G34&lt;&gt;$G33,$H34&lt;&gt;$H33)), "The field " &amp; MasterCMCopy!$C34 &amp; ", " &amp; MasterCMCopy!$D34 &amp; ", specifies information to generate the URI of the masked property","")</f>
        <v/>
      </c>
      <c r="S34" s="84" t="str">
        <f>IF(AND(LEFT(MasterCMCopy!$C34,6)="BT-195", OR(MasterCMCopy!$O34&lt;&gt;MasterCMCopy!$O33,$G34&lt;&gt;$G33,$H34&lt;&gt;$H33)),MasterCMCopy!$O34,"")</f>
        <v/>
      </c>
      <c r="T34" s="84" t="str">
        <f>IFERROR(__xludf.DUMMYFUNCTION("IF(AND(LEFT(MasterCMCopy!$C34,6)=""BT-195"", MasterCMCopy!$O34&lt;&gt;MasterCMCopy!$O33),IFNA(REGEXEXTRACT(MasterCMCopy!$Y34,""&lt;(.*)&gt;""),""UNKNOWN""),"""")"),"")</f>
        <v/>
      </c>
      <c r="U34" s="84" t="str">
        <f>IF(AND(LEFT(MasterCMCopy!$C34,6)="BT-197", MasterCMCopy!$C34&lt;&gt;MasterCMCopy!$C33),MasterCMCopy!$C34,"")</f>
        <v/>
      </c>
      <c r="V34" s="84" t="str">
        <f>IF(AND(LEFT(MasterCMCopy!$C34,6)="BT-197", MasterCMCopy!$C34&lt;&gt;MasterCMCopy!$C33), "In " &amp; MasterCMCopy!$C34 &amp; ", " &amp; MasterCMCopy!$D34 &amp; ", we link to the at-voc:non-publication-justification controlled list","")</f>
        <v/>
      </c>
      <c r="W34" s="84" t="str">
        <f>IF(AND(LEFT(MasterCMCopy!$C34,6)="BT-198", MasterCMCopy!$C34&lt;&gt;MasterCMCopy!$C33),MasterCMCopy!$C34,"")</f>
        <v/>
      </c>
      <c r="X34" s="84" t="str">
        <f>IF(AND(LEFT(MasterCMCopy!$C34,6)="BT-198", MasterCMCopy!$C34&lt;&gt;MasterCMCopy!$C33), MasterCMCopy!$D34 &amp; IF(AND(MasterCMCopy!$C34=MasterCMCopy!$C35, MasterCMCopy!$D34&lt;&gt;MasterCMCopy!$D35), (" (" &amp; MasterCMCopy!$D35 &amp; " below SDK 1.6)"), ""),"")</f>
        <v/>
      </c>
      <c r="Y34" s="84" t="str">
        <f t="shared" si="2"/>
        <v>tedm:MG-langString-hasConfidentialityJustification--NonPublishedInformation-ND-DirectAwardJustificationCodeUnpublish</v>
      </c>
      <c r="Z34" s="84" t="str">
        <f t="shared" si="3"/>
        <v/>
      </c>
      <c r="AA34" s="84" t="str">
        <f>IF(AND(LEFT(MasterCMCopy!$C34,6)="BT-196", MasterCMCopy!$C34&lt;&gt;MasterCMCopy!$C33),MasterCMCopy!$C34,"")</f>
        <v>BT-196(BT-136)-Procedure</v>
      </c>
      <c r="AB34" s="84" t="str">
        <f>IF(AND(LEFT(MasterCMCopy!$C34,6)="BT-196", MasterCMCopy!$C34&lt;&gt;MasterCMCopy!$C33), MasterCMCopy!$D34 &amp; " of " &amp; MasterCMCopy!$L34 &amp; " under " &amp; MasterCMCopy!$I34,"")</f>
        <v>Unpublished Justification Description of MG-NonPublishedInformation under ND-DirectAwardJustificationCodeUnpublish</v>
      </c>
      <c r="AC34" s="84" t="str">
        <f t="shared" si="4"/>
        <v>BT-196(BT-136)-Procedure-Language</v>
      </c>
      <c r="AD34" s="84" t="str">
        <f t="shared" si="5"/>
        <v>Language of Unpublished Justification Description of MG-NonPublishedInformation under ND-DirectAwardJustificationCodeUnpublish</v>
      </c>
    </row>
    <row r="35">
      <c r="A35" s="84" t="str">
        <f t="shared" si="1"/>
        <v/>
      </c>
      <c r="B35" s="84" t="str">
        <f>IF(MasterCMCopy!$X35="","---", "tedm:" &amp; IF(LEFT(MasterCMCopy!$C35, 3)="ND-", IF(LEFT(MasterCMCopy!$C39, 3)="ND-", MasterCMCopy!$L41, MasterCMCopy!$L39) &amp; "-" &amp; MasterCMCopy!$C35, MasterCMCopy!$L35 &amp; "-" &amp; MasterCMCopy!$I35))</f>
        <v>tedm:MG-NonPublishedInformation-ND-DirectAwardJustificationCodeUnpublish</v>
      </c>
      <c r="C35" s="85" t="str">
        <f>IF(AND(LEFT(MasterCMCopy!$C35,6)="BT-195", OR(LEFT(MasterCMCopy!$C34,3)="ND-",$B35&lt;&gt;$B34)),MasterCMCopy!$L35,"")</f>
        <v/>
      </c>
      <c r="D35" s="84" t="str">
        <f>IF(AND(LEFT(MasterCMCopy!$C35,3)="ND-", OR(MasterCMCopy!$N35&lt;&gt;MasterCMCopy!$N34, MasterCMCopy!$P35&lt;&gt;MasterCMCopy!$P34)),MasterCMCopy!$C35,"")</f>
        <v/>
      </c>
      <c r="E35" s="84" t="str">
        <f>IF(AND(LEFT(MasterCMCopy!$C35,3)="ND-", OR(MasterCMCopy!$N35&lt;&gt;MasterCMCopy!$N34, MasterCMCopy!$P35&lt;&gt;MasterCMCopy!$P34)),MasterCMCopy!$N35,"")</f>
        <v/>
      </c>
      <c r="F35" s="86" t="str">
        <f>IFERROR(__xludf.DUMMYFUNCTION("IF($E35="""", """", REGEXEXTRACT($E35,""efbc:FieldIdentifierCode[^\]]+""))"),"")</f>
        <v/>
      </c>
      <c r="G35" s="87" t="str">
        <f>MasterCMCopy!A35</f>
        <v>1.4</v>
      </c>
      <c r="H35" s="87" t="str">
        <f>MasterCMCopy!B35</f>
        <v/>
      </c>
      <c r="J35" s="86" t="str">
        <f>IF(LEFT(MasterCMCopy!$C35,3)="ND-", IF(LEFT(MasterCMCopy!$X35,10)&lt;&gt;"epo:NonPub", MasterCMCopy!$L35, IF(RIGHT(MasterCMCopy!$X35,13)="epo:Procedure", "MG-Procedure", "")), "")</f>
        <v/>
      </c>
      <c r="K35" s="85" t="str">
        <f>IF(J35="", "", IF(J35="MG-Procedure", "ND-Root", MasterCMCopy!H35))</f>
        <v/>
      </c>
      <c r="L35" s="84" t="str">
        <f>IF($J35="", "", MasterCMCopy!$C35 &amp; " (concernsMaskedObject)")</f>
        <v/>
      </c>
      <c r="M35" s="84" t="str">
        <f>IFERROR(__xludf.DUMMYFUNCTION("IF($J35="""", """", ""Connection from NonPublishedInformation to "" &amp; REGEXEXTRACT(MasterCMCopy!$X35, "".*:(.*)"") &amp; "" under "" &amp; $J35 &amp; ""_"" &amp; $K35)"),"")</f>
        <v/>
      </c>
      <c r="N35" s="84" t="str">
        <f t="shared" si="6"/>
        <v/>
      </c>
      <c r="O35" s="86" t="str">
        <f>IFERROR(__xludf.DUMMYFUNCTION("IF($J35="""", """", IF($J35=""MG-Procedure"", """", REGEXREPLACE(MasterCMCopy!$P35,""\[[^\]]+\]"","""")))"),"")</f>
        <v/>
      </c>
      <c r="P35" s="83" t="str">
        <f>IFERROR(__xludf.DUMMYFUNCTION("REGEXREPLACE($O35,""[^/]+"","".."")"),"")</f>
        <v/>
      </c>
      <c r="Q35" s="84" t="str">
        <f>IF(AND(LEFT(MasterCMCopy!$C35,6)="BT-195", OR(MasterCMCopy!$O35&lt;&gt;MasterCMCopy!$O34,$G35&lt;&gt;$G34,$H35&lt;&gt;$H34)),MasterCMCopy!$C35,"")</f>
        <v/>
      </c>
      <c r="R35" s="84" t="str">
        <f>IF(AND(LEFT(MasterCMCopy!$C35,6)="BT-195", OR(MasterCMCopy!$O35&lt;&gt;MasterCMCopy!$O34,$G35&lt;&gt;$G34,$H35&lt;&gt;$H34)), "The field " &amp; MasterCMCopy!$C35 &amp; ", " &amp; MasterCMCopy!$D35 &amp; ", specifies information to generate the URI of the masked property","")</f>
        <v/>
      </c>
      <c r="S35" s="84" t="str">
        <f>IF(AND(LEFT(MasterCMCopy!$C35,6)="BT-195", OR(MasterCMCopy!$O35&lt;&gt;MasterCMCopy!$O34,$G35&lt;&gt;$G34,$H35&lt;&gt;$H34)),MasterCMCopy!$O35,"")</f>
        <v/>
      </c>
      <c r="T35" s="84" t="str">
        <f>IFERROR(__xludf.DUMMYFUNCTION("IF(AND(LEFT(MasterCMCopy!$C35,6)=""BT-195"", MasterCMCopy!$O35&lt;&gt;MasterCMCopy!$O34),IFNA(REGEXEXTRACT(MasterCMCopy!$Y35,""&lt;(.*)&gt;""),""UNKNOWN""),"""")"),"")</f>
        <v/>
      </c>
      <c r="U35" s="84" t="str">
        <f>IF(AND(LEFT(MasterCMCopy!$C35,6)="BT-197", MasterCMCopy!$C35&lt;&gt;MasterCMCopy!$C34),MasterCMCopy!$C35,"")</f>
        <v>BT-197(BT-136)-Procedure</v>
      </c>
      <c r="V35" s="84" t="str">
        <f>IF(AND(LEFT(MasterCMCopy!$C35,6)="BT-197", MasterCMCopy!$C35&lt;&gt;MasterCMCopy!$C34), "In " &amp; MasterCMCopy!$C35 &amp; ", " &amp; MasterCMCopy!$D35 &amp; ", we link to the at-voc:non-publication-justification controlled list","")</f>
        <v>In BT-197(BT-136)-Procedure, Unpublished Justification Code, we link to the at-voc:non-publication-justification controlled list</v>
      </c>
      <c r="W35" s="84" t="str">
        <f>IF(AND(LEFT(MasterCMCopy!$C35,6)="BT-198", MasterCMCopy!$C35&lt;&gt;MasterCMCopy!$C34),MasterCMCopy!$C35,"")</f>
        <v/>
      </c>
      <c r="X35" s="84" t="str">
        <f>IF(AND(LEFT(MasterCMCopy!$C35,6)="BT-198", MasterCMCopy!$C35&lt;&gt;MasterCMCopy!$C34), MasterCMCopy!$D35 &amp; IF(AND(MasterCMCopy!$C35=MasterCMCopy!$C36, MasterCMCopy!$D35&lt;&gt;MasterCMCopy!$D36), (" (" &amp; MasterCMCopy!$D36 &amp; " below SDK 1.6)"), ""),"")</f>
        <v/>
      </c>
      <c r="Y35" s="84" t="str">
        <f t="shared" si="2"/>
        <v>tedm:MG-langString-hasConfidentialityJustification--NonPublishedInformation-ND-DirectAwardJustificationCodeUnpublish</v>
      </c>
      <c r="Z35" s="84" t="str">
        <f t="shared" si="3"/>
        <v/>
      </c>
      <c r="AA35" s="84" t="str">
        <f>IF(AND(LEFT(MasterCMCopy!$C35,6)="BT-196", MasterCMCopy!$C35&lt;&gt;MasterCMCopy!$C34),MasterCMCopy!$C35,"")</f>
        <v/>
      </c>
      <c r="AB35" s="84" t="str">
        <f>IF(AND(LEFT(MasterCMCopy!$C35,6)="BT-196", MasterCMCopy!$C35&lt;&gt;MasterCMCopy!$C34), MasterCMCopy!$D35 &amp; " of " &amp; MasterCMCopy!$L35 &amp; " under " &amp; MasterCMCopy!$I35,"")</f>
        <v/>
      </c>
      <c r="AC35" s="84" t="str">
        <f t="shared" si="4"/>
        <v/>
      </c>
      <c r="AD35" s="84" t="str">
        <f t="shared" si="5"/>
        <v/>
      </c>
    </row>
    <row r="36">
      <c r="A36" s="84" t="str">
        <f t="shared" si="1"/>
        <v/>
      </c>
      <c r="B36" s="84" t="str">
        <f>IF(MasterCMCopy!$X36="","---", "tedm:" &amp; IF(LEFT(MasterCMCopy!$C36, 3)="ND-", IF(LEFT(MasterCMCopy!$C40, 3)="ND-", MasterCMCopy!$L42, MasterCMCopy!$L40) &amp; "-" &amp; MasterCMCopy!$C36, MasterCMCopy!$L36 &amp; "-" &amp; MasterCMCopy!$I36))</f>
        <v>tedm:MG-NonPublishedInformation-ND-DirectAwardJustificationCodeUnpublish</v>
      </c>
      <c r="C36" s="85" t="str">
        <f>IF(AND(LEFT(MasterCMCopy!$C36,6)="BT-195", OR(LEFT(MasterCMCopy!$C35,3)="ND-",$B36&lt;&gt;$B35)),MasterCMCopy!$L36,"")</f>
        <v/>
      </c>
      <c r="D36" s="84" t="str">
        <f>IF(AND(LEFT(MasterCMCopy!$C36,3)="ND-", OR(MasterCMCopy!$N36&lt;&gt;MasterCMCopy!$N35, MasterCMCopy!$P36&lt;&gt;MasterCMCopy!$P35)),MasterCMCopy!$C36,"")</f>
        <v/>
      </c>
      <c r="E36" s="84" t="str">
        <f>IF(AND(LEFT(MasterCMCopy!$C36,3)="ND-", OR(MasterCMCopy!$N36&lt;&gt;MasterCMCopy!$N35, MasterCMCopy!$P36&lt;&gt;MasterCMCopy!$P35)),MasterCMCopy!$N36,"")</f>
        <v/>
      </c>
      <c r="F36" s="86" t="str">
        <f>IFERROR(__xludf.DUMMYFUNCTION("IF($E36="""", """", REGEXEXTRACT($E36,""efbc:FieldIdentifierCode[^\]]+""))"),"")</f>
        <v/>
      </c>
      <c r="G36" s="87" t="str">
        <f>MasterCMCopy!A36</f>
        <v>1.4</v>
      </c>
      <c r="H36" s="87" t="str">
        <f>MasterCMCopy!B36</f>
        <v>1.5</v>
      </c>
      <c r="J36" s="86" t="str">
        <f>IF(LEFT(MasterCMCopy!$C36,3)="ND-", IF(LEFT(MasterCMCopy!$X36,10)&lt;&gt;"epo:NonPub", MasterCMCopy!$L36, IF(RIGHT(MasterCMCopy!$X36,13)="epo:Procedure", "MG-Procedure", "")), "")</f>
        <v/>
      </c>
      <c r="K36" s="85" t="str">
        <f>IF(J36="", "", IF(J36="MG-Procedure", "ND-Root", MasterCMCopy!H36))</f>
        <v/>
      </c>
      <c r="L36" s="84" t="str">
        <f>IF($J36="", "", MasterCMCopy!$C36 &amp; " (concernsMaskedObject)")</f>
        <v/>
      </c>
      <c r="M36" s="84" t="str">
        <f>IFERROR(__xludf.DUMMYFUNCTION("IF($J36="""", """", ""Connection from NonPublishedInformation to "" &amp; REGEXEXTRACT(MasterCMCopy!$X36, "".*:(.*)"") &amp; "" under "" &amp; $J36 &amp; ""_"" &amp; $K36)"),"")</f>
        <v/>
      </c>
      <c r="N36" s="84" t="str">
        <f t="shared" si="6"/>
        <v/>
      </c>
      <c r="O36" s="86" t="str">
        <f>IFERROR(__xludf.DUMMYFUNCTION("IF($J36="""", """", IF($J36=""MG-Procedure"", """", REGEXREPLACE(MasterCMCopy!$P36,""\[[^\]]+\]"","""")))"),"")</f>
        <v/>
      </c>
      <c r="P36" s="83" t="str">
        <f>IFERROR(__xludf.DUMMYFUNCTION("REGEXREPLACE($O36,""[^/]+"","".."")"),"")</f>
        <v/>
      </c>
      <c r="Q36" s="84" t="str">
        <f>IF(AND(LEFT(MasterCMCopy!$C36,6)="BT-195", OR(MasterCMCopy!$O36&lt;&gt;MasterCMCopy!$O35,$G36&lt;&gt;$G35,$H36&lt;&gt;$H35)),MasterCMCopy!$C36,"")</f>
        <v/>
      </c>
      <c r="R36" s="84" t="str">
        <f>IF(AND(LEFT(MasterCMCopy!$C36,6)="BT-195", OR(MasterCMCopy!$O36&lt;&gt;MasterCMCopy!$O35,$G36&lt;&gt;$G35,$H36&lt;&gt;$H35)), "The field " &amp; MasterCMCopy!$C36 &amp; ", " &amp; MasterCMCopy!$D36 &amp; ", specifies information to generate the URI of the masked property","")</f>
        <v/>
      </c>
      <c r="S36" s="84" t="str">
        <f>IF(AND(LEFT(MasterCMCopy!$C36,6)="BT-195", OR(MasterCMCopy!$O36&lt;&gt;MasterCMCopy!$O35,$G36&lt;&gt;$G35,$H36&lt;&gt;$H35)),MasterCMCopy!$O36,"")</f>
        <v/>
      </c>
      <c r="T36" s="84" t="str">
        <f>IFERROR(__xludf.DUMMYFUNCTION("IF(AND(LEFT(MasterCMCopy!$C36,6)=""BT-195"", MasterCMCopy!$O36&lt;&gt;MasterCMCopy!$O35),IFNA(REGEXEXTRACT(MasterCMCopy!$Y36,""&lt;(.*)&gt;""),""UNKNOWN""),"""")"),"")</f>
        <v/>
      </c>
      <c r="U36" s="84" t="str">
        <f>IF(AND(LEFT(MasterCMCopy!$C36,6)="BT-197", MasterCMCopy!$C36&lt;&gt;MasterCMCopy!$C35),MasterCMCopy!$C36,"")</f>
        <v/>
      </c>
      <c r="V36" s="84" t="str">
        <f>IF(AND(LEFT(MasterCMCopy!$C36,6)="BT-197", MasterCMCopy!$C36&lt;&gt;MasterCMCopy!$C35), "In " &amp; MasterCMCopy!$C36 &amp; ", " &amp; MasterCMCopy!$D36 &amp; ", we link to the at-voc:non-publication-justification controlled list","")</f>
        <v/>
      </c>
      <c r="W36" s="84" t="str">
        <f>IF(AND(LEFT(MasterCMCopy!$C36,6)="BT-198", MasterCMCopy!$C36&lt;&gt;MasterCMCopy!$C35),MasterCMCopy!$C36,"")</f>
        <v>BT-198(BT-136)-Procedure</v>
      </c>
      <c r="X36" s="84" t="str">
        <f>IF(AND(LEFT(MasterCMCopy!$C36,6)="BT-198", MasterCMCopy!$C36&lt;&gt;MasterCMCopy!$C35), MasterCMCopy!$D36 &amp; IF(AND(MasterCMCopy!$C36=MasterCMCopy!$C37, MasterCMCopy!$D36&lt;&gt;MasterCMCopy!$D37), (" (" &amp; MasterCMCopy!$D37 &amp; " below SDK 1.6)"), ""),"")</f>
        <v>Unpublished Accessibility Date (Unpublished Access Date below SDK 1.6)</v>
      </c>
      <c r="Y36" s="84" t="str">
        <f t="shared" si="2"/>
        <v>tedm:MG-langString-hasConfidentialityJustification--NonPublishedInformation-ND-DirectAwardJustificationCodeUnpublish</v>
      </c>
      <c r="Z36" s="84" t="str">
        <f t="shared" si="3"/>
        <v/>
      </c>
      <c r="AA36" s="84" t="str">
        <f>IF(AND(LEFT(MasterCMCopy!$C36,6)="BT-196", MasterCMCopy!$C36&lt;&gt;MasterCMCopy!$C35),MasterCMCopy!$C36,"")</f>
        <v/>
      </c>
      <c r="AB36" s="84" t="str">
        <f>IF(AND(LEFT(MasterCMCopy!$C36,6)="BT-196", MasterCMCopy!$C36&lt;&gt;MasterCMCopy!$C35), MasterCMCopy!$D36 &amp; " of " &amp; MasterCMCopy!$L36 &amp; " under " &amp; MasterCMCopy!$I36,"")</f>
        <v/>
      </c>
      <c r="AC36" s="84" t="str">
        <f t="shared" si="4"/>
        <v/>
      </c>
      <c r="AD36" s="84" t="str">
        <f t="shared" si="5"/>
        <v/>
      </c>
    </row>
    <row r="37">
      <c r="A37" s="84" t="str">
        <f t="shared" si="1"/>
        <v/>
      </c>
      <c r="B37" s="84" t="str">
        <f>IF(MasterCMCopy!$X37="","---", "tedm:" &amp; IF(LEFT(MasterCMCopy!$C37, 3)="ND-", IF(LEFT(MasterCMCopy!$C41, 3)="ND-", MasterCMCopy!$L43, MasterCMCopy!$L41) &amp; "-" &amp; MasterCMCopy!$C37, MasterCMCopy!$L37 &amp; "-" &amp; MasterCMCopy!$I37))</f>
        <v>tedm:MG-NonPublishedInformation-ND-DirectAwardJustificationCodeUnpublish</v>
      </c>
      <c r="C37" s="85" t="str">
        <f>IF(AND(LEFT(MasterCMCopy!$C37,6)="BT-195", OR(LEFT(MasterCMCopy!$C36,3)="ND-",$B37&lt;&gt;$B36)),MasterCMCopy!$L37,"")</f>
        <v/>
      </c>
      <c r="D37" s="84" t="str">
        <f>IF(AND(LEFT(MasterCMCopy!$C37,3)="ND-", OR(MasterCMCopy!$N37&lt;&gt;MasterCMCopy!$N36, MasterCMCopy!$P37&lt;&gt;MasterCMCopy!$P36)),MasterCMCopy!$C37,"")</f>
        <v/>
      </c>
      <c r="E37" s="84" t="str">
        <f>IF(AND(LEFT(MasterCMCopy!$C37,3)="ND-", OR(MasterCMCopy!$N37&lt;&gt;MasterCMCopy!$N36, MasterCMCopy!$P37&lt;&gt;MasterCMCopy!$P36)),MasterCMCopy!$N37,"")</f>
        <v/>
      </c>
      <c r="F37" s="86" t="str">
        <f>IFERROR(__xludf.DUMMYFUNCTION("IF($E37="""", """", REGEXEXTRACT($E37,""efbc:FieldIdentifierCode[^\]]+""))"),"")</f>
        <v/>
      </c>
      <c r="G37" s="87" t="str">
        <f>MasterCMCopy!A37</f>
        <v>1.6</v>
      </c>
      <c r="H37" s="87" t="str">
        <f>MasterCMCopy!B37</f>
        <v/>
      </c>
      <c r="J37" s="86" t="str">
        <f>IF(LEFT(MasterCMCopy!$C37,3)="ND-", IF(LEFT(MasterCMCopy!$X37,10)&lt;&gt;"epo:NonPub", MasterCMCopy!$L37, IF(RIGHT(MasterCMCopy!$X37,13)="epo:Procedure", "MG-Procedure", "")), "")</f>
        <v/>
      </c>
      <c r="K37" s="85" t="str">
        <f>IF(J37="", "", IF(J37="MG-Procedure", "ND-Root", MasterCMCopy!H37))</f>
        <v/>
      </c>
      <c r="L37" s="84" t="str">
        <f>IF($J37="", "", MasterCMCopy!$C37 &amp; " (concernsMaskedObject)")</f>
        <v/>
      </c>
      <c r="M37" s="84" t="str">
        <f>IFERROR(__xludf.DUMMYFUNCTION("IF($J37="""", """", ""Connection from NonPublishedInformation to "" &amp; REGEXEXTRACT(MasterCMCopy!$X37, "".*:(.*)"") &amp; "" under "" &amp; $J37 &amp; ""_"" &amp; $K37)"),"")</f>
        <v/>
      </c>
      <c r="N37" s="84" t="str">
        <f t="shared" si="6"/>
        <v/>
      </c>
      <c r="O37" s="86" t="str">
        <f>IFERROR(__xludf.DUMMYFUNCTION("IF($J37="""", """", IF($J37=""MG-Procedure"", """", REGEXREPLACE(MasterCMCopy!$P37,""\[[^\]]+\]"","""")))"),"")</f>
        <v/>
      </c>
      <c r="P37" s="83" t="str">
        <f>IFERROR(__xludf.DUMMYFUNCTION("REGEXREPLACE($O37,""[^/]+"","".."")"),"")</f>
        <v/>
      </c>
      <c r="Q37" s="84" t="str">
        <f>IF(AND(LEFT(MasterCMCopy!$C37,6)="BT-195", OR(MasterCMCopy!$O37&lt;&gt;MasterCMCopy!$O36,$G37&lt;&gt;$G36,$H37&lt;&gt;$H36)),MasterCMCopy!$C37,"")</f>
        <v/>
      </c>
      <c r="R37" s="84" t="str">
        <f>IF(AND(LEFT(MasterCMCopy!$C37,6)="BT-195", OR(MasterCMCopy!$O37&lt;&gt;MasterCMCopy!$O36,$G37&lt;&gt;$G36,$H37&lt;&gt;$H36)), "The field " &amp; MasterCMCopy!$C37 &amp; ", " &amp; MasterCMCopy!$D37 &amp; ", specifies information to generate the URI of the masked property","")</f>
        <v/>
      </c>
      <c r="S37" s="84" t="str">
        <f>IF(AND(LEFT(MasterCMCopy!$C37,6)="BT-195", OR(MasterCMCopy!$O37&lt;&gt;MasterCMCopy!$O36,$G37&lt;&gt;$G36,$H37&lt;&gt;$H36)),MasterCMCopy!$O37,"")</f>
        <v/>
      </c>
      <c r="T37" s="84" t="str">
        <f>IFERROR(__xludf.DUMMYFUNCTION("IF(AND(LEFT(MasterCMCopy!$C37,6)=""BT-195"", MasterCMCopy!$O37&lt;&gt;MasterCMCopy!$O36),IFNA(REGEXEXTRACT(MasterCMCopy!$Y37,""&lt;(.*)&gt;""),""UNKNOWN""),"""")"),"")</f>
        <v/>
      </c>
      <c r="U37" s="84" t="str">
        <f>IF(AND(LEFT(MasterCMCopy!$C37,6)="BT-197", MasterCMCopy!$C37&lt;&gt;MasterCMCopy!$C36),MasterCMCopy!$C37,"")</f>
        <v/>
      </c>
      <c r="V37" s="84" t="str">
        <f>IF(AND(LEFT(MasterCMCopy!$C37,6)="BT-197", MasterCMCopy!$C37&lt;&gt;MasterCMCopy!$C36), "In " &amp; MasterCMCopy!$C37 &amp; ", " &amp; MasterCMCopy!$D37 &amp; ", we link to the at-voc:non-publication-justification controlled list","")</f>
        <v/>
      </c>
      <c r="W37" s="84" t="str">
        <f>IF(AND(LEFT(MasterCMCopy!$C37,6)="BT-198", MasterCMCopy!$C37&lt;&gt;MasterCMCopy!$C36),MasterCMCopy!$C37,"")</f>
        <v/>
      </c>
      <c r="X37" s="84" t="str">
        <f>IF(AND(LEFT(MasterCMCopy!$C37,6)="BT-198", MasterCMCopy!$C37&lt;&gt;MasterCMCopy!$C36), MasterCMCopy!$D37 &amp; IF(AND(MasterCMCopy!$C37=MasterCMCopy!$C38, MasterCMCopy!$D37&lt;&gt;MasterCMCopy!$D38), (" (" &amp; MasterCMCopy!$D38 &amp; " below SDK 1.6)"), ""),"")</f>
        <v/>
      </c>
      <c r="Y37" s="84" t="str">
        <f t="shared" si="2"/>
        <v>tedm:MG-langString-hasConfidentialityJustification--NonPublishedInformation-ND-DirectAwardJustificationCodeUnpublish</v>
      </c>
      <c r="Z37" s="84" t="str">
        <f t="shared" si="3"/>
        <v/>
      </c>
      <c r="AA37" s="84" t="str">
        <f>IF(AND(LEFT(MasterCMCopy!$C37,6)="BT-196", MasterCMCopy!$C37&lt;&gt;MasterCMCopy!$C36),MasterCMCopy!$C37,"")</f>
        <v/>
      </c>
      <c r="AB37" s="84" t="str">
        <f>IF(AND(LEFT(MasterCMCopy!$C37,6)="BT-196", MasterCMCopy!$C37&lt;&gt;MasterCMCopy!$C36), MasterCMCopy!$D37 &amp; " of " &amp; MasterCMCopy!$L37 &amp; " under " &amp; MasterCMCopy!$I37,"")</f>
        <v/>
      </c>
      <c r="AC37" s="84" t="str">
        <f t="shared" si="4"/>
        <v/>
      </c>
      <c r="AD37" s="84" t="str">
        <f t="shared" si="5"/>
        <v/>
      </c>
    </row>
    <row r="38">
      <c r="A38" s="84" t="str">
        <f t="shared" si="1"/>
        <v>ND-DirectAwardJustificationTextUnpublish.rml.ttl</v>
      </c>
      <c r="B38" s="84" t="str">
        <f>IF(MasterCMCopy!$X38="","---", "tedm:" &amp; IF(LEFT(MasterCMCopy!$C38, 3)="ND-", IF(LEFT(MasterCMCopy!$C42, 3)="ND-", MasterCMCopy!$L44, MasterCMCopy!$L42) &amp; "-" &amp; MasterCMCopy!$C38, MasterCMCopy!$L38 &amp; "-" &amp; MasterCMCopy!$I38))</f>
        <v>tedm:MG-NonPublishedInformation-ND-DirectAwardJustificationTextUnpublish</v>
      </c>
      <c r="C38" s="85" t="str">
        <f>IF(AND(LEFT(MasterCMCopy!$C38,6)="BT-195", OR(LEFT(MasterCMCopy!$C37,3)="ND-",$B38&lt;&gt;$B37)),MasterCMCopy!$L38,"")</f>
        <v/>
      </c>
      <c r="D38" s="84" t="str">
        <f>IF(AND(LEFT(MasterCMCopy!$C38,3)="ND-", OR(MasterCMCopy!$N38&lt;&gt;MasterCMCopy!$N37, MasterCMCopy!$P38&lt;&gt;MasterCMCopy!$P37)),MasterCMCopy!$C38,"")</f>
        <v>ND-DirectAwardJustificationTextUnpublish</v>
      </c>
      <c r="E38" s="84" t="str">
        <f>IF(AND(LEFT(MasterCMCopy!$C38,3)="ND-", OR(MasterCMCopy!$N38&lt;&gt;MasterCMCopy!$N37, MasterCMCopy!$P38&lt;&gt;MasterCMCopy!$P37)),MasterCMCopy!$N38,"")</f>
        <v>/*/cac:TenderingProcess/cac:ProcessJustification[cbc:ProcessReasonCode/@listName='direct-award-justification']/ext:UBLExtensions/ext:UBLExtension/ext:ExtensionContent/efext:EformsExtension/efac:FieldsPrivacy[efbc:FieldIdentifierCode/text()='dir-awa-tex']</v>
      </c>
      <c r="F38" s="86" t="str">
        <f>IFERROR(__xludf.DUMMYFUNCTION("IF($E38="""", """", REGEXEXTRACT($E38,""efbc:FieldIdentifierCode[^\]]+""))"),"efbc:FieldIdentifierCode/text()='dir-awa-tex'")</f>
        <v>efbc:FieldIdentifierCode/text()='dir-awa-tex'</v>
      </c>
      <c r="G38" s="87" t="str">
        <f>MasterCMCopy!A38</f>
        <v>1.4</v>
      </c>
      <c r="H38" s="87" t="str">
        <f>MasterCMCopy!B38</f>
        <v/>
      </c>
      <c r="J38" s="86" t="str">
        <f>IF(LEFT(MasterCMCopy!$C38,3)="ND-", IF(LEFT(MasterCMCopy!$X38,10)&lt;&gt;"epo:NonPub", MasterCMCopy!$L38, IF(RIGHT(MasterCMCopy!$X38,13)="epo:Procedure", "MG-Procedure", "")), "")</f>
        <v/>
      </c>
      <c r="K38" s="85" t="str">
        <f>IF(J38="", "", IF(J38="MG-Procedure", "ND-Root", MasterCMCopy!H38))</f>
        <v/>
      </c>
      <c r="L38" s="84" t="str">
        <f>IF($J38="", "", MasterCMCopy!$C38 &amp; " (concernsMaskedObject)")</f>
        <v/>
      </c>
      <c r="M38" s="84" t="str">
        <f>IFERROR(__xludf.DUMMYFUNCTION("IF($J38="""", """", ""Connection from NonPublishedInformation to "" &amp; REGEXEXTRACT(MasterCMCopy!$X38, "".*:(.*)"") &amp; "" under "" &amp; $J38 &amp; ""_"" &amp; $K38)"),"")</f>
        <v/>
      </c>
      <c r="N38" s="84" t="str">
        <f t="shared" si="6"/>
        <v/>
      </c>
      <c r="O38" s="86" t="str">
        <f>IFERROR(__xludf.DUMMYFUNCTION("IF($J38="""", """", IF($J38=""MG-Procedure"", """", REGEXREPLACE(MasterCMCopy!$P38,""\[[^\]]+\]"","""")))"),"")</f>
        <v/>
      </c>
      <c r="P38" s="83" t="str">
        <f>IFERROR(__xludf.DUMMYFUNCTION("REGEXREPLACE($O38,""[^/]+"","".."")"),"")</f>
        <v/>
      </c>
      <c r="Q38" s="84" t="str">
        <f>IF(AND(LEFT(MasterCMCopy!$C38,6)="BT-195", OR(MasterCMCopy!$O38&lt;&gt;MasterCMCopy!$O37,$G38&lt;&gt;$G37,$H38&lt;&gt;$H37)),MasterCMCopy!$C38,"")</f>
        <v/>
      </c>
      <c r="R38" s="84" t="str">
        <f>IF(AND(LEFT(MasterCMCopy!$C38,6)="BT-195", OR(MasterCMCopy!$O38&lt;&gt;MasterCMCopy!$O37,$G38&lt;&gt;$G37,$H38&lt;&gt;$H37)), "The field " &amp; MasterCMCopy!$C38 &amp; ", " &amp; MasterCMCopy!$D38 &amp; ", specifies information to generate the URI of the masked property","")</f>
        <v/>
      </c>
      <c r="S38" s="84" t="str">
        <f>IF(AND(LEFT(MasterCMCopy!$C38,6)="BT-195", OR(MasterCMCopy!$O38&lt;&gt;MasterCMCopy!$O37,$G38&lt;&gt;$G37,$H38&lt;&gt;$H37)),MasterCMCopy!$O38,"")</f>
        <v/>
      </c>
      <c r="T38" s="84" t="str">
        <f>IFERROR(__xludf.DUMMYFUNCTION("IF(AND(LEFT(MasterCMCopy!$C38,6)=""BT-195"", MasterCMCopy!$O38&lt;&gt;MasterCMCopy!$O37),IFNA(REGEXEXTRACT(MasterCMCopy!$Y38,""&lt;(.*)&gt;""),""UNKNOWN""),"""")"),"")</f>
        <v/>
      </c>
      <c r="U38" s="84" t="str">
        <f>IF(AND(LEFT(MasterCMCopy!$C38,6)="BT-197", MasterCMCopy!$C38&lt;&gt;MasterCMCopy!$C37),MasterCMCopy!$C38,"")</f>
        <v/>
      </c>
      <c r="V38" s="84" t="str">
        <f>IF(AND(LEFT(MasterCMCopy!$C38,6)="BT-197", MasterCMCopy!$C38&lt;&gt;MasterCMCopy!$C37), "In " &amp; MasterCMCopy!$C38 &amp; ", " &amp; MasterCMCopy!$D38 &amp; ", we link to the at-voc:non-publication-justification controlled list","")</f>
        <v/>
      </c>
      <c r="W38" s="84" t="str">
        <f>IF(AND(LEFT(MasterCMCopy!$C38,6)="BT-198", MasterCMCopy!$C38&lt;&gt;MasterCMCopy!$C37),MasterCMCopy!$C38,"")</f>
        <v/>
      </c>
      <c r="X38" s="84" t="str">
        <f>IF(AND(LEFT(MasterCMCopy!$C38,6)="BT-198", MasterCMCopy!$C38&lt;&gt;MasterCMCopy!$C37), MasterCMCopy!$D38 &amp; IF(AND(MasterCMCopy!$C38=MasterCMCopy!$C39, MasterCMCopy!$D38&lt;&gt;MasterCMCopy!$D39), (" (" &amp; MasterCMCopy!$D39 &amp; " below SDK 1.6)"), ""),"")</f>
        <v/>
      </c>
      <c r="Y38" s="84" t="str">
        <f t="shared" si="2"/>
        <v>tedm:MG-langString-hasConfidentialityJustification--NonPublishedInformation-ND-DirectAwardJustificationTextUnpublish</v>
      </c>
      <c r="Z38" s="84" t="str">
        <f t="shared" si="3"/>
        <v>/*/cac:TenderingProcess/cac:ProcessJustification[cbc:ProcessReasonCode/@listName='direct-award-justification']/ext:UBLExtensions/ext:UBLExtension/ext:ExtensionContent/efext:EformsExtension/efac:FieldsPrivacy[efbc:FieldIdentifierCode/text()='dir-awa-tex']/efbc:ReasonDescription</v>
      </c>
      <c r="AA38" s="84" t="str">
        <f>IF(AND(LEFT(MasterCMCopy!$C38,6)="BT-196", MasterCMCopy!$C38&lt;&gt;MasterCMCopy!$C37),MasterCMCopy!$C38,"")</f>
        <v/>
      </c>
      <c r="AB38" s="84" t="str">
        <f>IF(AND(LEFT(MasterCMCopy!$C38,6)="BT-196", MasterCMCopy!$C38&lt;&gt;MasterCMCopy!$C37), MasterCMCopy!$D38 &amp; " of " &amp; MasterCMCopy!$L38 &amp; " under " &amp; MasterCMCopy!$I38,"")</f>
        <v/>
      </c>
      <c r="AC38" s="84" t="str">
        <f t="shared" si="4"/>
        <v/>
      </c>
      <c r="AD38" s="84" t="str">
        <f t="shared" si="5"/>
        <v/>
      </c>
    </row>
    <row r="39">
      <c r="A39" s="84" t="str">
        <f t="shared" si="1"/>
        <v/>
      </c>
      <c r="B39" s="84" t="str">
        <f>IF(MasterCMCopy!$X39="","---", "tedm:" &amp; IF(LEFT(MasterCMCopy!$C39, 3)="ND-", IF(LEFT(MasterCMCopy!$C43, 3)="ND-", MasterCMCopy!$L45, MasterCMCopy!$L43) &amp; "-" &amp; MasterCMCopy!$C39, MasterCMCopy!$L39 &amp; "-" &amp; MasterCMCopy!$I39))</f>
        <v>tedm:MG-NonPublishedInformation-ND-DirectAwardJustificationTextUnpublish</v>
      </c>
      <c r="C39" s="85" t="str">
        <f>IF(AND(LEFT(MasterCMCopy!$C39,6)="BT-195", OR(LEFT(MasterCMCopy!$C38,3)="ND-",$B39&lt;&gt;$B38)),MasterCMCopy!$L39,"")</f>
        <v/>
      </c>
      <c r="D39" s="84" t="str">
        <f>IF(AND(LEFT(MasterCMCopy!$C39,3)="ND-", OR(MasterCMCopy!$N39&lt;&gt;MasterCMCopy!$N38, MasterCMCopy!$P39&lt;&gt;MasterCMCopy!$P38)),MasterCMCopy!$C39,"")</f>
        <v/>
      </c>
      <c r="E39" s="84" t="str">
        <f>IF(AND(LEFT(MasterCMCopy!$C39,3)="ND-", OR(MasterCMCopy!$N39&lt;&gt;MasterCMCopy!$N38, MasterCMCopy!$P39&lt;&gt;MasterCMCopy!$P38)),MasterCMCopy!$N39,"")</f>
        <v/>
      </c>
      <c r="F39" s="86" t="str">
        <f>IFERROR(__xludf.DUMMYFUNCTION("IF($E39="""", """", REGEXEXTRACT($E39,""efbc:FieldIdentifierCode[^\]]+""))"),"")</f>
        <v/>
      </c>
      <c r="G39" s="87" t="str">
        <f>MasterCMCopy!A39</f>
        <v>1.4</v>
      </c>
      <c r="H39" s="87" t="str">
        <f>MasterCMCopy!B39</f>
        <v/>
      </c>
      <c r="J39" s="86" t="str">
        <f>IF(LEFT(MasterCMCopy!$C39,3)="ND-", IF(LEFT(MasterCMCopy!$X39,10)&lt;&gt;"epo:NonPub", MasterCMCopy!$L39, IF(RIGHT(MasterCMCopy!$X39,13)="epo:Procedure", "MG-Procedure", "")), "")</f>
        <v/>
      </c>
      <c r="K39" s="85" t="str">
        <f>IF(J39="", "", IF(J39="MG-Procedure", "ND-Root", MasterCMCopy!H39))</f>
        <v/>
      </c>
      <c r="L39" s="84" t="str">
        <f>IF($J39="", "", MasterCMCopy!$C39 &amp; " (concernsMaskedObject)")</f>
        <v/>
      </c>
      <c r="M39" s="84" t="str">
        <f>IFERROR(__xludf.DUMMYFUNCTION("IF($J39="""", """", ""Connection from NonPublishedInformation to "" &amp; REGEXEXTRACT(MasterCMCopy!$X39, "".*:(.*)"") &amp; "" under "" &amp; $J39 &amp; ""_"" &amp; $K39)"),"")</f>
        <v/>
      </c>
      <c r="N39" s="84" t="str">
        <f t="shared" si="6"/>
        <v/>
      </c>
      <c r="O39" s="86" t="str">
        <f>IFERROR(__xludf.DUMMYFUNCTION("IF($J39="""", """", IF($J39=""MG-Procedure"", """", REGEXREPLACE(MasterCMCopy!$P39,""\[[^\]]+\]"","""")))"),"")</f>
        <v/>
      </c>
      <c r="P39" s="83" t="str">
        <f>IFERROR(__xludf.DUMMYFUNCTION("REGEXREPLACE($O39,""[^/]+"","".."")"),"")</f>
        <v/>
      </c>
      <c r="Q39" s="84" t="str">
        <f>IF(AND(LEFT(MasterCMCopy!$C39,6)="BT-195", OR(MasterCMCopy!$O39&lt;&gt;MasterCMCopy!$O38,$G39&lt;&gt;$G38,$H39&lt;&gt;$H38)),MasterCMCopy!$C39,"")</f>
        <v/>
      </c>
      <c r="R39" s="84" t="str">
        <f>IF(AND(LEFT(MasterCMCopy!$C39,6)="BT-195", OR(MasterCMCopy!$O39&lt;&gt;MasterCMCopy!$O38,$G39&lt;&gt;$G38,$H39&lt;&gt;$H38)), "The field " &amp; MasterCMCopy!$C39 &amp; ", " &amp; MasterCMCopy!$D39 &amp; ", specifies information to generate the URI of the masked property","")</f>
        <v/>
      </c>
      <c r="S39" s="84" t="str">
        <f>IF(AND(LEFT(MasterCMCopy!$C39,6)="BT-195", OR(MasterCMCopy!$O39&lt;&gt;MasterCMCopy!$O38,$G39&lt;&gt;$G38,$H39&lt;&gt;$H38)),MasterCMCopy!$O39,"")</f>
        <v/>
      </c>
      <c r="T39" s="84" t="str">
        <f>IFERROR(__xludf.DUMMYFUNCTION("IF(AND(LEFT(MasterCMCopy!$C39,6)=""BT-195"", MasterCMCopy!$O39&lt;&gt;MasterCMCopy!$O38),IFNA(REGEXEXTRACT(MasterCMCopy!$Y39,""&lt;(.*)&gt;""),""UNKNOWN""),"""")"),"")</f>
        <v/>
      </c>
      <c r="U39" s="84" t="str">
        <f>IF(AND(LEFT(MasterCMCopy!$C39,6)="BT-197", MasterCMCopy!$C39&lt;&gt;MasterCMCopy!$C38),MasterCMCopy!$C39,"")</f>
        <v/>
      </c>
      <c r="V39" s="84" t="str">
        <f>IF(AND(LEFT(MasterCMCopy!$C39,6)="BT-197", MasterCMCopy!$C39&lt;&gt;MasterCMCopy!$C38), "In " &amp; MasterCMCopy!$C39 &amp; ", " &amp; MasterCMCopy!$D39 &amp; ", we link to the at-voc:non-publication-justification controlled list","")</f>
        <v/>
      </c>
      <c r="W39" s="84" t="str">
        <f>IF(AND(LEFT(MasterCMCopy!$C39,6)="BT-198", MasterCMCopy!$C39&lt;&gt;MasterCMCopy!$C38),MasterCMCopy!$C39,"")</f>
        <v/>
      </c>
      <c r="X39" s="84" t="str">
        <f>IF(AND(LEFT(MasterCMCopy!$C39,6)="BT-198", MasterCMCopy!$C39&lt;&gt;MasterCMCopy!$C38), MasterCMCopy!$D39 &amp; IF(AND(MasterCMCopy!$C39=MasterCMCopy!$C40, MasterCMCopy!$D39&lt;&gt;MasterCMCopy!$D40), (" (" &amp; MasterCMCopy!$D40 &amp; " below SDK 1.6)"), ""),"")</f>
        <v/>
      </c>
      <c r="Y39" s="84" t="str">
        <f t="shared" si="2"/>
        <v>tedm:MG-langString-hasConfidentialityJustification--NonPublishedInformation-ND-DirectAwardJustificationTextUnpublish</v>
      </c>
      <c r="Z39" s="84" t="str">
        <f t="shared" si="3"/>
        <v/>
      </c>
      <c r="AA39" s="84" t="str">
        <f>IF(AND(LEFT(MasterCMCopy!$C39,6)="BT-196", MasterCMCopy!$C39&lt;&gt;MasterCMCopy!$C38),MasterCMCopy!$C39,"")</f>
        <v/>
      </c>
      <c r="AB39" s="84" t="str">
        <f>IF(AND(LEFT(MasterCMCopy!$C39,6)="BT-196", MasterCMCopy!$C39&lt;&gt;MasterCMCopy!$C38), MasterCMCopy!$D39 &amp; " of " &amp; MasterCMCopy!$L39 &amp; " under " &amp; MasterCMCopy!$I39,"")</f>
        <v/>
      </c>
      <c r="AC39" s="84" t="str">
        <f t="shared" si="4"/>
        <v/>
      </c>
      <c r="AD39" s="84" t="str">
        <f t="shared" si="5"/>
        <v/>
      </c>
    </row>
    <row r="40">
      <c r="A40" s="84" t="str">
        <f t="shared" si="1"/>
        <v/>
      </c>
      <c r="B40" s="84" t="str">
        <f>IF(MasterCMCopy!$X40="","---", "tedm:" &amp; IF(LEFT(MasterCMCopy!$C40, 3)="ND-", IF(LEFT(MasterCMCopy!$C44, 3)="ND-", MasterCMCopy!$L46, MasterCMCopy!$L44) &amp; "-" &amp; MasterCMCopy!$C40, MasterCMCopy!$L40 &amp; "-" &amp; MasterCMCopy!$I40))</f>
        <v>tedm:MG-NonPublishedInformation-ND-DirectAwardJustificationTextUnpublish</v>
      </c>
      <c r="C40" s="85" t="str">
        <f>IF(AND(LEFT(MasterCMCopy!$C40,6)="BT-195", OR(LEFT(MasterCMCopy!$C39,3)="ND-",$B40&lt;&gt;$B39)),MasterCMCopy!$L40,"")</f>
        <v/>
      </c>
      <c r="D40" s="84" t="str">
        <f>IF(AND(LEFT(MasterCMCopy!$C40,3)="ND-", OR(MasterCMCopy!$N40&lt;&gt;MasterCMCopy!$N39, MasterCMCopy!$P40&lt;&gt;MasterCMCopy!$P39)),MasterCMCopy!$C40,"")</f>
        <v/>
      </c>
      <c r="E40" s="84" t="str">
        <f>IF(AND(LEFT(MasterCMCopy!$C40,3)="ND-", OR(MasterCMCopy!$N40&lt;&gt;MasterCMCopy!$N39, MasterCMCopy!$P40&lt;&gt;MasterCMCopy!$P39)),MasterCMCopy!$N40,"")</f>
        <v/>
      </c>
      <c r="F40" s="86" t="str">
        <f>IFERROR(__xludf.DUMMYFUNCTION("IF($E40="""", """", REGEXEXTRACT($E40,""efbc:FieldIdentifierCode[^\]]+""))"),"")</f>
        <v/>
      </c>
      <c r="G40" s="87" t="str">
        <f>MasterCMCopy!A40</f>
        <v>1.4</v>
      </c>
      <c r="H40" s="87" t="str">
        <f>MasterCMCopy!B40</f>
        <v/>
      </c>
      <c r="J40" s="86" t="str">
        <f>IF(LEFT(MasterCMCopy!$C40,3)="ND-", IF(LEFT(MasterCMCopy!$X40,10)&lt;&gt;"epo:NonPub", MasterCMCopy!$L40, IF(RIGHT(MasterCMCopy!$X40,13)="epo:Procedure", "MG-Procedure", "")), "")</f>
        <v>MG-DirectAwardTerm-isSubjectToTerm-Procedure</v>
      </c>
      <c r="K40" s="85" t="str">
        <f>IF(J40="", "", IF(J40="MG-Procedure", "ND-Root", MasterCMCopy!H40))</f>
        <v>ND-DirectAward</v>
      </c>
      <c r="L40" s="84" t="str">
        <f>IF($J40="", "", MasterCMCopy!$C40 &amp; " (concernsMaskedObject)")</f>
        <v>ND-DirectAwardJustificationTextUnpublish (concernsMaskedObject)</v>
      </c>
      <c r="M40" s="84" t="str">
        <f>IFERROR(__xludf.DUMMYFUNCTION("IF($J40="""", """", ""Connection from NonPublishedInformation to "" &amp; REGEXEXTRACT(MasterCMCopy!$X40, "".*:(.*)"") &amp; "" under "" &amp; $J40 &amp; ""_"" &amp; $K40)"),"Connection from NonPublishedInformation to DirectAwardTerm under MG-DirectAwardTerm-isSubjectToTerm-Procedure_ND-DirectAward")</f>
        <v>Connection from NonPublishedInformation to DirectAwardTerm under MG-DirectAwardTerm-isSubjectToTerm-Procedure_ND-DirectAward</v>
      </c>
      <c r="N40" s="84" t="str">
        <f t="shared" si="6"/>
        <v>tedm:MG-DirectAwardTerm-isSubjectToTerm-Procedure_ND-DirectAward</v>
      </c>
      <c r="O40" s="86" t="str">
        <f>IFERROR(__xludf.DUMMYFUNCTION("IF($J40="""", """", IF($J40=""MG-Procedure"", """", REGEXREPLACE(MasterCMCopy!$P40,""\[[^\]]+\]"","""")))"),"ext:UBLExtensions/ext:UBLExtension/ext:ExtensionContent/efext:EformsExtension/efac:FieldsPrivacy")</f>
        <v>ext:UBLExtensions/ext:UBLExtension/ext:ExtensionContent/efext:EformsExtension/efac:FieldsPrivacy</v>
      </c>
      <c r="P40" s="83" t="str">
        <f>IFERROR(__xludf.DUMMYFUNCTION("REGEXREPLACE($O40,""[^/]+"","".."")"),"../../../../..")</f>
        <v>../../../../..</v>
      </c>
      <c r="Q40" s="84" t="str">
        <f>IF(AND(LEFT(MasterCMCopy!$C40,6)="BT-195", OR(MasterCMCopy!$O40&lt;&gt;MasterCMCopy!$O39,$G40&lt;&gt;$G39,$H40&lt;&gt;$H39)),MasterCMCopy!$C40,"")</f>
        <v/>
      </c>
      <c r="R40" s="84" t="str">
        <f>IF(AND(LEFT(MasterCMCopy!$C40,6)="BT-195", OR(MasterCMCopy!$O40&lt;&gt;MasterCMCopy!$O39,$G40&lt;&gt;$G39,$H40&lt;&gt;$H39)), "The field " &amp; MasterCMCopy!$C40 &amp; ", " &amp; MasterCMCopy!$D40 &amp; ", specifies information to generate the URI of the masked property","")</f>
        <v/>
      </c>
      <c r="S40" s="84" t="str">
        <f>IF(AND(LEFT(MasterCMCopy!$C40,6)="BT-195", OR(MasterCMCopy!$O40&lt;&gt;MasterCMCopy!$O39,$G40&lt;&gt;$G39,$H40&lt;&gt;$H39)),MasterCMCopy!$O40,"")</f>
        <v/>
      </c>
      <c r="T40" s="84" t="str">
        <f>IFERROR(__xludf.DUMMYFUNCTION("IF(AND(LEFT(MasterCMCopy!$C40,6)=""BT-195"", MasterCMCopy!$O40&lt;&gt;MasterCMCopy!$O39),IFNA(REGEXEXTRACT(MasterCMCopy!$Y40,""&lt;(.*)&gt;""),""UNKNOWN""),"""")"),"")</f>
        <v/>
      </c>
      <c r="U40" s="84" t="str">
        <f>IF(AND(LEFT(MasterCMCopy!$C40,6)="BT-197", MasterCMCopy!$C40&lt;&gt;MasterCMCopy!$C39),MasterCMCopy!$C40,"")</f>
        <v/>
      </c>
      <c r="V40" s="84" t="str">
        <f>IF(AND(LEFT(MasterCMCopy!$C40,6)="BT-197", MasterCMCopy!$C40&lt;&gt;MasterCMCopy!$C39), "In " &amp; MasterCMCopy!$C40 &amp; ", " &amp; MasterCMCopy!$D40 &amp; ", we link to the at-voc:non-publication-justification controlled list","")</f>
        <v/>
      </c>
      <c r="W40" s="84" t="str">
        <f>IF(AND(LEFT(MasterCMCopy!$C40,6)="BT-198", MasterCMCopy!$C40&lt;&gt;MasterCMCopy!$C39),MasterCMCopy!$C40,"")</f>
        <v/>
      </c>
      <c r="X40" s="84" t="str">
        <f>IF(AND(LEFT(MasterCMCopy!$C40,6)="BT-198", MasterCMCopy!$C40&lt;&gt;MasterCMCopy!$C39), MasterCMCopy!$D40 &amp; IF(AND(MasterCMCopy!$C40=MasterCMCopy!$C41, MasterCMCopy!$D40&lt;&gt;MasterCMCopy!$D41), (" (" &amp; MasterCMCopy!$D41 &amp; " below SDK 1.6)"), ""),"")</f>
        <v/>
      </c>
      <c r="Y40" s="84" t="str">
        <f t="shared" si="2"/>
        <v>tedm:MG-langString-hasConfidentialityJustification--NonPublishedInformation-ND-DirectAwardJustificationTextUnpublish</v>
      </c>
      <c r="Z40" s="84" t="str">
        <f t="shared" si="3"/>
        <v/>
      </c>
      <c r="AA40" s="84" t="str">
        <f>IF(AND(LEFT(MasterCMCopy!$C40,6)="BT-196", MasterCMCopy!$C40&lt;&gt;MasterCMCopy!$C39),MasterCMCopy!$C40,"")</f>
        <v/>
      </c>
      <c r="AB40" s="84" t="str">
        <f>IF(AND(LEFT(MasterCMCopy!$C40,6)="BT-196", MasterCMCopy!$C40&lt;&gt;MasterCMCopy!$C39), MasterCMCopy!$D40 &amp; " of " &amp; MasterCMCopy!$L40 &amp; " under " &amp; MasterCMCopy!$I40,"")</f>
        <v/>
      </c>
      <c r="AC40" s="84" t="str">
        <f t="shared" si="4"/>
        <v/>
      </c>
      <c r="AD40" s="84" t="str">
        <f t="shared" si="5"/>
        <v/>
      </c>
    </row>
    <row r="41">
      <c r="A41" s="84" t="str">
        <f t="shared" si="1"/>
        <v/>
      </c>
      <c r="B41" s="84" t="str">
        <f>IF(MasterCMCopy!$X41="","---", "tedm:" &amp; IF(LEFT(MasterCMCopy!$C41, 3)="ND-", IF(LEFT(MasterCMCopy!$C45, 3)="ND-", MasterCMCopy!$L47, MasterCMCopy!$L45) &amp; "-" &amp; MasterCMCopy!$C41, MasterCMCopy!$L41 &amp; "-" &amp; MasterCMCopy!$I41))</f>
        <v>tedm:MG-NonPublishedInformation-ND-DirectAwardJustificationTextUnpublish</v>
      </c>
      <c r="C41" s="85" t="str">
        <f>IF(AND(LEFT(MasterCMCopy!$C41,6)="BT-195", OR(LEFT(MasterCMCopy!$C40,3)="ND-",$B41&lt;&gt;$B40)),MasterCMCopy!$L41,"")</f>
        <v>MG-NonPublishedInformation</v>
      </c>
      <c r="D41" s="84" t="str">
        <f>IF(AND(LEFT(MasterCMCopy!$C41,3)="ND-", OR(MasterCMCopy!$N41&lt;&gt;MasterCMCopy!$N40, MasterCMCopy!$P41&lt;&gt;MasterCMCopy!$P40)),MasterCMCopy!$C41,"")</f>
        <v/>
      </c>
      <c r="E41" s="84" t="str">
        <f>IF(AND(LEFT(MasterCMCopy!$C41,3)="ND-", OR(MasterCMCopy!$N41&lt;&gt;MasterCMCopy!$N40, MasterCMCopy!$P41&lt;&gt;MasterCMCopy!$P40)),MasterCMCopy!$N41,"")</f>
        <v/>
      </c>
      <c r="F41" s="86" t="str">
        <f>IFERROR(__xludf.DUMMYFUNCTION("IF($E41="""", """", REGEXEXTRACT($E41,""efbc:FieldIdentifierCode[^\]]+""))"),"")</f>
        <v/>
      </c>
      <c r="G41" s="87" t="str">
        <f>MasterCMCopy!A41</f>
        <v>1.4</v>
      </c>
      <c r="H41" s="87" t="str">
        <f>MasterCMCopy!B41</f>
        <v/>
      </c>
      <c r="J41" s="86" t="str">
        <f>IF(LEFT(MasterCMCopy!$C41,3)="ND-", IF(LEFT(MasterCMCopy!$X41,10)&lt;&gt;"epo:NonPub", MasterCMCopy!$L41, IF(RIGHT(MasterCMCopy!$X41,13)="epo:Procedure", "MG-Procedure", "")), "")</f>
        <v/>
      </c>
      <c r="K41" s="85" t="str">
        <f>IF(J41="", "", IF(J41="MG-Procedure", "ND-Root", MasterCMCopy!H41))</f>
        <v/>
      </c>
      <c r="L41" s="84" t="str">
        <f>IF($J41="", "", MasterCMCopy!$C41 &amp; " (concernsMaskedObject)")</f>
        <v/>
      </c>
      <c r="M41" s="84" t="str">
        <f>IFERROR(__xludf.DUMMYFUNCTION("IF($J41="""", """", ""Connection from NonPublishedInformation to "" &amp; REGEXEXTRACT(MasterCMCopy!$X41, "".*:(.*)"") &amp; "" under "" &amp; $J41 &amp; ""_"" &amp; $K41)"),"")</f>
        <v/>
      </c>
      <c r="N41" s="84" t="str">
        <f t="shared" si="6"/>
        <v/>
      </c>
      <c r="O41" s="86" t="str">
        <f>IFERROR(__xludf.DUMMYFUNCTION("IF($J41="""", """", IF($J41=""MG-Procedure"", """", REGEXREPLACE(MasterCMCopy!$P41,""\[[^\]]+\]"","""")))"),"")</f>
        <v/>
      </c>
      <c r="P41" s="83" t="str">
        <f>IFERROR(__xludf.DUMMYFUNCTION("REGEXREPLACE($O41,""[^/]+"","".."")"),"")</f>
        <v/>
      </c>
      <c r="Q41" s="84" t="str">
        <f>IF(AND(LEFT(MasterCMCopy!$C41,6)="BT-195", OR(MasterCMCopy!$O41&lt;&gt;MasterCMCopy!$O40,$G41&lt;&gt;$G40,$H41&lt;&gt;$H40)),MasterCMCopy!$C41,"")</f>
        <v>BT-195(BT-135)-Procedure</v>
      </c>
      <c r="R41" s="84" t="str">
        <f>IF(AND(LEFT(MasterCMCopy!$C41,6)="BT-195", OR(MasterCMCopy!$O41&lt;&gt;MasterCMCopy!$O40,$G41&lt;&gt;$G40,$H41&lt;&gt;$H40)), "The field " &amp; MasterCMCopy!$C41 &amp; ", " &amp; MasterCMCopy!$D41 &amp; ", specifies information to generate the URI of the masked property","")</f>
        <v>The field BT-195(BT-135)-Procedure, Unpublished Identifier, specifies information to generate the URI of the masked property</v>
      </c>
      <c r="S41" s="84" t="str">
        <f>IF(AND(LEFT(MasterCMCopy!$C41,6)="BT-195", OR(MasterCMCopy!$O41&lt;&gt;MasterCMCopy!$O40,$G41&lt;&gt;$G40,$H41&lt;&gt;$H40)),MasterCMCopy!$O41,"")</f>
        <v>efbc:FieldIdentifierCode/text() = 'dir-awa-tex'</v>
      </c>
      <c r="T41" s="88" t="str">
        <f>IFERROR(__xludf.DUMMYFUNCTION("IF(AND(LEFT(MasterCMCopy!$C41,6)=""BT-195"", MasterCMCopy!$O41&lt;&gt;MasterCMCopy!$O40),IFNA(REGEXEXTRACT(MasterCMCopy!$Y41,""&lt;(.*)&gt;""),""UNKNOWN""),"""")"),"http://data.europa.eu/a4g/ontology#hasJustification")</f>
        <v>http://data.europa.eu/a4g/ontology#hasJustification</v>
      </c>
      <c r="U41" s="84" t="str">
        <f>IF(AND(LEFT(MasterCMCopy!$C41,6)="BT-197", MasterCMCopy!$C41&lt;&gt;MasterCMCopy!$C40),MasterCMCopy!$C41,"")</f>
        <v/>
      </c>
      <c r="V41" s="84" t="str">
        <f>IF(AND(LEFT(MasterCMCopy!$C41,6)="BT-197", MasterCMCopy!$C41&lt;&gt;MasterCMCopy!$C40), "In " &amp; MasterCMCopy!$C41 &amp; ", " &amp; MasterCMCopy!$D41 &amp; ", we link to the at-voc:non-publication-justification controlled list","")</f>
        <v/>
      </c>
      <c r="W41" s="84" t="str">
        <f>IF(AND(LEFT(MasterCMCopy!$C41,6)="BT-198", MasterCMCopy!$C41&lt;&gt;MasterCMCopy!$C40),MasterCMCopy!$C41,"")</f>
        <v/>
      </c>
      <c r="X41" s="84" t="str">
        <f>IF(AND(LEFT(MasterCMCopy!$C41,6)="BT-198", MasterCMCopy!$C41&lt;&gt;MasterCMCopy!$C40), MasterCMCopy!$D41 &amp; IF(AND(MasterCMCopy!$C41=MasterCMCopy!$C42, MasterCMCopy!$D41&lt;&gt;MasterCMCopy!$D42), (" (" &amp; MasterCMCopy!$D42 &amp; " below SDK 1.6)"), ""),"")</f>
        <v/>
      </c>
      <c r="Y41" s="84" t="str">
        <f t="shared" si="2"/>
        <v>tedm:MG-langString-hasConfidentialityJustification--NonPublishedInformation-ND-DirectAwardJustificationTextUnpublish</v>
      </c>
      <c r="Z41" s="84" t="str">
        <f t="shared" si="3"/>
        <v/>
      </c>
      <c r="AA41" s="84" t="str">
        <f>IF(AND(LEFT(MasterCMCopy!$C41,6)="BT-196", MasterCMCopy!$C41&lt;&gt;MasterCMCopy!$C40),MasterCMCopy!$C41,"")</f>
        <v/>
      </c>
      <c r="AB41" s="84" t="str">
        <f>IF(AND(LEFT(MasterCMCopy!$C41,6)="BT-196", MasterCMCopy!$C41&lt;&gt;MasterCMCopy!$C40), MasterCMCopy!$D41 &amp; " of " &amp; MasterCMCopy!$L41 &amp; " under " &amp; MasterCMCopy!$I41,"")</f>
        <v/>
      </c>
      <c r="AC41" s="84" t="str">
        <f t="shared" si="4"/>
        <v/>
      </c>
      <c r="AD41" s="84" t="str">
        <f t="shared" si="5"/>
        <v/>
      </c>
    </row>
    <row r="42">
      <c r="A42" s="84" t="str">
        <f t="shared" si="1"/>
        <v/>
      </c>
      <c r="B42" s="84" t="str">
        <f>IF(MasterCMCopy!$X42="","---", "tedm:" &amp; IF(LEFT(MasterCMCopy!$C42, 3)="ND-", IF(LEFT(MasterCMCopy!$C46, 3)="ND-", MasterCMCopy!$L48, MasterCMCopy!$L46) &amp; "-" &amp; MasterCMCopy!$C42, MasterCMCopy!$L42 &amp; "-" &amp; MasterCMCopy!$I42))</f>
        <v>tedm:MG-NonPublishedInformation-ND-DirectAwardJustificationTextUnpublish</v>
      </c>
      <c r="C42" s="85" t="str">
        <f>IF(AND(LEFT(MasterCMCopy!$C42,6)="BT-195", OR(LEFT(MasterCMCopy!$C41,3)="ND-",$B42&lt;&gt;$B41)),MasterCMCopy!$L42,"")</f>
        <v/>
      </c>
      <c r="D42" s="84" t="str">
        <f>IF(AND(LEFT(MasterCMCopy!$C42,3)="ND-", OR(MasterCMCopy!$N42&lt;&gt;MasterCMCopy!$N41, MasterCMCopy!$P42&lt;&gt;MasterCMCopy!$P41)),MasterCMCopy!$C42,"")</f>
        <v/>
      </c>
      <c r="E42" s="84" t="str">
        <f>IF(AND(LEFT(MasterCMCopy!$C42,3)="ND-", OR(MasterCMCopy!$N42&lt;&gt;MasterCMCopy!$N41, MasterCMCopy!$P42&lt;&gt;MasterCMCopy!$P41)),MasterCMCopy!$N42,"")</f>
        <v/>
      </c>
      <c r="F42" s="86" t="str">
        <f>IFERROR(__xludf.DUMMYFUNCTION("IF($E42="""", """", REGEXEXTRACT($E42,""efbc:FieldIdentifierCode[^\]]+""))"),"")</f>
        <v/>
      </c>
      <c r="G42" s="87" t="str">
        <f>MasterCMCopy!A42</f>
        <v>1.4</v>
      </c>
      <c r="H42" s="87" t="str">
        <f>MasterCMCopy!B42</f>
        <v/>
      </c>
      <c r="J42" s="86" t="str">
        <f>IF(LEFT(MasterCMCopy!$C42,3)="ND-", IF(LEFT(MasterCMCopy!$X42,10)&lt;&gt;"epo:NonPub", MasterCMCopy!$L42, IF(RIGHT(MasterCMCopy!$X42,13)="epo:Procedure", "MG-Procedure", "")), "")</f>
        <v/>
      </c>
      <c r="K42" s="85" t="str">
        <f>IF(J42="", "", IF(J42="MG-Procedure", "ND-Root", MasterCMCopy!H42))</f>
        <v/>
      </c>
      <c r="L42" s="84" t="str">
        <f>IF($J42="", "", MasterCMCopy!$C42 &amp; " (concernsMaskedObject)")</f>
        <v/>
      </c>
      <c r="M42" s="84" t="str">
        <f>IFERROR(__xludf.DUMMYFUNCTION("IF($J42="""", """", ""Connection from NonPublishedInformation to "" &amp; REGEXEXTRACT(MasterCMCopy!$X42, "".*:(.*)"") &amp; "" under "" &amp; $J42 &amp; ""_"" &amp; $K42)"),"")</f>
        <v/>
      </c>
      <c r="N42" s="84" t="str">
        <f t="shared" si="6"/>
        <v/>
      </c>
      <c r="O42" s="86" t="str">
        <f>IFERROR(__xludf.DUMMYFUNCTION("IF($J42="""", """", IF($J42=""MG-Procedure"", """", REGEXREPLACE(MasterCMCopy!$P42,""\[[^\]]+\]"","""")))"),"")</f>
        <v/>
      </c>
      <c r="P42" s="83" t="str">
        <f>IFERROR(__xludf.DUMMYFUNCTION("REGEXREPLACE($O42,""[^/]+"","".."")"),"")</f>
        <v/>
      </c>
      <c r="Q42" s="84" t="str">
        <f>IF(AND(LEFT(MasterCMCopy!$C42,6)="BT-195", OR(MasterCMCopy!$O42&lt;&gt;MasterCMCopy!$O41,$G42&lt;&gt;$G41,$H42&lt;&gt;$H41)),MasterCMCopy!$C42,"")</f>
        <v/>
      </c>
      <c r="R42" s="84" t="str">
        <f>IF(AND(LEFT(MasterCMCopy!$C42,6)="BT-195", OR(MasterCMCopy!$O42&lt;&gt;MasterCMCopy!$O41,$G42&lt;&gt;$G41,$H42&lt;&gt;$H41)), "The field " &amp; MasterCMCopy!$C42 &amp; ", " &amp; MasterCMCopy!$D42 &amp; ", specifies information to generate the URI of the masked property","")</f>
        <v/>
      </c>
      <c r="S42" s="84" t="str">
        <f>IF(AND(LEFT(MasterCMCopy!$C42,6)="BT-195", OR(MasterCMCopy!$O42&lt;&gt;MasterCMCopy!$O41,$G42&lt;&gt;$G41,$H42&lt;&gt;$H41)),MasterCMCopy!$O42,"")</f>
        <v/>
      </c>
      <c r="T42" s="84" t="str">
        <f>IFERROR(__xludf.DUMMYFUNCTION("IF(AND(LEFT(MasterCMCopy!$C42,6)=""BT-195"", MasterCMCopy!$O42&lt;&gt;MasterCMCopy!$O41),IFNA(REGEXEXTRACT(MasterCMCopy!$Y42,""&lt;(.*)&gt;""),""UNKNOWN""),"""")"),"")</f>
        <v/>
      </c>
      <c r="U42" s="84" t="str">
        <f>IF(AND(LEFT(MasterCMCopy!$C42,6)="BT-197", MasterCMCopy!$C42&lt;&gt;MasterCMCopy!$C41),MasterCMCopy!$C42,"")</f>
        <v/>
      </c>
      <c r="V42" s="84" t="str">
        <f>IF(AND(LEFT(MasterCMCopy!$C42,6)="BT-197", MasterCMCopy!$C42&lt;&gt;MasterCMCopy!$C41), "In " &amp; MasterCMCopy!$C42 &amp; ", " &amp; MasterCMCopy!$D42 &amp; ", we link to the at-voc:non-publication-justification controlled list","")</f>
        <v/>
      </c>
      <c r="W42" s="84" t="str">
        <f>IF(AND(LEFT(MasterCMCopy!$C42,6)="BT-198", MasterCMCopy!$C42&lt;&gt;MasterCMCopy!$C41),MasterCMCopy!$C42,"")</f>
        <v/>
      </c>
      <c r="X42" s="84" t="str">
        <f>IF(AND(LEFT(MasterCMCopy!$C42,6)="BT-198", MasterCMCopy!$C42&lt;&gt;MasterCMCopy!$C41), MasterCMCopy!$D42 &amp; IF(AND(MasterCMCopy!$C42=MasterCMCopy!$C43, MasterCMCopy!$D42&lt;&gt;MasterCMCopy!$D43), (" (" &amp; MasterCMCopy!$D43 &amp; " below SDK 1.6)"), ""),"")</f>
        <v/>
      </c>
      <c r="Y42" s="84" t="str">
        <f t="shared" si="2"/>
        <v>tedm:MG-langString-hasConfidentialityJustification--NonPublishedInformation-ND-DirectAwardJustificationTextUnpublish</v>
      </c>
      <c r="Z42" s="84" t="str">
        <f t="shared" si="3"/>
        <v/>
      </c>
      <c r="AA42" s="84" t="str">
        <f>IF(AND(LEFT(MasterCMCopy!$C42,6)="BT-196", MasterCMCopy!$C42&lt;&gt;MasterCMCopy!$C41),MasterCMCopy!$C42,"")</f>
        <v>BT-196(BT-135)-Procedure</v>
      </c>
      <c r="AB42" s="84" t="str">
        <f>IF(AND(LEFT(MasterCMCopy!$C42,6)="BT-196", MasterCMCopy!$C42&lt;&gt;MasterCMCopy!$C41), MasterCMCopy!$D42 &amp; " of " &amp; MasterCMCopy!$L42 &amp; " under " &amp; MasterCMCopy!$I42,"")</f>
        <v>Unpublished Justification Description of MG-NonPublishedInformation under ND-DirectAwardJustificationTextUnpublish</v>
      </c>
      <c r="AC42" s="84" t="str">
        <f t="shared" si="4"/>
        <v>BT-196(BT-135)-Procedure-Language</v>
      </c>
      <c r="AD42" s="84" t="str">
        <f t="shared" si="5"/>
        <v>Language of Unpublished Justification Description of MG-NonPublishedInformation under ND-DirectAwardJustificationTextUnpublish</v>
      </c>
    </row>
    <row r="43">
      <c r="A43" s="84" t="str">
        <f t="shared" si="1"/>
        <v/>
      </c>
      <c r="B43" s="84" t="str">
        <f>IF(MasterCMCopy!$X43="","---", "tedm:" &amp; IF(LEFT(MasterCMCopy!$C43, 3)="ND-", IF(LEFT(MasterCMCopy!$C47, 3)="ND-", MasterCMCopy!$L49, MasterCMCopy!$L47) &amp; "-" &amp; MasterCMCopy!$C43, MasterCMCopy!$L43 &amp; "-" &amp; MasterCMCopy!$I43))</f>
        <v>tedm:MG-NonPublishedInformation-ND-DirectAwardJustificationTextUnpublish</v>
      </c>
      <c r="C43" s="85" t="str">
        <f>IF(AND(LEFT(MasterCMCopy!$C43,6)="BT-195", OR(LEFT(MasterCMCopy!$C42,3)="ND-",$B43&lt;&gt;$B42)),MasterCMCopy!$L43,"")</f>
        <v/>
      </c>
      <c r="D43" s="84" t="str">
        <f>IF(AND(LEFT(MasterCMCopy!$C43,3)="ND-", OR(MasterCMCopy!$N43&lt;&gt;MasterCMCopy!$N42, MasterCMCopy!$P43&lt;&gt;MasterCMCopy!$P42)),MasterCMCopy!$C43,"")</f>
        <v/>
      </c>
      <c r="E43" s="84" t="str">
        <f>IF(AND(LEFT(MasterCMCopy!$C43,3)="ND-", OR(MasterCMCopy!$N43&lt;&gt;MasterCMCopy!$N42, MasterCMCopy!$P43&lt;&gt;MasterCMCopy!$P42)),MasterCMCopy!$N43,"")</f>
        <v/>
      </c>
      <c r="F43" s="86" t="str">
        <f>IFERROR(__xludf.DUMMYFUNCTION("IF($E43="""", """", REGEXEXTRACT($E43,""efbc:FieldIdentifierCode[^\]]+""))"),"")</f>
        <v/>
      </c>
      <c r="G43" s="87" t="str">
        <f>MasterCMCopy!A43</f>
        <v>1.4</v>
      </c>
      <c r="H43" s="87" t="str">
        <f>MasterCMCopy!B43</f>
        <v/>
      </c>
      <c r="J43" s="86" t="str">
        <f>IF(LEFT(MasterCMCopy!$C43,3)="ND-", IF(LEFT(MasterCMCopy!$X43,10)&lt;&gt;"epo:NonPub", MasterCMCopy!$L43, IF(RIGHT(MasterCMCopy!$X43,13)="epo:Procedure", "MG-Procedure", "")), "")</f>
        <v/>
      </c>
      <c r="K43" s="85" t="str">
        <f>IF(J43="", "", IF(J43="MG-Procedure", "ND-Root", MasterCMCopy!H43))</f>
        <v/>
      </c>
      <c r="L43" s="84" t="str">
        <f>IF($J43="", "", MasterCMCopy!$C43 &amp; " (concernsMaskedObject)")</f>
        <v/>
      </c>
      <c r="M43" s="84" t="str">
        <f>IFERROR(__xludf.DUMMYFUNCTION("IF($J43="""", """", ""Connection from NonPublishedInformation to "" &amp; REGEXEXTRACT(MasterCMCopy!$X43, "".*:(.*)"") &amp; "" under "" &amp; $J43 &amp; ""_"" &amp; $K43)"),"")</f>
        <v/>
      </c>
      <c r="N43" s="84" t="str">
        <f t="shared" si="6"/>
        <v/>
      </c>
      <c r="O43" s="86" t="str">
        <f>IFERROR(__xludf.DUMMYFUNCTION("IF($J43="""", """", IF($J43=""MG-Procedure"", """", REGEXREPLACE(MasterCMCopy!$P43,""\[[^\]]+\]"","""")))"),"")</f>
        <v/>
      </c>
      <c r="P43" s="83" t="str">
        <f>IFERROR(__xludf.DUMMYFUNCTION("REGEXREPLACE($O43,""[^/]+"","".."")"),"")</f>
        <v/>
      </c>
      <c r="Q43" s="84" t="str">
        <f>IF(AND(LEFT(MasterCMCopy!$C43,6)="BT-195", OR(MasterCMCopy!$O43&lt;&gt;MasterCMCopy!$O42,$G43&lt;&gt;$G42,$H43&lt;&gt;$H42)),MasterCMCopy!$C43,"")</f>
        <v/>
      </c>
      <c r="R43" s="84" t="str">
        <f>IF(AND(LEFT(MasterCMCopy!$C43,6)="BT-195", OR(MasterCMCopy!$O43&lt;&gt;MasterCMCopy!$O42,$G43&lt;&gt;$G42,$H43&lt;&gt;$H42)), "The field " &amp; MasterCMCopy!$C43 &amp; ", " &amp; MasterCMCopy!$D43 &amp; ", specifies information to generate the URI of the masked property","")</f>
        <v/>
      </c>
      <c r="S43" s="84" t="str">
        <f>IF(AND(LEFT(MasterCMCopy!$C43,6)="BT-195", OR(MasterCMCopy!$O43&lt;&gt;MasterCMCopy!$O42,$G43&lt;&gt;$G42,$H43&lt;&gt;$H42)),MasterCMCopy!$O43,"")</f>
        <v/>
      </c>
      <c r="T43" s="84" t="str">
        <f>IFERROR(__xludf.DUMMYFUNCTION("IF(AND(LEFT(MasterCMCopy!$C43,6)=""BT-195"", MasterCMCopy!$O43&lt;&gt;MasterCMCopy!$O42),IFNA(REGEXEXTRACT(MasterCMCopy!$Y43,""&lt;(.*)&gt;""),""UNKNOWN""),"""")"),"")</f>
        <v/>
      </c>
      <c r="U43" s="84" t="str">
        <f>IF(AND(LEFT(MasterCMCopy!$C43,6)="BT-197", MasterCMCopy!$C43&lt;&gt;MasterCMCopy!$C42),MasterCMCopy!$C43,"")</f>
        <v>BT-197(BT-135)-Procedure</v>
      </c>
      <c r="V43" s="84" t="str">
        <f>IF(AND(LEFT(MasterCMCopy!$C43,6)="BT-197", MasterCMCopy!$C43&lt;&gt;MasterCMCopy!$C42), "In " &amp; MasterCMCopy!$C43 &amp; ", " &amp; MasterCMCopy!$D43 &amp; ", we link to the at-voc:non-publication-justification controlled list","")</f>
        <v>In BT-197(BT-135)-Procedure, Unpublished Justification Code, we link to the at-voc:non-publication-justification controlled list</v>
      </c>
      <c r="W43" s="84" t="str">
        <f>IF(AND(LEFT(MasterCMCopy!$C43,6)="BT-198", MasterCMCopy!$C43&lt;&gt;MasterCMCopy!$C42),MasterCMCopy!$C43,"")</f>
        <v/>
      </c>
      <c r="X43" s="84" t="str">
        <f>IF(AND(LEFT(MasterCMCopy!$C43,6)="BT-198", MasterCMCopy!$C43&lt;&gt;MasterCMCopy!$C42), MasterCMCopy!$D43 &amp; IF(AND(MasterCMCopy!$C43=MasterCMCopy!$C44, MasterCMCopy!$D43&lt;&gt;MasterCMCopy!$D44), (" (" &amp; MasterCMCopy!$D44 &amp; " below SDK 1.6)"), ""),"")</f>
        <v/>
      </c>
      <c r="Y43" s="84" t="str">
        <f t="shared" si="2"/>
        <v>tedm:MG-langString-hasConfidentialityJustification--NonPublishedInformation-ND-DirectAwardJustificationTextUnpublish</v>
      </c>
      <c r="Z43" s="84" t="str">
        <f t="shared" si="3"/>
        <v/>
      </c>
      <c r="AA43" s="84" t="str">
        <f>IF(AND(LEFT(MasterCMCopy!$C43,6)="BT-196", MasterCMCopy!$C43&lt;&gt;MasterCMCopy!$C42),MasterCMCopy!$C43,"")</f>
        <v/>
      </c>
      <c r="AB43" s="84" t="str">
        <f>IF(AND(LEFT(MasterCMCopy!$C43,6)="BT-196", MasterCMCopy!$C43&lt;&gt;MasterCMCopy!$C42), MasterCMCopy!$D43 &amp; " of " &amp; MasterCMCopy!$L43 &amp; " under " &amp; MasterCMCopy!$I43,"")</f>
        <v/>
      </c>
      <c r="AC43" s="84" t="str">
        <f t="shared" si="4"/>
        <v/>
      </c>
      <c r="AD43" s="84" t="str">
        <f t="shared" si="5"/>
        <v/>
      </c>
    </row>
    <row r="44">
      <c r="A44" s="84" t="str">
        <f t="shared" si="1"/>
        <v/>
      </c>
      <c r="B44" s="84" t="str">
        <f>IF(MasterCMCopy!$X44="","---", "tedm:" &amp; IF(LEFT(MasterCMCopy!$C44, 3)="ND-", IF(LEFT(MasterCMCopy!$C48, 3)="ND-", MasterCMCopy!$L50, MasterCMCopy!$L48) &amp; "-" &amp; MasterCMCopy!$C44, MasterCMCopy!$L44 &amp; "-" &amp; MasterCMCopy!$I44))</f>
        <v>tedm:MG-NonPublishedInformation-ND-DirectAwardJustificationTextUnpublish</v>
      </c>
      <c r="C44" s="85" t="str">
        <f>IF(AND(LEFT(MasterCMCopy!$C44,6)="BT-195", OR(LEFT(MasterCMCopy!$C43,3)="ND-",$B44&lt;&gt;$B43)),MasterCMCopy!$L44,"")</f>
        <v/>
      </c>
      <c r="D44" s="84" t="str">
        <f>IF(AND(LEFT(MasterCMCopy!$C44,3)="ND-", OR(MasterCMCopy!$N44&lt;&gt;MasterCMCopy!$N43, MasterCMCopy!$P44&lt;&gt;MasterCMCopy!$P43)),MasterCMCopy!$C44,"")</f>
        <v/>
      </c>
      <c r="E44" s="84" t="str">
        <f>IF(AND(LEFT(MasterCMCopy!$C44,3)="ND-", OR(MasterCMCopy!$N44&lt;&gt;MasterCMCopy!$N43, MasterCMCopy!$P44&lt;&gt;MasterCMCopy!$P43)),MasterCMCopy!$N44,"")</f>
        <v/>
      </c>
      <c r="F44" s="86" t="str">
        <f>IFERROR(__xludf.DUMMYFUNCTION("IF($E44="""", """", REGEXEXTRACT($E44,""efbc:FieldIdentifierCode[^\]]+""))"),"")</f>
        <v/>
      </c>
      <c r="G44" s="87" t="str">
        <f>MasterCMCopy!A44</f>
        <v>1.4</v>
      </c>
      <c r="H44" s="87" t="str">
        <f>MasterCMCopy!B44</f>
        <v>1.5</v>
      </c>
      <c r="J44" s="86" t="str">
        <f>IF(LEFT(MasterCMCopy!$C44,3)="ND-", IF(LEFT(MasterCMCopy!$X44,10)&lt;&gt;"epo:NonPub", MasterCMCopy!$L44, IF(RIGHT(MasterCMCopy!$X44,13)="epo:Procedure", "MG-Procedure", "")), "")</f>
        <v/>
      </c>
      <c r="K44" s="85" t="str">
        <f>IF(J44="", "", IF(J44="MG-Procedure", "ND-Root", MasterCMCopy!H44))</f>
        <v/>
      </c>
      <c r="L44" s="84" t="str">
        <f>IF($J44="", "", MasterCMCopy!$C44 &amp; " (concernsMaskedObject)")</f>
        <v/>
      </c>
      <c r="M44" s="84" t="str">
        <f>IFERROR(__xludf.DUMMYFUNCTION("IF($J44="""", """", ""Connection from NonPublishedInformation to "" &amp; REGEXEXTRACT(MasterCMCopy!$X44, "".*:(.*)"") &amp; "" under "" &amp; $J44 &amp; ""_"" &amp; $K44)"),"")</f>
        <v/>
      </c>
      <c r="N44" s="84" t="str">
        <f t="shared" si="6"/>
        <v/>
      </c>
      <c r="O44" s="86" t="str">
        <f>IFERROR(__xludf.DUMMYFUNCTION("IF($J44="""", """", IF($J44=""MG-Procedure"", """", REGEXREPLACE(MasterCMCopy!$P44,""\[[^\]]+\]"","""")))"),"")</f>
        <v/>
      </c>
      <c r="P44" s="83" t="str">
        <f>IFERROR(__xludf.DUMMYFUNCTION("REGEXREPLACE($O44,""[^/]+"","".."")"),"")</f>
        <v/>
      </c>
      <c r="Q44" s="84" t="str">
        <f>IF(AND(LEFT(MasterCMCopy!$C44,6)="BT-195", OR(MasterCMCopy!$O44&lt;&gt;MasterCMCopy!$O43,$G44&lt;&gt;$G43,$H44&lt;&gt;$H43)),MasterCMCopy!$C44,"")</f>
        <v/>
      </c>
      <c r="R44" s="84" t="str">
        <f>IF(AND(LEFT(MasterCMCopy!$C44,6)="BT-195", OR(MasterCMCopy!$O44&lt;&gt;MasterCMCopy!$O43,$G44&lt;&gt;$G43,$H44&lt;&gt;$H43)), "The field " &amp; MasterCMCopy!$C44 &amp; ", " &amp; MasterCMCopy!$D44 &amp; ", specifies information to generate the URI of the masked property","")</f>
        <v/>
      </c>
      <c r="S44" s="84" t="str">
        <f>IF(AND(LEFT(MasterCMCopy!$C44,6)="BT-195", OR(MasterCMCopy!$O44&lt;&gt;MasterCMCopy!$O43,$G44&lt;&gt;$G43,$H44&lt;&gt;$H43)),MasterCMCopy!$O44,"")</f>
        <v/>
      </c>
      <c r="T44" s="84" t="str">
        <f>IFERROR(__xludf.DUMMYFUNCTION("IF(AND(LEFT(MasterCMCopy!$C44,6)=""BT-195"", MasterCMCopy!$O44&lt;&gt;MasterCMCopy!$O43),IFNA(REGEXEXTRACT(MasterCMCopy!$Y44,""&lt;(.*)&gt;""),""UNKNOWN""),"""")"),"")</f>
        <v/>
      </c>
      <c r="U44" s="84" t="str">
        <f>IF(AND(LEFT(MasterCMCopy!$C44,6)="BT-197", MasterCMCopy!$C44&lt;&gt;MasterCMCopy!$C43),MasterCMCopy!$C44,"")</f>
        <v/>
      </c>
      <c r="V44" s="84" t="str">
        <f>IF(AND(LEFT(MasterCMCopy!$C44,6)="BT-197", MasterCMCopy!$C44&lt;&gt;MasterCMCopy!$C43), "In " &amp; MasterCMCopy!$C44 &amp; ", " &amp; MasterCMCopy!$D44 &amp; ", we link to the at-voc:non-publication-justification controlled list","")</f>
        <v/>
      </c>
      <c r="W44" s="84" t="str">
        <f>IF(AND(LEFT(MasterCMCopy!$C44,6)="BT-198", MasterCMCopy!$C44&lt;&gt;MasterCMCopy!$C43),MasterCMCopy!$C44,"")</f>
        <v>BT-198(BT-135)-Procedure</v>
      </c>
      <c r="X44" s="84" t="str">
        <f>IF(AND(LEFT(MasterCMCopy!$C44,6)="BT-198", MasterCMCopy!$C44&lt;&gt;MasterCMCopy!$C43), MasterCMCopy!$D44 &amp; IF(AND(MasterCMCopy!$C44=MasterCMCopy!$C45, MasterCMCopy!$D44&lt;&gt;MasterCMCopy!$D45), (" (" &amp; MasterCMCopy!$D45 &amp; " below SDK 1.6)"), ""),"")</f>
        <v>Unpublished Accessibility Date (Unpublished Access Date below SDK 1.6)</v>
      </c>
      <c r="Y44" s="84" t="str">
        <f t="shared" si="2"/>
        <v>tedm:MG-langString-hasConfidentialityJustification--NonPublishedInformation-ND-DirectAwardJustificationTextUnpublish</v>
      </c>
      <c r="Z44" s="84" t="str">
        <f t="shared" si="3"/>
        <v/>
      </c>
      <c r="AA44" s="84" t="str">
        <f>IF(AND(LEFT(MasterCMCopy!$C44,6)="BT-196", MasterCMCopy!$C44&lt;&gt;MasterCMCopy!$C43),MasterCMCopy!$C44,"")</f>
        <v/>
      </c>
      <c r="AB44" s="84" t="str">
        <f>IF(AND(LEFT(MasterCMCopy!$C44,6)="BT-196", MasterCMCopy!$C44&lt;&gt;MasterCMCopy!$C43), MasterCMCopy!$D44 &amp; " of " &amp; MasterCMCopy!$L44 &amp; " under " &amp; MasterCMCopy!$I44,"")</f>
        <v/>
      </c>
      <c r="AC44" s="84" t="str">
        <f t="shared" si="4"/>
        <v/>
      </c>
      <c r="AD44" s="84" t="str">
        <f t="shared" si="5"/>
        <v/>
      </c>
    </row>
    <row r="45">
      <c r="A45" s="84" t="str">
        <f t="shared" si="1"/>
        <v/>
      </c>
      <c r="B45" s="84" t="str">
        <f>IF(MasterCMCopy!$X45="","---", "tedm:" &amp; IF(LEFT(MasterCMCopy!$C45, 3)="ND-", IF(LEFT(MasterCMCopy!$C49, 3)="ND-", MasterCMCopy!$L51, MasterCMCopy!$L49) &amp; "-" &amp; MasterCMCopy!$C45, MasterCMCopy!$L45 &amp; "-" &amp; MasterCMCopy!$I45))</f>
        <v>tedm:MG-NonPublishedInformation-ND-DirectAwardJustificationTextUnpublish</v>
      </c>
      <c r="C45" s="85" t="str">
        <f>IF(AND(LEFT(MasterCMCopy!$C45,6)="BT-195", OR(LEFT(MasterCMCopy!$C44,3)="ND-",$B45&lt;&gt;$B44)),MasterCMCopy!$L45,"")</f>
        <v/>
      </c>
      <c r="D45" s="84" t="str">
        <f>IF(AND(LEFT(MasterCMCopy!$C45,3)="ND-", OR(MasterCMCopy!$N45&lt;&gt;MasterCMCopy!$N44, MasterCMCopy!$P45&lt;&gt;MasterCMCopy!$P44)),MasterCMCopy!$C45,"")</f>
        <v/>
      </c>
      <c r="E45" s="84" t="str">
        <f>IF(AND(LEFT(MasterCMCopy!$C45,3)="ND-", OR(MasterCMCopy!$N45&lt;&gt;MasterCMCopy!$N44, MasterCMCopy!$P45&lt;&gt;MasterCMCopy!$P44)),MasterCMCopy!$N45,"")</f>
        <v/>
      </c>
      <c r="F45" s="86" t="str">
        <f>IFERROR(__xludf.DUMMYFUNCTION("IF($E45="""", """", REGEXEXTRACT($E45,""efbc:FieldIdentifierCode[^\]]+""))"),"")</f>
        <v/>
      </c>
      <c r="G45" s="87" t="str">
        <f>MasterCMCopy!A45</f>
        <v>1.6</v>
      </c>
      <c r="H45" s="87" t="str">
        <f>MasterCMCopy!B45</f>
        <v/>
      </c>
      <c r="J45" s="86" t="str">
        <f>IF(LEFT(MasterCMCopy!$C45,3)="ND-", IF(LEFT(MasterCMCopy!$X45,10)&lt;&gt;"epo:NonPub", MasterCMCopy!$L45, IF(RIGHT(MasterCMCopy!$X45,13)="epo:Procedure", "MG-Procedure", "")), "")</f>
        <v/>
      </c>
      <c r="K45" s="85" t="str">
        <f>IF(J45="", "", IF(J45="MG-Procedure", "ND-Root", MasterCMCopy!H45))</f>
        <v/>
      </c>
      <c r="L45" s="84" t="str">
        <f>IF($J45="", "", MasterCMCopy!$C45 &amp; " (concernsMaskedObject)")</f>
        <v/>
      </c>
      <c r="M45" s="84" t="str">
        <f>IFERROR(__xludf.DUMMYFUNCTION("IF($J45="""", """", ""Connection from NonPublishedInformation to "" &amp; REGEXEXTRACT(MasterCMCopy!$X45, "".*:(.*)"") &amp; "" under "" &amp; $J45 &amp; ""_"" &amp; $K45)"),"")</f>
        <v/>
      </c>
      <c r="N45" s="84" t="str">
        <f t="shared" si="6"/>
        <v/>
      </c>
      <c r="O45" s="86" t="str">
        <f>IFERROR(__xludf.DUMMYFUNCTION("IF($J45="""", """", IF($J45=""MG-Procedure"", """", REGEXREPLACE(MasterCMCopy!$P45,""\[[^\]]+\]"","""")))"),"")</f>
        <v/>
      </c>
      <c r="P45" s="83" t="str">
        <f>IFERROR(__xludf.DUMMYFUNCTION("REGEXREPLACE($O45,""[^/]+"","".."")"),"")</f>
        <v/>
      </c>
      <c r="Q45" s="84" t="str">
        <f>IF(AND(LEFT(MasterCMCopy!$C45,6)="BT-195", OR(MasterCMCopy!$O45&lt;&gt;MasterCMCopy!$O44,$G45&lt;&gt;$G44,$H45&lt;&gt;$H44)),MasterCMCopy!$C45,"")</f>
        <v/>
      </c>
      <c r="R45" s="84" t="str">
        <f>IF(AND(LEFT(MasterCMCopy!$C45,6)="BT-195", OR(MasterCMCopy!$O45&lt;&gt;MasterCMCopy!$O44,$G45&lt;&gt;$G44,$H45&lt;&gt;$H44)), "The field " &amp; MasterCMCopy!$C45 &amp; ", " &amp; MasterCMCopy!$D45 &amp; ", specifies information to generate the URI of the masked property","")</f>
        <v/>
      </c>
      <c r="S45" s="84" t="str">
        <f>IF(AND(LEFT(MasterCMCopy!$C45,6)="BT-195", OR(MasterCMCopy!$O45&lt;&gt;MasterCMCopy!$O44,$G45&lt;&gt;$G44,$H45&lt;&gt;$H44)),MasterCMCopy!$O45,"")</f>
        <v/>
      </c>
      <c r="T45" s="84" t="str">
        <f>IFERROR(__xludf.DUMMYFUNCTION("IF(AND(LEFT(MasterCMCopy!$C45,6)=""BT-195"", MasterCMCopy!$O45&lt;&gt;MasterCMCopy!$O44),IFNA(REGEXEXTRACT(MasterCMCopy!$Y45,""&lt;(.*)&gt;""),""UNKNOWN""),"""")"),"")</f>
        <v/>
      </c>
      <c r="U45" s="84" t="str">
        <f>IF(AND(LEFT(MasterCMCopy!$C45,6)="BT-197", MasterCMCopy!$C45&lt;&gt;MasterCMCopy!$C44),MasterCMCopy!$C45,"")</f>
        <v/>
      </c>
      <c r="V45" s="84" t="str">
        <f>IF(AND(LEFT(MasterCMCopy!$C45,6)="BT-197", MasterCMCopy!$C45&lt;&gt;MasterCMCopy!$C44), "In " &amp; MasterCMCopy!$C45 &amp; ", " &amp; MasterCMCopy!$D45 &amp; ", we link to the at-voc:non-publication-justification controlled list","")</f>
        <v/>
      </c>
      <c r="W45" s="84" t="str">
        <f>IF(AND(LEFT(MasterCMCopy!$C45,6)="BT-198", MasterCMCopy!$C45&lt;&gt;MasterCMCopy!$C44),MasterCMCopy!$C45,"")</f>
        <v/>
      </c>
      <c r="X45" s="84" t="str">
        <f>IF(AND(LEFT(MasterCMCopy!$C45,6)="BT-198", MasterCMCopy!$C45&lt;&gt;MasterCMCopy!$C44), MasterCMCopy!$D45 &amp; IF(AND(MasterCMCopy!$C45=MasterCMCopy!$C46, MasterCMCopy!$D45&lt;&gt;MasterCMCopy!$D46), (" (" &amp; MasterCMCopy!$D46 &amp; " below SDK 1.6)"), ""),"")</f>
        <v/>
      </c>
      <c r="Y45" s="84" t="str">
        <f t="shared" si="2"/>
        <v>tedm:MG-langString-hasConfidentialityJustification--NonPublishedInformation-ND-DirectAwardJustificationTextUnpublish</v>
      </c>
      <c r="Z45" s="84" t="str">
        <f t="shared" si="3"/>
        <v/>
      </c>
      <c r="AA45" s="84" t="str">
        <f>IF(AND(LEFT(MasterCMCopy!$C45,6)="BT-196", MasterCMCopy!$C45&lt;&gt;MasterCMCopy!$C44),MasterCMCopy!$C45,"")</f>
        <v/>
      </c>
      <c r="AB45" s="84" t="str">
        <f>IF(AND(LEFT(MasterCMCopy!$C45,6)="BT-196", MasterCMCopy!$C45&lt;&gt;MasterCMCopy!$C44), MasterCMCopy!$D45 &amp; " of " &amp; MasterCMCopy!$L45 &amp; " under " &amp; MasterCMCopy!$I45,"")</f>
        <v/>
      </c>
      <c r="AC45" s="84" t="str">
        <f t="shared" si="4"/>
        <v/>
      </c>
      <c r="AD45" s="84" t="str">
        <f t="shared" si="5"/>
        <v/>
      </c>
    </row>
    <row r="46">
      <c r="A46" s="84" t="str">
        <f t="shared" si="1"/>
        <v>ND-DirectAwardJustificationPreviousUnpublish.rml.ttl</v>
      </c>
      <c r="B46" s="84" t="str">
        <f>IF(MasterCMCopy!$X46="","---", "tedm:" &amp; IF(LEFT(MasterCMCopy!$C46, 3)="ND-", IF(LEFT(MasterCMCopy!$C50, 3)="ND-", MasterCMCopy!$L52, MasterCMCopy!$L50) &amp; "-" &amp; MasterCMCopy!$C46, MasterCMCopy!$L46 &amp; "-" &amp; MasterCMCopy!$I46))</f>
        <v>tedm:MG-NonPublishedInformation-ND-DirectAwardJustificationPreviousUnpublish</v>
      </c>
      <c r="C46" s="85" t="str">
        <f>IF(AND(LEFT(MasterCMCopy!$C46,6)="BT-195", OR(LEFT(MasterCMCopy!$C45,3)="ND-",$B46&lt;&gt;$B45)),MasterCMCopy!$L46,"")</f>
        <v/>
      </c>
      <c r="D46" s="84" t="str">
        <f>IF(AND(LEFT(MasterCMCopy!$C46,3)="ND-", OR(MasterCMCopy!$N46&lt;&gt;MasterCMCopy!$N45, MasterCMCopy!$P46&lt;&gt;MasterCMCopy!$P45)),MasterCMCopy!$C46,"")</f>
        <v>ND-DirectAwardJustificationPreviousUnpublish</v>
      </c>
      <c r="E46" s="84" t="str">
        <f>IF(AND(LEFT(MasterCMCopy!$C46,3)="ND-", OR(MasterCMCopy!$N46&lt;&gt;MasterCMCopy!$N45, MasterCMCopy!$P46&lt;&gt;MasterCMCopy!$P45)),MasterCMCopy!$N46,"")</f>
        <v>/*/cac:TenderingProcess/cac:ProcessJustification[cbc:ProcessReasonCode/@listName='direct-award-justification']/ext:UBLExtensions/ext:UBLExtension/ext:ExtensionContent/efext:EformsExtension/efac:FieldsPrivacy[efbc:FieldIdentifierCode/text()='dir-awa-pre']</v>
      </c>
      <c r="F46" s="86" t="str">
        <f>IFERROR(__xludf.DUMMYFUNCTION("IF($E46="""", """", REGEXEXTRACT($E46,""efbc:FieldIdentifierCode[^\]]+""))"),"efbc:FieldIdentifierCode/text()='dir-awa-pre'")</f>
        <v>efbc:FieldIdentifierCode/text()='dir-awa-pre'</v>
      </c>
      <c r="G46" s="87" t="str">
        <f>MasterCMCopy!A46</f>
        <v>1.4</v>
      </c>
      <c r="H46" s="87" t="str">
        <f>MasterCMCopy!B46</f>
        <v/>
      </c>
      <c r="J46" s="86" t="str">
        <f>IF(LEFT(MasterCMCopy!$C46,3)="ND-", IF(LEFT(MasterCMCopy!$X46,10)&lt;&gt;"epo:NonPub", MasterCMCopy!$L46, IF(RIGHT(MasterCMCopy!$X46,13)="epo:Procedure", "MG-Procedure", "")), "")</f>
        <v>MG-Procedure</v>
      </c>
      <c r="K46" s="85" t="str">
        <f>IF(J46="", "", IF(J46="MG-Procedure", "ND-Root", MasterCMCopy!H46))</f>
        <v>ND-Root</v>
      </c>
      <c r="L46" s="84" t="str">
        <f>IF($J46="", "", MasterCMCopy!$C46 &amp; " (concernsMaskedObject)")</f>
        <v>ND-DirectAwardJustificationPreviousUnpublish (concernsMaskedObject)</v>
      </c>
      <c r="M46" s="84" t="str">
        <f>IFERROR(__xludf.DUMMYFUNCTION("IF($J46="""", """", ""Connection from NonPublishedInformation to "" &amp; REGEXEXTRACT(MasterCMCopy!$X46, "".*:(.*)"") &amp; "" under "" &amp; $J46 &amp; ""_"" &amp; $K46)"),"Connection from NonPublishedInformation to Procedure under MG-Procedure_ND-Root")</f>
        <v>Connection from NonPublishedInformation to Procedure under MG-Procedure_ND-Root</v>
      </c>
      <c r="N46" s="84" t="str">
        <f t="shared" si="6"/>
        <v>tedm:MG-Procedure_ND-Root</v>
      </c>
      <c r="O46" s="86" t="str">
        <f>IFERROR(__xludf.DUMMYFUNCTION("IF($J46="""", """", IF($J46=""MG-Procedure"", """", REGEXREPLACE(MasterCMCopy!$P46,""\[[^\]]+\]"","""")))"),"")</f>
        <v/>
      </c>
      <c r="P46" s="83" t="str">
        <f>IFERROR(__xludf.DUMMYFUNCTION("REGEXREPLACE($O46,""[^/]+"","".."")"),"")</f>
        <v/>
      </c>
      <c r="Q46" s="84" t="str">
        <f>IF(AND(LEFT(MasterCMCopy!$C46,6)="BT-195", OR(MasterCMCopy!$O46&lt;&gt;MasterCMCopy!$O45,$G46&lt;&gt;$G45,$H46&lt;&gt;$H45)),MasterCMCopy!$C46,"")</f>
        <v/>
      </c>
      <c r="R46" s="84" t="str">
        <f>IF(AND(LEFT(MasterCMCopy!$C46,6)="BT-195", OR(MasterCMCopy!$O46&lt;&gt;MasterCMCopy!$O45,$G46&lt;&gt;$G45,$H46&lt;&gt;$H45)), "The field " &amp; MasterCMCopy!$C46 &amp; ", " &amp; MasterCMCopy!$D46 &amp; ", specifies information to generate the URI of the masked property","")</f>
        <v/>
      </c>
      <c r="S46" s="84" t="str">
        <f>IF(AND(LEFT(MasterCMCopy!$C46,6)="BT-195", OR(MasterCMCopy!$O46&lt;&gt;MasterCMCopy!$O45,$G46&lt;&gt;$G45,$H46&lt;&gt;$H45)),MasterCMCopy!$O46,"")</f>
        <v/>
      </c>
      <c r="T46" s="84" t="str">
        <f>IFERROR(__xludf.DUMMYFUNCTION("IF(AND(LEFT(MasterCMCopy!$C46,6)=""BT-195"", MasterCMCopy!$O46&lt;&gt;MasterCMCopy!$O45),IFNA(REGEXEXTRACT(MasterCMCopy!$Y46,""&lt;(.*)&gt;""),""UNKNOWN""),"""")"),"")</f>
        <v/>
      </c>
      <c r="U46" s="84" t="str">
        <f>IF(AND(LEFT(MasterCMCopy!$C46,6)="BT-197", MasterCMCopy!$C46&lt;&gt;MasterCMCopy!$C45),MasterCMCopy!$C46,"")</f>
        <v/>
      </c>
      <c r="V46" s="84" t="str">
        <f>IF(AND(LEFT(MasterCMCopy!$C46,6)="BT-197", MasterCMCopy!$C46&lt;&gt;MasterCMCopy!$C45), "In " &amp; MasterCMCopy!$C46 &amp; ", " &amp; MasterCMCopy!$D46 &amp; ", we link to the at-voc:non-publication-justification controlled list","")</f>
        <v/>
      </c>
      <c r="W46" s="84" t="str">
        <f>IF(AND(LEFT(MasterCMCopy!$C46,6)="BT-198", MasterCMCopy!$C46&lt;&gt;MasterCMCopy!$C45),MasterCMCopy!$C46,"")</f>
        <v/>
      </c>
      <c r="X46" s="84" t="str">
        <f>IF(AND(LEFT(MasterCMCopy!$C46,6)="BT-198", MasterCMCopy!$C46&lt;&gt;MasterCMCopy!$C45), MasterCMCopy!$D46 &amp; IF(AND(MasterCMCopy!$C46=MasterCMCopy!$C47, MasterCMCopy!$D46&lt;&gt;MasterCMCopy!$D47), (" (" &amp; MasterCMCopy!$D47 &amp; " below SDK 1.6)"), ""),"")</f>
        <v/>
      </c>
      <c r="Y46" s="84" t="str">
        <f t="shared" si="2"/>
        <v>tedm:MG-langString-hasConfidentialityJustification--NonPublishedInformation-ND-DirectAwardJustificationPreviousUnpublish</v>
      </c>
      <c r="Z46" s="84" t="str">
        <f t="shared" si="3"/>
        <v>/*/cac:TenderingProcess/cac:ProcessJustification[cbc:ProcessReasonCode/@listName='direct-award-justification']/ext:UBLExtensions/ext:UBLExtension/ext:ExtensionContent/efext:EformsExtension/efac:FieldsPrivacy[efbc:FieldIdentifierCode/text()='dir-awa-pre']/efbc:ReasonDescription</v>
      </c>
      <c r="AA46" s="84" t="str">
        <f>IF(AND(LEFT(MasterCMCopy!$C46,6)="BT-196", MasterCMCopy!$C46&lt;&gt;MasterCMCopy!$C45),MasterCMCopy!$C46,"")</f>
        <v/>
      </c>
      <c r="AB46" s="84" t="str">
        <f>IF(AND(LEFT(MasterCMCopy!$C46,6)="BT-196", MasterCMCopy!$C46&lt;&gt;MasterCMCopy!$C45), MasterCMCopy!$D46 &amp; " of " &amp; MasterCMCopy!$L46 &amp; " under " &amp; MasterCMCopy!$I46,"")</f>
        <v/>
      </c>
      <c r="AC46" s="84" t="str">
        <f t="shared" si="4"/>
        <v/>
      </c>
      <c r="AD46" s="84" t="str">
        <f t="shared" si="5"/>
        <v/>
      </c>
    </row>
    <row r="47">
      <c r="A47" s="84" t="str">
        <f t="shared" si="1"/>
        <v/>
      </c>
      <c r="B47" s="84" t="str">
        <f>IF(MasterCMCopy!$X47="","---", "tedm:" &amp; IF(LEFT(MasterCMCopy!$C47, 3)="ND-", IF(LEFT(MasterCMCopy!$C51, 3)="ND-", MasterCMCopy!$L53, MasterCMCopy!$L51) &amp; "-" &amp; MasterCMCopy!$C47, MasterCMCopy!$L47 &amp; "-" &amp; MasterCMCopy!$I47))</f>
        <v>tedm:MG-NonPublishedInformation-ND-DirectAwardJustificationPreviousUnpublish</v>
      </c>
      <c r="C47" s="85" t="str">
        <f>IF(AND(LEFT(MasterCMCopy!$C47,6)="BT-195", OR(LEFT(MasterCMCopy!$C46,3)="ND-",$B47&lt;&gt;$B46)),MasterCMCopy!$L47,"")</f>
        <v/>
      </c>
      <c r="D47" s="84" t="str">
        <f>IF(AND(LEFT(MasterCMCopy!$C47,3)="ND-", OR(MasterCMCopy!$N47&lt;&gt;MasterCMCopy!$N46, MasterCMCopy!$P47&lt;&gt;MasterCMCopy!$P46)),MasterCMCopy!$C47,"")</f>
        <v/>
      </c>
      <c r="E47" s="84" t="str">
        <f>IF(AND(LEFT(MasterCMCopy!$C47,3)="ND-", OR(MasterCMCopy!$N47&lt;&gt;MasterCMCopy!$N46, MasterCMCopy!$P47&lt;&gt;MasterCMCopy!$P46)),MasterCMCopy!$N47,"")</f>
        <v/>
      </c>
      <c r="F47" s="86" t="str">
        <f>IFERROR(__xludf.DUMMYFUNCTION("IF($E47="""", """", REGEXEXTRACT($E47,""efbc:FieldIdentifierCode[^\]]+""))"),"")</f>
        <v/>
      </c>
      <c r="G47" s="87" t="str">
        <f>MasterCMCopy!A47</f>
        <v>1.4</v>
      </c>
      <c r="H47" s="87" t="str">
        <f>MasterCMCopy!B47</f>
        <v/>
      </c>
      <c r="J47" s="86" t="str">
        <f>IF(LEFT(MasterCMCopy!$C47,3)="ND-", IF(LEFT(MasterCMCopy!$X47,10)&lt;&gt;"epo:NonPub", MasterCMCopy!$L47, IF(RIGHT(MasterCMCopy!$X47,13)="epo:Procedure", "MG-Procedure", "")), "")</f>
        <v/>
      </c>
      <c r="K47" s="85" t="str">
        <f>IF(J47="", "", IF(J47="MG-Procedure", "ND-Root", MasterCMCopy!H47))</f>
        <v/>
      </c>
      <c r="L47" s="84" t="str">
        <f>IF($J47="", "", MasterCMCopy!$C47 &amp; " (concernsMaskedObject)")</f>
        <v/>
      </c>
      <c r="M47" s="84" t="str">
        <f>IFERROR(__xludf.DUMMYFUNCTION("IF($J47="""", """", ""Connection from NonPublishedInformation to "" &amp; REGEXEXTRACT(MasterCMCopy!$X47, "".*:(.*)"") &amp; "" under "" &amp; $J47 &amp; ""_"" &amp; $K47)"),"")</f>
        <v/>
      </c>
      <c r="N47" s="84" t="str">
        <f t="shared" si="6"/>
        <v/>
      </c>
      <c r="O47" s="86" t="str">
        <f>IFERROR(__xludf.DUMMYFUNCTION("IF($J47="""", """", IF($J47=""MG-Procedure"", """", REGEXREPLACE(MasterCMCopy!$P47,""\[[^\]]+\]"","""")))"),"")</f>
        <v/>
      </c>
      <c r="P47" s="83" t="str">
        <f>IFERROR(__xludf.DUMMYFUNCTION("REGEXREPLACE($O47,""[^/]+"","".."")"),"")</f>
        <v/>
      </c>
      <c r="Q47" s="84" t="str">
        <f>IF(AND(LEFT(MasterCMCopy!$C47,6)="BT-195", OR(MasterCMCopy!$O47&lt;&gt;MasterCMCopy!$O46,$G47&lt;&gt;$G46,$H47&lt;&gt;$H46)),MasterCMCopy!$C47,"")</f>
        <v/>
      </c>
      <c r="R47" s="84" t="str">
        <f>IF(AND(LEFT(MasterCMCopy!$C47,6)="BT-195", OR(MasterCMCopy!$O47&lt;&gt;MasterCMCopy!$O46,$G47&lt;&gt;$G46,$H47&lt;&gt;$H46)), "The field " &amp; MasterCMCopy!$C47 &amp; ", " &amp; MasterCMCopy!$D47 &amp; ", specifies information to generate the URI of the masked property","")</f>
        <v/>
      </c>
      <c r="S47" s="84" t="str">
        <f>IF(AND(LEFT(MasterCMCopy!$C47,6)="BT-195", OR(MasterCMCopy!$O47&lt;&gt;MasterCMCopy!$O46,$G47&lt;&gt;$G46,$H47&lt;&gt;$H46)),MasterCMCopy!$O47,"")</f>
        <v/>
      </c>
      <c r="T47" s="84" t="str">
        <f>IFERROR(__xludf.DUMMYFUNCTION("IF(AND(LEFT(MasterCMCopy!$C47,6)=""BT-195"", MasterCMCopy!$O47&lt;&gt;MasterCMCopy!$O46),IFNA(REGEXEXTRACT(MasterCMCopy!$Y47,""&lt;(.*)&gt;""),""UNKNOWN""),"""")"),"")</f>
        <v/>
      </c>
      <c r="U47" s="84" t="str">
        <f>IF(AND(LEFT(MasterCMCopy!$C47,6)="BT-197", MasterCMCopy!$C47&lt;&gt;MasterCMCopy!$C46),MasterCMCopy!$C47,"")</f>
        <v/>
      </c>
      <c r="V47" s="84" t="str">
        <f>IF(AND(LEFT(MasterCMCopy!$C47,6)="BT-197", MasterCMCopy!$C47&lt;&gt;MasterCMCopy!$C46), "In " &amp; MasterCMCopy!$C47 &amp; ", " &amp; MasterCMCopy!$D47 &amp; ", we link to the at-voc:non-publication-justification controlled list","")</f>
        <v/>
      </c>
      <c r="W47" s="84" t="str">
        <f>IF(AND(LEFT(MasterCMCopy!$C47,6)="BT-198", MasterCMCopy!$C47&lt;&gt;MasterCMCopy!$C46),MasterCMCopy!$C47,"")</f>
        <v/>
      </c>
      <c r="X47" s="84" t="str">
        <f>IF(AND(LEFT(MasterCMCopy!$C47,6)="BT-198", MasterCMCopy!$C47&lt;&gt;MasterCMCopy!$C46), MasterCMCopy!$D47 &amp; IF(AND(MasterCMCopy!$C47=MasterCMCopy!$C48, MasterCMCopy!$D47&lt;&gt;MasterCMCopy!$D48), (" (" &amp; MasterCMCopy!$D48 &amp; " below SDK 1.6)"), ""),"")</f>
        <v/>
      </c>
      <c r="Y47" s="84" t="str">
        <f t="shared" si="2"/>
        <v>tedm:MG-langString-hasConfidentialityJustification--NonPublishedInformation-ND-DirectAwardJustificationPreviousUnpublish</v>
      </c>
      <c r="Z47" s="84" t="str">
        <f t="shared" si="3"/>
        <v/>
      </c>
      <c r="AA47" s="84" t="str">
        <f>IF(AND(LEFT(MasterCMCopy!$C47,6)="BT-196", MasterCMCopy!$C47&lt;&gt;MasterCMCopy!$C46),MasterCMCopy!$C47,"")</f>
        <v/>
      </c>
      <c r="AB47" s="84" t="str">
        <f>IF(AND(LEFT(MasterCMCopy!$C47,6)="BT-196", MasterCMCopy!$C47&lt;&gt;MasterCMCopy!$C46), MasterCMCopy!$D47 &amp; " of " &amp; MasterCMCopy!$L47 &amp; " under " &amp; MasterCMCopy!$I47,"")</f>
        <v/>
      </c>
      <c r="AC47" s="84" t="str">
        <f t="shared" si="4"/>
        <v/>
      </c>
      <c r="AD47" s="84" t="str">
        <f t="shared" si="5"/>
        <v/>
      </c>
    </row>
    <row r="48">
      <c r="A48" s="84" t="str">
        <f t="shared" si="1"/>
        <v/>
      </c>
      <c r="B48" s="84" t="str">
        <f>IF(MasterCMCopy!$X48="","---", "tedm:" &amp; IF(LEFT(MasterCMCopy!$C48, 3)="ND-", IF(LEFT(MasterCMCopy!$C52, 3)="ND-", MasterCMCopy!$L54, MasterCMCopy!$L52) &amp; "-" &amp; MasterCMCopy!$C48, MasterCMCopy!$L48 &amp; "-" &amp; MasterCMCopy!$I48))</f>
        <v>tedm:MG-NonPublishedInformation-ND-DirectAwardJustificationPreviousUnpublish</v>
      </c>
      <c r="C48" s="85" t="str">
        <f>IF(AND(LEFT(MasterCMCopy!$C48,6)="BT-195", OR(LEFT(MasterCMCopy!$C47,3)="ND-",$B48&lt;&gt;$B47)),MasterCMCopy!$L48,"")</f>
        <v/>
      </c>
      <c r="D48" s="84" t="str">
        <f>IF(AND(LEFT(MasterCMCopy!$C48,3)="ND-", OR(MasterCMCopy!$N48&lt;&gt;MasterCMCopy!$N47, MasterCMCopy!$P48&lt;&gt;MasterCMCopy!$P47)),MasterCMCopy!$C48,"")</f>
        <v/>
      </c>
      <c r="E48" s="84" t="str">
        <f>IF(AND(LEFT(MasterCMCopy!$C48,3)="ND-", OR(MasterCMCopy!$N48&lt;&gt;MasterCMCopy!$N47, MasterCMCopy!$P48&lt;&gt;MasterCMCopy!$P47)),MasterCMCopy!$N48,"")</f>
        <v/>
      </c>
      <c r="F48" s="86" t="str">
        <f>IFERROR(__xludf.DUMMYFUNCTION("IF($E48="""", """", REGEXEXTRACT($E48,""efbc:FieldIdentifierCode[^\]]+""))"),"")</f>
        <v/>
      </c>
      <c r="G48" s="87" t="str">
        <f>MasterCMCopy!A48</f>
        <v>1.4</v>
      </c>
      <c r="H48" s="87" t="str">
        <f>MasterCMCopy!B48</f>
        <v/>
      </c>
      <c r="J48" s="86" t="str">
        <f>IF(LEFT(MasterCMCopy!$C48,3)="ND-", IF(LEFT(MasterCMCopy!$X48,10)&lt;&gt;"epo:NonPub", MasterCMCopy!$L48, IF(RIGHT(MasterCMCopy!$X48,13)="epo:Procedure", "MG-Procedure", "")), "")</f>
        <v>MG-Procedure-refersToPreviousProcedure-DirectAwardTerm-isSubjectToTerm-Procedure</v>
      </c>
      <c r="K48" s="85" t="str">
        <f>IF(J48="", "", IF(J48="MG-Procedure", "ND-Root", MasterCMCopy!H48))</f>
        <v>ND-DirectAward</v>
      </c>
      <c r="L48" s="84" t="str">
        <f>IF($J48="", "", MasterCMCopy!$C48 &amp; " (concernsMaskedObject)")</f>
        <v>ND-DirectAwardJustificationPreviousUnpublish (concernsMaskedObject)</v>
      </c>
      <c r="M48" s="84" t="str">
        <f>IFERROR(__xludf.DUMMYFUNCTION("IF($J48="""", """", ""Connection from NonPublishedInformation to "" &amp; REGEXEXTRACT(MasterCMCopy!$X48, "".*:(.*)"") &amp; "" under "" &amp; $J48 &amp; ""_"" &amp; $K48)"),"Connection from NonPublishedInformation to Procedure under MG-Procedure-refersToPreviousProcedure-DirectAwardTerm-isSubjectToTerm-Procedure_ND-DirectAward")</f>
        <v>Connection from NonPublishedInformation to Procedure under MG-Procedure-refersToPreviousProcedure-DirectAwardTerm-isSubjectToTerm-Procedure_ND-DirectAward</v>
      </c>
      <c r="N48" s="84" t="str">
        <f t="shared" si="6"/>
        <v>tedm:MG-Procedure-refersToPreviousProcedure-DirectAwardTerm-isSubjectToTerm-Procedure_ND-DirectAward</v>
      </c>
      <c r="O48" s="86" t="str">
        <f>IFERROR(__xludf.DUMMYFUNCTION("IF($J48="""", """", IF($J48=""MG-Procedure"", """", REGEXREPLACE(MasterCMCopy!$P48,""\[[^\]]+\]"","""")))"),"ext:UBLExtensions/ext:UBLExtension/ext:ExtensionContent/efext:EformsExtension/efac:FieldsPrivacy")</f>
        <v>ext:UBLExtensions/ext:UBLExtension/ext:ExtensionContent/efext:EformsExtension/efac:FieldsPrivacy</v>
      </c>
      <c r="P48" s="83" t="str">
        <f>IFERROR(__xludf.DUMMYFUNCTION("REGEXREPLACE($O48,""[^/]+"","".."")"),"../../../../..")</f>
        <v>../../../../..</v>
      </c>
      <c r="Q48" s="84" t="str">
        <f>IF(AND(LEFT(MasterCMCopy!$C48,6)="BT-195", OR(MasterCMCopy!$O48&lt;&gt;MasterCMCopy!$O47,$G48&lt;&gt;$G47,$H48&lt;&gt;$H47)),MasterCMCopy!$C48,"")</f>
        <v/>
      </c>
      <c r="R48" s="84" t="str">
        <f>IF(AND(LEFT(MasterCMCopy!$C48,6)="BT-195", OR(MasterCMCopy!$O48&lt;&gt;MasterCMCopy!$O47,$G48&lt;&gt;$G47,$H48&lt;&gt;$H47)), "The field " &amp; MasterCMCopy!$C48 &amp; ", " &amp; MasterCMCopy!$D48 &amp; ", specifies information to generate the URI of the masked property","")</f>
        <v/>
      </c>
      <c r="S48" s="84" t="str">
        <f>IF(AND(LEFT(MasterCMCopy!$C48,6)="BT-195", OR(MasterCMCopy!$O48&lt;&gt;MasterCMCopy!$O47,$G48&lt;&gt;$G47,$H48&lt;&gt;$H47)),MasterCMCopy!$O48,"")</f>
        <v/>
      </c>
      <c r="T48" s="84" t="str">
        <f>IFERROR(__xludf.DUMMYFUNCTION("IF(AND(LEFT(MasterCMCopy!$C48,6)=""BT-195"", MasterCMCopy!$O48&lt;&gt;MasterCMCopy!$O47),IFNA(REGEXEXTRACT(MasterCMCopy!$Y48,""&lt;(.*)&gt;""),""UNKNOWN""),"""")"),"")</f>
        <v/>
      </c>
      <c r="U48" s="84" t="str">
        <f>IF(AND(LEFT(MasterCMCopy!$C48,6)="BT-197", MasterCMCopy!$C48&lt;&gt;MasterCMCopy!$C47),MasterCMCopy!$C48,"")</f>
        <v/>
      </c>
      <c r="V48" s="84" t="str">
        <f>IF(AND(LEFT(MasterCMCopy!$C48,6)="BT-197", MasterCMCopy!$C48&lt;&gt;MasterCMCopy!$C47), "In " &amp; MasterCMCopy!$C48 &amp; ", " &amp; MasterCMCopy!$D48 &amp; ", we link to the at-voc:non-publication-justification controlled list","")</f>
        <v/>
      </c>
      <c r="W48" s="84" t="str">
        <f>IF(AND(LEFT(MasterCMCopy!$C48,6)="BT-198", MasterCMCopy!$C48&lt;&gt;MasterCMCopy!$C47),MasterCMCopy!$C48,"")</f>
        <v/>
      </c>
      <c r="X48" s="84" t="str">
        <f>IF(AND(LEFT(MasterCMCopy!$C48,6)="BT-198", MasterCMCopy!$C48&lt;&gt;MasterCMCopy!$C47), MasterCMCopy!$D48 &amp; IF(AND(MasterCMCopy!$C48=MasterCMCopy!$C49, MasterCMCopy!$D48&lt;&gt;MasterCMCopy!$D49), (" (" &amp; MasterCMCopy!$D49 &amp; " below SDK 1.6)"), ""),"")</f>
        <v/>
      </c>
      <c r="Y48" s="84" t="str">
        <f t="shared" si="2"/>
        <v>tedm:MG-langString-hasConfidentialityJustification--NonPublishedInformation-ND-DirectAwardJustificationPreviousUnpublish</v>
      </c>
      <c r="Z48" s="84" t="str">
        <f t="shared" si="3"/>
        <v/>
      </c>
      <c r="AA48" s="84" t="str">
        <f>IF(AND(LEFT(MasterCMCopy!$C48,6)="BT-196", MasterCMCopy!$C48&lt;&gt;MasterCMCopy!$C47),MasterCMCopy!$C48,"")</f>
        <v/>
      </c>
      <c r="AB48" s="84" t="str">
        <f>IF(AND(LEFT(MasterCMCopy!$C48,6)="BT-196", MasterCMCopy!$C48&lt;&gt;MasterCMCopy!$C47), MasterCMCopy!$D48 &amp; " of " &amp; MasterCMCopy!$L48 &amp; " under " &amp; MasterCMCopy!$I48,"")</f>
        <v/>
      </c>
      <c r="AC48" s="84" t="str">
        <f t="shared" si="4"/>
        <v/>
      </c>
      <c r="AD48" s="84" t="str">
        <f t="shared" si="5"/>
        <v/>
      </c>
    </row>
    <row r="49">
      <c r="A49" s="84" t="str">
        <f t="shared" si="1"/>
        <v/>
      </c>
      <c r="B49" s="84" t="str">
        <f>IF(MasterCMCopy!$X49="","---", "tedm:" &amp; IF(LEFT(MasterCMCopy!$C49, 3)="ND-", IF(LEFT(MasterCMCopy!$C53, 3)="ND-", MasterCMCopy!$L55, MasterCMCopy!$L53) &amp; "-" &amp; MasterCMCopy!$C49, MasterCMCopy!$L49 &amp; "-" &amp; MasterCMCopy!$I49))</f>
        <v>tedm:MG-NonPublishedInformation-ND-DirectAwardJustificationPreviousUnpublish</v>
      </c>
      <c r="C49" s="85" t="str">
        <f>IF(AND(LEFT(MasterCMCopy!$C49,6)="BT-195", OR(LEFT(MasterCMCopy!$C48,3)="ND-",$B49&lt;&gt;$B48)),MasterCMCopy!$L49,"")</f>
        <v>MG-NonPublishedInformation</v>
      </c>
      <c r="D49" s="84" t="str">
        <f>IF(AND(LEFT(MasterCMCopy!$C49,3)="ND-", OR(MasterCMCopy!$N49&lt;&gt;MasterCMCopy!$N48, MasterCMCopy!$P49&lt;&gt;MasterCMCopy!$P48)),MasterCMCopy!$C49,"")</f>
        <v/>
      </c>
      <c r="E49" s="84" t="str">
        <f>IF(AND(LEFT(MasterCMCopy!$C49,3)="ND-", OR(MasterCMCopy!$N49&lt;&gt;MasterCMCopy!$N48, MasterCMCopy!$P49&lt;&gt;MasterCMCopy!$P48)),MasterCMCopy!$N49,"")</f>
        <v/>
      </c>
      <c r="F49" s="86" t="str">
        <f>IFERROR(__xludf.DUMMYFUNCTION("IF($E49="""", """", REGEXEXTRACT($E49,""efbc:FieldIdentifierCode[^\]]+""))"),"")</f>
        <v/>
      </c>
      <c r="G49" s="87" t="str">
        <f>MasterCMCopy!A49</f>
        <v>1.4</v>
      </c>
      <c r="H49" s="87" t="str">
        <f>MasterCMCopy!B49</f>
        <v/>
      </c>
      <c r="J49" s="86" t="str">
        <f>IF(LEFT(MasterCMCopy!$C49,3)="ND-", IF(LEFT(MasterCMCopy!$X49,10)&lt;&gt;"epo:NonPub", MasterCMCopy!$L49, IF(RIGHT(MasterCMCopy!$X49,13)="epo:Procedure", "MG-Procedure", "")), "")</f>
        <v/>
      </c>
      <c r="K49" s="85" t="str">
        <f>IF(J49="", "", IF(J49="MG-Procedure", "ND-Root", MasterCMCopy!H49))</f>
        <v/>
      </c>
      <c r="L49" s="84" t="str">
        <f>IF($J49="", "", MasterCMCopy!$C49 &amp; " (concernsMaskedObject)")</f>
        <v/>
      </c>
      <c r="M49" s="84" t="str">
        <f>IFERROR(__xludf.DUMMYFUNCTION("IF($J49="""", """", ""Connection from NonPublishedInformation to "" &amp; REGEXEXTRACT(MasterCMCopy!$X49, "".*:(.*)"") &amp; "" under "" &amp; $J49 &amp; ""_"" &amp; $K49)"),"")</f>
        <v/>
      </c>
      <c r="N49" s="84" t="str">
        <f t="shared" si="6"/>
        <v/>
      </c>
      <c r="O49" s="86" t="str">
        <f>IFERROR(__xludf.DUMMYFUNCTION("IF($J49="""", """", IF($J49=""MG-Procedure"", """", REGEXREPLACE(MasterCMCopy!$P49,""\[[^\]]+\]"","""")))"),"")</f>
        <v/>
      </c>
      <c r="P49" s="83" t="str">
        <f>IFERROR(__xludf.DUMMYFUNCTION("REGEXREPLACE($O49,""[^/]+"","".."")"),"")</f>
        <v/>
      </c>
      <c r="Q49" s="84" t="str">
        <f>IF(AND(LEFT(MasterCMCopy!$C49,6)="BT-195", OR(MasterCMCopy!$O49&lt;&gt;MasterCMCopy!$O48,$G49&lt;&gt;$G48,$H49&lt;&gt;$H48)),MasterCMCopy!$C49,"")</f>
        <v>BT-195(BT-1252)-Procedure</v>
      </c>
      <c r="R49" s="84" t="str">
        <f>IF(AND(LEFT(MasterCMCopy!$C49,6)="BT-195", OR(MasterCMCopy!$O49&lt;&gt;MasterCMCopy!$O48,$G49&lt;&gt;$G48,$H49&lt;&gt;$H48)), "The field " &amp; MasterCMCopy!$C49 &amp; ", " &amp; MasterCMCopy!$D49 &amp; ", specifies information to generate the URI of the masked property","")</f>
        <v>The field BT-195(BT-1252)-Procedure, Unpublished Identifier, specifies information to generate the URI of the masked property</v>
      </c>
      <c r="S49" s="84" t="str">
        <f>IF(AND(LEFT(MasterCMCopy!$C49,6)="BT-195", OR(MasterCMCopy!$O49&lt;&gt;MasterCMCopy!$O48,$G49&lt;&gt;$G48,$H49&lt;&gt;$H48)),MasterCMCopy!$O49,"")</f>
        <v>efbc:FieldIdentifierCode/text() = 'dir-awa-pre'</v>
      </c>
      <c r="T49" s="88" t="str">
        <f>IFERROR(__xludf.DUMMYFUNCTION("IF(AND(LEFT(MasterCMCopy!$C49,6)=""BT-195"", MasterCMCopy!$O49&lt;&gt;MasterCMCopy!$O48),IFNA(REGEXEXTRACT(MasterCMCopy!$Y49,""&lt;(.*)&gt;""),""UNKNOWN""),"""")"),"http://www.w3.org/ns/adms#identifier")</f>
        <v>http://www.w3.org/ns/adms#identifier</v>
      </c>
      <c r="U49" s="84" t="str">
        <f>IF(AND(LEFT(MasterCMCopy!$C49,6)="BT-197", MasterCMCopy!$C49&lt;&gt;MasterCMCopy!$C48),MasterCMCopy!$C49,"")</f>
        <v/>
      </c>
      <c r="V49" s="84" t="str">
        <f>IF(AND(LEFT(MasterCMCopy!$C49,6)="BT-197", MasterCMCopy!$C49&lt;&gt;MasterCMCopy!$C48), "In " &amp; MasterCMCopy!$C49 &amp; ", " &amp; MasterCMCopy!$D49 &amp; ", we link to the at-voc:non-publication-justification controlled list","")</f>
        <v/>
      </c>
      <c r="W49" s="84" t="str">
        <f>IF(AND(LEFT(MasterCMCopy!$C49,6)="BT-198", MasterCMCopy!$C49&lt;&gt;MasterCMCopy!$C48),MasterCMCopy!$C49,"")</f>
        <v/>
      </c>
      <c r="X49" s="84" t="str">
        <f>IF(AND(LEFT(MasterCMCopy!$C49,6)="BT-198", MasterCMCopy!$C49&lt;&gt;MasterCMCopy!$C48), MasterCMCopy!$D49 &amp; IF(AND(MasterCMCopy!$C49=MasterCMCopy!$C50, MasterCMCopy!$D49&lt;&gt;MasterCMCopy!$D50), (" (" &amp; MasterCMCopy!$D50 &amp; " below SDK 1.6)"), ""),"")</f>
        <v/>
      </c>
      <c r="Y49" s="84" t="str">
        <f t="shared" si="2"/>
        <v>tedm:MG-langString-hasConfidentialityJustification--NonPublishedInformation-ND-DirectAwardJustificationPreviousUnpublish</v>
      </c>
      <c r="Z49" s="84" t="str">
        <f t="shared" si="3"/>
        <v/>
      </c>
      <c r="AA49" s="84" t="str">
        <f>IF(AND(LEFT(MasterCMCopy!$C49,6)="BT-196", MasterCMCopy!$C49&lt;&gt;MasterCMCopy!$C48),MasterCMCopy!$C49,"")</f>
        <v/>
      </c>
      <c r="AB49" s="84" t="str">
        <f>IF(AND(LEFT(MasterCMCopy!$C49,6)="BT-196", MasterCMCopy!$C49&lt;&gt;MasterCMCopy!$C48), MasterCMCopy!$D49 &amp; " of " &amp; MasterCMCopy!$L49 &amp; " under " &amp; MasterCMCopy!$I49,"")</f>
        <v/>
      </c>
      <c r="AC49" s="84" t="str">
        <f t="shared" si="4"/>
        <v/>
      </c>
      <c r="AD49" s="84" t="str">
        <f t="shared" si="5"/>
        <v/>
      </c>
    </row>
    <row r="50">
      <c r="A50" s="84" t="str">
        <f t="shared" si="1"/>
        <v/>
      </c>
      <c r="B50" s="84" t="str">
        <f>IF(MasterCMCopy!$X50="","---", "tedm:" &amp; IF(LEFT(MasterCMCopy!$C50, 3)="ND-", IF(LEFT(MasterCMCopy!$C54, 3)="ND-", MasterCMCopy!$L56, MasterCMCopy!$L54) &amp; "-" &amp; MasterCMCopy!$C50, MasterCMCopy!$L50 &amp; "-" &amp; MasterCMCopy!$I50))</f>
        <v>tedm:MG-NonPublishedInformation-ND-DirectAwardJustificationPreviousUnpublish</v>
      </c>
      <c r="C50" s="85" t="str">
        <f>IF(AND(LEFT(MasterCMCopy!$C50,6)="BT-195", OR(LEFT(MasterCMCopy!$C49,3)="ND-",$B50&lt;&gt;$B49)),MasterCMCopy!$L50,"")</f>
        <v/>
      </c>
      <c r="D50" s="84" t="str">
        <f>IF(AND(LEFT(MasterCMCopy!$C50,3)="ND-", OR(MasterCMCopy!$N50&lt;&gt;MasterCMCopy!$N49, MasterCMCopy!$P50&lt;&gt;MasterCMCopy!$P49)),MasterCMCopy!$C50,"")</f>
        <v/>
      </c>
      <c r="E50" s="84" t="str">
        <f>IF(AND(LEFT(MasterCMCopy!$C50,3)="ND-", OR(MasterCMCopy!$N50&lt;&gt;MasterCMCopy!$N49, MasterCMCopy!$P50&lt;&gt;MasterCMCopy!$P49)),MasterCMCopy!$N50,"")</f>
        <v/>
      </c>
      <c r="F50" s="86" t="str">
        <f>IFERROR(__xludf.DUMMYFUNCTION("IF($E50="""", """", REGEXEXTRACT($E50,""efbc:FieldIdentifierCode[^\]]+""))"),"")</f>
        <v/>
      </c>
      <c r="G50" s="87" t="str">
        <f>MasterCMCopy!A50</f>
        <v>1.4</v>
      </c>
      <c r="H50" s="87" t="str">
        <f>MasterCMCopy!B50</f>
        <v/>
      </c>
      <c r="J50" s="86" t="str">
        <f>IF(LEFT(MasterCMCopy!$C50,3)="ND-", IF(LEFT(MasterCMCopy!$X50,10)&lt;&gt;"epo:NonPub", MasterCMCopy!$L50, IF(RIGHT(MasterCMCopy!$X50,13)="epo:Procedure", "MG-Procedure", "")), "")</f>
        <v/>
      </c>
      <c r="K50" s="85" t="str">
        <f>IF(J50="", "", IF(J50="MG-Procedure", "ND-Root", MasterCMCopy!H50))</f>
        <v/>
      </c>
      <c r="L50" s="84" t="str">
        <f>IF($J50="", "", MasterCMCopy!$C50 &amp; " (concernsMaskedObject)")</f>
        <v/>
      </c>
      <c r="M50" s="84" t="str">
        <f>IFERROR(__xludf.DUMMYFUNCTION("IF($J50="""", """", ""Connection from NonPublishedInformation to "" &amp; REGEXEXTRACT(MasterCMCopy!$X50, "".*:(.*)"") &amp; "" under "" &amp; $J50 &amp; ""_"" &amp; $K50)"),"")</f>
        <v/>
      </c>
      <c r="N50" s="84" t="str">
        <f t="shared" si="6"/>
        <v/>
      </c>
      <c r="O50" s="86" t="str">
        <f>IFERROR(__xludf.DUMMYFUNCTION("IF($J50="""", """", IF($J50=""MG-Procedure"", """", REGEXREPLACE(MasterCMCopy!$P50,""\[[^\]]+\]"","""")))"),"")</f>
        <v/>
      </c>
      <c r="P50" s="83" t="str">
        <f>IFERROR(__xludf.DUMMYFUNCTION("REGEXREPLACE($O50,""[^/]+"","".."")"),"")</f>
        <v/>
      </c>
      <c r="Q50" s="84" t="str">
        <f>IF(AND(LEFT(MasterCMCopy!$C50,6)="BT-195", OR(MasterCMCopy!$O50&lt;&gt;MasterCMCopy!$O49,$G50&lt;&gt;$G49,$H50&lt;&gt;$H49)),MasterCMCopy!$C50,"")</f>
        <v/>
      </c>
      <c r="R50" s="84" t="str">
        <f>IF(AND(LEFT(MasterCMCopy!$C50,6)="BT-195", OR(MasterCMCopy!$O50&lt;&gt;MasterCMCopy!$O49,$G50&lt;&gt;$G49,$H50&lt;&gt;$H49)), "The field " &amp; MasterCMCopy!$C50 &amp; ", " &amp; MasterCMCopy!$D50 &amp; ", specifies information to generate the URI of the masked property","")</f>
        <v/>
      </c>
      <c r="S50" s="84" t="str">
        <f>IF(AND(LEFT(MasterCMCopy!$C50,6)="BT-195", OR(MasterCMCopy!$O50&lt;&gt;MasterCMCopy!$O49,$G50&lt;&gt;$G49,$H50&lt;&gt;$H49)),MasterCMCopy!$O50,"")</f>
        <v/>
      </c>
      <c r="T50" s="84" t="str">
        <f>IFERROR(__xludf.DUMMYFUNCTION("IF(AND(LEFT(MasterCMCopy!$C50,6)=""BT-195"", MasterCMCopy!$O50&lt;&gt;MasterCMCopy!$O49),IFNA(REGEXEXTRACT(MasterCMCopy!$Y50,""&lt;(.*)&gt;""),""UNKNOWN""),"""")"),"")</f>
        <v/>
      </c>
      <c r="U50" s="84" t="str">
        <f>IF(AND(LEFT(MasterCMCopy!$C50,6)="BT-197", MasterCMCopy!$C50&lt;&gt;MasterCMCopy!$C49),MasterCMCopy!$C50,"")</f>
        <v/>
      </c>
      <c r="V50" s="84" t="str">
        <f>IF(AND(LEFT(MasterCMCopy!$C50,6)="BT-197", MasterCMCopy!$C50&lt;&gt;MasterCMCopy!$C49), "In " &amp; MasterCMCopy!$C50 &amp; ", " &amp; MasterCMCopy!$D50 &amp; ", we link to the at-voc:non-publication-justification controlled list","")</f>
        <v/>
      </c>
      <c r="W50" s="84" t="str">
        <f>IF(AND(LEFT(MasterCMCopy!$C50,6)="BT-198", MasterCMCopy!$C50&lt;&gt;MasterCMCopy!$C49),MasterCMCopy!$C50,"")</f>
        <v/>
      </c>
      <c r="X50" s="84" t="str">
        <f>IF(AND(LEFT(MasterCMCopy!$C50,6)="BT-198", MasterCMCopy!$C50&lt;&gt;MasterCMCopy!$C49), MasterCMCopy!$D50 &amp; IF(AND(MasterCMCopy!$C50=MasterCMCopy!$C51, MasterCMCopy!$D50&lt;&gt;MasterCMCopy!$D51), (" (" &amp; MasterCMCopy!$D51 &amp; " below SDK 1.6)"), ""),"")</f>
        <v/>
      </c>
      <c r="Y50" s="84" t="str">
        <f t="shared" si="2"/>
        <v>tedm:MG-langString-hasConfidentialityJustification--NonPublishedInformation-ND-DirectAwardJustificationPreviousUnpublish</v>
      </c>
      <c r="Z50" s="84" t="str">
        <f t="shared" si="3"/>
        <v/>
      </c>
      <c r="AA50" s="84" t="str">
        <f>IF(AND(LEFT(MasterCMCopy!$C50,6)="BT-196", MasterCMCopy!$C50&lt;&gt;MasterCMCopy!$C49),MasterCMCopy!$C50,"")</f>
        <v>BT-196(BT-1252)-Procedure</v>
      </c>
      <c r="AB50" s="84" t="str">
        <f>IF(AND(LEFT(MasterCMCopy!$C50,6)="BT-196", MasterCMCopy!$C50&lt;&gt;MasterCMCopy!$C49), MasterCMCopy!$D50 &amp; " of " &amp; MasterCMCopy!$L50 &amp; " under " &amp; MasterCMCopy!$I50,"")</f>
        <v>Unpublished Justification Description of MG-NonPublishedInformation under ND-DirectAwardJustificationPreviousUnpublish</v>
      </c>
      <c r="AC50" s="84" t="str">
        <f t="shared" si="4"/>
        <v>BT-196(BT-1252)-Procedure-Language</v>
      </c>
      <c r="AD50" s="84" t="str">
        <f t="shared" si="5"/>
        <v>Language of Unpublished Justification Description of MG-NonPublishedInformation under ND-DirectAwardJustificationPreviousUnpublish</v>
      </c>
    </row>
    <row r="51">
      <c r="A51" s="84" t="str">
        <f t="shared" si="1"/>
        <v/>
      </c>
      <c r="B51" s="84" t="str">
        <f>IF(MasterCMCopy!$X51="","---", "tedm:" &amp; IF(LEFT(MasterCMCopy!$C51, 3)="ND-", IF(LEFT(MasterCMCopy!$C55, 3)="ND-", MasterCMCopy!$L57, MasterCMCopy!$L55) &amp; "-" &amp; MasterCMCopy!$C51, MasterCMCopy!$L51 &amp; "-" &amp; MasterCMCopy!$I51))</f>
        <v>tedm:MG-NonPublishedInformation-ND-DirectAwardJustificationPreviousUnpublish</v>
      </c>
      <c r="C51" s="85" t="str">
        <f>IF(AND(LEFT(MasterCMCopy!$C51,6)="BT-195", OR(LEFT(MasterCMCopy!$C50,3)="ND-",$B51&lt;&gt;$B50)),MasterCMCopy!$L51,"")</f>
        <v/>
      </c>
      <c r="D51" s="84" t="str">
        <f>IF(AND(LEFT(MasterCMCopy!$C51,3)="ND-", OR(MasterCMCopy!$N51&lt;&gt;MasterCMCopy!$N50, MasterCMCopy!$P51&lt;&gt;MasterCMCopy!$P50)),MasterCMCopy!$C51,"")</f>
        <v/>
      </c>
      <c r="E51" s="84" t="str">
        <f>IF(AND(LEFT(MasterCMCopy!$C51,3)="ND-", OR(MasterCMCopy!$N51&lt;&gt;MasterCMCopy!$N50, MasterCMCopy!$P51&lt;&gt;MasterCMCopy!$P50)),MasterCMCopy!$N51,"")</f>
        <v/>
      </c>
      <c r="F51" s="86" t="str">
        <f>IFERROR(__xludf.DUMMYFUNCTION("IF($E51="""", """", REGEXEXTRACT($E51,""efbc:FieldIdentifierCode[^\]]+""))"),"")</f>
        <v/>
      </c>
      <c r="G51" s="87" t="str">
        <f>MasterCMCopy!A51</f>
        <v>1.4</v>
      </c>
      <c r="H51" s="87" t="str">
        <f>MasterCMCopy!B51</f>
        <v/>
      </c>
      <c r="J51" s="86" t="str">
        <f>IF(LEFT(MasterCMCopy!$C51,3)="ND-", IF(LEFT(MasterCMCopy!$X51,10)&lt;&gt;"epo:NonPub", MasterCMCopy!$L51, IF(RIGHT(MasterCMCopy!$X51,13)="epo:Procedure", "MG-Procedure", "")), "")</f>
        <v/>
      </c>
      <c r="K51" s="85" t="str">
        <f>IF(J51="", "", IF(J51="MG-Procedure", "ND-Root", MasterCMCopy!H51))</f>
        <v/>
      </c>
      <c r="L51" s="84" t="str">
        <f>IF($J51="", "", MasterCMCopy!$C51 &amp; " (concernsMaskedObject)")</f>
        <v/>
      </c>
      <c r="M51" s="84" t="str">
        <f>IFERROR(__xludf.DUMMYFUNCTION("IF($J51="""", """", ""Connection from NonPublishedInformation to "" &amp; REGEXEXTRACT(MasterCMCopy!$X51, "".*:(.*)"") &amp; "" under "" &amp; $J51 &amp; ""_"" &amp; $K51)"),"")</f>
        <v/>
      </c>
      <c r="N51" s="84" t="str">
        <f t="shared" si="6"/>
        <v/>
      </c>
      <c r="O51" s="86" t="str">
        <f>IFERROR(__xludf.DUMMYFUNCTION("IF($J51="""", """", IF($J51=""MG-Procedure"", """", REGEXREPLACE(MasterCMCopy!$P51,""\[[^\]]+\]"","""")))"),"")</f>
        <v/>
      </c>
      <c r="P51" s="83" t="str">
        <f>IFERROR(__xludf.DUMMYFUNCTION("REGEXREPLACE($O51,""[^/]+"","".."")"),"")</f>
        <v/>
      </c>
      <c r="Q51" s="84" t="str">
        <f>IF(AND(LEFT(MasterCMCopy!$C51,6)="BT-195", OR(MasterCMCopy!$O51&lt;&gt;MasterCMCopy!$O50,$G51&lt;&gt;$G50,$H51&lt;&gt;$H50)),MasterCMCopy!$C51,"")</f>
        <v/>
      </c>
      <c r="R51" s="84" t="str">
        <f>IF(AND(LEFT(MasterCMCopy!$C51,6)="BT-195", OR(MasterCMCopy!$O51&lt;&gt;MasterCMCopy!$O50,$G51&lt;&gt;$G50,$H51&lt;&gt;$H50)), "The field " &amp; MasterCMCopy!$C51 &amp; ", " &amp; MasterCMCopy!$D51 &amp; ", specifies information to generate the URI of the masked property","")</f>
        <v/>
      </c>
      <c r="S51" s="84" t="str">
        <f>IF(AND(LEFT(MasterCMCopy!$C51,6)="BT-195", OR(MasterCMCopy!$O51&lt;&gt;MasterCMCopy!$O50,$G51&lt;&gt;$G50,$H51&lt;&gt;$H50)),MasterCMCopy!$O51,"")</f>
        <v/>
      </c>
      <c r="T51" s="84" t="str">
        <f>IFERROR(__xludf.DUMMYFUNCTION("IF(AND(LEFT(MasterCMCopy!$C51,6)=""BT-195"", MasterCMCopy!$O51&lt;&gt;MasterCMCopy!$O50),IFNA(REGEXEXTRACT(MasterCMCopy!$Y51,""&lt;(.*)&gt;""),""UNKNOWN""),"""")"),"")</f>
        <v/>
      </c>
      <c r="U51" s="84" t="str">
        <f>IF(AND(LEFT(MasterCMCopy!$C51,6)="BT-197", MasterCMCopy!$C51&lt;&gt;MasterCMCopy!$C50),MasterCMCopy!$C51,"")</f>
        <v>BT-197(BT-1252)-Procedure</v>
      </c>
      <c r="V51" s="84" t="str">
        <f>IF(AND(LEFT(MasterCMCopy!$C51,6)="BT-197", MasterCMCopy!$C51&lt;&gt;MasterCMCopy!$C50), "In " &amp; MasterCMCopy!$C51 &amp; ", " &amp; MasterCMCopy!$D51 &amp; ", we link to the at-voc:non-publication-justification controlled list","")</f>
        <v>In BT-197(BT-1252)-Procedure, Unpublished Justification Code, we link to the at-voc:non-publication-justification controlled list</v>
      </c>
      <c r="W51" s="84" t="str">
        <f>IF(AND(LEFT(MasterCMCopy!$C51,6)="BT-198", MasterCMCopy!$C51&lt;&gt;MasterCMCopy!$C50),MasterCMCopy!$C51,"")</f>
        <v/>
      </c>
      <c r="X51" s="84" t="str">
        <f>IF(AND(LEFT(MasterCMCopy!$C51,6)="BT-198", MasterCMCopy!$C51&lt;&gt;MasterCMCopy!$C50), MasterCMCopy!$D51 &amp; IF(AND(MasterCMCopy!$C51=MasterCMCopy!$C52, MasterCMCopy!$D51&lt;&gt;MasterCMCopy!$D52), (" (" &amp; MasterCMCopy!$D52 &amp; " below SDK 1.6)"), ""),"")</f>
        <v/>
      </c>
      <c r="Y51" s="84" t="str">
        <f t="shared" si="2"/>
        <v>tedm:MG-langString-hasConfidentialityJustification--NonPublishedInformation-ND-DirectAwardJustificationPreviousUnpublish</v>
      </c>
      <c r="Z51" s="84" t="str">
        <f t="shared" si="3"/>
        <v/>
      </c>
      <c r="AA51" s="84" t="str">
        <f>IF(AND(LEFT(MasterCMCopy!$C51,6)="BT-196", MasterCMCopy!$C51&lt;&gt;MasterCMCopy!$C50),MasterCMCopy!$C51,"")</f>
        <v/>
      </c>
      <c r="AB51" s="84" t="str">
        <f>IF(AND(LEFT(MasterCMCopy!$C51,6)="BT-196", MasterCMCopy!$C51&lt;&gt;MasterCMCopy!$C50), MasterCMCopy!$D51 &amp; " of " &amp; MasterCMCopy!$L51 &amp; " under " &amp; MasterCMCopy!$I51,"")</f>
        <v/>
      </c>
      <c r="AC51" s="84" t="str">
        <f t="shared" si="4"/>
        <v/>
      </c>
      <c r="AD51" s="84" t="str">
        <f t="shared" si="5"/>
        <v/>
      </c>
    </row>
    <row r="52">
      <c r="A52" s="84" t="str">
        <f t="shared" si="1"/>
        <v/>
      </c>
      <c r="B52" s="84" t="str">
        <f>IF(MasterCMCopy!$X52="","---", "tedm:" &amp; IF(LEFT(MasterCMCopy!$C52, 3)="ND-", IF(LEFT(MasterCMCopy!$C56, 3)="ND-", MasterCMCopy!$L58, MasterCMCopy!$L56) &amp; "-" &amp; MasterCMCopy!$C52, MasterCMCopy!$L52 &amp; "-" &amp; MasterCMCopy!$I52))</f>
        <v>tedm:MG-NonPublishedInformation-ND-DirectAwardJustificationPreviousUnpublish</v>
      </c>
      <c r="C52" s="85" t="str">
        <f>IF(AND(LEFT(MasterCMCopy!$C52,6)="BT-195", OR(LEFT(MasterCMCopy!$C51,3)="ND-",$B52&lt;&gt;$B51)),MasterCMCopy!$L52,"")</f>
        <v/>
      </c>
      <c r="D52" s="84" t="str">
        <f>IF(AND(LEFT(MasterCMCopy!$C52,3)="ND-", OR(MasterCMCopy!$N52&lt;&gt;MasterCMCopy!$N51, MasterCMCopy!$P52&lt;&gt;MasterCMCopy!$P51)),MasterCMCopy!$C52,"")</f>
        <v/>
      </c>
      <c r="E52" s="84" t="str">
        <f>IF(AND(LEFT(MasterCMCopy!$C52,3)="ND-", OR(MasterCMCopy!$N52&lt;&gt;MasterCMCopy!$N51, MasterCMCopy!$P52&lt;&gt;MasterCMCopy!$P51)),MasterCMCopy!$N52,"")</f>
        <v/>
      </c>
      <c r="F52" s="86" t="str">
        <f>IFERROR(__xludf.DUMMYFUNCTION("IF($E52="""", """", REGEXEXTRACT($E52,""efbc:FieldIdentifierCode[^\]]+""))"),"")</f>
        <v/>
      </c>
      <c r="G52" s="87" t="str">
        <f>MasterCMCopy!A52</f>
        <v>1.4</v>
      </c>
      <c r="H52" s="87" t="str">
        <f>MasterCMCopy!B52</f>
        <v>1.5</v>
      </c>
      <c r="J52" s="86" t="str">
        <f>IF(LEFT(MasterCMCopy!$C52,3)="ND-", IF(LEFT(MasterCMCopy!$X52,10)&lt;&gt;"epo:NonPub", MasterCMCopy!$L52, IF(RIGHT(MasterCMCopy!$X52,13)="epo:Procedure", "MG-Procedure", "")), "")</f>
        <v/>
      </c>
      <c r="K52" s="85" t="str">
        <f>IF(J52="", "", IF(J52="MG-Procedure", "ND-Root", MasterCMCopy!H52))</f>
        <v/>
      </c>
      <c r="L52" s="84" t="str">
        <f>IF($J52="", "", MasterCMCopy!$C52 &amp; " (concernsMaskedObject)")</f>
        <v/>
      </c>
      <c r="M52" s="84" t="str">
        <f>IFERROR(__xludf.DUMMYFUNCTION("IF($J52="""", """", ""Connection from NonPublishedInformation to "" &amp; REGEXEXTRACT(MasterCMCopy!$X52, "".*:(.*)"") &amp; "" under "" &amp; $J52 &amp; ""_"" &amp; $K52)"),"")</f>
        <v/>
      </c>
      <c r="N52" s="84" t="str">
        <f t="shared" si="6"/>
        <v/>
      </c>
      <c r="O52" s="86" t="str">
        <f>IFERROR(__xludf.DUMMYFUNCTION("IF($J52="""", """", IF($J52=""MG-Procedure"", """", REGEXREPLACE(MasterCMCopy!$P52,""\[[^\]]+\]"","""")))"),"")</f>
        <v/>
      </c>
      <c r="P52" s="83" t="str">
        <f>IFERROR(__xludf.DUMMYFUNCTION("REGEXREPLACE($O52,""[^/]+"","".."")"),"")</f>
        <v/>
      </c>
      <c r="Q52" s="84" t="str">
        <f>IF(AND(LEFT(MasterCMCopy!$C52,6)="BT-195", OR(MasterCMCopy!$O52&lt;&gt;MasterCMCopy!$O51,$G52&lt;&gt;$G51,$H52&lt;&gt;$H51)),MasterCMCopy!$C52,"")</f>
        <v/>
      </c>
      <c r="R52" s="84" t="str">
        <f>IF(AND(LEFT(MasterCMCopy!$C52,6)="BT-195", OR(MasterCMCopy!$O52&lt;&gt;MasterCMCopy!$O51,$G52&lt;&gt;$G51,$H52&lt;&gt;$H51)), "The field " &amp; MasterCMCopy!$C52 &amp; ", " &amp; MasterCMCopy!$D52 &amp; ", specifies information to generate the URI of the masked property","")</f>
        <v/>
      </c>
      <c r="S52" s="84" t="str">
        <f>IF(AND(LEFT(MasterCMCopy!$C52,6)="BT-195", OR(MasterCMCopy!$O52&lt;&gt;MasterCMCopy!$O51,$G52&lt;&gt;$G51,$H52&lt;&gt;$H51)),MasterCMCopy!$O52,"")</f>
        <v/>
      </c>
      <c r="T52" s="84" t="str">
        <f>IFERROR(__xludf.DUMMYFUNCTION("IF(AND(LEFT(MasterCMCopy!$C52,6)=""BT-195"", MasterCMCopy!$O52&lt;&gt;MasterCMCopy!$O51),IFNA(REGEXEXTRACT(MasterCMCopy!$Y52,""&lt;(.*)&gt;""),""UNKNOWN""),"""")"),"")</f>
        <v/>
      </c>
      <c r="U52" s="84" t="str">
        <f>IF(AND(LEFT(MasterCMCopy!$C52,6)="BT-197", MasterCMCopy!$C52&lt;&gt;MasterCMCopy!$C51),MasterCMCopy!$C52,"")</f>
        <v/>
      </c>
      <c r="V52" s="84" t="str">
        <f>IF(AND(LEFT(MasterCMCopy!$C52,6)="BT-197", MasterCMCopy!$C52&lt;&gt;MasterCMCopy!$C51), "In " &amp; MasterCMCopy!$C52 &amp; ", " &amp; MasterCMCopy!$D52 &amp; ", we link to the at-voc:non-publication-justification controlled list","")</f>
        <v/>
      </c>
      <c r="W52" s="84" t="str">
        <f>IF(AND(LEFT(MasterCMCopy!$C52,6)="BT-198", MasterCMCopy!$C52&lt;&gt;MasterCMCopy!$C51),MasterCMCopy!$C52,"")</f>
        <v>BT-198(BT-1252)-Procedure</v>
      </c>
      <c r="X52" s="84" t="str">
        <f>IF(AND(LEFT(MasterCMCopy!$C52,6)="BT-198", MasterCMCopy!$C52&lt;&gt;MasterCMCopy!$C51), MasterCMCopy!$D52 &amp; IF(AND(MasterCMCopy!$C52=MasterCMCopy!$C53, MasterCMCopy!$D52&lt;&gt;MasterCMCopy!$D53), (" (" &amp; MasterCMCopy!$D53 &amp; " below SDK 1.6)"), ""),"")</f>
        <v>Unpublished Accessibility Date (Unpublished Access Date below SDK 1.6)</v>
      </c>
      <c r="Y52" s="84" t="str">
        <f t="shared" si="2"/>
        <v>tedm:MG-langString-hasConfidentialityJustification--NonPublishedInformation-ND-DirectAwardJustificationPreviousUnpublish</v>
      </c>
      <c r="Z52" s="84" t="str">
        <f t="shared" si="3"/>
        <v/>
      </c>
      <c r="AA52" s="84" t="str">
        <f>IF(AND(LEFT(MasterCMCopy!$C52,6)="BT-196", MasterCMCopy!$C52&lt;&gt;MasterCMCopy!$C51),MasterCMCopy!$C52,"")</f>
        <v/>
      </c>
      <c r="AB52" s="84" t="str">
        <f>IF(AND(LEFT(MasterCMCopy!$C52,6)="BT-196", MasterCMCopy!$C52&lt;&gt;MasterCMCopy!$C51), MasterCMCopy!$D52 &amp; " of " &amp; MasterCMCopy!$L52 &amp; " under " &amp; MasterCMCopy!$I52,"")</f>
        <v/>
      </c>
      <c r="AC52" s="84" t="str">
        <f t="shared" si="4"/>
        <v/>
      </c>
      <c r="AD52" s="84" t="str">
        <f t="shared" si="5"/>
        <v/>
      </c>
    </row>
    <row r="53">
      <c r="A53" s="84" t="str">
        <f t="shared" si="1"/>
        <v/>
      </c>
      <c r="B53" s="84" t="str">
        <f>IF(MasterCMCopy!$X53="","---", "tedm:" &amp; IF(LEFT(MasterCMCopy!$C53, 3)="ND-", IF(LEFT(MasterCMCopy!$C57, 3)="ND-", MasterCMCopy!$L59, MasterCMCopy!$L57) &amp; "-" &amp; MasterCMCopy!$C53, MasterCMCopy!$L53 &amp; "-" &amp; MasterCMCopy!$I53))</f>
        <v>tedm:MG-NonPublishedInformation-ND-DirectAwardJustificationPreviousUnpublish</v>
      </c>
      <c r="C53" s="85" t="str">
        <f>IF(AND(LEFT(MasterCMCopy!$C53,6)="BT-195", OR(LEFT(MasterCMCopy!$C52,3)="ND-",$B53&lt;&gt;$B52)),MasterCMCopy!$L53,"")</f>
        <v/>
      </c>
      <c r="D53" s="84" t="str">
        <f>IF(AND(LEFT(MasterCMCopy!$C53,3)="ND-", OR(MasterCMCopy!$N53&lt;&gt;MasterCMCopy!$N52, MasterCMCopy!$P53&lt;&gt;MasterCMCopy!$P52)),MasterCMCopy!$C53,"")</f>
        <v/>
      </c>
      <c r="E53" s="84" t="str">
        <f>IF(AND(LEFT(MasterCMCopy!$C53,3)="ND-", OR(MasterCMCopy!$N53&lt;&gt;MasterCMCopy!$N52, MasterCMCopy!$P53&lt;&gt;MasterCMCopy!$P52)),MasterCMCopy!$N53,"")</f>
        <v/>
      </c>
      <c r="F53" s="86" t="str">
        <f>IFERROR(__xludf.DUMMYFUNCTION("IF($E53="""", """", REGEXEXTRACT($E53,""efbc:FieldIdentifierCode[^\]]+""))"),"")</f>
        <v/>
      </c>
      <c r="G53" s="87" t="str">
        <f>MasterCMCopy!A53</f>
        <v>1.6</v>
      </c>
      <c r="H53" s="87" t="str">
        <f>MasterCMCopy!B53</f>
        <v/>
      </c>
      <c r="J53" s="86" t="str">
        <f>IF(LEFT(MasterCMCopy!$C53,3)="ND-", IF(LEFT(MasterCMCopy!$X53,10)&lt;&gt;"epo:NonPub", MasterCMCopy!$L53, IF(RIGHT(MasterCMCopy!$X53,13)="epo:Procedure", "MG-Procedure", "")), "")</f>
        <v/>
      </c>
      <c r="K53" s="85" t="str">
        <f>IF(J53="", "", IF(J53="MG-Procedure", "ND-Root", MasterCMCopy!H53))</f>
        <v/>
      </c>
      <c r="L53" s="84" t="str">
        <f>IF($J53="", "", MasterCMCopy!$C53 &amp; " (concernsMaskedObject)")</f>
        <v/>
      </c>
      <c r="M53" s="84" t="str">
        <f>IFERROR(__xludf.DUMMYFUNCTION("IF($J53="""", """", ""Connection from NonPublishedInformation to "" &amp; REGEXEXTRACT(MasterCMCopy!$X53, "".*:(.*)"") &amp; "" under "" &amp; $J53 &amp; ""_"" &amp; $K53)"),"")</f>
        <v/>
      </c>
      <c r="N53" s="84" t="str">
        <f t="shared" si="6"/>
        <v/>
      </c>
      <c r="O53" s="86" t="str">
        <f>IFERROR(__xludf.DUMMYFUNCTION("IF($J53="""", """", IF($J53=""MG-Procedure"", """", REGEXREPLACE(MasterCMCopy!$P53,""\[[^\]]+\]"","""")))"),"")</f>
        <v/>
      </c>
      <c r="P53" s="83" t="str">
        <f>IFERROR(__xludf.DUMMYFUNCTION("REGEXREPLACE($O53,""[^/]+"","".."")"),"")</f>
        <v/>
      </c>
      <c r="Q53" s="84" t="str">
        <f>IF(AND(LEFT(MasterCMCopy!$C53,6)="BT-195", OR(MasterCMCopy!$O53&lt;&gt;MasterCMCopy!$O52,$G53&lt;&gt;$G52,$H53&lt;&gt;$H52)),MasterCMCopy!$C53,"")</f>
        <v/>
      </c>
      <c r="R53" s="84" t="str">
        <f>IF(AND(LEFT(MasterCMCopy!$C53,6)="BT-195", OR(MasterCMCopy!$O53&lt;&gt;MasterCMCopy!$O52,$G53&lt;&gt;$G52,$H53&lt;&gt;$H52)), "The field " &amp; MasterCMCopy!$C53 &amp; ", " &amp; MasterCMCopy!$D53 &amp; ", specifies information to generate the URI of the masked property","")</f>
        <v/>
      </c>
      <c r="S53" s="84" t="str">
        <f>IF(AND(LEFT(MasterCMCopy!$C53,6)="BT-195", OR(MasterCMCopy!$O53&lt;&gt;MasterCMCopy!$O52,$G53&lt;&gt;$G52,$H53&lt;&gt;$H52)),MasterCMCopy!$O53,"")</f>
        <v/>
      </c>
      <c r="T53" s="84" t="str">
        <f>IFERROR(__xludf.DUMMYFUNCTION("IF(AND(LEFT(MasterCMCopy!$C53,6)=""BT-195"", MasterCMCopy!$O53&lt;&gt;MasterCMCopy!$O52),IFNA(REGEXEXTRACT(MasterCMCopy!$Y53,""&lt;(.*)&gt;""),""UNKNOWN""),"""")"),"")</f>
        <v/>
      </c>
      <c r="U53" s="84" t="str">
        <f>IF(AND(LEFT(MasterCMCopy!$C53,6)="BT-197", MasterCMCopy!$C53&lt;&gt;MasterCMCopy!$C52),MasterCMCopy!$C53,"")</f>
        <v/>
      </c>
      <c r="V53" s="84" t="str">
        <f>IF(AND(LEFT(MasterCMCopy!$C53,6)="BT-197", MasterCMCopy!$C53&lt;&gt;MasterCMCopy!$C52), "In " &amp; MasterCMCopy!$C53 &amp; ", " &amp; MasterCMCopy!$D53 &amp; ", we link to the at-voc:non-publication-justification controlled list","")</f>
        <v/>
      </c>
      <c r="W53" s="84" t="str">
        <f>IF(AND(LEFT(MasterCMCopy!$C53,6)="BT-198", MasterCMCopy!$C53&lt;&gt;MasterCMCopy!$C52),MasterCMCopy!$C53,"")</f>
        <v/>
      </c>
      <c r="X53" s="84" t="str">
        <f>IF(AND(LEFT(MasterCMCopy!$C53,6)="BT-198", MasterCMCopy!$C53&lt;&gt;MasterCMCopy!$C52), MasterCMCopy!$D53 &amp; IF(AND(MasterCMCopy!$C53=MasterCMCopy!$C54, MasterCMCopy!$D53&lt;&gt;MasterCMCopy!$D54), (" (" &amp; MasterCMCopy!$D54 &amp; " below SDK 1.6)"), ""),"")</f>
        <v/>
      </c>
      <c r="Y53" s="84" t="str">
        <f t="shared" si="2"/>
        <v>tedm:MG-langString-hasConfidentialityJustification--NonPublishedInformation-ND-DirectAwardJustificationPreviousUnpublish</v>
      </c>
      <c r="Z53" s="84" t="str">
        <f t="shared" si="3"/>
        <v/>
      </c>
      <c r="AA53" s="84" t="str">
        <f>IF(AND(LEFT(MasterCMCopy!$C53,6)="BT-196", MasterCMCopy!$C53&lt;&gt;MasterCMCopy!$C52),MasterCMCopy!$C53,"")</f>
        <v/>
      </c>
      <c r="AB53" s="84" t="str">
        <f>IF(AND(LEFT(MasterCMCopy!$C53,6)="BT-196", MasterCMCopy!$C53&lt;&gt;MasterCMCopy!$C52), MasterCMCopy!$D53 &amp; " of " &amp; MasterCMCopy!$L53 &amp; " under " &amp; MasterCMCopy!$I53,"")</f>
        <v/>
      </c>
      <c r="AC53" s="84" t="str">
        <f t="shared" si="4"/>
        <v/>
      </c>
      <c r="AD53" s="84" t="str">
        <f t="shared" si="5"/>
        <v/>
      </c>
    </row>
    <row r="54">
      <c r="A54" s="84" t="str">
        <f t="shared" si="1"/>
        <v>ND-LotAwardCriterionTypeUnpublish.rml.ttl</v>
      </c>
      <c r="B54" s="84" t="str">
        <f>IF(MasterCMCopy!$X54="","---", "tedm:" &amp; IF(LEFT(MasterCMCopy!$C54, 3)="ND-", IF(LEFT(MasterCMCopy!$C58, 3)="ND-", MasterCMCopy!$L60, MasterCMCopy!$L58) &amp; "-" &amp; MasterCMCopy!$C54, MasterCMCopy!$L54 &amp; "-" &amp; MasterCMCopy!$I54))</f>
        <v>tedm:MG-NonPublishedInformation-ND-LotAwardCriterionTypeUnpublish</v>
      </c>
      <c r="C54" s="85" t="str">
        <f>IF(AND(LEFT(MasterCMCopy!$C54,6)="BT-195", OR(LEFT(MasterCMCopy!$C53,3)="ND-",$B54&lt;&gt;$B53)),MasterCMCopy!$L54,"")</f>
        <v/>
      </c>
      <c r="D54" s="84" t="str">
        <f>IF(AND(LEFT(MasterCMCopy!$C54,3)="ND-", OR(MasterCMCopy!$N54&lt;&gt;MasterCMCopy!$N53, MasterCMCopy!$P54&lt;&gt;MasterCMCopy!$P53)),MasterCMCopy!$C54,"")</f>
        <v>ND-LotAwardCriterionTypeUnpublish</v>
      </c>
      <c r="E54" s="84" t="str">
        <f>IF(AND(LEFT(MasterCMCopy!$C54,3)="ND-", OR(MasterCMCopy!$N54&lt;&gt;MasterCMCopy!$N53, MasterCMCopy!$P54&lt;&gt;MasterCMCopy!$P53)),MasterCMCopy!$N54,"")</f>
        <v>/*/cac:ProcurementProjectLot[cbc:ID/@schemeName='Lot']/cac:TenderingTerms/cac:AwardingTerms/cac:AwardingCriterion/cac:SubordinateAwardingCriterion/ext:UBLExtensions/ext:UBLExtension/ext:ExtensionContent/efext:EformsExtension/efac:FieldsPrivacy[efbc:FieldIdentifierCode/text()='awa-cri-typ']</v>
      </c>
      <c r="F54" s="86" t="str">
        <f>IFERROR(__xludf.DUMMYFUNCTION("IF($E54="""", """", REGEXEXTRACT($E54,""efbc:FieldIdentifierCode[^\]]+""))"),"efbc:FieldIdentifierCode/text()='awa-cri-typ'")</f>
        <v>efbc:FieldIdentifierCode/text()='awa-cri-typ'</v>
      </c>
      <c r="G54" s="87" t="str">
        <f>MasterCMCopy!A54</f>
        <v>1.4</v>
      </c>
      <c r="H54" s="87" t="str">
        <f>MasterCMCopy!B54</f>
        <v/>
      </c>
      <c r="J54" s="86" t="str">
        <f>IF(LEFT(MasterCMCopy!$C54,3)="ND-", IF(LEFT(MasterCMCopy!$X54,10)&lt;&gt;"epo:NonPub", MasterCMCopy!$L54, IF(RIGHT(MasterCMCopy!$X54,13)="epo:Procedure", "MG-Procedure", "")), "")</f>
        <v/>
      </c>
      <c r="K54" s="85" t="str">
        <f>IF(J54="", "", IF(J54="MG-Procedure", "ND-Root", MasterCMCopy!H54))</f>
        <v/>
      </c>
      <c r="L54" s="84" t="str">
        <f>IF($J54="", "", MasterCMCopy!$C54 &amp; " (concernsMaskedObject)")</f>
        <v/>
      </c>
      <c r="M54" s="84" t="str">
        <f>IFERROR(__xludf.DUMMYFUNCTION("IF($J54="""", """", ""Connection from NonPublishedInformation to "" &amp; REGEXEXTRACT(MasterCMCopy!$X54, "".*:(.*)"") &amp; "" under "" &amp; $J54 &amp; ""_"" &amp; $K54)"),"")</f>
        <v/>
      </c>
      <c r="N54" s="84" t="str">
        <f t="shared" si="6"/>
        <v/>
      </c>
      <c r="O54" s="86" t="str">
        <f>IFERROR(__xludf.DUMMYFUNCTION("IF($J54="""", """", IF($J54=""MG-Procedure"", """", REGEXREPLACE(MasterCMCopy!$P54,""\[[^\]]+\]"","""")))"),"")</f>
        <v/>
      </c>
      <c r="P54" s="83" t="str">
        <f>IFERROR(__xludf.DUMMYFUNCTION("REGEXREPLACE($O54,""[^/]+"","".."")"),"")</f>
        <v/>
      </c>
      <c r="Q54" s="84" t="str">
        <f>IF(AND(LEFT(MasterCMCopy!$C54,6)="BT-195", OR(MasterCMCopy!$O54&lt;&gt;MasterCMCopy!$O53,$G54&lt;&gt;$G53,$H54&lt;&gt;$H53)),MasterCMCopy!$C54,"")</f>
        <v/>
      </c>
      <c r="R54" s="84" t="str">
        <f>IF(AND(LEFT(MasterCMCopy!$C54,6)="BT-195", OR(MasterCMCopy!$O54&lt;&gt;MasterCMCopy!$O53,$G54&lt;&gt;$G53,$H54&lt;&gt;$H53)), "The field " &amp; MasterCMCopy!$C54 &amp; ", " &amp; MasterCMCopy!$D54 &amp; ", specifies information to generate the URI of the masked property","")</f>
        <v/>
      </c>
      <c r="S54" s="84" t="str">
        <f>IF(AND(LEFT(MasterCMCopy!$C54,6)="BT-195", OR(MasterCMCopy!$O54&lt;&gt;MasterCMCopy!$O53,$G54&lt;&gt;$G53,$H54&lt;&gt;$H53)),MasterCMCopy!$O54,"")</f>
        <v/>
      </c>
      <c r="T54" s="84" t="str">
        <f>IFERROR(__xludf.DUMMYFUNCTION("IF(AND(LEFT(MasterCMCopy!$C54,6)=""BT-195"", MasterCMCopy!$O54&lt;&gt;MasterCMCopy!$O53),IFNA(REGEXEXTRACT(MasterCMCopy!$Y54,""&lt;(.*)&gt;""),""UNKNOWN""),"""")"),"")</f>
        <v/>
      </c>
      <c r="U54" s="84" t="str">
        <f>IF(AND(LEFT(MasterCMCopy!$C54,6)="BT-197", MasterCMCopy!$C54&lt;&gt;MasterCMCopy!$C53),MasterCMCopy!$C54,"")</f>
        <v/>
      </c>
      <c r="V54" s="84" t="str">
        <f>IF(AND(LEFT(MasterCMCopy!$C54,6)="BT-197", MasterCMCopy!$C54&lt;&gt;MasterCMCopy!$C53), "In " &amp; MasterCMCopy!$C54 &amp; ", " &amp; MasterCMCopy!$D54 &amp; ", we link to the at-voc:non-publication-justification controlled list","")</f>
        <v/>
      </c>
      <c r="W54" s="84" t="str">
        <f>IF(AND(LEFT(MasterCMCopy!$C54,6)="BT-198", MasterCMCopy!$C54&lt;&gt;MasterCMCopy!$C53),MasterCMCopy!$C54,"")</f>
        <v/>
      </c>
      <c r="X54" s="84" t="str">
        <f>IF(AND(LEFT(MasterCMCopy!$C54,6)="BT-198", MasterCMCopy!$C54&lt;&gt;MasterCMCopy!$C53), MasterCMCopy!$D54 &amp; IF(AND(MasterCMCopy!$C54=MasterCMCopy!$C55, MasterCMCopy!$D54&lt;&gt;MasterCMCopy!$D55), (" (" &amp; MasterCMCopy!$D55 &amp; " below SDK 1.6)"), ""),"")</f>
        <v/>
      </c>
      <c r="Y54" s="84" t="str">
        <f t="shared" si="2"/>
        <v>tedm:MG-langString-hasConfidentialityJustification--NonPublishedInformation-ND-LotAwardCriterionTypeUnpublish</v>
      </c>
      <c r="Z54" s="84" t="str">
        <f t="shared" si="3"/>
        <v>/*/cac:ProcurementProjectLot[cbc:ID/@schemeName='Lot']/cac:TenderingTerms/cac:AwardingTerms/cac:AwardingCriterion/cac:SubordinateAwardingCriterion/ext:UBLExtensions/ext:UBLExtension/ext:ExtensionContent/efext:EformsExtension/efac:FieldsPrivacy[efbc:FieldIdentifierCode/text()='awa-cri-typ']/efbc:ReasonDescription</v>
      </c>
      <c r="AA54" s="84" t="str">
        <f>IF(AND(LEFT(MasterCMCopy!$C54,6)="BT-196", MasterCMCopy!$C54&lt;&gt;MasterCMCopy!$C53),MasterCMCopy!$C54,"")</f>
        <v/>
      </c>
      <c r="AB54" s="84" t="str">
        <f>IF(AND(LEFT(MasterCMCopy!$C54,6)="BT-196", MasterCMCopy!$C54&lt;&gt;MasterCMCopy!$C53), MasterCMCopy!$D54 &amp; " of " &amp; MasterCMCopy!$L54 &amp; " under " &amp; MasterCMCopy!$I54,"")</f>
        <v/>
      </c>
      <c r="AC54" s="84" t="str">
        <f t="shared" si="4"/>
        <v/>
      </c>
      <c r="AD54" s="84" t="str">
        <f t="shared" si="5"/>
        <v/>
      </c>
    </row>
    <row r="55">
      <c r="A55" s="84" t="str">
        <f t="shared" si="1"/>
        <v/>
      </c>
      <c r="B55" s="84" t="str">
        <f>IF(MasterCMCopy!$X55="","---", "tedm:" &amp; IF(LEFT(MasterCMCopy!$C55, 3)="ND-", IF(LEFT(MasterCMCopy!$C59, 3)="ND-", MasterCMCopy!$L61, MasterCMCopy!$L59) &amp; "-" &amp; MasterCMCopy!$C55, MasterCMCopy!$L55 &amp; "-" &amp; MasterCMCopy!$I55))</f>
        <v>tedm:MG-NonPublishedInformation-ND-LotAwardCriterionTypeUnpublish</v>
      </c>
      <c r="C55" s="85" t="str">
        <f>IF(AND(LEFT(MasterCMCopy!$C55,6)="BT-195", OR(LEFT(MasterCMCopy!$C54,3)="ND-",$B55&lt;&gt;$B54)),MasterCMCopy!$L55,"")</f>
        <v/>
      </c>
      <c r="D55" s="84" t="str">
        <f>IF(AND(LEFT(MasterCMCopy!$C55,3)="ND-", OR(MasterCMCopy!$N55&lt;&gt;MasterCMCopy!$N54, MasterCMCopy!$P55&lt;&gt;MasterCMCopy!$P54)),MasterCMCopy!$C55,"")</f>
        <v/>
      </c>
      <c r="E55" s="84" t="str">
        <f>IF(AND(LEFT(MasterCMCopy!$C55,3)="ND-", OR(MasterCMCopy!$N55&lt;&gt;MasterCMCopy!$N54, MasterCMCopy!$P55&lt;&gt;MasterCMCopy!$P54)),MasterCMCopy!$N55,"")</f>
        <v/>
      </c>
      <c r="F55" s="86" t="str">
        <f>IFERROR(__xludf.DUMMYFUNCTION("IF($E55="""", """", REGEXEXTRACT($E55,""efbc:FieldIdentifierCode[^\]]+""))"),"")</f>
        <v/>
      </c>
      <c r="G55" s="87" t="str">
        <f>MasterCMCopy!A55</f>
        <v>1.4</v>
      </c>
      <c r="H55" s="87" t="str">
        <f>MasterCMCopy!B55</f>
        <v/>
      </c>
      <c r="J55" s="86" t="str">
        <f>IF(LEFT(MasterCMCopy!$C55,3)="ND-", IF(LEFT(MasterCMCopy!$X55,10)&lt;&gt;"epo:NonPub", MasterCMCopy!$L55, IF(RIGHT(MasterCMCopy!$X55,13)="epo:Procedure", "MG-Procedure", "")), "")</f>
        <v/>
      </c>
      <c r="K55" s="85" t="str">
        <f>IF(J55="", "", IF(J55="MG-Procedure", "ND-Root", MasterCMCopy!H55))</f>
        <v/>
      </c>
      <c r="L55" s="84" t="str">
        <f>IF($J55="", "", MasterCMCopy!$C55 &amp; " (concernsMaskedObject)")</f>
        <v/>
      </c>
      <c r="M55" s="84" t="str">
        <f>IFERROR(__xludf.DUMMYFUNCTION("IF($J55="""", """", ""Connection from NonPublishedInformation to "" &amp; REGEXEXTRACT(MasterCMCopy!$X55, "".*:(.*)"") &amp; "" under "" &amp; $J55 &amp; ""_"" &amp; $K55)"),"")</f>
        <v/>
      </c>
      <c r="N55" s="84" t="str">
        <f t="shared" si="6"/>
        <v/>
      </c>
      <c r="O55" s="86" t="str">
        <f>IFERROR(__xludf.DUMMYFUNCTION("IF($J55="""", """", IF($J55=""MG-Procedure"", """", REGEXREPLACE(MasterCMCopy!$P55,""\[[^\]]+\]"","""")))"),"")</f>
        <v/>
      </c>
      <c r="P55" s="83" t="str">
        <f>IFERROR(__xludf.DUMMYFUNCTION("REGEXREPLACE($O55,""[^/]+"","".."")"),"")</f>
        <v/>
      </c>
      <c r="Q55" s="84" t="str">
        <f>IF(AND(LEFT(MasterCMCopy!$C55,6)="BT-195", OR(MasterCMCopy!$O55&lt;&gt;MasterCMCopy!$O54,$G55&lt;&gt;$G54,$H55&lt;&gt;$H54)),MasterCMCopy!$C55,"")</f>
        <v/>
      </c>
      <c r="R55" s="84" t="str">
        <f>IF(AND(LEFT(MasterCMCopy!$C55,6)="BT-195", OR(MasterCMCopy!$O55&lt;&gt;MasterCMCopy!$O54,$G55&lt;&gt;$G54,$H55&lt;&gt;$H54)), "The field " &amp; MasterCMCopy!$C55 &amp; ", " &amp; MasterCMCopy!$D55 &amp; ", specifies information to generate the URI of the masked property","")</f>
        <v/>
      </c>
      <c r="S55" s="84" t="str">
        <f>IF(AND(LEFT(MasterCMCopy!$C55,6)="BT-195", OR(MasterCMCopy!$O55&lt;&gt;MasterCMCopy!$O54,$G55&lt;&gt;$G54,$H55&lt;&gt;$H54)),MasterCMCopy!$O55,"")</f>
        <v/>
      </c>
      <c r="T55" s="84" t="str">
        <f>IFERROR(__xludf.DUMMYFUNCTION("IF(AND(LEFT(MasterCMCopy!$C55,6)=""BT-195"", MasterCMCopy!$O55&lt;&gt;MasterCMCopy!$O54),IFNA(REGEXEXTRACT(MasterCMCopy!$Y55,""&lt;(.*)&gt;""),""UNKNOWN""),"""")"),"")</f>
        <v/>
      </c>
      <c r="U55" s="84" t="str">
        <f>IF(AND(LEFT(MasterCMCopy!$C55,6)="BT-197", MasterCMCopy!$C55&lt;&gt;MasterCMCopy!$C54),MasterCMCopy!$C55,"")</f>
        <v/>
      </c>
      <c r="V55" s="84" t="str">
        <f>IF(AND(LEFT(MasterCMCopy!$C55,6)="BT-197", MasterCMCopy!$C55&lt;&gt;MasterCMCopy!$C54), "In " &amp; MasterCMCopy!$C55 &amp; ", " &amp; MasterCMCopy!$D55 &amp; ", we link to the at-voc:non-publication-justification controlled list","")</f>
        <v/>
      </c>
      <c r="W55" s="84" t="str">
        <f>IF(AND(LEFT(MasterCMCopy!$C55,6)="BT-198", MasterCMCopy!$C55&lt;&gt;MasterCMCopy!$C54),MasterCMCopy!$C55,"")</f>
        <v/>
      </c>
      <c r="X55" s="84" t="str">
        <f>IF(AND(LEFT(MasterCMCopy!$C55,6)="BT-198", MasterCMCopy!$C55&lt;&gt;MasterCMCopy!$C54), MasterCMCopy!$D55 &amp; IF(AND(MasterCMCopy!$C55=MasterCMCopy!$C56, MasterCMCopy!$D55&lt;&gt;MasterCMCopy!$D56), (" (" &amp; MasterCMCopy!$D56 &amp; " below SDK 1.6)"), ""),"")</f>
        <v/>
      </c>
      <c r="Y55" s="84" t="str">
        <f t="shared" si="2"/>
        <v>tedm:MG-langString-hasConfidentialityJustification--NonPublishedInformation-ND-LotAwardCriterionTypeUnpublish</v>
      </c>
      <c r="Z55" s="84" t="str">
        <f t="shared" si="3"/>
        <v/>
      </c>
      <c r="AA55" s="84" t="str">
        <f>IF(AND(LEFT(MasterCMCopy!$C55,6)="BT-196", MasterCMCopy!$C55&lt;&gt;MasterCMCopy!$C54),MasterCMCopy!$C55,"")</f>
        <v/>
      </c>
      <c r="AB55" s="84" t="str">
        <f>IF(AND(LEFT(MasterCMCopy!$C55,6)="BT-196", MasterCMCopy!$C55&lt;&gt;MasterCMCopy!$C54), MasterCMCopy!$D55 &amp; " of " &amp; MasterCMCopy!$L55 &amp; " under " &amp; MasterCMCopy!$I55,"")</f>
        <v/>
      </c>
      <c r="AC55" s="84" t="str">
        <f t="shared" si="4"/>
        <v/>
      </c>
      <c r="AD55" s="84" t="str">
        <f t="shared" si="5"/>
        <v/>
      </c>
    </row>
    <row r="56">
      <c r="A56" s="84" t="str">
        <f t="shared" si="1"/>
        <v/>
      </c>
      <c r="B56" s="84" t="str">
        <f>IF(MasterCMCopy!$X56="","---", "tedm:" &amp; IF(LEFT(MasterCMCopy!$C56, 3)="ND-", IF(LEFT(MasterCMCopy!$C60, 3)="ND-", MasterCMCopy!$L62, MasterCMCopy!$L60) &amp; "-" &amp; MasterCMCopy!$C56, MasterCMCopy!$L56 &amp; "-" &amp; MasterCMCopy!$I56))</f>
        <v>tedm:MG-NonPublishedInformation-ND-LotAwardCriterionTypeUnpublish</v>
      </c>
      <c r="C56" s="85" t="str">
        <f>IF(AND(LEFT(MasterCMCopy!$C56,6)="BT-195", OR(LEFT(MasterCMCopy!$C55,3)="ND-",$B56&lt;&gt;$B55)),MasterCMCopy!$L56,"")</f>
        <v/>
      </c>
      <c r="D56" s="84" t="str">
        <f>IF(AND(LEFT(MasterCMCopy!$C56,3)="ND-", OR(MasterCMCopy!$N56&lt;&gt;MasterCMCopy!$N55, MasterCMCopy!$P56&lt;&gt;MasterCMCopy!$P55)),MasterCMCopy!$C56,"")</f>
        <v/>
      </c>
      <c r="E56" s="84" t="str">
        <f>IF(AND(LEFT(MasterCMCopy!$C56,3)="ND-", OR(MasterCMCopy!$N56&lt;&gt;MasterCMCopy!$N55, MasterCMCopy!$P56&lt;&gt;MasterCMCopy!$P55)),MasterCMCopy!$N56,"")</f>
        <v/>
      </c>
      <c r="F56" s="86" t="str">
        <f>IFERROR(__xludf.DUMMYFUNCTION("IF($E56="""", """", REGEXEXTRACT($E56,""efbc:FieldIdentifierCode[^\]]+""))"),"")</f>
        <v/>
      </c>
      <c r="G56" s="87" t="str">
        <f>MasterCMCopy!A56</f>
        <v>1.4</v>
      </c>
      <c r="H56" s="87" t="str">
        <f>MasterCMCopy!B56</f>
        <v/>
      </c>
      <c r="J56" s="86" t="str">
        <f>IF(LEFT(MasterCMCopy!$C56,3)="ND-", IF(LEFT(MasterCMCopy!$X56,10)&lt;&gt;"epo:NonPub", MasterCMCopy!$L56, IF(RIGHT(MasterCMCopy!$X56,13)="epo:Procedure", "MG-Procedure", "")), "")</f>
        <v>MG-AwardCriterion-specifiesProcurementCriterion-Lot</v>
      </c>
      <c r="K56" s="85" t="str">
        <f>IF(J56="", "", IF(J56="MG-Procedure", "ND-Root", MasterCMCopy!H56))</f>
        <v>ND-LotAwardCriterionParameters</v>
      </c>
      <c r="L56" s="84" t="str">
        <f>IF($J56="", "", MasterCMCopy!$C56 &amp; " (concernsMaskedObject)")</f>
        <v>ND-LotAwardCriterionTypeUnpublish (concernsMaskedObject)</v>
      </c>
      <c r="M56" s="84" t="str">
        <f>IFERROR(__xludf.DUMMYFUNCTION("IF($J56="""", """", ""Connection from NonPublishedInformation to "" &amp; REGEXEXTRACT(MasterCMCopy!$X56, "".*:(.*)"") &amp; "" under "" &amp; $J56 &amp; ""_"" &amp; $K56)"),"Connection from NonPublishedInformation to AwardCriterion under MG-AwardCriterion-specifiesProcurementCriterion-Lot_ND-LotAwardCriterionParameters")</f>
        <v>Connection from NonPublishedInformation to AwardCriterion under MG-AwardCriterion-specifiesProcurementCriterion-Lot_ND-LotAwardCriterionParameters</v>
      </c>
      <c r="N56" s="84" t="str">
        <f t="shared" si="6"/>
        <v>tedm:MG-AwardCriterion-specifiesProcurementCriterion-Lot_ND-LotAwardCriterionParameters</v>
      </c>
      <c r="O56" s="86" t="str">
        <f>IFERROR(__xludf.DUMMYFUNCTION("IF($J56="""", """", IF($J56=""MG-Procedure"", """", REGEXREPLACE(MasterCMCopy!$P56,""\[[^\]]+\]"","""")))"),"efac:FieldsPrivacy")</f>
        <v>efac:FieldsPrivacy</v>
      </c>
      <c r="P56" s="83" t="str">
        <f>IFERROR(__xludf.DUMMYFUNCTION("REGEXREPLACE($O56,""[^/]+"","".."")"),"..")</f>
        <v>..</v>
      </c>
      <c r="Q56" s="84" t="str">
        <f>IF(AND(LEFT(MasterCMCopy!$C56,6)="BT-195", OR(MasterCMCopy!$O56&lt;&gt;MasterCMCopy!$O55,$G56&lt;&gt;$G55,$H56&lt;&gt;$H55)),MasterCMCopy!$C56,"")</f>
        <v/>
      </c>
      <c r="R56" s="84" t="str">
        <f>IF(AND(LEFT(MasterCMCopy!$C56,6)="BT-195", OR(MasterCMCopy!$O56&lt;&gt;MasterCMCopy!$O55,$G56&lt;&gt;$G55,$H56&lt;&gt;$H55)), "The field " &amp; MasterCMCopy!$C56 &amp; ", " &amp; MasterCMCopy!$D56 &amp; ", specifies information to generate the URI of the masked property","")</f>
        <v/>
      </c>
      <c r="S56" s="84" t="str">
        <f>IF(AND(LEFT(MasterCMCopy!$C56,6)="BT-195", OR(MasterCMCopy!$O56&lt;&gt;MasterCMCopy!$O55,$G56&lt;&gt;$G55,$H56&lt;&gt;$H55)),MasterCMCopy!$O56,"")</f>
        <v/>
      </c>
      <c r="T56" s="84" t="str">
        <f>IFERROR(__xludf.DUMMYFUNCTION("IF(AND(LEFT(MasterCMCopy!$C56,6)=""BT-195"", MasterCMCopy!$O56&lt;&gt;MasterCMCopy!$O55),IFNA(REGEXEXTRACT(MasterCMCopy!$Y56,""&lt;(.*)&gt;""),""UNKNOWN""),"""")"),"")</f>
        <v/>
      </c>
      <c r="U56" s="84" t="str">
        <f>IF(AND(LEFT(MasterCMCopy!$C56,6)="BT-197", MasterCMCopy!$C56&lt;&gt;MasterCMCopy!$C55),MasterCMCopy!$C56,"")</f>
        <v/>
      </c>
      <c r="V56" s="84" t="str">
        <f>IF(AND(LEFT(MasterCMCopy!$C56,6)="BT-197", MasterCMCopy!$C56&lt;&gt;MasterCMCopy!$C55), "In " &amp; MasterCMCopy!$C56 &amp; ", " &amp; MasterCMCopy!$D56 &amp; ", we link to the at-voc:non-publication-justification controlled list","")</f>
        <v/>
      </c>
      <c r="W56" s="84" t="str">
        <f>IF(AND(LEFT(MasterCMCopy!$C56,6)="BT-198", MasterCMCopy!$C56&lt;&gt;MasterCMCopy!$C55),MasterCMCopy!$C56,"")</f>
        <v/>
      </c>
      <c r="X56" s="84" t="str">
        <f>IF(AND(LEFT(MasterCMCopy!$C56,6)="BT-198", MasterCMCopy!$C56&lt;&gt;MasterCMCopy!$C55), MasterCMCopy!$D56 &amp; IF(AND(MasterCMCopy!$C56=MasterCMCopy!$C57, MasterCMCopy!$D56&lt;&gt;MasterCMCopy!$D57), (" (" &amp; MasterCMCopy!$D57 &amp; " below SDK 1.6)"), ""),"")</f>
        <v/>
      </c>
      <c r="Y56" s="84" t="str">
        <f t="shared" si="2"/>
        <v>tedm:MG-langString-hasConfidentialityJustification--NonPublishedInformation-ND-LotAwardCriterionTypeUnpublish</v>
      </c>
      <c r="Z56" s="84" t="str">
        <f t="shared" si="3"/>
        <v/>
      </c>
      <c r="AA56" s="84" t="str">
        <f>IF(AND(LEFT(MasterCMCopy!$C56,6)="BT-196", MasterCMCopy!$C56&lt;&gt;MasterCMCopy!$C55),MasterCMCopy!$C56,"")</f>
        <v/>
      </c>
      <c r="AB56" s="84" t="str">
        <f>IF(AND(LEFT(MasterCMCopy!$C56,6)="BT-196", MasterCMCopy!$C56&lt;&gt;MasterCMCopy!$C55), MasterCMCopy!$D56 &amp; " of " &amp; MasterCMCopy!$L56 &amp; " under " &amp; MasterCMCopy!$I56,"")</f>
        <v/>
      </c>
      <c r="AC56" s="84" t="str">
        <f t="shared" si="4"/>
        <v/>
      </c>
      <c r="AD56" s="84" t="str">
        <f t="shared" si="5"/>
        <v/>
      </c>
    </row>
    <row r="57">
      <c r="A57" s="84" t="str">
        <f t="shared" si="1"/>
        <v/>
      </c>
      <c r="B57" s="84" t="str">
        <f>IF(MasterCMCopy!$X57="","---", "tedm:" &amp; IF(LEFT(MasterCMCopy!$C57, 3)="ND-", IF(LEFT(MasterCMCopy!$C61, 3)="ND-", MasterCMCopy!$L63, MasterCMCopy!$L61) &amp; "-" &amp; MasterCMCopy!$C57, MasterCMCopy!$L57 &amp; "-" &amp; MasterCMCopy!$I57))</f>
        <v>tedm:MG-NonPublishedInformation-ND-LotAwardCriterionTypeUnpublish</v>
      </c>
      <c r="C57" s="85" t="str">
        <f>IF(AND(LEFT(MasterCMCopy!$C57,6)="BT-195", OR(LEFT(MasterCMCopy!$C56,3)="ND-",$B57&lt;&gt;$B56)),MasterCMCopy!$L57,"")</f>
        <v>MG-NonPublishedInformation</v>
      </c>
      <c r="D57" s="84" t="str">
        <f>IF(AND(LEFT(MasterCMCopy!$C57,3)="ND-", OR(MasterCMCopy!$N57&lt;&gt;MasterCMCopy!$N56, MasterCMCopy!$P57&lt;&gt;MasterCMCopy!$P56)),MasterCMCopy!$C57,"")</f>
        <v/>
      </c>
      <c r="E57" s="84" t="str">
        <f>IF(AND(LEFT(MasterCMCopy!$C57,3)="ND-", OR(MasterCMCopy!$N57&lt;&gt;MasterCMCopy!$N56, MasterCMCopy!$P57&lt;&gt;MasterCMCopy!$P56)),MasterCMCopy!$N57,"")</f>
        <v/>
      </c>
      <c r="F57" s="86" t="str">
        <f>IFERROR(__xludf.DUMMYFUNCTION("IF($E57="""", """", REGEXEXTRACT($E57,""efbc:FieldIdentifierCode[^\]]+""))"),"")</f>
        <v/>
      </c>
      <c r="G57" s="87" t="str">
        <f>MasterCMCopy!A57</f>
        <v>1.4</v>
      </c>
      <c r="H57" s="87" t="str">
        <f>MasterCMCopy!B57</f>
        <v/>
      </c>
      <c r="J57" s="86" t="str">
        <f>IF(LEFT(MasterCMCopy!$C57,3)="ND-", IF(LEFT(MasterCMCopy!$X57,10)&lt;&gt;"epo:NonPub", MasterCMCopy!$L57, IF(RIGHT(MasterCMCopy!$X57,13)="epo:Procedure", "MG-Procedure", "")), "")</f>
        <v/>
      </c>
      <c r="K57" s="85" t="str">
        <f>IF(J57="", "", IF(J57="MG-Procedure", "ND-Root", MasterCMCopy!H57))</f>
        <v/>
      </c>
      <c r="L57" s="84" t="str">
        <f>IF($J57="", "", MasterCMCopy!$C57 &amp; " (concernsMaskedObject)")</f>
        <v/>
      </c>
      <c r="M57" s="84" t="str">
        <f>IFERROR(__xludf.DUMMYFUNCTION("IF($J57="""", """", ""Connection from NonPublishedInformation to "" &amp; REGEXEXTRACT(MasterCMCopy!$X57, "".*:(.*)"") &amp; "" under "" &amp; $J57 &amp; ""_"" &amp; $K57)"),"")</f>
        <v/>
      </c>
      <c r="N57" s="84" t="str">
        <f t="shared" si="6"/>
        <v/>
      </c>
      <c r="O57" s="86" t="str">
        <f>IFERROR(__xludf.DUMMYFUNCTION("IF($J57="""", """", IF($J57=""MG-Procedure"", """", REGEXREPLACE(MasterCMCopy!$P57,""\[[^\]]+\]"","""")))"),"")</f>
        <v/>
      </c>
      <c r="P57" s="83" t="str">
        <f>IFERROR(__xludf.DUMMYFUNCTION("REGEXREPLACE($O57,""[^/]+"","".."")"),"")</f>
        <v/>
      </c>
      <c r="Q57" s="84" t="str">
        <f>IF(AND(LEFT(MasterCMCopy!$C57,6)="BT-195", OR(MasterCMCopy!$O57&lt;&gt;MasterCMCopy!$O56,$G57&lt;&gt;$G56,$H57&lt;&gt;$H56)),MasterCMCopy!$C57,"")</f>
        <v>BT-195(BT-539)-Lot</v>
      </c>
      <c r="R57" s="84" t="str">
        <f>IF(AND(LEFT(MasterCMCopy!$C57,6)="BT-195", OR(MasterCMCopy!$O57&lt;&gt;MasterCMCopy!$O56,$G57&lt;&gt;$G56,$H57&lt;&gt;$H56)), "The field " &amp; MasterCMCopy!$C57 &amp; ", " &amp; MasterCMCopy!$D57 &amp; ", specifies information to generate the URI of the masked property","")</f>
        <v>The field BT-195(BT-539)-Lot, Unpublished Identifier, specifies information to generate the URI of the masked property</v>
      </c>
      <c r="S57" s="84" t="str">
        <f>IF(AND(LEFT(MasterCMCopy!$C57,6)="BT-195", OR(MasterCMCopy!$O57&lt;&gt;MasterCMCopy!$O56,$G57&lt;&gt;$G56,$H57&lt;&gt;$H56)),MasterCMCopy!$O57,"")</f>
        <v>efbc:FieldIdentifierCode/text() = 'awa-cri-typ'</v>
      </c>
      <c r="T57" s="88" t="str">
        <f>IFERROR(__xludf.DUMMYFUNCTION("IF(AND(LEFT(MasterCMCopy!$C57,6)=""BT-195"", MasterCMCopy!$O57&lt;&gt;MasterCMCopy!$O56),IFNA(REGEXEXTRACT(MasterCMCopy!$Y57,""&lt;(.*)&gt;""),""UNKNOWN""),"""")"),"http://data.europa.eu/a4g/ontology#hasAwardCriterionType")</f>
        <v>http://data.europa.eu/a4g/ontology#hasAwardCriterionType</v>
      </c>
      <c r="U57" s="84" t="str">
        <f>IF(AND(LEFT(MasterCMCopy!$C57,6)="BT-197", MasterCMCopy!$C57&lt;&gt;MasterCMCopy!$C56),MasterCMCopy!$C57,"")</f>
        <v/>
      </c>
      <c r="V57" s="84" t="str">
        <f>IF(AND(LEFT(MasterCMCopy!$C57,6)="BT-197", MasterCMCopy!$C57&lt;&gt;MasterCMCopy!$C56), "In " &amp; MasterCMCopy!$C57 &amp; ", " &amp; MasterCMCopy!$D57 &amp; ", we link to the at-voc:non-publication-justification controlled list","")</f>
        <v/>
      </c>
      <c r="W57" s="84" t="str">
        <f>IF(AND(LEFT(MasterCMCopy!$C57,6)="BT-198", MasterCMCopy!$C57&lt;&gt;MasterCMCopy!$C56),MasterCMCopy!$C57,"")</f>
        <v/>
      </c>
      <c r="X57" s="84" t="str">
        <f>IF(AND(LEFT(MasterCMCopy!$C57,6)="BT-198", MasterCMCopy!$C57&lt;&gt;MasterCMCopy!$C56), MasterCMCopy!$D57 &amp; IF(AND(MasterCMCopy!$C57=MasterCMCopy!$C58, MasterCMCopy!$D57&lt;&gt;MasterCMCopy!$D58), (" (" &amp; MasterCMCopy!$D58 &amp; " below SDK 1.6)"), ""),"")</f>
        <v/>
      </c>
      <c r="Y57" s="84" t="str">
        <f t="shared" si="2"/>
        <v>tedm:MG-langString-hasConfidentialityJustification--NonPublishedInformation-ND-LotAwardCriterionTypeUnpublish</v>
      </c>
      <c r="Z57" s="84" t="str">
        <f t="shared" si="3"/>
        <v/>
      </c>
      <c r="AA57" s="84" t="str">
        <f>IF(AND(LEFT(MasterCMCopy!$C57,6)="BT-196", MasterCMCopy!$C57&lt;&gt;MasterCMCopy!$C56),MasterCMCopy!$C57,"")</f>
        <v/>
      </c>
      <c r="AB57" s="84" t="str">
        <f>IF(AND(LEFT(MasterCMCopy!$C57,6)="BT-196", MasterCMCopy!$C57&lt;&gt;MasterCMCopy!$C56), MasterCMCopy!$D57 &amp; " of " &amp; MasterCMCopy!$L57 &amp; " under " &amp; MasterCMCopy!$I57,"")</f>
        <v/>
      </c>
      <c r="AC57" s="84" t="str">
        <f t="shared" si="4"/>
        <v/>
      </c>
      <c r="AD57" s="84" t="str">
        <f t="shared" si="5"/>
        <v/>
      </c>
    </row>
    <row r="58">
      <c r="A58" s="84" t="str">
        <f t="shared" si="1"/>
        <v/>
      </c>
      <c r="B58" s="84" t="str">
        <f>IF(MasterCMCopy!$X58="","---", "tedm:" &amp; IF(LEFT(MasterCMCopy!$C58, 3)="ND-", IF(LEFT(MasterCMCopy!$C62, 3)="ND-", MasterCMCopy!$L64, MasterCMCopy!$L62) &amp; "-" &amp; MasterCMCopy!$C58, MasterCMCopy!$L58 &amp; "-" &amp; MasterCMCopy!$I58))</f>
        <v>tedm:MG-NonPublishedInformation-ND-LotAwardCriterionTypeUnpublish</v>
      </c>
      <c r="C58" s="85" t="str">
        <f>IF(AND(LEFT(MasterCMCopy!$C58,6)="BT-195", OR(LEFT(MasterCMCopy!$C57,3)="ND-",$B58&lt;&gt;$B57)),MasterCMCopy!$L58,"")</f>
        <v/>
      </c>
      <c r="D58" s="84" t="str">
        <f>IF(AND(LEFT(MasterCMCopy!$C58,3)="ND-", OR(MasterCMCopy!$N58&lt;&gt;MasterCMCopy!$N57, MasterCMCopy!$P58&lt;&gt;MasterCMCopy!$P57)),MasterCMCopy!$C58,"")</f>
        <v/>
      </c>
      <c r="E58" s="84" t="str">
        <f>IF(AND(LEFT(MasterCMCopy!$C58,3)="ND-", OR(MasterCMCopy!$N58&lt;&gt;MasterCMCopy!$N57, MasterCMCopy!$P58&lt;&gt;MasterCMCopy!$P57)),MasterCMCopy!$N58,"")</f>
        <v/>
      </c>
      <c r="F58" s="86" t="str">
        <f>IFERROR(__xludf.DUMMYFUNCTION("IF($E58="""", """", REGEXEXTRACT($E58,""efbc:FieldIdentifierCode[^\]]+""))"),"")</f>
        <v/>
      </c>
      <c r="G58" s="87" t="str">
        <f>MasterCMCopy!A58</f>
        <v>1.4</v>
      </c>
      <c r="H58" s="87" t="str">
        <f>MasterCMCopy!B58</f>
        <v/>
      </c>
      <c r="J58" s="86" t="str">
        <f>IF(LEFT(MasterCMCopy!$C58,3)="ND-", IF(LEFT(MasterCMCopy!$X58,10)&lt;&gt;"epo:NonPub", MasterCMCopy!$L58, IF(RIGHT(MasterCMCopy!$X58,13)="epo:Procedure", "MG-Procedure", "")), "")</f>
        <v/>
      </c>
      <c r="K58" s="85" t="str">
        <f>IF(J58="", "", IF(J58="MG-Procedure", "ND-Root", MasterCMCopy!H58))</f>
        <v/>
      </c>
      <c r="L58" s="84" t="str">
        <f>IF($J58="", "", MasterCMCopy!$C58 &amp; " (concernsMaskedObject)")</f>
        <v/>
      </c>
      <c r="M58" s="84" t="str">
        <f>IFERROR(__xludf.DUMMYFUNCTION("IF($J58="""", """", ""Connection from NonPublishedInformation to "" &amp; REGEXEXTRACT(MasterCMCopy!$X58, "".*:(.*)"") &amp; "" under "" &amp; $J58 &amp; ""_"" &amp; $K58)"),"")</f>
        <v/>
      </c>
      <c r="N58" s="84" t="str">
        <f t="shared" si="6"/>
        <v/>
      </c>
      <c r="O58" s="86" t="str">
        <f>IFERROR(__xludf.DUMMYFUNCTION("IF($J58="""", """", IF($J58=""MG-Procedure"", """", REGEXREPLACE(MasterCMCopy!$P58,""\[[^\]]+\]"","""")))"),"")</f>
        <v/>
      </c>
      <c r="P58" s="83" t="str">
        <f>IFERROR(__xludf.DUMMYFUNCTION("REGEXREPLACE($O58,""[^/]+"","".."")"),"")</f>
        <v/>
      </c>
      <c r="Q58" s="84" t="str">
        <f>IF(AND(LEFT(MasterCMCopy!$C58,6)="BT-195", OR(MasterCMCopy!$O58&lt;&gt;MasterCMCopy!$O57,$G58&lt;&gt;$G57,$H58&lt;&gt;$H57)),MasterCMCopy!$C58,"")</f>
        <v/>
      </c>
      <c r="R58" s="84" t="str">
        <f>IF(AND(LEFT(MasterCMCopy!$C58,6)="BT-195", OR(MasterCMCopy!$O58&lt;&gt;MasterCMCopy!$O57,$G58&lt;&gt;$G57,$H58&lt;&gt;$H57)), "The field " &amp; MasterCMCopy!$C58 &amp; ", " &amp; MasterCMCopy!$D58 &amp; ", specifies information to generate the URI of the masked property","")</f>
        <v/>
      </c>
      <c r="S58" s="84" t="str">
        <f>IF(AND(LEFT(MasterCMCopy!$C58,6)="BT-195", OR(MasterCMCopy!$O58&lt;&gt;MasterCMCopy!$O57,$G58&lt;&gt;$G57,$H58&lt;&gt;$H57)),MasterCMCopy!$O58,"")</f>
        <v/>
      </c>
      <c r="T58" s="84" t="str">
        <f>IFERROR(__xludf.DUMMYFUNCTION("IF(AND(LEFT(MasterCMCopy!$C58,6)=""BT-195"", MasterCMCopy!$O58&lt;&gt;MasterCMCopy!$O57),IFNA(REGEXEXTRACT(MasterCMCopy!$Y58,""&lt;(.*)&gt;""),""UNKNOWN""),"""")"),"")</f>
        <v/>
      </c>
      <c r="U58" s="84" t="str">
        <f>IF(AND(LEFT(MasterCMCopy!$C58,6)="BT-197", MasterCMCopy!$C58&lt;&gt;MasterCMCopy!$C57),MasterCMCopy!$C58,"")</f>
        <v/>
      </c>
      <c r="V58" s="84" t="str">
        <f>IF(AND(LEFT(MasterCMCopy!$C58,6)="BT-197", MasterCMCopy!$C58&lt;&gt;MasterCMCopy!$C57), "In " &amp; MasterCMCopy!$C58 &amp; ", " &amp; MasterCMCopy!$D58 &amp; ", we link to the at-voc:non-publication-justification controlled list","")</f>
        <v/>
      </c>
      <c r="W58" s="84" t="str">
        <f>IF(AND(LEFT(MasterCMCopy!$C58,6)="BT-198", MasterCMCopy!$C58&lt;&gt;MasterCMCopy!$C57),MasterCMCopy!$C58,"")</f>
        <v/>
      </c>
      <c r="X58" s="84" t="str">
        <f>IF(AND(LEFT(MasterCMCopy!$C58,6)="BT-198", MasterCMCopy!$C58&lt;&gt;MasterCMCopy!$C57), MasterCMCopy!$D58 &amp; IF(AND(MasterCMCopy!$C58=MasterCMCopy!$C59, MasterCMCopy!$D58&lt;&gt;MasterCMCopy!$D59), (" (" &amp; MasterCMCopy!$D59 &amp; " below SDK 1.6)"), ""),"")</f>
        <v/>
      </c>
      <c r="Y58" s="84" t="str">
        <f t="shared" si="2"/>
        <v>tedm:MG-langString-hasConfidentialityJustification--NonPublishedInformation-ND-LotAwardCriterionTypeUnpublish</v>
      </c>
      <c r="Z58" s="84" t="str">
        <f t="shared" si="3"/>
        <v/>
      </c>
      <c r="AA58" s="84" t="str">
        <f>IF(AND(LEFT(MasterCMCopy!$C58,6)="BT-196", MasterCMCopy!$C58&lt;&gt;MasterCMCopy!$C57),MasterCMCopy!$C58,"")</f>
        <v>BT-196(BT-539)-Lot</v>
      </c>
      <c r="AB58" s="84" t="str">
        <f>IF(AND(LEFT(MasterCMCopy!$C58,6)="BT-196", MasterCMCopy!$C58&lt;&gt;MasterCMCopy!$C57), MasterCMCopy!$D58 &amp; " of " &amp; MasterCMCopy!$L58 &amp; " under " &amp; MasterCMCopy!$I58,"")</f>
        <v>Unpublished Justification Description of MG-NonPublishedInformation under ND-LotAwardCriterionTypeUnpublish</v>
      </c>
      <c r="AC58" s="84" t="str">
        <f t="shared" si="4"/>
        <v>BT-196(BT-539)-Lot-Language</v>
      </c>
      <c r="AD58" s="84" t="str">
        <f t="shared" si="5"/>
        <v>Language of Unpublished Justification Description of MG-NonPublishedInformation under ND-LotAwardCriterionTypeUnpublish</v>
      </c>
    </row>
    <row r="59">
      <c r="A59" s="84" t="str">
        <f t="shared" si="1"/>
        <v/>
      </c>
      <c r="B59" s="84" t="str">
        <f>IF(MasterCMCopy!$X59="","---", "tedm:" &amp; IF(LEFT(MasterCMCopy!$C59, 3)="ND-", IF(LEFT(MasterCMCopy!$C63, 3)="ND-", MasterCMCopy!$L65, MasterCMCopy!$L63) &amp; "-" &amp; MasterCMCopy!$C59, MasterCMCopy!$L59 &amp; "-" &amp; MasterCMCopy!$I59))</f>
        <v>tedm:MG-NonPublishedInformation-ND-LotAwardCriterionTypeUnpublish</v>
      </c>
      <c r="C59" s="85" t="str">
        <f>IF(AND(LEFT(MasterCMCopy!$C59,6)="BT-195", OR(LEFT(MasterCMCopy!$C58,3)="ND-",$B59&lt;&gt;$B58)),MasterCMCopy!$L59,"")</f>
        <v/>
      </c>
      <c r="D59" s="84" t="str">
        <f>IF(AND(LEFT(MasterCMCopy!$C59,3)="ND-", OR(MasterCMCopy!$N59&lt;&gt;MasterCMCopy!$N58, MasterCMCopy!$P59&lt;&gt;MasterCMCopy!$P58)),MasterCMCopy!$C59,"")</f>
        <v/>
      </c>
      <c r="E59" s="84" t="str">
        <f>IF(AND(LEFT(MasterCMCopy!$C59,3)="ND-", OR(MasterCMCopy!$N59&lt;&gt;MasterCMCopy!$N58, MasterCMCopy!$P59&lt;&gt;MasterCMCopy!$P58)),MasterCMCopy!$N59,"")</f>
        <v/>
      </c>
      <c r="F59" s="86" t="str">
        <f>IFERROR(__xludf.DUMMYFUNCTION("IF($E59="""", """", REGEXEXTRACT($E59,""efbc:FieldIdentifierCode[^\]]+""))"),"")</f>
        <v/>
      </c>
      <c r="G59" s="87" t="str">
        <f>MasterCMCopy!A59</f>
        <v>1.4</v>
      </c>
      <c r="H59" s="87" t="str">
        <f>MasterCMCopy!B59</f>
        <v/>
      </c>
      <c r="J59" s="86" t="str">
        <f>IF(LEFT(MasterCMCopy!$C59,3)="ND-", IF(LEFT(MasterCMCopy!$X59,10)&lt;&gt;"epo:NonPub", MasterCMCopy!$L59, IF(RIGHT(MasterCMCopy!$X59,13)="epo:Procedure", "MG-Procedure", "")), "")</f>
        <v/>
      </c>
      <c r="K59" s="85" t="str">
        <f>IF(J59="", "", IF(J59="MG-Procedure", "ND-Root", MasterCMCopy!H59))</f>
        <v/>
      </c>
      <c r="L59" s="84" t="str">
        <f>IF($J59="", "", MasterCMCopy!$C59 &amp; " (concernsMaskedObject)")</f>
        <v/>
      </c>
      <c r="M59" s="84" t="str">
        <f>IFERROR(__xludf.DUMMYFUNCTION("IF($J59="""", """", ""Connection from NonPublishedInformation to "" &amp; REGEXEXTRACT(MasterCMCopy!$X59, "".*:(.*)"") &amp; "" under "" &amp; $J59 &amp; ""_"" &amp; $K59)"),"")</f>
        <v/>
      </c>
      <c r="N59" s="84" t="str">
        <f t="shared" si="6"/>
        <v/>
      </c>
      <c r="O59" s="86" t="str">
        <f>IFERROR(__xludf.DUMMYFUNCTION("IF($J59="""", """", IF($J59=""MG-Procedure"", """", REGEXREPLACE(MasterCMCopy!$P59,""\[[^\]]+\]"","""")))"),"")</f>
        <v/>
      </c>
      <c r="P59" s="83" t="str">
        <f>IFERROR(__xludf.DUMMYFUNCTION("REGEXREPLACE($O59,""[^/]+"","".."")"),"")</f>
        <v/>
      </c>
      <c r="Q59" s="84" t="str">
        <f>IF(AND(LEFT(MasterCMCopy!$C59,6)="BT-195", OR(MasterCMCopy!$O59&lt;&gt;MasterCMCopy!$O58,$G59&lt;&gt;$G58,$H59&lt;&gt;$H58)),MasterCMCopy!$C59,"")</f>
        <v/>
      </c>
      <c r="R59" s="84" t="str">
        <f>IF(AND(LEFT(MasterCMCopy!$C59,6)="BT-195", OR(MasterCMCopy!$O59&lt;&gt;MasterCMCopy!$O58,$G59&lt;&gt;$G58,$H59&lt;&gt;$H58)), "The field " &amp; MasterCMCopy!$C59 &amp; ", " &amp; MasterCMCopy!$D59 &amp; ", specifies information to generate the URI of the masked property","")</f>
        <v/>
      </c>
      <c r="S59" s="84" t="str">
        <f>IF(AND(LEFT(MasterCMCopy!$C59,6)="BT-195", OR(MasterCMCopy!$O59&lt;&gt;MasterCMCopy!$O58,$G59&lt;&gt;$G58,$H59&lt;&gt;$H58)),MasterCMCopy!$O59,"")</f>
        <v/>
      </c>
      <c r="T59" s="84" t="str">
        <f>IFERROR(__xludf.DUMMYFUNCTION("IF(AND(LEFT(MasterCMCopy!$C59,6)=""BT-195"", MasterCMCopy!$O59&lt;&gt;MasterCMCopy!$O58),IFNA(REGEXEXTRACT(MasterCMCopy!$Y59,""&lt;(.*)&gt;""),""UNKNOWN""),"""")"),"")</f>
        <v/>
      </c>
      <c r="U59" s="84" t="str">
        <f>IF(AND(LEFT(MasterCMCopy!$C59,6)="BT-197", MasterCMCopy!$C59&lt;&gt;MasterCMCopy!$C58),MasterCMCopy!$C59,"")</f>
        <v>BT-197(BT-539)-Lot</v>
      </c>
      <c r="V59" s="84" t="str">
        <f>IF(AND(LEFT(MasterCMCopy!$C59,6)="BT-197", MasterCMCopy!$C59&lt;&gt;MasterCMCopy!$C58), "In " &amp; MasterCMCopy!$C59 &amp; ", " &amp; MasterCMCopy!$D59 &amp; ", we link to the at-voc:non-publication-justification controlled list","")</f>
        <v>In BT-197(BT-539)-Lot, Unpublished Justification Code, we link to the at-voc:non-publication-justification controlled list</v>
      </c>
      <c r="W59" s="84" t="str">
        <f>IF(AND(LEFT(MasterCMCopy!$C59,6)="BT-198", MasterCMCopy!$C59&lt;&gt;MasterCMCopy!$C58),MasterCMCopy!$C59,"")</f>
        <v/>
      </c>
      <c r="X59" s="84" t="str">
        <f>IF(AND(LEFT(MasterCMCopy!$C59,6)="BT-198", MasterCMCopy!$C59&lt;&gt;MasterCMCopy!$C58), MasterCMCopy!$D59 &amp; IF(AND(MasterCMCopy!$C59=MasterCMCopy!$C60, MasterCMCopy!$D59&lt;&gt;MasterCMCopy!$D60), (" (" &amp; MasterCMCopy!$D60 &amp; " below SDK 1.6)"), ""),"")</f>
        <v/>
      </c>
      <c r="Y59" s="84" t="str">
        <f t="shared" si="2"/>
        <v>tedm:MG-langString-hasConfidentialityJustification--NonPublishedInformation-ND-LotAwardCriterionTypeUnpublish</v>
      </c>
      <c r="Z59" s="84" t="str">
        <f t="shared" si="3"/>
        <v/>
      </c>
      <c r="AA59" s="84" t="str">
        <f>IF(AND(LEFT(MasterCMCopy!$C59,6)="BT-196", MasterCMCopy!$C59&lt;&gt;MasterCMCopy!$C58),MasterCMCopy!$C59,"")</f>
        <v/>
      </c>
      <c r="AB59" s="84" t="str">
        <f>IF(AND(LEFT(MasterCMCopy!$C59,6)="BT-196", MasterCMCopy!$C59&lt;&gt;MasterCMCopy!$C58), MasterCMCopy!$D59 &amp; " of " &amp; MasterCMCopy!$L59 &amp; " under " &amp; MasterCMCopy!$I59,"")</f>
        <v/>
      </c>
      <c r="AC59" s="84" t="str">
        <f t="shared" si="4"/>
        <v/>
      </c>
      <c r="AD59" s="84" t="str">
        <f t="shared" si="5"/>
        <v/>
      </c>
    </row>
    <row r="60">
      <c r="A60" s="84" t="str">
        <f t="shared" si="1"/>
        <v/>
      </c>
      <c r="B60" s="84" t="str">
        <f>IF(MasterCMCopy!$X60="","---", "tedm:" &amp; IF(LEFT(MasterCMCopy!$C60, 3)="ND-", IF(LEFT(MasterCMCopy!$C64, 3)="ND-", MasterCMCopy!$L66, MasterCMCopy!$L64) &amp; "-" &amp; MasterCMCopy!$C60, MasterCMCopy!$L60 &amp; "-" &amp; MasterCMCopy!$I60))</f>
        <v>tedm:MG-NonPublishedInformation-ND-LotAwardCriterionTypeUnpublish</v>
      </c>
      <c r="C60" s="85" t="str">
        <f>IF(AND(LEFT(MasterCMCopy!$C60,6)="BT-195", OR(LEFT(MasterCMCopy!$C59,3)="ND-",$B60&lt;&gt;$B59)),MasterCMCopy!$L60,"")</f>
        <v/>
      </c>
      <c r="D60" s="84" t="str">
        <f>IF(AND(LEFT(MasterCMCopy!$C60,3)="ND-", OR(MasterCMCopy!$N60&lt;&gt;MasterCMCopy!$N59, MasterCMCopy!$P60&lt;&gt;MasterCMCopy!$P59)),MasterCMCopy!$C60,"")</f>
        <v/>
      </c>
      <c r="E60" s="84" t="str">
        <f>IF(AND(LEFT(MasterCMCopy!$C60,3)="ND-", OR(MasterCMCopy!$N60&lt;&gt;MasterCMCopy!$N59, MasterCMCopy!$P60&lt;&gt;MasterCMCopy!$P59)),MasterCMCopy!$N60,"")</f>
        <v/>
      </c>
      <c r="F60" s="86" t="str">
        <f>IFERROR(__xludf.DUMMYFUNCTION("IF($E60="""", """", REGEXEXTRACT($E60,""efbc:FieldIdentifierCode[^\]]+""))"),"")</f>
        <v/>
      </c>
      <c r="G60" s="87" t="str">
        <f>MasterCMCopy!A60</f>
        <v>1.4</v>
      </c>
      <c r="H60" s="87" t="str">
        <f>MasterCMCopy!B60</f>
        <v>1.5</v>
      </c>
      <c r="J60" s="86" t="str">
        <f>IF(LEFT(MasterCMCopy!$C60,3)="ND-", IF(LEFT(MasterCMCopy!$X60,10)&lt;&gt;"epo:NonPub", MasterCMCopy!$L60, IF(RIGHT(MasterCMCopy!$X60,13)="epo:Procedure", "MG-Procedure", "")), "")</f>
        <v/>
      </c>
      <c r="K60" s="85" t="str">
        <f>IF(J60="", "", IF(J60="MG-Procedure", "ND-Root", MasterCMCopy!H60))</f>
        <v/>
      </c>
      <c r="L60" s="84" t="str">
        <f>IF($J60="", "", MasterCMCopy!$C60 &amp; " (concernsMaskedObject)")</f>
        <v/>
      </c>
      <c r="M60" s="84" t="str">
        <f>IFERROR(__xludf.DUMMYFUNCTION("IF($J60="""", """", ""Connection from NonPublishedInformation to "" &amp; REGEXEXTRACT(MasterCMCopy!$X60, "".*:(.*)"") &amp; "" under "" &amp; $J60 &amp; ""_"" &amp; $K60)"),"")</f>
        <v/>
      </c>
      <c r="N60" s="84" t="str">
        <f t="shared" si="6"/>
        <v/>
      </c>
      <c r="O60" s="86" t="str">
        <f>IFERROR(__xludf.DUMMYFUNCTION("IF($J60="""", """", IF($J60=""MG-Procedure"", """", REGEXREPLACE(MasterCMCopy!$P60,""\[[^\]]+\]"","""")))"),"")</f>
        <v/>
      </c>
      <c r="P60" s="83" t="str">
        <f>IFERROR(__xludf.DUMMYFUNCTION("REGEXREPLACE($O60,""[^/]+"","".."")"),"")</f>
        <v/>
      </c>
      <c r="Q60" s="84" t="str">
        <f>IF(AND(LEFT(MasterCMCopy!$C60,6)="BT-195", OR(MasterCMCopy!$O60&lt;&gt;MasterCMCopy!$O59,$G60&lt;&gt;$G59,$H60&lt;&gt;$H59)),MasterCMCopy!$C60,"")</f>
        <v/>
      </c>
      <c r="R60" s="84" t="str">
        <f>IF(AND(LEFT(MasterCMCopy!$C60,6)="BT-195", OR(MasterCMCopy!$O60&lt;&gt;MasterCMCopy!$O59,$G60&lt;&gt;$G59,$H60&lt;&gt;$H59)), "The field " &amp; MasterCMCopy!$C60 &amp; ", " &amp; MasterCMCopy!$D60 &amp; ", specifies information to generate the URI of the masked property","")</f>
        <v/>
      </c>
      <c r="S60" s="84" t="str">
        <f>IF(AND(LEFT(MasterCMCopy!$C60,6)="BT-195", OR(MasterCMCopy!$O60&lt;&gt;MasterCMCopy!$O59,$G60&lt;&gt;$G59,$H60&lt;&gt;$H59)),MasterCMCopy!$O60,"")</f>
        <v/>
      </c>
      <c r="T60" s="84" t="str">
        <f>IFERROR(__xludf.DUMMYFUNCTION("IF(AND(LEFT(MasterCMCopy!$C60,6)=""BT-195"", MasterCMCopy!$O60&lt;&gt;MasterCMCopy!$O59),IFNA(REGEXEXTRACT(MasterCMCopy!$Y60,""&lt;(.*)&gt;""),""UNKNOWN""),"""")"),"")</f>
        <v/>
      </c>
      <c r="U60" s="84" t="str">
        <f>IF(AND(LEFT(MasterCMCopy!$C60,6)="BT-197", MasterCMCopy!$C60&lt;&gt;MasterCMCopy!$C59),MasterCMCopy!$C60,"")</f>
        <v/>
      </c>
      <c r="V60" s="84" t="str">
        <f>IF(AND(LEFT(MasterCMCopy!$C60,6)="BT-197", MasterCMCopy!$C60&lt;&gt;MasterCMCopy!$C59), "In " &amp; MasterCMCopy!$C60 &amp; ", " &amp; MasterCMCopy!$D60 &amp; ", we link to the at-voc:non-publication-justification controlled list","")</f>
        <v/>
      </c>
      <c r="W60" s="84" t="str">
        <f>IF(AND(LEFT(MasterCMCopy!$C60,6)="BT-198", MasterCMCopy!$C60&lt;&gt;MasterCMCopy!$C59),MasterCMCopy!$C60,"")</f>
        <v>BT-198(BT-539)-Lot</v>
      </c>
      <c r="X60" s="84" t="str">
        <f>IF(AND(LEFT(MasterCMCopy!$C60,6)="BT-198", MasterCMCopy!$C60&lt;&gt;MasterCMCopy!$C59), MasterCMCopy!$D60 &amp; IF(AND(MasterCMCopy!$C60=MasterCMCopy!$C61, MasterCMCopy!$D60&lt;&gt;MasterCMCopy!$D61), (" (" &amp; MasterCMCopy!$D61 &amp; " below SDK 1.6)"), ""),"")</f>
        <v>Unpublished Accessibility Date (Unpublished Access Date below SDK 1.6)</v>
      </c>
      <c r="Y60" s="84" t="str">
        <f t="shared" si="2"/>
        <v>tedm:MG-langString-hasConfidentialityJustification--NonPublishedInformation-ND-LotAwardCriterionTypeUnpublish</v>
      </c>
      <c r="Z60" s="84" t="str">
        <f t="shared" si="3"/>
        <v/>
      </c>
      <c r="AA60" s="84" t="str">
        <f>IF(AND(LEFT(MasterCMCopy!$C60,6)="BT-196", MasterCMCopy!$C60&lt;&gt;MasterCMCopy!$C59),MasterCMCopy!$C60,"")</f>
        <v/>
      </c>
      <c r="AB60" s="84" t="str">
        <f>IF(AND(LEFT(MasterCMCopy!$C60,6)="BT-196", MasterCMCopy!$C60&lt;&gt;MasterCMCopy!$C59), MasterCMCopy!$D60 &amp; " of " &amp; MasterCMCopy!$L60 &amp; " under " &amp; MasterCMCopy!$I60,"")</f>
        <v/>
      </c>
      <c r="AC60" s="84" t="str">
        <f t="shared" si="4"/>
        <v/>
      </c>
      <c r="AD60" s="84" t="str">
        <f t="shared" si="5"/>
        <v/>
      </c>
    </row>
    <row r="61">
      <c r="A61" s="84" t="str">
        <f t="shared" si="1"/>
        <v/>
      </c>
      <c r="B61" s="84" t="str">
        <f>IF(MasterCMCopy!$X61="","---", "tedm:" &amp; IF(LEFT(MasterCMCopy!$C61, 3)="ND-", IF(LEFT(MasterCMCopy!$C65, 3)="ND-", MasterCMCopy!$L67, MasterCMCopy!$L65) &amp; "-" &amp; MasterCMCopy!$C61, MasterCMCopy!$L61 &amp; "-" &amp; MasterCMCopy!$I61))</f>
        <v>tedm:MG-NonPublishedInformation-ND-LotAwardCriterionTypeUnpublish</v>
      </c>
      <c r="C61" s="85" t="str">
        <f>IF(AND(LEFT(MasterCMCopy!$C61,6)="BT-195", OR(LEFT(MasterCMCopy!$C60,3)="ND-",$B61&lt;&gt;$B60)),MasterCMCopy!$L61,"")</f>
        <v/>
      </c>
      <c r="D61" s="84" t="str">
        <f>IF(AND(LEFT(MasterCMCopy!$C61,3)="ND-", OR(MasterCMCopy!$N61&lt;&gt;MasterCMCopy!$N60, MasterCMCopy!$P61&lt;&gt;MasterCMCopy!$P60)),MasterCMCopy!$C61,"")</f>
        <v/>
      </c>
      <c r="E61" s="84" t="str">
        <f>IF(AND(LEFT(MasterCMCopy!$C61,3)="ND-", OR(MasterCMCopy!$N61&lt;&gt;MasterCMCopy!$N60, MasterCMCopy!$P61&lt;&gt;MasterCMCopy!$P60)),MasterCMCopy!$N61,"")</f>
        <v/>
      </c>
      <c r="F61" s="86" t="str">
        <f>IFERROR(__xludf.DUMMYFUNCTION("IF($E61="""", """", REGEXEXTRACT($E61,""efbc:FieldIdentifierCode[^\]]+""))"),"")</f>
        <v/>
      </c>
      <c r="G61" s="87" t="str">
        <f>MasterCMCopy!A61</f>
        <v>1.6</v>
      </c>
      <c r="H61" s="87" t="str">
        <f>MasterCMCopy!B61</f>
        <v/>
      </c>
      <c r="J61" s="86" t="str">
        <f>IF(LEFT(MasterCMCopy!$C61,3)="ND-", IF(LEFT(MasterCMCopy!$X61,10)&lt;&gt;"epo:NonPub", MasterCMCopy!$L61, IF(RIGHT(MasterCMCopy!$X61,13)="epo:Procedure", "MG-Procedure", "")), "")</f>
        <v/>
      </c>
      <c r="K61" s="85" t="str">
        <f>IF(J61="", "", IF(J61="MG-Procedure", "ND-Root", MasterCMCopy!H61))</f>
        <v/>
      </c>
      <c r="L61" s="84" t="str">
        <f>IF($J61="", "", MasterCMCopy!$C61 &amp; " (concernsMaskedObject)")</f>
        <v/>
      </c>
      <c r="M61" s="84" t="str">
        <f>IFERROR(__xludf.DUMMYFUNCTION("IF($J61="""", """", ""Connection from NonPublishedInformation to "" &amp; REGEXEXTRACT(MasterCMCopy!$X61, "".*:(.*)"") &amp; "" under "" &amp; $J61 &amp; ""_"" &amp; $K61)"),"")</f>
        <v/>
      </c>
      <c r="N61" s="84" t="str">
        <f t="shared" si="6"/>
        <v/>
      </c>
      <c r="O61" s="86" t="str">
        <f>IFERROR(__xludf.DUMMYFUNCTION("IF($J61="""", """", IF($J61=""MG-Procedure"", """", REGEXREPLACE(MasterCMCopy!$P61,""\[[^\]]+\]"","""")))"),"")</f>
        <v/>
      </c>
      <c r="P61" s="83" t="str">
        <f>IFERROR(__xludf.DUMMYFUNCTION("REGEXREPLACE($O61,""[^/]+"","".."")"),"")</f>
        <v/>
      </c>
      <c r="Q61" s="84" t="str">
        <f>IF(AND(LEFT(MasterCMCopy!$C61,6)="BT-195", OR(MasterCMCopy!$O61&lt;&gt;MasterCMCopy!$O60,$G61&lt;&gt;$G60,$H61&lt;&gt;$H60)),MasterCMCopy!$C61,"")</f>
        <v/>
      </c>
      <c r="R61" s="84" t="str">
        <f>IF(AND(LEFT(MasterCMCopy!$C61,6)="BT-195", OR(MasterCMCopy!$O61&lt;&gt;MasterCMCopy!$O60,$G61&lt;&gt;$G60,$H61&lt;&gt;$H60)), "The field " &amp; MasterCMCopy!$C61 &amp; ", " &amp; MasterCMCopy!$D61 &amp; ", specifies information to generate the URI of the masked property","")</f>
        <v/>
      </c>
      <c r="S61" s="84" t="str">
        <f>IF(AND(LEFT(MasterCMCopy!$C61,6)="BT-195", OR(MasterCMCopy!$O61&lt;&gt;MasterCMCopy!$O60,$G61&lt;&gt;$G60,$H61&lt;&gt;$H60)),MasterCMCopy!$O61,"")</f>
        <v/>
      </c>
      <c r="T61" s="84" t="str">
        <f>IFERROR(__xludf.DUMMYFUNCTION("IF(AND(LEFT(MasterCMCopy!$C61,6)=""BT-195"", MasterCMCopy!$O61&lt;&gt;MasterCMCopy!$O60),IFNA(REGEXEXTRACT(MasterCMCopy!$Y61,""&lt;(.*)&gt;""),""UNKNOWN""),"""")"),"")</f>
        <v/>
      </c>
      <c r="U61" s="84" t="str">
        <f>IF(AND(LEFT(MasterCMCopy!$C61,6)="BT-197", MasterCMCopy!$C61&lt;&gt;MasterCMCopy!$C60),MasterCMCopy!$C61,"")</f>
        <v/>
      </c>
      <c r="V61" s="84" t="str">
        <f>IF(AND(LEFT(MasterCMCopy!$C61,6)="BT-197", MasterCMCopy!$C61&lt;&gt;MasterCMCopy!$C60), "In " &amp; MasterCMCopy!$C61 &amp; ", " &amp; MasterCMCopy!$D61 &amp; ", we link to the at-voc:non-publication-justification controlled list","")</f>
        <v/>
      </c>
      <c r="W61" s="84" t="str">
        <f>IF(AND(LEFT(MasterCMCopy!$C61,6)="BT-198", MasterCMCopy!$C61&lt;&gt;MasterCMCopy!$C60),MasterCMCopy!$C61,"")</f>
        <v/>
      </c>
      <c r="X61" s="84" t="str">
        <f>IF(AND(LEFT(MasterCMCopy!$C61,6)="BT-198", MasterCMCopy!$C61&lt;&gt;MasterCMCopy!$C60), MasterCMCopy!$D61 &amp; IF(AND(MasterCMCopy!$C61=MasterCMCopy!$C62, MasterCMCopy!$D61&lt;&gt;MasterCMCopy!$D62), (" (" &amp; MasterCMCopy!$D62 &amp; " below SDK 1.6)"), ""),"")</f>
        <v/>
      </c>
      <c r="Y61" s="84" t="str">
        <f t="shared" si="2"/>
        <v>tedm:MG-langString-hasConfidentialityJustification--NonPublishedInformation-ND-LotAwardCriterionTypeUnpublish</v>
      </c>
      <c r="Z61" s="84" t="str">
        <f t="shared" si="3"/>
        <v/>
      </c>
      <c r="AA61" s="84" t="str">
        <f>IF(AND(LEFT(MasterCMCopy!$C61,6)="BT-196", MasterCMCopy!$C61&lt;&gt;MasterCMCopy!$C60),MasterCMCopy!$C61,"")</f>
        <v/>
      </c>
      <c r="AB61" s="84" t="str">
        <f>IF(AND(LEFT(MasterCMCopy!$C61,6)="BT-196", MasterCMCopy!$C61&lt;&gt;MasterCMCopy!$C60), MasterCMCopy!$D61 &amp; " of " &amp; MasterCMCopy!$L61 &amp; " under " &amp; MasterCMCopy!$I61,"")</f>
        <v/>
      </c>
      <c r="AC61" s="84" t="str">
        <f t="shared" si="4"/>
        <v/>
      </c>
      <c r="AD61" s="84" t="str">
        <f t="shared" si="5"/>
        <v/>
      </c>
    </row>
    <row r="62">
      <c r="A62" s="84" t="str">
        <f t="shared" si="1"/>
        <v>ND-LotAwardCriterionDescriptionUnpublish.rml.ttl</v>
      </c>
      <c r="B62" s="84" t="str">
        <f>IF(MasterCMCopy!$X62="","---", "tedm:" &amp; IF(LEFT(MasterCMCopy!$C62, 3)="ND-", IF(LEFT(MasterCMCopy!$C66, 3)="ND-", MasterCMCopy!$L68, MasterCMCopy!$L66) &amp; "-" &amp; MasterCMCopy!$C62, MasterCMCopy!$L62 &amp; "-" &amp; MasterCMCopy!$I62))</f>
        <v>tedm:MG-NonPublishedInformation-ND-LotAwardCriterionDescriptionUnpublish</v>
      </c>
      <c r="C62" s="85" t="str">
        <f>IF(AND(LEFT(MasterCMCopy!$C62,6)="BT-195", OR(LEFT(MasterCMCopy!$C61,3)="ND-",$B62&lt;&gt;$B61)),MasterCMCopy!$L62,"")</f>
        <v/>
      </c>
      <c r="D62" s="84" t="str">
        <f>IF(AND(LEFT(MasterCMCopy!$C62,3)="ND-", OR(MasterCMCopy!$N62&lt;&gt;MasterCMCopy!$N61, MasterCMCopy!$P62&lt;&gt;MasterCMCopy!$P61)),MasterCMCopy!$C62,"")</f>
        <v>ND-LotAwardCriterionDescriptionUnpublish</v>
      </c>
      <c r="E62" s="84" t="str">
        <f>IF(AND(LEFT(MasterCMCopy!$C62,3)="ND-", OR(MasterCMCopy!$N62&lt;&gt;MasterCMCopy!$N61, MasterCMCopy!$P62&lt;&gt;MasterCMCopy!$P61)),MasterCMCopy!$N62,"")</f>
        <v>/*/cac:ProcurementProjectLot[cbc:ID/@schemeName='Lot']/cac:TenderingTerms/cac:AwardingTerms/cac:AwardingCriterion/cac:SubordinateAwardingCriterion/ext:UBLExtensions/ext:UBLExtension/ext:ExtensionContent/efext:EformsExtension/efac:FieldsPrivacy[efbc:FieldIdentifierCode/text()='awa-cri-des']</v>
      </c>
      <c r="F62" s="86" t="str">
        <f>IFERROR(__xludf.DUMMYFUNCTION("IF($E62="""", """", REGEXEXTRACT($E62,""efbc:FieldIdentifierCode[^\]]+""))"),"efbc:FieldIdentifierCode/text()='awa-cri-des'")</f>
        <v>efbc:FieldIdentifierCode/text()='awa-cri-des'</v>
      </c>
      <c r="G62" s="87" t="str">
        <f>MasterCMCopy!A62</f>
        <v>1.4</v>
      </c>
      <c r="H62" s="87" t="str">
        <f>MasterCMCopy!B62</f>
        <v/>
      </c>
      <c r="J62" s="86" t="str">
        <f>IF(LEFT(MasterCMCopy!$C62,3)="ND-", IF(LEFT(MasterCMCopy!$X62,10)&lt;&gt;"epo:NonPub", MasterCMCopy!$L62, IF(RIGHT(MasterCMCopy!$X62,13)="epo:Procedure", "MG-Procedure", "")), "")</f>
        <v/>
      </c>
      <c r="K62" s="85" t="str">
        <f>IF(J62="", "", IF(J62="MG-Procedure", "ND-Root", MasterCMCopy!H62))</f>
        <v/>
      </c>
      <c r="L62" s="84" t="str">
        <f>IF($J62="", "", MasterCMCopy!$C62 &amp; " (concernsMaskedObject)")</f>
        <v/>
      </c>
      <c r="M62" s="84" t="str">
        <f>IFERROR(__xludf.DUMMYFUNCTION("IF($J62="""", """", ""Connection from NonPublishedInformation to "" &amp; REGEXEXTRACT(MasterCMCopy!$X62, "".*:(.*)"") &amp; "" under "" &amp; $J62 &amp; ""_"" &amp; $K62)"),"")</f>
        <v/>
      </c>
      <c r="N62" s="84" t="str">
        <f t="shared" si="6"/>
        <v/>
      </c>
      <c r="O62" s="86" t="str">
        <f>IFERROR(__xludf.DUMMYFUNCTION("IF($J62="""", """", IF($J62=""MG-Procedure"", """", REGEXREPLACE(MasterCMCopy!$P62,""\[[^\]]+\]"","""")))"),"")</f>
        <v/>
      </c>
      <c r="P62" s="83" t="str">
        <f>IFERROR(__xludf.DUMMYFUNCTION("REGEXREPLACE($O62,""[^/]+"","".."")"),"")</f>
        <v/>
      </c>
      <c r="Q62" s="84" t="str">
        <f>IF(AND(LEFT(MasterCMCopy!$C62,6)="BT-195", OR(MasterCMCopy!$O62&lt;&gt;MasterCMCopy!$O61,$G62&lt;&gt;$G61,$H62&lt;&gt;$H61)),MasterCMCopy!$C62,"")</f>
        <v/>
      </c>
      <c r="R62" s="84" t="str">
        <f>IF(AND(LEFT(MasterCMCopy!$C62,6)="BT-195", OR(MasterCMCopy!$O62&lt;&gt;MasterCMCopy!$O61,$G62&lt;&gt;$G61,$H62&lt;&gt;$H61)), "The field " &amp; MasterCMCopy!$C62 &amp; ", " &amp; MasterCMCopy!$D62 &amp; ", specifies information to generate the URI of the masked property","")</f>
        <v/>
      </c>
      <c r="S62" s="84" t="str">
        <f>IF(AND(LEFT(MasterCMCopy!$C62,6)="BT-195", OR(MasterCMCopy!$O62&lt;&gt;MasterCMCopy!$O61,$G62&lt;&gt;$G61,$H62&lt;&gt;$H61)),MasterCMCopy!$O62,"")</f>
        <v/>
      </c>
      <c r="T62" s="84" t="str">
        <f>IFERROR(__xludf.DUMMYFUNCTION("IF(AND(LEFT(MasterCMCopy!$C62,6)=""BT-195"", MasterCMCopy!$O62&lt;&gt;MasterCMCopy!$O61),IFNA(REGEXEXTRACT(MasterCMCopy!$Y62,""&lt;(.*)&gt;""),""UNKNOWN""),"""")"),"")</f>
        <v/>
      </c>
      <c r="U62" s="84" t="str">
        <f>IF(AND(LEFT(MasterCMCopy!$C62,6)="BT-197", MasterCMCopy!$C62&lt;&gt;MasterCMCopy!$C61),MasterCMCopy!$C62,"")</f>
        <v/>
      </c>
      <c r="V62" s="84" t="str">
        <f>IF(AND(LEFT(MasterCMCopy!$C62,6)="BT-197", MasterCMCopy!$C62&lt;&gt;MasterCMCopy!$C61), "In " &amp; MasterCMCopy!$C62 &amp; ", " &amp; MasterCMCopy!$D62 &amp; ", we link to the at-voc:non-publication-justification controlled list","")</f>
        <v/>
      </c>
      <c r="W62" s="84" t="str">
        <f>IF(AND(LEFT(MasterCMCopy!$C62,6)="BT-198", MasterCMCopy!$C62&lt;&gt;MasterCMCopy!$C61),MasterCMCopy!$C62,"")</f>
        <v/>
      </c>
      <c r="X62" s="84" t="str">
        <f>IF(AND(LEFT(MasterCMCopy!$C62,6)="BT-198", MasterCMCopy!$C62&lt;&gt;MasterCMCopy!$C61), MasterCMCopy!$D62 &amp; IF(AND(MasterCMCopy!$C62=MasterCMCopy!$C63, MasterCMCopy!$D62&lt;&gt;MasterCMCopy!$D63), (" (" &amp; MasterCMCopy!$D63 &amp; " below SDK 1.6)"), ""),"")</f>
        <v/>
      </c>
      <c r="Y62" s="84" t="str">
        <f t="shared" si="2"/>
        <v>tedm:MG-langString-hasConfidentialityJustification--NonPublishedInformation-ND-LotAwardCriterionDescriptionUnpublish</v>
      </c>
      <c r="Z62" s="84" t="str">
        <f t="shared" si="3"/>
        <v>/*/cac:ProcurementProjectLot[cbc:ID/@schemeName='Lot']/cac:TenderingTerms/cac:AwardingTerms/cac:AwardingCriterion/cac:SubordinateAwardingCriterion/ext:UBLExtensions/ext:UBLExtension/ext:ExtensionContent/efext:EformsExtension/efac:FieldsPrivacy[efbc:FieldIdentifierCode/text()='awa-cri-des']/efbc:ReasonDescription</v>
      </c>
      <c r="AA62" s="84" t="str">
        <f>IF(AND(LEFT(MasterCMCopy!$C62,6)="BT-196", MasterCMCopy!$C62&lt;&gt;MasterCMCopy!$C61),MasterCMCopy!$C62,"")</f>
        <v/>
      </c>
      <c r="AB62" s="84" t="str">
        <f>IF(AND(LEFT(MasterCMCopy!$C62,6)="BT-196", MasterCMCopy!$C62&lt;&gt;MasterCMCopy!$C61), MasterCMCopy!$D62 &amp; " of " &amp; MasterCMCopy!$L62 &amp; " under " &amp; MasterCMCopy!$I62,"")</f>
        <v/>
      </c>
      <c r="AC62" s="84" t="str">
        <f t="shared" si="4"/>
        <v/>
      </c>
      <c r="AD62" s="84" t="str">
        <f t="shared" si="5"/>
        <v/>
      </c>
    </row>
    <row r="63">
      <c r="A63" s="84" t="str">
        <f t="shared" si="1"/>
        <v/>
      </c>
      <c r="B63" s="84" t="str">
        <f>IF(MasterCMCopy!$X63="","---", "tedm:" &amp; IF(LEFT(MasterCMCopy!$C63, 3)="ND-", IF(LEFT(MasterCMCopy!$C67, 3)="ND-", MasterCMCopy!$L69, MasterCMCopy!$L67) &amp; "-" &amp; MasterCMCopy!$C63, MasterCMCopy!$L63 &amp; "-" &amp; MasterCMCopy!$I63))</f>
        <v>tedm:MG-NonPublishedInformation-ND-LotAwardCriterionDescriptionUnpublish</v>
      </c>
      <c r="C63" s="85" t="str">
        <f>IF(AND(LEFT(MasterCMCopy!$C63,6)="BT-195", OR(LEFT(MasterCMCopy!$C62,3)="ND-",$B63&lt;&gt;$B62)),MasterCMCopy!$L63,"")</f>
        <v/>
      </c>
      <c r="D63" s="84" t="str">
        <f>IF(AND(LEFT(MasterCMCopy!$C63,3)="ND-", OR(MasterCMCopy!$N63&lt;&gt;MasterCMCopy!$N62, MasterCMCopy!$P63&lt;&gt;MasterCMCopy!$P62)),MasterCMCopy!$C63,"")</f>
        <v/>
      </c>
      <c r="E63" s="84" t="str">
        <f>IF(AND(LEFT(MasterCMCopy!$C63,3)="ND-", OR(MasterCMCopy!$N63&lt;&gt;MasterCMCopy!$N62, MasterCMCopy!$P63&lt;&gt;MasterCMCopy!$P62)),MasterCMCopy!$N63,"")</f>
        <v/>
      </c>
      <c r="F63" s="86" t="str">
        <f>IFERROR(__xludf.DUMMYFUNCTION("IF($E63="""", """", REGEXEXTRACT($E63,""efbc:FieldIdentifierCode[^\]]+""))"),"")</f>
        <v/>
      </c>
      <c r="G63" s="87" t="str">
        <f>MasterCMCopy!A63</f>
        <v>1.4</v>
      </c>
      <c r="H63" s="87" t="str">
        <f>MasterCMCopy!B63</f>
        <v/>
      </c>
      <c r="J63" s="86" t="str">
        <f>IF(LEFT(MasterCMCopy!$C63,3)="ND-", IF(LEFT(MasterCMCopy!$X63,10)&lt;&gt;"epo:NonPub", MasterCMCopy!$L63, IF(RIGHT(MasterCMCopy!$X63,13)="epo:Procedure", "MG-Procedure", "")), "")</f>
        <v/>
      </c>
      <c r="K63" s="85" t="str">
        <f>IF(J63="", "", IF(J63="MG-Procedure", "ND-Root", MasterCMCopy!H63))</f>
        <v/>
      </c>
      <c r="L63" s="84" t="str">
        <f>IF($J63="", "", MasterCMCopy!$C63 &amp; " (concernsMaskedObject)")</f>
        <v/>
      </c>
      <c r="M63" s="84" t="str">
        <f>IFERROR(__xludf.DUMMYFUNCTION("IF($J63="""", """", ""Connection from NonPublishedInformation to "" &amp; REGEXEXTRACT(MasterCMCopy!$X63, "".*:(.*)"") &amp; "" under "" &amp; $J63 &amp; ""_"" &amp; $K63)"),"")</f>
        <v/>
      </c>
      <c r="N63" s="84" t="str">
        <f t="shared" si="6"/>
        <v/>
      </c>
      <c r="O63" s="86" t="str">
        <f>IFERROR(__xludf.DUMMYFUNCTION("IF($J63="""", """", IF($J63=""MG-Procedure"", """", REGEXREPLACE(MasterCMCopy!$P63,""\[[^\]]+\]"","""")))"),"")</f>
        <v/>
      </c>
      <c r="P63" s="83" t="str">
        <f>IFERROR(__xludf.DUMMYFUNCTION("REGEXREPLACE($O63,""[^/]+"","".."")"),"")</f>
        <v/>
      </c>
      <c r="Q63" s="84" t="str">
        <f>IF(AND(LEFT(MasterCMCopy!$C63,6)="BT-195", OR(MasterCMCopy!$O63&lt;&gt;MasterCMCopy!$O62,$G63&lt;&gt;$G62,$H63&lt;&gt;$H62)),MasterCMCopy!$C63,"")</f>
        <v/>
      </c>
      <c r="R63" s="84" t="str">
        <f>IF(AND(LEFT(MasterCMCopy!$C63,6)="BT-195", OR(MasterCMCopy!$O63&lt;&gt;MasterCMCopy!$O62,$G63&lt;&gt;$G62,$H63&lt;&gt;$H62)), "The field " &amp; MasterCMCopy!$C63 &amp; ", " &amp; MasterCMCopy!$D63 &amp; ", specifies information to generate the URI of the masked property","")</f>
        <v/>
      </c>
      <c r="S63" s="84" t="str">
        <f>IF(AND(LEFT(MasterCMCopy!$C63,6)="BT-195", OR(MasterCMCopy!$O63&lt;&gt;MasterCMCopy!$O62,$G63&lt;&gt;$G62,$H63&lt;&gt;$H62)),MasterCMCopy!$O63,"")</f>
        <v/>
      </c>
      <c r="T63" s="84" t="str">
        <f>IFERROR(__xludf.DUMMYFUNCTION("IF(AND(LEFT(MasterCMCopy!$C63,6)=""BT-195"", MasterCMCopy!$O63&lt;&gt;MasterCMCopy!$O62),IFNA(REGEXEXTRACT(MasterCMCopy!$Y63,""&lt;(.*)&gt;""),""UNKNOWN""),"""")"),"")</f>
        <v/>
      </c>
      <c r="U63" s="84" t="str">
        <f>IF(AND(LEFT(MasterCMCopy!$C63,6)="BT-197", MasterCMCopy!$C63&lt;&gt;MasterCMCopy!$C62),MasterCMCopy!$C63,"")</f>
        <v/>
      </c>
      <c r="V63" s="84" t="str">
        <f>IF(AND(LEFT(MasterCMCopy!$C63,6)="BT-197", MasterCMCopy!$C63&lt;&gt;MasterCMCopy!$C62), "In " &amp; MasterCMCopy!$C63 &amp; ", " &amp; MasterCMCopy!$D63 &amp; ", we link to the at-voc:non-publication-justification controlled list","")</f>
        <v/>
      </c>
      <c r="W63" s="84" t="str">
        <f>IF(AND(LEFT(MasterCMCopy!$C63,6)="BT-198", MasterCMCopy!$C63&lt;&gt;MasterCMCopy!$C62),MasterCMCopy!$C63,"")</f>
        <v/>
      </c>
      <c r="X63" s="84" t="str">
        <f>IF(AND(LEFT(MasterCMCopy!$C63,6)="BT-198", MasterCMCopy!$C63&lt;&gt;MasterCMCopy!$C62), MasterCMCopy!$D63 &amp; IF(AND(MasterCMCopy!$C63=MasterCMCopy!$C64, MasterCMCopy!$D63&lt;&gt;MasterCMCopy!$D64), (" (" &amp; MasterCMCopy!$D64 &amp; " below SDK 1.6)"), ""),"")</f>
        <v/>
      </c>
      <c r="Y63" s="84" t="str">
        <f t="shared" si="2"/>
        <v>tedm:MG-langString-hasConfidentialityJustification--NonPublishedInformation-ND-LotAwardCriterionDescriptionUnpublish</v>
      </c>
      <c r="Z63" s="84" t="str">
        <f t="shared" si="3"/>
        <v/>
      </c>
      <c r="AA63" s="84" t="str">
        <f>IF(AND(LEFT(MasterCMCopy!$C63,6)="BT-196", MasterCMCopy!$C63&lt;&gt;MasterCMCopy!$C62),MasterCMCopy!$C63,"")</f>
        <v/>
      </c>
      <c r="AB63" s="84" t="str">
        <f>IF(AND(LEFT(MasterCMCopy!$C63,6)="BT-196", MasterCMCopy!$C63&lt;&gt;MasterCMCopy!$C62), MasterCMCopy!$D63 &amp; " of " &amp; MasterCMCopy!$L63 &amp; " under " &amp; MasterCMCopy!$I63,"")</f>
        <v/>
      </c>
      <c r="AC63" s="84" t="str">
        <f t="shared" si="4"/>
        <v/>
      </c>
      <c r="AD63" s="84" t="str">
        <f t="shared" si="5"/>
        <v/>
      </c>
    </row>
    <row r="64">
      <c r="A64" s="84" t="str">
        <f t="shared" si="1"/>
        <v/>
      </c>
      <c r="B64" s="84" t="str">
        <f>IF(MasterCMCopy!$X64="","---", "tedm:" &amp; IF(LEFT(MasterCMCopy!$C64, 3)="ND-", IF(LEFT(MasterCMCopy!$C68, 3)="ND-", MasterCMCopy!$L70, MasterCMCopy!$L68) &amp; "-" &amp; MasterCMCopy!$C64, MasterCMCopy!$L64 &amp; "-" &amp; MasterCMCopy!$I64))</f>
        <v>tedm:MG-NonPublishedInformation-ND-LotAwardCriterionDescriptionUnpublish</v>
      </c>
      <c r="C64" s="85" t="str">
        <f>IF(AND(LEFT(MasterCMCopy!$C64,6)="BT-195", OR(LEFT(MasterCMCopy!$C63,3)="ND-",$B64&lt;&gt;$B63)),MasterCMCopy!$L64,"")</f>
        <v/>
      </c>
      <c r="D64" s="84" t="str">
        <f>IF(AND(LEFT(MasterCMCopy!$C64,3)="ND-", OR(MasterCMCopy!$N64&lt;&gt;MasterCMCopy!$N63, MasterCMCopy!$P64&lt;&gt;MasterCMCopy!$P63)),MasterCMCopy!$C64,"")</f>
        <v/>
      </c>
      <c r="E64" s="84" t="str">
        <f>IF(AND(LEFT(MasterCMCopy!$C64,3)="ND-", OR(MasterCMCopy!$N64&lt;&gt;MasterCMCopy!$N63, MasterCMCopy!$P64&lt;&gt;MasterCMCopy!$P63)),MasterCMCopy!$N64,"")</f>
        <v/>
      </c>
      <c r="F64" s="86" t="str">
        <f>IFERROR(__xludf.DUMMYFUNCTION("IF($E64="""", """", REGEXEXTRACT($E64,""efbc:FieldIdentifierCode[^\]]+""))"),"")</f>
        <v/>
      </c>
      <c r="G64" s="87" t="str">
        <f>MasterCMCopy!A64</f>
        <v>1.4</v>
      </c>
      <c r="H64" s="87" t="str">
        <f>MasterCMCopy!B64</f>
        <v/>
      </c>
      <c r="J64" s="86" t="str">
        <f>IF(LEFT(MasterCMCopy!$C64,3)="ND-", IF(LEFT(MasterCMCopy!$X64,10)&lt;&gt;"epo:NonPub", MasterCMCopy!$L64, IF(RIGHT(MasterCMCopy!$X64,13)="epo:Procedure", "MG-Procedure", "")), "")</f>
        <v>MG-AwardCriterion-specifiesProcurementCriterion-Lot</v>
      </c>
      <c r="K64" s="85" t="str">
        <f>IF(J64="", "", IF(J64="MG-Procedure", "ND-Root", MasterCMCopy!H64))</f>
        <v>ND-LotAwardCriterionParameters</v>
      </c>
      <c r="L64" s="84" t="str">
        <f>IF($J64="", "", MasterCMCopy!$C64 &amp; " (concernsMaskedObject)")</f>
        <v>ND-LotAwardCriterionDescriptionUnpublish (concernsMaskedObject)</v>
      </c>
      <c r="M64" s="84" t="str">
        <f>IFERROR(__xludf.DUMMYFUNCTION("IF($J64="""", """", ""Connection from NonPublishedInformation to "" &amp; REGEXEXTRACT(MasterCMCopy!$X64, "".*:(.*)"") &amp; "" under "" &amp; $J64 &amp; ""_"" &amp; $K64)"),"Connection from NonPublishedInformation to AwardCriterion under MG-AwardCriterion-specifiesProcurementCriterion-Lot_ND-LotAwardCriterionParameters")</f>
        <v>Connection from NonPublishedInformation to AwardCriterion under MG-AwardCriterion-specifiesProcurementCriterion-Lot_ND-LotAwardCriterionParameters</v>
      </c>
      <c r="N64" s="84" t="str">
        <f t="shared" si="6"/>
        <v>tedm:MG-AwardCriterion-specifiesProcurementCriterion-Lot_ND-LotAwardCriterionParameters</v>
      </c>
      <c r="O64" s="86" t="str">
        <f>IFERROR(__xludf.DUMMYFUNCTION("IF($J64="""", """", IF($J64=""MG-Procedure"", """", REGEXREPLACE(MasterCMCopy!$P64,""\[[^\]]+\]"","""")))"),"efac:FieldsPrivacy")</f>
        <v>efac:FieldsPrivacy</v>
      </c>
      <c r="P64" s="83" t="str">
        <f>IFERROR(__xludf.DUMMYFUNCTION("REGEXREPLACE($O64,""[^/]+"","".."")"),"..")</f>
        <v>..</v>
      </c>
      <c r="Q64" s="84" t="str">
        <f>IF(AND(LEFT(MasterCMCopy!$C64,6)="BT-195", OR(MasterCMCopy!$O64&lt;&gt;MasterCMCopy!$O63,$G64&lt;&gt;$G63,$H64&lt;&gt;$H63)),MasterCMCopy!$C64,"")</f>
        <v/>
      </c>
      <c r="R64" s="84" t="str">
        <f>IF(AND(LEFT(MasterCMCopy!$C64,6)="BT-195", OR(MasterCMCopy!$O64&lt;&gt;MasterCMCopy!$O63,$G64&lt;&gt;$G63,$H64&lt;&gt;$H63)), "The field " &amp; MasterCMCopy!$C64 &amp; ", " &amp; MasterCMCopy!$D64 &amp; ", specifies information to generate the URI of the masked property","")</f>
        <v/>
      </c>
      <c r="S64" s="84" t="str">
        <f>IF(AND(LEFT(MasterCMCopy!$C64,6)="BT-195", OR(MasterCMCopy!$O64&lt;&gt;MasterCMCopy!$O63,$G64&lt;&gt;$G63,$H64&lt;&gt;$H63)),MasterCMCopy!$O64,"")</f>
        <v/>
      </c>
      <c r="T64" s="84" t="str">
        <f>IFERROR(__xludf.DUMMYFUNCTION("IF(AND(LEFT(MasterCMCopy!$C64,6)=""BT-195"", MasterCMCopy!$O64&lt;&gt;MasterCMCopy!$O63),IFNA(REGEXEXTRACT(MasterCMCopy!$Y64,""&lt;(.*)&gt;""),""UNKNOWN""),"""")"),"")</f>
        <v/>
      </c>
      <c r="U64" s="84" t="str">
        <f>IF(AND(LEFT(MasterCMCopy!$C64,6)="BT-197", MasterCMCopy!$C64&lt;&gt;MasterCMCopy!$C63),MasterCMCopy!$C64,"")</f>
        <v/>
      </c>
      <c r="V64" s="84" t="str">
        <f>IF(AND(LEFT(MasterCMCopy!$C64,6)="BT-197", MasterCMCopy!$C64&lt;&gt;MasterCMCopy!$C63), "In " &amp; MasterCMCopy!$C64 &amp; ", " &amp; MasterCMCopy!$D64 &amp; ", we link to the at-voc:non-publication-justification controlled list","")</f>
        <v/>
      </c>
      <c r="W64" s="84" t="str">
        <f>IF(AND(LEFT(MasterCMCopy!$C64,6)="BT-198", MasterCMCopy!$C64&lt;&gt;MasterCMCopy!$C63),MasterCMCopy!$C64,"")</f>
        <v/>
      </c>
      <c r="X64" s="84" t="str">
        <f>IF(AND(LEFT(MasterCMCopy!$C64,6)="BT-198", MasterCMCopy!$C64&lt;&gt;MasterCMCopy!$C63), MasterCMCopy!$D64 &amp; IF(AND(MasterCMCopy!$C64=MasterCMCopy!$C65, MasterCMCopy!$D64&lt;&gt;MasterCMCopy!$D65), (" (" &amp; MasterCMCopy!$D65 &amp; " below SDK 1.6)"), ""),"")</f>
        <v/>
      </c>
      <c r="Y64" s="84" t="str">
        <f t="shared" si="2"/>
        <v>tedm:MG-langString-hasConfidentialityJustification--NonPublishedInformation-ND-LotAwardCriterionDescriptionUnpublish</v>
      </c>
      <c r="Z64" s="84" t="str">
        <f t="shared" si="3"/>
        <v/>
      </c>
      <c r="AA64" s="84" t="str">
        <f>IF(AND(LEFT(MasterCMCopy!$C64,6)="BT-196", MasterCMCopy!$C64&lt;&gt;MasterCMCopy!$C63),MasterCMCopy!$C64,"")</f>
        <v/>
      </c>
      <c r="AB64" s="84" t="str">
        <f>IF(AND(LEFT(MasterCMCopy!$C64,6)="BT-196", MasterCMCopy!$C64&lt;&gt;MasterCMCopy!$C63), MasterCMCopy!$D64 &amp; " of " &amp; MasterCMCopy!$L64 &amp; " under " &amp; MasterCMCopy!$I64,"")</f>
        <v/>
      </c>
      <c r="AC64" s="84" t="str">
        <f t="shared" si="4"/>
        <v/>
      </c>
      <c r="AD64" s="84" t="str">
        <f t="shared" si="5"/>
        <v/>
      </c>
    </row>
    <row r="65">
      <c r="A65" s="84" t="str">
        <f t="shared" si="1"/>
        <v/>
      </c>
      <c r="B65" s="84" t="str">
        <f>IF(MasterCMCopy!$X65="","---", "tedm:" &amp; IF(LEFT(MasterCMCopy!$C65, 3)="ND-", IF(LEFT(MasterCMCopy!$C69, 3)="ND-", MasterCMCopy!$L71, MasterCMCopy!$L69) &amp; "-" &amp; MasterCMCopy!$C65, MasterCMCopy!$L65 &amp; "-" &amp; MasterCMCopy!$I65))</f>
        <v>tedm:MG-NonPublishedInformation-ND-LotAwardCriterionDescriptionUnpublish</v>
      </c>
      <c r="C65" s="85" t="str">
        <f>IF(AND(LEFT(MasterCMCopy!$C65,6)="BT-195", OR(LEFT(MasterCMCopy!$C64,3)="ND-",$B65&lt;&gt;$B64)),MasterCMCopy!$L65,"")</f>
        <v>MG-NonPublishedInformation</v>
      </c>
      <c r="D65" s="84" t="str">
        <f>IF(AND(LEFT(MasterCMCopy!$C65,3)="ND-", OR(MasterCMCopy!$N65&lt;&gt;MasterCMCopy!$N64, MasterCMCopy!$P65&lt;&gt;MasterCMCopy!$P64)),MasterCMCopy!$C65,"")</f>
        <v/>
      </c>
      <c r="E65" s="84" t="str">
        <f>IF(AND(LEFT(MasterCMCopy!$C65,3)="ND-", OR(MasterCMCopy!$N65&lt;&gt;MasterCMCopy!$N64, MasterCMCopy!$P65&lt;&gt;MasterCMCopy!$P64)),MasterCMCopy!$N65,"")</f>
        <v/>
      </c>
      <c r="F65" s="86" t="str">
        <f>IFERROR(__xludf.DUMMYFUNCTION("IF($E65="""", """", REGEXEXTRACT($E65,""efbc:FieldIdentifierCode[^\]]+""))"),"")</f>
        <v/>
      </c>
      <c r="G65" s="87" t="str">
        <f>MasterCMCopy!A65</f>
        <v>1.4</v>
      </c>
      <c r="H65" s="87" t="str">
        <f>MasterCMCopy!B65</f>
        <v/>
      </c>
      <c r="J65" s="86" t="str">
        <f>IF(LEFT(MasterCMCopy!$C65,3)="ND-", IF(LEFT(MasterCMCopy!$X65,10)&lt;&gt;"epo:NonPub", MasterCMCopy!$L65, IF(RIGHT(MasterCMCopy!$X65,13)="epo:Procedure", "MG-Procedure", "")), "")</f>
        <v/>
      </c>
      <c r="K65" s="85" t="str">
        <f>IF(J65="", "", IF(J65="MG-Procedure", "ND-Root", MasterCMCopy!H65))</f>
        <v/>
      </c>
      <c r="L65" s="84" t="str">
        <f>IF($J65="", "", MasterCMCopy!$C65 &amp; " (concernsMaskedObject)")</f>
        <v/>
      </c>
      <c r="M65" s="84" t="str">
        <f>IFERROR(__xludf.DUMMYFUNCTION("IF($J65="""", """", ""Connection from NonPublishedInformation to "" &amp; REGEXEXTRACT(MasterCMCopy!$X65, "".*:(.*)"") &amp; "" under "" &amp; $J65 &amp; ""_"" &amp; $K65)"),"")</f>
        <v/>
      </c>
      <c r="N65" s="84" t="str">
        <f t="shared" si="6"/>
        <v/>
      </c>
      <c r="O65" s="86" t="str">
        <f>IFERROR(__xludf.DUMMYFUNCTION("IF($J65="""", """", IF($J65=""MG-Procedure"", """", REGEXREPLACE(MasterCMCopy!$P65,""\[[^\]]+\]"","""")))"),"")</f>
        <v/>
      </c>
      <c r="P65" s="83" t="str">
        <f>IFERROR(__xludf.DUMMYFUNCTION("REGEXREPLACE($O65,""[^/]+"","".."")"),"")</f>
        <v/>
      </c>
      <c r="Q65" s="84" t="str">
        <f>IF(AND(LEFT(MasterCMCopy!$C65,6)="BT-195", OR(MasterCMCopy!$O65&lt;&gt;MasterCMCopy!$O64,$G65&lt;&gt;$G64,$H65&lt;&gt;$H64)),MasterCMCopy!$C65,"")</f>
        <v>BT-195(BT-540)-Lot</v>
      </c>
      <c r="R65" s="84" t="str">
        <f>IF(AND(LEFT(MasterCMCopy!$C65,6)="BT-195", OR(MasterCMCopy!$O65&lt;&gt;MasterCMCopy!$O64,$G65&lt;&gt;$G64,$H65&lt;&gt;$H64)), "The field " &amp; MasterCMCopy!$C65 &amp; ", " &amp; MasterCMCopy!$D65 &amp; ", specifies information to generate the URI of the masked property","")</f>
        <v>The field BT-195(BT-540)-Lot, Unpublished Identifier, specifies information to generate the URI of the masked property</v>
      </c>
      <c r="S65" s="84" t="str">
        <f>IF(AND(LEFT(MasterCMCopy!$C65,6)="BT-195", OR(MasterCMCopy!$O65&lt;&gt;MasterCMCopy!$O64,$G65&lt;&gt;$G64,$H65&lt;&gt;$H64)),MasterCMCopy!$O65,"")</f>
        <v>efbc:FieldIdentifierCode/text() = 'awa-cri-des'</v>
      </c>
      <c r="T65" s="88" t="str">
        <f>IFERROR(__xludf.DUMMYFUNCTION("IF(AND(LEFT(MasterCMCopy!$C65,6)=""BT-195"", MasterCMCopy!$O65&lt;&gt;MasterCMCopy!$O64),IFNA(REGEXEXTRACT(MasterCMCopy!$Y65,""&lt;(.*)&gt;""),""UNKNOWN""),"""")"),"http://purl.org/dc/terms/description")</f>
        <v>http://purl.org/dc/terms/description</v>
      </c>
      <c r="U65" s="84" t="str">
        <f>IF(AND(LEFT(MasterCMCopy!$C65,6)="BT-197", MasterCMCopy!$C65&lt;&gt;MasterCMCopy!$C64),MasterCMCopy!$C65,"")</f>
        <v/>
      </c>
      <c r="V65" s="84" t="str">
        <f>IF(AND(LEFT(MasterCMCopy!$C65,6)="BT-197", MasterCMCopy!$C65&lt;&gt;MasterCMCopy!$C64), "In " &amp; MasterCMCopy!$C65 &amp; ", " &amp; MasterCMCopy!$D65 &amp; ", we link to the at-voc:non-publication-justification controlled list","")</f>
        <v/>
      </c>
      <c r="W65" s="84" t="str">
        <f>IF(AND(LEFT(MasterCMCopy!$C65,6)="BT-198", MasterCMCopy!$C65&lt;&gt;MasterCMCopy!$C64),MasterCMCopy!$C65,"")</f>
        <v/>
      </c>
      <c r="X65" s="84" t="str">
        <f>IF(AND(LEFT(MasterCMCopy!$C65,6)="BT-198", MasterCMCopy!$C65&lt;&gt;MasterCMCopy!$C64), MasterCMCopy!$D65 &amp; IF(AND(MasterCMCopy!$C65=MasterCMCopy!$C66, MasterCMCopy!$D65&lt;&gt;MasterCMCopy!$D66), (" (" &amp; MasterCMCopy!$D66 &amp; " below SDK 1.6)"), ""),"")</f>
        <v/>
      </c>
      <c r="Y65" s="84" t="str">
        <f t="shared" si="2"/>
        <v>tedm:MG-langString-hasConfidentialityJustification--NonPublishedInformation-ND-LotAwardCriterionDescriptionUnpublish</v>
      </c>
      <c r="Z65" s="84" t="str">
        <f t="shared" si="3"/>
        <v/>
      </c>
      <c r="AA65" s="84" t="str">
        <f>IF(AND(LEFT(MasterCMCopy!$C65,6)="BT-196", MasterCMCopy!$C65&lt;&gt;MasterCMCopy!$C64),MasterCMCopy!$C65,"")</f>
        <v/>
      </c>
      <c r="AB65" s="84" t="str">
        <f>IF(AND(LEFT(MasterCMCopy!$C65,6)="BT-196", MasterCMCopy!$C65&lt;&gt;MasterCMCopy!$C64), MasterCMCopy!$D65 &amp; " of " &amp; MasterCMCopy!$L65 &amp; " under " &amp; MasterCMCopy!$I65,"")</f>
        <v/>
      </c>
      <c r="AC65" s="84" t="str">
        <f t="shared" si="4"/>
        <v/>
      </c>
      <c r="AD65" s="84" t="str">
        <f t="shared" si="5"/>
        <v/>
      </c>
    </row>
    <row r="66">
      <c r="A66" s="84" t="str">
        <f t="shared" si="1"/>
        <v/>
      </c>
      <c r="B66" s="84" t="str">
        <f>IF(MasterCMCopy!$X66="","---", "tedm:" &amp; IF(LEFT(MasterCMCopy!$C66, 3)="ND-", IF(LEFT(MasterCMCopy!$C70, 3)="ND-", MasterCMCopy!$L72, MasterCMCopy!$L70) &amp; "-" &amp; MasterCMCopy!$C66, MasterCMCopy!$L66 &amp; "-" &amp; MasterCMCopy!$I66))</f>
        <v>tedm:MG-NonPublishedInformation-ND-LotAwardCriterionDescriptionUnpublish</v>
      </c>
      <c r="C66" s="85" t="str">
        <f>IF(AND(LEFT(MasterCMCopy!$C66,6)="BT-195", OR(LEFT(MasterCMCopy!$C65,3)="ND-",$B66&lt;&gt;$B65)),MasterCMCopy!$L66,"")</f>
        <v/>
      </c>
      <c r="D66" s="84" t="str">
        <f>IF(AND(LEFT(MasterCMCopy!$C66,3)="ND-", OR(MasterCMCopy!$N66&lt;&gt;MasterCMCopy!$N65, MasterCMCopy!$P66&lt;&gt;MasterCMCopy!$P65)),MasterCMCopy!$C66,"")</f>
        <v/>
      </c>
      <c r="E66" s="84" t="str">
        <f>IF(AND(LEFT(MasterCMCopy!$C66,3)="ND-", OR(MasterCMCopy!$N66&lt;&gt;MasterCMCopy!$N65, MasterCMCopy!$P66&lt;&gt;MasterCMCopy!$P65)),MasterCMCopy!$N66,"")</f>
        <v/>
      </c>
      <c r="F66" s="86" t="str">
        <f>IFERROR(__xludf.DUMMYFUNCTION("IF($E66="""", """", REGEXEXTRACT($E66,""efbc:FieldIdentifierCode[^\]]+""))"),"")</f>
        <v/>
      </c>
      <c r="G66" s="87" t="str">
        <f>MasterCMCopy!A66</f>
        <v>1.4</v>
      </c>
      <c r="H66" s="87" t="str">
        <f>MasterCMCopy!B66</f>
        <v/>
      </c>
      <c r="J66" s="86" t="str">
        <f>IF(LEFT(MasterCMCopy!$C66,3)="ND-", IF(LEFT(MasterCMCopy!$X66,10)&lt;&gt;"epo:NonPub", MasterCMCopy!$L66, IF(RIGHT(MasterCMCopy!$X66,13)="epo:Procedure", "MG-Procedure", "")), "")</f>
        <v/>
      </c>
      <c r="K66" s="85" t="str">
        <f>IF(J66="", "", IF(J66="MG-Procedure", "ND-Root", MasterCMCopy!H66))</f>
        <v/>
      </c>
      <c r="L66" s="84" t="str">
        <f>IF($J66="", "", MasterCMCopy!$C66 &amp; " (concernsMaskedObject)")</f>
        <v/>
      </c>
      <c r="M66" s="84" t="str">
        <f>IFERROR(__xludf.DUMMYFUNCTION("IF($J66="""", """", ""Connection from NonPublishedInformation to "" &amp; REGEXEXTRACT(MasterCMCopy!$X66, "".*:(.*)"") &amp; "" under "" &amp; $J66 &amp; ""_"" &amp; $K66)"),"")</f>
        <v/>
      </c>
      <c r="N66" s="84" t="str">
        <f t="shared" si="6"/>
        <v/>
      </c>
      <c r="O66" s="86" t="str">
        <f>IFERROR(__xludf.DUMMYFUNCTION("IF($J66="""", """", IF($J66=""MG-Procedure"", """", REGEXREPLACE(MasterCMCopy!$P66,""\[[^\]]+\]"","""")))"),"")</f>
        <v/>
      </c>
      <c r="P66" s="83" t="str">
        <f>IFERROR(__xludf.DUMMYFUNCTION("REGEXREPLACE($O66,""[^/]+"","".."")"),"")</f>
        <v/>
      </c>
      <c r="Q66" s="84" t="str">
        <f>IF(AND(LEFT(MasterCMCopy!$C66,6)="BT-195", OR(MasterCMCopy!$O66&lt;&gt;MasterCMCopy!$O65,$G66&lt;&gt;$G65,$H66&lt;&gt;$H65)),MasterCMCopy!$C66,"")</f>
        <v/>
      </c>
      <c r="R66" s="84" t="str">
        <f>IF(AND(LEFT(MasterCMCopy!$C66,6)="BT-195", OR(MasterCMCopy!$O66&lt;&gt;MasterCMCopy!$O65,$G66&lt;&gt;$G65,$H66&lt;&gt;$H65)), "The field " &amp; MasterCMCopy!$C66 &amp; ", " &amp; MasterCMCopy!$D66 &amp; ", specifies information to generate the URI of the masked property","")</f>
        <v/>
      </c>
      <c r="S66" s="84" t="str">
        <f>IF(AND(LEFT(MasterCMCopy!$C66,6)="BT-195", OR(MasterCMCopy!$O66&lt;&gt;MasterCMCopy!$O65,$G66&lt;&gt;$G65,$H66&lt;&gt;$H65)),MasterCMCopy!$O66,"")</f>
        <v/>
      </c>
      <c r="T66" s="84" t="str">
        <f>IFERROR(__xludf.DUMMYFUNCTION("IF(AND(LEFT(MasterCMCopy!$C66,6)=""BT-195"", MasterCMCopy!$O66&lt;&gt;MasterCMCopy!$O65),IFNA(REGEXEXTRACT(MasterCMCopy!$Y66,""&lt;(.*)&gt;""),""UNKNOWN""),"""")"),"")</f>
        <v/>
      </c>
      <c r="U66" s="84" t="str">
        <f>IF(AND(LEFT(MasterCMCopy!$C66,6)="BT-197", MasterCMCopy!$C66&lt;&gt;MasterCMCopy!$C65),MasterCMCopy!$C66,"")</f>
        <v/>
      </c>
      <c r="V66" s="84" t="str">
        <f>IF(AND(LEFT(MasterCMCopy!$C66,6)="BT-197", MasterCMCopy!$C66&lt;&gt;MasterCMCopy!$C65), "In " &amp; MasterCMCopy!$C66 &amp; ", " &amp; MasterCMCopy!$D66 &amp; ", we link to the at-voc:non-publication-justification controlled list","")</f>
        <v/>
      </c>
      <c r="W66" s="84" t="str">
        <f>IF(AND(LEFT(MasterCMCopy!$C66,6)="BT-198", MasterCMCopy!$C66&lt;&gt;MasterCMCopy!$C65),MasterCMCopy!$C66,"")</f>
        <v/>
      </c>
      <c r="X66" s="84" t="str">
        <f>IF(AND(LEFT(MasterCMCopy!$C66,6)="BT-198", MasterCMCopy!$C66&lt;&gt;MasterCMCopy!$C65), MasterCMCopy!$D66 &amp; IF(AND(MasterCMCopy!$C66=MasterCMCopy!$C67, MasterCMCopy!$D66&lt;&gt;MasterCMCopy!$D67), (" (" &amp; MasterCMCopy!$D67 &amp; " below SDK 1.6)"), ""),"")</f>
        <v/>
      </c>
      <c r="Y66" s="84" t="str">
        <f t="shared" si="2"/>
        <v>tedm:MG-langString-hasConfidentialityJustification--NonPublishedInformation-ND-LotAwardCriterionDescriptionUnpublish</v>
      </c>
      <c r="Z66" s="84" t="str">
        <f t="shared" si="3"/>
        <v/>
      </c>
      <c r="AA66" s="84" t="str">
        <f>IF(AND(LEFT(MasterCMCopy!$C66,6)="BT-196", MasterCMCopy!$C66&lt;&gt;MasterCMCopy!$C65),MasterCMCopy!$C66,"")</f>
        <v>BT-196(BT-540)-Lot</v>
      </c>
      <c r="AB66" s="84" t="str">
        <f>IF(AND(LEFT(MasterCMCopy!$C66,6)="BT-196", MasterCMCopy!$C66&lt;&gt;MasterCMCopy!$C65), MasterCMCopy!$D66 &amp; " of " &amp; MasterCMCopy!$L66 &amp; " under " &amp; MasterCMCopy!$I66,"")</f>
        <v>Unpublished Justification Description of MG-NonPublishedInformation under ND-LotAwardCriterionDescriptionUnpublish</v>
      </c>
      <c r="AC66" s="84" t="str">
        <f t="shared" si="4"/>
        <v>BT-196(BT-540)-Lot-Language</v>
      </c>
      <c r="AD66" s="84" t="str">
        <f t="shared" si="5"/>
        <v>Language of Unpublished Justification Description of MG-NonPublishedInformation under ND-LotAwardCriterionDescriptionUnpublish</v>
      </c>
    </row>
    <row r="67">
      <c r="A67" s="84" t="str">
        <f t="shared" si="1"/>
        <v/>
      </c>
      <c r="B67" s="84" t="str">
        <f>IF(MasterCMCopy!$X67="","---", "tedm:" &amp; IF(LEFT(MasterCMCopy!$C67, 3)="ND-", IF(LEFT(MasterCMCopy!$C71, 3)="ND-", MasterCMCopy!$L73, MasterCMCopy!$L71) &amp; "-" &amp; MasterCMCopy!$C67, MasterCMCopy!$L67 &amp; "-" &amp; MasterCMCopy!$I67))</f>
        <v>tedm:MG-NonPublishedInformation-ND-LotAwardCriterionDescriptionUnpublish</v>
      </c>
      <c r="C67" s="85" t="str">
        <f>IF(AND(LEFT(MasterCMCopy!$C67,6)="BT-195", OR(LEFT(MasterCMCopy!$C66,3)="ND-",$B67&lt;&gt;$B66)),MasterCMCopy!$L67,"")</f>
        <v/>
      </c>
      <c r="D67" s="84" t="str">
        <f>IF(AND(LEFT(MasterCMCopy!$C67,3)="ND-", OR(MasterCMCopy!$N67&lt;&gt;MasterCMCopy!$N66, MasterCMCopy!$P67&lt;&gt;MasterCMCopy!$P66)),MasterCMCopy!$C67,"")</f>
        <v/>
      </c>
      <c r="E67" s="84" t="str">
        <f>IF(AND(LEFT(MasterCMCopy!$C67,3)="ND-", OR(MasterCMCopy!$N67&lt;&gt;MasterCMCopy!$N66, MasterCMCopy!$P67&lt;&gt;MasterCMCopy!$P66)),MasterCMCopy!$N67,"")</f>
        <v/>
      </c>
      <c r="F67" s="86" t="str">
        <f>IFERROR(__xludf.DUMMYFUNCTION("IF($E67="""", """", REGEXEXTRACT($E67,""efbc:FieldIdentifierCode[^\]]+""))"),"")</f>
        <v/>
      </c>
      <c r="G67" s="87" t="str">
        <f>MasterCMCopy!A67</f>
        <v>1.4</v>
      </c>
      <c r="H67" s="87" t="str">
        <f>MasterCMCopy!B67</f>
        <v/>
      </c>
      <c r="J67" s="86" t="str">
        <f>IF(LEFT(MasterCMCopy!$C67,3)="ND-", IF(LEFT(MasterCMCopy!$X67,10)&lt;&gt;"epo:NonPub", MasterCMCopy!$L67, IF(RIGHT(MasterCMCopy!$X67,13)="epo:Procedure", "MG-Procedure", "")), "")</f>
        <v/>
      </c>
      <c r="K67" s="85" t="str">
        <f>IF(J67="", "", IF(J67="MG-Procedure", "ND-Root", MasterCMCopy!H67))</f>
        <v/>
      </c>
      <c r="L67" s="84" t="str">
        <f>IF($J67="", "", MasterCMCopy!$C67 &amp; " (concernsMaskedObject)")</f>
        <v/>
      </c>
      <c r="M67" s="84" t="str">
        <f>IFERROR(__xludf.DUMMYFUNCTION("IF($J67="""", """", ""Connection from NonPublishedInformation to "" &amp; REGEXEXTRACT(MasterCMCopy!$X67, "".*:(.*)"") &amp; "" under "" &amp; $J67 &amp; ""_"" &amp; $K67)"),"")</f>
        <v/>
      </c>
      <c r="N67" s="84" t="str">
        <f t="shared" si="6"/>
        <v/>
      </c>
      <c r="O67" s="86" t="str">
        <f>IFERROR(__xludf.DUMMYFUNCTION("IF($J67="""", """", IF($J67=""MG-Procedure"", """", REGEXREPLACE(MasterCMCopy!$P67,""\[[^\]]+\]"","""")))"),"")</f>
        <v/>
      </c>
      <c r="P67" s="83" t="str">
        <f>IFERROR(__xludf.DUMMYFUNCTION("REGEXREPLACE($O67,""[^/]+"","".."")"),"")</f>
        <v/>
      </c>
      <c r="Q67" s="84" t="str">
        <f>IF(AND(LEFT(MasterCMCopy!$C67,6)="BT-195", OR(MasterCMCopy!$O67&lt;&gt;MasterCMCopy!$O66,$G67&lt;&gt;$G66,$H67&lt;&gt;$H66)),MasterCMCopy!$C67,"")</f>
        <v/>
      </c>
      <c r="R67" s="84" t="str">
        <f>IF(AND(LEFT(MasterCMCopy!$C67,6)="BT-195", OR(MasterCMCopy!$O67&lt;&gt;MasterCMCopy!$O66,$G67&lt;&gt;$G66,$H67&lt;&gt;$H66)), "The field " &amp; MasterCMCopy!$C67 &amp; ", " &amp; MasterCMCopy!$D67 &amp; ", specifies information to generate the URI of the masked property","")</f>
        <v/>
      </c>
      <c r="S67" s="84" t="str">
        <f>IF(AND(LEFT(MasterCMCopy!$C67,6)="BT-195", OR(MasterCMCopy!$O67&lt;&gt;MasterCMCopy!$O66,$G67&lt;&gt;$G66,$H67&lt;&gt;$H66)),MasterCMCopy!$O67,"")</f>
        <v/>
      </c>
      <c r="T67" s="84" t="str">
        <f>IFERROR(__xludf.DUMMYFUNCTION("IF(AND(LEFT(MasterCMCopy!$C67,6)=""BT-195"", MasterCMCopy!$O67&lt;&gt;MasterCMCopy!$O66),IFNA(REGEXEXTRACT(MasterCMCopy!$Y67,""&lt;(.*)&gt;""),""UNKNOWN""),"""")"),"")</f>
        <v/>
      </c>
      <c r="U67" s="84" t="str">
        <f>IF(AND(LEFT(MasterCMCopy!$C67,6)="BT-197", MasterCMCopy!$C67&lt;&gt;MasterCMCopy!$C66),MasterCMCopy!$C67,"")</f>
        <v>BT-197(BT-540)-Lot</v>
      </c>
      <c r="V67" s="84" t="str">
        <f>IF(AND(LEFT(MasterCMCopy!$C67,6)="BT-197", MasterCMCopy!$C67&lt;&gt;MasterCMCopy!$C66), "In " &amp; MasterCMCopy!$C67 &amp; ", " &amp; MasterCMCopy!$D67 &amp; ", we link to the at-voc:non-publication-justification controlled list","")</f>
        <v>In BT-197(BT-540)-Lot, Unpublished Justification Code, we link to the at-voc:non-publication-justification controlled list</v>
      </c>
      <c r="W67" s="84" t="str">
        <f>IF(AND(LEFT(MasterCMCopy!$C67,6)="BT-198", MasterCMCopy!$C67&lt;&gt;MasterCMCopy!$C66),MasterCMCopy!$C67,"")</f>
        <v/>
      </c>
      <c r="X67" s="84" t="str">
        <f>IF(AND(LEFT(MasterCMCopy!$C67,6)="BT-198", MasterCMCopy!$C67&lt;&gt;MasterCMCopy!$C66), MasterCMCopy!$D67 &amp; IF(AND(MasterCMCopy!$C67=MasterCMCopy!$C68, MasterCMCopy!$D67&lt;&gt;MasterCMCopy!$D68), (" (" &amp; MasterCMCopy!$D68 &amp; " below SDK 1.6)"), ""),"")</f>
        <v/>
      </c>
      <c r="Y67" s="84" t="str">
        <f t="shared" si="2"/>
        <v>tedm:MG-langString-hasConfidentialityJustification--NonPublishedInformation-ND-LotAwardCriterionDescriptionUnpublish</v>
      </c>
      <c r="Z67" s="84" t="str">
        <f t="shared" si="3"/>
        <v/>
      </c>
      <c r="AA67" s="84" t="str">
        <f>IF(AND(LEFT(MasterCMCopy!$C67,6)="BT-196", MasterCMCopy!$C67&lt;&gt;MasterCMCopy!$C66),MasterCMCopy!$C67,"")</f>
        <v/>
      </c>
      <c r="AB67" s="84" t="str">
        <f>IF(AND(LEFT(MasterCMCopy!$C67,6)="BT-196", MasterCMCopy!$C67&lt;&gt;MasterCMCopy!$C66), MasterCMCopy!$D67 &amp; " of " &amp; MasterCMCopy!$L67 &amp; " under " &amp; MasterCMCopy!$I67,"")</f>
        <v/>
      </c>
      <c r="AC67" s="84" t="str">
        <f t="shared" si="4"/>
        <v/>
      </c>
      <c r="AD67" s="84" t="str">
        <f t="shared" si="5"/>
        <v/>
      </c>
    </row>
    <row r="68">
      <c r="A68" s="84" t="str">
        <f t="shared" si="1"/>
        <v/>
      </c>
      <c r="B68" s="84" t="str">
        <f>IF(MasterCMCopy!$X68="","---", "tedm:" &amp; IF(LEFT(MasterCMCopy!$C68, 3)="ND-", IF(LEFT(MasterCMCopy!$C72, 3)="ND-", MasterCMCopy!$L74, MasterCMCopy!$L72) &amp; "-" &amp; MasterCMCopy!$C68, MasterCMCopy!$L68 &amp; "-" &amp; MasterCMCopy!$I68))</f>
        <v>tedm:MG-NonPublishedInformation-ND-LotAwardCriterionDescriptionUnpublish</v>
      </c>
      <c r="C68" s="85" t="str">
        <f>IF(AND(LEFT(MasterCMCopy!$C68,6)="BT-195", OR(LEFT(MasterCMCopy!$C67,3)="ND-",$B68&lt;&gt;$B67)),MasterCMCopy!$L68,"")</f>
        <v/>
      </c>
      <c r="D68" s="84" t="str">
        <f>IF(AND(LEFT(MasterCMCopy!$C68,3)="ND-", OR(MasterCMCopy!$N68&lt;&gt;MasterCMCopy!$N67, MasterCMCopy!$P68&lt;&gt;MasterCMCopy!$P67)),MasterCMCopy!$C68,"")</f>
        <v/>
      </c>
      <c r="E68" s="84" t="str">
        <f>IF(AND(LEFT(MasterCMCopy!$C68,3)="ND-", OR(MasterCMCopy!$N68&lt;&gt;MasterCMCopy!$N67, MasterCMCopy!$P68&lt;&gt;MasterCMCopy!$P67)),MasterCMCopy!$N68,"")</f>
        <v/>
      </c>
      <c r="F68" s="86" t="str">
        <f>IFERROR(__xludf.DUMMYFUNCTION("IF($E68="""", """", REGEXEXTRACT($E68,""efbc:FieldIdentifierCode[^\]]+""))"),"")</f>
        <v/>
      </c>
      <c r="G68" s="87" t="str">
        <f>MasterCMCopy!A68</f>
        <v>1.4</v>
      </c>
      <c r="H68" s="87" t="str">
        <f>MasterCMCopy!B68</f>
        <v>1.5</v>
      </c>
      <c r="J68" s="86" t="str">
        <f>IF(LEFT(MasterCMCopy!$C68,3)="ND-", IF(LEFT(MasterCMCopy!$X68,10)&lt;&gt;"epo:NonPub", MasterCMCopy!$L68, IF(RIGHT(MasterCMCopy!$X68,13)="epo:Procedure", "MG-Procedure", "")), "")</f>
        <v/>
      </c>
      <c r="K68" s="85" t="str">
        <f>IF(J68="", "", IF(J68="MG-Procedure", "ND-Root", MasterCMCopy!H68))</f>
        <v/>
      </c>
      <c r="L68" s="84" t="str">
        <f>IF($J68="", "", MasterCMCopy!$C68 &amp; " (concernsMaskedObject)")</f>
        <v/>
      </c>
      <c r="M68" s="84" t="str">
        <f>IFERROR(__xludf.DUMMYFUNCTION("IF($J68="""", """", ""Connection from NonPublishedInformation to "" &amp; REGEXEXTRACT(MasterCMCopy!$X68, "".*:(.*)"") &amp; "" under "" &amp; $J68 &amp; ""_"" &amp; $K68)"),"")</f>
        <v/>
      </c>
      <c r="N68" s="84" t="str">
        <f t="shared" si="6"/>
        <v/>
      </c>
      <c r="O68" s="86" t="str">
        <f>IFERROR(__xludf.DUMMYFUNCTION("IF($J68="""", """", IF($J68=""MG-Procedure"", """", REGEXREPLACE(MasterCMCopy!$P68,""\[[^\]]+\]"","""")))"),"")</f>
        <v/>
      </c>
      <c r="P68" s="83" t="str">
        <f>IFERROR(__xludf.DUMMYFUNCTION("REGEXREPLACE($O68,""[^/]+"","".."")"),"")</f>
        <v/>
      </c>
      <c r="Q68" s="84" t="str">
        <f>IF(AND(LEFT(MasterCMCopy!$C68,6)="BT-195", OR(MasterCMCopy!$O68&lt;&gt;MasterCMCopy!$O67,$G68&lt;&gt;$G67,$H68&lt;&gt;$H67)),MasterCMCopy!$C68,"")</f>
        <v/>
      </c>
      <c r="R68" s="84" t="str">
        <f>IF(AND(LEFT(MasterCMCopy!$C68,6)="BT-195", OR(MasterCMCopy!$O68&lt;&gt;MasterCMCopy!$O67,$G68&lt;&gt;$G67,$H68&lt;&gt;$H67)), "The field " &amp; MasterCMCopy!$C68 &amp; ", " &amp; MasterCMCopy!$D68 &amp; ", specifies information to generate the URI of the masked property","")</f>
        <v/>
      </c>
      <c r="S68" s="84" t="str">
        <f>IF(AND(LEFT(MasterCMCopy!$C68,6)="BT-195", OR(MasterCMCopy!$O68&lt;&gt;MasterCMCopy!$O67,$G68&lt;&gt;$G67,$H68&lt;&gt;$H67)),MasterCMCopy!$O68,"")</f>
        <v/>
      </c>
      <c r="T68" s="84" t="str">
        <f>IFERROR(__xludf.DUMMYFUNCTION("IF(AND(LEFT(MasterCMCopy!$C68,6)=""BT-195"", MasterCMCopy!$O68&lt;&gt;MasterCMCopy!$O67),IFNA(REGEXEXTRACT(MasterCMCopy!$Y68,""&lt;(.*)&gt;""),""UNKNOWN""),"""")"),"")</f>
        <v/>
      </c>
      <c r="U68" s="84" t="str">
        <f>IF(AND(LEFT(MasterCMCopy!$C68,6)="BT-197", MasterCMCopy!$C68&lt;&gt;MasterCMCopy!$C67),MasterCMCopy!$C68,"")</f>
        <v/>
      </c>
      <c r="V68" s="84" t="str">
        <f>IF(AND(LEFT(MasterCMCopy!$C68,6)="BT-197", MasterCMCopy!$C68&lt;&gt;MasterCMCopy!$C67), "In " &amp; MasterCMCopy!$C68 &amp; ", " &amp; MasterCMCopy!$D68 &amp; ", we link to the at-voc:non-publication-justification controlled list","")</f>
        <v/>
      </c>
      <c r="W68" s="84" t="str">
        <f>IF(AND(LEFT(MasterCMCopy!$C68,6)="BT-198", MasterCMCopy!$C68&lt;&gt;MasterCMCopy!$C67),MasterCMCopy!$C68,"")</f>
        <v>BT-198(BT-540)-Lot</v>
      </c>
      <c r="X68" s="84" t="str">
        <f>IF(AND(LEFT(MasterCMCopy!$C68,6)="BT-198", MasterCMCopy!$C68&lt;&gt;MasterCMCopy!$C67), MasterCMCopy!$D68 &amp; IF(AND(MasterCMCopy!$C68=MasterCMCopy!$C69, MasterCMCopy!$D68&lt;&gt;MasterCMCopy!$D69), (" (" &amp; MasterCMCopy!$D69 &amp; " below SDK 1.6)"), ""),"")</f>
        <v>Unpublished Accessibility Date (Unpublished Access Date below SDK 1.6)</v>
      </c>
      <c r="Y68" s="84" t="str">
        <f t="shared" si="2"/>
        <v>tedm:MG-langString-hasConfidentialityJustification--NonPublishedInformation-ND-LotAwardCriterionDescriptionUnpublish</v>
      </c>
      <c r="Z68" s="84" t="str">
        <f t="shared" si="3"/>
        <v/>
      </c>
      <c r="AA68" s="84" t="str">
        <f>IF(AND(LEFT(MasterCMCopy!$C68,6)="BT-196", MasterCMCopy!$C68&lt;&gt;MasterCMCopy!$C67),MasterCMCopy!$C68,"")</f>
        <v/>
      </c>
      <c r="AB68" s="84" t="str">
        <f>IF(AND(LEFT(MasterCMCopy!$C68,6)="BT-196", MasterCMCopy!$C68&lt;&gt;MasterCMCopy!$C67), MasterCMCopy!$D68 &amp; " of " &amp; MasterCMCopy!$L68 &amp; " under " &amp; MasterCMCopy!$I68,"")</f>
        <v/>
      </c>
      <c r="AC68" s="84" t="str">
        <f t="shared" si="4"/>
        <v/>
      </c>
      <c r="AD68" s="84" t="str">
        <f t="shared" si="5"/>
        <v/>
      </c>
    </row>
    <row r="69">
      <c r="A69" s="84" t="str">
        <f t="shared" si="1"/>
        <v/>
      </c>
      <c r="B69" s="84" t="str">
        <f>IF(MasterCMCopy!$X69="","---", "tedm:" &amp; IF(LEFT(MasterCMCopy!$C69, 3)="ND-", IF(LEFT(MasterCMCopy!$C73, 3)="ND-", MasterCMCopy!$L75, MasterCMCopy!$L73) &amp; "-" &amp; MasterCMCopy!$C69, MasterCMCopy!$L69 &amp; "-" &amp; MasterCMCopy!$I69))</f>
        <v>tedm:MG-NonPublishedInformation-ND-LotAwardCriterionDescriptionUnpublish</v>
      </c>
      <c r="C69" s="85" t="str">
        <f>IF(AND(LEFT(MasterCMCopy!$C69,6)="BT-195", OR(LEFT(MasterCMCopy!$C68,3)="ND-",$B69&lt;&gt;$B68)),MasterCMCopy!$L69,"")</f>
        <v/>
      </c>
      <c r="D69" s="84" t="str">
        <f>IF(AND(LEFT(MasterCMCopy!$C69,3)="ND-", OR(MasterCMCopy!$N69&lt;&gt;MasterCMCopy!$N68, MasterCMCopy!$P69&lt;&gt;MasterCMCopy!$P68)),MasterCMCopy!$C69,"")</f>
        <v/>
      </c>
      <c r="E69" s="84" t="str">
        <f>IF(AND(LEFT(MasterCMCopy!$C69,3)="ND-", OR(MasterCMCopy!$N69&lt;&gt;MasterCMCopy!$N68, MasterCMCopy!$P69&lt;&gt;MasterCMCopy!$P68)),MasterCMCopy!$N69,"")</f>
        <v/>
      </c>
      <c r="F69" s="86" t="str">
        <f>IFERROR(__xludf.DUMMYFUNCTION("IF($E69="""", """", REGEXEXTRACT($E69,""efbc:FieldIdentifierCode[^\]]+""))"),"")</f>
        <v/>
      </c>
      <c r="G69" s="87" t="str">
        <f>MasterCMCopy!A69</f>
        <v>1.6</v>
      </c>
      <c r="H69" s="87" t="str">
        <f>MasterCMCopy!B69</f>
        <v/>
      </c>
      <c r="J69" s="86" t="str">
        <f>IF(LEFT(MasterCMCopy!$C69,3)="ND-", IF(LEFT(MasterCMCopy!$X69,10)&lt;&gt;"epo:NonPub", MasterCMCopy!$L69, IF(RIGHT(MasterCMCopy!$X69,13)="epo:Procedure", "MG-Procedure", "")), "")</f>
        <v/>
      </c>
      <c r="K69" s="85" t="str">
        <f>IF(J69="", "", IF(J69="MG-Procedure", "ND-Root", MasterCMCopy!H69))</f>
        <v/>
      </c>
      <c r="L69" s="84" t="str">
        <f>IF($J69="", "", MasterCMCopy!$C69 &amp; " (concernsMaskedObject)")</f>
        <v/>
      </c>
      <c r="M69" s="84" t="str">
        <f>IFERROR(__xludf.DUMMYFUNCTION("IF($J69="""", """", ""Connection from NonPublishedInformation to "" &amp; REGEXEXTRACT(MasterCMCopy!$X69, "".*:(.*)"") &amp; "" under "" &amp; $J69 &amp; ""_"" &amp; $K69)"),"")</f>
        <v/>
      </c>
      <c r="N69" s="84" t="str">
        <f t="shared" si="6"/>
        <v/>
      </c>
      <c r="O69" s="86" t="str">
        <f>IFERROR(__xludf.DUMMYFUNCTION("IF($J69="""", """", IF($J69=""MG-Procedure"", """", REGEXREPLACE(MasterCMCopy!$P69,""\[[^\]]+\]"","""")))"),"")</f>
        <v/>
      </c>
      <c r="P69" s="83" t="str">
        <f>IFERROR(__xludf.DUMMYFUNCTION("REGEXREPLACE($O69,""[^/]+"","".."")"),"")</f>
        <v/>
      </c>
      <c r="Q69" s="84" t="str">
        <f>IF(AND(LEFT(MasterCMCopy!$C69,6)="BT-195", OR(MasterCMCopy!$O69&lt;&gt;MasterCMCopy!$O68,$G69&lt;&gt;$G68,$H69&lt;&gt;$H68)),MasterCMCopy!$C69,"")</f>
        <v/>
      </c>
      <c r="R69" s="84" t="str">
        <f>IF(AND(LEFT(MasterCMCopy!$C69,6)="BT-195", OR(MasterCMCopy!$O69&lt;&gt;MasterCMCopy!$O68,$G69&lt;&gt;$G68,$H69&lt;&gt;$H68)), "The field " &amp; MasterCMCopy!$C69 &amp; ", " &amp; MasterCMCopy!$D69 &amp; ", specifies information to generate the URI of the masked property","")</f>
        <v/>
      </c>
      <c r="S69" s="84" t="str">
        <f>IF(AND(LEFT(MasterCMCopy!$C69,6)="BT-195", OR(MasterCMCopy!$O69&lt;&gt;MasterCMCopy!$O68,$G69&lt;&gt;$G68,$H69&lt;&gt;$H68)),MasterCMCopy!$O69,"")</f>
        <v/>
      </c>
      <c r="T69" s="84" t="str">
        <f>IFERROR(__xludf.DUMMYFUNCTION("IF(AND(LEFT(MasterCMCopy!$C69,6)=""BT-195"", MasterCMCopy!$O69&lt;&gt;MasterCMCopy!$O68),IFNA(REGEXEXTRACT(MasterCMCopy!$Y69,""&lt;(.*)&gt;""),""UNKNOWN""),"""")"),"")</f>
        <v/>
      </c>
      <c r="U69" s="84" t="str">
        <f>IF(AND(LEFT(MasterCMCopy!$C69,6)="BT-197", MasterCMCopy!$C69&lt;&gt;MasterCMCopy!$C68),MasterCMCopy!$C69,"")</f>
        <v/>
      </c>
      <c r="V69" s="84" t="str">
        <f>IF(AND(LEFT(MasterCMCopy!$C69,6)="BT-197", MasterCMCopy!$C69&lt;&gt;MasterCMCopy!$C68), "In " &amp; MasterCMCopy!$C69 &amp; ", " &amp; MasterCMCopy!$D69 &amp; ", we link to the at-voc:non-publication-justification controlled list","")</f>
        <v/>
      </c>
      <c r="W69" s="84" t="str">
        <f>IF(AND(LEFT(MasterCMCopy!$C69,6)="BT-198", MasterCMCopy!$C69&lt;&gt;MasterCMCopy!$C68),MasterCMCopy!$C69,"")</f>
        <v/>
      </c>
      <c r="X69" s="84" t="str">
        <f>IF(AND(LEFT(MasterCMCopy!$C69,6)="BT-198", MasterCMCopy!$C69&lt;&gt;MasterCMCopy!$C68), MasterCMCopy!$D69 &amp; IF(AND(MasterCMCopy!$C69=MasterCMCopy!$C70, MasterCMCopy!$D69&lt;&gt;MasterCMCopy!$D70), (" (" &amp; MasterCMCopy!$D70 &amp; " below SDK 1.6)"), ""),"")</f>
        <v/>
      </c>
      <c r="Y69" s="84" t="str">
        <f t="shared" si="2"/>
        <v>tedm:MG-langString-hasConfidentialityJustification--NonPublishedInformation-ND-LotAwardCriterionDescriptionUnpublish</v>
      </c>
      <c r="Z69" s="84" t="str">
        <f t="shared" si="3"/>
        <v/>
      </c>
      <c r="AA69" s="84" t="str">
        <f>IF(AND(LEFT(MasterCMCopy!$C69,6)="BT-196", MasterCMCopy!$C69&lt;&gt;MasterCMCopy!$C68),MasterCMCopy!$C69,"")</f>
        <v/>
      </c>
      <c r="AB69" s="84" t="str">
        <f>IF(AND(LEFT(MasterCMCopy!$C69,6)="BT-196", MasterCMCopy!$C69&lt;&gt;MasterCMCopy!$C68), MasterCMCopy!$D69 &amp; " of " &amp; MasterCMCopy!$L69 &amp; " under " &amp; MasterCMCopy!$I69,"")</f>
        <v/>
      </c>
      <c r="AC69" s="84" t="str">
        <f t="shared" si="4"/>
        <v/>
      </c>
      <c r="AD69" s="84" t="str">
        <f t="shared" si="5"/>
        <v/>
      </c>
    </row>
    <row r="70">
      <c r="A70" s="84" t="str">
        <f t="shared" si="1"/>
        <v>ND-LotAwardCriterionNumberUnpublish.rml.ttl</v>
      </c>
      <c r="B70" s="84" t="str">
        <f>IF(MasterCMCopy!$X70="","---", "tedm:" &amp; IF(LEFT(MasterCMCopy!$C70, 3)="ND-", IF(LEFT(MasterCMCopy!$C74, 3)="ND-", MasterCMCopy!$L76, MasterCMCopy!$L74) &amp; "-" &amp; MasterCMCopy!$C70, MasterCMCopy!$L70 &amp; "-" &amp; MasterCMCopy!$I70))</f>
        <v>tedm:MG-NonPublishedInformation-ND-LotAwardCriterionNumberUnpublish</v>
      </c>
      <c r="C70" s="85" t="str">
        <f>IF(AND(LEFT(MasterCMCopy!$C70,6)="BT-195", OR(LEFT(MasterCMCopy!$C69,3)="ND-",$B70&lt;&gt;$B69)),MasterCMCopy!$L70,"")</f>
        <v/>
      </c>
      <c r="D70" s="84" t="str">
        <f>IF(AND(LEFT(MasterCMCopy!$C70,3)="ND-", OR(MasterCMCopy!$N70&lt;&gt;MasterCMCopy!$N69, MasterCMCopy!$P70&lt;&gt;MasterCMCopy!$P69)),MasterCMCopy!$C70,"")</f>
        <v>ND-LotAwardCriterionNumberUnpublish</v>
      </c>
      <c r="E70" s="84" t="str">
        <f>IF(AND(LEFT(MasterCMCopy!$C70,3)="ND-", OR(MasterCMCopy!$N70&lt;&gt;MasterCMCopy!$N69, MasterCMCopy!$P70&lt;&gt;MasterCMCopy!$P69)),MasterCMCopy!$N70,"")</f>
        <v>/*/cac:ProcurementProjectLot[cbc:ID/@schemeName='Lot']/cac:TenderingTerms/cac:AwardingTerms/cac:AwardingCriterion/cac:SubordinateAwardingCriterion/ext:UBLExtensions/ext:UBLExtension/ext:ExtensionContent/efext:EformsExtension/efac:AwardCriterionParameter/efac:FieldsPrivacy[efbc:FieldIdentifierCode/text()='awa-cri-num']</v>
      </c>
      <c r="F70" s="86" t="str">
        <f>IFERROR(__xludf.DUMMYFUNCTION("IF($E70="""", """", REGEXEXTRACT($E70,""efbc:FieldIdentifierCode[^\]]+""))"),"efbc:FieldIdentifierCode/text()='awa-cri-num'")</f>
        <v>efbc:FieldIdentifierCode/text()='awa-cri-num'</v>
      </c>
      <c r="G70" s="87" t="str">
        <f>MasterCMCopy!A70</f>
        <v>1.4</v>
      </c>
      <c r="H70" s="87" t="str">
        <f>MasterCMCopy!B70</f>
        <v>1.7</v>
      </c>
      <c r="J70" s="86" t="str">
        <f>IF(LEFT(MasterCMCopy!$C70,3)="ND-", IF(LEFT(MasterCMCopy!$X70,10)&lt;&gt;"epo:NonPub", MasterCMCopy!$L70, IF(RIGHT(MasterCMCopy!$X70,13)="epo:Procedure", "MG-Procedure", "")), "")</f>
        <v/>
      </c>
      <c r="K70" s="85" t="str">
        <f>IF(J70="", "", IF(J70="MG-Procedure", "ND-Root", MasterCMCopy!H70))</f>
        <v/>
      </c>
      <c r="L70" s="84" t="str">
        <f>IF($J70="", "", MasterCMCopy!$C70 &amp; " (concernsMaskedObject)")</f>
        <v/>
      </c>
      <c r="M70" s="84" t="str">
        <f>IFERROR(__xludf.DUMMYFUNCTION("IF($J70="""", """", ""Connection from NonPublishedInformation to "" &amp; REGEXEXTRACT(MasterCMCopy!$X70, "".*:(.*)"") &amp; "" under "" &amp; $J70 &amp; ""_"" &amp; $K70)"),"")</f>
        <v/>
      </c>
      <c r="N70" s="84" t="str">
        <f t="shared" si="6"/>
        <v/>
      </c>
      <c r="O70" s="86" t="str">
        <f>IFERROR(__xludf.DUMMYFUNCTION("IF($J70="""", """", IF($J70=""MG-Procedure"", """", REGEXREPLACE(MasterCMCopy!$P70,""\[[^\]]+\]"","""")))"),"")</f>
        <v/>
      </c>
      <c r="P70" s="83" t="str">
        <f>IFERROR(__xludf.DUMMYFUNCTION("REGEXREPLACE($O70,""[^/]+"","".."")"),"")</f>
        <v/>
      </c>
      <c r="Q70" s="84" t="str">
        <f>IF(AND(LEFT(MasterCMCopy!$C70,6)="BT-195", OR(MasterCMCopy!$O70&lt;&gt;MasterCMCopy!$O69,$G70&lt;&gt;$G69,$H70&lt;&gt;$H69)),MasterCMCopy!$C70,"")</f>
        <v/>
      </c>
      <c r="R70" s="84" t="str">
        <f>IF(AND(LEFT(MasterCMCopy!$C70,6)="BT-195", OR(MasterCMCopy!$O70&lt;&gt;MasterCMCopy!$O69,$G70&lt;&gt;$G69,$H70&lt;&gt;$H69)), "The field " &amp; MasterCMCopy!$C70 &amp; ", " &amp; MasterCMCopy!$D70 &amp; ", specifies information to generate the URI of the masked property","")</f>
        <v/>
      </c>
      <c r="S70" s="84" t="str">
        <f>IF(AND(LEFT(MasterCMCopy!$C70,6)="BT-195", OR(MasterCMCopy!$O70&lt;&gt;MasterCMCopy!$O69,$G70&lt;&gt;$G69,$H70&lt;&gt;$H69)),MasterCMCopy!$O70,"")</f>
        <v/>
      </c>
      <c r="T70" s="84" t="str">
        <f>IFERROR(__xludf.DUMMYFUNCTION("IF(AND(LEFT(MasterCMCopy!$C70,6)=""BT-195"", MasterCMCopy!$O70&lt;&gt;MasterCMCopy!$O69),IFNA(REGEXEXTRACT(MasterCMCopy!$Y70,""&lt;(.*)&gt;""),""UNKNOWN""),"""")"),"")</f>
        <v/>
      </c>
      <c r="U70" s="84" t="str">
        <f>IF(AND(LEFT(MasterCMCopy!$C70,6)="BT-197", MasterCMCopy!$C70&lt;&gt;MasterCMCopy!$C69),MasterCMCopy!$C70,"")</f>
        <v/>
      </c>
      <c r="V70" s="84" t="str">
        <f>IF(AND(LEFT(MasterCMCopy!$C70,6)="BT-197", MasterCMCopy!$C70&lt;&gt;MasterCMCopy!$C69), "In " &amp; MasterCMCopy!$C70 &amp; ", " &amp; MasterCMCopy!$D70 &amp; ", we link to the at-voc:non-publication-justification controlled list","")</f>
        <v/>
      </c>
      <c r="W70" s="84" t="str">
        <f>IF(AND(LEFT(MasterCMCopy!$C70,6)="BT-198", MasterCMCopy!$C70&lt;&gt;MasterCMCopy!$C69),MasterCMCopy!$C70,"")</f>
        <v/>
      </c>
      <c r="X70" s="84" t="str">
        <f>IF(AND(LEFT(MasterCMCopy!$C70,6)="BT-198", MasterCMCopy!$C70&lt;&gt;MasterCMCopy!$C69), MasterCMCopy!$D70 &amp; IF(AND(MasterCMCopy!$C70=MasterCMCopy!$C71, MasterCMCopy!$D70&lt;&gt;MasterCMCopy!$D71), (" (" &amp; MasterCMCopy!$D71 &amp; " below SDK 1.6)"), ""),"")</f>
        <v/>
      </c>
      <c r="Y70" s="84" t="str">
        <f t="shared" si="2"/>
        <v>tedm:MG-langString-hasConfidentialityJustification--NonPublishedInformation-ND-LotAwardCriterionNumberUnpublish</v>
      </c>
      <c r="Z70" s="84" t="str">
        <f t="shared" si="3"/>
        <v>/*/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ReasonDescription</v>
      </c>
      <c r="AA70" s="84" t="str">
        <f>IF(AND(LEFT(MasterCMCopy!$C70,6)="BT-196", MasterCMCopy!$C70&lt;&gt;MasterCMCopy!$C69),MasterCMCopy!$C70,"")</f>
        <v/>
      </c>
      <c r="AB70" s="84" t="str">
        <f>IF(AND(LEFT(MasterCMCopy!$C70,6)="BT-196", MasterCMCopy!$C70&lt;&gt;MasterCMCopy!$C69), MasterCMCopy!$D70 &amp; " of " &amp; MasterCMCopy!$L70 &amp; " under " &amp; MasterCMCopy!$I70,"")</f>
        <v/>
      </c>
      <c r="AC70" s="84" t="str">
        <f t="shared" si="4"/>
        <v/>
      </c>
      <c r="AD70" s="84" t="str">
        <f t="shared" si="5"/>
        <v/>
      </c>
    </row>
    <row r="71">
      <c r="A71" s="84" t="str">
        <f t="shared" si="1"/>
        <v/>
      </c>
      <c r="B71" s="84" t="str">
        <f>IF(MasterCMCopy!$X71="","---", "tedm:" &amp; IF(LEFT(MasterCMCopy!$C71, 3)="ND-", IF(LEFT(MasterCMCopy!$C75, 3)="ND-", MasterCMCopy!$L77, MasterCMCopy!$L75) &amp; "-" &amp; MasterCMCopy!$C71, MasterCMCopy!$L71 &amp; "-" &amp; MasterCMCopy!$I71))</f>
        <v>tedm:MG-NonPublishedInformation-ND-LotAwardCriterionNumberUnpublish</v>
      </c>
      <c r="C71" s="85" t="str">
        <f>IF(AND(LEFT(MasterCMCopy!$C71,6)="BT-195", OR(LEFT(MasterCMCopy!$C70,3)="ND-",$B71&lt;&gt;$B70)),MasterCMCopy!$L71,"")</f>
        <v/>
      </c>
      <c r="D71" s="84" t="str">
        <f>IF(AND(LEFT(MasterCMCopy!$C71,3)="ND-", OR(MasterCMCopy!$N71&lt;&gt;MasterCMCopy!$N70, MasterCMCopy!$P71&lt;&gt;MasterCMCopy!$P70)),MasterCMCopy!$C71,"")</f>
        <v/>
      </c>
      <c r="E71" s="84" t="str">
        <f>IF(AND(LEFT(MasterCMCopy!$C71,3)="ND-", OR(MasterCMCopy!$N71&lt;&gt;MasterCMCopy!$N70, MasterCMCopy!$P71&lt;&gt;MasterCMCopy!$P70)),MasterCMCopy!$N71,"")</f>
        <v/>
      </c>
      <c r="F71" s="86" t="str">
        <f>IFERROR(__xludf.DUMMYFUNCTION("IF($E71="""", """", REGEXEXTRACT($E71,""efbc:FieldIdentifierCode[^\]]+""))"),"")</f>
        <v/>
      </c>
      <c r="G71" s="87" t="str">
        <f>MasterCMCopy!A71</f>
        <v>1.4</v>
      </c>
      <c r="H71" s="87" t="str">
        <f>MasterCMCopy!B71</f>
        <v>1.7</v>
      </c>
      <c r="J71" s="86" t="str">
        <f>IF(LEFT(MasterCMCopy!$C71,3)="ND-", IF(LEFT(MasterCMCopy!$X71,10)&lt;&gt;"epo:NonPub", MasterCMCopy!$L71, IF(RIGHT(MasterCMCopy!$X71,13)="epo:Procedure", "MG-Procedure", "")), "")</f>
        <v/>
      </c>
      <c r="K71" s="85" t="str">
        <f>IF(J71="", "", IF(J71="MG-Procedure", "ND-Root", MasterCMCopy!H71))</f>
        <v/>
      </c>
      <c r="L71" s="84" t="str">
        <f>IF($J71="", "", MasterCMCopy!$C71 &amp; " (concernsMaskedObject)")</f>
        <v/>
      </c>
      <c r="M71" s="84" t="str">
        <f>IFERROR(__xludf.DUMMYFUNCTION("IF($J71="""", """", ""Connection from NonPublishedInformation to "" &amp; REGEXEXTRACT(MasterCMCopy!$X71, "".*:(.*)"") &amp; "" under "" &amp; $J71 &amp; ""_"" &amp; $K71)"),"")</f>
        <v/>
      </c>
      <c r="N71" s="84" t="str">
        <f t="shared" si="6"/>
        <v/>
      </c>
      <c r="O71" s="86" t="str">
        <f>IFERROR(__xludf.DUMMYFUNCTION("IF($J71="""", """", IF($J71=""MG-Procedure"", """", REGEXREPLACE(MasterCMCopy!$P71,""\[[^\]]+\]"","""")))"),"")</f>
        <v/>
      </c>
      <c r="P71" s="83" t="str">
        <f>IFERROR(__xludf.DUMMYFUNCTION("REGEXREPLACE($O71,""[^/]+"","".."")"),"")</f>
        <v/>
      </c>
      <c r="Q71" s="84" t="str">
        <f>IF(AND(LEFT(MasterCMCopy!$C71,6)="BT-195", OR(MasterCMCopy!$O71&lt;&gt;MasterCMCopy!$O70,$G71&lt;&gt;$G70,$H71&lt;&gt;$H70)),MasterCMCopy!$C71,"")</f>
        <v/>
      </c>
      <c r="R71" s="84" t="str">
        <f>IF(AND(LEFT(MasterCMCopy!$C71,6)="BT-195", OR(MasterCMCopy!$O71&lt;&gt;MasterCMCopy!$O70,$G71&lt;&gt;$G70,$H71&lt;&gt;$H70)), "The field " &amp; MasterCMCopy!$C71 &amp; ", " &amp; MasterCMCopy!$D71 &amp; ", specifies information to generate the URI of the masked property","")</f>
        <v/>
      </c>
      <c r="S71" s="84" t="str">
        <f>IF(AND(LEFT(MasterCMCopy!$C71,6)="BT-195", OR(MasterCMCopy!$O71&lt;&gt;MasterCMCopy!$O70,$G71&lt;&gt;$G70,$H71&lt;&gt;$H70)),MasterCMCopy!$O71,"")</f>
        <v/>
      </c>
      <c r="T71" s="84" t="str">
        <f>IFERROR(__xludf.DUMMYFUNCTION("IF(AND(LEFT(MasterCMCopy!$C71,6)=""BT-195"", MasterCMCopy!$O71&lt;&gt;MasterCMCopy!$O70),IFNA(REGEXEXTRACT(MasterCMCopy!$Y71,""&lt;(.*)&gt;""),""UNKNOWN""),"""")"),"")</f>
        <v/>
      </c>
      <c r="U71" s="84" t="str">
        <f>IF(AND(LEFT(MasterCMCopy!$C71,6)="BT-197", MasterCMCopy!$C71&lt;&gt;MasterCMCopy!$C70),MasterCMCopy!$C71,"")</f>
        <v/>
      </c>
      <c r="V71" s="84" t="str">
        <f>IF(AND(LEFT(MasterCMCopy!$C71,6)="BT-197", MasterCMCopy!$C71&lt;&gt;MasterCMCopy!$C70), "In " &amp; MasterCMCopy!$C71 &amp; ", " &amp; MasterCMCopy!$D71 &amp; ", we link to the at-voc:non-publication-justification controlled list","")</f>
        <v/>
      </c>
      <c r="W71" s="84" t="str">
        <f>IF(AND(LEFT(MasterCMCopy!$C71,6)="BT-198", MasterCMCopy!$C71&lt;&gt;MasterCMCopy!$C70),MasterCMCopy!$C71,"")</f>
        <v/>
      </c>
      <c r="X71" s="84" t="str">
        <f>IF(AND(LEFT(MasterCMCopy!$C71,6)="BT-198", MasterCMCopy!$C71&lt;&gt;MasterCMCopy!$C70), MasterCMCopy!$D71 &amp; IF(AND(MasterCMCopy!$C71=MasterCMCopy!$C72, MasterCMCopy!$D71&lt;&gt;MasterCMCopy!$D72), (" (" &amp; MasterCMCopy!$D72 &amp; " below SDK 1.6)"), ""),"")</f>
        <v/>
      </c>
      <c r="Y71" s="84" t="str">
        <f t="shared" si="2"/>
        <v>tedm:MG-langString-hasConfidentialityJustification--NonPublishedInformation-ND-LotAwardCriterionNumberUnpublish</v>
      </c>
      <c r="Z71" s="84" t="str">
        <f t="shared" si="3"/>
        <v/>
      </c>
      <c r="AA71" s="84" t="str">
        <f>IF(AND(LEFT(MasterCMCopy!$C71,6)="BT-196", MasterCMCopy!$C71&lt;&gt;MasterCMCopy!$C70),MasterCMCopy!$C71,"")</f>
        <v/>
      </c>
      <c r="AB71" s="84" t="str">
        <f>IF(AND(LEFT(MasterCMCopy!$C71,6)="BT-196", MasterCMCopy!$C71&lt;&gt;MasterCMCopy!$C70), MasterCMCopy!$D71 &amp; " of " &amp; MasterCMCopy!$L71 &amp; " under " &amp; MasterCMCopy!$I71,"")</f>
        <v/>
      </c>
      <c r="AC71" s="84" t="str">
        <f t="shared" si="4"/>
        <v/>
      </c>
      <c r="AD71" s="84" t="str">
        <f t="shared" si="5"/>
        <v/>
      </c>
    </row>
    <row r="72">
      <c r="A72" s="84" t="str">
        <f t="shared" si="1"/>
        <v/>
      </c>
      <c r="B72" s="84" t="str">
        <f>IF(MasterCMCopy!$X72="","---", "tedm:" &amp; IF(LEFT(MasterCMCopy!$C72, 3)="ND-", IF(LEFT(MasterCMCopy!$C76, 3)="ND-", MasterCMCopy!$L78, MasterCMCopy!$L76) &amp; "-" &amp; MasterCMCopy!$C72, MasterCMCopy!$L72 &amp; "-" &amp; MasterCMCopy!$I72))</f>
        <v>tedm:MG-NonPublishedInformation-ND-LotAwardCriterionNumberUnpublish</v>
      </c>
      <c r="C72" s="85" t="str">
        <f>IF(AND(LEFT(MasterCMCopy!$C72,6)="BT-195", OR(LEFT(MasterCMCopy!$C71,3)="ND-",$B72&lt;&gt;$B71)),MasterCMCopy!$L72,"")</f>
        <v/>
      </c>
      <c r="D72" s="84" t="str">
        <f>IF(AND(LEFT(MasterCMCopy!$C72,3)="ND-", OR(MasterCMCopy!$N72&lt;&gt;MasterCMCopy!$N71, MasterCMCopy!$P72&lt;&gt;MasterCMCopy!$P71)),MasterCMCopy!$C72,"")</f>
        <v/>
      </c>
      <c r="E72" s="84" t="str">
        <f>IF(AND(LEFT(MasterCMCopy!$C72,3)="ND-", OR(MasterCMCopy!$N72&lt;&gt;MasterCMCopy!$N71, MasterCMCopy!$P72&lt;&gt;MasterCMCopy!$P71)),MasterCMCopy!$N72,"")</f>
        <v/>
      </c>
      <c r="F72" s="86" t="str">
        <f>IFERROR(__xludf.DUMMYFUNCTION("IF($E72="""", """", REGEXEXTRACT($E72,""efbc:FieldIdentifierCode[^\]]+""))"),"")</f>
        <v/>
      </c>
      <c r="G72" s="87" t="str">
        <f>MasterCMCopy!A72</f>
        <v>1.4</v>
      </c>
      <c r="H72" s="87" t="str">
        <f>MasterCMCopy!B72</f>
        <v>1.7</v>
      </c>
      <c r="J72" s="86" t="str">
        <f>IF(LEFT(MasterCMCopy!$C72,3)="ND-", IF(LEFT(MasterCMCopy!$X72,10)&lt;&gt;"epo:NonPub", MasterCMCopy!$L72, IF(RIGHT(MasterCMCopy!$X72,13)="epo:Procedure", "MG-Procedure", "")), "")</f>
        <v>MG-AwardCriterion-hasConstraint-Lot-specifiesProcurementCriterion-Lot</v>
      </c>
      <c r="K72" s="85" t="str">
        <f>IF(J72="", "", IF(J72="MG-Procedure", "ND-Root", MasterCMCopy!H72))</f>
        <v>ND-LotAwardCriterionParameter</v>
      </c>
      <c r="L72" s="84" t="str">
        <f>IF($J72="", "", MasterCMCopy!$C72 &amp; " (concernsMaskedObject)")</f>
        <v>ND-LotAwardCriterionNumberUnpublish (concernsMaskedObject)</v>
      </c>
      <c r="M72" s="84" t="str">
        <f>IFERROR(__xludf.DUMMYFUNCTION("IF($J72="""", """", ""Connection from NonPublishedInformation to "" &amp; REGEXEXTRACT(MasterCMCopy!$X72, "".*:(.*)"") &amp; "" under "" &amp; $J72 &amp; ""_"" &amp; $K72)"),"Connection from NonPublishedInformation to AwardCriterion OR  under MG-AwardCriterion-hasConstraint-Lot-specifiesProcurementCriterion-Lot_ND-LotAwardCriterionParameter")</f>
        <v>Connection from NonPublishedInformation to AwardCriterion OR  under MG-AwardCriterion-hasConstraint-Lot-specifiesProcurementCriterion-Lot_ND-LotAwardCriterionParameter</v>
      </c>
      <c r="N72" s="84" t="str">
        <f t="shared" si="6"/>
        <v>tedm:MG-AwardCriterion-hasConstraint-Lot-specifiesProcurementCriterion-Lot_ND-LotAwardCriterionParameter</v>
      </c>
      <c r="O72" s="86" t="str">
        <f>IFERROR(__xludf.DUMMYFUNCTION("IF($J72="""", """", IF($J72=""MG-Procedure"", """", REGEXREPLACE(MasterCMCopy!$P72,""\[[^\]]+\]"","""")))"),"efac:FieldsPrivacy")</f>
        <v>efac:FieldsPrivacy</v>
      </c>
      <c r="P72" s="83" t="str">
        <f>IFERROR(__xludf.DUMMYFUNCTION("REGEXREPLACE($O72,""[^/]+"","".."")"),"..")</f>
        <v>..</v>
      </c>
      <c r="Q72" s="84" t="str">
        <f>IF(AND(LEFT(MasterCMCopy!$C72,6)="BT-195", OR(MasterCMCopy!$O72&lt;&gt;MasterCMCopy!$O71,$G72&lt;&gt;$G71,$H72&lt;&gt;$H71)),MasterCMCopy!$C72,"")</f>
        <v/>
      </c>
      <c r="R72" s="84" t="str">
        <f>IF(AND(LEFT(MasterCMCopy!$C72,6)="BT-195", OR(MasterCMCopy!$O72&lt;&gt;MasterCMCopy!$O71,$G72&lt;&gt;$G71,$H72&lt;&gt;$H71)), "The field " &amp; MasterCMCopy!$C72 &amp; ", " &amp; MasterCMCopy!$D72 &amp; ", specifies information to generate the URI of the masked property","")</f>
        <v/>
      </c>
      <c r="S72" s="84" t="str">
        <f>IF(AND(LEFT(MasterCMCopy!$C72,6)="BT-195", OR(MasterCMCopy!$O72&lt;&gt;MasterCMCopy!$O71,$G72&lt;&gt;$G71,$H72&lt;&gt;$H71)),MasterCMCopy!$O72,"")</f>
        <v/>
      </c>
      <c r="T72" s="84" t="str">
        <f>IFERROR(__xludf.DUMMYFUNCTION("IF(AND(LEFT(MasterCMCopy!$C72,6)=""BT-195"", MasterCMCopy!$O72&lt;&gt;MasterCMCopy!$O71),IFNA(REGEXEXTRACT(MasterCMCopy!$Y72,""&lt;(.*)&gt;""),""UNKNOWN""),"""")"),"")</f>
        <v/>
      </c>
      <c r="U72" s="84" t="str">
        <f>IF(AND(LEFT(MasterCMCopy!$C72,6)="BT-197", MasterCMCopy!$C72&lt;&gt;MasterCMCopy!$C71),MasterCMCopy!$C72,"")</f>
        <v/>
      </c>
      <c r="V72" s="84" t="str">
        <f>IF(AND(LEFT(MasterCMCopy!$C72,6)="BT-197", MasterCMCopy!$C72&lt;&gt;MasterCMCopy!$C71), "In " &amp; MasterCMCopy!$C72 &amp; ", " &amp; MasterCMCopy!$D72 &amp; ", we link to the at-voc:non-publication-justification controlled list","")</f>
        <v/>
      </c>
      <c r="W72" s="84" t="str">
        <f>IF(AND(LEFT(MasterCMCopy!$C72,6)="BT-198", MasterCMCopy!$C72&lt;&gt;MasterCMCopy!$C71),MasterCMCopy!$C72,"")</f>
        <v/>
      </c>
      <c r="X72" s="84" t="str">
        <f>IF(AND(LEFT(MasterCMCopy!$C72,6)="BT-198", MasterCMCopy!$C72&lt;&gt;MasterCMCopy!$C71), MasterCMCopy!$D72 &amp; IF(AND(MasterCMCopy!$C72=MasterCMCopy!$C73, MasterCMCopy!$D72&lt;&gt;MasterCMCopy!$D73), (" (" &amp; MasterCMCopy!$D73 &amp; " below SDK 1.6)"), ""),"")</f>
        <v/>
      </c>
      <c r="Y72" s="84" t="str">
        <f t="shared" si="2"/>
        <v>tedm:MG-langString-hasConfidentialityJustification--NonPublishedInformation-ND-LotAwardCriterionNumberUnpublish</v>
      </c>
      <c r="Z72" s="84" t="str">
        <f t="shared" si="3"/>
        <v/>
      </c>
      <c r="AA72" s="84" t="str">
        <f>IF(AND(LEFT(MasterCMCopy!$C72,6)="BT-196", MasterCMCopy!$C72&lt;&gt;MasterCMCopy!$C71),MasterCMCopy!$C72,"")</f>
        <v/>
      </c>
      <c r="AB72" s="84" t="str">
        <f>IF(AND(LEFT(MasterCMCopy!$C72,6)="BT-196", MasterCMCopy!$C72&lt;&gt;MasterCMCopy!$C71), MasterCMCopy!$D72 &amp; " of " &amp; MasterCMCopy!$L72 &amp; " under " &amp; MasterCMCopy!$I72,"")</f>
        <v/>
      </c>
      <c r="AC72" s="84" t="str">
        <f t="shared" si="4"/>
        <v/>
      </c>
      <c r="AD72" s="84" t="str">
        <f t="shared" si="5"/>
        <v/>
      </c>
    </row>
    <row r="73">
      <c r="A73" s="84" t="str">
        <f t="shared" si="1"/>
        <v>ND-LotAwardCriterionWeightNumberUnpublish.rml.ttl</v>
      </c>
      <c r="B73" s="84" t="str">
        <f>IF(MasterCMCopy!$X73="","---", "tedm:" &amp; IF(LEFT(MasterCMCopy!$C73, 3)="ND-", IF(LEFT(MasterCMCopy!$C77, 3)="ND-", MasterCMCopy!$L79, MasterCMCopy!$L77) &amp; "-" &amp; MasterCMCopy!$C73, MasterCMCopy!$L73 &amp; "-" &amp; MasterCMCopy!$I73))</f>
        <v>tedm:MG-NonPublishedInformation-ND-LotAwardCriterionWeightNumberUnpublish</v>
      </c>
      <c r="C73" s="85" t="str">
        <f>IF(AND(LEFT(MasterCMCopy!$C73,6)="BT-195", OR(LEFT(MasterCMCopy!$C72,3)="ND-",$B73&lt;&gt;$B72)),MasterCMCopy!$L73,"")</f>
        <v/>
      </c>
      <c r="D73" s="84" t="str">
        <f>IF(AND(LEFT(MasterCMCopy!$C73,3)="ND-", OR(MasterCMCopy!$N73&lt;&gt;MasterCMCopy!$N72, MasterCMCopy!$P73&lt;&gt;MasterCMCopy!$P72)),MasterCMCopy!$C73,"")</f>
        <v>ND-LotAwardCriterionWeightNumberUnpublish</v>
      </c>
      <c r="E73" s="84" t="str">
        <f>IF(AND(LEFT(MasterCMCopy!$C73,3)="ND-", OR(MasterCMCopy!$N73&lt;&gt;MasterCMCopy!$N72, MasterCMCopy!$P73&lt;&gt;MasterCMCopy!$P72)),MasterCMCopy!$N73,"")</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v>
      </c>
      <c r="F73" s="86" t="str">
        <f>IFERROR(__xludf.DUMMYFUNCTION("IF($E73="""", """", REGEXEXTRACT($E73,""efbc:FieldIdentifierCode[^\]]+""))"),"efbc:FieldIdentifierCode/text()='awa-cri-num'")</f>
        <v>efbc:FieldIdentifierCode/text()='awa-cri-num'</v>
      </c>
      <c r="G73" s="87" t="str">
        <f>MasterCMCopy!A73</f>
        <v>1.8</v>
      </c>
      <c r="H73" s="87" t="str">
        <f>MasterCMCopy!B73</f>
        <v/>
      </c>
      <c r="J73" s="86" t="str">
        <f>IF(LEFT(MasterCMCopy!$C73,3)="ND-", IF(LEFT(MasterCMCopy!$X73,10)&lt;&gt;"epo:NonPub", MasterCMCopy!$L73, IF(RIGHT(MasterCMCopy!$X73,13)="epo:Procedure", "MG-Procedure", "")), "")</f>
        <v/>
      </c>
      <c r="K73" s="85" t="str">
        <f>IF(J73="", "", IF(J73="MG-Procedure", "ND-Root", MasterCMCopy!H73))</f>
        <v/>
      </c>
      <c r="L73" s="84" t="str">
        <f>IF($J73="", "", MasterCMCopy!$C73 &amp; " (concernsMaskedObject)")</f>
        <v/>
      </c>
      <c r="M73" s="84" t="str">
        <f>IFERROR(__xludf.DUMMYFUNCTION("IF($J73="""", """", ""Connection from NonPublishedInformation to "" &amp; REGEXEXTRACT(MasterCMCopy!$X73, "".*:(.*)"") &amp; "" under "" &amp; $J73 &amp; ""_"" &amp; $K73)"),"")</f>
        <v/>
      </c>
      <c r="N73" s="84" t="str">
        <f t="shared" si="6"/>
        <v/>
      </c>
      <c r="O73" s="86" t="str">
        <f>IFERROR(__xludf.DUMMYFUNCTION("IF($J73="""", """", IF($J73=""MG-Procedure"", """", REGEXREPLACE(MasterCMCopy!$P73,""\[[^\]]+\]"","""")))"),"")</f>
        <v/>
      </c>
      <c r="P73" s="83" t="str">
        <f>IFERROR(__xludf.DUMMYFUNCTION("REGEXREPLACE($O73,""[^/]+"","".."")"),"")</f>
        <v/>
      </c>
      <c r="Q73" s="84" t="str">
        <f>IF(AND(LEFT(MasterCMCopy!$C73,6)="BT-195", OR(MasterCMCopy!$O73&lt;&gt;MasterCMCopy!$O72,$G73&lt;&gt;$G72,$H73&lt;&gt;$H72)),MasterCMCopy!$C73,"")</f>
        <v/>
      </c>
      <c r="R73" s="84" t="str">
        <f>IF(AND(LEFT(MasterCMCopy!$C73,6)="BT-195", OR(MasterCMCopy!$O73&lt;&gt;MasterCMCopy!$O72,$G73&lt;&gt;$G72,$H73&lt;&gt;$H72)), "The field " &amp; MasterCMCopy!$C73 &amp; ", " &amp; MasterCMCopy!$D73 &amp; ", specifies information to generate the URI of the masked property","")</f>
        <v/>
      </c>
      <c r="S73" s="84" t="str">
        <f>IF(AND(LEFT(MasterCMCopy!$C73,6)="BT-195", OR(MasterCMCopy!$O73&lt;&gt;MasterCMCopy!$O72,$G73&lt;&gt;$G72,$H73&lt;&gt;$H72)),MasterCMCopy!$O73,"")</f>
        <v/>
      </c>
      <c r="T73" s="84" t="str">
        <f>IFERROR(__xludf.DUMMYFUNCTION("IF(AND(LEFT(MasterCMCopy!$C73,6)=""BT-195"", MasterCMCopy!$O73&lt;&gt;MasterCMCopy!$O72),IFNA(REGEXEXTRACT(MasterCMCopy!$Y73,""&lt;(.*)&gt;""),""UNKNOWN""),"""")"),"")</f>
        <v/>
      </c>
      <c r="U73" s="84" t="str">
        <f>IF(AND(LEFT(MasterCMCopy!$C73,6)="BT-197", MasterCMCopy!$C73&lt;&gt;MasterCMCopy!$C72),MasterCMCopy!$C73,"")</f>
        <v/>
      </c>
      <c r="V73" s="84" t="str">
        <f>IF(AND(LEFT(MasterCMCopy!$C73,6)="BT-197", MasterCMCopy!$C73&lt;&gt;MasterCMCopy!$C72), "In " &amp; MasterCMCopy!$C73 &amp; ", " &amp; MasterCMCopy!$D73 &amp; ", we link to the at-voc:non-publication-justification controlled list","")</f>
        <v/>
      </c>
      <c r="W73" s="84" t="str">
        <f>IF(AND(LEFT(MasterCMCopy!$C73,6)="BT-198", MasterCMCopy!$C73&lt;&gt;MasterCMCopy!$C72),MasterCMCopy!$C73,"")</f>
        <v/>
      </c>
      <c r="X73" s="84" t="str">
        <f>IF(AND(LEFT(MasterCMCopy!$C73,6)="BT-198", MasterCMCopy!$C73&lt;&gt;MasterCMCopy!$C72), MasterCMCopy!$D73 &amp; IF(AND(MasterCMCopy!$C73=MasterCMCopy!$C74, MasterCMCopy!$D73&lt;&gt;MasterCMCopy!$D74), (" (" &amp; MasterCMCopy!$D74 &amp; " below SDK 1.6)"), ""),"")</f>
        <v/>
      </c>
      <c r="Y73" s="84" t="str">
        <f t="shared" si="2"/>
        <v>tedm:MG-langString-hasConfidentialityJustification--NonPublishedInformation-ND-LotAwardCriterionWeightNumberUnpublish</v>
      </c>
      <c r="Z73" s="84" t="str">
        <f t="shared" si="3"/>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v>
      </c>
      <c r="AA73" s="84" t="str">
        <f>IF(AND(LEFT(MasterCMCopy!$C73,6)="BT-196", MasterCMCopy!$C73&lt;&gt;MasterCMCopy!$C72),MasterCMCopy!$C73,"")</f>
        <v/>
      </c>
      <c r="AB73" s="84" t="str">
        <f>IF(AND(LEFT(MasterCMCopy!$C73,6)="BT-196", MasterCMCopy!$C73&lt;&gt;MasterCMCopy!$C72), MasterCMCopy!$D73 &amp; " of " &amp; MasterCMCopy!$L73 &amp; " under " &amp; MasterCMCopy!$I73,"")</f>
        <v/>
      </c>
      <c r="AC73" s="84" t="str">
        <f t="shared" si="4"/>
        <v/>
      </c>
      <c r="AD73" s="84" t="str">
        <f t="shared" si="5"/>
        <v/>
      </c>
    </row>
    <row r="74">
      <c r="A74" s="84" t="str">
        <f t="shared" si="1"/>
        <v/>
      </c>
      <c r="B74" s="84" t="str">
        <f>IF(MasterCMCopy!$X74="","---", "tedm:" &amp; IF(LEFT(MasterCMCopy!$C74, 3)="ND-", IF(LEFT(MasterCMCopy!$C78, 3)="ND-", MasterCMCopy!$L80, MasterCMCopy!$L78) &amp; "-" &amp; MasterCMCopy!$C74, MasterCMCopy!$L74 &amp; "-" &amp; MasterCMCopy!$I74))</f>
        <v>tedm:MG-NonPublishedInformation-ND-LotAwardCriterionWeightNumberUnpublish</v>
      </c>
      <c r="C74" s="85" t="str">
        <f>IF(AND(LEFT(MasterCMCopy!$C74,6)="BT-195", OR(LEFT(MasterCMCopy!$C73,3)="ND-",$B74&lt;&gt;$B73)),MasterCMCopy!$L74,"")</f>
        <v/>
      </c>
      <c r="D74" s="84" t="str">
        <f>IF(AND(LEFT(MasterCMCopy!$C74,3)="ND-", OR(MasterCMCopy!$N74&lt;&gt;MasterCMCopy!$N73, MasterCMCopy!$P74&lt;&gt;MasterCMCopy!$P73)),MasterCMCopy!$C74,"")</f>
        <v/>
      </c>
      <c r="E74" s="84" t="str">
        <f>IF(AND(LEFT(MasterCMCopy!$C74,3)="ND-", OR(MasterCMCopy!$N74&lt;&gt;MasterCMCopy!$N73, MasterCMCopy!$P74&lt;&gt;MasterCMCopy!$P73)),MasterCMCopy!$N74,"")</f>
        <v/>
      </c>
      <c r="F74" s="86" t="str">
        <f>IFERROR(__xludf.DUMMYFUNCTION("IF($E74="""", """", REGEXEXTRACT($E74,""efbc:FieldIdentifierCode[^\]]+""))"),"")</f>
        <v/>
      </c>
      <c r="G74" s="87" t="str">
        <f>MasterCMCopy!A74</f>
        <v>1.8</v>
      </c>
      <c r="H74" s="87" t="str">
        <f>MasterCMCopy!B74</f>
        <v/>
      </c>
      <c r="J74" s="86" t="str">
        <f>IF(LEFT(MasterCMCopy!$C74,3)="ND-", IF(LEFT(MasterCMCopy!$X74,10)&lt;&gt;"epo:NonPub", MasterCMCopy!$L74, IF(RIGHT(MasterCMCopy!$X74,13)="epo:Procedure", "MG-Procedure", "")), "")</f>
        <v/>
      </c>
      <c r="K74" s="85" t="str">
        <f>IF(J74="", "", IF(J74="MG-Procedure", "ND-Root", MasterCMCopy!H74))</f>
        <v/>
      </c>
      <c r="L74" s="84" t="str">
        <f>IF($J74="", "", MasterCMCopy!$C74 &amp; " (concernsMaskedObject)")</f>
        <v/>
      </c>
      <c r="M74" s="84" t="str">
        <f>IFERROR(__xludf.DUMMYFUNCTION("IF($J74="""", """", ""Connection from NonPublishedInformation to "" &amp; REGEXEXTRACT(MasterCMCopy!$X74, "".*:(.*)"") &amp; "" under "" &amp; $J74 &amp; ""_"" &amp; $K74)"),"")</f>
        <v/>
      </c>
      <c r="N74" s="84" t="str">
        <f t="shared" si="6"/>
        <v/>
      </c>
      <c r="O74" s="86" t="str">
        <f>IFERROR(__xludf.DUMMYFUNCTION("IF($J74="""", """", IF($J74=""MG-Procedure"", """", REGEXREPLACE(MasterCMCopy!$P74,""\[[^\]]+\]"","""")))"),"")</f>
        <v/>
      </c>
      <c r="P74" s="83" t="str">
        <f>IFERROR(__xludf.DUMMYFUNCTION("REGEXREPLACE($O74,""[^/]+"","".."")"),"")</f>
        <v/>
      </c>
      <c r="Q74" s="84" t="str">
        <f>IF(AND(LEFT(MasterCMCopy!$C74,6)="BT-195", OR(MasterCMCopy!$O74&lt;&gt;MasterCMCopy!$O73,$G74&lt;&gt;$G73,$H74&lt;&gt;$H73)),MasterCMCopy!$C74,"")</f>
        <v/>
      </c>
      <c r="R74" s="84" t="str">
        <f>IF(AND(LEFT(MasterCMCopy!$C74,6)="BT-195", OR(MasterCMCopy!$O74&lt;&gt;MasterCMCopy!$O73,$G74&lt;&gt;$G73,$H74&lt;&gt;$H73)), "The field " &amp; MasterCMCopy!$C74 &amp; ", " &amp; MasterCMCopy!$D74 &amp; ", specifies information to generate the URI of the masked property","")</f>
        <v/>
      </c>
      <c r="S74" s="84" t="str">
        <f>IF(AND(LEFT(MasterCMCopy!$C74,6)="BT-195", OR(MasterCMCopy!$O74&lt;&gt;MasterCMCopy!$O73,$G74&lt;&gt;$G73,$H74&lt;&gt;$H73)),MasterCMCopy!$O74,"")</f>
        <v/>
      </c>
      <c r="T74" s="84" t="str">
        <f>IFERROR(__xludf.DUMMYFUNCTION("IF(AND(LEFT(MasterCMCopy!$C74,6)=""BT-195"", MasterCMCopy!$O74&lt;&gt;MasterCMCopy!$O73),IFNA(REGEXEXTRACT(MasterCMCopy!$Y74,""&lt;(.*)&gt;""),""UNKNOWN""),"""")"),"")</f>
        <v/>
      </c>
      <c r="U74" s="84" t="str">
        <f>IF(AND(LEFT(MasterCMCopy!$C74,6)="BT-197", MasterCMCopy!$C74&lt;&gt;MasterCMCopy!$C73),MasterCMCopy!$C74,"")</f>
        <v/>
      </c>
      <c r="V74" s="84" t="str">
        <f>IF(AND(LEFT(MasterCMCopy!$C74,6)="BT-197", MasterCMCopy!$C74&lt;&gt;MasterCMCopy!$C73), "In " &amp; MasterCMCopy!$C74 &amp; ", " &amp; MasterCMCopy!$D74 &amp; ", we link to the at-voc:non-publication-justification controlled list","")</f>
        <v/>
      </c>
      <c r="W74" s="84" t="str">
        <f>IF(AND(LEFT(MasterCMCopy!$C74,6)="BT-198", MasterCMCopy!$C74&lt;&gt;MasterCMCopy!$C73),MasterCMCopy!$C74,"")</f>
        <v/>
      </c>
      <c r="X74" s="84" t="str">
        <f>IF(AND(LEFT(MasterCMCopy!$C74,6)="BT-198", MasterCMCopy!$C74&lt;&gt;MasterCMCopy!$C73), MasterCMCopy!$D74 &amp; IF(AND(MasterCMCopy!$C74=MasterCMCopy!$C75, MasterCMCopy!$D74&lt;&gt;MasterCMCopy!$D75), (" (" &amp; MasterCMCopy!$D75 &amp; " below SDK 1.6)"), ""),"")</f>
        <v/>
      </c>
      <c r="Y74" s="84" t="str">
        <f t="shared" si="2"/>
        <v>tedm:MG-langString-hasConfidentialityJustification--NonPublishedInformation-ND-LotAwardCriterionWeightNumberUnpublish</v>
      </c>
      <c r="Z74" s="84" t="str">
        <f t="shared" si="3"/>
        <v/>
      </c>
      <c r="AA74" s="84" t="str">
        <f>IF(AND(LEFT(MasterCMCopy!$C74,6)="BT-196", MasterCMCopy!$C74&lt;&gt;MasterCMCopy!$C73),MasterCMCopy!$C74,"")</f>
        <v/>
      </c>
      <c r="AB74" s="84" t="str">
        <f>IF(AND(LEFT(MasterCMCopy!$C74,6)="BT-196", MasterCMCopy!$C74&lt;&gt;MasterCMCopy!$C73), MasterCMCopy!$D74 &amp; " of " &amp; MasterCMCopy!$L74 &amp; " under " &amp; MasterCMCopy!$I74,"")</f>
        <v/>
      </c>
      <c r="AC74" s="84" t="str">
        <f t="shared" si="4"/>
        <v/>
      </c>
      <c r="AD74" s="84" t="str">
        <f t="shared" si="5"/>
        <v/>
      </c>
    </row>
    <row r="75">
      <c r="A75" s="84" t="str">
        <f t="shared" si="1"/>
        <v/>
      </c>
      <c r="B75" s="84" t="str">
        <f>IF(MasterCMCopy!$X75="","---", "tedm:" &amp; IF(LEFT(MasterCMCopy!$C75, 3)="ND-", IF(LEFT(MasterCMCopy!$C79, 3)="ND-", MasterCMCopy!$L81, MasterCMCopy!$L79) &amp; "-" &amp; MasterCMCopy!$C75, MasterCMCopy!$L75 &amp; "-" &amp; MasterCMCopy!$I75))</f>
        <v>tedm:MG-NonPublishedInformation-ND-LotAwardCriterionWeightNumberUnpublish</v>
      </c>
      <c r="C75" s="85" t="str">
        <f>IF(AND(LEFT(MasterCMCopy!$C75,6)="BT-195", OR(LEFT(MasterCMCopy!$C74,3)="ND-",$B75&lt;&gt;$B74)),MasterCMCopy!$L75,"")</f>
        <v/>
      </c>
      <c r="D75" s="84" t="str">
        <f>IF(AND(LEFT(MasterCMCopy!$C75,3)="ND-", OR(MasterCMCopy!$N75&lt;&gt;MasterCMCopy!$N74, MasterCMCopy!$P75&lt;&gt;MasterCMCopy!$P74)),MasterCMCopy!$C75,"")</f>
        <v/>
      </c>
      <c r="E75" s="84" t="str">
        <f>IF(AND(LEFT(MasterCMCopy!$C75,3)="ND-", OR(MasterCMCopy!$N75&lt;&gt;MasterCMCopy!$N74, MasterCMCopy!$P75&lt;&gt;MasterCMCopy!$P74)),MasterCMCopy!$N75,"")</f>
        <v/>
      </c>
      <c r="F75" s="86" t="str">
        <f>IFERROR(__xludf.DUMMYFUNCTION("IF($E75="""", """", REGEXEXTRACT($E75,""efbc:FieldIdentifierCode[^\]]+""))"),"")</f>
        <v/>
      </c>
      <c r="G75" s="87" t="str">
        <f>MasterCMCopy!A75</f>
        <v>1.8</v>
      </c>
      <c r="H75" s="87" t="str">
        <f>MasterCMCopy!B75</f>
        <v/>
      </c>
      <c r="J75" s="86" t="str">
        <f>IF(LEFT(MasterCMCopy!$C75,3)="ND-", IF(LEFT(MasterCMCopy!$X75,10)&lt;&gt;"epo:NonPub", MasterCMCopy!$L75, IF(RIGHT(MasterCMCopy!$X75,13)="epo:Procedure", "MG-Procedure", "")), "")</f>
        <v>MG-AwardCriterion-specifiesProcurementCriterion-Lot</v>
      </c>
      <c r="K75" s="85" t="str">
        <f>IF(J75="", "", IF(J75="MG-Procedure", "ND-Root", MasterCMCopy!H75))</f>
        <v>ND-LotAwardWeightCriterionParameter</v>
      </c>
      <c r="L75" s="84" t="str">
        <f>IF($J75="", "", MasterCMCopy!$C75 &amp; " (concernsMaskedObject)")</f>
        <v>ND-LotAwardCriterionWeightNumberUnpublish (concernsMaskedObject)</v>
      </c>
      <c r="M75" s="84" t="str">
        <f>IFERROR(__xludf.DUMMYFUNCTION("IF($J75="""", """", ""Connection from NonPublishedInformation to "" &amp; REGEXEXTRACT(MasterCMCopy!$X75, "".*:(.*)"") &amp; "" under "" &amp; $J75 &amp; ""_"" &amp; $K75)"),"Connection from NonPublishedInformation to AwardCriterion under MG-AwardCriterion-specifiesProcurementCriterion-Lot_ND-LotAwardWeightCriterionParameter")</f>
        <v>Connection from NonPublishedInformation to AwardCriterion under MG-AwardCriterion-specifiesProcurementCriterion-Lot_ND-LotAwardWeightCriterionParameter</v>
      </c>
      <c r="N75" s="84" t="str">
        <f t="shared" si="6"/>
        <v>tedm:MG-AwardCriterion-specifiesProcurementCriterion-Lot_ND-LotAwardWeightCriterionParameter</v>
      </c>
      <c r="O75" s="86" t="str">
        <f>IFERROR(__xludf.DUMMYFUNCTION("IF($J75="""", """", IF($J75=""MG-Procedure"", """", REGEXREPLACE(MasterCMCopy!$P75,""\[[^\]]+\]"","""")))"),"efac:FieldsPrivacy")</f>
        <v>efac:FieldsPrivacy</v>
      </c>
      <c r="P75" s="83" t="str">
        <f>IFERROR(__xludf.DUMMYFUNCTION("REGEXREPLACE($O75,""[^/]+"","".."")"),"..")</f>
        <v>..</v>
      </c>
      <c r="Q75" s="84" t="str">
        <f>IF(AND(LEFT(MasterCMCopy!$C75,6)="BT-195", OR(MasterCMCopy!$O75&lt;&gt;MasterCMCopy!$O74,$G75&lt;&gt;$G74,$H75&lt;&gt;$H74)),MasterCMCopy!$C75,"")</f>
        <v/>
      </c>
      <c r="R75" s="84" t="str">
        <f>IF(AND(LEFT(MasterCMCopy!$C75,6)="BT-195", OR(MasterCMCopy!$O75&lt;&gt;MasterCMCopy!$O74,$G75&lt;&gt;$G74,$H75&lt;&gt;$H74)), "The field " &amp; MasterCMCopy!$C75 &amp; ", " &amp; MasterCMCopy!$D75 &amp; ", specifies information to generate the URI of the masked property","")</f>
        <v/>
      </c>
      <c r="S75" s="84" t="str">
        <f>IF(AND(LEFT(MasterCMCopy!$C75,6)="BT-195", OR(MasterCMCopy!$O75&lt;&gt;MasterCMCopy!$O74,$G75&lt;&gt;$G74,$H75&lt;&gt;$H74)),MasterCMCopy!$O75,"")</f>
        <v/>
      </c>
      <c r="T75" s="84" t="str">
        <f>IFERROR(__xludf.DUMMYFUNCTION("IF(AND(LEFT(MasterCMCopy!$C75,6)=""BT-195"", MasterCMCopy!$O75&lt;&gt;MasterCMCopy!$O74),IFNA(REGEXEXTRACT(MasterCMCopy!$Y75,""&lt;(.*)&gt;""),""UNKNOWN""),"""")"),"")</f>
        <v/>
      </c>
      <c r="U75" s="84" t="str">
        <f>IF(AND(LEFT(MasterCMCopy!$C75,6)="BT-197", MasterCMCopy!$C75&lt;&gt;MasterCMCopy!$C74),MasterCMCopy!$C75,"")</f>
        <v/>
      </c>
      <c r="V75" s="84" t="str">
        <f>IF(AND(LEFT(MasterCMCopy!$C75,6)="BT-197", MasterCMCopy!$C75&lt;&gt;MasterCMCopy!$C74), "In " &amp; MasterCMCopy!$C75 &amp; ", " &amp; MasterCMCopy!$D75 &amp; ", we link to the at-voc:non-publication-justification controlled list","")</f>
        <v/>
      </c>
      <c r="W75" s="84" t="str">
        <f>IF(AND(LEFT(MasterCMCopy!$C75,6)="BT-198", MasterCMCopy!$C75&lt;&gt;MasterCMCopy!$C74),MasterCMCopy!$C75,"")</f>
        <v/>
      </c>
      <c r="X75" s="84" t="str">
        <f>IF(AND(LEFT(MasterCMCopy!$C75,6)="BT-198", MasterCMCopy!$C75&lt;&gt;MasterCMCopy!$C74), MasterCMCopy!$D75 &amp; IF(AND(MasterCMCopy!$C75=MasterCMCopy!$C76, MasterCMCopy!$D75&lt;&gt;MasterCMCopy!$D76), (" (" &amp; MasterCMCopy!$D76 &amp; " below SDK 1.6)"), ""),"")</f>
        <v/>
      </c>
      <c r="Y75" s="84" t="str">
        <f t="shared" si="2"/>
        <v>tedm:MG-langString-hasConfidentialityJustification--NonPublishedInformation-ND-LotAwardCriterionWeightNumberUnpublish</v>
      </c>
      <c r="Z75" s="84" t="str">
        <f t="shared" si="3"/>
        <v/>
      </c>
      <c r="AA75" s="84" t="str">
        <f>IF(AND(LEFT(MasterCMCopy!$C75,6)="BT-196", MasterCMCopy!$C75&lt;&gt;MasterCMCopy!$C74),MasterCMCopy!$C75,"")</f>
        <v/>
      </c>
      <c r="AB75" s="84" t="str">
        <f>IF(AND(LEFT(MasterCMCopy!$C75,6)="BT-196", MasterCMCopy!$C75&lt;&gt;MasterCMCopy!$C74), MasterCMCopy!$D75 &amp; " of " &amp; MasterCMCopy!$L75 &amp; " under " &amp; MasterCMCopy!$I75,"")</f>
        <v/>
      </c>
      <c r="AC75" s="84" t="str">
        <f t="shared" si="4"/>
        <v/>
      </c>
      <c r="AD75" s="84" t="str">
        <f t="shared" si="5"/>
        <v/>
      </c>
    </row>
    <row r="76">
      <c r="A76" s="84" t="str">
        <f t="shared" si="1"/>
        <v/>
      </c>
      <c r="B76" s="84" t="str">
        <f>IF(MasterCMCopy!$X76="","---", "tedm:" &amp; IF(LEFT(MasterCMCopy!$C76, 3)="ND-", IF(LEFT(MasterCMCopy!$C80, 3)="ND-", MasterCMCopy!$L82, MasterCMCopy!$L80) &amp; "-" &amp; MasterCMCopy!$C76, MasterCMCopy!$L76 &amp; "-" &amp; MasterCMCopy!$I76))</f>
        <v>tedm:MG-NonPublishedInformation-ND-LotAwardCriterionNumberUnpublish</v>
      </c>
      <c r="C76" s="85" t="str">
        <f>IF(AND(LEFT(MasterCMCopy!$C76,6)="BT-195", OR(LEFT(MasterCMCopy!$C75,3)="ND-",$B76&lt;&gt;$B75)),MasterCMCopy!$L76,"")</f>
        <v>MG-NonPublishedInformation</v>
      </c>
      <c r="D76" s="84" t="str">
        <f>IF(AND(LEFT(MasterCMCopy!$C76,3)="ND-", OR(MasterCMCopy!$N76&lt;&gt;MasterCMCopy!$N75, MasterCMCopy!$P76&lt;&gt;MasterCMCopy!$P75)),MasterCMCopy!$C76,"")</f>
        <v/>
      </c>
      <c r="E76" s="84" t="str">
        <f>IF(AND(LEFT(MasterCMCopy!$C76,3)="ND-", OR(MasterCMCopy!$N76&lt;&gt;MasterCMCopy!$N75, MasterCMCopy!$P76&lt;&gt;MasterCMCopy!$P75)),MasterCMCopy!$N76,"")</f>
        <v/>
      </c>
      <c r="F76" s="86" t="str">
        <f>IFERROR(__xludf.DUMMYFUNCTION("IF($E76="""", """", REGEXEXTRACT($E76,""efbc:FieldIdentifierCode[^\]]+""))"),"")</f>
        <v/>
      </c>
      <c r="G76" s="87" t="str">
        <f>MasterCMCopy!A76</f>
        <v>1.4</v>
      </c>
      <c r="H76" s="87" t="str">
        <f>MasterCMCopy!B76</f>
        <v>1.7</v>
      </c>
      <c r="J76" s="86" t="str">
        <f>IF(LEFT(MasterCMCopy!$C76,3)="ND-", IF(LEFT(MasterCMCopy!$X76,10)&lt;&gt;"epo:NonPub", MasterCMCopy!$L76, IF(RIGHT(MasterCMCopy!$X76,13)="epo:Procedure", "MG-Procedure", "")), "")</f>
        <v/>
      </c>
      <c r="K76" s="85" t="str">
        <f>IF(J76="", "", IF(J76="MG-Procedure", "ND-Root", MasterCMCopy!H76))</f>
        <v/>
      </c>
      <c r="L76" s="84" t="str">
        <f>IF($J76="", "", MasterCMCopy!$C76 &amp; " (concernsMaskedObject)")</f>
        <v/>
      </c>
      <c r="M76" s="84" t="str">
        <f>IFERROR(__xludf.DUMMYFUNCTION("IF($J76="""", """", ""Connection from NonPublishedInformation to "" &amp; REGEXEXTRACT(MasterCMCopy!$X76, "".*:(.*)"") &amp; "" under "" &amp; $J76 &amp; ""_"" &amp; $K76)"),"")</f>
        <v/>
      </c>
      <c r="N76" s="84" t="str">
        <f t="shared" si="6"/>
        <v/>
      </c>
      <c r="O76" s="86" t="str">
        <f>IFERROR(__xludf.DUMMYFUNCTION("IF($J76="""", """", IF($J76=""MG-Procedure"", """", REGEXREPLACE(MasterCMCopy!$P76,""\[[^\]]+\]"","""")))"),"")</f>
        <v/>
      </c>
      <c r="P76" s="83" t="str">
        <f>IFERROR(__xludf.DUMMYFUNCTION("REGEXREPLACE($O76,""[^/]+"","".."")"),"")</f>
        <v/>
      </c>
      <c r="Q76" s="84" t="str">
        <f>IF(AND(LEFT(MasterCMCopy!$C76,6)="BT-195", OR(MasterCMCopy!$O76&lt;&gt;MasterCMCopy!$O75,$G76&lt;&gt;$G75,$H76&lt;&gt;$H75)),MasterCMCopy!$C76,"")</f>
        <v>BT-195(BT-541)-Lot</v>
      </c>
      <c r="R76" s="84" t="str">
        <f>IF(AND(LEFT(MasterCMCopy!$C76,6)="BT-195", OR(MasterCMCopy!$O76&lt;&gt;MasterCMCopy!$O75,$G76&lt;&gt;$G75,$H76&lt;&gt;$H75)), "The field " &amp; MasterCMCopy!$C76 &amp; ", " &amp; MasterCMCopy!$D76 &amp; ", specifies information to generate the URI of the masked property","")</f>
        <v>The field BT-195(BT-541)-Lot, Unpublished Identifier, specifies information to generate the URI of the masked property</v>
      </c>
      <c r="S76" s="84" t="str">
        <f>IF(AND(LEFT(MasterCMCopy!$C76,6)="BT-195", OR(MasterCMCopy!$O76&lt;&gt;MasterCMCopy!$O75,$G76&lt;&gt;$G75,$H76&lt;&gt;$H75)),MasterCMCopy!$O76,"")</f>
        <v>efbc:FieldIdentifierCode/text() = 'awa-cri-num'</v>
      </c>
      <c r="T76" s="84" t="str">
        <f>IFERROR(__xludf.DUMMYFUNCTION("IF(AND(LEFT(MasterCMCopy!$C76,6)=""BT-195"", MasterCMCopy!$O76&lt;&gt;MasterCMCopy!$O75),IFNA(REGEXEXTRACT(MasterCMCopy!$Y76,""&lt;(.*)&gt;""),""UNKNOWN""),"""")"),"http://data.europa.eu/m8g/weight&gt;} UNION {?this epo:hasMaskableProperty &lt;http://data.europa.eu/a4g/ontology#hasFixedValue&gt;} UNION {?this epo:hasMaskableProperty &lt;http://data.europa.eu/a4g/ontology#hasThresholdValue")</f>
        <v>http://data.europa.eu/m8g/weight&gt;} UNION {?this epo:hasMaskableProperty &lt;http://data.europa.eu/a4g/ontology#hasFixedValue&gt;} UNION {?this epo:hasMaskableProperty &lt;http://data.europa.eu/a4g/ontology#hasThresholdValue</v>
      </c>
      <c r="U76" s="84" t="str">
        <f>IF(AND(LEFT(MasterCMCopy!$C76,6)="BT-197", MasterCMCopy!$C76&lt;&gt;MasterCMCopy!$C75),MasterCMCopy!$C76,"")</f>
        <v/>
      </c>
      <c r="V76" s="84" t="str">
        <f>IF(AND(LEFT(MasterCMCopy!$C76,6)="BT-197", MasterCMCopy!$C76&lt;&gt;MasterCMCopy!$C75), "In " &amp; MasterCMCopy!$C76 &amp; ", " &amp; MasterCMCopy!$D76 &amp; ", we link to the at-voc:non-publication-justification controlled list","")</f>
        <v/>
      </c>
      <c r="W76" s="84" t="str">
        <f>IF(AND(LEFT(MasterCMCopy!$C76,6)="BT-198", MasterCMCopy!$C76&lt;&gt;MasterCMCopy!$C75),MasterCMCopy!$C76,"")</f>
        <v/>
      </c>
      <c r="X76" s="84" t="str">
        <f>IF(AND(LEFT(MasterCMCopy!$C76,6)="BT-198", MasterCMCopy!$C76&lt;&gt;MasterCMCopy!$C75), MasterCMCopy!$D76 &amp; IF(AND(MasterCMCopy!$C76=MasterCMCopy!$C77, MasterCMCopy!$D76&lt;&gt;MasterCMCopy!$D77), (" (" &amp; MasterCMCopy!$D77 &amp; " below SDK 1.6)"), ""),"")</f>
        <v/>
      </c>
      <c r="Y76" s="84" t="str">
        <f t="shared" si="2"/>
        <v>tedm:MG-langString-hasConfidentialityJustification--NonPublishedInformation-ND-LotAwardCriterionNumberUnpublish</v>
      </c>
      <c r="Z76" s="84" t="str">
        <f t="shared" si="3"/>
        <v/>
      </c>
      <c r="AA76" s="84" t="str">
        <f>IF(AND(LEFT(MasterCMCopy!$C76,6)="BT-196", MasterCMCopy!$C76&lt;&gt;MasterCMCopy!$C75),MasterCMCopy!$C76,"")</f>
        <v/>
      </c>
      <c r="AB76" s="84" t="str">
        <f>IF(AND(LEFT(MasterCMCopy!$C76,6)="BT-196", MasterCMCopy!$C76&lt;&gt;MasterCMCopy!$C75), MasterCMCopy!$D76 &amp; " of " &amp; MasterCMCopy!$L76 &amp; " under " &amp; MasterCMCopy!$I76,"")</f>
        <v/>
      </c>
      <c r="AC76" s="84" t="str">
        <f t="shared" si="4"/>
        <v/>
      </c>
      <c r="AD76" s="84" t="str">
        <f t="shared" si="5"/>
        <v/>
      </c>
    </row>
    <row r="77">
      <c r="A77" s="84" t="str">
        <f t="shared" si="1"/>
        <v/>
      </c>
      <c r="B77" s="84" t="str">
        <f>IF(MasterCMCopy!$X77="","---", "tedm:" &amp; IF(LEFT(MasterCMCopy!$C77, 3)="ND-", IF(LEFT(MasterCMCopy!$C81, 3)="ND-", MasterCMCopy!$L83, MasterCMCopy!$L81) &amp; "-" &amp; MasterCMCopy!$C77, MasterCMCopy!$L77 &amp; "-" &amp; MasterCMCopy!$I77))</f>
        <v>tedm:MG-NonPublishedInformation-ND-LotAwardCriterionWeightNumberUnpublish</v>
      </c>
      <c r="C77" s="85" t="str">
        <f>IF(AND(LEFT(MasterCMCopy!$C77,6)="BT-195", OR(LEFT(MasterCMCopy!$C76,3)="ND-",$B77&lt;&gt;$B76)),MasterCMCopy!$L77,"")</f>
        <v>MG-NonPublishedInformation</v>
      </c>
      <c r="D77" s="84" t="str">
        <f>IF(AND(LEFT(MasterCMCopy!$C77,3)="ND-", OR(MasterCMCopy!$N77&lt;&gt;MasterCMCopy!$N76, MasterCMCopy!$P77&lt;&gt;MasterCMCopy!$P76)),MasterCMCopy!$C77,"")</f>
        <v/>
      </c>
      <c r="E77" s="84" t="str">
        <f>IF(AND(LEFT(MasterCMCopy!$C77,3)="ND-", OR(MasterCMCopy!$N77&lt;&gt;MasterCMCopy!$N76, MasterCMCopy!$P77&lt;&gt;MasterCMCopy!$P76)),MasterCMCopy!$N77,"")</f>
        <v/>
      </c>
      <c r="F77" s="86" t="str">
        <f>IFERROR(__xludf.DUMMYFUNCTION("IF($E77="""", """", REGEXEXTRACT($E77,""efbc:FieldIdentifierCode[^\]]+""))"),"")</f>
        <v/>
      </c>
      <c r="G77" s="87" t="str">
        <f>MasterCMCopy!A77</f>
        <v>1.8</v>
      </c>
      <c r="H77" s="87" t="str">
        <f>MasterCMCopy!B77</f>
        <v/>
      </c>
      <c r="J77" s="86" t="str">
        <f>IF(LEFT(MasterCMCopy!$C77,3)="ND-", IF(LEFT(MasterCMCopy!$X77,10)&lt;&gt;"epo:NonPub", MasterCMCopy!$L77, IF(RIGHT(MasterCMCopy!$X77,13)="epo:Procedure", "MG-Procedure", "")), "")</f>
        <v/>
      </c>
      <c r="K77" s="85" t="str">
        <f>IF(J77="", "", IF(J77="MG-Procedure", "ND-Root", MasterCMCopy!H77))</f>
        <v/>
      </c>
      <c r="L77" s="84" t="str">
        <f>IF($J77="", "", MasterCMCopy!$C77 &amp; " (concernsMaskedObject)")</f>
        <v/>
      </c>
      <c r="M77" s="84" t="str">
        <f>IFERROR(__xludf.DUMMYFUNCTION("IF($J77="""", """", ""Connection from NonPublishedInformation to "" &amp; REGEXEXTRACT(MasterCMCopy!$X77, "".*:(.*)"") &amp; "" under "" &amp; $J77 &amp; ""_"" &amp; $K77)"),"")</f>
        <v/>
      </c>
      <c r="N77" s="84" t="str">
        <f t="shared" si="6"/>
        <v/>
      </c>
      <c r="O77" s="86" t="str">
        <f>IFERROR(__xludf.DUMMYFUNCTION("IF($J77="""", """", IF($J77=""MG-Procedure"", """", REGEXREPLACE(MasterCMCopy!$P77,""\[[^\]]+\]"","""")))"),"")</f>
        <v/>
      </c>
      <c r="P77" s="83" t="str">
        <f>IFERROR(__xludf.DUMMYFUNCTION("REGEXREPLACE($O77,""[^/]+"","".."")"),"")</f>
        <v/>
      </c>
      <c r="Q77" s="84" t="str">
        <f>IF(AND(LEFT(MasterCMCopy!$C77,6)="BT-195", OR(MasterCMCopy!$O77&lt;&gt;MasterCMCopy!$O76,$G77&lt;&gt;$G76,$H77&lt;&gt;$H76)),MasterCMCopy!$C77,"")</f>
        <v>BT-195(BT-541)-Lot-Weight</v>
      </c>
      <c r="R77" s="84" t="str">
        <f>IF(AND(LEFT(MasterCMCopy!$C77,6)="BT-195", OR(MasterCMCopy!$O77&lt;&gt;MasterCMCopy!$O76,$G77&lt;&gt;$G76,$H77&lt;&gt;$H76)), "The field " &amp; MasterCMCopy!$C77 &amp; ", " &amp; MasterCMCopy!$D77 &amp; ", specifies information to generate the URI of the masked property","")</f>
        <v>The field BT-195(BT-541)-Lot-Weight, Unpublished Identifier, specifies information to generate the URI of the masked property</v>
      </c>
      <c r="S77" s="84" t="str">
        <f>IF(AND(LEFT(MasterCMCopy!$C77,6)="BT-195", OR(MasterCMCopy!$O77&lt;&gt;MasterCMCopy!$O76,$G77&lt;&gt;$G76,$H77&lt;&gt;$H76)),MasterCMCopy!$O77,"")</f>
        <v>efbc:FieldIdentifierCode/text() = 'awa-cri-num'</v>
      </c>
      <c r="T77" s="84" t="str">
        <f>IFERROR(__xludf.DUMMYFUNCTION("IF(AND(LEFT(MasterCMCopy!$C77,6)=""BT-195"", MasterCMCopy!$O77&lt;&gt;MasterCMCopy!$O76),IFNA(REGEXEXTRACT(MasterCMCopy!$Y77,""&lt;(.*)&gt;""),""UNKNOWN""),"""")"),"")</f>
        <v/>
      </c>
      <c r="U77" s="84" t="str">
        <f>IF(AND(LEFT(MasterCMCopy!$C77,6)="BT-197", MasterCMCopy!$C77&lt;&gt;MasterCMCopy!$C76),MasterCMCopy!$C77,"")</f>
        <v/>
      </c>
      <c r="V77" s="84" t="str">
        <f>IF(AND(LEFT(MasterCMCopy!$C77,6)="BT-197", MasterCMCopy!$C77&lt;&gt;MasterCMCopy!$C76), "In " &amp; MasterCMCopy!$C77 &amp; ", " &amp; MasterCMCopy!$D77 &amp; ", we link to the at-voc:non-publication-justification controlled list","")</f>
        <v/>
      </c>
      <c r="W77" s="84" t="str">
        <f>IF(AND(LEFT(MasterCMCopy!$C77,6)="BT-198", MasterCMCopy!$C77&lt;&gt;MasterCMCopy!$C76),MasterCMCopy!$C77,"")</f>
        <v/>
      </c>
      <c r="X77" s="84" t="str">
        <f>IF(AND(LEFT(MasterCMCopy!$C77,6)="BT-198", MasterCMCopy!$C77&lt;&gt;MasterCMCopy!$C76), MasterCMCopy!$D77 &amp; IF(AND(MasterCMCopy!$C77=MasterCMCopy!$C78, MasterCMCopy!$D77&lt;&gt;MasterCMCopy!$D78), (" (" &amp; MasterCMCopy!$D78 &amp; " below SDK 1.6)"), ""),"")</f>
        <v/>
      </c>
      <c r="Y77" s="84" t="str">
        <f t="shared" si="2"/>
        <v>tedm:MG-langString-hasConfidentialityJustification--NonPublishedInformation-ND-LotAwardCriterionWeightNumberUnpublish</v>
      </c>
      <c r="Z77" s="84" t="str">
        <f t="shared" si="3"/>
        <v/>
      </c>
      <c r="AA77" s="84" t="str">
        <f>IF(AND(LEFT(MasterCMCopy!$C77,6)="BT-196", MasterCMCopy!$C77&lt;&gt;MasterCMCopy!$C76),MasterCMCopy!$C77,"")</f>
        <v/>
      </c>
      <c r="AB77" s="84" t="str">
        <f>IF(AND(LEFT(MasterCMCopy!$C77,6)="BT-196", MasterCMCopy!$C77&lt;&gt;MasterCMCopy!$C76), MasterCMCopy!$D77 &amp; " of " &amp; MasterCMCopy!$L77 &amp; " under " &amp; MasterCMCopy!$I77,"")</f>
        <v/>
      </c>
      <c r="AC77" s="84" t="str">
        <f t="shared" si="4"/>
        <v/>
      </c>
      <c r="AD77" s="84" t="str">
        <f t="shared" si="5"/>
        <v/>
      </c>
    </row>
    <row r="78">
      <c r="A78" s="84" t="str">
        <f t="shared" si="1"/>
        <v/>
      </c>
      <c r="B78" s="84" t="str">
        <f>IF(MasterCMCopy!$X78="","---", "tedm:" &amp; IF(LEFT(MasterCMCopy!$C78, 3)="ND-", IF(LEFT(MasterCMCopy!$C82, 3)="ND-", MasterCMCopy!$L84, MasterCMCopy!$L82) &amp; "-" &amp; MasterCMCopy!$C78, MasterCMCopy!$L78 &amp; "-" &amp; MasterCMCopy!$I78))</f>
        <v>tedm:MG-NonPublishedInformation-ND-LotAwardCriterionNumberUnpublish</v>
      </c>
      <c r="C78" s="85" t="str">
        <f>IF(AND(LEFT(MasterCMCopy!$C78,6)="BT-195", OR(LEFT(MasterCMCopy!$C77,3)="ND-",$B78&lt;&gt;$B77)),MasterCMCopy!$L78,"")</f>
        <v/>
      </c>
      <c r="D78" s="84" t="str">
        <f>IF(AND(LEFT(MasterCMCopy!$C78,3)="ND-", OR(MasterCMCopy!$N78&lt;&gt;MasterCMCopy!$N77, MasterCMCopy!$P78&lt;&gt;MasterCMCopy!$P77)),MasterCMCopy!$C78,"")</f>
        <v/>
      </c>
      <c r="E78" s="84" t="str">
        <f>IF(AND(LEFT(MasterCMCopy!$C78,3)="ND-", OR(MasterCMCopy!$N78&lt;&gt;MasterCMCopy!$N77, MasterCMCopy!$P78&lt;&gt;MasterCMCopy!$P77)),MasterCMCopy!$N78,"")</f>
        <v/>
      </c>
      <c r="F78" s="86" t="str">
        <f>IFERROR(__xludf.DUMMYFUNCTION("IF($E78="""", """", REGEXEXTRACT($E78,""efbc:FieldIdentifierCode[^\]]+""))"),"")</f>
        <v/>
      </c>
      <c r="G78" s="87" t="str">
        <f>MasterCMCopy!A78</f>
        <v>1.4</v>
      </c>
      <c r="H78" s="87" t="str">
        <f>MasterCMCopy!B78</f>
        <v>1.7</v>
      </c>
      <c r="J78" s="86" t="str">
        <f>IF(LEFT(MasterCMCopy!$C78,3)="ND-", IF(LEFT(MasterCMCopy!$X78,10)&lt;&gt;"epo:NonPub", MasterCMCopy!$L78, IF(RIGHT(MasterCMCopy!$X78,13)="epo:Procedure", "MG-Procedure", "")), "")</f>
        <v/>
      </c>
      <c r="K78" s="85" t="str">
        <f>IF(J78="", "", IF(J78="MG-Procedure", "ND-Root", MasterCMCopy!H78))</f>
        <v/>
      </c>
      <c r="L78" s="84" t="str">
        <f>IF($J78="", "", MasterCMCopy!$C78 &amp; " (concernsMaskedObject)")</f>
        <v/>
      </c>
      <c r="M78" s="84" t="str">
        <f>IFERROR(__xludf.DUMMYFUNCTION("IF($J78="""", """", ""Connection from NonPublishedInformation to "" &amp; REGEXEXTRACT(MasterCMCopy!$X78, "".*:(.*)"") &amp; "" under "" &amp; $J78 &amp; ""_"" &amp; $K78)"),"")</f>
        <v/>
      </c>
      <c r="N78" s="84" t="str">
        <f t="shared" si="6"/>
        <v/>
      </c>
      <c r="O78" s="86" t="str">
        <f>IFERROR(__xludf.DUMMYFUNCTION("IF($J78="""", """", IF($J78=""MG-Procedure"", """", REGEXREPLACE(MasterCMCopy!$P78,""\[[^\]]+\]"","""")))"),"")</f>
        <v/>
      </c>
      <c r="P78" s="83" t="str">
        <f>IFERROR(__xludf.DUMMYFUNCTION("REGEXREPLACE($O78,""[^/]+"","".."")"),"")</f>
        <v/>
      </c>
      <c r="Q78" s="84" t="str">
        <f>IF(AND(LEFT(MasterCMCopy!$C78,6)="BT-195", OR(MasterCMCopy!$O78&lt;&gt;MasterCMCopy!$O77,$G78&lt;&gt;$G77,$H78&lt;&gt;$H77)),MasterCMCopy!$C78,"")</f>
        <v/>
      </c>
      <c r="R78" s="84" t="str">
        <f>IF(AND(LEFT(MasterCMCopy!$C78,6)="BT-195", OR(MasterCMCopy!$O78&lt;&gt;MasterCMCopy!$O77,$G78&lt;&gt;$G77,$H78&lt;&gt;$H77)), "The field " &amp; MasterCMCopy!$C78 &amp; ", " &amp; MasterCMCopy!$D78 &amp; ", specifies information to generate the URI of the masked property","")</f>
        <v/>
      </c>
      <c r="S78" s="84" t="str">
        <f>IF(AND(LEFT(MasterCMCopy!$C78,6)="BT-195", OR(MasterCMCopy!$O78&lt;&gt;MasterCMCopy!$O77,$G78&lt;&gt;$G77,$H78&lt;&gt;$H77)),MasterCMCopy!$O78,"")</f>
        <v/>
      </c>
      <c r="T78" s="84" t="str">
        <f>IFERROR(__xludf.DUMMYFUNCTION("IF(AND(LEFT(MasterCMCopy!$C78,6)=""BT-195"", MasterCMCopy!$O78&lt;&gt;MasterCMCopy!$O77),IFNA(REGEXEXTRACT(MasterCMCopy!$Y78,""&lt;(.*)&gt;""),""UNKNOWN""),"""")"),"")</f>
        <v/>
      </c>
      <c r="U78" s="84" t="str">
        <f>IF(AND(LEFT(MasterCMCopy!$C78,6)="BT-197", MasterCMCopy!$C78&lt;&gt;MasterCMCopy!$C77),MasterCMCopy!$C78,"")</f>
        <v/>
      </c>
      <c r="V78" s="84" t="str">
        <f>IF(AND(LEFT(MasterCMCopy!$C78,6)="BT-197", MasterCMCopy!$C78&lt;&gt;MasterCMCopy!$C77), "In " &amp; MasterCMCopy!$C78 &amp; ", " &amp; MasterCMCopy!$D78 &amp; ", we link to the at-voc:non-publication-justification controlled list","")</f>
        <v/>
      </c>
      <c r="W78" s="84" t="str">
        <f>IF(AND(LEFT(MasterCMCopy!$C78,6)="BT-198", MasterCMCopy!$C78&lt;&gt;MasterCMCopy!$C77),MasterCMCopy!$C78,"")</f>
        <v/>
      </c>
      <c r="X78" s="84" t="str">
        <f>IF(AND(LEFT(MasterCMCopy!$C78,6)="BT-198", MasterCMCopy!$C78&lt;&gt;MasterCMCopy!$C77), MasterCMCopy!$D78 &amp; IF(AND(MasterCMCopy!$C78=MasterCMCopy!$C79, MasterCMCopy!$D78&lt;&gt;MasterCMCopy!$D79), (" (" &amp; MasterCMCopy!$D79 &amp; " below SDK 1.6)"), ""),"")</f>
        <v/>
      </c>
      <c r="Y78" s="84" t="str">
        <f t="shared" si="2"/>
        <v>tedm:MG-langString-hasConfidentialityJustification--NonPublishedInformation-ND-LotAwardCriterionNumberUnpublish</v>
      </c>
      <c r="Z78" s="84" t="str">
        <f t="shared" si="3"/>
        <v/>
      </c>
      <c r="AA78" s="84" t="str">
        <f>IF(AND(LEFT(MasterCMCopy!$C78,6)="BT-196", MasterCMCopy!$C78&lt;&gt;MasterCMCopy!$C77),MasterCMCopy!$C78,"")</f>
        <v>BT-196(BT-541)-Lot</v>
      </c>
      <c r="AB78" s="84" t="str">
        <f>IF(AND(LEFT(MasterCMCopy!$C78,6)="BT-196", MasterCMCopy!$C78&lt;&gt;MasterCMCopy!$C77), MasterCMCopy!$D78 &amp; " of " &amp; MasterCMCopy!$L78 &amp; " under " &amp; MasterCMCopy!$I78,"")</f>
        <v>Unpublished Justification Description of MG-NonPublishedInformation under ND-LotAwardCriterionNumberUnpublish</v>
      </c>
      <c r="AC78" s="84" t="str">
        <f t="shared" si="4"/>
        <v>BT-196(BT-541)-Lot-Language</v>
      </c>
      <c r="AD78" s="84" t="str">
        <f t="shared" si="5"/>
        <v>Language of Unpublished Justification Description of MG-NonPublishedInformation under ND-LotAwardCriterionNumberUnpublish</v>
      </c>
    </row>
    <row r="79">
      <c r="A79" s="84" t="str">
        <f t="shared" si="1"/>
        <v/>
      </c>
      <c r="B79" s="84" t="str">
        <f>IF(MasterCMCopy!$X79="","---", "tedm:" &amp; IF(LEFT(MasterCMCopy!$C79, 3)="ND-", IF(LEFT(MasterCMCopy!$C83, 3)="ND-", MasterCMCopy!$L85, MasterCMCopy!$L83) &amp; "-" &amp; MasterCMCopy!$C79, MasterCMCopy!$L79 &amp; "-" &amp; MasterCMCopy!$I79))</f>
        <v>tedm:MG-NonPublishedInformation-ND-LotAwardCriterionWeightNumberUnpublish</v>
      </c>
      <c r="C79" s="85" t="str">
        <f>IF(AND(LEFT(MasterCMCopy!$C79,6)="BT-195", OR(LEFT(MasterCMCopy!$C78,3)="ND-",$B79&lt;&gt;$B78)),MasterCMCopy!$L79,"")</f>
        <v/>
      </c>
      <c r="D79" s="84" t="str">
        <f>IF(AND(LEFT(MasterCMCopy!$C79,3)="ND-", OR(MasterCMCopy!$N79&lt;&gt;MasterCMCopy!$N78, MasterCMCopy!$P79&lt;&gt;MasterCMCopy!$P78)),MasterCMCopy!$C79,"")</f>
        <v/>
      </c>
      <c r="E79" s="84" t="str">
        <f>IF(AND(LEFT(MasterCMCopy!$C79,3)="ND-", OR(MasterCMCopy!$N79&lt;&gt;MasterCMCopy!$N78, MasterCMCopy!$P79&lt;&gt;MasterCMCopy!$P78)),MasterCMCopy!$N79,"")</f>
        <v/>
      </c>
      <c r="F79" s="86" t="str">
        <f>IFERROR(__xludf.DUMMYFUNCTION("IF($E79="""", """", REGEXEXTRACT($E79,""efbc:FieldIdentifierCode[^\]]+""))"),"")</f>
        <v/>
      </c>
      <c r="G79" s="87" t="str">
        <f>MasterCMCopy!A79</f>
        <v>1.8</v>
      </c>
      <c r="H79" s="87" t="str">
        <f>MasterCMCopy!B79</f>
        <v/>
      </c>
      <c r="J79" s="86" t="str">
        <f>IF(LEFT(MasterCMCopy!$C79,3)="ND-", IF(LEFT(MasterCMCopy!$X79,10)&lt;&gt;"epo:NonPub", MasterCMCopy!$L79, IF(RIGHT(MasterCMCopy!$X79,13)="epo:Procedure", "MG-Procedure", "")), "")</f>
        <v/>
      </c>
      <c r="K79" s="85" t="str">
        <f>IF(J79="", "", IF(J79="MG-Procedure", "ND-Root", MasterCMCopy!H79))</f>
        <v/>
      </c>
      <c r="L79" s="84" t="str">
        <f>IF($J79="", "", MasterCMCopy!$C79 &amp; " (concernsMaskedObject)")</f>
        <v/>
      </c>
      <c r="M79" s="84" t="str">
        <f>IFERROR(__xludf.DUMMYFUNCTION("IF($J79="""", """", ""Connection from NonPublishedInformation to "" &amp; REGEXEXTRACT(MasterCMCopy!$X79, "".*:(.*)"") &amp; "" under "" &amp; $J79 &amp; ""_"" &amp; $K79)"),"")</f>
        <v/>
      </c>
      <c r="N79" s="84" t="str">
        <f t="shared" si="6"/>
        <v/>
      </c>
      <c r="O79" s="86" t="str">
        <f>IFERROR(__xludf.DUMMYFUNCTION("IF($J79="""", """", IF($J79=""MG-Procedure"", """", REGEXREPLACE(MasterCMCopy!$P79,""\[[^\]]+\]"","""")))"),"")</f>
        <v/>
      </c>
      <c r="P79" s="83" t="str">
        <f>IFERROR(__xludf.DUMMYFUNCTION("REGEXREPLACE($O79,""[^/]+"","".."")"),"")</f>
        <v/>
      </c>
      <c r="Q79" s="84" t="str">
        <f>IF(AND(LEFT(MasterCMCopy!$C79,6)="BT-195", OR(MasterCMCopy!$O79&lt;&gt;MasterCMCopy!$O78,$G79&lt;&gt;$G78,$H79&lt;&gt;$H78)),MasterCMCopy!$C79,"")</f>
        <v/>
      </c>
      <c r="R79" s="84" t="str">
        <f>IF(AND(LEFT(MasterCMCopy!$C79,6)="BT-195", OR(MasterCMCopy!$O79&lt;&gt;MasterCMCopy!$O78,$G79&lt;&gt;$G78,$H79&lt;&gt;$H78)), "The field " &amp; MasterCMCopy!$C79 &amp; ", " &amp; MasterCMCopy!$D79 &amp; ", specifies information to generate the URI of the masked property","")</f>
        <v/>
      </c>
      <c r="S79" s="84" t="str">
        <f>IF(AND(LEFT(MasterCMCopy!$C79,6)="BT-195", OR(MasterCMCopy!$O79&lt;&gt;MasterCMCopy!$O78,$G79&lt;&gt;$G78,$H79&lt;&gt;$H78)),MasterCMCopy!$O79,"")</f>
        <v/>
      </c>
      <c r="T79" s="84" t="str">
        <f>IFERROR(__xludf.DUMMYFUNCTION("IF(AND(LEFT(MasterCMCopy!$C79,6)=""BT-195"", MasterCMCopy!$O79&lt;&gt;MasterCMCopy!$O78),IFNA(REGEXEXTRACT(MasterCMCopy!$Y79,""&lt;(.*)&gt;""),""UNKNOWN""),"""")"),"")</f>
        <v/>
      </c>
      <c r="U79" s="84" t="str">
        <f>IF(AND(LEFT(MasterCMCopy!$C79,6)="BT-197", MasterCMCopy!$C79&lt;&gt;MasterCMCopy!$C78),MasterCMCopy!$C79,"")</f>
        <v/>
      </c>
      <c r="V79" s="84" t="str">
        <f>IF(AND(LEFT(MasterCMCopy!$C79,6)="BT-197", MasterCMCopy!$C79&lt;&gt;MasterCMCopy!$C78), "In " &amp; MasterCMCopy!$C79 &amp; ", " &amp; MasterCMCopy!$D79 &amp; ", we link to the at-voc:non-publication-justification controlled list","")</f>
        <v/>
      </c>
      <c r="W79" s="84" t="str">
        <f>IF(AND(LEFT(MasterCMCopy!$C79,6)="BT-198", MasterCMCopy!$C79&lt;&gt;MasterCMCopy!$C78),MasterCMCopy!$C79,"")</f>
        <v/>
      </c>
      <c r="X79" s="84" t="str">
        <f>IF(AND(LEFT(MasterCMCopy!$C79,6)="BT-198", MasterCMCopy!$C79&lt;&gt;MasterCMCopy!$C78), MasterCMCopy!$D79 &amp; IF(AND(MasterCMCopy!$C79=MasterCMCopy!$C80, MasterCMCopy!$D79&lt;&gt;MasterCMCopy!$D80), (" (" &amp; MasterCMCopy!$D80 &amp; " below SDK 1.6)"), ""),"")</f>
        <v/>
      </c>
      <c r="Y79" s="84" t="str">
        <f t="shared" si="2"/>
        <v>tedm:MG-langString-hasConfidentialityJustification--NonPublishedInformation-ND-LotAwardCriterionWeightNumberUnpublish</v>
      </c>
      <c r="Z79" s="84" t="str">
        <f t="shared" si="3"/>
        <v/>
      </c>
      <c r="AA79" s="84" t="str">
        <f>IF(AND(LEFT(MasterCMCopy!$C79,6)="BT-196", MasterCMCopy!$C79&lt;&gt;MasterCMCopy!$C78),MasterCMCopy!$C79,"")</f>
        <v>BT-196(BT-541)-Lot-Weight</v>
      </c>
      <c r="AB79" s="84" t="str">
        <f>IF(AND(LEFT(MasterCMCopy!$C79,6)="BT-196", MasterCMCopy!$C79&lt;&gt;MasterCMCopy!$C78), MasterCMCopy!$D79 &amp; " of " &amp; MasterCMCopy!$L79 &amp; " under " &amp; MasterCMCopy!$I79,"")</f>
        <v>Unpublished Justification Description of MG-NonPublishedInformation under ND-LotAwardCriterionWeightNumberUnpublish</v>
      </c>
      <c r="AC79" s="84" t="str">
        <f t="shared" si="4"/>
        <v>BT-196(BT-541)-Lot-Weight-Language</v>
      </c>
      <c r="AD79" s="84" t="str">
        <f t="shared" si="5"/>
        <v>Language of Unpublished Justification Description of MG-NonPublishedInformation under ND-LotAwardCriterionWeightNumberUnpublish</v>
      </c>
    </row>
    <row r="80">
      <c r="A80" s="84" t="str">
        <f t="shared" si="1"/>
        <v/>
      </c>
      <c r="B80" s="84" t="str">
        <f>IF(MasterCMCopy!$X80="","---", "tedm:" &amp; IF(LEFT(MasterCMCopy!$C80, 3)="ND-", IF(LEFT(MasterCMCopy!$C84, 3)="ND-", MasterCMCopy!$L86, MasterCMCopy!$L84) &amp; "-" &amp; MasterCMCopy!$C80, MasterCMCopy!$L80 &amp; "-" &amp; MasterCMCopy!$I80))</f>
        <v>tedm:MG-NonPublishedInformation-ND-LotAwardCriterionNumberUnpublish</v>
      </c>
      <c r="C80" s="85" t="str">
        <f>IF(AND(LEFT(MasterCMCopy!$C80,6)="BT-195", OR(LEFT(MasterCMCopy!$C79,3)="ND-",$B80&lt;&gt;$B79)),MasterCMCopy!$L80,"")</f>
        <v/>
      </c>
      <c r="D80" s="84" t="str">
        <f>IF(AND(LEFT(MasterCMCopy!$C80,3)="ND-", OR(MasterCMCopy!$N80&lt;&gt;MasterCMCopy!$N79, MasterCMCopy!$P80&lt;&gt;MasterCMCopy!$P79)),MasterCMCopy!$C80,"")</f>
        <v/>
      </c>
      <c r="E80" s="84" t="str">
        <f>IF(AND(LEFT(MasterCMCopy!$C80,3)="ND-", OR(MasterCMCopy!$N80&lt;&gt;MasterCMCopy!$N79, MasterCMCopy!$P80&lt;&gt;MasterCMCopy!$P79)),MasterCMCopy!$N80,"")</f>
        <v/>
      </c>
      <c r="F80" s="86" t="str">
        <f>IFERROR(__xludf.DUMMYFUNCTION("IF($E80="""", """", REGEXEXTRACT($E80,""efbc:FieldIdentifierCode[^\]]+""))"),"")</f>
        <v/>
      </c>
      <c r="G80" s="87" t="str">
        <f>MasterCMCopy!A80</f>
        <v>1.4</v>
      </c>
      <c r="H80" s="87" t="str">
        <f>MasterCMCopy!B80</f>
        <v>1.7</v>
      </c>
      <c r="J80" s="86" t="str">
        <f>IF(LEFT(MasterCMCopy!$C80,3)="ND-", IF(LEFT(MasterCMCopy!$X80,10)&lt;&gt;"epo:NonPub", MasterCMCopy!$L80, IF(RIGHT(MasterCMCopy!$X80,13)="epo:Procedure", "MG-Procedure", "")), "")</f>
        <v/>
      </c>
      <c r="K80" s="85" t="str">
        <f>IF(J80="", "", IF(J80="MG-Procedure", "ND-Root", MasterCMCopy!H80))</f>
        <v/>
      </c>
      <c r="L80" s="84" t="str">
        <f>IF($J80="", "", MasterCMCopy!$C80 &amp; " (concernsMaskedObject)")</f>
        <v/>
      </c>
      <c r="M80" s="84" t="str">
        <f>IFERROR(__xludf.DUMMYFUNCTION("IF($J80="""", """", ""Connection from NonPublishedInformation to "" &amp; REGEXEXTRACT(MasterCMCopy!$X80, "".*:(.*)"") &amp; "" under "" &amp; $J80 &amp; ""_"" &amp; $K80)"),"")</f>
        <v/>
      </c>
      <c r="N80" s="84" t="str">
        <f t="shared" si="6"/>
        <v/>
      </c>
      <c r="O80" s="86" t="str">
        <f>IFERROR(__xludf.DUMMYFUNCTION("IF($J80="""", """", IF($J80=""MG-Procedure"", """", REGEXREPLACE(MasterCMCopy!$P80,""\[[^\]]+\]"","""")))"),"")</f>
        <v/>
      </c>
      <c r="P80" s="83" t="str">
        <f>IFERROR(__xludf.DUMMYFUNCTION("REGEXREPLACE($O80,""[^/]+"","".."")"),"")</f>
        <v/>
      </c>
      <c r="Q80" s="84" t="str">
        <f>IF(AND(LEFT(MasterCMCopy!$C80,6)="BT-195", OR(MasterCMCopy!$O80&lt;&gt;MasterCMCopy!$O79,$G80&lt;&gt;$G79,$H80&lt;&gt;$H79)),MasterCMCopy!$C80,"")</f>
        <v/>
      </c>
      <c r="R80" s="84" t="str">
        <f>IF(AND(LEFT(MasterCMCopy!$C80,6)="BT-195", OR(MasterCMCopy!$O80&lt;&gt;MasterCMCopy!$O79,$G80&lt;&gt;$G79,$H80&lt;&gt;$H79)), "The field " &amp; MasterCMCopy!$C80 &amp; ", " &amp; MasterCMCopy!$D80 &amp; ", specifies information to generate the URI of the masked property","")</f>
        <v/>
      </c>
      <c r="S80" s="84" t="str">
        <f>IF(AND(LEFT(MasterCMCopy!$C80,6)="BT-195", OR(MasterCMCopy!$O80&lt;&gt;MasterCMCopy!$O79,$G80&lt;&gt;$G79,$H80&lt;&gt;$H79)),MasterCMCopy!$O80,"")</f>
        <v/>
      </c>
      <c r="T80" s="84" t="str">
        <f>IFERROR(__xludf.DUMMYFUNCTION("IF(AND(LEFT(MasterCMCopy!$C80,6)=""BT-195"", MasterCMCopy!$O80&lt;&gt;MasterCMCopy!$O79),IFNA(REGEXEXTRACT(MasterCMCopy!$Y80,""&lt;(.*)&gt;""),""UNKNOWN""),"""")"),"")</f>
        <v/>
      </c>
      <c r="U80" s="84" t="str">
        <f>IF(AND(LEFT(MasterCMCopy!$C80,6)="BT-197", MasterCMCopy!$C80&lt;&gt;MasterCMCopy!$C79),MasterCMCopy!$C80,"")</f>
        <v>BT-197(BT-541)-Lot</v>
      </c>
      <c r="V80" s="84" t="str">
        <f>IF(AND(LEFT(MasterCMCopy!$C80,6)="BT-197", MasterCMCopy!$C80&lt;&gt;MasterCMCopy!$C79), "In " &amp; MasterCMCopy!$C80 &amp; ", " &amp; MasterCMCopy!$D80 &amp; ", we link to the at-voc:non-publication-justification controlled list","")</f>
        <v>In BT-197(BT-541)-Lot, Unpublished Justification Code, we link to the at-voc:non-publication-justification controlled list</v>
      </c>
      <c r="W80" s="84" t="str">
        <f>IF(AND(LEFT(MasterCMCopy!$C80,6)="BT-198", MasterCMCopy!$C80&lt;&gt;MasterCMCopy!$C79),MasterCMCopy!$C80,"")</f>
        <v/>
      </c>
      <c r="X80" s="84" t="str">
        <f>IF(AND(LEFT(MasterCMCopy!$C80,6)="BT-198", MasterCMCopy!$C80&lt;&gt;MasterCMCopy!$C79), MasterCMCopy!$D80 &amp; IF(AND(MasterCMCopy!$C80=MasterCMCopy!$C81, MasterCMCopy!$D80&lt;&gt;MasterCMCopy!$D81), (" (" &amp; MasterCMCopy!$D81 &amp; " below SDK 1.6)"), ""),"")</f>
        <v/>
      </c>
      <c r="Y80" s="84" t="str">
        <f t="shared" si="2"/>
        <v>tedm:MG-langString-hasConfidentialityJustification--NonPublishedInformation-ND-LotAwardCriterionNumberUnpublish</v>
      </c>
      <c r="Z80" s="84" t="str">
        <f t="shared" si="3"/>
        <v/>
      </c>
      <c r="AA80" s="84" t="str">
        <f>IF(AND(LEFT(MasterCMCopy!$C80,6)="BT-196", MasterCMCopy!$C80&lt;&gt;MasterCMCopy!$C79),MasterCMCopy!$C80,"")</f>
        <v/>
      </c>
      <c r="AB80" s="84" t="str">
        <f>IF(AND(LEFT(MasterCMCopy!$C80,6)="BT-196", MasterCMCopy!$C80&lt;&gt;MasterCMCopy!$C79), MasterCMCopy!$D80 &amp; " of " &amp; MasterCMCopy!$L80 &amp; " under " &amp; MasterCMCopy!$I80,"")</f>
        <v/>
      </c>
      <c r="AC80" s="84" t="str">
        <f t="shared" si="4"/>
        <v/>
      </c>
      <c r="AD80" s="84" t="str">
        <f t="shared" si="5"/>
        <v/>
      </c>
    </row>
    <row r="81">
      <c r="A81" s="84" t="str">
        <f t="shared" si="1"/>
        <v/>
      </c>
      <c r="B81" s="84" t="str">
        <f>IF(MasterCMCopy!$X81="","---", "tedm:" &amp; IF(LEFT(MasterCMCopy!$C81, 3)="ND-", IF(LEFT(MasterCMCopy!$C85, 3)="ND-", MasterCMCopy!$L87, MasterCMCopy!$L85) &amp; "-" &amp; MasterCMCopy!$C81, MasterCMCopy!$L81 &amp; "-" &amp; MasterCMCopy!$I81))</f>
        <v>tedm:MG-NonPublishedInformation-ND-LotAwardCriterionWeightNumberUnpublish</v>
      </c>
      <c r="C81" s="85" t="str">
        <f>IF(AND(LEFT(MasterCMCopy!$C81,6)="BT-195", OR(LEFT(MasterCMCopy!$C80,3)="ND-",$B81&lt;&gt;$B80)),MasterCMCopy!$L81,"")</f>
        <v/>
      </c>
      <c r="D81" s="84" t="str">
        <f>IF(AND(LEFT(MasterCMCopy!$C81,3)="ND-", OR(MasterCMCopy!$N81&lt;&gt;MasterCMCopy!$N80, MasterCMCopy!$P81&lt;&gt;MasterCMCopy!$P80)),MasterCMCopy!$C81,"")</f>
        <v/>
      </c>
      <c r="E81" s="84" t="str">
        <f>IF(AND(LEFT(MasterCMCopy!$C81,3)="ND-", OR(MasterCMCopy!$N81&lt;&gt;MasterCMCopy!$N80, MasterCMCopy!$P81&lt;&gt;MasterCMCopy!$P80)),MasterCMCopy!$N81,"")</f>
        <v/>
      </c>
      <c r="F81" s="86" t="str">
        <f>IFERROR(__xludf.DUMMYFUNCTION("IF($E81="""", """", REGEXEXTRACT($E81,""efbc:FieldIdentifierCode[^\]]+""))"),"")</f>
        <v/>
      </c>
      <c r="G81" s="87" t="str">
        <f>MasterCMCopy!A81</f>
        <v>1.8</v>
      </c>
      <c r="H81" s="87" t="str">
        <f>MasterCMCopy!B81</f>
        <v/>
      </c>
      <c r="J81" s="86" t="str">
        <f>IF(LEFT(MasterCMCopy!$C81,3)="ND-", IF(LEFT(MasterCMCopy!$X81,10)&lt;&gt;"epo:NonPub", MasterCMCopy!$L81, IF(RIGHT(MasterCMCopy!$X81,13)="epo:Procedure", "MG-Procedure", "")), "")</f>
        <v/>
      </c>
      <c r="K81" s="85" t="str">
        <f>IF(J81="", "", IF(J81="MG-Procedure", "ND-Root", MasterCMCopy!H81))</f>
        <v/>
      </c>
      <c r="L81" s="84" t="str">
        <f>IF($J81="", "", MasterCMCopy!$C81 &amp; " (concernsMaskedObject)")</f>
        <v/>
      </c>
      <c r="M81" s="84" t="str">
        <f>IFERROR(__xludf.DUMMYFUNCTION("IF($J81="""", """", ""Connection from NonPublishedInformation to "" &amp; REGEXEXTRACT(MasterCMCopy!$X81, "".*:(.*)"") &amp; "" under "" &amp; $J81 &amp; ""_"" &amp; $K81)"),"")</f>
        <v/>
      </c>
      <c r="N81" s="84" t="str">
        <f t="shared" si="6"/>
        <v/>
      </c>
      <c r="O81" s="86" t="str">
        <f>IFERROR(__xludf.DUMMYFUNCTION("IF($J81="""", """", IF($J81=""MG-Procedure"", """", REGEXREPLACE(MasterCMCopy!$P81,""\[[^\]]+\]"","""")))"),"")</f>
        <v/>
      </c>
      <c r="P81" s="83" t="str">
        <f>IFERROR(__xludf.DUMMYFUNCTION("REGEXREPLACE($O81,""[^/]+"","".."")"),"")</f>
        <v/>
      </c>
      <c r="Q81" s="84" t="str">
        <f>IF(AND(LEFT(MasterCMCopy!$C81,6)="BT-195", OR(MasterCMCopy!$O81&lt;&gt;MasterCMCopy!$O80,$G81&lt;&gt;$G80,$H81&lt;&gt;$H80)),MasterCMCopy!$C81,"")</f>
        <v/>
      </c>
      <c r="R81" s="84" t="str">
        <f>IF(AND(LEFT(MasterCMCopy!$C81,6)="BT-195", OR(MasterCMCopy!$O81&lt;&gt;MasterCMCopy!$O80,$G81&lt;&gt;$G80,$H81&lt;&gt;$H80)), "The field " &amp; MasterCMCopy!$C81 &amp; ", " &amp; MasterCMCopy!$D81 &amp; ", specifies information to generate the URI of the masked property","")</f>
        <v/>
      </c>
      <c r="S81" s="84" t="str">
        <f>IF(AND(LEFT(MasterCMCopy!$C81,6)="BT-195", OR(MasterCMCopy!$O81&lt;&gt;MasterCMCopy!$O80,$G81&lt;&gt;$G80,$H81&lt;&gt;$H80)),MasterCMCopy!$O81,"")</f>
        <v/>
      </c>
      <c r="T81" s="84" t="str">
        <f>IFERROR(__xludf.DUMMYFUNCTION("IF(AND(LEFT(MasterCMCopy!$C81,6)=""BT-195"", MasterCMCopy!$O81&lt;&gt;MasterCMCopy!$O80),IFNA(REGEXEXTRACT(MasterCMCopy!$Y81,""&lt;(.*)&gt;""),""UNKNOWN""),"""")"),"")</f>
        <v/>
      </c>
      <c r="U81" s="84" t="str">
        <f>IF(AND(LEFT(MasterCMCopy!$C81,6)="BT-197", MasterCMCopy!$C81&lt;&gt;MasterCMCopy!$C80),MasterCMCopy!$C81,"")</f>
        <v>BT-197(BT-541)-Lot-Weight</v>
      </c>
      <c r="V81" s="84" t="str">
        <f>IF(AND(LEFT(MasterCMCopy!$C81,6)="BT-197", MasterCMCopy!$C81&lt;&gt;MasterCMCopy!$C80), "In " &amp; MasterCMCopy!$C81 &amp; ", " &amp; MasterCMCopy!$D81 &amp; ", we link to the at-voc:non-publication-justification controlled list","")</f>
        <v>In BT-197(BT-541)-Lot-Weight, Unpublished Justification Code, we link to the at-voc:non-publication-justification controlled list</v>
      </c>
      <c r="W81" s="84" t="str">
        <f>IF(AND(LEFT(MasterCMCopy!$C81,6)="BT-198", MasterCMCopy!$C81&lt;&gt;MasterCMCopy!$C80),MasterCMCopy!$C81,"")</f>
        <v/>
      </c>
      <c r="X81" s="84" t="str">
        <f>IF(AND(LEFT(MasterCMCopy!$C81,6)="BT-198", MasterCMCopy!$C81&lt;&gt;MasterCMCopy!$C80), MasterCMCopy!$D81 &amp; IF(AND(MasterCMCopy!$C81=MasterCMCopy!$C82, MasterCMCopy!$D81&lt;&gt;MasterCMCopy!$D82), (" (" &amp; MasterCMCopy!$D82 &amp; " below SDK 1.6)"), ""),"")</f>
        <v/>
      </c>
      <c r="Y81" s="84" t="str">
        <f t="shared" si="2"/>
        <v>tedm:MG-langString-hasConfidentialityJustification--NonPublishedInformation-ND-LotAwardCriterionWeightNumberUnpublish</v>
      </c>
      <c r="Z81" s="84" t="str">
        <f t="shared" si="3"/>
        <v/>
      </c>
      <c r="AA81" s="84" t="str">
        <f>IF(AND(LEFT(MasterCMCopy!$C81,6)="BT-196", MasterCMCopy!$C81&lt;&gt;MasterCMCopy!$C80),MasterCMCopy!$C81,"")</f>
        <v/>
      </c>
      <c r="AB81" s="84" t="str">
        <f>IF(AND(LEFT(MasterCMCopy!$C81,6)="BT-196", MasterCMCopy!$C81&lt;&gt;MasterCMCopy!$C80), MasterCMCopy!$D81 &amp; " of " &amp; MasterCMCopy!$L81 &amp; " under " &amp; MasterCMCopy!$I81,"")</f>
        <v/>
      </c>
      <c r="AC81" s="84" t="str">
        <f t="shared" si="4"/>
        <v/>
      </c>
      <c r="AD81" s="84" t="str">
        <f t="shared" si="5"/>
        <v/>
      </c>
    </row>
    <row r="82">
      <c r="A82" s="84" t="str">
        <f t="shared" si="1"/>
        <v/>
      </c>
      <c r="B82" s="84" t="str">
        <f>IF(MasterCMCopy!$X82="","---", "tedm:" &amp; IF(LEFT(MasterCMCopy!$C82, 3)="ND-", IF(LEFT(MasterCMCopy!$C86, 3)="ND-", MasterCMCopy!$L88, MasterCMCopy!$L86) &amp; "-" &amp; MasterCMCopy!$C82, MasterCMCopy!$L82 &amp; "-" &amp; MasterCMCopy!$I82))</f>
        <v>tedm:MG-NonPublishedInformation-ND-LotAwardCriterionNumberUnpublish</v>
      </c>
      <c r="C82" s="85" t="str">
        <f>IF(AND(LEFT(MasterCMCopy!$C82,6)="BT-195", OR(LEFT(MasterCMCopy!$C81,3)="ND-",$B82&lt;&gt;$B81)),MasterCMCopy!$L82,"")</f>
        <v/>
      </c>
      <c r="D82" s="84" t="str">
        <f>IF(AND(LEFT(MasterCMCopy!$C82,3)="ND-", OR(MasterCMCopy!$N82&lt;&gt;MasterCMCopy!$N81, MasterCMCopy!$P82&lt;&gt;MasterCMCopy!$P81)),MasterCMCopy!$C82,"")</f>
        <v/>
      </c>
      <c r="E82" s="84" t="str">
        <f>IF(AND(LEFT(MasterCMCopy!$C82,3)="ND-", OR(MasterCMCopy!$N82&lt;&gt;MasterCMCopy!$N81, MasterCMCopy!$P82&lt;&gt;MasterCMCopy!$P81)),MasterCMCopy!$N82,"")</f>
        <v/>
      </c>
      <c r="F82" s="86" t="str">
        <f>IFERROR(__xludf.DUMMYFUNCTION("IF($E82="""", """", REGEXEXTRACT($E82,""efbc:FieldIdentifierCode[^\]]+""))"),"")</f>
        <v/>
      </c>
      <c r="G82" s="87" t="str">
        <f>MasterCMCopy!A82</f>
        <v>1.4</v>
      </c>
      <c r="H82" s="87" t="str">
        <f>MasterCMCopy!B82</f>
        <v>1.5</v>
      </c>
      <c r="J82" s="86" t="str">
        <f>IF(LEFT(MasterCMCopy!$C82,3)="ND-", IF(LEFT(MasterCMCopy!$X82,10)&lt;&gt;"epo:NonPub", MasterCMCopy!$L82, IF(RIGHT(MasterCMCopy!$X82,13)="epo:Procedure", "MG-Procedure", "")), "")</f>
        <v/>
      </c>
      <c r="K82" s="85" t="str">
        <f>IF(J82="", "", IF(J82="MG-Procedure", "ND-Root", MasterCMCopy!H82))</f>
        <v/>
      </c>
      <c r="L82" s="84" t="str">
        <f>IF($J82="", "", MasterCMCopy!$C82 &amp; " (concernsMaskedObject)")</f>
        <v/>
      </c>
      <c r="M82" s="84" t="str">
        <f>IFERROR(__xludf.DUMMYFUNCTION("IF($J82="""", """", ""Connection from NonPublishedInformation to "" &amp; REGEXEXTRACT(MasterCMCopy!$X82, "".*:(.*)"") &amp; "" under "" &amp; $J82 &amp; ""_"" &amp; $K82)"),"")</f>
        <v/>
      </c>
      <c r="N82" s="84" t="str">
        <f t="shared" si="6"/>
        <v/>
      </c>
      <c r="O82" s="86" t="str">
        <f>IFERROR(__xludf.DUMMYFUNCTION("IF($J82="""", """", IF($J82=""MG-Procedure"", """", REGEXREPLACE(MasterCMCopy!$P82,""\[[^\]]+\]"","""")))"),"")</f>
        <v/>
      </c>
      <c r="P82" s="83" t="str">
        <f>IFERROR(__xludf.DUMMYFUNCTION("REGEXREPLACE($O82,""[^/]+"","".."")"),"")</f>
        <v/>
      </c>
      <c r="Q82" s="84" t="str">
        <f>IF(AND(LEFT(MasterCMCopy!$C82,6)="BT-195", OR(MasterCMCopy!$O82&lt;&gt;MasterCMCopy!$O81,$G82&lt;&gt;$G81,$H82&lt;&gt;$H81)),MasterCMCopy!$C82,"")</f>
        <v/>
      </c>
      <c r="R82" s="84" t="str">
        <f>IF(AND(LEFT(MasterCMCopy!$C82,6)="BT-195", OR(MasterCMCopy!$O82&lt;&gt;MasterCMCopy!$O81,$G82&lt;&gt;$G81,$H82&lt;&gt;$H81)), "The field " &amp; MasterCMCopy!$C82 &amp; ", " &amp; MasterCMCopy!$D82 &amp; ", specifies information to generate the URI of the masked property","")</f>
        <v/>
      </c>
      <c r="S82" s="84" t="str">
        <f>IF(AND(LEFT(MasterCMCopy!$C82,6)="BT-195", OR(MasterCMCopy!$O82&lt;&gt;MasterCMCopy!$O81,$G82&lt;&gt;$G81,$H82&lt;&gt;$H81)),MasterCMCopy!$O82,"")</f>
        <v/>
      </c>
      <c r="T82" s="84" t="str">
        <f>IFERROR(__xludf.DUMMYFUNCTION("IF(AND(LEFT(MasterCMCopy!$C82,6)=""BT-195"", MasterCMCopy!$O82&lt;&gt;MasterCMCopy!$O81),IFNA(REGEXEXTRACT(MasterCMCopy!$Y82,""&lt;(.*)&gt;""),""UNKNOWN""),"""")"),"")</f>
        <v/>
      </c>
      <c r="U82" s="84" t="str">
        <f>IF(AND(LEFT(MasterCMCopy!$C82,6)="BT-197", MasterCMCopy!$C82&lt;&gt;MasterCMCopy!$C81),MasterCMCopy!$C82,"")</f>
        <v/>
      </c>
      <c r="V82" s="84" t="str">
        <f>IF(AND(LEFT(MasterCMCopy!$C82,6)="BT-197", MasterCMCopy!$C82&lt;&gt;MasterCMCopy!$C81), "In " &amp; MasterCMCopy!$C82 &amp; ", " &amp; MasterCMCopy!$D82 &amp; ", we link to the at-voc:non-publication-justification controlled list","")</f>
        <v/>
      </c>
      <c r="W82" s="84" t="str">
        <f>IF(AND(LEFT(MasterCMCopy!$C82,6)="BT-198", MasterCMCopy!$C82&lt;&gt;MasterCMCopy!$C81),MasterCMCopy!$C82,"")</f>
        <v>BT-198(BT-541)-Lot</v>
      </c>
      <c r="X82" s="84" t="str">
        <f>IF(AND(LEFT(MasterCMCopy!$C82,6)="BT-198", MasterCMCopy!$C82&lt;&gt;MasterCMCopy!$C81), MasterCMCopy!$D82 &amp; IF(AND(MasterCMCopy!$C82=MasterCMCopy!$C83, MasterCMCopy!$D82&lt;&gt;MasterCMCopy!$D83), (" (" &amp; MasterCMCopy!$D83 &amp; " below SDK 1.6)"), ""),"")</f>
        <v>Unpublished Accessibility Date (Unpublished Access Date below SDK 1.6)</v>
      </c>
      <c r="Y82" s="84" t="str">
        <f t="shared" si="2"/>
        <v>tedm:MG-langString-hasConfidentialityJustification--NonPublishedInformation-ND-LotAwardCriterionNumberUnpublish</v>
      </c>
      <c r="Z82" s="84" t="str">
        <f t="shared" si="3"/>
        <v/>
      </c>
      <c r="AA82" s="84" t="str">
        <f>IF(AND(LEFT(MasterCMCopy!$C82,6)="BT-196", MasterCMCopy!$C82&lt;&gt;MasterCMCopy!$C81),MasterCMCopy!$C82,"")</f>
        <v/>
      </c>
      <c r="AB82" s="84" t="str">
        <f>IF(AND(LEFT(MasterCMCopy!$C82,6)="BT-196", MasterCMCopy!$C82&lt;&gt;MasterCMCopy!$C81), MasterCMCopy!$D82 &amp; " of " &amp; MasterCMCopy!$L82 &amp; " under " &amp; MasterCMCopy!$I82,"")</f>
        <v/>
      </c>
      <c r="AC82" s="84" t="str">
        <f t="shared" si="4"/>
        <v/>
      </c>
      <c r="AD82" s="84" t="str">
        <f t="shared" si="5"/>
        <v/>
      </c>
    </row>
    <row r="83">
      <c r="A83" s="84" t="str">
        <f t="shared" si="1"/>
        <v/>
      </c>
      <c r="B83" s="84" t="str">
        <f>IF(MasterCMCopy!$X83="","---", "tedm:" &amp; IF(LEFT(MasterCMCopy!$C83, 3)="ND-", IF(LEFT(MasterCMCopy!$C87, 3)="ND-", MasterCMCopy!$L89, MasterCMCopy!$L87) &amp; "-" &amp; MasterCMCopy!$C83, MasterCMCopy!$L83 &amp; "-" &amp; MasterCMCopy!$I83))</f>
        <v>tedm:MG-NonPublishedInformation-ND-LotAwardCriterionNumberUnpublish</v>
      </c>
      <c r="C83" s="85" t="str">
        <f>IF(AND(LEFT(MasterCMCopy!$C83,6)="BT-195", OR(LEFT(MasterCMCopy!$C82,3)="ND-",$B83&lt;&gt;$B82)),MasterCMCopy!$L83,"")</f>
        <v/>
      </c>
      <c r="D83" s="84" t="str">
        <f>IF(AND(LEFT(MasterCMCopy!$C83,3)="ND-", OR(MasterCMCopy!$N83&lt;&gt;MasterCMCopy!$N82, MasterCMCopy!$P83&lt;&gt;MasterCMCopy!$P82)),MasterCMCopy!$C83,"")</f>
        <v/>
      </c>
      <c r="E83" s="84" t="str">
        <f>IF(AND(LEFT(MasterCMCopy!$C83,3)="ND-", OR(MasterCMCopy!$N83&lt;&gt;MasterCMCopy!$N82, MasterCMCopy!$P83&lt;&gt;MasterCMCopy!$P82)),MasterCMCopy!$N83,"")</f>
        <v/>
      </c>
      <c r="F83" s="86" t="str">
        <f>IFERROR(__xludf.DUMMYFUNCTION("IF($E83="""", """", REGEXEXTRACT($E83,""efbc:FieldIdentifierCode[^\]]+""))"),"")</f>
        <v/>
      </c>
      <c r="G83" s="87" t="str">
        <f>MasterCMCopy!A83</f>
        <v>1.6</v>
      </c>
      <c r="H83" s="87" t="str">
        <f>MasterCMCopy!B83</f>
        <v>1.7</v>
      </c>
      <c r="J83" s="86" t="str">
        <f>IF(LEFT(MasterCMCopy!$C83,3)="ND-", IF(LEFT(MasterCMCopy!$X83,10)&lt;&gt;"epo:NonPub", MasterCMCopy!$L83, IF(RIGHT(MasterCMCopy!$X83,13)="epo:Procedure", "MG-Procedure", "")), "")</f>
        <v/>
      </c>
      <c r="K83" s="85" t="str">
        <f>IF(J83="", "", IF(J83="MG-Procedure", "ND-Root", MasterCMCopy!H83))</f>
        <v/>
      </c>
      <c r="L83" s="84" t="str">
        <f>IF($J83="", "", MasterCMCopy!$C83 &amp; " (concernsMaskedObject)")</f>
        <v/>
      </c>
      <c r="M83" s="84" t="str">
        <f>IFERROR(__xludf.DUMMYFUNCTION("IF($J83="""", """", ""Connection from NonPublishedInformation to "" &amp; REGEXEXTRACT(MasterCMCopy!$X83, "".*:(.*)"") &amp; "" under "" &amp; $J83 &amp; ""_"" &amp; $K83)"),"")</f>
        <v/>
      </c>
      <c r="N83" s="84" t="str">
        <f t="shared" si="6"/>
        <v/>
      </c>
      <c r="O83" s="86" t="str">
        <f>IFERROR(__xludf.DUMMYFUNCTION("IF($J83="""", """", IF($J83=""MG-Procedure"", """", REGEXREPLACE(MasterCMCopy!$P83,""\[[^\]]+\]"","""")))"),"")</f>
        <v/>
      </c>
      <c r="P83" s="83" t="str">
        <f>IFERROR(__xludf.DUMMYFUNCTION("REGEXREPLACE($O83,""[^/]+"","".."")"),"")</f>
        <v/>
      </c>
      <c r="Q83" s="84" t="str">
        <f>IF(AND(LEFT(MasterCMCopy!$C83,6)="BT-195", OR(MasterCMCopy!$O83&lt;&gt;MasterCMCopy!$O82,$G83&lt;&gt;$G82,$H83&lt;&gt;$H82)),MasterCMCopy!$C83,"")</f>
        <v/>
      </c>
      <c r="R83" s="84" t="str">
        <f>IF(AND(LEFT(MasterCMCopy!$C83,6)="BT-195", OR(MasterCMCopy!$O83&lt;&gt;MasterCMCopy!$O82,$G83&lt;&gt;$G82,$H83&lt;&gt;$H82)), "The field " &amp; MasterCMCopy!$C83 &amp; ", " &amp; MasterCMCopy!$D83 &amp; ", specifies information to generate the URI of the masked property","")</f>
        <v/>
      </c>
      <c r="S83" s="84" t="str">
        <f>IF(AND(LEFT(MasterCMCopy!$C83,6)="BT-195", OR(MasterCMCopy!$O83&lt;&gt;MasterCMCopy!$O82,$G83&lt;&gt;$G82,$H83&lt;&gt;$H82)),MasterCMCopy!$O83,"")</f>
        <v/>
      </c>
      <c r="T83" s="84" t="str">
        <f>IFERROR(__xludf.DUMMYFUNCTION("IF(AND(LEFT(MasterCMCopy!$C83,6)=""BT-195"", MasterCMCopy!$O83&lt;&gt;MasterCMCopy!$O82),IFNA(REGEXEXTRACT(MasterCMCopy!$Y83,""&lt;(.*)&gt;""),""UNKNOWN""),"""")"),"")</f>
        <v/>
      </c>
      <c r="U83" s="84" t="str">
        <f>IF(AND(LEFT(MasterCMCopy!$C83,6)="BT-197", MasterCMCopy!$C83&lt;&gt;MasterCMCopy!$C82),MasterCMCopy!$C83,"")</f>
        <v/>
      </c>
      <c r="V83" s="84" t="str">
        <f>IF(AND(LEFT(MasterCMCopy!$C83,6)="BT-197", MasterCMCopy!$C83&lt;&gt;MasterCMCopy!$C82), "In " &amp; MasterCMCopy!$C83 &amp; ", " &amp; MasterCMCopy!$D83 &amp; ", we link to the at-voc:non-publication-justification controlled list","")</f>
        <v/>
      </c>
      <c r="W83" s="84" t="str">
        <f>IF(AND(LEFT(MasterCMCopy!$C83,6)="BT-198", MasterCMCopy!$C83&lt;&gt;MasterCMCopy!$C82),MasterCMCopy!$C83,"")</f>
        <v/>
      </c>
      <c r="X83" s="84" t="str">
        <f>IF(AND(LEFT(MasterCMCopy!$C83,6)="BT-198", MasterCMCopy!$C83&lt;&gt;MasterCMCopy!$C82), MasterCMCopy!$D83 &amp; IF(AND(MasterCMCopy!$C83=MasterCMCopy!$C84, MasterCMCopy!$D83&lt;&gt;MasterCMCopy!$D84), (" (" &amp; MasterCMCopy!$D84 &amp; " below SDK 1.6)"), ""),"")</f>
        <v/>
      </c>
      <c r="Y83" s="84" t="str">
        <f t="shared" si="2"/>
        <v>tedm:MG-langString-hasConfidentialityJustification--NonPublishedInformation-ND-LotAwardCriterionNumberUnpublish</v>
      </c>
      <c r="Z83" s="84" t="str">
        <f t="shared" si="3"/>
        <v/>
      </c>
      <c r="AA83" s="84" t="str">
        <f>IF(AND(LEFT(MasterCMCopy!$C83,6)="BT-196", MasterCMCopy!$C83&lt;&gt;MasterCMCopy!$C82),MasterCMCopy!$C83,"")</f>
        <v/>
      </c>
      <c r="AB83" s="84" t="str">
        <f>IF(AND(LEFT(MasterCMCopy!$C83,6)="BT-196", MasterCMCopy!$C83&lt;&gt;MasterCMCopy!$C82), MasterCMCopy!$D83 &amp; " of " &amp; MasterCMCopy!$L83 &amp; " under " &amp; MasterCMCopy!$I83,"")</f>
        <v/>
      </c>
      <c r="AC83" s="84" t="str">
        <f t="shared" si="4"/>
        <v/>
      </c>
      <c r="AD83" s="84" t="str">
        <f t="shared" si="5"/>
        <v/>
      </c>
    </row>
    <row r="84">
      <c r="A84" s="84" t="str">
        <f t="shared" si="1"/>
        <v/>
      </c>
      <c r="B84" s="84" t="str">
        <f>IF(MasterCMCopy!$X84="","---", "tedm:" &amp; IF(LEFT(MasterCMCopy!$C84, 3)="ND-", IF(LEFT(MasterCMCopy!$C88, 3)="ND-", MasterCMCopy!$L90, MasterCMCopy!$L88) &amp; "-" &amp; MasterCMCopy!$C84, MasterCMCopy!$L84 &amp; "-" &amp; MasterCMCopy!$I84))</f>
        <v>tedm:MG-NonPublishedInformation-ND-LotAwardCriterionWeightNumberUnpublish</v>
      </c>
      <c r="C84" s="85" t="str">
        <f>IF(AND(LEFT(MasterCMCopy!$C84,6)="BT-195", OR(LEFT(MasterCMCopy!$C83,3)="ND-",$B84&lt;&gt;$B83)),MasterCMCopy!$L84,"")</f>
        <v/>
      </c>
      <c r="D84" s="84" t="str">
        <f>IF(AND(LEFT(MasterCMCopy!$C84,3)="ND-", OR(MasterCMCopy!$N84&lt;&gt;MasterCMCopy!$N83, MasterCMCopy!$P84&lt;&gt;MasterCMCopy!$P83)),MasterCMCopy!$C84,"")</f>
        <v/>
      </c>
      <c r="E84" s="84" t="str">
        <f>IF(AND(LEFT(MasterCMCopy!$C84,3)="ND-", OR(MasterCMCopy!$N84&lt;&gt;MasterCMCopy!$N83, MasterCMCopy!$P84&lt;&gt;MasterCMCopy!$P83)),MasterCMCopy!$N84,"")</f>
        <v/>
      </c>
      <c r="F84" s="86" t="str">
        <f>IFERROR(__xludf.DUMMYFUNCTION("IF($E84="""", """", REGEXEXTRACT($E84,""efbc:FieldIdentifierCode[^\]]+""))"),"")</f>
        <v/>
      </c>
      <c r="G84" s="87" t="str">
        <f>MasterCMCopy!A84</f>
        <v>1.8</v>
      </c>
      <c r="H84" s="87" t="str">
        <f>MasterCMCopy!B84</f>
        <v/>
      </c>
      <c r="J84" s="86" t="str">
        <f>IF(LEFT(MasterCMCopy!$C84,3)="ND-", IF(LEFT(MasterCMCopy!$X84,10)&lt;&gt;"epo:NonPub", MasterCMCopy!$L84, IF(RIGHT(MasterCMCopy!$X84,13)="epo:Procedure", "MG-Procedure", "")), "")</f>
        <v/>
      </c>
      <c r="K84" s="85" t="str">
        <f>IF(J84="", "", IF(J84="MG-Procedure", "ND-Root", MasterCMCopy!H84))</f>
        <v/>
      </c>
      <c r="L84" s="84" t="str">
        <f>IF($J84="", "", MasterCMCopy!$C84 &amp; " (concernsMaskedObject)")</f>
        <v/>
      </c>
      <c r="M84" s="84" t="str">
        <f>IFERROR(__xludf.DUMMYFUNCTION("IF($J84="""", """", ""Connection from NonPublishedInformation to "" &amp; REGEXEXTRACT(MasterCMCopy!$X84, "".*:(.*)"") &amp; "" under "" &amp; $J84 &amp; ""_"" &amp; $K84)"),"")</f>
        <v/>
      </c>
      <c r="N84" s="84" t="str">
        <f t="shared" si="6"/>
        <v/>
      </c>
      <c r="O84" s="86" t="str">
        <f>IFERROR(__xludf.DUMMYFUNCTION("IF($J84="""", """", IF($J84=""MG-Procedure"", """", REGEXREPLACE(MasterCMCopy!$P84,""\[[^\]]+\]"","""")))"),"")</f>
        <v/>
      </c>
      <c r="P84" s="83" t="str">
        <f>IFERROR(__xludf.DUMMYFUNCTION("REGEXREPLACE($O84,""[^/]+"","".."")"),"")</f>
        <v/>
      </c>
      <c r="Q84" s="84" t="str">
        <f>IF(AND(LEFT(MasterCMCopy!$C84,6)="BT-195", OR(MasterCMCopy!$O84&lt;&gt;MasterCMCopy!$O83,$G84&lt;&gt;$G83,$H84&lt;&gt;$H83)),MasterCMCopy!$C84,"")</f>
        <v/>
      </c>
      <c r="R84" s="84" t="str">
        <f>IF(AND(LEFT(MasterCMCopy!$C84,6)="BT-195", OR(MasterCMCopy!$O84&lt;&gt;MasterCMCopy!$O83,$G84&lt;&gt;$G83,$H84&lt;&gt;$H83)), "The field " &amp; MasterCMCopy!$C84 &amp; ", " &amp; MasterCMCopy!$D84 &amp; ", specifies information to generate the URI of the masked property","")</f>
        <v/>
      </c>
      <c r="S84" s="84" t="str">
        <f>IF(AND(LEFT(MasterCMCopy!$C84,6)="BT-195", OR(MasterCMCopy!$O84&lt;&gt;MasterCMCopy!$O83,$G84&lt;&gt;$G83,$H84&lt;&gt;$H83)),MasterCMCopy!$O84,"")</f>
        <v/>
      </c>
      <c r="T84" s="84" t="str">
        <f>IFERROR(__xludf.DUMMYFUNCTION("IF(AND(LEFT(MasterCMCopy!$C84,6)=""BT-195"", MasterCMCopy!$O84&lt;&gt;MasterCMCopy!$O83),IFNA(REGEXEXTRACT(MasterCMCopy!$Y84,""&lt;(.*)&gt;""),""UNKNOWN""),"""")"),"")</f>
        <v/>
      </c>
      <c r="U84" s="84" t="str">
        <f>IF(AND(LEFT(MasterCMCopy!$C84,6)="BT-197", MasterCMCopy!$C84&lt;&gt;MasterCMCopy!$C83),MasterCMCopy!$C84,"")</f>
        <v/>
      </c>
      <c r="V84" s="84" t="str">
        <f>IF(AND(LEFT(MasterCMCopy!$C84,6)="BT-197", MasterCMCopy!$C84&lt;&gt;MasterCMCopy!$C83), "In " &amp; MasterCMCopy!$C84 &amp; ", " &amp; MasterCMCopy!$D84 &amp; ", we link to the at-voc:non-publication-justification controlled list","")</f>
        <v/>
      </c>
      <c r="W84" s="84" t="str">
        <f>IF(AND(LEFT(MasterCMCopy!$C84,6)="BT-198", MasterCMCopy!$C84&lt;&gt;MasterCMCopy!$C83),MasterCMCopy!$C84,"")</f>
        <v>BT-198(BT-541)-Lot-Weight</v>
      </c>
      <c r="X84" s="84" t="str">
        <f>IF(AND(LEFT(MasterCMCopy!$C84,6)="BT-198", MasterCMCopy!$C84&lt;&gt;MasterCMCopy!$C83), MasterCMCopy!$D84 &amp; IF(AND(MasterCMCopy!$C84=MasterCMCopy!$C85, MasterCMCopy!$D84&lt;&gt;MasterCMCopy!$D85), (" (" &amp; MasterCMCopy!$D85 &amp; " below SDK 1.6)"), ""),"")</f>
        <v>Unpublished Access Date</v>
      </c>
      <c r="Y84" s="84" t="str">
        <f t="shared" si="2"/>
        <v>tedm:MG-langString-hasConfidentialityJustification--NonPublishedInformation-ND-LotAwardCriterionWeightNumberUnpublish</v>
      </c>
      <c r="Z84" s="84" t="str">
        <f t="shared" si="3"/>
        <v/>
      </c>
      <c r="AA84" s="84" t="str">
        <f>IF(AND(LEFT(MasterCMCopy!$C84,6)="BT-196", MasterCMCopy!$C84&lt;&gt;MasterCMCopy!$C83),MasterCMCopy!$C84,"")</f>
        <v/>
      </c>
      <c r="AB84" s="84" t="str">
        <f>IF(AND(LEFT(MasterCMCopy!$C84,6)="BT-196", MasterCMCopy!$C84&lt;&gt;MasterCMCopy!$C83), MasterCMCopy!$D84 &amp; " of " &amp; MasterCMCopy!$L84 &amp; " under " &amp; MasterCMCopy!$I84,"")</f>
        <v/>
      </c>
      <c r="AC84" s="84" t="str">
        <f t="shared" si="4"/>
        <v/>
      </c>
      <c r="AD84" s="84" t="str">
        <f t="shared" si="5"/>
        <v/>
      </c>
    </row>
    <row r="85">
      <c r="A85" s="84" t="str">
        <f t="shared" si="1"/>
        <v>ND-LotAwardCriterionNumberWeightUnpublish_v1.4-1.7.rml.ttl</v>
      </c>
      <c r="B85" s="84" t="str">
        <f>IF(MasterCMCopy!$X85="","---", "tedm:" &amp; IF(LEFT(MasterCMCopy!$C85, 3)="ND-", IF(LEFT(MasterCMCopy!$C89, 3)="ND-", MasterCMCopy!$L91, MasterCMCopy!$L89) &amp; "-" &amp; MasterCMCopy!$C85, MasterCMCopy!$L85 &amp; "-" &amp; MasterCMCopy!$I85))</f>
        <v>tedm:MG-NonPublishedInformation-ND-LotAwardCriterionNumberWeightUnpublish</v>
      </c>
      <c r="C85" s="85" t="str">
        <f>IF(AND(LEFT(MasterCMCopy!$C85,6)="BT-195", OR(LEFT(MasterCMCopy!$C84,3)="ND-",$B85&lt;&gt;$B84)),MasterCMCopy!$L85,"")</f>
        <v/>
      </c>
      <c r="D85" s="84" t="str">
        <f>IF(AND(LEFT(MasterCMCopy!$C85,3)="ND-", OR(MasterCMCopy!$N85&lt;&gt;MasterCMCopy!$N84, MasterCMCopy!$P85&lt;&gt;MasterCMCopy!$P84)),MasterCMCopy!$C85,"")</f>
        <v>ND-LotAwardCriterionNumberWeightUnpublish</v>
      </c>
      <c r="E85" s="84" t="str">
        <f>IF(AND(LEFT(MasterCMCopy!$C85,3)="ND-", OR(MasterCMCopy!$N85&lt;&gt;MasterCMCopy!$N84, MasterCMCopy!$P85&lt;&gt;MasterCMCopy!$P84)),MasterCMCopy!$N85,"")</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v>
      </c>
      <c r="F85" s="86" t="str">
        <f>IFERROR(__xludf.DUMMYFUNCTION("IF($E85="""", """", REGEXEXTRACT($E85,""efbc:FieldIdentifierCode[^\]]+""))"),"efbc:FieldIdentifierCode/text()='awa-cri-wei'")</f>
        <v>efbc:FieldIdentifierCode/text()='awa-cri-wei'</v>
      </c>
      <c r="G85" s="87" t="str">
        <f>MasterCMCopy!A85</f>
        <v>1.4</v>
      </c>
      <c r="H85" s="87" t="str">
        <f>MasterCMCopy!B85</f>
        <v>1.7</v>
      </c>
      <c r="I85" s="89" t="b">
        <v>1</v>
      </c>
      <c r="J85" s="86" t="str">
        <f>IF(LEFT(MasterCMCopy!$C85,3)="ND-", IF(LEFT(MasterCMCopy!$X85,10)&lt;&gt;"epo:NonPub", MasterCMCopy!$L85, IF(RIGHT(MasterCMCopy!$X85,13)="epo:Procedure", "MG-Procedure", "")), "")</f>
        <v/>
      </c>
      <c r="K85" s="85" t="str">
        <f>IF(J85="", "", IF(J85="MG-Procedure", "ND-Root", MasterCMCopy!H85))</f>
        <v/>
      </c>
      <c r="L85" s="84" t="str">
        <f>IF($J85="", "", MasterCMCopy!$C85 &amp; " (concernsMaskedObject)")</f>
        <v/>
      </c>
      <c r="M85" s="84" t="str">
        <f>IFERROR(__xludf.DUMMYFUNCTION("IF($J85="""", """", ""Connection from NonPublishedInformation to "" &amp; REGEXEXTRACT(MasterCMCopy!$X85, "".*:(.*)"") &amp; "" under "" &amp; $J85 &amp; ""_"" &amp; $K85)"),"")</f>
        <v/>
      </c>
      <c r="N85" s="84" t="str">
        <f t="shared" si="6"/>
        <v/>
      </c>
      <c r="O85" s="86" t="str">
        <f>IFERROR(__xludf.DUMMYFUNCTION("IF($J85="""", """", IF($J85=""MG-Procedure"", """", REGEXREPLACE(MasterCMCopy!$P85,""\[[^\]]+\]"","""")))"),"")</f>
        <v/>
      </c>
      <c r="P85" s="83" t="str">
        <f>IFERROR(__xludf.DUMMYFUNCTION("REGEXREPLACE($O85,""[^/]+"","".."")"),"")</f>
        <v/>
      </c>
      <c r="Q85" s="84" t="str">
        <f>IF(AND(LEFT(MasterCMCopy!$C85,6)="BT-195", OR(MasterCMCopy!$O85&lt;&gt;MasterCMCopy!$O84,$G85&lt;&gt;$G84,$H85&lt;&gt;$H84)),MasterCMCopy!$C85,"")</f>
        <v/>
      </c>
      <c r="R85" s="84" t="str">
        <f>IF(AND(LEFT(MasterCMCopy!$C85,6)="BT-195", OR(MasterCMCopy!$O85&lt;&gt;MasterCMCopy!$O84,$G85&lt;&gt;$G84,$H85&lt;&gt;$H84)), "The field " &amp; MasterCMCopy!$C85 &amp; ", " &amp; MasterCMCopy!$D85 &amp; ", specifies information to generate the URI of the masked property","")</f>
        <v/>
      </c>
      <c r="S85" s="84" t="str">
        <f>IF(AND(LEFT(MasterCMCopy!$C85,6)="BT-195", OR(MasterCMCopy!$O85&lt;&gt;MasterCMCopy!$O84,$G85&lt;&gt;$G84,$H85&lt;&gt;$H84)),MasterCMCopy!$O85,"")</f>
        <v/>
      </c>
      <c r="T85" s="84" t="str">
        <f>IFERROR(__xludf.DUMMYFUNCTION("IF(AND(LEFT(MasterCMCopy!$C85,6)=""BT-195"", MasterCMCopy!$O85&lt;&gt;MasterCMCopy!$O84),IFNA(REGEXEXTRACT(MasterCMCopy!$Y85,""&lt;(.*)&gt;""),""UNKNOWN""),"""")"),"")</f>
        <v/>
      </c>
      <c r="U85" s="84" t="str">
        <f>IF(AND(LEFT(MasterCMCopy!$C85,6)="BT-197", MasterCMCopy!$C85&lt;&gt;MasterCMCopy!$C84),MasterCMCopy!$C85,"")</f>
        <v/>
      </c>
      <c r="V85" s="84" t="str">
        <f>IF(AND(LEFT(MasterCMCopy!$C85,6)="BT-197", MasterCMCopy!$C85&lt;&gt;MasterCMCopy!$C84), "In " &amp; MasterCMCopy!$C85 &amp; ", " &amp; MasterCMCopy!$D85 &amp; ", we link to the at-voc:non-publication-justification controlled list","")</f>
        <v/>
      </c>
      <c r="W85" s="84" t="str">
        <f>IF(AND(LEFT(MasterCMCopy!$C85,6)="BT-198", MasterCMCopy!$C85&lt;&gt;MasterCMCopy!$C84),MasterCMCopy!$C85,"")</f>
        <v/>
      </c>
      <c r="X85" s="84" t="str">
        <f>IF(AND(LEFT(MasterCMCopy!$C85,6)="BT-198", MasterCMCopy!$C85&lt;&gt;MasterCMCopy!$C84), MasterCMCopy!$D85 &amp; IF(AND(MasterCMCopy!$C85=MasterCMCopy!$C86, MasterCMCopy!$D85&lt;&gt;MasterCMCopy!$D86), (" (" &amp; MasterCMCopy!$D86 &amp; " below SDK 1.6)"), ""),"")</f>
        <v/>
      </c>
      <c r="Y85" s="84" t="str">
        <f t="shared" si="2"/>
        <v>tedm:MG-langString-hasConfidentialityJustification--NonPublishedInformation-ND-LotAwardCriterionNumberWeightUnpublish</v>
      </c>
      <c r="Z85" s="84" t="str">
        <f t="shared" si="3"/>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A85" s="84" t="str">
        <f>IF(AND(LEFT(MasterCMCopy!$C85,6)="BT-196", MasterCMCopy!$C85&lt;&gt;MasterCMCopy!$C84),MasterCMCopy!$C85,"")</f>
        <v/>
      </c>
      <c r="AB85" s="84" t="str">
        <f>IF(AND(LEFT(MasterCMCopy!$C85,6)="BT-196", MasterCMCopy!$C85&lt;&gt;MasterCMCopy!$C84), MasterCMCopy!$D85 &amp; " of " &amp; MasterCMCopy!$L85 &amp; " under " &amp; MasterCMCopy!$I85,"")</f>
        <v/>
      </c>
      <c r="AC85" s="84" t="str">
        <f t="shared" si="4"/>
        <v/>
      </c>
      <c r="AD85" s="84" t="str">
        <f t="shared" si="5"/>
        <v/>
      </c>
      <c r="AE85" s="90"/>
      <c r="AF85" s="90"/>
    </row>
    <row r="86">
      <c r="A86" s="84" t="str">
        <f t="shared" si="1"/>
        <v/>
      </c>
      <c r="B86" s="84" t="str">
        <f>IF(MasterCMCopy!$X86="","---", "tedm:" &amp; IF(LEFT(MasterCMCopy!$C86, 3)="ND-", IF(LEFT(MasterCMCopy!$C90, 3)="ND-", MasterCMCopy!$L92, MasterCMCopy!$L90) &amp; "-" &amp; MasterCMCopy!$C86, MasterCMCopy!$L86 &amp; "-" &amp; MasterCMCopy!$I86))</f>
        <v>tedm:MG-NonPublishedInformation-ND-LotAwardCriterionNumberWeightUnpublish</v>
      </c>
      <c r="C86" s="85" t="str">
        <f>IF(AND(LEFT(MasterCMCopy!$C86,6)="BT-195", OR(LEFT(MasterCMCopy!$C85,3)="ND-",$B86&lt;&gt;$B85)),MasterCMCopy!$L86,"")</f>
        <v/>
      </c>
      <c r="D86" s="84" t="str">
        <f>IF(AND(LEFT(MasterCMCopy!$C86,3)="ND-", OR(MasterCMCopy!$N86&lt;&gt;MasterCMCopy!$N85, MasterCMCopy!$P86&lt;&gt;MasterCMCopy!$P85)),MasterCMCopy!$C86,"")</f>
        <v/>
      </c>
      <c r="E86" s="84" t="str">
        <f>IF(AND(LEFT(MasterCMCopy!$C86,3)="ND-", OR(MasterCMCopy!$N86&lt;&gt;MasterCMCopy!$N85, MasterCMCopy!$P86&lt;&gt;MasterCMCopy!$P85)),MasterCMCopy!$N86,"")</f>
        <v/>
      </c>
      <c r="F86" s="86" t="str">
        <f>IFERROR(__xludf.DUMMYFUNCTION("IF($E86="""", """", REGEXEXTRACT($E86,""efbc:FieldIdentifierCode[^\]]+""))"),"")</f>
        <v/>
      </c>
      <c r="G86" s="87" t="str">
        <f>MasterCMCopy!A86</f>
        <v>1.4</v>
      </c>
      <c r="H86" s="87" t="str">
        <f>MasterCMCopy!B86</f>
        <v>1.7</v>
      </c>
      <c r="J86" s="86" t="str">
        <f>IF(LEFT(MasterCMCopy!$C86,3)="ND-", IF(LEFT(MasterCMCopy!$X86,10)&lt;&gt;"epo:NonPub", MasterCMCopy!$L86, IF(RIGHT(MasterCMCopy!$X86,13)="epo:Procedure", "MG-Procedure", "")), "")</f>
        <v/>
      </c>
      <c r="K86" s="85" t="str">
        <f>IF(J86="", "", IF(J86="MG-Procedure", "ND-Root", MasterCMCopy!H86))</f>
        <v/>
      </c>
      <c r="L86" s="84" t="str">
        <f>IF($J86="", "", MasterCMCopy!$C86 &amp; " (concernsMaskedObject)")</f>
        <v/>
      </c>
      <c r="M86" s="84" t="str">
        <f>IFERROR(__xludf.DUMMYFUNCTION("IF($J86="""", """", ""Connection from NonPublishedInformation to "" &amp; REGEXEXTRACT(MasterCMCopy!$X86, "".*:(.*)"") &amp; "" under "" &amp; $J86 &amp; ""_"" &amp; $K86)"),"")</f>
        <v/>
      </c>
      <c r="N86" s="84" t="str">
        <f t="shared" si="6"/>
        <v/>
      </c>
      <c r="O86" s="86" t="str">
        <f>IFERROR(__xludf.DUMMYFUNCTION("IF($J86="""", """", IF($J86=""MG-Procedure"", """", REGEXREPLACE(MasterCMCopy!$P86,""\[[^\]]+\]"","""")))"),"")</f>
        <v/>
      </c>
      <c r="P86" s="83" t="str">
        <f>IFERROR(__xludf.DUMMYFUNCTION("REGEXREPLACE($O86,""[^/]+"","".."")"),"")</f>
        <v/>
      </c>
      <c r="Q86" s="84" t="str">
        <f>IF(AND(LEFT(MasterCMCopy!$C86,6)="BT-195", OR(MasterCMCopy!$O86&lt;&gt;MasterCMCopy!$O85,$G86&lt;&gt;$G85,$H86&lt;&gt;$H85)),MasterCMCopy!$C86,"")</f>
        <v/>
      </c>
      <c r="R86" s="84" t="str">
        <f>IF(AND(LEFT(MasterCMCopy!$C86,6)="BT-195", OR(MasterCMCopy!$O86&lt;&gt;MasterCMCopy!$O85,$G86&lt;&gt;$G85,$H86&lt;&gt;$H85)), "The field " &amp; MasterCMCopy!$C86 &amp; ", " &amp; MasterCMCopy!$D86 &amp; ", specifies information to generate the URI of the masked property","")</f>
        <v/>
      </c>
      <c r="S86" s="84" t="str">
        <f>IF(AND(LEFT(MasterCMCopy!$C86,6)="BT-195", OR(MasterCMCopy!$O86&lt;&gt;MasterCMCopy!$O85,$G86&lt;&gt;$G85,$H86&lt;&gt;$H85)),MasterCMCopy!$O86,"")</f>
        <v/>
      </c>
      <c r="T86" s="84" t="str">
        <f>IFERROR(__xludf.DUMMYFUNCTION("IF(AND(LEFT(MasterCMCopy!$C86,6)=""BT-195"", MasterCMCopy!$O86&lt;&gt;MasterCMCopy!$O85),IFNA(REGEXEXTRACT(MasterCMCopy!$Y86,""&lt;(.*)&gt;""),""UNKNOWN""),"""")"),"")</f>
        <v/>
      </c>
      <c r="U86" s="84" t="str">
        <f>IF(AND(LEFT(MasterCMCopy!$C86,6)="BT-197", MasterCMCopy!$C86&lt;&gt;MasterCMCopy!$C85),MasterCMCopy!$C86,"")</f>
        <v/>
      </c>
      <c r="V86" s="84" t="str">
        <f>IF(AND(LEFT(MasterCMCopy!$C86,6)="BT-197", MasterCMCopy!$C86&lt;&gt;MasterCMCopy!$C85), "In " &amp; MasterCMCopy!$C86 &amp; ", " &amp; MasterCMCopy!$D86 &amp; ", we link to the at-voc:non-publication-justification controlled list","")</f>
        <v/>
      </c>
      <c r="W86" s="84" t="str">
        <f>IF(AND(LEFT(MasterCMCopy!$C86,6)="BT-198", MasterCMCopy!$C86&lt;&gt;MasterCMCopy!$C85),MasterCMCopy!$C86,"")</f>
        <v/>
      </c>
      <c r="X86" s="84" t="str">
        <f>IF(AND(LEFT(MasterCMCopy!$C86,6)="BT-198", MasterCMCopy!$C86&lt;&gt;MasterCMCopy!$C85), MasterCMCopy!$D86 &amp; IF(AND(MasterCMCopy!$C86=MasterCMCopy!$C87, MasterCMCopy!$D86&lt;&gt;MasterCMCopy!$D87), (" (" &amp; MasterCMCopy!$D87 &amp; " below SDK 1.6)"), ""),"")</f>
        <v/>
      </c>
      <c r="Y86" s="84" t="str">
        <f t="shared" si="2"/>
        <v>tedm:MG-langString-hasConfidentialityJustification--NonPublishedInformation-ND-LotAwardCriterionNumberWeightUnpublish</v>
      </c>
      <c r="Z86" s="84" t="str">
        <f t="shared" si="3"/>
        <v/>
      </c>
      <c r="AA86" s="84" t="str">
        <f>IF(AND(LEFT(MasterCMCopy!$C86,6)="BT-196", MasterCMCopy!$C86&lt;&gt;MasterCMCopy!$C85),MasterCMCopy!$C86,"")</f>
        <v/>
      </c>
      <c r="AB86" s="84" t="str">
        <f>IF(AND(LEFT(MasterCMCopy!$C86,6)="BT-196", MasterCMCopy!$C86&lt;&gt;MasterCMCopy!$C85), MasterCMCopy!$D86 &amp; " of " &amp; MasterCMCopy!$L86 &amp; " under " &amp; MasterCMCopy!$I86,"")</f>
        <v/>
      </c>
      <c r="AC86" s="84" t="str">
        <f t="shared" si="4"/>
        <v/>
      </c>
      <c r="AD86" s="84" t="str">
        <f t="shared" si="5"/>
        <v/>
      </c>
    </row>
    <row r="87">
      <c r="A87" s="84" t="str">
        <f t="shared" si="1"/>
        <v/>
      </c>
      <c r="B87" s="84" t="str">
        <f>IF(MasterCMCopy!$X87="","---", "tedm:" &amp; IF(LEFT(MasterCMCopy!$C87, 3)="ND-", IF(LEFT(MasterCMCopy!$C91, 3)="ND-", MasterCMCopy!$L93, MasterCMCopy!$L91) &amp; "-" &amp; MasterCMCopy!$C87, MasterCMCopy!$L87 &amp; "-" &amp; MasterCMCopy!$I87))</f>
        <v>tedm:MG-NonPublishedInformation-ND-LotAwardCriterionNumberWeightUnpublish</v>
      </c>
      <c r="C87" s="85" t="str">
        <f>IF(AND(LEFT(MasterCMCopy!$C87,6)="BT-195", OR(LEFT(MasterCMCopy!$C86,3)="ND-",$B87&lt;&gt;$B86)),MasterCMCopy!$L87,"")</f>
        <v/>
      </c>
      <c r="D87" s="84" t="str">
        <f>IF(AND(LEFT(MasterCMCopy!$C87,3)="ND-", OR(MasterCMCopy!$N87&lt;&gt;MasterCMCopy!$N86, MasterCMCopy!$P87&lt;&gt;MasterCMCopy!$P86)),MasterCMCopy!$C87,"")</f>
        <v/>
      </c>
      <c r="E87" s="84" t="str">
        <f>IF(AND(LEFT(MasterCMCopy!$C87,3)="ND-", OR(MasterCMCopy!$N87&lt;&gt;MasterCMCopy!$N86, MasterCMCopy!$P87&lt;&gt;MasterCMCopy!$P86)),MasterCMCopy!$N87,"")</f>
        <v/>
      </c>
      <c r="F87" s="86" t="str">
        <f>IFERROR(__xludf.DUMMYFUNCTION("IF($E87="""", """", REGEXEXTRACT($E87,""efbc:FieldIdentifierCode[^\]]+""))"),"")</f>
        <v/>
      </c>
      <c r="G87" s="87" t="str">
        <f>MasterCMCopy!A87</f>
        <v>1.4</v>
      </c>
      <c r="H87" s="87" t="str">
        <f>MasterCMCopy!B87</f>
        <v>1.7</v>
      </c>
      <c r="J87" s="86" t="str">
        <f>IF(LEFT(MasterCMCopy!$C87,3)="ND-", IF(LEFT(MasterCMCopy!$X87,10)&lt;&gt;"epo:NonPub", MasterCMCopy!$L87, IF(RIGHT(MasterCMCopy!$X87,13)="epo:Procedure", "MG-Procedure", "")), "")</f>
        <v>MG-AwardCriterion-specifiesProcurementCriterion-Lot</v>
      </c>
      <c r="K87" s="85" t="str">
        <f>IF(J87="", "", IF(J87="MG-Procedure", "ND-Root", MasterCMCopy!H87))</f>
        <v>ND-LotAwardCriterionParameters</v>
      </c>
      <c r="L87" s="84" t="str">
        <f>IF($J87="", "", MasterCMCopy!$C87 &amp; " (concernsMaskedObject)")</f>
        <v>ND-LotAwardCriterionNumberWeightUnpublish (concernsMaskedObject)</v>
      </c>
      <c r="M87" s="84" t="str">
        <f>IFERROR(__xludf.DUMMYFUNCTION("IF($J87="""", """", ""Connection from NonPublishedInformation to "" &amp; REGEXEXTRACT(MasterCMCopy!$X87, "".*:(.*)"") &amp; "" under "" &amp; $J87 &amp; ""_"" &amp; $K87)"),"Connection from NonPublishedInformation to AwardCriterion under MG-AwardCriterion-specifiesProcurementCriterion-Lot_ND-LotAwardCriterionParameters")</f>
        <v>Connection from NonPublishedInformation to AwardCriterion under MG-AwardCriterion-specifiesProcurementCriterion-Lot_ND-LotAwardCriterionParameters</v>
      </c>
      <c r="N87" s="84" t="str">
        <f t="shared" si="6"/>
        <v>tedm:MG-AwardCriterion-specifiesProcurementCriterion-Lot_ND-LotAwardCriterionParameters</v>
      </c>
      <c r="O87" s="86" t="str">
        <f>IFERROR(__xludf.DUMMYFUNCTION("IF($J87="""", """", IF($J87=""MG-Procedure"", """", REGEXREPLACE(MasterCMCopy!$P87,""\[[^\]]+\]"","""")))"),"efac:AwardCriterionParameter/efac:FieldsPrivacy")</f>
        <v>efac:AwardCriterionParameter/efac:FieldsPrivacy</v>
      </c>
      <c r="P87" s="83" t="str">
        <f>IFERROR(__xludf.DUMMYFUNCTION("REGEXREPLACE($O87,""[^/]+"","".."")"),"../..")</f>
        <v>../..</v>
      </c>
      <c r="Q87" s="84" t="str">
        <f>IF(AND(LEFT(MasterCMCopy!$C87,6)="BT-195", OR(MasterCMCopy!$O87&lt;&gt;MasterCMCopy!$O86,$G87&lt;&gt;$G86,$H87&lt;&gt;$H86)),MasterCMCopy!$C87,"")</f>
        <v/>
      </c>
      <c r="R87" s="84" t="str">
        <f>IF(AND(LEFT(MasterCMCopy!$C87,6)="BT-195", OR(MasterCMCopy!$O87&lt;&gt;MasterCMCopy!$O86,$G87&lt;&gt;$G86,$H87&lt;&gt;$H86)), "The field " &amp; MasterCMCopy!$C87 &amp; ", " &amp; MasterCMCopy!$D87 &amp; ", specifies information to generate the URI of the masked property","")</f>
        <v/>
      </c>
      <c r="S87" s="84" t="str">
        <f>IF(AND(LEFT(MasterCMCopy!$C87,6)="BT-195", OR(MasterCMCopy!$O87&lt;&gt;MasterCMCopy!$O86,$G87&lt;&gt;$G86,$H87&lt;&gt;$H86)),MasterCMCopy!$O87,"")</f>
        <v/>
      </c>
      <c r="T87" s="84" t="str">
        <f>IFERROR(__xludf.DUMMYFUNCTION("IF(AND(LEFT(MasterCMCopy!$C87,6)=""BT-195"", MasterCMCopy!$O87&lt;&gt;MasterCMCopy!$O86),IFNA(REGEXEXTRACT(MasterCMCopy!$Y87,""&lt;(.*)&gt;""),""UNKNOWN""),"""")"),"")</f>
        <v/>
      </c>
      <c r="U87" s="84" t="str">
        <f>IF(AND(LEFT(MasterCMCopy!$C87,6)="BT-197", MasterCMCopy!$C87&lt;&gt;MasterCMCopy!$C86),MasterCMCopy!$C87,"")</f>
        <v/>
      </c>
      <c r="V87" s="84" t="str">
        <f>IF(AND(LEFT(MasterCMCopy!$C87,6)="BT-197", MasterCMCopy!$C87&lt;&gt;MasterCMCopy!$C86), "In " &amp; MasterCMCopy!$C87 &amp; ", " &amp; MasterCMCopy!$D87 &amp; ", we link to the at-voc:non-publication-justification controlled list","")</f>
        <v/>
      </c>
      <c r="W87" s="84" t="str">
        <f>IF(AND(LEFT(MasterCMCopy!$C87,6)="BT-198", MasterCMCopy!$C87&lt;&gt;MasterCMCopy!$C86),MasterCMCopy!$C87,"")</f>
        <v/>
      </c>
      <c r="X87" s="84" t="str">
        <f>IF(AND(LEFT(MasterCMCopy!$C87,6)="BT-198", MasterCMCopy!$C87&lt;&gt;MasterCMCopy!$C86), MasterCMCopy!$D87 &amp; IF(AND(MasterCMCopy!$C87=MasterCMCopy!$C88, MasterCMCopy!$D87&lt;&gt;MasterCMCopy!$D88), (" (" &amp; MasterCMCopy!$D88 &amp; " below SDK 1.6)"), ""),"")</f>
        <v/>
      </c>
      <c r="Y87" s="84" t="str">
        <f t="shared" si="2"/>
        <v>tedm:MG-langString-hasConfidentialityJustification--NonPublishedInformation-ND-LotAwardCriterionNumberWeightUnpublish</v>
      </c>
      <c r="Z87" s="84" t="str">
        <f t="shared" si="3"/>
        <v/>
      </c>
      <c r="AA87" s="84" t="str">
        <f>IF(AND(LEFT(MasterCMCopy!$C87,6)="BT-196", MasterCMCopy!$C87&lt;&gt;MasterCMCopy!$C86),MasterCMCopy!$C87,"")</f>
        <v/>
      </c>
      <c r="AB87" s="84" t="str">
        <f>IF(AND(LEFT(MasterCMCopy!$C87,6)="BT-196", MasterCMCopy!$C87&lt;&gt;MasterCMCopy!$C86), MasterCMCopy!$D87 &amp; " of " &amp; MasterCMCopy!$L87 &amp; " under " &amp; MasterCMCopy!$I87,"")</f>
        <v/>
      </c>
      <c r="AC87" s="84" t="str">
        <f t="shared" si="4"/>
        <v/>
      </c>
      <c r="AD87" s="84" t="str">
        <f t="shared" si="5"/>
        <v/>
      </c>
    </row>
    <row r="88">
      <c r="A88" s="84" t="str">
        <f t="shared" si="1"/>
        <v>ND-LotAwardCriterionNumberWeightUnpublish_v1.8+.rml.ttl</v>
      </c>
      <c r="B88" s="84" t="str">
        <f>IF(MasterCMCopy!$X88="","---", "tedm:" &amp; IF(LEFT(MasterCMCopy!$C88, 3)="ND-", IF(LEFT(MasterCMCopy!$C92, 3)="ND-", MasterCMCopy!$L94, MasterCMCopy!$L92) &amp; "-" &amp; MasterCMCopy!$C88, MasterCMCopy!$L88 &amp; "-" &amp; MasterCMCopy!$I88))</f>
        <v>tedm:MG-NonPublishedInformation-ND-LotAwardCriterionNumberWeightUnpublish</v>
      </c>
      <c r="C88" s="85" t="str">
        <f>IF(AND(LEFT(MasterCMCopy!$C88,6)="BT-195", OR(LEFT(MasterCMCopy!$C87,3)="ND-",$B88&lt;&gt;$B87)),MasterCMCopy!$L88,"")</f>
        <v/>
      </c>
      <c r="D88" s="84" t="str">
        <f>IF(AND(LEFT(MasterCMCopy!$C88,3)="ND-", OR(MasterCMCopy!$N88&lt;&gt;MasterCMCopy!$N87, MasterCMCopy!$P88&lt;&gt;MasterCMCopy!$P87)),MasterCMCopy!$C88,"")</f>
        <v>ND-LotAwardCriterionNumberWeightUnpublish</v>
      </c>
      <c r="E88" s="84" t="str">
        <f>IF(AND(LEFT(MasterCMCopy!$C88,3)="ND-", OR(MasterCMCopy!$N88&lt;&gt;MasterCMCopy!$N87, MasterCMCopy!$P88&lt;&gt;MasterCMCopy!$P87)),MasterCMCopy!$N88,"")</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v>
      </c>
      <c r="F88" s="86" t="str">
        <f>IFERROR(__xludf.DUMMYFUNCTION("IF($E88="""", """", REGEXEXTRACT($E88,""efbc:FieldIdentifierCode[^\]]+""))"),"efbc:FieldIdentifierCode/text()='awa-cri-wei'")</f>
        <v>efbc:FieldIdentifierCode/text()='awa-cri-wei'</v>
      </c>
      <c r="G88" s="87" t="str">
        <f>MasterCMCopy!A88</f>
        <v>1.8</v>
      </c>
      <c r="H88" s="87" t="str">
        <f>MasterCMCopy!B88</f>
        <v/>
      </c>
      <c r="I88" s="89" t="b">
        <v>1</v>
      </c>
      <c r="J88" s="86" t="str">
        <f>IF(LEFT(MasterCMCopy!$C88,3)="ND-", IF(LEFT(MasterCMCopy!$X88,10)&lt;&gt;"epo:NonPub", MasterCMCopy!$L88, IF(RIGHT(MasterCMCopy!$X88,13)="epo:Procedure", "MG-Procedure", "")), "")</f>
        <v/>
      </c>
      <c r="K88" s="85" t="str">
        <f>IF(J88="", "", IF(J88="MG-Procedure", "ND-Root", MasterCMCopy!H88))</f>
        <v/>
      </c>
      <c r="L88" s="84" t="str">
        <f>IF($J88="", "", MasterCMCopy!$C88 &amp; " (concernsMaskedObject)")</f>
        <v/>
      </c>
      <c r="M88" s="84" t="str">
        <f>IFERROR(__xludf.DUMMYFUNCTION("IF($J88="""", """", ""Connection from NonPublishedInformation to "" &amp; REGEXEXTRACT(MasterCMCopy!$X88, "".*:(.*)"") &amp; "" under "" &amp; $J88 &amp; ""_"" &amp; $K88)"),"")</f>
        <v/>
      </c>
      <c r="N88" s="84" t="str">
        <f t="shared" si="6"/>
        <v/>
      </c>
      <c r="O88" s="86" t="str">
        <f>IFERROR(__xludf.DUMMYFUNCTION("IF($J88="""", """", IF($J88=""MG-Procedure"", """", REGEXREPLACE(MasterCMCopy!$P88,""\[[^\]]+\]"","""")))"),"")</f>
        <v/>
      </c>
      <c r="P88" s="83" t="str">
        <f>IFERROR(__xludf.DUMMYFUNCTION("REGEXREPLACE($O88,""[^/]+"","".."")"),"")</f>
        <v/>
      </c>
      <c r="Q88" s="84" t="str">
        <f>IF(AND(LEFT(MasterCMCopy!$C88,6)="BT-195", OR(MasterCMCopy!$O88&lt;&gt;MasterCMCopy!$O87,$G88&lt;&gt;$G87,$H88&lt;&gt;$H87)),MasterCMCopy!$C88,"")</f>
        <v/>
      </c>
      <c r="R88" s="84" t="str">
        <f>IF(AND(LEFT(MasterCMCopy!$C88,6)="BT-195", OR(MasterCMCopy!$O88&lt;&gt;MasterCMCopy!$O87,$G88&lt;&gt;$G87,$H88&lt;&gt;$H87)), "The field " &amp; MasterCMCopy!$C88 &amp; ", " &amp; MasterCMCopy!$D88 &amp; ", specifies information to generate the URI of the masked property","")</f>
        <v/>
      </c>
      <c r="S88" s="84" t="str">
        <f>IF(AND(LEFT(MasterCMCopy!$C88,6)="BT-195", OR(MasterCMCopy!$O88&lt;&gt;MasterCMCopy!$O87,$G88&lt;&gt;$G87,$H88&lt;&gt;$H87)),MasterCMCopy!$O88,"")</f>
        <v/>
      </c>
      <c r="T88" s="84" t="str">
        <f>IFERROR(__xludf.DUMMYFUNCTION("IF(AND(LEFT(MasterCMCopy!$C88,6)=""BT-195"", MasterCMCopy!$O88&lt;&gt;MasterCMCopy!$O87),IFNA(REGEXEXTRACT(MasterCMCopy!$Y88,""&lt;(.*)&gt;""),""UNKNOWN""),"""")"),"")</f>
        <v/>
      </c>
      <c r="U88" s="84" t="str">
        <f>IF(AND(LEFT(MasterCMCopy!$C88,6)="BT-197", MasterCMCopy!$C88&lt;&gt;MasterCMCopy!$C87),MasterCMCopy!$C88,"")</f>
        <v/>
      </c>
      <c r="V88" s="84" t="str">
        <f>IF(AND(LEFT(MasterCMCopy!$C88,6)="BT-197", MasterCMCopy!$C88&lt;&gt;MasterCMCopy!$C87), "In " &amp; MasterCMCopy!$C88 &amp; ", " &amp; MasterCMCopy!$D88 &amp; ", we link to the at-voc:non-publication-justification controlled list","")</f>
        <v/>
      </c>
      <c r="W88" s="84" t="str">
        <f>IF(AND(LEFT(MasterCMCopy!$C88,6)="BT-198", MasterCMCopy!$C88&lt;&gt;MasterCMCopy!$C87),MasterCMCopy!$C88,"")</f>
        <v/>
      </c>
      <c r="X88" s="84" t="str">
        <f>IF(AND(LEFT(MasterCMCopy!$C88,6)="BT-198", MasterCMCopy!$C88&lt;&gt;MasterCMCopy!$C87), MasterCMCopy!$D88 &amp; IF(AND(MasterCMCopy!$C88=MasterCMCopy!$C89, MasterCMCopy!$D88&lt;&gt;MasterCMCopy!$D89), (" (" &amp; MasterCMCopy!$D89 &amp; " below SDK 1.6)"), ""),"")</f>
        <v/>
      </c>
      <c r="Y88" s="84" t="str">
        <f t="shared" si="2"/>
        <v>tedm:MG-langString-hasConfidentialityJustification--NonPublishedInformation-ND-LotAwardCriterionNumberWeightUnpublish</v>
      </c>
      <c r="Z88" s="84" t="str">
        <f t="shared" si="3"/>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A88" s="84" t="str">
        <f>IF(AND(LEFT(MasterCMCopy!$C88,6)="BT-196", MasterCMCopy!$C88&lt;&gt;MasterCMCopy!$C87),MasterCMCopy!$C88,"")</f>
        <v/>
      </c>
      <c r="AB88" s="84" t="str">
        <f>IF(AND(LEFT(MasterCMCopy!$C88,6)="BT-196", MasterCMCopy!$C88&lt;&gt;MasterCMCopy!$C87), MasterCMCopy!$D88 &amp; " of " &amp; MasterCMCopy!$L88 &amp; " under " &amp; MasterCMCopy!$I88,"")</f>
        <v/>
      </c>
      <c r="AC88" s="84" t="str">
        <f t="shared" si="4"/>
        <v/>
      </c>
      <c r="AD88" s="84" t="str">
        <f t="shared" si="5"/>
        <v/>
      </c>
      <c r="AE88" s="90"/>
      <c r="AF88" s="90"/>
    </row>
    <row r="89">
      <c r="A89" s="84" t="str">
        <f t="shared" si="1"/>
        <v/>
      </c>
      <c r="B89" s="84" t="str">
        <f>IF(MasterCMCopy!$X89="","---", "tedm:" &amp; IF(LEFT(MasterCMCopy!$C89, 3)="ND-", IF(LEFT(MasterCMCopy!$C93, 3)="ND-", MasterCMCopy!$L95, MasterCMCopy!$L93) &amp; "-" &amp; MasterCMCopy!$C89, MasterCMCopy!$L89 &amp; "-" &amp; MasterCMCopy!$I89))</f>
        <v>tedm:MG-NonPublishedInformation-ND-LotAwardCriterionNumberWeightUnpublish</v>
      </c>
      <c r="C89" s="85" t="str">
        <f>IF(AND(LEFT(MasterCMCopy!$C89,6)="BT-195", OR(LEFT(MasterCMCopy!$C88,3)="ND-",$B89&lt;&gt;$B88)),MasterCMCopy!$L89,"")</f>
        <v/>
      </c>
      <c r="D89" s="84" t="str">
        <f>IF(AND(LEFT(MasterCMCopy!$C89,3)="ND-", OR(MasterCMCopy!$N89&lt;&gt;MasterCMCopy!$N88, MasterCMCopy!$P89&lt;&gt;MasterCMCopy!$P88)),MasterCMCopy!$C89,"")</f>
        <v/>
      </c>
      <c r="E89" s="84" t="str">
        <f>IF(AND(LEFT(MasterCMCopy!$C89,3)="ND-", OR(MasterCMCopy!$N89&lt;&gt;MasterCMCopy!$N88, MasterCMCopy!$P89&lt;&gt;MasterCMCopy!$P88)),MasterCMCopy!$N89,"")</f>
        <v/>
      </c>
      <c r="F89" s="86" t="str">
        <f>IFERROR(__xludf.DUMMYFUNCTION("IF($E89="""", """", REGEXEXTRACT($E89,""efbc:FieldIdentifierCode[^\]]+""))"),"")</f>
        <v/>
      </c>
      <c r="G89" s="87" t="str">
        <f>MasterCMCopy!A89</f>
        <v>1.8</v>
      </c>
      <c r="H89" s="87" t="str">
        <f>MasterCMCopy!B89</f>
        <v/>
      </c>
      <c r="J89" s="86" t="str">
        <f>IF(LEFT(MasterCMCopy!$C89,3)="ND-", IF(LEFT(MasterCMCopy!$X89,10)&lt;&gt;"epo:NonPub", MasterCMCopy!$L89, IF(RIGHT(MasterCMCopy!$X89,13)="epo:Procedure", "MG-Procedure", "")), "")</f>
        <v/>
      </c>
      <c r="K89" s="85" t="str">
        <f>IF(J89="", "", IF(J89="MG-Procedure", "ND-Root", MasterCMCopy!H89))</f>
        <v/>
      </c>
      <c r="L89" s="84" t="str">
        <f>IF($J89="", "", MasterCMCopy!$C89 &amp; " (concernsMaskedObject)")</f>
        <v/>
      </c>
      <c r="M89" s="84" t="str">
        <f>IFERROR(__xludf.DUMMYFUNCTION("IF($J89="""", """", ""Connection from NonPublishedInformation to "" &amp; REGEXEXTRACT(MasterCMCopy!$X89, "".*:(.*)"") &amp; "" under "" &amp; $J89 &amp; ""_"" &amp; $K89)"),"")</f>
        <v/>
      </c>
      <c r="N89" s="84" t="str">
        <f t="shared" si="6"/>
        <v/>
      </c>
      <c r="O89" s="86" t="str">
        <f>IFERROR(__xludf.DUMMYFUNCTION("IF($J89="""", """", IF($J89=""MG-Procedure"", """", REGEXREPLACE(MasterCMCopy!$P89,""\[[^\]]+\]"","""")))"),"")</f>
        <v/>
      </c>
      <c r="P89" s="83" t="str">
        <f>IFERROR(__xludf.DUMMYFUNCTION("REGEXREPLACE($O89,""[^/]+"","".."")"),"")</f>
        <v/>
      </c>
      <c r="Q89" s="84" t="str">
        <f>IF(AND(LEFT(MasterCMCopy!$C89,6)="BT-195", OR(MasterCMCopy!$O89&lt;&gt;MasterCMCopy!$O88,$G89&lt;&gt;$G88,$H89&lt;&gt;$H88)),MasterCMCopy!$C89,"")</f>
        <v/>
      </c>
      <c r="R89" s="84" t="str">
        <f>IF(AND(LEFT(MasterCMCopy!$C89,6)="BT-195", OR(MasterCMCopy!$O89&lt;&gt;MasterCMCopy!$O88,$G89&lt;&gt;$G88,$H89&lt;&gt;$H88)), "The field " &amp; MasterCMCopy!$C89 &amp; ", " &amp; MasterCMCopy!$D89 &amp; ", specifies information to generate the URI of the masked property","")</f>
        <v/>
      </c>
      <c r="S89" s="84" t="str">
        <f>IF(AND(LEFT(MasterCMCopy!$C89,6)="BT-195", OR(MasterCMCopy!$O89&lt;&gt;MasterCMCopy!$O88,$G89&lt;&gt;$G88,$H89&lt;&gt;$H88)),MasterCMCopy!$O89,"")</f>
        <v/>
      </c>
      <c r="T89" s="84" t="str">
        <f>IFERROR(__xludf.DUMMYFUNCTION("IF(AND(LEFT(MasterCMCopy!$C89,6)=""BT-195"", MasterCMCopy!$O89&lt;&gt;MasterCMCopy!$O88),IFNA(REGEXEXTRACT(MasterCMCopy!$Y89,""&lt;(.*)&gt;""),""UNKNOWN""),"""")"),"")</f>
        <v/>
      </c>
      <c r="U89" s="84" t="str">
        <f>IF(AND(LEFT(MasterCMCopy!$C89,6)="BT-197", MasterCMCopy!$C89&lt;&gt;MasterCMCopy!$C88),MasterCMCopy!$C89,"")</f>
        <v/>
      </c>
      <c r="V89" s="84" t="str">
        <f>IF(AND(LEFT(MasterCMCopy!$C89,6)="BT-197", MasterCMCopy!$C89&lt;&gt;MasterCMCopy!$C88), "In " &amp; MasterCMCopy!$C89 &amp; ", " &amp; MasterCMCopy!$D89 &amp; ", we link to the at-voc:non-publication-justification controlled list","")</f>
        <v/>
      </c>
      <c r="W89" s="84" t="str">
        <f>IF(AND(LEFT(MasterCMCopy!$C89,6)="BT-198", MasterCMCopy!$C89&lt;&gt;MasterCMCopy!$C88),MasterCMCopy!$C89,"")</f>
        <v/>
      </c>
      <c r="X89" s="84" t="str">
        <f>IF(AND(LEFT(MasterCMCopy!$C89,6)="BT-198", MasterCMCopy!$C89&lt;&gt;MasterCMCopy!$C88), MasterCMCopy!$D89 &amp; IF(AND(MasterCMCopy!$C89=MasterCMCopy!$C90, MasterCMCopy!$D89&lt;&gt;MasterCMCopy!$D90), (" (" &amp; MasterCMCopy!$D90 &amp; " below SDK 1.6)"), ""),"")</f>
        <v/>
      </c>
      <c r="Y89" s="84" t="str">
        <f t="shared" si="2"/>
        <v>tedm:MG-langString-hasConfidentialityJustification--NonPublishedInformation-ND-LotAwardCriterionNumberWeightUnpublish</v>
      </c>
      <c r="Z89" s="84" t="str">
        <f t="shared" si="3"/>
        <v/>
      </c>
      <c r="AA89" s="84" t="str">
        <f>IF(AND(LEFT(MasterCMCopy!$C89,6)="BT-196", MasterCMCopy!$C89&lt;&gt;MasterCMCopy!$C88),MasterCMCopy!$C89,"")</f>
        <v/>
      </c>
      <c r="AB89" s="84" t="str">
        <f>IF(AND(LEFT(MasterCMCopy!$C89,6)="BT-196", MasterCMCopy!$C89&lt;&gt;MasterCMCopy!$C88), MasterCMCopy!$D89 &amp; " of " &amp; MasterCMCopy!$L89 &amp; " under " &amp; MasterCMCopy!$I89,"")</f>
        <v/>
      </c>
      <c r="AC89" s="84" t="str">
        <f t="shared" si="4"/>
        <v/>
      </c>
      <c r="AD89" s="84" t="str">
        <f t="shared" si="5"/>
        <v/>
      </c>
    </row>
    <row r="90">
      <c r="A90" s="84" t="str">
        <f t="shared" si="1"/>
        <v/>
      </c>
      <c r="B90" s="84" t="str">
        <f>IF(MasterCMCopy!$X90="","---", "tedm:" &amp; IF(LEFT(MasterCMCopy!$C90, 3)="ND-", IF(LEFT(MasterCMCopy!$C94, 3)="ND-", MasterCMCopy!$L96, MasterCMCopy!$L94) &amp; "-" &amp; MasterCMCopy!$C90, MasterCMCopy!$L90 &amp; "-" &amp; MasterCMCopy!$I90))</f>
        <v>tedm:MG-NonPublishedInformation-ND-LotAwardCriterionNumberWeightUnpublish</v>
      </c>
      <c r="C90" s="85" t="str">
        <f>IF(AND(LEFT(MasterCMCopy!$C90,6)="BT-195", OR(LEFT(MasterCMCopy!$C89,3)="ND-",$B90&lt;&gt;$B89)),MasterCMCopy!$L90,"")</f>
        <v/>
      </c>
      <c r="D90" s="84" t="str">
        <f>IF(AND(LEFT(MasterCMCopy!$C90,3)="ND-", OR(MasterCMCopy!$N90&lt;&gt;MasterCMCopy!$N89, MasterCMCopy!$P90&lt;&gt;MasterCMCopy!$P89)),MasterCMCopy!$C90,"")</f>
        <v/>
      </c>
      <c r="E90" s="84" t="str">
        <f>IF(AND(LEFT(MasterCMCopy!$C90,3)="ND-", OR(MasterCMCopy!$N90&lt;&gt;MasterCMCopy!$N89, MasterCMCopy!$P90&lt;&gt;MasterCMCopy!$P89)),MasterCMCopy!$N90,"")</f>
        <v/>
      </c>
      <c r="F90" s="86" t="str">
        <f>IFERROR(__xludf.DUMMYFUNCTION("IF($E90="""", """", REGEXEXTRACT($E90,""efbc:FieldIdentifierCode[^\]]+""))"),"")</f>
        <v/>
      </c>
      <c r="G90" s="87" t="str">
        <f>MasterCMCopy!A90</f>
        <v>1.8</v>
      </c>
      <c r="H90" s="87" t="str">
        <f>MasterCMCopy!B90</f>
        <v/>
      </c>
      <c r="J90" s="86" t="str">
        <f>IF(LEFT(MasterCMCopy!$C90,3)="ND-", IF(LEFT(MasterCMCopy!$X90,10)&lt;&gt;"epo:NonPub", MasterCMCopy!$L90, IF(RIGHT(MasterCMCopy!$X90,13)="epo:Procedure", "MG-Procedure", "")), "")</f>
        <v>MG-AwardCriterion-specifiesProcurementCriterion-Lot</v>
      </c>
      <c r="K90" s="85" t="str">
        <f>IF(J90="", "", IF(J90="MG-Procedure", "ND-Root", MasterCMCopy!H90))</f>
        <v>ND-LotAwardWeightCriterionParameter</v>
      </c>
      <c r="L90" s="84" t="str">
        <f>IF($J90="", "", MasterCMCopy!$C90 &amp; " (concernsMaskedObject)")</f>
        <v>ND-LotAwardCriterionNumberWeightUnpublish (concernsMaskedObject)</v>
      </c>
      <c r="M90" s="84" t="str">
        <f>IFERROR(__xludf.DUMMYFUNCTION("IF($J90="""", """", ""Connection from NonPublishedInformation to "" &amp; REGEXEXTRACT(MasterCMCopy!$X90, "".*:(.*)"") &amp; "" under "" &amp; $J90 &amp; ""_"" &amp; $K90)"),"Connection from NonPublishedInformation to AwardCriterion under MG-AwardCriterion-specifiesProcurementCriterion-Lot_ND-LotAwardWeightCriterionParameter")</f>
        <v>Connection from NonPublishedInformation to AwardCriterion under MG-AwardCriterion-specifiesProcurementCriterion-Lot_ND-LotAwardWeightCriterionParameter</v>
      </c>
      <c r="N90" s="84" t="str">
        <f t="shared" si="6"/>
        <v>tedm:MG-AwardCriterion-specifiesProcurementCriterion-Lot_ND-LotAwardWeightCriterionParameter</v>
      </c>
      <c r="O90" s="86" t="str">
        <f>IFERROR(__xludf.DUMMYFUNCTION("IF($J90="""", """", IF($J90=""MG-Procedure"", """", REGEXREPLACE(MasterCMCopy!$P90,""\[[^\]]+\]"","""")))"),"efac:FieldsPrivacy")</f>
        <v>efac:FieldsPrivacy</v>
      </c>
      <c r="P90" s="83" t="str">
        <f>IFERROR(__xludf.DUMMYFUNCTION("REGEXREPLACE($O90,""[^/]+"","".."")"),"..")</f>
        <v>..</v>
      </c>
      <c r="Q90" s="84" t="str">
        <f>IF(AND(LEFT(MasterCMCopy!$C90,6)="BT-195", OR(MasterCMCopy!$O90&lt;&gt;MasterCMCopy!$O89,$G90&lt;&gt;$G89,$H90&lt;&gt;$H89)),MasterCMCopy!$C90,"")</f>
        <v/>
      </c>
      <c r="R90" s="84" t="str">
        <f>IF(AND(LEFT(MasterCMCopy!$C90,6)="BT-195", OR(MasterCMCopy!$O90&lt;&gt;MasterCMCopy!$O89,$G90&lt;&gt;$G89,$H90&lt;&gt;$H89)), "The field " &amp; MasterCMCopy!$C90 &amp; ", " &amp; MasterCMCopy!$D90 &amp; ", specifies information to generate the URI of the masked property","")</f>
        <v/>
      </c>
      <c r="S90" s="84" t="str">
        <f>IF(AND(LEFT(MasterCMCopy!$C90,6)="BT-195", OR(MasterCMCopy!$O90&lt;&gt;MasterCMCopy!$O89,$G90&lt;&gt;$G89,$H90&lt;&gt;$H89)),MasterCMCopy!$O90,"")</f>
        <v/>
      </c>
      <c r="T90" s="84" t="str">
        <f>IFERROR(__xludf.DUMMYFUNCTION("IF(AND(LEFT(MasterCMCopy!$C90,6)=""BT-195"", MasterCMCopy!$O90&lt;&gt;MasterCMCopy!$O89),IFNA(REGEXEXTRACT(MasterCMCopy!$Y90,""&lt;(.*)&gt;""),""UNKNOWN""),"""")"),"")</f>
        <v/>
      </c>
      <c r="U90" s="84" t="str">
        <f>IF(AND(LEFT(MasterCMCopy!$C90,6)="BT-197", MasterCMCopy!$C90&lt;&gt;MasterCMCopy!$C89),MasterCMCopy!$C90,"")</f>
        <v/>
      </c>
      <c r="V90" s="84" t="str">
        <f>IF(AND(LEFT(MasterCMCopy!$C90,6)="BT-197", MasterCMCopy!$C90&lt;&gt;MasterCMCopy!$C89), "In " &amp; MasterCMCopy!$C90 &amp; ", " &amp; MasterCMCopy!$D90 &amp; ", we link to the at-voc:non-publication-justification controlled list","")</f>
        <v/>
      </c>
      <c r="W90" s="84" t="str">
        <f>IF(AND(LEFT(MasterCMCopy!$C90,6)="BT-198", MasterCMCopy!$C90&lt;&gt;MasterCMCopy!$C89),MasterCMCopy!$C90,"")</f>
        <v/>
      </c>
      <c r="X90" s="84" t="str">
        <f>IF(AND(LEFT(MasterCMCopy!$C90,6)="BT-198", MasterCMCopy!$C90&lt;&gt;MasterCMCopy!$C89), MasterCMCopy!$D90 &amp; IF(AND(MasterCMCopy!$C90=MasterCMCopy!$C91, MasterCMCopy!$D90&lt;&gt;MasterCMCopy!$D91), (" (" &amp; MasterCMCopy!$D91 &amp; " below SDK 1.6)"), ""),"")</f>
        <v/>
      </c>
      <c r="Y90" s="84" t="str">
        <f t="shared" si="2"/>
        <v>tedm:MG-langString-hasConfidentialityJustification--NonPublishedInformation-ND-LotAwardCriterionNumberWeightUnpublish</v>
      </c>
      <c r="Z90" s="84" t="str">
        <f t="shared" si="3"/>
        <v/>
      </c>
      <c r="AA90" s="84" t="str">
        <f>IF(AND(LEFT(MasterCMCopy!$C90,6)="BT-196", MasterCMCopy!$C90&lt;&gt;MasterCMCopy!$C89),MasterCMCopy!$C90,"")</f>
        <v/>
      </c>
      <c r="AB90" s="84" t="str">
        <f>IF(AND(LEFT(MasterCMCopy!$C90,6)="BT-196", MasterCMCopy!$C90&lt;&gt;MasterCMCopy!$C89), MasterCMCopy!$D90 &amp; " of " &amp; MasterCMCopy!$L90 &amp; " under " &amp; MasterCMCopy!$I90,"")</f>
        <v/>
      </c>
      <c r="AC90" s="84" t="str">
        <f t="shared" si="4"/>
        <v/>
      </c>
      <c r="AD90" s="84" t="str">
        <f t="shared" si="5"/>
        <v/>
      </c>
    </row>
    <row r="91">
      <c r="A91" s="84" t="str">
        <f t="shared" si="1"/>
        <v/>
      </c>
      <c r="B91" s="84" t="str">
        <f>IF(MasterCMCopy!$X91="","---", "tedm:" &amp; IF(LEFT(MasterCMCopy!$C91, 3)="ND-", IF(LEFT(MasterCMCopy!$C95, 3)="ND-", MasterCMCopy!$L97, MasterCMCopy!$L95) &amp; "-" &amp; MasterCMCopy!$C91, MasterCMCopy!$L91 &amp; "-" &amp; MasterCMCopy!$I91))</f>
        <v>tedm:MG-NonPublishedInformation-ND-LotAwardCriterionNumberWeightUnpublish</v>
      </c>
      <c r="C91" s="85" t="str">
        <f>IF(AND(LEFT(MasterCMCopy!$C91,6)="BT-195", OR(LEFT(MasterCMCopy!$C90,3)="ND-",$B91&lt;&gt;$B90)),MasterCMCopy!$L91,"")</f>
        <v>MG-NonPublishedInformation</v>
      </c>
      <c r="D91" s="84" t="str">
        <f>IF(AND(LEFT(MasterCMCopy!$C91,3)="ND-", OR(MasterCMCopy!$N91&lt;&gt;MasterCMCopy!$N90, MasterCMCopy!$P91&lt;&gt;MasterCMCopy!$P90)),MasterCMCopy!$C91,"")</f>
        <v/>
      </c>
      <c r="E91" s="84" t="str">
        <f>IF(AND(LEFT(MasterCMCopy!$C91,3)="ND-", OR(MasterCMCopy!$N91&lt;&gt;MasterCMCopy!$N90, MasterCMCopy!$P91&lt;&gt;MasterCMCopy!$P90)),MasterCMCopy!$N91,"")</f>
        <v/>
      </c>
      <c r="F91" s="86" t="str">
        <f>IFERROR(__xludf.DUMMYFUNCTION("IF($E91="""", """", REGEXEXTRACT($E91,""efbc:FieldIdentifierCode[^\]]+""))"),"")</f>
        <v/>
      </c>
      <c r="G91" s="87" t="str">
        <f>MasterCMCopy!A91</f>
        <v>1.4</v>
      </c>
      <c r="H91" s="87" t="str">
        <f>MasterCMCopy!B91</f>
        <v/>
      </c>
      <c r="J91" s="86" t="str">
        <f>IF(LEFT(MasterCMCopy!$C91,3)="ND-", IF(LEFT(MasterCMCopy!$X91,10)&lt;&gt;"epo:NonPub", MasterCMCopy!$L91, IF(RIGHT(MasterCMCopy!$X91,13)="epo:Procedure", "MG-Procedure", "")), "")</f>
        <v/>
      </c>
      <c r="K91" s="85" t="str">
        <f>IF(J91="", "", IF(J91="MG-Procedure", "ND-Root", MasterCMCopy!H91))</f>
        <v/>
      </c>
      <c r="L91" s="84" t="str">
        <f>IF($J91="", "", MasterCMCopy!$C91 &amp; " (concernsMaskedObject)")</f>
        <v/>
      </c>
      <c r="M91" s="84" t="str">
        <f>IFERROR(__xludf.DUMMYFUNCTION("IF($J91="""", """", ""Connection from NonPublishedInformation to "" &amp; REGEXEXTRACT(MasterCMCopy!$X91, "".*:(.*)"") &amp; "" under "" &amp; $J91 &amp; ""_"" &amp; $K91)"),"")</f>
        <v/>
      </c>
      <c r="N91" s="84" t="str">
        <f t="shared" si="6"/>
        <v/>
      </c>
      <c r="O91" s="86" t="str">
        <f>IFERROR(__xludf.DUMMYFUNCTION("IF($J91="""", """", IF($J91=""MG-Procedure"", """", REGEXREPLACE(MasterCMCopy!$P91,""\[[^\]]+\]"","""")))"),"")</f>
        <v/>
      </c>
      <c r="P91" s="83" t="str">
        <f>IFERROR(__xludf.DUMMYFUNCTION("REGEXREPLACE($O91,""[^/]+"","".."")"),"")</f>
        <v/>
      </c>
      <c r="Q91" s="84" t="str">
        <f>IF(AND(LEFT(MasterCMCopy!$C91,6)="BT-195", OR(MasterCMCopy!$O91&lt;&gt;MasterCMCopy!$O90,$G91&lt;&gt;$G90,$H91&lt;&gt;$H90)),MasterCMCopy!$C91,"")</f>
        <v>BT-195(BT-5421)-Lot</v>
      </c>
      <c r="R91" s="84" t="str">
        <f>IF(AND(LEFT(MasterCMCopy!$C91,6)="BT-195", OR(MasterCMCopy!$O91&lt;&gt;MasterCMCopy!$O90,$G91&lt;&gt;$G90,$H91&lt;&gt;$H90)), "The field " &amp; MasterCMCopy!$C91 &amp; ", " &amp; MasterCMCopy!$D91 &amp; ", specifies information to generate the URI of the masked property","")</f>
        <v>The field BT-195(BT-5421)-Lot, Unpublished Identifier, specifies information to generate the URI of the masked property</v>
      </c>
      <c r="S91" s="84" t="str">
        <f>IF(AND(LEFT(MasterCMCopy!$C91,6)="BT-195", OR(MasterCMCopy!$O91&lt;&gt;MasterCMCopy!$O90,$G91&lt;&gt;$G90,$H91&lt;&gt;$H90)),MasterCMCopy!$O91,"")</f>
        <v>efbc:FieldIdentifierCode/text() = 'awa-cri-wei'</v>
      </c>
      <c r="T91" s="88" t="str">
        <f>IFERROR(__xludf.DUMMYFUNCTION("IF(AND(LEFT(MasterCMCopy!$C91,6)=""BT-195"", MasterCMCopy!$O91&lt;&gt;MasterCMCopy!$O90),IFNA(REGEXEXTRACT(MasterCMCopy!$Y91,""&lt;(.*)&gt;""),""UNKNOWN""),"""")"),"http://data.europa.eu/a4g/ontology#hasWeightValueType")</f>
        <v>http://data.europa.eu/a4g/ontology#hasWeightValueType</v>
      </c>
      <c r="U91" s="84" t="str">
        <f>IF(AND(LEFT(MasterCMCopy!$C91,6)="BT-197", MasterCMCopy!$C91&lt;&gt;MasterCMCopy!$C90),MasterCMCopy!$C91,"")</f>
        <v/>
      </c>
      <c r="V91" s="84" t="str">
        <f>IF(AND(LEFT(MasterCMCopy!$C91,6)="BT-197", MasterCMCopy!$C91&lt;&gt;MasterCMCopy!$C90), "In " &amp; MasterCMCopy!$C91 &amp; ", " &amp; MasterCMCopy!$D91 &amp; ", we link to the at-voc:non-publication-justification controlled list","")</f>
        <v/>
      </c>
      <c r="W91" s="84" t="str">
        <f>IF(AND(LEFT(MasterCMCopy!$C91,6)="BT-198", MasterCMCopy!$C91&lt;&gt;MasterCMCopy!$C90),MasterCMCopy!$C91,"")</f>
        <v/>
      </c>
      <c r="X91" s="84" t="str">
        <f>IF(AND(LEFT(MasterCMCopy!$C91,6)="BT-198", MasterCMCopy!$C91&lt;&gt;MasterCMCopy!$C90), MasterCMCopy!$D91 &amp; IF(AND(MasterCMCopy!$C91=MasterCMCopy!$C92, MasterCMCopy!$D91&lt;&gt;MasterCMCopy!$D92), (" (" &amp; MasterCMCopy!$D92 &amp; " below SDK 1.6)"), ""),"")</f>
        <v/>
      </c>
      <c r="Y91" s="84" t="str">
        <f t="shared" si="2"/>
        <v>tedm:MG-langString-hasConfidentialityJustification--NonPublishedInformation-ND-LotAwardCriterionNumberWeightUnpublish</v>
      </c>
      <c r="Z91" s="84" t="str">
        <f t="shared" si="3"/>
        <v/>
      </c>
      <c r="AA91" s="84" t="str">
        <f>IF(AND(LEFT(MasterCMCopy!$C91,6)="BT-196", MasterCMCopy!$C91&lt;&gt;MasterCMCopy!$C90),MasterCMCopy!$C91,"")</f>
        <v/>
      </c>
      <c r="AB91" s="84" t="str">
        <f>IF(AND(LEFT(MasterCMCopy!$C91,6)="BT-196", MasterCMCopy!$C91&lt;&gt;MasterCMCopy!$C90), MasterCMCopy!$D91 &amp; " of " &amp; MasterCMCopy!$L91 &amp; " under " &amp; MasterCMCopy!$I91,"")</f>
        <v/>
      </c>
      <c r="AC91" s="84" t="str">
        <f t="shared" si="4"/>
        <v/>
      </c>
      <c r="AD91" s="84" t="str">
        <f t="shared" si="5"/>
        <v/>
      </c>
    </row>
    <row r="92">
      <c r="A92" s="84" t="str">
        <f t="shared" si="1"/>
        <v/>
      </c>
      <c r="B92" s="84" t="str">
        <f>IF(MasterCMCopy!$X92="","---", "tedm:" &amp; IF(LEFT(MasterCMCopy!$C92, 3)="ND-", IF(LEFT(MasterCMCopy!$C96, 3)="ND-", MasterCMCopy!$L98, MasterCMCopy!$L96) &amp; "-" &amp; MasterCMCopy!$C92, MasterCMCopy!$L92 &amp; "-" &amp; MasterCMCopy!$I92))</f>
        <v>tedm:MG-NonPublishedInformation-ND-LotAwardCriterionNumberWeightUnpublish</v>
      </c>
      <c r="C92" s="85" t="str">
        <f>IF(AND(LEFT(MasterCMCopy!$C92,6)="BT-195", OR(LEFT(MasterCMCopy!$C91,3)="ND-",$B92&lt;&gt;$B91)),MasterCMCopy!$L92,"")</f>
        <v/>
      </c>
      <c r="D92" s="84" t="str">
        <f>IF(AND(LEFT(MasterCMCopy!$C92,3)="ND-", OR(MasterCMCopy!$N92&lt;&gt;MasterCMCopy!$N91, MasterCMCopy!$P92&lt;&gt;MasterCMCopy!$P91)),MasterCMCopy!$C92,"")</f>
        <v/>
      </c>
      <c r="E92" s="84" t="str">
        <f>IF(AND(LEFT(MasterCMCopy!$C92,3)="ND-", OR(MasterCMCopy!$N92&lt;&gt;MasterCMCopy!$N91, MasterCMCopy!$P92&lt;&gt;MasterCMCopy!$P91)),MasterCMCopy!$N92,"")</f>
        <v/>
      </c>
      <c r="F92" s="86" t="str">
        <f>IFERROR(__xludf.DUMMYFUNCTION("IF($E92="""", """", REGEXEXTRACT($E92,""efbc:FieldIdentifierCode[^\]]+""))"),"")</f>
        <v/>
      </c>
      <c r="G92" s="87" t="str">
        <f>MasterCMCopy!A92</f>
        <v>1.4</v>
      </c>
      <c r="H92" s="87" t="str">
        <f>MasterCMCopy!B92</f>
        <v/>
      </c>
      <c r="J92" s="86" t="str">
        <f>IF(LEFT(MasterCMCopy!$C92,3)="ND-", IF(LEFT(MasterCMCopy!$X92,10)&lt;&gt;"epo:NonPub", MasterCMCopy!$L92, IF(RIGHT(MasterCMCopy!$X92,13)="epo:Procedure", "MG-Procedure", "")), "")</f>
        <v/>
      </c>
      <c r="K92" s="85" t="str">
        <f>IF(J92="", "", IF(J92="MG-Procedure", "ND-Root", MasterCMCopy!H92))</f>
        <v/>
      </c>
      <c r="L92" s="84" t="str">
        <f>IF($J92="", "", MasterCMCopy!$C92 &amp; " (concernsMaskedObject)")</f>
        <v/>
      </c>
      <c r="M92" s="84" t="str">
        <f>IFERROR(__xludf.DUMMYFUNCTION("IF($J92="""", """", ""Connection from NonPublishedInformation to "" &amp; REGEXEXTRACT(MasterCMCopy!$X92, "".*:(.*)"") &amp; "" under "" &amp; $J92 &amp; ""_"" &amp; $K92)"),"")</f>
        <v/>
      </c>
      <c r="N92" s="84" t="str">
        <f t="shared" si="6"/>
        <v/>
      </c>
      <c r="O92" s="86" t="str">
        <f>IFERROR(__xludf.DUMMYFUNCTION("IF($J92="""", """", IF($J92=""MG-Procedure"", """", REGEXREPLACE(MasterCMCopy!$P92,""\[[^\]]+\]"","""")))"),"")</f>
        <v/>
      </c>
      <c r="P92" s="83" t="str">
        <f>IFERROR(__xludf.DUMMYFUNCTION("REGEXREPLACE($O92,""[^/]+"","".."")"),"")</f>
        <v/>
      </c>
      <c r="Q92" s="84" t="str">
        <f>IF(AND(LEFT(MasterCMCopy!$C92,6)="BT-195", OR(MasterCMCopy!$O92&lt;&gt;MasterCMCopy!$O91,$G92&lt;&gt;$G91,$H92&lt;&gt;$H91)),MasterCMCopy!$C92,"")</f>
        <v/>
      </c>
      <c r="R92" s="84" t="str">
        <f>IF(AND(LEFT(MasterCMCopy!$C92,6)="BT-195", OR(MasterCMCopy!$O92&lt;&gt;MasterCMCopy!$O91,$G92&lt;&gt;$G91,$H92&lt;&gt;$H91)), "The field " &amp; MasterCMCopy!$C92 &amp; ", " &amp; MasterCMCopy!$D92 &amp; ", specifies information to generate the URI of the masked property","")</f>
        <v/>
      </c>
      <c r="S92" s="84" t="str">
        <f>IF(AND(LEFT(MasterCMCopy!$C92,6)="BT-195", OR(MasterCMCopy!$O92&lt;&gt;MasterCMCopy!$O91,$G92&lt;&gt;$G91,$H92&lt;&gt;$H91)),MasterCMCopy!$O92,"")</f>
        <v/>
      </c>
      <c r="T92" s="84" t="str">
        <f>IFERROR(__xludf.DUMMYFUNCTION("IF(AND(LEFT(MasterCMCopy!$C92,6)=""BT-195"", MasterCMCopy!$O92&lt;&gt;MasterCMCopy!$O91),IFNA(REGEXEXTRACT(MasterCMCopy!$Y92,""&lt;(.*)&gt;""),""UNKNOWN""),"""")"),"")</f>
        <v/>
      </c>
      <c r="U92" s="84" t="str">
        <f>IF(AND(LEFT(MasterCMCopy!$C92,6)="BT-197", MasterCMCopy!$C92&lt;&gt;MasterCMCopy!$C91),MasterCMCopy!$C92,"")</f>
        <v/>
      </c>
      <c r="V92" s="84" t="str">
        <f>IF(AND(LEFT(MasterCMCopy!$C92,6)="BT-197", MasterCMCopy!$C92&lt;&gt;MasterCMCopy!$C91), "In " &amp; MasterCMCopy!$C92 &amp; ", " &amp; MasterCMCopy!$D92 &amp; ", we link to the at-voc:non-publication-justification controlled list","")</f>
        <v/>
      </c>
      <c r="W92" s="84" t="str">
        <f>IF(AND(LEFT(MasterCMCopy!$C92,6)="BT-198", MasterCMCopy!$C92&lt;&gt;MasterCMCopy!$C91),MasterCMCopy!$C92,"")</f>
        <v/>
      </c>
      <c r="X92" s="84" t="str">
        <f>IF(AND(LEFT(MasterCMCopy!$C92,6)="BT-198", MasterCMCopy!$C92&lt;&gt;MasterCMCopy!$C91), MasterCMCopy!$D92 &amp; IF(AND(MasterCMCopy!$C92=MasterCMCopy!$C93, MasterCMCopy!$D92&lt;&gt;MasterCMCopy!$D93), (" (" &amp; MasterCMCopy!$D93 &amp; " below SDK 1.6)"), ""),"")</f>
        <v/>
      </c>
      <c r="Y92" s="84" t="str">
        <f t="shared" si="2"/>
        <v>tedm:MG-langString-hasConfidentialityJustification--NonPublishedInformation-ND-LotAwardCriterionNumberWeightUnpublish</v>
      </c>
      <c r="Z92" s="84" t="str">
        <f t="shared" si="3"/>
        <v/>
      </c>
      <c r="AA92" s="84" t="str">
        <f>IF(AND(LEFT(MasterCMCopy!$C92,6)="BT-196", MasterCMCopy!$C92&lt;&gt;MasterCMCopy!$C91),MasterCMCopy!$C92,"")</f>
        <v>BT-196(BT-5421)-Lot</v>
      </c>
      <c r="AB92" s="84" t="str">
        <f>IF(AND(LEFT(MasterCMCopy!$C92,6)="BT-196", MasterCMCopy!$C92&lt;&gt;MasterCMCopy!$C91), MasterCMCopy!$D92 &amp; " of " &amp; MasterCMCopy!$L92 &amp; " under " &amp; MasterCMCopy!$I92,"")</f>
        <v>Unpublished Justification Description of MG-NonPublishedInformation under ND-LotAwardCriterionNumberWeightUnpublish</v>
      </c>
      <c r="AC92" s="84" t="str">
        <f t="shared" si="4"/>
        <v>BT-196(BT-5421)-Lot-Language</v>
      </c>
      <c r="AD92" s="84" t="str">
        <f t="shared" si="5"/>
        <v>Language of Unpublished Justification Description of MG-NonPublishedInformation under ND-LotAwardCriterionNumberWeightUnpublish</v>
      </c>
    </row>
    <row r="93">
      <c r="A93" s="84" t="str">
        <f t="shared" si="1"/>
        <v/>
      </c>
      <c r="B93" s="84" t="str">
        <f>IF(MasterCMCopy!$X93="","---", "tedm:" &amp; IF(LEFT(MasterCMCopy!$C93, 3)="ND-", IF(LEFT(MasterCMCopy!$C97, 3)="ND-", MasterCMCopy!$L99, MasterCMCopy!$L97) &amp; "-" &amp; MasterCMCopy!$C93, MasterCMCopy!$L93 &amp; "-" &amp; MasterCMCopy!$I93))</f>
        <v>tedm:MG-NonPublishedInformation-ND-LotAwardCriterionNumberWeightUnpublish</v>
      </c>
      <c r="C93" s="85" t="str">
        <f>IF(AND(LEFT(MasterCMCopy!$C93,6)="BT-195", OR(LEFT(MasterCMCopy!$C92,3)="ND-",$B93&lt;&gt;$B92)),MasterCMCopy!$L93,"")</f>
        <v/>
      </c>
      <c r="D93" s="84" t="str">
        <f>IF(AND(LEFT(MasterCMCopy!$C93,3)="ND-", OR(MasterCMCopy!$N93&lt;&gt;MasterCMCopy!$N92, MasterCMCopy!$P93&lt;&gt;MasterCMCopy!$P92)),MasterCMCopy!$C93,"")</f>
        <v/>
      </c>
      <c r="E93" s="84" t="str">
        <f>IF(AND(LEFT(MasterCMCopy!$C93,3)="ND-", OR(MasterCMCopy!$N93&lt;&gt;MasterCMCopy!$N92, MasterCMCopy!$P93&lt;&gt;MasterCMCopy!$P92)),MasterCMCopy!$N93,"")</f>
        <v/>
      </c>
      <c r="F93" s="86" t="str">
        <f>IFERROR(__xludf.DUMMYFUNCTION("IF($E93="""", """", REGEXEXTRACT($E93,""efbc:FieldIdentifierCode[^\]]+""))"),"")</f>
        <v/>
      </c>
      <c r="G93" s="87" t="str">
        <f>MasterCMCopy!A93</f>
        <v>1.4</v>
      </c>
      <c r="H93" s="87" t="str">
        <f>MasterCMCopy!B93</f>
        <v/>
      </c>
      <c r="J93" s="86" t="str">
        <f>IF(LEFT(MasterCMCopy!$C93,3)="ND-", IF(LEFT(MasterCMCopy!$X93,10)&lt;&gt;"epo:NonPub", MasterCMCopy!$L93, IF(RIGHT(MasterCMCopy!$X93,13)="epo:Procedure", "MG-Procedure", "")), "")</f>
        <v/>
      </c>
      <c r="K93" s="85" t="str">
        <f>IF(J93="", "", IF(J93="MG-Procedure", "ND-Root", MasterCMCopy!H93))</f>
        <v/>
      </c>
      <c r="L93" s="84" t="str">
        <f>IF($J93="", "", MasterCMCopy!$C93 &amp; " (concernsMaskedObject)")</f>
        <v/>
      </c>
      <c r="M93" s="84" t="str">
        <f>IFERROR(__xludf.DUMMYFUNCTION("IF($J93="""", """", ""Connection from NonPublishedInformation to "" &amp; REGEXEXTRACT(MasterCMCopy!$X93, "".*:(.*)"") &amp; "" under "" &amp; $J93 &amp; ""_"" &amp; $K93)"),"")</f>
        <v/>
      </c>
      <c r="N93" s="84" t="str">
        <f t="shared" si="6"/>
        <v/>
      </c>
      <c r="O93" s="86" t="str">
        <f>IFERROR(__xludf.DUMMYFUNCTION("IF($J93="""", """", IF($J93=""MG-Procedure"", """", REGEXREPLACE(MasterCMCopy!$P93,""\[[^\]]+\]"","""")))"),"")</f>
        <v/>
      </c>
      <c r="P93" s="83" t="str">
        <f>IFERROR(__xludf.DUMMYFUNCTION("REGEXREPLACE($O93,""[^/]+"","".."")"),"")</f>
        <v/>
      </c>
      <c r="Q93" s="84" t="str">
        <f>IF(AND(LEFT(MasterCMCopy!$C93,6)="BT-195", OR(MasterCMCopy!$O93&lt;&gt;MasterCMCopy!$O92,$G93&lt;&gt;$G92,$H93&lt;&gt;$H92)),MasterCMCopy!$C93,"")</f>
        <v/>
      </c>
      <c r="R93" s="84" t="str">
        <f>IF(AND(LEFT(MasterCMCopy!$C93,6)="BT-195", OR(MasterCMCopy!$O93&lt;&gt;MasterCMCopy!$O92,$G93&lt;&gt;$G92,$H93&lt;&gt;$H92)), "The field " &amp; MasterCMCopy!$C93 &amp; ", " &amp; MasterCMCopy!$D93 &amp; ", specifies information to generate the URI of the masked property","")</f>
        <v/>
      </c>
      <c r="S93" s="84" t="str">
        <f>IF(AND(LEFT(MasterCMCopy!$C93,6)="BT-195", OR(MasterCMCopy!$O93&lt;&gt;MasterCMCopy!$O92,$G93&lt;&gt;$G92,$H93&lt;&gt;$H92)),MasterCMCopy!$O93,"")</f>
        <v/>
      </c>
      <c r="T93" s="84" t="str">
        <f>IFERROR(__xludf.DUMMYFUNCTION("IF(AND(LEFT(MasterCMCopy!$C93,6)=""BT-195"", MasterCMCopy!$O93&lt;&gt;MasterCMCopy!$O92),IFNA(REGEXEXTRACT(MasterCMCopy!$Y93,""&lt;(.*)&gt;""),""UNKNOWN""),"""")"),"")</f>
        <v/>
      </c>
      <c r="U93" s="84" t="str">
        <f>IF(AND(LEFT(MasterCMCopy!$C93,6)="BT-197", MasterCMCopy!$C93&lt;&gt;MasterCMCopy!$C92),MasterCMCopy!$C93,"")</f>
        <v>BT-197(BT-5421)-Lot</v>
      </c>
      <c r="V93" s="84" t="str">
        <f>IF(AND(LEFT(MasterCMCopy!$C93,6)="BT-197", MasterCMCopy!$C93&lt;&gt;MasterCMCopy!$C92), "In " &amp; MasterCMCopy!$C93 &amp; ", " &amp; MasterCMCopy!$D93 &amp; ", we link to the at-voc:non-publication-justification controlled list","")</f>
        <v>In BT-197(BT-5421)-Lot, Unpublished Justification Code, we link to the at-voc:non-publication-justification controlled list</v>
      </c>
      <c r="W93" s="84" t="str">
        <f>IF(AND(LEFT(MasterCMCopy!$C93,6)="BT-198", MasterCMCopy!$C93&lt;&gt;MasterCMCopy!$C92),MasterCMCopy!$C93,"")</f>
        <v/>
      </c>
      <c r="X93" s="84" t="str">
        <f>IF(AND(LEFT(MasterCMCopy!$C93,6)="BT-198", MasterCMCopy!$C93&lt;&gt;MasterCMCopy!$C92), MasterCMCopy!$D93 &amp; IF(AND(MasterCMCopy!$C93=MasterCMCopy!$C94, MasterCMCopy!$D93&lt;&gt;MasterCMCopy!$D94), (" (" &amp; MasterCMCopy!$D94 &amp; " below SDK 1.6)"), ""),"")</f>
        <v/>
      </c>
      <c r="Y93" s="84" t="str">
        <f t="shared" si="2"/>
        <v>tedm:MG-langString-hasConfidentialityJustification--NonPublishedInformation-ND-LotAwardCriterionNumberWeightUnpublish</v>
      </c>
      <c r="Z93" s="84" t="str">
        <f t="shared" si="3"/>
        <v/>
      </c>
      <c r="AA93" s="84" t="str">
        <f>IF(AND(LEFT(MasterCMCopy!$C93,6)="BT-196", MasterCMCopy!$C93&lt;&gt;MasterCMCopy!$C92),MasterCMCopy!$C93,"")</f>
        <v/>
      </c>
      <c r="AB93" s="84" t="str">
        <f>IF(AND(LEFT(MasterCMCopy!$C93,6)="BT-196", MasterCMCopy!$C93&lt;&gt;MasterCMCopy!$C92), MasterCMCopy!$D93 &amp; " of " &amp; MasterCMCopy!$L93 &amp; " under " &amp; MasterCMCopy!$I93,"")</f>
        <v/>
      </c>
      <c r="AC93" s="84" t="str">
        <f t="shared" si="4"/>
        <v/>
      </c>
      <c r="AD93" s="84" t="str">
        <f t="shared" si="5"/>
        <v/>
      </c>
    </row>
    <row r="94">
      <c r="A94" s="84" t="str">
        <f t="shared" si="1"/>
        <v/>
      </c>
      <c r="B94" s="84" t="str">
        <f>IF(MasterCMCopy!$X94="","---", "tedm:" &amp; IF(LEFT(MasterCMCopy!$C94, 3)="ND-", IF(LEFT(MasterCMCopy!$C98, 3)="ND-", MasterCMCopy!$L100, MasterCMCopy!$L98) &amp; "-" &amp; MasterCMCopy!$C94, MasterCMCopy!$L94 &amp; "-" &amp; MasterCMCopy!$I94))</f>
        <v>tedm:MG-NonPublishedInformation-ND-LotAwardCriterionNumberWeightUnpublish</v>
      </c>
      <c r="C94" s="85" t="str">
        <f>IF(AND(LEFT(MasterCMCopy!$C94,6)="BT-195", OR(LEFT(MasterCMCopy!$C93,3)="ND-",$B94&lt;&gt;$B93)),MasterCMCopy!$L94,"")</f>
        <v/>
      </c>
      <c r="D94" s="84" t="str">
        <f>IF(AND(LEFT(MasterCMCopy!$C94,3)="ND-", OR(MasterCMCopy!$N94&lt;&gt;MasterCMCopy!$N93, MasterCMCopy!$P94&lt;&gt;MasterCMCopy!$P93)),MasterCMCopy!$C94,"")</f>
        <v/>
      </c>
      <c r="E94" s="84" t="str">
        <f>IF(AND(LEFT(MasterCMCopy!$C94,3)="ND-", OR(MasterCMCopy!$N94&lt;&gt;MasterCMCopy!$N93, MasterCMCopy!$P94&lt;&gt;MasterCMCopy!$P93)),MasterCMCopy!$N94,"")</f>
        <v/>
      </c>
      <c r="F94" s="86" t="str">
        <f>IFERROR(__xludf.DUMMYFUNCTION("IF($E94="""", """", REGEXEXTRACT($E94,""efbc:FieldIdentifierCode[^\]]+""))"),"")</f>
        <v/>
      </c>
      <c r="G94" s="87" t="str">
        <f>MasterCMCopy!A94</f>
        <v>1.4</v>
      </c>
      <c r="H94" s="87" t="str">
        <f>MasterCMCopy!B94</f>
        <v>1.5</v>
      </c>
      <c r="J94" s="86" t="str">
        <f>IF(LEFT(MasterCMCopy!$C94,3)="ND-", IF(LEFT(MasterCMCopy!$X94,10)&lt;&gt;"epo:NonPub", MasterCMCopy!$L94, IF(RIGHT(MasterCMCopy!$X94,13)="epo:Procedure", "MG-Procedure", "")), "")</f>
        <v/>
      </c>
      <c r="K94" s="85" t="str">
        <f>IF(J94="", "", IF(J94="MG-Procedure", "ND-Root", MasterCMCopy!H94))</f>
        <v/>
      </c>
      <c r="L94" s="84" t="str">
        <f>IF($J94="", "", MasterCMCopy!$C94 &amp; " (concernsMaskedObject)")</f>
        <v/>
      </c>
      <c r="M94" s="84" t="str">
        <f>IFERROR(__xludf.DUMMYFUNCTION("IF($J94="""", """", ""Connection from NonPublishedInformation to "" &amp; REGEXEXTRACT(MasterCMCopy!$X94, "".*:(.*)"") &amp; "" under "" &amp; $J94 &amp; ""_"" &amp; $K94)"),"")</f>
        <v/>
      </c>
      <c r="N94" s="84" t="str">
        <f t="shared" si="6"/>
        <v/>
      </c>
      <c r="O94" s="86" t="str">
        <f>IFERROR(__xludf.DUMMYFUNCTION("IF($J94="""", """", IF($J94=""MG-Procedure"", """", REGEXREPLACE(MasterCMCopy!$P94,""\[[^\]]+\]"","""")))"),"")</f>
        <v/>
      </c>
      <c r="P94" s="83" t="str">
        <f>IFERROR(__xludf.DUMMYFUNCTION("REGEXREPLACE($O94,""[^/]+"","".."")"),"")</f>
        <v/>
      </c>
      <c r="Q94" s="84" t="str">
        <f>IF(AND(LEFT(MasterCMCopy!$C94,6)="BT-195", OR(MasterCMCopy!$O94&lt;&gt;MasterCMCopy!$O93,$G94&lt;&gt;$G93,$H94&lt;&gt;$H93)),MasterCMCopy!$C94,"")</f>
        <v/>
      </c>
      <c r="R94" s="84" t="str">
        <f>IF(AND(LEFT(MasterCMCopy!$C94,6)="BT-195", OR(MasterCMCopy!$O94&lt;&gt;MasterCMCopy!$O93,$G94&lt;&gt;$G93,$H94&lt;&gt;$H93)), "The field " &amp; MasterCMCopy!$C94 &amp; ", " &amp; MasterCMCopy!$D94 &amp; ", specifies information to generate the URI of the masked property","")</f>
        <v/>
      </c>
      <c r="S94" s="84" t="str">
        <f>IF(AND(LEFT(MasterCMCopy!$C94,6)="BT-195", OR(MasterCMCopy!$O94&lt;&gt;MasterCMCopy!$O93,$G94&lt;&gt;$G93,$H94&lt;&gt;$H93)),MasterCMCopy!$O94,"")</f>
        <v/>
      </c>
      <c r="T94" s="84" t="str">
        <f>IFERROR(__xludf.DUMMYFUNCTION("IF(AND(LEFT(MasterCMCopy!$C94,6)=""BT-195"", MasterCMCopy!$O94&lt;&gt;MasterCMCopy!$O93),IFNA(REGEXEXTRACT(MasterCMCopy!$Y94,""&lt;(.*)&gt;""),""UNKNOWN""),"""")"),"")</f>
        <v/>
      </c>
      <c r="U94" s="84" t="str">
        <f>IF(AND(LEFT(MasterCMCopy!$C94,6)="BT-197", MasterCMCopy!$C94&lt;&gt;MasterCMCopy!$C93),MasterCMCopy!$C94,"")</f>
        <v/>
      </c>
      <c r="V94" s="84" t="str">
        <f>IF(AND(LEFT(MasterCMCopy!$C94,6)="BT-197", MasterCMCopy!$C94&lt;&gt;MasterCMCopy!$C93), "In " &amp; MasterCMCopy!$C94 &amp; ", " &amp; MasterCMCopy!$D94 &amp; ", we link to the at-voc:non-publication-justification controlled list","")</f>
        <v/>
      </c>
      <c r="W94" s="84" t="str">
        <f>IF(AND(LEFT(MasterCMCopy!$C94,6)="BT-198", MasterCMCopy!$C94&lt;&gt;MasterCMCopy!$C93),MasterCMCopy!$C94,"")</f>
        <v>BT-198(BT-5421)-Lot</v>
      </c>
      <c r="X94" s="84" t="str">
        <f>IF(AND(LEFT(MasterCMCopy!$C94,6)="BT-198", MasterCMCopy!$C94&lt;&gt;MasterCMCopy!$C93), MasterCMCopy!$D94 &amp; IF(AND(MasterCMCopy!$C94=MasterCMCopy!$C95, MasterCMCopy!$D94&lt;&gt;MasterCMCopy!$D95), (" (" &amp; MasterCMCopy!$D95 &amp; " below SDK 1.6)"), ""),"")</f>
        <v>Unpublished Accessibility Date (Unpublished Access Date below SDK 1.6)</v>
      </c>
      <c r="Y94" s="84" t="str">
        <f t="shared" si="2"/>
        <v>tedm:MG-langString-hasConfidentialityJustification--NonPublishedInformation-ND-LotAwardCriterionNumberWeightUnpublish</v>
      </c>
      <c r="Z94" s="84" t="str">
        <f t="shared" si="3"/>
        <v/>
      </c>
      <c r="AA94" s="84" t="str">
        <f>IF(AND(LEFT(MasterCMCopy!$C94,6)="BT-196", MasterCMCopy!$C94&lt;&gt;MasterCMCopy!$C93),MasterCMCopy!$C94,"")</f>
        <v/>
      </c>
      <c r="AB94" s="84" t="str">
        <f>IF(AND(LEFT(MasterCMCopy!$C94,6)="BT-196", MasterCMCopy!$C94&lt;&gt;MasterCMCopy!$C93), MasterCMCopy!$D94 &amp; " of " &amp; MasterCMCopy!$L94 &amp; " under " &amp; MasterCMCopy!$I94,"")</f>
        <v/>
      </c>
      <c r="AC94" s="84" t="str">
        <f t="shared" si="4"/>
        <v/>
      </c>
      <c r="AD94" s="84" t="str">
        <f t="shared" si="5"/>
        <v/>
      </c>
    </row>
    <row r="95">
      <c r="A95" s="84" t="str">
        <f t="shared" si="1"/>
        <v/>
      </c>
      <c r="B95" s="84" t="str">
        <f>IF(MasterCMCopy!$X95="","---", "tedm:" &amp; IF(LEFT(MasterCMCopy!$C95, 3)="ND-", IF(LEFT(MasterCMCopy!$C99, 3)="ND-", MasterCMCopy!$L101, MasterCMCopy!$L99) &amp; "-" &amp; MasterCMCopy!$C95, MasterCMCopy!$L95 &amp; "-" &amp; MasterCMCopy!$I95))</f>
        <v>tedm:MG-NonPublishedInformation-ND-LotAwardCriterionNumberWeightUnpublish</v>
      </c>
      <c r="C95" s="85" t="str">
        <f>IF(AND(LEFT(MasterCMCopy!$C95,6)="BT-195", OR(LEFT(MasterCMCopy!$C94,3)="ND-",$B95&lt;&gt;$B94)),MasterCMCopy!$L95,"")</f>
        <v/>
      </c>
      <c r="D95" s="84" t="str">
        <f>IF(AND(LEFT(MasterCMCopy!$C95,3)="ND-", OR(MasterCMCopy!$N95&lt;&gt;MasterCMCopy!$N94, MasterCMCopy!$P95&lt;&gt;MasterCMCopy!$P94)),MasterCMCopy!$C95,"")</f>
        <v/>
      </c>
      <c r="E95" s="84" t="str">
        <f>IF(AND(LEFT(MasterCMCopy!$C95,3)="ND-", OR(MasterCMCopy!$N95&lt;&gt;MasterCMCopy!$N94, MasterCMCopy!$P95&lt;&gt;MasterCMCopy!$P94)),MasterCMCopy!$N95,"")</f>
        <v/>
      </c>
      <c r="F95" s="86" t="str">
        <f>IFERROR(__xludf.DUMMYFUNCTION("IF($E95="""", """", REGEXEXTRACT($E95,""efbc:FieldIdentifierCode[^\]]+""))"),"")</f>
        <v/>
      </c>
      <c r="G95" s="87" t="str">
        <f>MasterCMCopy!A95</f>
        <v>1.6</v>
      </c>
      <c r="H95" s="87" t="str">
        <f>MasterCMCopy!B95</f>
        <v/>
      </c>
      <c r="J95" s="86" t="str">
        <f>IF(LEFT(MasterCMCopy!$C95,3)="ND-", IF(LEFT(MasterCMCopy!$X95,10)&lt;&gt;"epo:NonPub", MasterCMCopy!$L95, IF(RIGHT(MasterCMCopy!$X95,13)="epo:Procedure", "MG-Procedure", "")), "")</f>
        <v/>
      </c>
      <c r="K95" s="85" t="str">
        <f>IF(J95="", "", IF(J95="MG-Procedure", "ND-Root", MasterCMCopy!H95))</f>
        <v/>
      </c>
      <c r="L95" s="84" t="str">
        <f>IF($J95="", "", MasterCMCopy!$C95 &amp; " (concernsMaskedObject)")</f>
        <v/>
      </c>
      <c r="M95" s="84" t="str">
        <f>IFERROR(__xludf.DUMMYFUNCTION("IF($J95="""", """", ""Connection from NonPublishedInformation to "" &amp; REGEXEXTRACT(MasterCMCopy!$X95, "".*:(.*)"") &amp; "" under "" &amp; $J95 &amp; ""_"" &amp; $K95)"),"")</f>
        <v/>
      </c>
      <c r="N95" s="84" t="str">
        <f t="shared" si="6"/>
        <v/>
      </c>
      <c r="O95" s="86" t="str">
        <f>IFERROR(__xludf.DUMMYFUNCTION("IF($J95="""", """", IF($J95=""MG-Procedure"", """", REGEXREPLACE(MasterCMCopy!$P95,""\[[^\]]+\]"","""")))"),"")</f>
        <v/>
      </c>
      <c r="P95" s="83" t="str">
        <f>IFERROR(__xludf.DUMMYFUNCTION("REGEXREPLACE($O95,""[^/]+"","".."")"),"")</f>
        <v/>
      </c>
      <c r="Q95" s="84" t="str">
        <f>IF(AND(LEFT(MasterCMCopy!$C95,6)="BT-195", OR(MasterCMCopy!$O95&lt;&gt;MasterCMCopy!$O94,$G95&lt;&gt;$G94,$H95&lt;&gt;$H94)),MasterCMCopy!$C95,"")</f>
        <v/>
      </c>
      <c r="R95" s="84" t="str">
        <f>IF(AND(LEFT(MasterCMCopy!$C95,6)="BT-195", OR(MasterCMCopy!$O95&lt;&gt;MasterCMCopy!$O94,$G95&lt;&gt;$G94,$H95&lt;&gt;$H94)), "The field " &amp; MasterCMCopy!$C95 &amp; ", " &amp; MasterCMCopy!$D95 &amp; ", specifies information to generate the URI of the masked property","")</f>
        <v/>
      </c>
      <c r="S95" s="84" t="str">
        <f>IF(AND(LEFT(MasterCMCopy!$C95,6)="BT-195", OR(MasterCMCopy!$O95&lt;&gt;MasterCMCopy!$O94,$G95&lt;&gt;$G94,$H95&lt;&gt;$H94)),MasterCMCopy!$O95,"")</f>
        <v/>
      </c>
      <c r="T95" s="84" t="str">
        <f>IFERROR(__xludf.DUMMYFUNCTION("IF(AND(LEFT(MasterCMCopy!$C95,6)=""BT-195"", MasterCMCopy!$O95&lt;&gt;MasterCMCopy!$O94),IFNA(REGEXEXTRACT(MasterCMCopy!$Y95,""&lt;(.*)&gt;""),""UNKNOWN""),"""")"),"")</f>
        <v/>
      </c>
      <c r="U95" s="84" t="str">
        <f>IF(AND(LEFT(MasterCMCopy!$C95,6)="BT-197", MasterCMCopy!$C95&lt;&gt;MasterCMCopy!$C94),MasterCMCopy!$C95,"")</f>
        <v/>
      </c>
      <c r="V95" s="84" t="str">
        <f>IF(AND(LEFT(MasterCMCopy!$C95,6)="BT-197", MasterCMCopy!$C95&lt;&gt;MasterCMCopy!$C94), "In " &amp; MasterCMCopy!$C95 &amp; ", " &amp; MasterCMCopy!$D95 &amp; ", we link to the at-voc:non-publication-justification controlled list","")</f>
        <v/>
      </c>
      <c r="W95" s="84" t="str">
        <f>IF(AND(LEFT(MasterCMCopy!$C95,6)="BT-198", MasterCMCopy!$C95&lt;&gt;MasterCMCopy!$C94),MasterCMCopy!$C95,"")</f>
        <v/>
      </c>
      <c r="X95" s="84" t="str">
        <f>IF(AND(LEFT(MasterCMCopy!$C95,6)="BT-198", MasterCMCopy!$C95&lt;&gt;MasterCMCopy!$C94), MasterCMCopy!$D95 &amp; IF(AND(MasterCMCopy!$C95=MasterCMCopy!$C96, MasterCMCopy!$D95&lt;&gt;MasterCMCopy!$D96), (" (" &amp; MasterCMCopy!$D96 &amp; " below SDK 1.6)"), ""),"")</f>
        <v/>
      </c>
      <c r="Y95" s="84" t="str">
        <f t="shared" si="2"/>
        <v>tedm:MG-langString-hasConfidentialityJustification--NonPublishedInformation-ND-LotAwardCriterionNumberWeightUnpublish</v>
      </c>
      <c r="Z95" s="84" t="str">
        <f t="shared" si="3"/>
        <v/>
      </c>
      <c r="AA95" s="84" t="str">
        <f>IF(AND(LEFT(MasterCMCopy!$C95,6)="BT-196", MasterCMCopy!$C95&lt;&gt;MasterCMCopy!$C94),MasterCMCopy!$C95,"")</f>
        <v/>
      </c>
      <c r="AB95" s="84" t="str">
        <f>IF(AND(LEFT(MasterCMCopy!$C95,6)="BT-196", MasterCMCopy!$C95&lt;&gt;MasterCMCopy!$C94), MasterCMCopy!$D95 &amp; " of " &amp; MasterCMCopy!$L95 &amp; " under " &amp; MasterCMCopy!$I95,"")</f>
        <v/>
      </c>
      <c r="AC95" s="84" t="str">
        <f t="shared" si="4"/>
        <v/>
      </c>
      <c r="AD95" s="84" t="str">
        <f t="shared" si="5"/>
        <v/>
      </c>
    </row>
    <row r="96">
      <c r="A96" s="84" t="str">
        <f t="shared" si="1"/>
        <v>ND-LotAwardCriterionFixNumberUnpublish.rml.ttl</v>
      </c>
      <c r="B96" s="84" t="str">
        <f>IF(MasterCMCopy!$X96="","---", "tedm:" &amp; IF(LEFT(MasterCMCopy!$C96, 3)="ND-", IF(LEFT(MasterCMCopy!$C100, 3)="ND-", MasterCMCopy!$L102, MasterCMCopy!$L100) &amp; "-" &amp; MasterCMCopy!$C96, MasterCMCopy!$L96 &amp; "-" &amp; MasterCMCopy!$I96))</f>
        <v>tedm:MG-NonPublishedInformation-ND-LotAwardCriterionFixNumberUnpublish</v>
      </c>
      <c r="C96" s="85" t="str">
        <f>IF(AND(LEFT(MasterCMCopy!$C96,6)="BT-195", OR(LEFT(MasterCMCopy!$C95,3)="ND-",$B96&lt;&gt;$B95)),MasterCMCopy!$L96,"")</f>
        <v/>
      </c>
      <c r="D96" s="84" t="str">
        <f>IF(AND(LEFT(MasterCMCopy!$C96,3)="ND-", OR(MasterCMCopy!$N96&lt;&gt;MasterCMCopy!$N95, MasterCMCopy!$P96&lt;&gt;MasterCMCopy!$P95)),MasterCMCopy!$C96,"")</f>
        <v>ND-LotAwardCriterionFixNumberUnpublish</v>
      </c>
      <c r="E96" s="84" t="str">
        <f>IF(AND(LEFT(MasterCMCopy!$C96,3)="ND-", OR(MasterCMCopy!$N96&lt;&gt;MasterCMCopy!$N95, MasterCMCopy!$P96&lt;&gt;MasterCMCopy!$P95)),MasterCMCopy!$N96,"")</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v>
      </c>
      <c r="F96" s="86" t="str">
        <f>IFERROR(__xludf.DUMMYFUNCTION("IF($E96="""", """", REGEXEXTRACT($E96,""efbc:FieldIdentifierCode[^\]]+""))"),"efbc:FieldIdentifierCode/text()='awa-cri-num'")</f>
        <v>efbc:FieldIdentifierCode/text()='awa-cri-num'</v>
      </c>
      <c r="G96" s="87" t="str">
        <f>MasterCMCopy!A96</f>
        <v>1.8</v>
      </c>
      <c r="H96" s="87" t="str">
        <f>MasterCMCopy!B96</f>
        <v/>
      </c>
      <c r="J96" s="86" t="str">
        <f>IF(LEFT(MasterCMCopy!$C96,3)="ND-", IF(LEFT(MasterCMCopy!$X96,10)&lt;&gt;"epo:NonPub", MasterCMCopy!$L96, IF(RIGHT(MasterCMCopy!$X96,13)="epo:Procedure", "MG-Procedure", "")), "")</f>
        <v/>
      </c>
      <c r="K96" s="85" t="str">
        <f>IF(J96="", "", IF(J96="MG-Procedure", "ND-Root", MasterCMCopy!H96))</f>
        <v/>
      </c>
      <c r="L96" s="84" t="str">
        <f>IF($J96="", "", MasterCMCopy!$C96 &amp; " (concernsMaskedObject)")</f>
        <v/>
      </c>
      <c r="M96" s="84" t="str">
        <f>IFERROR(__xludf.DUMMYFUNCTION("IF($J96="""", """", ""Connection from NonPublishedInformation to "" &amp; REGEXEXTRACT(MasterCMCopy!$X96, "".*:(.*)"") &amp; "" under "" &amp; $J96 &amp; ""_"" &amp; $K96)"),"")</f>
        <v/>
      </c>
      <c r="N96" s="84" t="str">
        <f t="shared" si="6"/>
        <v/>
      </c>
      <c r="O96" s="86" t="str">
        <f>IFERROR(__xludf.DUMMYFUNCTION("IF($J96="""", """", IF($J96=""MG-Procedure"", """", REGEXREPLACE(MasterCMCopy!$P96,""\[[^\]]+\]"","""")))"),"")</f>
        <v/>
      </c>
      <c r="P96" s="83" t="str">
        <f>IFERROR(__xludf.DUMMYFUNCTION("REGEXREPLACE($O96,""[^/]+"","".."")"),"")</f>
        <v/>
      </c>
      <c r="Q96" s="84" t="str">
        <f>IF(AND(LEFT(MasterCMCopy!$C96,6)="BT-195", OR(MasterCMCopy!$O96&lt;&gt;MasterCMCopy!$O95,$G96&lt;&gt;$G95,$H96&lt;&gt;$H95)),MasterCMCopy!$C96,"")</f>
        <v/>
      </c>
      <c r="R96" s="84" t="str">
        <f>IF(AND(LEFT(MasterCMCopy!$C96,6)="BT-195", OR(MasterCMCopy!$O96&lt;&gt;MasterCMCopy!$O95,$G96&lt;&gt;$G95,$H96&lt;&gt;$H95)), "The field " &amp; MasterCMCopy!$C96 &amp; ", " &amp; MasterCMCopy!$D96 &amp; ", specifies information to generate the URI of the masked property","")</f>
        <v/>
      </c>
      <c r="S96" s="84" t="str">
        <f>IF(AND(LEFT(MasterCMCopy!$C96,6)="BT-195", OR(MasterCMCopy!$O96&lt;&gt;MasterCMCopy!$O95,$G96&lt;&gt;$G95,$H96&lt;&gt;$H95)),MasterCMCopy!$O96,"")</f>
        <v/>
      </c>
      <c r="T96" s="84" t="str">
        <f>IFERROR(__xludf.DUMMYFUNCTION("IF(AND(LEFT(MasterCMCopy!$C96,6)=""BT-195"", MasterCMCopy!$O96&lt;&gt;MasterCMCopy!$O95),IFNA(REGEXEXTRACT(MasterCMCopy!$Y96,""&lt;(.*)&gt;""),""UNKNOWN""),"""")"),"")</f>
        <v/>
      </c>
      <c r="U96" s="84" t="str">
        <f>IF(AND(LEFT(MasterCMCopy!$C96,6)="BT-197", MasterCMCopy!$C96&lt;&gt;MasterCMCopy!$C95),MasterCMCopy!$C96,"")</f>
        <v/>
      </c>
      <c r="V96" s="84" t="str">
        <f>IF(AND(LEFT(MasterCMCopy!$C96,6)="BT-197", MasterCMCopy!$C96&lt;&gt;MasterCMCopy!$C95), "In " &amp; MasterCMCopy!$C96 &amp; ", " &amp; MasterCMCopy!$D96 &amp; ", we link to the at-voc:non-publication-justification controlled list","")</f>
        <v/>
      </c>
      <c r="W96" s="84" t="str">
        <f>IF(AND(LEFT(MasterCMCopy!$C96,6)="BT-198", MasterCMCopy!$C96&lt;&gt;MasterCMCopy!$C95),MasterCMCopy!$C96,"")</f>
        <v/>
      </c>
      <c r="X96" s="84" t="str">
        <f>IF(AND(LEFT(MasterCMCopy!$C96,6)="BT-198", MasterCMCopy!$C96&lt;&gt;MasterCMCopy!$C95), MasterCMCopy!$D96 &amp; IF(AND(MasterCMCopy!$C96=MasterCMCopy!$C97, MasterCMCopy!$D96&lt;&gt;MasterCMCopy!$D97), (" (" &amp; MasterCMCopy!$D97 &amp; " below SDK 1.6)"), ""),"")</f>
        <v/>
      </c>
      <c r="Y96" s="84" t="str">
        <f t="shared" si="2"/>
        <v>tedm:MG-langString-hasConfidentialityJustification--NonPublishedInformation-ND-LotAwardCriterionFixNumberUnpublish</v>
      </c>
      <c r="Z96" s="84" t="str">
        <f t="shared" si="3"/>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v>
      </c>
      <c r="AA96" s="84" t="str">
        <f>IF(AND(LEFT(MasterCMCopy!$C96,6)="BT-196", MasterCMCopy!$C96&lt;&gt;MasterCMCopy!$C95),MasterCMCopy!$C96,"")</f>
        <v/>
      </c>
      <c r="AB96" s="84" t="str">
        <f>IF(AND(LEFT(MasterCMCopy!$C96,6)="BT-196", MasterCMCopy!$C96&lt;&gt;MasterCMCopy!$C95), MasterCMCopy!$D96 &amp; " of " &amp; MasterCMCopy!$L96 &amp; " under " &amp; MasterCMCopy!$I96,"")</f>
        <v/>
      </c>
      <c r="AC96" s="84" t="str">
        <f t="shared" si="4"/>
        <v/>
      </c>
      <c r="AD96" s="84" t="str">
        <f t="shared" si="5"/>
        <v/>
      </c>
    </row>
    <row r="97">
      <c r="A97" s="84" t="str">
        <f t="shared" si="1"/>
        <v/>
      </c>
      <c r="B97" s="84" t="str">
        <f>IF(MasterCMCopy!$X97="","---", "tedm:" &amp; IF(LEFT(MasterCMCopy!$C97, 3)="ND-", IF(LEFT(MasterCMCopy!$C101, 3)="ND-", MasterCMCopy!$L103, MasterCMCopy!$L101) &amp; "-" &amp; MasterCMCopy!$C97, MasterCMCopy!$L97 &amp; "-" &amp; MasterCMCopy!$I97))</f>
        <v>tedm:MG-NonPublishedInformation-ND-LotAwardCriterionFixNumberUnpublish</v>
      </c>
      <c r="C97" s="85" t="str">
        <f>IF(AND(LEFT(MasterCMCopy!$C97,6)="BT-195", OR(LEFT(MasterCMCopy!$C96,3)="ND-",$B97&lt;&gt;$B96)),MasterCMCopy!$L97,"")</f>
        <v/>
      </c>
      <c r="D97" s="84" t="str">
        <f>IF(AND(LEFT(MasterCMCopy!$C97,3)="ND-", OR(MasterCMCopy!$N97&lt;&gt;MasterCMCopy!$N96, MasterCMCopy!$P97&lt;&gt;MasterCMCopy!$P96)),MasterCMCopy!$C97,"")</f>
        <v/>
      </c>
      <c r="E97" s="84" t="str">
        <f>IF(AND(LEFT(MasterCMCopy!$C97,3)="ND-", OR(MasterCMCopy!$N97&lt;&gt;MasterCMCopy!$N96, MasterCMCopy!$P97&lt;&gt;MasterCMCopy!$P96)),MasterCMCopy!$N97,"")</f>
        <v/>
      </c>
      <c r="F97" s="86" t="str">
        <f>IFERROR(__xludf.DUMMYFUNCTION("IF($E97="""", """", REGEXEXTRACT($E97,""efbc:FieldIdentifierCode[^\]]+""))"),"")</f>
        <v/>
      </c>
      <c r="G97" s="87" t="str">
        <f>MasterCMCopy!A97</f>
        <v>1.8</v>
      </c>
      <c r="H97" s="87" t="str">
        <f>MasterCMCopy!B97</f>
        <v/>
      </c>
      <c r="J97" s="86" t="str">
        <f>IF(LEFT(MasterCMCopy!$C97,3)="ND-", IF(LEFT(MasterCMCopy!$X97,10)&lt;&gt;"epo:NonPub", MasterCMCopy!$L97, IF(RIGHT(MasterCMCopy!$X97,13)="epo:Procedure", "MG-Procedure", "")), "")</f>
        <v/>
      </c>
      <c r="K97" s="85" t="str">
        <f>IF(J97="", "", IF(J97="MG-Procedure", "ND-Root", MasterCMCopy!H97))</f>
        <v/>
      </c>
      <c r="L97" s="84" t="str">
        <f>IF($J97="", "", MasterCMCopy!$C97 &amp; " (concernsMaskedObject)")</f>
        <v/>
      </c>
      <c r="M97" s="84" t="str">
        <f>IFERROR(__xludf.DUMMYFUNCTION("IF($J97="""", """", ""Connection from NonPublishedInformation to "" &amp; REGEXEXTRACT(MasterCMCopy!$X97, "".*:(.*)"") &amp; "" under "" &amp; $J97 &amp; ""_"" &amp; $K97)"),"")</f>
        <v/>
      </c>
      <c r="N97" s="84" t="str">
        <f t="shared" si="6"/>
        <v/>
      </c>
      <c r="O97" s="86" t="str">
        <f>IFERROR(__xludf.DUMMYFUNCTION("IF($J97="""", """", IF($J97=""MG-Procedure"", """", REGEXREPLACE(MasterCMCopy!$P97,""\[[^\]]+\]"","""")))"),"")</f>
        <v/>
      </c>
      <c r="P97" s="83" t="str">
        <f>IFERROR(__xludf.DUMMYFUNCTION("REGEXREPLACE($O97,""[^/]+"","".."")"),"")</f>
        <v/>
      </c>
      <c r="Q97" s="84" t="str">
        <f>IF(AND(LEFT(MasterCMCopy!$C97,6)="BT-195", OR(MasterCMCopy!$O97&lt;&gt;MasterCMCopy!$O96,$G97&lt;&gt;$G96,$H97&lt;&gt;$H96)),MasterCMCopy!$C97,"")</f>
        <v/>
      </c>
      <c r="R97" s="84" t="str">
        <f>IF(AND(LEFT(MasterCMCopy!$C97,6)="BT-195", OR(MasterCMCopy!$O97&lt;&gt;MasterCMCopy!$O96,$G97&lt;&gt;$G96,$H97&lt;&gt;$H96)), "The field " &amp; MasterCMCopy!$C97 &amp; ", " &amp; MasterCMCopy!$D97 &amp; ", specifies information to generate the URI of the masked property","")</f>
        <v/>
      </c>
      <c r="S97" s="84" t="str">
        <f>IF(AND(LEFT(MasterCMCopy!$C97,6)="BT-195", OR(MasterCMCopy!$O97&lt;&gt;MasterCMCopy!$O96,$G97&lt;&gt;$G96,$H97&lt;&gt;$H96)),MasterCMCopy!$O97,"")</f>
        <v/>
      </c>
      <c r="T97" s="84" t="str">
        <f>IFERROR(__xludf.DUMMYFUNCTION("IF(AND(LEFT(MasterCMCopy!$C97,6)=""BT-195"", MasterCMCopy!$O97&lt;&gt;MasterCMCopy!$O96),IFNA(REGEXEXTRACT(MasterCMCopy!$Y97,""&lt;(.*)&gt;""),""UNKNOWN""),"""")"),"")</f>
        <v/>
      </c>
      <c r="U97" s="84" t="str">
        <f>IF(AND(LEFT(MasterCMCopy!$C97,6)="BT-197", MasterCMCopy!$C97&lt;&gt;MasterCMCopy!$C96),MasterCMCopy!$C97,"")</f>
        <v/>
      </c>
      <c r="V97" s="84" t="str">
        <f>IF(AND(LEFT(MasterCMCopy!$C97,6)="BT-197", MasterCMCopy!$C97&lt;&gt;MasterCMCopy!$C96), "In " &amp; MasterCMCopy!$C97 &amp; ", " &amp; MasterCMCopy!$D97 &amp; ", we link to the at-voc:non-publication-justification controlled list","")</f>
        <v/>
      </c>
      <c r="W97" s="84" t="str">
        <f>IF(AND(LEFT(MasterCMCopy!$C97,6)="BT-198", MasterCMCopy!$C97&lt;&gt;MasterCMCopy!$C96),MasterCMCopy!$C97,"")</f>
        <v/>
      </c>
      <c r="X97" s="84" t="str">
        <f>IF(AND(LEFT(MasterCMCopy!$C97,6)="BT-198", MasterCMCopy!$C97&lt;&gt;MasterCMCopy!$C96), MasterCMCopy!$D97 &amp; IF(AND(MasterCMCopy!$C97=MasterCMCopy!$C98, MasterCMCopy!$D97&lt;&gt;MasterCMCopy!$D98), (" (" &amp; MasterCMCopy!$D98 &amp; " below SDK 1.6)"), ""),"")</f>
        <v/>
      </c>
      <c r="Y97" s="84" t="str">
        <f t="shared" si="2"/>
        <v>tedm:MG-langString-hasConfidentialityJustification--NonPublishedInformation-ND-LotAwardCriterionFixNumberUnpublish</v>
      </c>
      <c r="Z97" s="84" t="str">
        <f t="shared" si="3"/>
        <v/>
      </c>
      <c r="AA97" s="84" t="str">
        <f>IF(AND(LEFT(MasterCMCopy!$C97,6)="BT-196", MasterCMCopy!$C97&lt;&gt;MasterCMCopy!$C96),MasterCMCopy!$C97,"")</f>
        <v/>
      </c>
      <c r="AB97" s="84" t="str">
        <f>IF(AND(LEFT(MasterCMCopy!$C97,6)="BT-196", MasterCMCopy!$C97&lt;&gt;MasterCMCopy!$C96), MasterCMCopy!$D97 &amp; " of " &amp; MasterCMCopy!$L97 &amp; " under " &amp; MasterCMCopy!$I97,"")</f>
        <v/>
      </c>
      <c r="AC97" s="84" t="str">
        <f t="shared" si="4"/>
        <v/>
      </c>
      <c r="AD97" s="84" t="str">
        <f t="shared" si="5"/>
        <v/>
      </c>
    </row>
    <row r="98">
      <c r="A98" s="84" t="str">
        <f t="shared" si="1"/>
        <v/>
      </c>
      <c r="B98" s="84" t="str">
        <f>IF(MasterCMCopy!$X98="","---", "tedm:" &amp; IF(LEFT(MasterCMCopy!$C98, 3)="ND-", IF(LEFT(MasterCMCopy!$C102, 3)="ND-", MasterCMCopy!$L104, MasterCMCopy!$L102) &amp; "-" &amp; MasterCMCopy!$C98, MasterCMCopy!$L98 &amp; "-" &amp; MasterCMCopy!$I98))</f>
        <v>tedm:MG-NonPublishedInformation-ND-LotAwardCriterionFixNumberUnpublish</v>
      </c>
      <c r="C98" s="85" t="str">
        <f>IF(AND(LEFT(MasterCMCopy!$C98,6)="BT-195", OR(LEFT(MasterCMCopy!$C97,3)="ND-",$B98&lt;&gt;$B97)),MasterCMCopy!$L98,"")</f>
        <v/>
      </c>
      <c r="D98" s="84" t="str">
        <f>IF(AND(LEFT(MasterCMCopy!$C98,3)="ND-", OR(MasterCMCopy!$N98&lt;&gt;MasterCMCopy!$N97, MasterCMCopy!$P98&lt;&gt;MasterCMCopy!$P97)),MasterCMCopy!$C98,"")</f>
        <v/>
      </c>
      <c r="E98" s="84" t="str">
        <f>IF(AND(LEFT(MasterCMCopy!$C98,3)="ND-", OR(MasterCMCopy!$N98&lt;&gt;MasterCMCopy!$N97, MasterCMCopy!$P98&lt;&gt;MasterCMCopy!$P97)),MasterCMCopy!$N98,"")</f>
        <v/>
      </c>
      <c r="F98" s="86" t="str">
        <f>IFERROR(__xludf.DUMMYFUNCTION("IF($E98="""", """", REGEXEXTRACT($E98,""efbc:FieldIdentifierCode[^\]]+""))"),"")</f>
        <v/>
      </c>
      <c r="G98" s="87" t="str">
        <f>MasterCMCopy!A98</f>
        <v>1.8</v>
      </c>
      <c r="H98" s="87" t="str">
        <f>MasterCMCopy!B98</f>
        <v/>
      </c>
      <c r="J98" s="86" t="str">
        <f>IF(LEFT(MasterCMCopy!$C98,3)="ND-", IF(LEFT(MasterCMCopy!$X98,10)&lt;&gt;"epo:NonPub", MasterCMCopy!$L98, IF(RIGHT(MasterCMCopy!$X98,13)="epo:Procedure", "MG-Procedure", "")), "")</f>
        <v>MG-AwardCriterion-specifiesProcurementCriterion-Lot</v>
      </c>
      <c r="K98" s="85" t="str">
        <f>IF(J98="", "", IF(J98="MG-Procedure", "ND-Root", MasterCMCopy!H98))</f>
        <v>ND-LotAwardFixedCriterionParameter</v>
      </c>
      <c r="L98" s="84" t="str">
        <f>IF($J98="", "", MasterCMCopy!$C98 &amp; " (concernsMaskedObject)")</f>
        <v>ND-LotAwardCriterionFixNumberUnpublish (concernsMaskedObject)</v>
      </c>
      <c r="M98" s="84" t="str">
        <f>IFERROR(__xludf.DUMMYFUNCTION("IF($J98="""", """", ""Connection from NonPublishedInformation to "" &amp; REGEXEXTRACT(MasterCMCopy!$X98, "".*:(.*)"") &amp; "" under "" &amp; $J98 &amp; ""_"" &amp; $K98)"),"Connection from NonPublishedInformation to AwardCriterion under MG-AwardCriterion-specifiesProcurementCriterion-Lot_ND-LotAwardFixedCriterionParameter")</f>
        <v>Connection from NonPublishedInformation to AwardCriterion under MG-AwardCriterion-specifiesProcurementCriterion-Lot_ND-LotAwardFixedCriterionParameter</v>
      </c>
      <c r="N98" s="84" t="str">
        <f t="shared" si="6"/>
        <v>tedm:MG-AwardCriterion-specifiesProcurementCriterion-Lot_ND-LotAwardFixedCriterionParameter</v>
      </c>
      <c r="O98" s="86" t="str">
        <f>IFERROR(__xludf.DUMMYFUNCTION("IF($J98="""", """", IF($J98=""MG-Procedure"", """", REGEXREPLACE(MasterCMCopy!$P98,""\[[^\]]+\]"","""")))"),"efac:FieldsPrivacy")</f>
        <v>efac:FieldsPrivacy</v>
      </c>
      <c r="P98" s="83" t="str">
        <f>IFERROR(__xludf.DUMMYFUNCTION("REGEXREPLACE($O98,""[^/]+"","".."")"),"..")</f>
        <v>..</v>
      </c>
      <c r="Q98" s="84" t="str">
        <f>IF(AND(LEFT(MasterCMCopy!$C98,6)="BT-195", OR(MasterCMCopy!$O98&lt;&gt;MasterCMCopy!$O97,$G98&lt;&gt;$G97,$H98&lt;&gt;$H97)),MasterCMCopy!$C98,"")</f>
        <v/>
      </c>
      <c r="R98" s="84" t="str">
        <f>IF(AND(LEFT(MasterCMCopy!$C98,6)="BT-195", OR(MasterCMCopy!$O98&lt;&gt;MasterCMCopy!$O97,$G98&lt;&gt;$G97,$H98&lt;&gt;$H97)), "The field " &amp; MasterCMCopy!$C98 &amp; ", " &amp; MasterCMCopy!$D98 &amp; ", specifies information to generate the URI of the masked property","")</f>
        <v/>
      </c>
      <c r="S98" s="84" t="str">
        <f>IF(AND(LEFT(MasterCMCopy!$C98,6)="BT-195", OR(MasterCMCopy!$O98&lt;&gt;MasterCMCopy!$O97,$G98&lt;&gt;$G97,$H98&lt;&gt;$H97)),MasterCMCopy!$O98,"")</f>
        <v/>
      </c>
      <c r="T98" s="84" t="str">
        <f>IFERROR(__xludf.DUMMYFUNCTION("IF(AND(LEFT(MasterCMCopy!$C98,6)=""BT-195"", MasterCMCopy!$O98&lt;&gt;MasterCMCopy!$O97),IFNA(REGEXEXTRACT(MasterCMCopy!$Y98,""&lt;(.*)&gt;""),""UNKNOWN""),"""")"),"")</f>
        <v/>
      </c>
      <c r="U98" s="84" t="str">
        <f>IF(AND(LEFT(MasterCMCopy!$C98,6)="BT-197", MasterCMCopy!$C98&lt;&gt;MasterCMCopy!$C97),MasterCMCopy!$C98,"")</f>
        <v/>
      </c>
      <c r="V98" s="84" t="str">
        <f>IF(AND(LEFT(MasterCMCopy!$C98,6)="BT-197", MasterCMCopy!$C98&lt;&gt;MasterCMCopy!$C97), "In " &amp; MasterCMCopy!$C98 &amp; ", " &amp; MasterCMCopy!$D98 &amp; ", we link to the at-voc:non-publication-justification controlled list","")</f>
        <v/>
      </c>
      <c r="W98" s="84" t="str">
        <f>IF(AND(LEFT(MasterCMCopy!$C98,6)="BT-198", MasterCMCopy!$C98&lt;&gt;MasterCMCopy!$C97),MasterCMCopy!$C98,"")</f>
        <v/>
      </c>
      <c r="X98" s="84" t="str">
        <f>IF(AND(LEFT(MasterCMCopy!$C98,6)="BT-198", MasterCMCopy!$C98&lt;&gt;MasterCMCopy!$C97), MasterCMCopy!$D98 &amp; IF(AND(MasterCMCopy!$C98=MasterCMCopy!$C99, MasterCMCopy!$D98&lt;&gt;MasterCMCopy!$D99), (" (" &amp; MasterCMCopy!$D99 &amp; " below SDK 1.6)"), ""),"")</f>
        <v/>
      </c>
      <c r="Y98" s="84" t="str">
        <f t="shared" si="2"/>
        <v>tedm:MG-langString-hasConfidentialityJustification--NonPublishedInformation-ND-LotAwardCriterionFixNumberUnpublish</v>
      </c>
      <c r="Z98" s="84" t="str">
        <f t="shared" si="3"/>
        <v/>
      </c>
      <c r="AA98" s="84" t="str">
        <f>IF(AND(LEFT(MasterCMCopy!$C98,6)="BT-196", MasterCMCopy!$C98&lt;&gt;MasterCMCopy!$C97),MasterCMCopy!$C98,"")</f>
        <v/>
      </c>
      <c r="AB98" s="84" t="str">
        <f>IF(AND(LEFT(MasterCMCopy!$C98,6)="BT-196", MasterCMCopy!$C98&lt;&gt;MasterCMCopy!$C97), MasterCMCopy!$D98 &amp; " of " &amp; MasterCMCopy!$L98 &amp; " under " &amp; MasterCMCopy!$I98,"")</f>
        <v/>
      </c>
      <c r="AC98" s="84" t="str">
        <f t="shared" si="4"/>
        <v/>
      </c>
      <c r="AD98" s="84" t="str">
        <f t="shared" si="5"/>
        <v/>
      </c>
    </row>
    <row r="99">
      <c r="A99" s="84" t="str">
        <f t="shared" si="1"/>
        <v/>
      </c>
      <c r="B99" s="84" t="str">
        <f>IF(MasterCMCopy!$X99="","---", "tedm:" &amp; IF(LEFT(MasterCMCopy!$C99, 3)="ND-", IF(LEFT(MasterCMCopy!$C103, 3)="ND-", MasterCMCopy!$L105, MasterCMCopy!$L103) &amp; "-" &amp; MasterCMCopy!$C99, MasterCMCopy!$L99 &amp; "-" &amp; MasterCMCopy!$I99))</f>
        <v>tedm:MG-NonPublishedInformation-ND-LotAwardCriterionFixNumberUnpublish</v>
      </c>
      <c r="C99" s="85" t="str">
        <f>IF(AND(LEFT(MasterCMCopy!$C99,6)="BT-195", OR(LEFT(MasterCMCopy!$C98,3)="ND-",$B99&lt;&gt;$B98)),MasterCMCopy!$L99,"")</f>
        <v>MG-NonPublishedInformation</v>
      </c>
      <c r="D99" s="84" t="str">
        <f>IF(AND(LEFT(MasterCMCopy!$C99,3)="ND-", OR(MasterCMCopy!$N99&lt;&gt;MasterCMCopy!$N98, MasterCMCopy!$P99&lt;&gt;MasterCMCopy!$P98)),MasterCMCopy!$C99,"")</f>
        <v/>
      </c>
      <c r="E99" s="84" t="str">
        <f>IF(AND(LEFT(MasterCMCopy!$C99,3)="ND-", OR(MasterCMCopy!$N99&lt;&gt;MasterCMCopy!$N98, MasterCMCopy!$P99&lt;&gt;MasterCMCopy!$P98)),MasterCMCopy!$N99,"")</f>
        <v/>
      </c>
      <c r="F99" s="86" t="str">
        <f>IFERROR(__xludf.DUMMYFUNCTION("IF($E99="""", """", REGEXEXTRACT($E99,""efbc:FieldIdentifierCode[^\]]+""))"),"")</f>
        <v/>
      </c>
      <c r="G99" s="87" t="str">
        <f>MasterCMCopy!A99</f>
        <v>1.8</v>
      </c>
      <c r="H99" s="87" t="str">
        <f>MasterCMCopy!B99</f>
        <v/>
      </c>
      <c r="J99" s="86" t="str">
        <f>IF(LEFT(MasterCMCopy!$C99,3)="ND-", IF(LEFT(MasterCMCopy!$X99,10)&lt;&gt;"epo:NonPub", MasterCMCopy!$L99, IF(RIGHT(MasterCMCopy!$X99,13)="epo:Procedure", "MG-Procedure", "")), "")</f>
        <v/>
      </c>
      <c r="K99" s="85" t="str">
        <f>IF(J99="", "", IF(J99="MG-Procedure", "ND-Root", MasterCMCopy!H99))</f>
        <v/>
      </c>
      <c r="L99" s="84" t="str">
        <f>IF($J99="", "", MasterCMCopy!$C99 &amp; " (concernsMaskedObject)")</f>
        <v/>
      </c>
      <c r="M99" s="84" t="str">
        <f>IFERROR(__xludf.DUMMYFUNCTION("IF($J99="""", """", ""Connection from NonPublishedInformation to "" &amp; REGEXEXTRACT(MasterCMCopy!$X99, "".*:(.*)"") &amp; "" under "" &amp; $J99 &amp; ""_"" &amp; $K99)"),"")</f>
        <v/>
      </c>
      <c r="N99" s="84" t="str">
        <f t="shared" si="6"/>
        <v/>
      </c>
      <c r="O99" s="86" t="str">
        <f>IFERROR(__xludf.DUMMYFUNCTION("IF($J99="""", """", IF($J99=""MG-Procedure"", """", REGEXREPLACE(MasterCMCopy!$P99,""\[[^\]]+\]"","""")))"),"")</f>
        <v/>
      </c>
      <c r="P99" s="83" t="str">
        <f>IFERROR(__xludf.DUMMYFUNCTION("REGEXREPLACE($O99,""[^/]+"","".."")"),"")</f>
        <v/>
      </c>
      <c r="Q99" s="84" t="str">
        <f>IF(AND(LEFT(MasterCMCopy!$C99,6)="BT-195", OR(MasterCMCopy!$O99&lt;&gt;MasterCMCopy!$O98,$G99&lt;&gt;$G98,$H99&lt;&gt;$H98)),MasterCMCopy!$C99,"")</f>
        <v>BT-195(BT-541)-Lot-Fixed</v>
      </c>
      <c r="R99" s="84" t="str">
        <f>IF(AND(LEFT(MasterCMCopy!$C99,6)="BT-195", OR(MasterCMCopy!$O99&lt;&gt;MasterCMCopy!$O98,$G99&lt;&gt;$G98,$H99&lt;&gt;$H98)), "The field " &amp; MasterCMCopy!$C99 &amp; ", " &amp; MasterCMCopy!$D99 &amp; ", specifies information to generate the URI of the masked property","")</f>
        <v>The field BT-195(BT-541)-Lot-Fixed, Unpublished Identifier, specifies information to generate the URI of the masked property</v>
      </c>
      <c r="S99" s="84" t="str">
        <f>IF(AND(LEFT(MasterCMCopy!$C99,6)="BT-195", OR(MasterCMCopy!$O99&lt;&gt;MasterCMCopy!$O98,$G99&lt;&gt;$G98,$H99&lt;&gt;$H98)),MasterCMCopy!$O99,"")</f>
        <v>efbc:FieldIdentifierCode/text() = 'awa-cri-num'</v>
      </c>
      <c r="T99" s="88" t="str">
        <f>IFERROR(__xludf.DUMMYFUNCTION("IF(AND(LEFT(MasterCMCopy!$C99,6)=""BT-195"", MasterCMCopy!$O99&lt;&gt;MasterCMCopy!$O98),IFNA(REGEXEXTRACT(MasterCMCopy!$Y99,""&lt;(.*)&gt;""),""UNKNOWN""),"""")"),"http://data.europa.eu/a4g/ontology#hasFixedValue")</f>
        <v>http://data.europa.eu/a4g/ontology#hasFixedValue</v>
      </c>
      <c r="U99" s="84" t="str">
        <f>IF(AND(LEFT(MasterCMCopy!$C99,6)="BT-197", MasterCMCopy!$C99&lt;&gt;MasterCMCopy!$C98),MasterCMCopy!$C99,"")</f>
        <v/>
      </c>
      <c r="V99" s="84" t="str">
        <f>IF(AND(LEFT(MasterCMCopy!$C99,6)="BT-197", MasterCMCopy!$C99&lt;&gt;MasterCMCopy!$C98), "In " &amp; MasterCMCopy!$C99 &amp; ", " &amp; MasterCMCopy!$D99 &amp; ", we link to the at-voc:non-publication-justification controlled list","")</f>
        <v/>
      </c>
      <c r="W99" s="84" t="str">
        <f>IF(AND(LEFT(MasterCMCopy!$C99,6)="BT-198", MasterCMCopy!$C99&lt;&gt;MasterCMCopy!$C98),MasterCMCopy!$C99,"")</f>
        <v/>
      </c>
      <c r="X99" s="84" t="str">
        <f>IF(AND(LEFT(MasterCMCopy!$C99,6)="BT-198", MasterCMCopy!$C99&lt;&gt;MasterCMCopy!$C98), MasterCMCopy!$D99 &amp; IF(AND(MasterCMCopy!$C99=MasterCMCopy!$C100, MasterCMCopy!$D99&lt;&gt;MasterCMCopy!$D100), (" (" &amp; MasterCMCopy!$D100 &amp; " below SDK 1.6)"), ""),"")</f>
        <v/>
      </c>
      <c r="Y99" s="84" t="str">
        <f t="shared" si="2"/>
        <v>tedm:MG-langString-hasConfidentialityJustification--NonPublishedInformation-ND-LotAwardCriterionFixNumberUnpublish</v>
      </c>
      <c r="Z99" s="84" t="str">
        <f t="shared" si="3"/>
        <v/>
      </c>
      <c r="AA99" s="84" t="str">
        <f>IF(AND(LEFT(MasterCMCopy!$C99,6)="BT-196", MasterCMCopy!$C99&lt;&gt;MasterCMCopy!$C98),MasterCMCopy!$C99,"")</f>
        <v/>
      </c>
      <c r="AB99" s="84" t="str">
        <f>IF(AND(LEFT(MasterCMCopy!$C99,6)="BT-196", MasterCMCopy!$C99&lt;&gt;MasterCMCopy!$C98), MasterCMCopy!$D99 &amp; " of " &amp; MasterCMCopy!$L99 &amp; " under " &amp; MasterCMCopy!$I99,"")</f>
        <v/>
      </c>
      <c r="AC99" s="84" t="str">
        <f t="shared" si="4"/>
        <v/>
      </c>
      <c r="AD99" s="84" t="str">
        <f t="shared" si="5"/>
        <v/>
      </c>
    </row>
    <row r="100">
      <c r="A100" s="84" t="str">
        <f t="shared" si="1"/>
        <v/>
      </c>
      <c r="B100" s="84" t="str">
        <f>IF(MasterCMCopy!$X100="","---", "tedm:" &amp; IF(LEFT(MasterCMCopy!$C100, 3)="ND-", IF(LEFT(MasterCMCopy!$C104, 3)="ND-", MasterCMCopy!$L106, MasterCMCopy!$L104) &amp; "-" &amp; MasterCMCopy!$C100, MasterCMCopy!$L100 &amp; "-" &amp; MasterCMCopy!$I100))</f>
        <v>tedm:MG-NonPublishedInformation-ND-LotAwardCriterionFixNumberUnpublish</v>
      </c>
      <c r="C100" s="85" t="str">
        <f>IF(AND(LEFT(MasterCMCopy!$C100,6)="BT-195", OR(LEFT(MasterCMCopy!$C99,3)="ND-",$B100&lt;&gt;$B99)),MasterCMCopy!$L100,"")</f>
        <v/>
      </c>
      <c r="D100" s="84" t="str">
        <f>IF(AND(LEFT(MasterCMCopy!$C100,3)="ND-", OR(MasterCMCopy!$N100&lt;&gt;MasterCMCopy!$N99, MasterCMCopy!$P100&lt;&gt;MasterCMCopy!$P99)),MasterCMCopy!$C100,"")</f>
        <v/>
      </c>
      <c r="E100" s="84" t="str">
        <f>IF(AND(LEFT(MasterCMCopy!$C100,3)="ND-", OR(MasterCMCopy!$N100&lt;&gt;MasterCMCopy!$N99, MasterCMCopy!$P100&lt;&gt;MasterCMCopy!$P99)),MasterCMCopy!$N100,"")</f>
        <v/>
      </c>
      <c r="F100" s="86" t="str">
        <f>IFERROR(__xludf.DUMMYFUNCTION("IF($E100="""", """", REGEXEXTRACT($E100,""efbc:FieldIdentifierCode[^\]]+""))"),"")</f>
        <v/>
      </c>
      <c r="G100" s="87" t="str">
        <f>MasterCMCopy!A100</f>
        <v>1.8</v>
      </c>
      <c r="H100" s="87" t="str">
        <f>MasterCMCopy!B100</f>
        <v/>
      </c>
      <c r="J100" s="86" t="str">
        <f>IF(LEFT(MasterCMCopy!$C100,3)="ND-", IF(LEFT(MasterCMCopy!$X100,10)&lt;&gt;"epo:NonPub", MasterCMCopy!$L100, IF(RIGHT(MasterCMCopy!$X100,13)="epo:Procedure", "MG-Procedure", "")), "")</f>
        <v/>
      </c>
      <c r="K100" s="85" t="str">
        <f>IF(J100="", "", IF(J100="MG-Procedure", "ND-Root", MasterCMCopy!H100))</f>
        <v/>
      </c>
      <c r="L100" s="84" t="str">
        <f>IF($J100="", "", MasterCMCopy!$C100 &amp; " (concernsMaskedObject)")</f>
        <v/>
      </c>
      <c r="M100" s="84" t="str">
        <f>IFERROR(__xludf.DUMMYFUNCTION("IF($J100="""", """", ""Connection from NonPublishedInformation to "" &amp; REGEXEXTRACT(MasterCMCopy!$X100, "".*:(.*)"") &amp; "" under "" &amp; $J100 &amp; ""_"" &amp; $K100)"),"")</f>
        <v/>
      </c>
      <c r="N100" s="84" t="str">
        <f t="shared" si="6"/>
        <v/>
      </c>
      <c r="O100" s="86" t="str">
        <f>IFERROR(__xludf.DUMMYFUNCTION("IF($J100="""", """", IF($J100=""MG-Procedure"", """", REGEXREPLACE(MasterCMCopy!$P100,""\[[^\]]+\]"","""")))"),"")</f>
        <v/>
      </c>
      <c r="P100" s="83" t="str">
        <f>IFERROR(__xludf.DUMMYFUNCTION("REGEXREPLACE($O100,""[^/]+"","".."")"),"")</f>
        <v/>
      </c>
      <c r="Q100" s="84" t="str">
        <f>IF(AND(LEFT(MasterCMCopy!$C100,6)="BT-195", OR(MasterCMCopy!$O100&lt;&gt;MasterCMCopy!$O99,$G100&lt;&gt;$G99,$H100&lt;&gt;$H99)),MasterCMCopy!$C100,"")</f>
        <v/>
      </c>
      <c r="R100" s="84" t="str">
        <f>IF(AND(LEFT(MasterCMCopy!$C100,6)="BT-195", OR(MasterCMCopy!$O100&lt;&gt;MasterCMCopy!$O99,$G100&lt;&gt;$G99,$H100&lt;&gt;$H99)), "The field " &amp; MasterCMCopy!$C100 &amp; ", " &amp; MasterCMCopy!$D100 &amp; ", specifies information to generate the URI of the masked property","")</f>
        <v/>
      </c>
      <c r="S100" s="84" t="str">
        <f>IF(AND(LEFT(MasterCMCopy!$C100,6)="BT-195", OR(MasterCMCopy!$O100&lt;&gt;MasterCMCopy!$O99,$G100&lt;&gt;$G99,$H100&lt;&gt;$H99)),MasterCMCopy!$O100,"")</f>
        <v/>
      </c>
      <c r="T100" s="84" t="str">
        <f>IFERROR(__xludf.DUMMYFUNCTION("IF(AND(LEFT(MasterCMCopy!$C100,6)=""BT-195"", MasterCMCopy!$O100&lt;&gt;MasterCMCopy!$O99),IFNA(REGEXEXTRACT(MasterCMCopy!$Y100,""&lt;(.*)&gt;""),""UNKNOWN""),"""")"),"")</f>
        <v/>
      </c>
      <c r="U100" s="84" t="str">
        <f>IF(AND(LEFT(MasterCMCopy!$C100,6)="BT-197", MasterCMCopy!$C100&lt;&gt;MasterCMCopy!$C99),MasterCMCopy!$C100,"")</f>
        <v/>
      </c>
      <c r="V100" s="84" t="str">
        <f>IF(AND(LEFT(MasterCMCopy!$C100,6)="BT-197", MasterCMCopy!$C100&lt;&gt;MasterCMCopy!$C99), "In " &amp; MasterCMCopy!$C100 &amp; ", " &amp; MasterCMCopy!$D100 &amp; ", we link to the at-voc:non-publication-justification controlled list","")</f>
        <v/>
      </c>
      <c r="W100" s="84" t="str">
        <f>IF(AND(LEFT(MasterCMCopy!$C100,6)="BT-198", MasterCMCopy!$C100&lt;&gt;MasterCMCopy!$C99),MasterCMCopy!$C100,"")</f>
        <v/>
      </c>
      <c r="X100" s="84" t="str">
        <f>IF(AND(LEFT(MasterCMCopy!$C100,6)="BT-198", MasterCMCopy!$C100&lt;&gt;MasterCMCopy!$C99), MasterCMCopy!$D100 &amp; IF(AND(MasterCMCopy!$C100=MasterCMCopy!$C101, MasterCMCopy!$D100&lt;&gt;MasterCMCopy!$D101), (" (" &amp; MasterCMCopy!$D101 &amp; " below SDK 1.6)"), ""),"")</f>
        <v/>
      </c>
      <c r="Y100" s="84" t="str">
        <f t="shared" si="2"/>
        <v>tedm:MG-langString-hasConfidentialityJustification--NonPublishedInformation-ND-LotAwardCriterionFixNumberUnpublish</v>
      </c>
      <c r="Z100" s="84" t="str">
        <f t="shared" si="3"/>
        <v/>
      </c>
      <c r="AA100" s="84" t="str">
        <f>IF(AND(LEFT(MasterCMCopy!$C100,6)="BT-196", MasterCMCopy!$C100&lt;&gt;MasterCMCopy!$C99),MasterCMCopy!$C100,"")</f>
        <v>BT-196(BT-541)-Lot-Fixed</v>
      </c>
      <c r="AB100" s="84" t="str">
        <f>IF(AND(LEFT(MasterCMCopy!$C100,6)="BT-196", MasterCMCopy!$C100&lt;&gt;MasterCMCopy!$C99), MasterCMCopy!$D100 &amp; " of " &amp; MasterCMCopy!$L100 &amp; " under " &amp; MasterCMCopy!$I100,"")</f>
        <v>Unpublished Justification Description of MG-NonPublishedInformation under ND-LotAwardCriterionFixNumberUnpublish</v>
      </c>
      <c r="AC100" s="84" t="str">
        <f t="shared" si="4"/>
        <v>BT-196(BT-541)-Lot-Fixed-Language</v>
      </c>
      <c r="AD100" s="84" t="str">
        <f t="shared" si="5"/>
        <v>Language of Unpublished Justification Description of MG-NonPublishedInformation under ND-LotAwardCriterionFixNumberUnpublish</v>
      </c>
    </row>
    <row r="101">
      <c r="A101" s="84" t="str">
        <f t="shared" si="1"/>
        <v/>
      </c>
      <c r="B101" s="84" t="str">
        <f>IF(MasterCMCopy!$X101="","---", "tedm:" &amp; IF(LEFT(MasterCMCopy!$C101, 3)="ND-", IF(LEFT(MasterCMCopy!$C105, 3)="ND-", MasterCMCopy!$L107, MasterCMCopy!$L105) &amp; "-" &amp; MasterCMCopy!$C101, MasterCMCopy!$L101 &amp; "-" &amp; MasterCMCopy!$I101))</f>
        <v>tedm:MG-NonPublishedInformation-ND-LotAwardCriterionFixNumberUnpublish</v>
      </c>
      <c r="C101" s="85" t="str">
        <f>IF(AND(LEFT(MasterCMCopy!$C101,6)="BT-195", OR(LEFT(MasterCMCopy!$C100,3)="ND-",$B101&lt;&gt;$B100)),MasterCMCopy!$L101,"")</f>
        <v/>
      </c>
      <c r="D101" s="84" t="str">
        <f>IF(AND(LEFT(MasterCMCopy!$C101,3)="ND-", OR(MasterCMCopy!$N101&lt;&gt;MasterCMCopy!$N100, MasterCMCopy!$P101&lt;&gt;MasterCMCopy!$P100)),MasterCMCopy!$C101,"")</f>
        <v/>
      </c>
      <c r="E101" s="84" t="str">
        <f>IF(AND(LEFT(MasterCMCopy!$C101,3)="ND-", OR(MasterCMCopy!$N101&lt;&gt;MasterCMCopy!$N100, MasterCMCopy!$P101&lt;&gt;MasterCMCopy!$P100)),MasterCMCopy!$N101,"")</f>
        <v/>
      </c>
      <c r="F101" s="86" t="str">
        <f>IFERROR(__xludf.DUMMYFUNCTION("IF($E101="""", """", REGEXEXTRACT($E101,""efbc:FieldIdentifierCode[^\]]+""))"),"")</f>
        <v/>
      </c>
      <c r="G101" s="87" t="str">
        <f>MasterCMCopy!A101</f>
        <v>1.8</v>
      </c>
      <c r="H101" s="87" t="str">
        <f>MasterCMCopy!B101</f>
        <v/>
      </c>
      <c r="J101" s="86" t="str">
        <f>IF(LEFT(MasterCMCopy!$C101,3)="ND-", IF(LEFT(MasterCMCopy!$X101,10)&lt;&gt;"epo:NonPub", MasterCMCopy!$L101, IF(RIGHT(MasterCMCopy!$X101,13)="epo:Procedure", "MG-Procedure", "")), "")</f>
        <v/>
      </c>
      <c r="K101" s="85" t="str">
        <f>IF(J101="", "", IF(J101="MG-Procedure", "ND-Root", MasterCMCopy!H101))</f>
        <v/>
      </c>
      <c r="L101" s="84" t="str">
        <f>IF($J101="", "", MasterCMCopy!$C101 &amp; " (concernsMaskedObject)")</f>
        <v/>
      </c>
      <c r="M101" s="84" t="str">
        <f>IFERROR(__xludf.DUMMYFUNCTION("IF($J101="""", """", ""Connection from NonPublishedInformation to "" &amp; REGEXEXTRACT(MasterCMCopy!$X101, "".*:(.*)"") &amp; "" under "" &amp; $J101 &amp; ""_"" &amp; $K101)"),"")</f>
        <v/>
      </c>
      <c r="N101" s="84" t="str">
        <f t="shared" si="6"/>
        <v/>
      </c>
      <c r="O101" s="86" t="str">
        <f>IFERROR(__xludf.DUMMYFUNCTION("IF($J101="""", """", IF($J101=""MG-Procedure"", """", REGEXREPLACE(MasterCMCopy!$P101,""\[[^\]]+\]"","""")))"),"")</f>
        <v/>
      </c>
      <c r="P101" s="83" t="str">
        <f>IFERROR(__xludf.DUMMYFUNCTION("REGEXREPLACE($O101,""[^/]+"","".."")"),"")</f>
        <v/>
      </c>
      <c r="Q101" s="84" t="str">
        <f>IF(AND(LEFT(MasterCMCopy!$C101,6)="BT-195", OR(MasterCMCopy!$O101&lt;&gt;MasterCMCopy!$O100,$G101&lt;&gt;$G100,$H101&lt;&gt;$H100)),MasterCMCopy!$C101,"")</f>
        <v/>
      </c>
      <c r="R101" s="84" t="str">
        <f>IF(AND(LEFT(MasterCMCopy!$C101,6)="BT-195", OR(MasterCMCopy!$O101&lt;&gt;MasterCMCopy!$O100,$G101&lt;&gt;$G100,$H101&lt;&gt;$H100)), "The field " &amp; MasterCMCopy!$C101 &amp; ", " &amp; MasterCMCopy!$D101 &amp; ", specifies information to generate the URI of the masked property","")</f>
        <v/>
      </c>
      <c r="S101" s="84" t="str">
        <f>IF(AND(LEFT(MasterCMCopy!$C101,6)="BT-195", OR(MasterCMCopy!$O101&lt;&gt;MasterCMCopy!$O100,$G101&lt;&gt;$G100,$H101&lt;&gt;$H100)),MasterCMCopy!$O101,"")</f>
        <v/>
      </c>
      <c r="T101" s="84" t="str">
        <f>IFERROR(__xludf.DUMMYFUNCTION("IF(AND(LEFT(MasterCMCopy!$C101,6)=""BT-195"", MasterCMCopy!$O101&lt;&gt;MasterCMCopy!$O100),IFNA(REGEXEXTRACT(MasterCMCopy!$Y101,""&lt;(.*)&gt;""),""UNKNOWN""),"""")"),"")</f>
        <v/>
      </c>
      <c r="U101" s="84" t="str">
        <f>IF(AND(LEFT(MasterCMCopy!$C101,6)="BT-197", MasterCMCopy!$C101&lt;&gt;MasterCMCopy!$C100),MasterCMCopy!$C101,"")</f>
        <v>BT-197(BT-541)-Lot-Fixed</v>
      </c>
      <c r="V101" s="84" t="str">
        <f>IF(AND(LEFT(MasterCMCopy!$C101,6)="BT-197", MasterCMCopy!$C101&lt;&gt;MasterCMCopy!$C100), "In " &amp; MasterCMCopy!$C101 &amp; ", " &amp; MasterCMCopy!$D101 &amp; ", we link to the at-voc:non-publication-justification controlled list","")</f>
        <v>In BT-197(BT-541)-Lot-Fixed, Unpublished Justification Code, we link to the at-voc:non-publication-justification controlled list</v>
      </c>
      <c r="W101" s="84" t="str">
        <f>IF(AND(LEFT(MasterCMCopy!$C101,6)="BT-198", MasterCMCopy!$C101&lt;&gt;MasterCMCopy!$C100),MasterCMCopy!$C101,"")</f>
        <v/>
      </c>
      <c r="X101" s="84" t="str">
        <f>IF(AND(LEFT(MasterCMCopy!$C101,6)="BT-198", MasterCMCopy!$C101&lt;&gt;MasterCMCopy!$C100), MasterCMCopy!$D101 &amp; IF(AND(MasterCMCopy!$C101=MasterCMCopy!$C102, MasterCMCopy!$D101&lt;&gt;MasterCMCopy!$D102), (" (" &amp; MasterCMCopy!$D102 &amp; " below SDK 1.6)"), ""),"")</f>
        <v/>
      </c>
      <c r="Y101" s="84" t="str">
        <f t="shared" si="2"/>
        <v>tedm:MG-langString-hasConfidentialityJustification--NonPublishedInformation-ND-LotAwardCriterionFixNumberUnpublish</v>
      </c>
      <c r="Z101" s="84" t="str">
        <f t="shared" si="3"/>
        <v/>
      </c>
      <c r="AA101" s="84" t="str">
        <f>IF(AND(LEFT(MasterCMCopy!$C101,6)="BT-196", MasterCMCopy!$C101&lt;&gt;MasterCMCopy!$C100),MasterCMCopy!$C101,"")</f>
        <v/>
      </c>
      <c r="AB101" s="84" t="str">
        <f>IF(AND(LEFT(MasterCMCopy!$C101,6)="BT-196", MasterCMCopy!$C101&lt;&gt;MasterCMCopy!$C100), MasterCMCopy!$D101 &amp; " of " &amp; MasterCMCopy!$L101 &amp; " under " &amp; MasterCMCopy!$I101,"")</f>
        <v/>
      </c>
      <c r="AC101" s="84" t="str">
        <f t="shared" si="4"/>
        <v/>
      </c>
      <c r="AD101" s="84" t="str">
        <f t="shared" si="5"/>
        <v/>
      </c>
    </row>
    <row r="102">
      <c r="A102" s="84" t="str">
        <f t="shared" si="1"/>
        <v/>
      </c>
      <c r="B102" s="84" t="str">
        <f>IF(MasterCMCopy!$X102="","---", "tedm:" &amp; IF(LEFT(MasterCMCopy!$C102, 3)="ND-", IF(LEFT(MasterCMCopy!$C106, 3)="ND-", MasterCMCopy!$L108, MasterCMCopy!$L106) &amp; "-" &amp; MasterCMCopy!$C102, MasterCMCopy!$L102 &amp; "-" &amp; MasterCMCopy!$I102))</f>
        <v>tedm:MG-NonPublishedInformation-ND-LotAwardCriterionFixNumberUnpublish</v>
      </c>
      <c r="C102" s="85" t="str">
        <f>IF(AND(LEFT(MasterCMCopy!$C102,6)="BT-195", OR(LEFT(MasterCMCopy!$C101,3)="ND-",$B102&lt;&gt;$B101)),MasterCMCopy!$L102,"")</f>
        <v/>
      </c>
      <c r="D102" s="84" t="str">
        <f>IF(AND(LEFT(MasterCMCopy!$C102,3)="ND-", OR(MasterCMCopy!$N102&lt;&gt;MasterCMCopy!$N101, MasterCMCopy!$P102&lt;&gt;MasterCMCopy!$P101)),MasterCMCopy!$C102,"")</f>
        <v/>
      </c>
      <c r="E102" s="84" t="str">
        <f>IF(AND(LEFT(MasterCMCopy!$C102,3)="ND-", OR(MasterCMCopy!$N102&lt;&gt;MasterCMCopy!$N101, MasterCMCopy!$P102&lt;&gt;MasterCMCopy!$P101)),MasterCMCopy!$N102,"")</f>
        <v/>
      </c>
      <c r="F102" s="86" t="str">
        <f>IFERROR(__xludf.DUMMYFUNCTION("IF($E102="""", """", REGEXEXTRACT($E102,""efbc:FieldIdentifierCode[^\]]+""))"),"")</f>
        <v/>
      </c>
      <c r="G102" s="87" t="str">
        <f>MasterCMCopy!A102</f>
        <v/>
      </c>
      <c r="H102" s="87" t="str">
        <f>MasterCMCopy!B102</f>
        <v/>
      </c>
      <c r="J102" s="86" t="str">
        <f>IF(LEFT(MasterCMCopy!$C102,3)="ND-", IF(LEFT(MasterCMCopy!$X102,10)&lt;&gt;"epo:NonPub", MasterCMCopy!$L102, IF(RIGHT(MasterCMCopy!$X102,13)="epo:Procedure", "MG-Procedure", "")), "")</f>
        <v/>
      </c>
      <c r="K102" s="85" t="str">
        <f>IF(J102="", "", IF(J102="MG-Procedure", "ND-Root", MasterCMCopy!H102))</f>
        <v/>
      </c>
      <c r="L102" s="84" t="str">
        <f>IF($J102="", "", MasterCMCopy!$C102 &amp; " (concernsMaskedObject)")</f>
        <v/>
      </c>
      <c r="M102" s="84" t="str">
        <f>IFERROR(__xludf.DUMMYFUNCTION("IF($J102="""", """", ""Connection from NonPublishedInformation to "" &amp; REGEXEXTRACT(MasterCMCopy!$X102, "".*:(.*)"") &amp; "" under "" &amp; $J102 &amp; ""_"" &amp; $K102)"),"")</f>
        <v/>
      </c>
      <c r="N102" s="84" t="str">
        <f t="shared" si="6"/>
        <v/>
      </c>
      <c r="O102" s="86" t="str">
        <f>IFERROR(__xludf.DUMMYFUNCTION("IF($J102="""", """", IF($J102=""MG-Procedure"", """", REGEXREPLACE(MasterCMCopy!$P102,""\[[^\]]+\]"","""")))"),"")</f>
        <v/>
      </c>
      <c r="P102" s="83" t="str">
        <f>IFERROR(__xludf.DUMMYFUNCTION("REGEXREPLACE($O102,""[^/]+"","".."")"),"")</f>
        <v/>
      </c>
      <c r="Q102" s="84" t="str">
        <f>IF(AND(LEFT(MasterCMCopy!$C102,6)="BT-195", OR(MasterCMCopy!$O102&lt;&gt;MasterCMCopy!$O101,$G102&lt;&gt;$G101,$H102&lt;&gt;$H101)),MasterCMCopy!$C102,"")</f>
        <v/>
      </c>
      <c r="R102" s="84" t="str">
        <f>IF(AND(LEFT(MasterCMCopy!$C102,6)="BT-195", OR(MasterCMCopy!$O102&lt;&gt;MasterCMCopy!$O101,$G102&lt;&gt;$G101,$H102&lt;&gt;$H101)), "The field " &amp; MasterCMCopy!$C102 &amp; ", " &amp; MasterCMCopy!$D102 &amp; ", specifies information to generate the URI of the masked property","")</f>
        <v/>
      </c>
      <c r="S102" s="84" t="str">
        <f>IF(AND(LEFT(MasterCMCopy!$C102,6)="BT-195", OR(MasterCMCopy!$O102&lt;&gt;MasterCMCopy!$O101,$G102&lt;&gt;$G101,$H102&lt;&gt;$H101)),MasterCMCopy!$O102,"")</f>
        <v/>
      </c>
      <c r="T102" s="84" t="str">
        <f>IFERROR(__xludf.DUMMYFUNCTION("IF(AND(LEFT(MasterCMCopy!$C102,6)=""BT-195"", MasterCMCopy!$O102&lt;&gt;MasterCMCopy!$O101),IFNA(REGEXEXTRACT(MasterCMCopy!$Y102,""&lt;(.*)&gt;""),""UNKNOWN""),"""")"),"")</f>
        <v/>
      </c>
      <c r="U102" s="84" t="str">
        <f>IF(AND(LEFT(MasterCMCopy!$C102,6)="BT-197", MasterCMCopy!$C102&lt;&gt;MasterCMCopy!$C101),MasterCMCopy!$C102,"")</f>
        <v/>
      </c>
      <c r="V102" s="84" t="str">
        <f>IF(AND(LEFT(MasterCMCopy!$C102,6)="BT-197", MasterCMCopy!$C102&lt;&gt;MasterCMCopy!$C101), "In " &amp; MasterCMCopy!$C102 &amp; ", " &amp; MasterCMCopy!$D102 &amp; ", we link to the at-voc:non-publication-justification controlled list","")</f>
        <v/>
      </c>
      <c r="W102" s="84" t="str">
        <f>IF(AND(LEFT(MasterCMCopy!$C102,6)="BT-198", MasterCMCopy!$C102&lt;&gt;MasterCMCopy!$C101),MasterCMCopy!$C102,"")</f>
        <v>BT-198(BT-541)-Lot-Fixed</v>
      </c>
      <c r="X102" s="84" t="str">
        <f>IF(AND(LEFT(MasterCMCopy!$C102,6)="BT-198", MasterCMCopy!$C102&lt;&gt;MasterCMCopy!$C101), MasterCMCopy!$D102 &amp; IF(AND(MasterCMCopy!$C102=MasterCMCopy!$C103, MasterCMCopy!$D102&lt;&gt;MasterCMCopy!$D103), (" (" &amp; MasterCMCopy!$D103 &amp; " below SDK 1.6)"), ""),"")</f>
        <v>Unpublished Access Date</v>
      </c>
      <c r="Y102" s="84" t="str">
        <f t="shared" si="2"/>
        <v>tedm:MG-langString-hasConfidentialityJustification--NonPublishedInformation-ND-LotAwardCriterionFixNumberUnpublish</v>
      </c>
      <c r="Z102" s="84" t="str">
        <f t="shared" si="3"/>
        <v/>
      </c>
      <c r="AA102" s="84" t="str">
        <f>IF(AND(LEFT(MasterCMCopy!$C102,6)="BT-196", MasterCMCopy!$C102&lt;&gt;MasterCMCopy!$C101),MasterCMCopy!$C102,"")</f>
        <v/>
      </c>
      <c r="AB102" s="84" t="str">
        <f>IF(AND(LEFT(MasterCMCopy!$C102,6)="BT-196", MasterCMCopy!$C102&lt;&gt;MasterCMCopy!$C101), MasterCMCopy!$D102 &amp; " of " &amp; MasterCMCopy!$L102 &amp; " under " &amp; MasterCMCopy!$I102,"")</f>
        <v/>
      </c>
      <c r="AC102" s="84" t="str">
        <f t="shared" si="4"/>
        <v/>
      </c>
      <c r="AD102" s="84" t="str">
        <f t="shared" si="5"/>
        <v/>
      </c>
    </row>
    <row r="103">
      <c r="A103" s="84" t="str">
        <f t="shared" si="1"/>
        <v>ND-LotAwardCriterionNumberFixUnpublish_v1.4-1.7.rml.ttl</v>
      </c>
      <c r="B103" s="84" t="str">
        <f>IF(MasterCMCopy!$X103="","---", "tedm:" &amp; IF(LEFT(MasterCMCopy!$C103, 3)="ND-", IF(LEFT(MasterCMCopy!$C107, 3)="ND-", MasterCMCopy!$L109, MasterCMCopy!$L107) &amp; "-" &amp; MasterCMCopy!$C103, MasterCMCopy!$L103 &amp; "-" &amp; MasterCMCopy!$I103))</f>
        <v>tedm:MG-NonPublishedInformation-ND-LotAwardCriterionNumberFixUnpublish</v>
      </c>
      <c r="C103" s="85" t="str">
        <f>IF(AND(LEFT(MasterCMCopy!$C103,6)="BT-195", OR(LEFT(MasterCMCopy!$C102,3)="ND-",$B103&lt;&gt;$B102)),MasterCMCopy!$L103,"")</f>
        <v/>
      </c>
      <c r="D103" s="84" t="str">
        <f>IF(AND(LEFT(MasterCMCopy!$C103,3)="ND-", OR(MasterCMCopy!$N103&lt;&gt;MasterCMCopy!$N102, MasterCMCopy!$P103&lt;&gt;MasterCMCopy!$P102)),MasterCMCopy!$C103,"")</f>
        <v>ND-LotAwardCriterionNumberFixUnpublish</v>
      </c>
      <c r="E103" s="84" t="str">
        <f>IF(AND(LEFT(MasterCMCopy!$C103,3)="ND-", OR(MasterCMCopy!$N103&lt;&gt;MasterCMCopy!$N102, MasterCMCopy!$P103&lt;&gt;MasterCMCopy!$P102)),MasterCMCopy!$N103,"")</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v>
      </c>
      <c r="F103" s="86" t="str">
        <f>IFERROR(__xludf.DUMMYFUNCTION("IF($E103="""", """", REGEXEXTRACT($E103,""efbc:FieldIdentifierCode[^\]]+""))"),"efbc:FieldIdentifierCode/text()='awa-cri-fix'")</f>
        <v>efbc:FieldIdentifierCode/text()='awa-cri-fix'</v>
      </c>
      <c r="G103" s="87" t="str">
        <f>MasterCMCopy!A103</f>
        <v>1.4</v>
      </c>
      <c r="H103" s="87" t="str">
        <f>MasterCMCopy!B103</f>
        <v>1.7</v>
      </c>
      <c r="I103" s="89" t="b">
        <v>1</v>
      </c>
      <c r="J103" s="86" t="str">
        <f>IF(LEFT(MasterCMCopy!$C103,3)="ND-", IF(LEFT(MasterCMCopy!$X103,10)&lt;&gt;"epo:NonPub", MasterCMCopy!$L103, IF(RIGHT(MasterCMCopy!$X103,13)="epo:Procedure", "MG-Procedure", "")), "")</f>
        <v/>
      </c>
      <c r="K103" s="85" t="str">
        <f>IF(J103="", "", IF(J103="MG-Procedure", "ND-Root", MasterCMCopy!H103))</f>
        <v/>
      </c>
      <c r="L103" s="84" t="str">
        <f>IF($J103="", "", MasterCMCopy!$C103 &amp; " (concernsMaskedObject)")</f>
        <v/>
      </c>
      <c r="M103" s="84" t="str">
        <f>IFERROR(__xludf.DUMMYFUNCTION("IF($J103="""", """", ""Connection from NonPublishedInformation to "" &amp; REGEXEXTRACT(MasterCMCopy!$X103, "".*:(.*)"") &amp; "" under "" &amp; $J103 &amp; ""_"" &amp; $K103)"),"")</f>
        <v/>
      </c>
      <c r="N103" s="84" t="str">
        <f t="shared" si="6"/>
        <v/>
      </c>
      <c r="O103" s="86" t="str">
        <f>IFERROR(__xludf.DUMMYFUNCTION("IF($J103="""", """", IF($J103=""MG-Procedure"", """", REGEXREPLACE(MasterCMCopy!$P103,""\[[^\]]+\]"","""")))"),"")</f>
        <v/>
      </c>
      <c r="P103" s="83" t="str">
        <f>IFERROR(__xludf.DUMMYFUNCTION("REGEXREPLACE($O103,""[^/]+"","".."")"),"")</f>
        <v/>
      </c>
      <c r="Q103" s="84" t="str">
        <f>IF(AND(LEFT(MasterCMCopy!$C103,6)="BT-195", OR(MasterCMCopy!$O103&lt;&gt;MasterCMCopy!$O102,$G103&lt;&gt;$G102,$H103&lt;&gt;$H102)),MasterCMCopy!$C103,"")</f>
        <v/>
      </c>
      <c r="R103" s="84" t="str">
        <f>IF(AND(LEFT(MasterCMCopy!$C103,6)="BT-195", OR(MasterCMCopy!$O103&lt;&gt;MasterCMCopy!$O102,$G103&lt;&gt;$G102,$H103&lt;&gt;$H102)), "The field " &amp; MasterCMCopy!$C103 &amp; ", " &amp; MasterCMCopy!$D103 &amp; ", specifies information to generate the URI of the masked property","")</f>
        <v/>
      </c>
      <c r="S103" s="84" t="str">
        <f>IF(AND(LEFT(MasterCMCopy!$C103,6)="BT-195", OR(MasterCMCopy!$O103&lt;&gt;MasterCMCopy!$O102,$G103&lt;&gt;$G102,$H103&lt;&gt;$H102)),MasterCMCopy!$O103,"")</f>
        <v/>
      </c>
      <c r="T103" s="84" t="str">
        <f>IFERROR(__xludf.DUMMYFUNCTION("IF(AND(LEFT(MasterCMCopy!$C103,6)=""BT-195"", MasterCMCopy!$O103&lt;&gt;MasterCMCopy!$O102),IFNA(REGEXEXTRACT(MasterCMCopy!$Y103,""&lt;(.*)&gt;""),""UNKNOWN""),"""")"),"")</f>
        <v/>
      </c>
      <c r="U103" s="84" t="str">
        <f>IF(AND(LEFT(MasterCMCopy!$C103,6)="BT-197", MasterCMCopy!$C103&lt;&gt;MasterCMCopy!$C102),MasterCMCopy!$C103,"")</f>
        <v/>
      </c>
      <c r="V103" s="84" t="str">
        <f>IF(AND(LEFT(MasterCMCopy!$C103,6)="BT-197", MasterCMCopy!$C103&lt;&gt;MasterCMCopy!$C102), "In " &amp; MasterCMCopy!$C103 &amp; ", " &amp; MasterCMCopy!$D103 &amp; ", we link to the at-voc:non-publication-justification controlled list","")</f>
        <v/>
      </c>
      <c r="W103" s="84" t="str">
        <f>IF(AND(LEFT(MasterCMCopy!$C103,6)="BT-198", MasterCMCopy!$C103&lt;&gt;MasterCMCopy!$C102),MasterCMCopy!$C103,"")</f>
        <v/>
      </c>
      <c r="X103" s="84" t="str">
        <f>IF(AND(LEFT(MasterCMCopy!$C103,6)="BT-198", MasterCMCopy!$C103&lt;&gt;MasterCMCopy!$C102), MasterCMCopy!$D103 &amp; IF(AND(MasterCMCopy!$C103=MasterCMCopy!$C104, MasterCMCopy!$D103&lt;&gt;MasterCMCopy!$D104), (" (" &amp; MasterCMCopy!$D104 &amp; " below SDK 1.6)"), ""),"")</f>
        <v/>
      </c>
      <c r="Y103" s="84" t="str">
        <f t="shared" si="2"/>
        <v>tedm:MG-langString-hasConfidentialityJustification--NonPublishedInformation-ND-LotAwardCriterionNumberFixUnpublish</v>
      </c>
      <c r="Z103" s="84" t="str">
        <f t="shared" si="3"/>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A103" s="84" t="str">
        <f>IF(AND(LEFT(MasterCMCopy!$C103,6)="BT-196", MasterCMCopy!$C103&lt;&gt;MasterCMCopy!$C102),MasterCMCopy!$C103,"")</f>
        <v/>
      </c>
      <c r="AB103" s="84" t="str">
        <f>IF(AND(LEFT(MasterCMCopy!$C103,6)="BT-196", MasterCMCopy!$C103&lt;&gt;MasterCMCopy!$C102), MasterCMCopy!$D103 &amp; " of " &amp; MasterCMCopy!$L103 &amp; " under " &amp; MasterCMCopy!$I103,"")</f>
        <v/>
      </c>
      <c r="AC103" s="84" t="str">
        <f t="shared" si="4"/>
        <v/>
      </c>
      <c r="AD103" s="84" t="str">
        <f t="shared" si="5"/>
        <v/>
      </c>
      <c r="AE103" s="90"/>
      <c r="AF103" s="90"/>
    </row>
    <row r="104">
      <c r="A104" s="84" t="str">
        <f t="shared" si="1"/>
        <v/>
      </c>
      <c r="B104" s="84" t="str">
        <f>IF(MasterCMCopy!$X104="","---", "tedm:" &amp; IF(LEFT(MasterCMCopy!$C104, 3)="ND-", IF(LEFT(MasterCMCopy!$C108, 3)="ND-", MasterCMCopy!$L110, MasterCMCopy!$L108) &amp; "-" &amp; MasterCMCopy!$C104, MasterCMCopy!$L104 &amp; "-" &amp; MasterCMCopy!$I104))</f>
        <v>tedm:MG-NonPublishedInformation-ND-LotAwardCriterionNumberFixUnpublish</v>
      </c>
      <c r="C104" s="85" t="str">
        <f>IF(AND(LEFT(MasterCMCopy!$C104,6)="BT-195", OR(LEFT(MasterCMCopy!$C103,3)="ND-",$B104&lt;&gt;$B103)),MasterCMCopy!$L104,"")</f>
        <v/>
      </c>
      <c r="D104" s="84" t="str">
        <f>IF(AND(LEFT(MasterCMCopy!$C104,3)="ND-", OR(MasterCMCopy!$N104&lt;&gt;MasterCMCopy!$N103, MasterCMCopy!$P104&lt;&gt;MasterCMCopy!$P103)),MasterCMCopy!$C104,"")</f>
        <v/>
      </c>
      <c r="E104" s="84" t="str">
        <f>IF(AND(LEFT(MasterCMCopy!$C104,3)="ND-", OR(MasterCMCopy!$N104&lt;&gt;MasterCMCopy!$N103, MasterCMCopy!$P104&lt;&gt;MasterCMCopy!$P103)),MasterCMCopy!$N104,"")</f>
        <v/>
      </c>
      <c r="F104" s="86" t="str">
        <f>IFERROR(__xludf.DUMMYFUNCTION("IF($E104="""", """", REGEXEXTRACT($E104,""efbc:FieldIdentifierCode[^\]]+""))"),"")</f>
        <v/>
      </c>
      <c r="G104" s="87" t="str">
        <f>MasterCMCopy!A104</f>
        <v>1.4</v>
      </c>
      <c r="H104" s="87" t="str">
        <f>MasterCMCopy!B104</f>
        <v>1.7</v>
      </c>
      <c r="J104" s="86" t="str">
        <f>IF(LEFT(MasterCMCopy!$C104,3)="ND-", IF(LEFT(MasterCMCopy!$X104,10)&lt;&gt;"epo:NonPub", MasterCMCopy!$L104, IF(RIGHT(MasterCMCopy!$X104,13)="epo:Procedure", "MG-Procedure", "")), "")</f>
        <v/>
      </c>
      <c r="K104" s="85" t="str">
        <f>IF(J104="", "", IF(J104="MG-Procedure", "ND-Root", MasterCMCopy!H104))</f>
        <v/>
      </c>
      <c r="L104" s="84" t="str">
        <f>IF($J104="", "", MasterCMCopy!$C104 &amp; " (concernsMaskedObject)")</f>
        <v/>
      </c>
      <c r="M104" s="84" t="str">
        <f>IFERROR(__xludf.DUMMYFUNCTION("IF($J104="""", """", ""Connection from NonPublishedInformation to "" &amp; REGEXEXTRACT(MasterCMCopy!$X104, "".*:(.*)"") &amp; "" under "" &amp; $J104 &amp; ""_"" &amp; $K104)"),"")</f>
        <v/>
      </c>
      <c r="N104" s="84" t="str">
        <f t="shared" si="6"/>
        <v/>
      </c>
      <c r="O104" s="86" t="str">
        <f>IFERROR(__xludf.DUMMYFUNCTION("IF($J104="""", """", IF($J104=""MG-Procedure"", """", REGEXREPLACE(MasterCMCopy!$P104,""\[[^\]]+\]"","""")))"),"")</f>
        <v/>
      </c>
      <c r="P104" s="83" t="str">
        <f>IFERROR(__xludf.DUMMYFUNCTION("REGEXREPLACE($O104,""[^/]+"","".."")"),"")</f>
        <v/>
      </c>
      <c r="Q104" s="84" t="str">
        <f>IF(AND(LEFT(MasterCMCopy!$C104,6)="BT-195", OR(MasterCMCopy!$O104&lt;&gt;MasterCMCopy!$O103,$G104&lt;&gt;$G103,$H104&lt;&gt;$H103)),MasterCMCopy!$C104,"")</f>
        <v/>
      </c>
      <c r="R104" s="84" t="str">
        <f>IF(AND(LEFT(MasterCMCopy!$C104,6)="BT-195", OR(MasterCMCopy!$O104&lt;&gt;MasterCMCopy!$O103,$G104&lt;&gt;$G103,$H104&lt;&gt;$H103)), "The field " &amp; MasterCMCopy!$C104 &amp; ", " &amp; MasterCMCopy!$D104 &amp; ", specifies information to generate the URI of the masked property","")</f>
        <v/>
      </c>
      <c r="S104" s="84" t="str">
        <f>IF(AND(LEFT(MasterCMCopy!$C104,6)="BT-195", OR(MasterCMCopy!$O104&lt;&gt;MasterCMCopy!$O103,$G104&lt;&gt;$G103,$H104&lt;&gt;$H103)),MasterCMCopy!$O104,"")</f>
        <v/>
      </c>
      <c r="T104" s="84" t="str">
        <f>IFERROR(__xludf.DUMMYFUNCTION("IF(AND(LEFT(MasterCMCopy!$C104,6)=""BT-195"", MasterCMCopy!$O104&lt;&gt;MasterCMCopy!$O103),IFNA(REGEXEXTRACT(MasterCMCopy!$Y104,""&lt;(.*)&gt;""),""UNKNOWN""),"""")"),"")</f>
        <v/>
      </c>
      <c r="U104" s="84" t="str">
        <f>IF(AND(LEFT(MasterCMCopy!$C104,6)="BT-197", MasterCMCopy!$C104&lt;&gt;MasterCMCopy!$C103),MasterCMCopy!$C104,"")</f>
        <v/>
      </c>
      <c r="V104" s="84" t="str">
        <f>IF(AND(LEFT(MasterCMCopy!$C104,6)="BT-197", MasterCMCopy!$C104&lt;&gt;MasterCMCopy!$C103), "In " &amp; MasterCMCopy!$C104 &amp; ", " &amp; MasterCMCopy!$D104 &amp; ", we link to the at-voc:non-publication-justification controlled list","")</f>
        <v/>
      </c>
      <c r="W104" s="84" t="str">
        <f>IF(AND(LEFT(MasterCMCopy!$C104,6)="BT-198", MasterCMCopy!$C104&lt;&gt;MasterCMCopy!$C103),MasterCMCopy!$C104,"")</f>
        <v/>
      </c>
      <c r="X104" s="84" t="str">
        <f>IF(AND(LEFT(MasterCMCopy!$C104,6)="BT-198", MasterCMCopy!$C104&lt;&gt;MasterCMCopy!$C103), MasterCMCopy!$D104 &amp; IF(AND(MasterCMCopy!$C104=MasterCMCopy!$C105, MasterCMCopy!$D104&lt;&gt;MasterCMCopy!$D105), (" (" &amp; MasterCMCopy!$D105 &amp; " below SDK 1.6)"), ""),"")</f>
        <v/>
      </c>
      <c r="Y104" s="84" t="str">
        <f t="shared" si="2"/>
        <v>tedm:MG-langString-hasConfidentialityJustification--NonPublishedInformation-ND-LotAwardCriterionNumberFixUnpublish</v>
      </c>
      <c r="Z104" s="84" t="str">
        <f t="shared" si="3"/>
        <v/>
      </c>
      <c r="AA104" s="84" t="str">
        <f>IF(AND(LEFT(MasterCMCopy!$C104,6)="BT-196", MasterCMCopy!$C104&lt;&gt;MasterCMCopy!$C103),MasterCMCopy!$C104,"")</f>
        <v/>
      </c>
      <c r="AB104" s="84" t="str">
        <f>IF(AND(LEFT(MasterCMCopy!$C104,6)="BT-196", MasterCMCopy!$C104&lt;&gt;MasterCMCopy!$C103), MasterCMCopy!$D104 &amp; " of " &amp; MasterCMCopy!$L104 &amp; " under " &amp; MasterCMCopy!$I104,"")</f>
        <v/>
      </c>
      <c r="AC104" s="84" t="str">
        <f t="shared" si="4"/>
        <v/>
      </c>
      <c r="AD104" s="84" t="str">
        <f t="shared" si="5"/>
        <v/>
      </c>
    </row>
    <row r="105">
      <c r="A105" s="84" t="str">
        <f t="shared" si="1"/>
        <v/>
      </c>
      <c r="B105" s="84" t="str">
        <f>IF(MasterCMCopy!$X105="","---", "tedm:" &amp; IF(LEFT(MasterCMCopy!$C105, 3)="ND-", IF(LEFT(MasterCMCopy!$C109, 3)="ND-", MasterCMCopy!$L111, MasterCMCopy!$L109) &amp; "-" &amp; MasterCMCopy!$C105, MasterCMCopy!$L105 &amp; "-" &amp; MasterCMCopy!$I105))</f>
        <v>tedm:MG-NonPublishedInformation-ND-LotAwardCriterionNumberFixUnpublish</v>
      </c>
      <c r="C105" s="85" t="str">
        <f>IF(AND(LEFT(MasterCMCopy!$C105,6)="BT-195", OR(LEFT(MasterCMCopy!$C104,3)="ND-",$B105&lt;&gt;$B104)),MasterCMCopy!$L105,"")</f>
        <v/>
      </c>
      <c r="D105" s="84" t="str">
        <f>IF(AND(LEFT(MasterCMCopy!$C105,3)="ND-", OR(MasterCMCopy!$N105&lt;&gt;MasterCMCopy!$N104, MasterCMCopy!$P105&lt;&gt;MasterCMCopy!$P104)),MasterCMCopy!$C105,"")</f>
        <v/>
      </c>
      <c r="E105" s="84" t="str">
        <f>IF(AND(LEFT(MasterCMCopy!$C105,3)="ND-", OR(MasterCMCopy!$N105&lt;&gt;MasterCMCopy!$N104, MasterCMCopy!$P105&lt;&gt;MasterCMCopy!$P104)),MasterCMCopy!$N105,"")</f>
        <v/>
      </c>
      <c r="F105" s="86" t="str">
        <f>IFERROR(__xludf.DUMMYFUNCTION("IF($E105="""", """", REGEXEXTRACT($E105,""efbc:FieldIdentifierCode[^\]]+""))"),"")</f>
        <v/>
      </c>
      <c r="G105" s="87" t="str">
        <f>MasterCMCopy!A105</f>
        <v>1.4</v>
      </c>
      <c r="H105" s="87" t="str">
        <f>MasterCMCopy!B105</f>
        <v>1.7</v>
      </c>
      <c r="J105" s="86" t="str">
        <f>IF(LEFT(MasterCMCopy!$C105,3)="ND-", IF(LEFT(MasterCMCopy!$X105,10)&lt;&gt;"epo:NonPub", MasterCMCopy!$L105, IF(RIGHT(MasterCMCopy!$X105,13)="epo:Procedure", "MG-Procedure", "")), "")</f>
        <v>MG-AwardCriterion-specifiesProcurementCriterion-Lot</v>
      </c>
      <c r="K105" s="85" t="str">
        <f>IF(J105="", "", IF(J105="MG-Procedure", "ND-Root", MasterCMCopy!H105))</f>
        <v>ND-LotAwardCriterionParameters</v>
      </c>
      <c r="L105" s="84" t="str">
        <f>IF($J105="", "", MasterCMCopy!$C105 &amp; " (concernsMaskedObject)")</f>
        <v>ND-LotAwardCriterionNumberFixUnpublish (concernsMaskedObject)</v>
      </c>
      <c r="M105" s="84" t="str">
        <f>IFERROR(__xludf.DUMMYFUNCTION("IF($J105="""", """", ""Connection from NonPublishedInformation to "" &amp; REGEXEXTRACT(MasterCMCopy!$X105, "".*:(.*)"") &amp; "" under "" &amp; $J105 &amp; ""_"" &amp; $K105)"),"Connection from NonPublishedInformation to AwardCriterion under MG-AwardCriterion-specifiesProcurementCriterion-Lot_ND-LotAwardCriterionParameters")</f>
        <v>Connection from NonPublishedInformation to AwardCriterion under MG-AwardCriterion-specifiesProcurementCriterion-Lot_ND-LotAwardCriterionParameters</v>
      </c>
      <c r="N105" s="84" t="str">
        <f t="shared" si="6"/>
        <v>tedm:MG-AwardCriterion-specifiesProcurementCriterion-Lot_ND-LotAwardCriterionParameters</v>
      </c>
      <c r="O105" s="86" t="str">
        <f>IFERROR(__xludf.DUMMYFUNCTION("IF($J105="""", """", IF($J105=""MG-Procedure"", """", REGEXREPLACE(MasterCMCopy!$P105,""\[[^\]]+\]"","""")))"),"efac:AwardCriterionParameter/efac:FieldsPrivacy")</f>
        <v>efac:AwardCriterionParameter/efac:FieldsPrivacy</v>
      </c>
      <c r="P105" s="83" t="str">
        <f>IFERROR(__xludf.DUMMYFUNCTION("REGEXREPLACE($O105,""[^/]+"","".."")"),"../..")</f>
        <v>../..</v>
      </c>
      <c r="Q105" s="84" t="str">
        <f>IF(AND(LEFT(MasterCMCopy!$C105,6)="BT-195", OR(MasterCMCopy!$O105&lt;&gt;MasterCMCopy!$O104,$G105&lt;&gt;$G104,$H105&lt;&gt;$H104)),MasterCMCopy!$C105,"")</f>
        <v/>
      </c>
      <c r="R105" s="84" t="str">
        <f>IF(AND(LEFT(MasterCMCopy!$C105,6)="BT-195", OR(MasterCMCopy!$O105&lt;&gt;MasterCMCopy!$O104,$G105&lt;&gt;$G104,$H105&lt;&gt;$H104)), "The field " &amp; MasterCMCopy!$C105 &amp; ", " &amp; MasterCMCopy!$D105 &amp; ", specifies information to generate the URI of the masked property","")</f>
        <v/>
      </c>
      <c r="S105" s="84" t="str">
        <f>IF(AND(LEFT(MasterCMCopy!$C105,6)="BT-195", OR(MasterCMCopy!$O105&lt;&gt;MasterCMCopy!$O104,$G105&lt;&gt;$G104,$H105&lt;&gt;$H104)),MasterCMCopy!$O105,"")</f>
        <v/>
      </c>
      <c r="T105" s="84" t="str">
        <f>IFERROR(__xludf.DUMMYFUNCTION("IF(AND(LEFT(MasterCMCopy!$C105,6)=""BT-195"", MasterCMCopy!$O105&lt;&gt;MasterCMCopy!$O104),IFNA(REGEXEXTRACT(MasterCMCopy!$Y105,""&lt;(.*)&gt;""),""UNKNOWN""),"""")"),"")</f>
        <v/>
      </c>
      <c r="U105" s="84" t="str">
        <f>IF(AND(LEFT(MasterCMCopy!$C105,6)="BT-197", MasterCMCopy!$C105&lt;&gt;MasterCMCopy!$C104),MasterCMCopy!$C105,"")</f>
        <v/>
      </c>
      <c r="V105" s="84" t="str">
        <f>IF(AND(LEFT(MasterCMCopy!$C105,6)="BT-197", MasterCMCopy!$C105&lt;&gt;MasterCMCopy!$C104), "In " &amp; MasterCMCopy!$C105 &amp; ", " &amp; MasterCMCopy!$D105 &amp; ", we link to the at-voc:non-publication-justification controlled list","")</f>
        <v/>
      </c>
      <c r="W105" s="84" t="str">
        <f>IF(AND(LEFT(MasterCMCopy!$C105,6)="BT-198", MasterCMCopy!$C105&lt;&gt;MasterCMCopy!$C104),MasterCMCopy!$C105,"")</f>
        <v/>
      </c>
      <c r="X105" s="84" t="str">
        <f>IF(AND(LEFT(MasterCMCopy!$C105,6)="BT-198", MasterCMCopy!$C105&lt;&gt;MasterCMCopy!$C104), MasterCMCopy!$D105 &amp; IF(AND(MasterCMCopy!$C105=MasterCMCopy!$C106, MasterCMCopy!$D105&lt;&gt;MasterCMCopy!$D106), (" (" &amp; MasterCMCopy!$D106 &amp; " below SDK 1.6)"), ""),"")</f>
        <v/>
      </c>
      <c r="Y105" s="84" t="str">
        <f t="shared" si="2"/>
        <v>tedm:MG-langString-hasConfidentialityJustification--NonPublishedInformation-ND-LotAwardCriterionNumberFixUnpublish</v>
      </c>
      <c r="Z105" s="84" t="str">
        <f t="shared" si="3"/>
        <v/>
      </c>
      <c r="AA105" s="84" t="str">
        <f>IF(AND(LEFT(MasterCMCopy!$C105,6)="BT-196", MasterCMCopy!$C105&lt;&gt;MasterCMCopy!$C104),MasterCMCopy!$C105,"")</f>
        <v/>
      </c>
      <c r="AB105" s="84" t="str">
        <f>IF(AND(LEFT(MasterCMCopy!$C105,6)="BT-196", MasterCMCopy!$C105&lt;&gt;MasterCMCopy!$C104), MasterCMCopy!$D105 &amp; " of " &amp; MasterCMCopy!$L105 &amp; " under " &amp; MasterCMCopy!$I105,"")</f>
        <v/>
      </c>
      <c r="AC105" s="84" t="str">
        <f t="shared" si="4"/>
        <v/>
      </c>
      <c r="AD105" s="84" t="str">
        <f t="shared" si="5"/>
        <v/>
      </c>
    </row>
    <row r="106">
      <c r="A106" s="84" t="str">
        <f t="shared" si="1"/>
        <v>ND-LotAwardCriterionNumberFixUnpublish_v1.8+.rml.ttl</v>
      </c>
      <c r="B106" s="84" t="str">
        <f>IF(MasterCMCopy!$X106="","---", "tedm:" &amp; IF(LEFT(MasterCMCopy!$C106, 3)="ND-", IF(LEFT(MasterCMCopy!$C110, 3)="ND-", MasterCMCopy!$L112, MasterCMCopy!$L110) &amp; "-" &amp; MasterCMCopy!$C106, MasterCMCopy!$L106 &amp; "-" &amp; MasterCMCopy!$I106))</f>
        <v>tedm:MG-NonPublishedInformation-ND-LotAwardCriterionNumberFixUnpublish</v>
      </c>
      <c r="C106" s="85" t="str">
        <f>IF(AND(LEFT(MasterCMCopy!$C106,6)="BT-195", OR(LEFT(MasterCMCopy!$C105,3)="ND-",$B106&lt;&gt;$B105)),MasterCMCopy!$L106,"")</f>
        <v/>
      </c>
      <c r="D106" s="84" t="str">
        <f>IF(AND(LEFT(MasterCMCopy!$C106,3)="ND-", OR(MasterCMCopy!$N106&lt;&gt;MasterCMCopy!$N105, MasterCMCopy!$P106&lt;&gt;MasterCMCopy!$P105)),MasterCMCopy!$C106,"")</f>
        <v>ND-LotAwardCriterionNumberFixUnpublish</v>
      </c>
      <c r="E106" s="84" t="str">
        <f>IF(AND(LEFT(MasterCMCopy!$C106,3)="ND-", OR(MasterCMCopy!$N106&lt;&gt;MasterCMCopy!$N105, MasterCMCopy!$P106&lt;&gt;MasterCMCopy!$P105)),MasterCMCopy!$N106,"")</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v>
      </c>
      <c r="F106" s="86" t="str">
        <f>IFERROR(__xludf.DUMMYFUNCTION("IF($E106="""", """", REGEXEXTRACT($E106,""efbc:FieldIdentifierCode[^\]]+""))"),"efbc:FieldIdentifierCode/text()='awa-cri-fix'")</f>
        <v>efbc:FieldIdentifierCode/text()='awa-cri-fix'</v>
      </c>
      <c r="G106" s="87" t="str">
        <f>MasterCMCopy!A106</f>
        <v>1.8</v>
      </c>
      <c r="H106" s="87" t="str">
        <f>MasterCMCopy!B106</f>
        <v/>
      </c>
      <c r="I106" s="89" t="b">
        <v>1</v>
      </c>
      <c r="J106" s="86" t="str">
        <f>IF(LEFT(MasterCMCopy!$C106,3)="ND-", IF(LEFT(MasterCMCopy!$X106,10)&lt;&gt;"epo:NonPub", MasterCMCopy!$L106, IF(RIGHT(MasterCMCopy!$X106,13)="epo:Procedure", "MG-Procedure", "")), "")</f>
        <v/>
      </c>
      <c r="K106" s="85" t="str">
        <f>IF(J106="", "", IF(J106="MG-Procedure", "ND-Root", MasterCMCopy!H106))</f>
        <v/>
      </c>
      <c r="L106" s="84" t="str">
        <f>IF($J106="", "", MasterCMCopy!$C106 &amp; " (concernsMaskedObject)")</f>
        <v/>
      </c>
      <c r="M106" s="84" t="str">
        <f>IFERROR(__xludf.DUMMYFUNCTION("IF($J106="""", """", ""Connection from NonPublishedInformation to "" &amp; REGEXEXTRACT(MasterCMCopy!$X106, "".*:(.*)"") &amp; "" under "" &amp; $J106 &amp; ""_"" &amp; $K106)"),"")</f>
        <v/>
      </c>
      <c r="N106" s="84" t="str">
        <f t="shared" si="6"/>
        <v/>
      </c>
      <c r="O106" s="86" t="str">
        <f>IFERROR(__xludf.DUMMYFUNCTION("IF($J106="""", """", IF($J106=""MG-Procedure"", """", REGEXREPLACE(MasterCMCopy!$P106,""\[[^\]]+\]"","""")))"),"")</f>
        <v/>
      </c>
      <c r="P106" s="83" t="str">
        <f>IFERROR(__xludf.DUMMYFUNCTION("REGEXREPLACE($O106,""[^/]+"","".."")"),"")</f>
        <v/>
      </c>
      <c r="Q106" s="84" t="str">
        <f>IF(AND(LEFT(MasterCMCopy!$C106,6)="BT-195", OR(MasterCMCopy!$O106&lt;&gt;MasterCMCopy!$O105,$G106&lt;&gt;$G105,$H106&lt;&gt;$H105)),MasterCMCopy!$C106,"")</f>
        <v/>
      </c>
      <c r="R106" s="84" t="str">
        <f>IF(AND(LEFT(MasterCMCopy!$C106,6)="BT-195", OR(MasterCMCopy!$O106&lt;&gt;MasterCMCopy!$O105,$G106&lt;&gt;$G105,$H106&lt;&gt;$H105)), "The field " &amp; MasterCMCopy!$C106 &amp; ", " &amp; MasterCMCopy!$D106 &amp; ", specifies information to generate the URI of the masked property","")</f>
        <v/>
      </c>
      <c r="S106" s="84" t="str">
        <f>IF(AND(LEFT(MasterCMCopy!$C106,6)="BT-195", OR(MasterCMCopy!$O106&lt;&gt;MasterCMCopy!$O105,$G106&lt;&gt;$G105,$H106&lt;&gt;$H105)),MasterCMCopy!$O106,"")</f>
        <v/>
      </c>
      <c r="T106" s="84" t="str">
        <f>IFERROR(__xludf.DUMMYFUNCTION("IF(AND(LEFT(MasterCMCopy!$C106,6)=""BT-195"", MasterCMCopy!$O106&lt;&gt;MasterCMCopy!$O105),IFNA(REGEXEXTRACT(MasterCMCopy!$Y106,""&lt;(.*)&gt;""),""UNKNOWN""),"""")"),"")</f>
        <v/>
      </c>
      <c r="U106" s="84" t="str">
        <f>IF(AND(LEFT(MasterCMCopy!$C106,6)="BT-197", MasterCMCopy!$C106&lt;&gt;MasterCMCopy!$C105),MasterCMCopy!$C106,"")</f>
        <v/>
      </c>
      <c r="V106" s="84" t="str">
        <f>IF(AND(LEFT(MasterCMCopy!$C106,6)="BT-197", MasterCMCopy!$C106&lt;&gt;MasterCMCopy!$C105), "In " &amp; MasterCMCopy!$C106 &amp; ", " &amp; MasterCMCopy!$D106 &amp; ", we link to the at-voc:non-publication-justification controlled list","")</f>
        <v/>
      </c>
      <c r="W106" s="84" t="str">
        <f>IF(AND(LEFT(MasterCMCopy!$C106,6)="BT-198", MasterCMCopy!$C106&lt;&gt;MasterCMCopy!$C105),MasterCMCopy!$C106,"")</f>
        <v/>
      </c>
      <c r="X106" s="84" t="str">
        <f>IF(AND(LEFT(MasterCMCopy!$C106,6)="BT-198", MasterCMCopy!$C106&lt;&gt;MasterCMCopy!$C105), MasterCMCopy!$D106 &amp; IF(AND(MasterCMCopy!$C106=MasterCMCopy!$C107, MasterCMCopy!$D106&lt;&gt;MasterCMCopy!$D107), (" (" &amp; MasterCMCopy!$D107 &amp; " below SDK 1.6)"), ""),"")</f>
        <v/>
      </c>
      <c r="Y106" s="84" t="str">
        <f t="shared" si="2"/>
        <v>tedm:MG-langString-hasConfidentialityJustification--NonPublishedInformation-ND-LotAwardCriterionNumberFixUnpublish</v>
      </c>
      <c r="Z106" s="84" t="str">
        <f t="shared" si="3"/>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A106" s="84" t="str">
        <f>IF(AND(LEFT(MasterCMCopy!$C106,6)="BT-196", MasterCMCopy!$C106&lt;&gt;MasterCMCopy!$C105),MasterCMCopy!$C106,"")</f>
        <v/>
      </c>
      <c r="AB106" s="84" t="str">
        <f>IF(AND(LEFT(MasterCMCopy!$C106,6)="BT-196", MasterCMCopy!$C106&lt;&gt;MasterCMCopy!$C105), MasterCMCopy!$D106 &amp; " of " &amp; MasterCMCopy!$L106 &amp; " under " &amp; MasterCMCopy!$I106,"")</f>
        <v/>
      </c>
      <c r="AC106" s="84" t="str">
        <f t="shared" si="4"/>
        <v/>
      </c>
      <c r="AD106" s="84" t="str">
        <f t="shared" si="5"/>
        <v/>
      </c>
      <c r="AE106" s="90"/>
      <c r="AF106" s="90"/>
    </row>
    <row r="107">
      <c r="A107" s="84" t="str">
        <f t="shared" si="1"/>
        <v/>
      </c>
      <c r="B107" s="84" t="str">
        <f>IF(MasterCMCopy!$X107="","---", "tedm:" &amp; IF(LEFT(MasterCMCopy!$C107, 3)="ND-", IF(LEFT(MasterCMCopy!$C111, 3)="ND-", MasterCMCopy!$L113, MasterCMCopy!$L111) &amp; "-" &amp; MasterCMCopy!$C107, MasterCMCopy!$L107 &amp; "-" &amp; MasterCMCopy!$I107))</f>
        <v>tedm:MG-NonPublishedInformation-ND-LotAwardCriterionNumberFixUnpublish</v>
      </c>
      <c r="C107" s="85" t="str">
        <f>IF(AND(LEFT(MasterCMCopy!$C107,6)="BT-195", OR(LEFT(MasterCMCopy!$C106,3)="ND-",$B107&lt;&gt;$B106)),MasterCMCopy!$L107,"")</f>
        <v/>
      </c>
      <c r="D107" s="84" t="str">
        <f>IF(AND(LEFT(MasterCMCopy!$C107,3)="ND-", OR(MasterCMCopy!$N107&lt;&gt;MasterCMCopy!$N106, MasterCMCopy!$P107&lt;&gt;MasterCMCopy!$P106)),MasterCMCopy!$C107,"")</f>
        <v/>
      </c>
      <c r="E107" s="84" t="str">
        <f>IF(AND(LEFT(MasterCMCopy!$C107,3)="ND-", OR(MasterCMCopy!$N107&lt;&gt;MasterCMCopy!$N106, MasterCMCopy!$P107&lt;&gt;MasterCMCopy!$P106)),MasterCMCopy!$N107,"")</f>
        <v/>
      </c>
      <c r="F107" s="86" t="str">
        <f>IFERROR(__xludf.DUMMYFUNCTION("IF($E107="""", """", REGEXEXTRACT($E107,""efbc:FieldIdentifierCode[^\]]+""))"),"")</f>
        <v/>
      </c>
      <c r="G107" s="87" t="str">
        <f>MasterCMCopy!A107</f>
        <v>1.8</v>
      </c>
      <c r="H107" s="87" t="str">
        <f>MasterCMCopy!B107</f>
        <v/>
      </c>
      <c r="J107" s="86" t="str">
        <f>IF(LEFT(MasterCMCopy!$C107,3)="ND-", IF(LEFT(MasterCMCopy!$X107,10)&lt;&gt;"epo:NonPub", MasterCMCopy!$L107, IF(RIGHT(MasterCMCopy!$X107,13)="epo:Procedure", "MG-Procedure", "")), "")</f>
        <v/>
      </c>
      <c r="K107" s="85" t="str">
        <f>IF(J107="", "", IF(J107="MG-Procedure", "ND-Root", MasterCMCopy!H107))</f>
        <v/>
      </c>
      <c r="L107" s="84" t="str">
        <f>IF($J107="", "", MasterCMCopy!$C107 &amp; " (concernsMaskedObject)")</f>
        <v/>
      </c>
      <c r="M107" s="84" t="str">
        <f>IFERROR(__xludf.DUMMYFUNCTION("IF($J107="""", """", ""Connection from NonPublishedInformation to "" &amp; REGEXEXTRACT(MasterCMCopy!$X107, "".*:(.*)"") &amp; "" under "" &amp; $J107 &amp; ""_"" &amp; $K107)"),"")</f>
        <v/>
      </c>
      <c r="N107" s="84" t="str">
        <f t="shared" si="6"/>
        <v/>
      </c>
      <c r="O107" s="86" t="str">
        <f>IFERROR(__xludf.DUMMYFUNCTION("IF($J107="""", """", IF($J107=""MG-Procedure"", """", REGEXREPLACE(MasterCMCopy!$P107,""\[[^\]]+\]"","""")))"),"")</f>
        <v/>
      </c>
      <c r="P107" s="83" t="str">
        <f>IFERROR(__xludf.DUMMYFUNCTION("REGEXREPLACE($O107,""[^/]+"","".."")"),"")</f>
        <v/>
      </c>
      <c r="Q107" s="84" t="str">
        <f>IF(AND(LEFT(MasterCMCopy!$C107,6)="BT-195", OR(MasterCMCopy!$O107&lt;&gt;MasterCMCopy!$O106,$G107&lt;&gt;$G106,$H107&lt;&gt;$H106)),MasterCMCopy!$C107,"")</f>
        <v/>
      </c>
      <c r="R107" s="84" t="str">
        <f>IF(AND(LEFT(MasterCMCopy!$C107,6)="BT-195", OR(MasterCMCopy!$O107&lt;&gt;MasterCMCopy!$O106,$G107&lt;&gt;$G106,$H107&lt;&gt;$H106)), "The field " &amp; MasterCMCopy!$C107 &amp; ", " &amp; MasterCMCopy!$D107 &amp; ", specifies information to generate the URI of the masked property","")</f>
        <v/>
      </c>
      <c r="S107" s="84" t="str">
        <f>IF(AND(LEFT(MasterCMCopy!$C107,6)="BT-195", OR(MasterCMCopy!$O107&lt;&gt;MasterCMCopy!$O106,$G107&lt;&gt;$G106,$H107&lt;&gt;$H106)),MasterCMCopy!$O107,"")</f>
        <v/>
      </c>
      <c r="T107" s="84" t="str">
        <f>IFERROR(__xludf.DUMMYFUNCTION("IF(AND(LEFT(MasterCMCopy!$C107,6)=""BT-195"", MasterCMCopy!$O107&lt;&gt;MasterCMCopy!$O106),IFNA(REGEXEXTRACT(MasterCMCopy!$Y107,""&lt;(.*)&gt;""),""UNKNOWN""),"""")"),"")</f>
        <v/>
      </c>
      <c r="U107" s="84" t="str">
        <f>IF(AND(LEFT(MasterCMCopy!$C107,6)="BT-197", MasterCMCopy!$C107&lt;&gt;MasterCMCopy!$C106),MasterCMCopy!$C107,"")</f>
        <v/>
      </c>
      <c r="V107" s="84" t="str">
        <f>IF(AND(LEFT(MasterCMCopy!$C107,6)="BT-197", MasterCMCopy!$C107&lt;&gt;MasterCMCopy!$C106), "In " &amp; MasterCMCopy!$C107 &amp; ", " &amp; MasterCMCopy!$D107 &amp; ", we link to the at-voc:non-publication-justification controlled list","")</f>
        <v/>
      </c>
      <c r="W107" s="84" t="str">
        <f>IF(AND(LEFT(MasterCMCopy!$C107,6)="BT-198", MasterCMCopy!$C107&lt;&gt;MasterCMCopy!$C106),MasterCMCopy!$C107,"")</f>
        <v/>
      </c>
      <c r="X107" s="84" t="str">
        <f>IF(AND(LEFT(MasterCMCopy!$C107,6)="BT-198", MasterCMCopy!$C107&lt;&gt;MasterCMCopy!$C106), MasterCMCopy!$D107 &amp; IF(AND(MasterCMCopy!$C107=MasterCMCopy!$C108, MasterCMCopy!$D107&lt;&gt;MasterCMCopy!$D108), (" (" &amp; MasterCMCopy!$D108 &amp; " below SDK 1.6)"), ""),"")</f>
        <v/>
      </c>
      <c r="Y107" s="84" t="str">
        <f t="shared" si="2"/>
        <v>tedm:MG-langString-hasConfidentialityJustification--NonPublishedInformation-ND-LotAwardCriterionNumberFixUnpublish</v>
      </c>
      <c r="Z107" s="84" t="str">
        <f t="shared" si="3"/>
        <v/>
      </c>
      <c r="AA107" s="84" t="str">
        <f>IF(AND(LEFT(MasterCMCopy!$C107,6)="BT-196", MasterCMCopy!$C107&lt;&gt;MasterCMCopy!$C106),MasterCMCopy!$C107,"")</f>
        <v/>
      </c>
      <c r="AB107" s="84" t="str">
        <f>IF(AND(LEFT(MasterCMCopy!$C107,6)="BT-196", MasterCMCopy!$C107&lt;&gt;MasterCMCopy!$C106), MasterCMCopy!$D107 &amp; " of " &amp; MasterCMCopy!$L107 &amp; " under " &amp; MasterCMCopy!$I107,"")</f>
        <v/>
      </c>
      <c r="AC107" s="84" t="str">
        <f t="shared" si="4"/>
        <v/>
      </c>
      <c r="AD107" s="84" t="str">
        <f t="shared" si="5"/>
        <v/>
      </c>
    </row>
    <row r="108">
      <c r="A108" s="84" t="str">
        <f t="shared" si="1"/>
        <v/>
      </c>
      <c r="B108" s="84" t="str">
        <f>IF(MasterCMCopy!$X108="","---", "tedm:" &amp; IF(LEFT(MasterCMCopy!$C108, 3)="ND-", IF(LEFT(MasterCMCopy!$C112, 3)="ND-", MasterCMCopy!$L114, MasterCMCopy!$L112) &amp; "-" &amp; MasterCMCopy!$C108, MasterCMCopy!$L108 &amp; "-" &amp; MasterCMCopy!$I108))</f>
        <v>tedm:MG-NonPublishedInformation-ND-LotAwardCriterionNumberFixUnpublish</v>
      </c>
      <c r="C108" s="85" t="str">
        <f>IF(AND(LEFT(MasterCMCopy!$C108,6)="BT-195", OR(LEFT(MasterCMCopy!$C107,3)="ND-",$B108&lt;&gt;$B107)),MasterCMCopy!$L108,"")</f>
        <v/>
      </c>
      <c r="D108" s="84" t="str">
        <f>IF(AND(LEFT(MasterCMCopy!$C108,3)="ND-", OR(MasterCMCopy!$N108&lt;&gt;MasterCMCopy!$N107, MasterCMCopy!$P108&lt;&gt;MasterCMCopy!$P107)),MasterCMCopy!$C108,"")</f>
        <v/>
      </c>
      <c r="E108" s="84" t="str">
        <f>IF(AND(LEFT(MasterCMCopy!$C108,3)="ND-", OR(MasterCMCopy!$N108&lt;&gt;MasterCMCopy!$N107, MasterCMCopy!$P108&lt;&gt;MasterCMCopy!$P107)),MasterCMCopy!$N108,"")</f>
        <v/>
      </c>
      <c r="F108" s="86" t="str">
        <f>IFERROR(__xludf.DUMMYFUNCTION("IF($E108="""", """", REGEXEXTRACT($E108,""efbc:FieldIdentifierCode[^\]]+""))"),"")</f>
        <v/>
      </c>
      <c r="G108" s="87" t="str">
        <f>MasterCMCopy!A108</f>
        <v>1.8</v>
      </c>
      <c r="H108" s="87" t="str">
        <f>MasterCMCopy!B108</f>
        <v/>
      </c>
      <c r="J108" s="86" t="str">
        <f>IF(LEFT(MasterCMCopy!$C108,3)="ND-", IF(LEFT(MasterCMCopy!$X108,10)&lt;&gt;"epo:NonPub", MasterCMCopy!$L108, IF(RIGHT(MasterCMCopy!$X108,13)="epo:Procedure", "MG-Procedure", "")), "")</f>
        <v>MG-AwardCriterion-specifiesProcurementCriterion-Lot</v>
      </c>
      <c r="K108" s="85" t="str">
        <f>IF(J108="", "", IF(J108="MG-Procedure", "ND-Root", MasterCMCopy!H108))</f>
        <v>ND-LotAwardFixedCriterionParameter</v>
      </c>
      <c r="L108" s="84" t="str">
        <f>IF($J108="", "", MasterCMCopy!$C108 &amp; " (concernsMaskedObject)")</f>
        <v>ND-LotAwardCriterionNumberFixUnpublish (concernsMaskedObject)</v>
      </c>
      <c r="M108" s="84" t="str">
        <f>IFERROR(__xludf.DUMMYFUNCTION("IF($J108="""", """", ""Connection from NonPublishedInformation to "" &amp; REGEXEXTRACT(MasterCMCopy!$X108, "".*:(.*)"") &amp; "" under "" &amp; $J108 &amp; ""_"" &amp; $K108)"),"Connection from NonPublishedInformation to AwardCriterion under MG-AwardCriterion-specifiesProcurementCriterion-Lot_ND-LotAwardFixedCriterionParameter")</f>
        <v>Connection from NonPublishedInformation to AwardCriterion under MG-AwardCriterion-specifiesProcurementCriterion-Lot_ND-LotAwardFixedCriterionParameter</v>
      </c>
      <c r="N108" s="84" t="str">
        <f t="shared" si="6"/>
        <v>tedm:MG-AwardCriterion-specifiesProcurementCriterion-Lot_ND-LotAwardFixedCriterionParameter</v>
      </c>
      <c r="O108" s="86" t="str">
        <f>IFERROR(__xludf.DUMMYFUNCTION("IF($J108="""", """", IF($J108=""MG-Procedure"", """", REGEXREPLACE(MasterCMCopy!$P108,""\[[^\]]+\]"","""")))"),"efac:FieldsPrivacy")</f>
        <v>efac:FieldsPrivacy</v>
      </c>
      <c r="P108" s="83" t="str">
        <f>IFERROR(__xludf.DUMMYFUNCTION("REGEXREPLACE($O108,""[^/]+"","".."")"),"..")</f>
        <v>..</v>
      </c>
      <c r="Q108" s="84" t="str">
        <f>IF(AND(LEFT(MasterCMCopy!$C108,6)="BT-195", OR(MasterCMCopy!$O108&lt;&gt;MasterCMCopy!$O107,$G108&lt;&gt;$G107,$H108&lt;&gt;$H107)),MasterCMCopy!$C108,"")</f>
        <v/>
      </c>
      <c r="R108" s="84" t="str">
        <f>IF(AND(LEFT(MasterCMCopy!$C108,6)="BT-195", OR(MasterCMCopy!$O108&lt;&gt;MasterCMCopy!$O107,$G108&lt;&gt;$G107,$H108&lt;&gt;$H107)), "The field " &amp; MasterCMCopy!$C108 &amp; ", " &amp; MasterCMCopy!$D108 &amp; ", specifies information to generate the URI of the masked property","")</f>
        <v/>
      </c>
      <c r="S108" s="84" t="str">
        <f>IF(AND(LEFT(MasterCMCopy!$C108,6)="BT-195", OR(MasterCMCopy!$O108&lt;&gt;MasterCMCopy!$O107,$G108&lt;&gt;$G107,$H108&lt;&gt;$H107)),MasterCMCopy!$O108,"")</f>
        <v/>
      </c>
      <c r="T108" s="84" t="str">
        <f>IFERROR(__xludf.DUMMYFUNCTION("IF(AND(LEFT(MasterCMCopy!$C108,6)=""BT-195"", MasterCMCopy!$O108&lt;&gt;MasterCMCopy!$O107),IFNA(REGEXEXTRACT(MasterCMCopy!$Y108,""&lt;(.*)&gt;""),""UNKNOWN""),"""")"),"")</f>
        <v/>
      </c>
      <c r="U108" s="84" t="str">
        <f>IF(AND(LEFT(MasterCMCopy!$C108,6)="BT-197", MasterCMCopy!$C108&lt;&gt;MasterCMCopy!$C107),MasterCMCopy!$C108,"")</f>
        <v/>
      </c>
      <c r="V108" s="84" t="str">
        <f>IF(AND(LEFT(MasterCMCopy!$C108,6)="BT-197", MasterCMCopy!$C108&lt;&gt;MasterCMCopy!$C107), "In " &amp; MasterCMCopy!$C108 &amp; ", " &amp; MasterCMCopy!$D108 &amp; ", we link to the at-voc:non-publication-justification controlled list","")</f>
        <v/>
      </c>
      <c r="W108" s="84" t="str">
        <f>IF(AND(LEFT(MasterCMCopy!$C108,6)="BT-198", MasterCMCopy!$C108&lt;&gt;MasterCMCopy!$C107),MasterCMCopy!$C108,"")</f>
        <v/>
      </c>
      <c r="X108" s="84" t="str">
        <f>IF(AND(LEFT(MasterCMCopy!$C108,6)="BT-198", MasterCMCopy!$C108&lt;&gt;MasterCMCopy!$C107), MasterCMCopy!$D108 &amp; IF(AND(MasterCMCopy!$C108=MasterCMCopy!$C109, MasterCMCopy!$D108&lt;&gt;MasterCMCopy!$D109), (" (" &amp; MasterCMCopy!$D109 &amp; " below SDK 1.6)"), ""),"")</f>
        <v/>
      </c>
      <c r="Y108" s="84" t="str">
        <f t="shared" si="2"/>
        <v>tedm:MG-langString-hasConfidentialityJustification--NonPublishedInformation-ND-LotAwardCriterionNumberFixUnpublish</v>
      </c>
      <c r="Z108" s="84" t="str">
        <f t="shared" si="3"/>
        <v/>
      </c>
      <c r="AA108" s="84" t="str">
        <f>IF(AND(LEFT(MasterCMCopy!$C108,6)="BT-196", MasterCMCopy!$C108&lt;&gt;MasterCMCopy!$C107),MasterCMCopy!$C108,"")</f>
        <v/>
      </c>
      <c r="AB108" s="84" t="str">
        <f>IF(AND(LEFT(MasterCMCopy!$C108,6)="BT-196", MasterCMCopy!$C108&lt;&gt;MasterCMCopy!$C107), MasterCMCopy!$D108 &amp; " of " &amp; MasterCMCopy!$L108 &amp; " under " &amp; MasterCMCopy!$I108,"")</f>
        <v/>
      </c>
      <c r="AC108" s="84" t="str">
        <f t="shared" si="4"/>
        <v/>
      </c>
      <c r="AD108" s="84" t="str">
        <f t="shared" si="5"/>
        <v/>
      </c>
    </row>
    <row r="109">
      <c r="A109" s="84" t="str">
        <f t="shared" si="1"/>
        <v/>
      </c>
      <c r="B109" s="84" t="str">
        <f>IF(MasterCMCopy!$X109="","---", "tedm:" &amp; IF(LEFT(MasterCMCopy!$C109, 3)="ND-", IF(LEFT(MasterCMCopy!$C113, 3)="ND-", MasterCMCopy!$L115, MasterCMCopy!$L113) &amp; "-" &amp; MasterCMCopy!$C109, MasterCMCopy!$L109 &amp; "-" &amp; MasterCMCopy!$I109))</f>
        <v>tedm:MG-NonPublishedInformation-ND-LotAwardCriterionNumberFixUnpublish</v>
      </c>
      <c r="C109" s="85" t="str">
        <f>IF(AND(LEFT(MasterCMCopy!$C109,6)="BT-195", OR(LEFT(MasterCMCopy!$C108,3)="ND-",$B109&lt;&gt;$B108)),MasterCMCopy!$L109,"")</f>
        <v>MG-NonPublishedInformation</v>
      </c>
      <c r="D109" s="84" t="str">
        <f>IF(AND(LEFT(MasterCMCopy!$C109,3)="ND-", OR(MasterCMCopy!$N109&lt;&gt;MasterCMCopy!$N108, MasterCMCopy!$P109&lt;&gt;MasterCMCopy!$P108)),MasterCMCopy!$C109,"")</f>
        <v/>
      </c>
      <c r="E109" s="84" t="str">
        <f>IF(AND(LEFT(MasterCMCopy!$C109,3)="ND-", OR(MasterCMCopy!$N109&lt;&gt;MasterCMCopy!$N108, MasterCMCopy!$P109&lt;&gt;MasterCMCopy!$P108)),MasterCMCopy!$N109,"")</f>
        <v/>
      </c>
      <c r="F109" s="86" t="str">
        <f>IFERROR(__xludf.DUMMYFUNCTION("IF($E109="""", """", REGEXEXTRACT($E109,""efbc:FieldIdentifierCode[^\]]+""))"),"")</f>
        <v/>
      </c>
      <c r="G109" s="87" t="str">
        <f>MasterCMCopy!A109</f>
        <v>1.4</v>
      </c>
      <c r="H109" s="87" t="str">
        <f>MasterCMCopy!B109</f>
        <v/>
      </c>
      <c r="J109" s="86" t="str">
        <f>IF(LEFT(MasterCMCopy!$C109,3)="ND-", IF(LEFT(MasterCMCopy!$X109,10)&lt;&gt;"epo:NonPub", MasterCMCopy!$L109, IF(RIGHT(MasterCMCopy!$X109,13)="epo:Procedure", "MG-Procedure", "")), "")</f>
        <v/>
      </c>
      <c r="K109" s="85" t="str">
        <f>IF(J109="", "", IF(J109="MG-Procedure", "ND-Root", MasterCMCopy!H109))</f>
        <v/>
      </c>
      <c r="L109" s="84" t="str">
        <f>IF($J109="", "", MasterCMCopy!$C109 &amp; " (concernsMaskedObject)")</f>
        <v/>
      </c>
      <c r="M109" s="84" t="str">
        <f>IFERROR(__xludf.DUMMYFUNCTION("IF($J109="""", """", ""Connection from NonPublishedInformation to "" &amp; REGEXEXTRACT(MasterCMCopy!$X109, "".*:(.*)"") &amp; "" under "" &amp; $J109 &amp; ""_"" &amp; $K109)"),"")</f>
        <v/>
      </c>
      <c r="N109" s="84" t="str">
        <f t="shared" si="6"/>
        <v/>
      </c>
      <c r="O109" s="86" t="str">
        <f>IFERROR(__xludf.DUMMYFUNCTION("IF($J109="""", """", IF($J109=""MG-Procedure"", """", REGEXREPLACE(MasterCMCopy!$P109,""\[[^\]]+\]"","""")))"),"")</f>
        <v/>
      </c>
      <c r="P109" s="83" t="str">
        <f>IFERROR(__xludf.DUMMYFUNCTION("REGEXREPLACE($O109,""[^/]+"","".."")"),"")</f>
        <v/>
      </c>
      <c r="Q109" s="84" t="str">
        <f>IF(AND(LEFT(MasterCMCopy!$C109,6)="BT-195", OR(MasterCMCopy!$O109&lt;&gt;MasterCMCopy!$O108,$G109&lt;&gt;$G108,$H109&lt;&gt;$H108)),MasterCMCopy!$C109,"")</f>
        <v>BT-195(BT-5422)-Lot</v>
      </c>
      <c r="R109" s="84" t="str">
        <f>IF(AND(LEFT(MasterCMCopy!$C109,6)="BT-195", OR(MasterCMCopy!$O109&lt;&gt;MasterCMCopy!$O108,$G109&lt;&gt;$G108,$H109&lt;&gt;$H108)), "The field " &amp; MasterCMCopy!$C109 &amp; ", " &amp; MasterCMCopy!$D109 &amp; ", specifies information to generate the URI of the masked property","")</f>
        <v>The field BT-195(BT-5422)-Lot, Unpublished Identifier, specifies information to generate the URI of the masked property</v>
      </c>
      <c r="S109" s="84" t="str">
        <f>IF(AND(LEFT(MasterCMCopy!$C109,6)="BT-195", OR(MasterCMCopy!$O109&lt;&gt;MasterCMCopy!$O108,$G109&lt;&gt;$G108,$H109&lt;&gt;$H108)),MasterCMCopy!$O109,"")</f>
        <v>efbc:FieldIdentifierCode/text() = 'awa-cri-fix'</v>
      </c>
      <c r="T109" s="88" t="str">
        <f>IFERROR(__xludf.DUMMYFUNCTION("IF(AND(LEFT(MasterCMCopy!$C109,6)=""BT-195"", MasterCMCopy!$O109&lt;&gt;MasterCMCopy!$O108),IFNA(REGEXEXTRACT(MasterCMCopy!$Y109,""&lt;(.*)&gt;""),""UNKNOWN""),"""")"),"http://data.europa.eu/a4g/ontology#hasFixedValueType")</f>
        <v>http://data.europa.eu/a4g/ontology#hasFixedValueType</v>
      </c>
      <c r="U109" s="84" t="str">
        <f>IF(AND(LEFT(MasterCMCopy!$C109,6)="BT-197", MasterCMCopy!$C109&lt;&gt;MasterCMCopy!$C108),MasterCMCopy!$C109,"")</f>
        <v/>
      </c>
      <c r="V109" s="84" t="str">
        <f>IF(AND(LEFT(MasterCMCopy!$C109,6)="BT-197", MasterCMCopy!$C109&lt;&gt;MasterCMCopy!$C108), "In " &amp; MasterCMCopy!$C109 &amp; ", " &amp; MasterCMCopy!$D109 &amp; ", we link to the at-voc:non-publication-justification controlled list","")</f>
        <v/>
      </c>
      <c r="W109" s="84" t="str">
        <f>IF(AND(LEFT(MasterCMCopy!$C109,6)="BT-198", MasterCMCopy!$C109&lt;&gt;MasterCMCopy!$C108),MasterCMCopy!$C109,"")</f>
        <v/>
      </c>
      <c r="X109" s="84" t="str">
        <f>IF(AND(LEFT(MasterCMCopy!$C109,6)="BT-198", MasterCMCopy!$C109&lt;&gt;MasterCMCopy!$C108), MasterCMCopy!$D109 &amp; IF(AND(MasterCMCopy!$C109=MasterCMCopy!$C110, MasterCMCopy!$D109&lt;&gt;MasterCMCopy!$D110), (" (" &amp; MasterCMCopy!$D110 &amp; " below SDK 1.6)"), ""),"")</f>
        <v/>
      </c>
      <c r="Y109" s="84" t="str">
        <f t="shared" si="2"/>
        <v>tedm:MG-langString-hasConfidentialityJustification--NonPublishedInformation-ND-LotAwardCriterionNumberFixUnpublish</v>
      </c>
      <c r="Z109" s="84" t="str">
        <f t="shared" si="3"/>
        <v/>
      </c>
      <c r="AA109" s="84" t="str">
        <f>IF(AND(LEFT(MasterCMCopy!$C109,6)="BT-196", MasterCMCopy!$C109&lt;&gt;MasterCMCopy!$C108),MasterCMCopy!$C109,"")</f>
        <v/>
      </c>
      <c r="AB109" s="84" t="str">
        <f>IF(AND(LEFT(MasterCMCopy!$C109,6)="BT-196", MasterCMCopy!$C109&lt;&gt;MasterCMCopy!$C108), MasterCMCopy!$D109 &amp; " of " &amp; MasterCMCopy!$L109 &amp; " under " &amp; MasterCMCopy!$I109,"")</f>
        <v/>
      </c>
      <c r="AC109" s="84" t="str">
        <f t="shared" si="4"/>
        <v/>
      </c>
      <c r="AD109" s="84" t="str">
        <f t="shared" si="5"/>
        <v/>
      </c>
    </row>
    <row r="110">
      <c r="A110" s="84" t="str">
        <f t="shared" si="1"/>
        <v/>
      </c>
      <c r="B110" s="84" t="str">
        <f>IF(MasterCMCopy!$X110="","---", "tedm:" &amp; IF(LEFT(MasterCMCopy!$C110, 3)="ND-", IF(LEFT(MasterCMCopy!$C114, 3)="ND-", MasterCMCopy!$L116, MasterCMCopy!$L114) &amp; "-" &amp; MasterCMCopy!$C110, MasterCMCopy!$L110 &amp; "-" &amp; MasterCMCopy!$I110))</f>
        <v>tedm:MG-NonPublishedInformation-ND-LotAwardCriterionNumberFixUnpublish</v>
      </c>
      <c r="C110" s="85" t="str">
        <f>IF(AND(LEFT(MasterCMCopy!$C110,6)="BT-195", OR(LEFT(MasterCMCopy!$C109,3)="ND-",$B110&lt;&gt;$B109)),MasterCMCopy!$L110,"")</f>
        <v/>
      </c>
      <c r="D110" s="84" t="str">
        <f>IF(AND(LEFT(MasterCMCopy!$C110,3)="ND-", OR(MasterCMCopy!$N110&lt;&gt;MasterCMCopy!$N109, MasterCMCopy!$P110&lt;&gt;MasterCMCopy!$P109)),MasterCMCopy!$C110,"")</f>
        <v/>
      </c>
      <c r="E110" s="84" t="str">
        <f>IF(AND(LEFT(MasterCMCopy!$C110,3)="ND-", OR(MasterCMCopy!$N110&lt;&gt;MasterCMCopy!$N109, MasterCMCopy!$P110&lt;&gt;MasterCMCopy!$P109)),MasterCMCopy!$N110,"")</f>
        <v/>
      </c>
      <c r="F110" s="86" t="str">
        <f>IFERROR(__xludf.DUMMYFUNCTION("IF($E110="""", """", REGEXEXTRACT($E110,""efbc:FieldIdentifierCode[^\]]+""))"),"")</f>
        <v/>
      </c>
      <c r="G110" s="87" t="str">
        <f>MasterCMCopy!A110</f>
        <v>1.4</v>
      </c>
      <c r="H110" s="87" t="str">
        <f>MasterCMCopy!B110</f>
        <v/>
      </c>
      <c r="J110" s="86" t="str">
        <f>IF(LEFT(MasterCMCopy!$C110,3)="ND-", IF(LEFT(MasterCMCopy!$X110,10)&lt;&gt;"epo:NonPub", MasterCMCopy!$L110, IF(RIGHT(MasterCMCopy!$X110,13)="epo:Procedure", "MG-Procedure", "")), "")</f>
        <v/>
      </c>
      <c r="K110" s="85" t="str">
        <f>IF(J110="", "", IF(J110="MG-Procedure", "ND-Root", MasterCMCopy!H110))</f>
        <v/>
      </c>
      <c r="L110" s="84" t="str">
        <f>IF($J110="", "", MasterCMCopy!$C110 &amp; " (concernsMaskedObject)")</f>
        <v/>
      </c>
      <c r="M110" s="84" t="str">
        <f>IFERROR(__xludf.DUMMYFUNCTION("IF($J110="""", """", ""Connection from NonPublishedInformation to "" &amp; REGEXEXTRACT(MasterCMCopy!$X110, "".*:(.*)"") &amp; "" under "" &amp; $J110 &amp; ""_"" &amp; $K110)"),"")</f>
        <v/>
      </c>
      <c r="N110" s="84" t="str">
        <f t="shared" si="6"/>
        <v/>
      </c>
      <c r="O110" s="86" t="str">
        <f>IFERROR(__xludf.DUMMYFUNCTION("IF($J110="""", """", IF($J110=""MG-Procedure"", """", REGEXREPLACE(MasterCMCopy!$P110,""\[[^\]]+\]"","""")))"),"")</f>
        <v/>
      </c>
      <c r="P110" s="83" t="str">
        <f>IFERROR(__xludf.DUMMYFUNCTION("REGEXREPLACE($O110,""[^/]+"","".."")"),"")</f>
        <v/>
      </c>
      <c r="Q110" s="84" t="str">
        <f>IF(AND(LEFT(MasterCMCopy!$C110,6)="BT-195", OR(MasterCMCopy!$O110&lt;&gt;MasterCMCopy!$O109,$G110&lt;&gt;$G109,$H110&lt;&gt;$H109)),MasterCMCopy!$C110,"")</f>
        <v/>
      </c>
      <c r="R110" s="84" t="str">
        <f>IF(AND(LEFT(MasterCMCopy!$C110,6)="BT-195", OR(MasterCMCopy!$O110&lt;&gt;MasterCMCopy!$O109,$G110&lt;&gt;$G109,$H110&lt;&gt;$H109)), "The field " &amp; MasterCMCopy!$C110 &amp; ", " &amp; MasterCMCopy!$D110 &amp; ", specifies information to generate the URI of the masked property","")</f>
        <v/>
      </c>
      <c r="S110" s="84" t="str">
        <f>IF(AND(LEFT(MasterCMCopy!$C110,6)="BT-195", OR(MasterCMCopy!$O110&lt;&gt;MasterCMCopy!$O109,$G110&lt;&gt;$G109,$H110&lt;&gt;$H109)),MasterCMCopy!$O110,"")</f>
        <v/>
      </c>
      <c r="T110" s="84" t="str">
        <f>IFERROR(__xludf.DUMMYFUNCTION("IF(AND(LEFT(MasterCMCopy!$C110,6)=""BT-195"", MasterCMCopy!$O110&lt;&gt;MasterCMCopy!$O109),IFNA(REGEXEXTRACT(MasterCMCopy!$Y110,""&lt;(.*)&gt;""),""UNKNOWN""),"""")"),"")</f>
        <v/>
      </c>
      <c r="U110" s="84" t="str">
        <f>IF(AND(LEFT(MasterCMCopy!$C110,6)="BT-197", MasterCMCopy!$C110&lt;&gt;MasterCMCopy!$C109),MasterCMCopy!$C110,"")</f>
        <v/>
      </c>
      <c r="V110" s="84" t="str">
        <f>IF(AND(LEFT(MasterCMCopy!$C110,6)="BT-197", MasterCMCopy!$C110&lt;&gt;MasterCMCopy!$C109), "In " &amp; MasterCMCopy!$C110 &amp; ", " &amp; MasterCMCopy!$D110 &amp; ", we link to the at-voc:non-publication-justification controlled list","")</f>
        <v/>
      </c>
      <c r="W110" s="84" t="str">
        <f>IF(AND(LEFT(MasterCMCopy!$C110,6)="BT-198", MasterCMCopy!$C110&lt;&gt;MasterCMCopy!$C109),MasterCMCopy!$C110,"")</f>
        <v/>
      </c>
      <c r="X110" s="84" t="str">
        <f>IF(AND(LEFT(MasterCMCopy!$C110,6)="BT-198", MasterCMCopy!$C110&lt;&gt;MasterCMCopy!$C109), MasterCMCopy!$D110 &amp; IF(AND(MasterCMCopy!$C110=MasterCMCopy!$C111, MasterCMCopy!$D110&lt;&gt;MasterCMCopy!$D111), (" (" &amp; MasterCMCopy!$D111 &amp; " below SDK 1.6)"), ""),"")</f>
        <v/>
      </c>
      <c r="Y110" s="84" t="str">
        <f t="shared" si="2"/>
        <v>tedm:MG-langString-hasConfidentialityJustification--NonPublishedInformation-ND-LotAwardCriterionNumberFixUnpublish</v>
      </c>
      <c r="Z110" s="84" t="str">
        <f t="shared" si="3"/>
        <v/>
      </c>
      <c r="AA110" s="84" t="str">
        <f>IF(AND(LEFT(MasterCMCopy!$C110,6)="BT-196", MasterCMCopy!$C110&lt;&gt;MasterCMCopy!$C109),MasterCMCopy!$C110,"")</f>
        <v>BT-196(BT-5422)-Lot</v>
      </c>
      <c r="AB110" s="84" t="str">
        <f>IF(AND(LEFT(MasterCMCopy!$C110,6)="BT-196", MasterCMCopy!$C110&lt;&gt;MasterCMCopy!$C109), MasterCMCopy!$D110 &amp; " of " &amp; MasterCMCopy!$L110 &amp; " under " &amp; MasterCMCopy!$I110,"")</f>
        <v>Unpublished Justification Description of MG-NonPublishedInformation under ND-LotAwardCriterionNumberFixUnpublish</v>
      </c>
      <c r="AC110" s="84" t="str">
        <f t="shared" si="4"/>
        <v>BT-196(BT-5422)-Lot-Language</v>
      </c>
      <c r="AD110" s="84" t="str">
        <f t="shared" si="5"/>
        <v>Language of Unpublished Justification Description of MG-NonPublishedInformation under ND-LotAwardCriterionNumberFixUnpublish</v>
      </c>
    </row>
    <row r="111">
      <c r="A111" s="84" t="str">
        <f t="shared" si="1"/>
        <v/>
      </c>
      <c r="B111" s="84" t="str">
        <f>IF(MasterCMCopy!$X111="","---", "tedm:" &amp; IF(LEFT(MasterCMCopy!$C111, 3)="ND-", IF(LEFT(MasterCMCopy!$C115, 3)="ND-", MasterCMCopy!$L117, MasterCMCopy!$L115) &amp; "-" &amp; MasterCMCopy!$C111, MasterCMCopy!$L111 &amp; "-" &amp; MasterCMCopy!$I111))</f>
        <v>tedm:MG-NonPublishedInformation-ND-LotAwardCriterionNumberFixUnpublish</v>
      </c>
      <c r="C111" s="85" t="str">
        <f>IF(AND(LEFT(MasterCMCopy!$C111,6)="BT-195", OR(LEFT(MasterCMCopy!$C110,3)="ND-",$B111&lt;&gt;$B110)),MasterCMCopy!$L111,"")</f>
        <v/>
      </c>
      <c r="D111" s="84" t="str">
        <f>IF(AND(LEFT(MasterCMCopy!$C111,3)="ND-", OR(MasterCMCopy!$N111&lt;&gt;MasterCMCopy!$N110, MasterCMCopy!$P111&lt;&gt;MasterCMCopy!$P110)),MasterCMCopy!$C111,"")</f>
        <v/>
      </c>
      <c r="E111" s="84" t="str">
        <f>IF(AND(LEFT(MasterCMCopy!$C111,3)="ND-", OR(MasterCMCopy!$N111&lt;&gt;MasterCMCopy!$N110, MasterCMCopy!$P111&lt;&gt;MasterCMCopy!$P110)),MasterCMCopy!$N111,"")</f>
        <v/>
      </c>
      <c r="F111" s="86" t="str">
        <f>IFERROR(__xludf.DUMMYFUNCTION("IF($E111="""", """", REGEXEXTRACT($E111,""efbc:FieldIdentifierCode[^\]]+""))"),"")</f>
        <v/>
      </c>
      <c r="G111" s="87" t="str">
        <f>MasterCMCopy!A111</f>
        <v>1.4</v>
      </c>
      <c r="H111" s="87" t="str">
        <f>MasterCMCopy!B111</f>
        <v/>
      </c>
      <c r="J111" s="86" t="str">
        <f>IF(LEFT(MasterCMCopy!$C111,3)="ND-", IF(LEFT(MasterCMCopy!$X111,10)&lt;&gt;"epo:NonPub", MasterCMCopy!$L111, IF(RIGHT(MasterCMCopy!$X111,13)="epo:Procedure", "MG-Procedure", "")), "")</f>
        <v/>
      </c>
      <c r="K111" s="85" t="str">
        <f>IF(J111="", "", IF(J111="MG-Procedure", "ND-Root", MasterCMCopy!H111))</f>
        <v/>
      </c>
      <c r="L111" s="84" t="str">
        <f>IF($J111="", "", MasterCMCopy!$C111 &amp; " (concernsMaskedObject)")</f>
        <v/>
      </c>
      <c r="M111" s="84" t="str">
        <f>IFERROR(__xludf.DUMMYFUNCTION("IF($J111="""", """", ""Connection from NonPublishedInformation to "" &amp; REGEXEXTRACT(MasterCMCopy!$X111, "".*:(.*)"") &amp; "" under "" &amp; $J111 &amp; ""_"" &amp; $K111)"),"")</f>
        <v/>
      </c>
      <c r="N111" s="84" t="str">
        <f t="shared" si="6"/>
        <v/>
      </c>
      <c r="O111" s="86" t="str">
        <f>IFERROR(__xludf.DUMMYFUNCTION("IF($J111="""", """", IF($J111=""MG-Procedure"", """", REGEXREPLACE(MasterCMCopy!$P111,""\[[^\]]+\]"","""")))"),"")</f>
        <v/>
      </c>
      <c r="P111" s="83" t="str">
        <f>IFERROR(__xludf.DUMMYFUNCTION("REGEXREPLACE($O111,""[^/]+"","".."")"),"")</f>
        <v/>
      </c>
      <c r="Q111" s="84" t="str">
        <f>IF(AND(LEFT(MasterCMCopy!$C111,6)="BT-195", OR(MasterCMCopy!$O111&lt;&gt;MasterCMCopy!$O110,$G111&lt;&gt;$G110,$H111&lt;&gt;$H110)),MasterCMCopy!$C111,"")</f>
        <v/>
      </c>
      <c r="R111" s="84" t="str">
        <f>IF(AND(LEFT(MasterCMCopy!$C111,6)="BT-195", OR(MasterCMCopy!$O111&lt;&gt;MasterCMCopy!$O110,$G111&lt;&gt;$G110,$H111&lt;&gt;$H110)), "The field " &amp; MasterCMCopy!$C111 &amp; ", " &amp; MasterCMCopy!$D111 &amp; ", specifies information to generate the URI of the masked property","")</f>
        <v/>
      </c>
      <c r="S111" s="84" t="str">
        <f>IF(AND(LEFT(MasterCMCopy!$C111,6)="BT-195", OR(MasterCMCopy!$O111&lt;&gt;MasterCMCopy!$O110,$G111&lt;&gt;$G110,$H111&lt;&gt;$H110)),MasterCMCopy!$O111,"")</f>
        <v/>
      </c>
      <c r="T111" s="84" t="str">
        <f>IFERROR(__xludf.DUMMYFUNCTION("IF(AND(LEFT(MasterCMCopy!$C111,6)=""BT-195"", MasterCMCopy!$O111&lt;&gt;MasterCMCopy!$O110),IFNA(REGEXEXTRACT(MasterCMCopy!$Y111,""&lt;(.*)&gt;""),""UNKNOWN""),"""")"),"")</f>
        <v/>
      </c>
      <c r="U111" s="84" t="str">
        <f>IF(AND(LEFT(MasterCMCopy!$C111,6)="BT-197", MasterCMCopy!$C111&lt;&gt;MasterCMCopy!$C110),MasterCMCopy!$C111,"")</f>
        <v>BT-197(BT-5422)-Lot</v>
      </c>
      <c r="V111" s="84" t="str">
        <f>IF(AND(LEFT(MasterCMCopy!$C111,6)="BT-197", MasterCMCopy!$C111&lt;&gt;MasterCMCopy!$C110), "In " &amp; MasterCMCopy!$C111 &amp; ", " &amp; MasterCMCopy!$D111 &amp; ", we link to the at-voc:non-publication-justification controlled list","")</f>
        <v>In BT-197(BT-5422)-Lot, Unpublished Justification Code, we link to the at-voc:non-publication-justification controlled list</v>
      </c>
      <c r="W111" s="84" t="str">
        <f>IF(AND(LEFT(MasterCMCopy!$C111,6)="BT-198", MasterCMCopy!$C111&lt;&gt;MasterCMCopy!$C110),MasterCMCopy!$C111,"")</f>
        <v/>
      </c>
      <c r="X111" s="84" t="str">
        <f>IF(AND(LEFT(MasterCMCopy!$C111,6)="BT-198", MasterCMCopy!$C111&lt;&gt;MasterCMCopy!$C110), MasterCMCopy!$D111 &amp; IF(AND(MasterCMCopy!$C111=MasterCMCopy!$C112, MasterCMCopy!$D111&lt;&gt;MasterCMCopy!$D112), (" (" &amp; MasterCMCopy!$D112 &amp; " below SDK 1.6)"), ""),"")</f>
        <v/>
      </c>
      <c r="Y111" s="84" t="str">
        <f t="shared" si="2"/>
        <v>tedm:MG-langString-hasConfidentialityJustification--NonPublishedInformation-ND-LotAwardCriterionNumberFixUnpublish</v>
      </c>
      <c r="Z111" s="84" t="str">
        <f t="shared" si="3"/>
        <v/>
      </c>
      <c r="AA111" s="84" t="str">
        <f>IF(AND(LEFT(MasterCMCopy!$C111,6)="BT-196", MasterCMCopy!$C111&lt;&gt;MasterCMCopy!$C110),MasterCMCopy!$C111,"")</f>
        <v/>
      </c>
      <c r="AB111" s="84" t="str">
        <f>IF(AND(LEFT(MasterCMCopy!$C111,6)="BT-196", MasterCMCopy!$C111&lt;&gt;MasterCMCopy!$C110), MasterCMCopy!$D111 &amp; " of " &amp; MasterCMCopy!$L111 &amp; " under " &amp; MasterCMCopy!$I111,"")</f>
        <v/>
      </c>
      <c r="AC111" s="84" t="str">
        <f t="shared" si="4"/>
        <v/>
      </c>
      <c r="AD111" s="84" t="str">
        <f t="shared" si="5"/>
        <v/>
      </c>
    </row>
    <row r="112">
      <c r="A112" s="84" t="str">
        <f t="shared" si="1"/>
        <v/>
      </c>
      <c r="B112" s="84" t="str">
        <f>IF(MasterCMCopy!$X112="","---", "tedm:" &amp; IF(LEFT(MasterCMCopy!$C112, 3)="ND-", IF(LEFT(MasterCMCopy!$C116, 3)="ND-", MasterCMCopy!$L118, MasterCMCopy!$L116) &amp; "-" &amp; MasterCMCopy!$C112, MasterCMCopy!$L112 &amp; "-" &amp; MasterCMCopy!$I112))</f>
        <v>tedm:MG-NonPublishedInformation-ND-LotAwardCriterionNumberFixUnpublish</v>
      </c>
      <c r="C112" s="85" t="str">
        <f>IF(AND(LEFT(MasterCMCopy!$C112,6)="BT-195", OR(LEFT(MasterCMCopy!$C111,3)="ND-",$B112&lt;&gt;$B111)),MasterCMCopy!$L112,"")</f>
        <v/>
      </c>
      <c r="D112" s="84" t="str">
        <f>IF(AND(LEFT(MasterCMCopy!$C112,3)="ND-", OR(MasterCMCopy!$N112&lt;&gt;MasterCMCopy!$N111, MasterCMCopy!$P112&lt;&gt;MasterCMCopy!$P111)),MasterCMCopy!$C112,"")</f>
        <v/>
      </c>
      <c r="E112" s="84" t="str">
        <f>IF(AND(LEFT(MasterCMCopy!$C112,3)="ND-", OR(MasterCMCopy!$N112&lt;&gt;MasterCMCopy!$N111, MasterCMCopy!$P112&lt;&gt;MasterCMCopy!$P111)),MasterCMCopy!$N112,"")</f>
        <v/>
      </c>
      <c r="F112" s="86" t="str">
        <f>IFERROR(__xludf.DUMMYFUNCTION("IF($E112="""", """", REGEXEXTRACT($E112,""efbc:FieldIdentifierCode[^\]]+""))"),"")</f>
        <v/>
      </c>
      <c r="G112" s="87" t="str">
        <f>MasterCMCopy!A112</f>
        <v>1.4</v>
      </c>
      <c r="H112" s="87" t="str">
        <f>MasterCMCopy!B112</f>
        <v>1.5</v>
      </c>
      <c r="J112" s="86" t="str">
        <f>IF(LEFT(MasterCMCopy!$C112,3)="ND-", IF(LEFT(MasterCMCopy!$X112,10)&lt;&gt;"epo:NonPub", MasterCMCopy!$L112, IF(RIGHT(MasterCMCopy!$X112,13)="epo:Procedure", "MG-Procedure", "")), "")</f>
        <v/>
      </c>
      <c r="K112" s="85" t="str">
        <f>IF(J112="", "", IF(J112="MG-Procedure", "ND-Root", MasterCMCopy!H112))</f>
        <v/>
      </c>
      <c r="L112" s="84" t="str">
        <f>IF($J112="", "", MasterCMCopy!$C112 &amp; " (concernsMaskedObject)")</f>
        <v/>
      </c>
      <c r="M112" s="84" t="str">
        <f>IFERROR(__xludf.DUMMYFUNCTION("IF($J112="""", """", ""Connection from NonPublishedInformation to "" &amp; REGEXEXTRACT(MasterCMCopy!$X112, "".*:(.*)"") &amp; "" under "" &amp; $J112 &amp; ""_"" &amp; $K112)"),"")</f>
        <v/>
      </c>
      <c r="N112" s="84" t="str">
        <f t="shared" si="6"/>
        <v/>
      </c>
      <c r="O112" s="86" t="str">
        <f>IFERROR(__xludf.DUMMYFUNCTION("IF($J112="""", """", IF($J112=""MG-Procedure"", """", REGEXREPLACE(MasterCMCopy!$P112,""\[[^\]]+\]"","""")))"),"")</f>
        <v/>
      </c>
      <c r="P112" s="83" t="str">
        <f>IFERROR(__xludf.DUMMYFUNCTION("REGEXREPLACE($O112,""[^/]+"","".."")"),"")</f>
        <v/>
      </c>
      <c r="Q112" s="84" t="str">
        <f>IF(AND(LEFT(MasterCMCopy!$C112,6)="BT-195", OR(MasterCMCopy!$O112&lt;&gt;MasterCMCopy!$O111,$G112&lt;&gt;$G111,$H112&lt;&gt;$H111)),MasterCMCopy!$C112,"")</f>
        <v/>
      </c>
      <c r="R112" s="84" t="str">
        <f>IF(AND(LEFT(MasterCMCopy!$C112,6)="BT-195", OR(MasterCMCopy!$O112&lt;&gt;MasterCMCopy!$O111,$G112&lt;&gt;$G111,$H112&lt;&gt;$H111)), "The field " &amp; MasterCMCopy!$C112 &amp; ", " &amp; MasterCMCopy!$D112 &amp; ", specifies information to generate the URI of the masked property","")</f>
        <v/>
      </c>
      <c r="S112" s="84" t="str">
        <f>IF(AND(LEFT(MasterCMCopy!$C112,6)="BT-195", OR(MasterCMCopy!$O112&lt;&gt;MasterCMCopy!$O111,$G112&lt;&gt;$G111,$H112&lt;&gt;$H111)),MasterCMCopy!$O112,"")</f>
        <v/>
      </c>
      <c r="T112" s="84" t="str">
        <f>IFERROR(__xludf.DUMMYFUNCTION("IF(AND(LEFT(MasterCMCopy!$C112,6)=""BT-195"", MasterCMCopy!$O112&lt;&gt;MasterCMCopy!$O111),IFNA(REGEXEXTRACT(MasterCMCopy!$Y112,""&lt;(.*)&gt;""),""UNKNOWN""),"""")"),"")</f>
        <v/>
      </c>
      <c r="U112" s="84" t="str">
        <f>IF(AND(LEFT(MasterCMCopy!$C112,6)="BT-197", MasterCMCopy!$C112&lt;&gt;MasterCMCopy!$C111),MasterCMCopy!$C112,"")</f>
        <v/>
      </c>
      <c r="V112" s="84" t="str">
        <f>IF(AND(LEFT(MasterCMCopy!$C112,6)="BT-197", MasterCMCopy!$C112&lt;&gt;MasterCMCopy!$C111), "In " &amp; MasterCMCopy!$C112 &amp; ", " &amp; MasterCMCopy!$D112 &amp; ", we link to the at-voc:non-publication-justification controlled list","")</f>
        <v/>
      </c>
      <c r="W112" s="84" t="str">
        <f>IF(AND(LEFT(MasterCMCopy!$C112,6)="BT-198", MasterCMCopy!$C112&lt;&gt;MasterCMCopy!$C111),MasterCMCopy!$C112,"")</f>
        <v>BT-198(BT-5422)-Lot</v>
      </c>
      <c r="X112" s="84" t="str">
        <f>IF(AND(LEFT(MasterCMCopy!$C112,6)="BT-198", MasterCMCopy!$C112&lt;&gt;MasterCMCopy!$C111), MasterCMCopy!$D112 &amp; IF(AND(MasterCMCopy!$C112=MasterCMCopy!$C113, MasterCMCopy!$D112&lt;&gt;MasterCMCopy!$D113), (" (" &amp; MasterCMCopy!$D113 &amp; " below SDK 1.6)"), ""),"")</f>
        <v>Unpublished Accessibility Date (Unpublished Access Date below SDK 1.6)</v>
      </c>
      <c r="Y112" s="84" t="str">
        <f t="shared" si="2"/>
        <v>tedm:MG-langString-hasConfidentialityJustification--NonPublishedInformation-ND-LotAwardCriterionNumberFixUnpublish</v>
      </c>
      <c r="Z112" s="84" t="str">
        <f t="shared" si="3"/>
        <v/>
      </c>
      <c r="AA112" s="84" t="str">
        <f>IF(AND(LEFT(MasterCMCopy!$C112,6)="BT-196", MasterCMCopy!$C112&lt;&gt;MasterCMCopy!$C111),MasterCMCopy!$C112,"")</f>
        <v/>
      </c>
      <c r="AB112" s="84" t="str">
        <f>IF(AND(LEFT(MasterCMCopy!$C112,6)="BT-196", MasterCMCopy!$C112&lt;&gt;MasterCMCopy!$C111), MasterCMCopy!$D112 &amp; " of " &amp; MasterCMCopy!$L112 &amp; " under " &amp; MasterCMCopy!$I112,"")</f>
        <v/>
      </c>
      <c r="AC112" s="84" t="str">
        <f t="shared" si="4"/>
        <v/>
      </c>
      <c r="AD112" s="84" t="str">
        <f t="shared" si="5"/>
        <v/>
      </c>
    </row>
    <row r="113">
      <c r="A113" s="84" t="str">
        <f t="shared" si="1"/>
        <v/>
      </c>
      <c r="B113" s="84" t="str">
        <f>IF(MasterCMCopy!$X113="","---", "tedm:" &amp; IF(LEFT(MasterCMCopy!$C113, 3)="ND-", IF(LEFT(MasterCMCopy!$C117, 3)="ND-", MasterCMCopy!$L119, MasterCMCopy!$L117) &amp; "-" &amp; MasterCMCopy!$C113, MasterCMCopy!$L113 &amp; "-" &amp; MasterCMCopy!$I113))</f>
        <v>tedm:MG-NonPublishedInformation-ND-LotAwardCriterionNumberFixUnpublish</v>
      </c>
      <c r="C113" s="85" t="str">
        <f>IF(AND(LEFT(MasterCMCopy!$C113,6)="BT-195", OR(LEFT(MasterCMCopy!$C112,3)="ND-",$B113&lt;&gt;$B112)),MasterCMCopy!$L113,"")</f>
        <v/>
      </c>
      <c r="D113" s="84" t="str">
        <f>IF(AND(LEFT(MasterCMCopy!$C113,3)="ND-", OR(MasterCMCopy!$N113&lt;&gt;MasterCMCopy!$N112, MasterCMCopy!$P113&lt;&gt;MasterCMCopy!$P112)),MasterCMCopy!$C113,"")</f>
        <v/>
      </c>
      <c r="E113" s="84" t="str">
        <f>IF(AND(LEFT(MasterCMCopy!$C113,3)="ND-", OR(MasterCMCopy!$N113&lt;&gt;MasterCMCopy!$N112, MasterCMCopy!$P113&lt;&gt;MasterCMCopy!$P112)),MasterCMCopy!$N113,"")</f>
        <v/>
      </c>
      <c r="F113" s="86" t="str">
        <f>IFERROR(__xludf.DUMMYFUNCTION("IF($E113="""", """", REGEXEXTRACT($E113,""efbc:FieldIdentifierCode[^\]]+""))"),"")</f>
        <v/>
      </c>
      <c r="G113" s="87" t="str">
        <f>MasterCMCopy!A113</f>
        <v>1.6</v>
      </c>
      <c r="H113" s="87" t="str">
        <f>MasterCMCopy!B113</f>
        <v/>
      </c>
      <c r="J113" s="86" t="str">
        <f>IF(LEFT(MasterCMCopy!$C113,3)="ND-", IF(LEFT(MasterCMCopy!$X113,10)&lt;&gt;"epo:NonPub", MasterCMCopy!$L113, IF(RIGHT(MasterCMCopy!$X113,13)="epo:Procedure", "MG-Procedure", "")), "")</f>
        <v/>
      </c>
      <c r="K113" s="85" t="str">
        <f>IF(J113="", "", IF(J113="MG-Procedure", "ND-Root", MasterCMCopy!H113))</f>
        <v/>
      </c>
      <c r="L113" s="84" t="str">
        <f>IF($J113="", "", MasterCMCopy!$C113 &amp; " (concernsMaskedObject)")</f>
        <v/>
      </c>
      <c r="M113" s="84" t="str">
        <f>IFERROR(__xludf.DUMMYFUNCTION("IF($J113="""", """", ""Connection from NonPublishedInformation to "" &amp; REGEXEXTRACT(MasterCMCopy!$X113, "".*:(.*)"") &amp; "" under "" &amp; $J113 &amp; ""_"" &amp; $K113)"),"")</f>
        <v/>
      </c>
      <c r="N113" s="84" t="str">
        <f t="shared" si="6"/>
        <v/>
      </c>
      <c r="O113" s="86" t="str">
        <f>IFERROR(__xludf.DUMMYFUNCTION("IF($J113="""", """", IF($J113=""MG-Procedure"", """", REGEXREPLACE(MasterCMCopy!$P113,""\[[^\]]+\]"","""")))"),"")</f>
        <v/>
      </c>
      <c r="P113" s="83" t="str">
        <f>IFERROR(__xludf.DUMMYFUNCTION("REGEXREPLACE($O113,""[^/]+"","".."")"),"")</f>
        <v/>
      </c>
      <c r="Q113" s="84" t="str">
        <f>IF(AND(LEFT(MasterCMCopy!$C113,6)="BT-195", OR(MasterCMCopy!$O113&lt;&gt;MasterCMCopy!$O112,$G113&lt;&gt;$G112,$H113&lt;&gt;$H112)),MasterCMCopy!$C113,"")</f>
        <v/>
      </c>
      <c r="R113" s="84" t="str">
        <f>IF(AND(LEFT(MasterCMCopy!$C113,6)="BT-195", OR(MasterCMCopy!$O113&lt;&gt;MasterCMCopy!$O112,$G113&lt;&gt;$G112,$H113&lt;&gt;$H112)), "The field " &amp; MasterCMCopy!$C113 &amp; ", " &amp; MasterCMCopy!$D113 &amp; ", specifies information to generate the URI of the masked property","")</f>
        <v/>
      </c>
      <c r="S113" s="84" t="str">
        <f>IF(AND(LEFT(MasterCMCopy!$C113,6)="BT-195", OR(MasterCMCopy!$O113&lt;&gt;MasterCMCopy!$O112,$G113&lt;&gt;$G112,$H113&lt;&gt;$H112)),MasterCMCopy!$O113,"")</f>
        <v/>
      </c>
      <c r="T113" s="84" t="str">
        <f>IFERROR(__xludf.DUMMYFUNCTION("IF(AND(LEFT(MasterCMCopy!$C113,6)=""BT-195"", MasterCMCopy!$O113&lt;&gt;MasterCMCopy!$O112),IFNA(REGEXEXTRACT(MasterCMCopy!$Y113,""&lt;(.*)&gt;""),""UNKNOWN""),"""")"),"")</f>
        <v/>
      </c>
      <c r="U113" s="84" t="str">
        <f>IF(AND(LEFT(MasterCMCopy!$C113,6)="BT-197", MasterCMCopy!$C113&lt;&gt;MasterCMCopy!$C112),MasterCMCopy!$C113,"")</f>
        <v/>
      </c>
      <c r="V113" s="84" t="str">
        <f>IF(AND(LEFT(MasterCMCopy!$C113,6)="BT-197", MasterCMCopy!$C113&lt;&gt;MasterCMCopy!$C112), "In " &amp; MasterCMCopy!$C113 &amp; ", " &amp; MasterCMCopy!$D113 &amp; ", we link to the at-voc:non-publication-justification controlled list","")</f>
        <v/>
      </c>
      <c r="W113" s="84" t="str">
        <f>IF(AND(LEFT(MasterCMCopy!$C113,6)="BT-198", MasterCMCopy!$C113&lt;&gt;MasterCMCopy!$C112),MasterCMCopy!$C113,"")</f>
        <v/>
      </c>
      <c r="X113" s="84" t="str">
        <f>IF(AND(LEFT(MasterCMCopy!$C113,6)="BT-198", MasterCMCopy!$C113&lt;&gt;MasterCMCopy!$C112), MasterCMCopy!$D113 &amp; IF(AND(MasterCMCopy!$C113=MasterCMCopy!$C114, MasterCMCopy!$D113&lt;&gt;MasterCMCopy!$D114), (" (" &amp; MasterCMCopy!$D114 &amp; " below SDK 1.6)"), ""),"")</f>
        <v/>
      </c>
      <c r="Y113" s="84" t="str">
        <f t="shared" si="2"/>
        <v>tedm:MG-langString-hasConfidentialityJustification--NonPublishedInformation-ND-LotAwardCriterionNumberFixUnpublish</v>
      </c>
      <c r="Z113" s="84" t="str">
        <f t="shared" si="3"/>
        <v/>
      </c>
      <c r="AA113" s="84" t="str">
        <f>IF(AND(LEFT(MasterCMCopy!$C113,6)="BT-196", MasterCMCopy!$C113&lt;&gt;MasterCMCopy!$C112),MasterCMCopy!$C113,"")</f>
        <v/>
      </c>
      <c r="AB113" s="84" t="str">
        <f>IF(AND(LEFT(MasterCMCopy!$C113,6)="BT-196", MasterCMCopy!$C113&lt;&gt;MasterCMCopy!$C112), MasterCMCopy!$D113 &amp; " of " &amp; MasterCMCopy!$L113 &amp; " under " &amp; MasterCMCopy!$I113,"")</f>
        <v/>
      </c>
      <c r="AC113" s="84" t="str">
        <f t="shared" si="4"/>
        <v/>
      </c>
      <c r="AD113" s="84" t="str">
        <f t="shared" si="5"/>
        <v/>
      </c>
    </row>
    <row r="114">
      <c r="A114" s="84" t="str">
        <f t="shared" si="1"/>
        <v>ND-LotAwardCriterionThresholdNumberUnpublish.rml.ttl</v>
      </c>
      <c r="B114" s="84" t="str">
        <f>IF(MasterCMCopy!$X114="","---", "tedm:" &amp; IF(LEFT(MasterCMCopy!$C114, 3)="ND-", IF(LEFT(MasterCMCopy!$C118, 3)="ND-", MasterCMCopy!$L120, MasterCMCopy!$L118) &amp; "-" &amp; MasterCMCopy!$C114, MasterCMCopy!$L114 &amp; "-" &amp; MasterCMCopy!$I114))</f>
        <v>tedm:MG-NonPublishedInformation-ND-LotAwardCriterionThresholdNumberUnpublish</v>
      </c>
      <c r="C114" s="85" t="str">
        <f>IF(AND(LEFT(MasterCMCopy!$C114,6)="BT-195", OR(LEFT(MasterCMCopy!$C113,3)="ND-",$B114&lt;&gt;$B113)),MasterCMCopy!$L114,"")</f>
        <v/>
      </c>
      <c r="D114" s="84" t="str">
        <f>IF(AND(LEFT(MasterCMCopy!$C114,3)="ND-", OR(MasterCMCopy!$N114&lt;&gt;MasterCMCopy!$N113, MasterCMCopy!$P114&lt;&gt;MasterCMCopy!$P113)),MasterCMCopy!$C114,"")</f>
        <v>ND-LotAwardCriterionThresholdNumberUnpublish</v>
      </c>
      <c r="E114" s="84" t="str">
        <f>IF(AND(LEFT(MasterCMCopy!$C114,3)="ND-", OR(MasterCMCopy!$N114&lt;&gt;MasterCMCopy!$N113, MasterCMCopy!$P114&lt;&gt;MasterCMCopy!$P113)),MasterCMCopy!$N114,"")</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v>
      </c>
      <c r="F114" s="86" t="str">
        <f>IFERROR(__xludf.DUMMYFUNCTION("IF($E114="""", """", REGEXEXTRACT($E114,""efbc:FieldIdentifierCode[^\]]+""))"),"efbc:FieldIdentifierCode/text()='awa-cri-num'")</f>
        <v>efbc:FieldIdentifierCode/text()='awa-cri-num'</v>
      </c>
      <c r="G114" s="87" t="str">
        <f>MasterCMCopy!A114</f>
        <v>1.8</v>
      </c>
      <c r="H114" s="87" t="str">
        <f>MasterCMCopy!B114</f>
        <v/>
      </c>
      <c r="J114" s="86" t="str">
        <f>IF(LEFT(MasterCMCopy!$C114,3)="ND-", IF(LEFT(MasterCMCopy!$X114,10)&lt;&gt;"epo:NonPub", MasterCMCopy!$L114, IF(RIGHT(MasterCMCopy!$X114,13)="epo:Procedure", "MG-Procedure", "")), "")</f>
        <v/>
      </c>
      <c r="K114" s="85" t="str">
        <f>IF(J114="", "", IF(J114="MG-Procedure", "ND-Root", MasterCMCopy!H114))</f>
        <v/>
      </c>
      <c r="L114" s="84" t="str">
        <f>IF($J114="", "", MasterCMCopy!$C114 &amp; " (concernsMaskedObject)")</f>
        <v/>
      </c>
      <c r="M114" s="84" t="str">
        <f>IFERROR(__xludf.DUMMYFUNCTION("IF($J114="""", """", ""Connection from NonPublishedInformation to "" &amp; REGEXEXTRACT(MasterCMCopy!$X114, "".*:(.*)"") &amp; "" under "" &amp; $J114 &amp; ""_"" &amp; $K114)"),"")</f>
        <v/>
      </c>
      <c r="N114" s="84" t="str">
        <f t="shared" si="6"/>
        <v/>
      </c>
      <c r="O114" s="86" t="str">
        <f>IFERROR(__xludf.DUMMYFUNCTION("IF($J114="""", """", IF($J114=""MG-Procedure"", """", REGEXREPLACE(MasterCMCopy!$P114,""\[[^\]]+\]"","""")))"),"")</f>
        <v/>
      </c>
      <c r="P114" s="83" t="str">
        <f>IFERROR(__xludf.DUMMYFUNCTION("REGEXREPLACE($O114,""[^/]+"","".."")"),"")</f>
        <v/>
      </c>
      <c r="Q114" s="84" t="str">
        <f>IF(AND(LEFT(MasterCMCopy!$C114,6)="BT-195", OR(MasterCMCopy!$O114&lt;&gt;MasterCMCopy!$O113,$G114&lt;&gt;$G113,$H114&lt;&gt;$H113)),MasterCMCopy!$C114,"")</f>
        <v/>
      </c>
      <c r="R114" s="84" t="str">
        <f>IF(AND(LEFT(MasterCMCopy!$C114,6)="BT-195", OR(MasterCMCopy!$O114&lt;&gt;MasterCMCopy!$O113,$G114&lt;&gt;$G113,$H114&lt;&gt;$H113)), "The field " &amp; MasterCMCopy!$C114 &amp; ", " &amp; MasterCMCopy!$D114 &amp; ", specifies information to generate the URI of the masked property","")</f>
        <v/>
      </c>
      <c r="S114" s="84" t="str">
        <f>IF(AND(LEFT(MasterCMCopy!$C114,6)="BT-195", OR(MasterCMCopy!$O114&lt;&gt;MasterCMCopy!$O113,$G114&lt;&gt;$G113,$H114&lt;&gt;$H113)),MasterCMCopy!$O114,"")</f>
        <v/>
      </c>
      <c r="T114" s="84" t="str">
        <f>IFERROR(__xludf.DUMMYFUNCTION("IF(AND(LEFT(MasterCMCopy!$C114,6)=""BT-195"", MasterCMCopy!$O114&lt;&gt;MasterCMCopy!$O113),IFNA(REGEXEXTRACT(MasterCMCopy!$Y114,""&lt;(.*)&gt;""),""UNKNOWN""),"""")"),"")</f>
        <v/>
      </c>
      <c r="U114" s="84" t="str">
        <f>IF(AND(LEFT(MasterCMCopy!$C114,6)="BT-197", MasterCMCopy!$C114&lt;&gt;MasterCMCopy!$C113),MasterCMCopy!$C114,"")</f>
        <v/>
      </c>
      <c r="V114" s="84" t="str">
        <f>IF(AND(LEFT(MasterCMCopy!$C114,6)="BT-197", MasterCMCopy!$C114&lt;&gt;MasterCMCopy!$C113), "In " &amp; MasterCMCopy!$C114 &amp; ", " &amp; MasterCMCopy!$D114 &amp; ", we link to the at-voc:non-publication-justification controlled list","")</f>
        <v/>
      </c>
      <c r="W114" s="84" t="str">
        <f>IF(AND(LEFT(MasterCMCopy!$C114,6)="BT-198", MasterCMCopy!$C114&lt;&gt;MasterCMCopy!$C113),MasterCMCopy!$C114,"")</f>
        <v/>
      </c>
      <c r="X114" s="84" t="str">
        <f>IF(AND(LEFT(MasterCMCopy!$C114,6)="BT-198", MasterCMCopy!$C114&lt;&gt;MasterCMCopy!$C113), MasterCMCopy!$D114 &amp; IF(AND(MasterCMCopy!$C114=MasterCMCopy!$C115, MasterCMCopy!$D114&lt;&gt;MasterCMCopy!$D115), (" (" &amp; MasterCMCopy!$D115 &amp; " below SDK 1.6)"), ""),"")</f>
        <v/>
      </c>
      <c r="Y114" s="84" t="str">
        <f t="shared" si="2"/>
        <v>tedm:MG-langString-hasConfidentialityJustification--NonPublishedInformation-ND-LotAwardCriterionThresholdNumberUnpublish</v>
      </c>
      <c r="Z114" s="84" t="str">
        <f t="shared" si="3"/>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v>
      </c>
      <c r="AA114" s="84" t="str">
        <f>IF(AND(LEFT(MasterCMCopy!$C114,6)="BT-196", MasterCMCopy!$C114&lt;&gt;MasterCMCopy!$C113),MasterCMCopy!$C114,"")</f>
        <v/>
      </c>
      <c r="AB114" s="84" t="str">
        <f>IF(AND(LEFT(MasterCMCopy!$C114,6)="BT-196", MasterCMCopy!$C114&lt;&gt;MasterCMCopy!$C113), MasterCMCopy!$D114 &amp; " of " &amp; MasterCMCopy!$L114 &amp; " under " &amp; MasterCMCopy!$I114,"")</f>
        <v/>
      </c>
      <c r="AC114" s="84" t="str">
        <f t="shared" si="4"/>
        <v/>
      </c>
      <c r="AD114" s="84" t="str">
        <f t="shared" si="5"/>
        <v/>
      </c>
    </row>
    <row r="115">
      <c r="A115" s="84" t="str">
        <f t="shared" si="1"/>
        <v/>
      </c>
      <c r="B115" s="84" t="str">
        <f>IF(MasterCMCopy!$X115="","---", "tedm:" &amp; IF(LEFT(MasterCMCopy!$C115, 3)="ND-", IF(LEFT(MasterCMCopy!$C119, 3)="ND-", MasterCMCopy!$L121, MasterCMCopy!$L119) &amp; "-" &amp; MasterCMCopy!$C115, MasterCMCopy!$L115 &amp; "-" &amp; MasterCMCopy!$I115))</f>
        <v>tedm:MG-NonPublishedInformation-ND-LotAwardCriterionThresholdNumberUnpublish</v>
      </c>
      <c r="C115" s="85" t="str">
        <f>IF(AND(LEFT(MasterCMCopy!$C115,6)="BT-195", OR(LEFT(MasterCMCopy!$C114,3)="ND-",$B115&lt;&gt;$B114)),MasterCMCopy!$L115,"")</f>
        <v/>
      </c>
      <c r="D115" s="84" t="str">
        <f>IF(AND(LEFT(MasterCMCopy!$C115,3)="ND-", OR(MasterCMCopy!$N115&lt;&gt;MasterCMCopy!$N114, MasterCMCopy!$P115&lt;&gt;MasterCMCopy!$P114)),MasterCMCopy!$C115,"")</f>
        <v/>
      </c>
      <c r="E115" s="84" t="str">
        <f>IF(AND(LEFT(MasterCMCopy!$C115,3)="ND-", OR(MasterCMCopy!$N115&lt;&gt;MasterCMCopy!$N114, MasterCMCopy!$P115&lt;&gt;MasterCMCopy!$P114)),MasterCMCopy!$N115,"")</f>
        <v/>
      </c>
      <c r="F115" s="86" t="str">
        <f>IFERROR(__xludf.DUMMYFUNCTION("IF($E115="""", """", REGEXEXTRACT($E115,""efbc:FieldIdentifierCode[^\]]+""))"),"")</f>
        <v/>
      </c>
      <c r="G115" s="87" t="str">
        <f>MasterCMCopy!A115</f>
        <v>1.8</v>
      </c>
      <c r="H115" s="87" t="str">
        <f>MasterCMCopy!B115</f>
        <v/>
      </c>
      <c r="J115" s="86" t="str">
        <f>IF(LEFT(MasterCMCopy!$C115,3)="ND-", IF(LEFT(MasterCMCopy!$X115,10)&lt;&gt;"epo:NonPub", MasterCMCopy!$L115, IF(RIGHT(MasterCMCopy!$X115,13)="epo:Procedure", "MG-Procedure", "")), "")</f>
        <v/>
      </c>
      <c r="K115" s="85" t="str">
        <f>IF(J115="", "", IF(J115="MG-Procedure", "ND-Root", MasterCMCopy!H115))</f>
        <v/>
      </c>
      <c r="L115" s="84" t="str">
        <f>IF($J115="", "", MasterCMCopy!$C115 &amp; " (concernsMaskedObject)")</f>
        <v/>
      </c>
      <c r="M115" s="84" t="str">
        <f>IFERROR(__xludf.DUMMYFUNCTION("IF($J115="""", """", ""Connection from NonPublishedInformation to "" &amp; REGEXEXTRACT(MasterCMCopy!$X115, "".*:(.*)"") &amp; "" under "" &amp; $J115 &amp; ""_"" &amp; $K115)"),"")</f>
        <v/>
      </c>
      <c r="N115" s="84" t="str">
        <f t="shared" si="6"/>
        <v/>
      </c>
      <c r="O115" s="86" t="str">
        <f>IFERROR(__xludf.DUMMYFUNCTION("IF($J115="""", """", IF($J115=""MG-Procedure"", """", REGEXREPLACE(MasterCMCopy!$P115,""\[[^\]]+\]"","""")))"),"")</f>
        <v/>
      </c>
      <c r="P115" s="83" t="str">
        <f>IFERROR(__xludf.DUMMYFUNCTION("REGEXREPLACE($O115,""[^/]+"","".."")"),"")</f>
        <v/>
      </c>
      <c r="Q115" s="84" t="str">
        <f>IF(AND(LEFT(MasterCMCopy!$C115,6)="BT-195", OR(MasterCMCopy!$O115&lt;&gt;MasterCMCopy!$O114,$G115&lt;&gt;$G114,$H115&lt;&gt;$H114)),MasterCMCopy!$C115,"")</f>
        <v/>
      </c>
      <c r="R115" s="84" t="str">
        <f>IF(AND(LEFT(MasterCMCopy!$C115,6)="BT-195", OR(MasterCMCopy!$O115&lt;&gt;MasterCMCopy!$O114,$G115&lt;&gt;$G114,$H115&lt;&gt;$H114)), "The field " &amp; MasterCMCopy!$C115 &amp; ", " &amp; MasterCMCopy!$D115 &amp; ", specifies information to generate the URI of the masked property","")</f>
        <v/>
      </c>
      <c r="S115" s="84" t="str">
        <f>IF(AND(LEFT(MasterCMCopy!$C115,6)="BT-195", OR(MasterCMCopy!$O115&lt;&gt;MasterCMCopy!$O114,$G115&lt;&gt;$G114,$H115&lt;&gt;$H114)),MasterCMCopy!$O115,"")</f>
        <v/>
      </c>
      <c r="T115" s="84" t="str">
        <f>IFERROR(__xludf.DUMMYFUNCTION("IF(AND(LEFT(MasterCMCopy!$C115,6)=""BT-195"", MasterCMCopy!$O115&lt;&gt;MasterCMCopy!$O114),IFNA(REGEXEXTRACT(MasterCMCopy!$Y115,""&lt;(.*)&gt;""),""UNKNOWN""),"""")"),"")</f>
        <v/>
      </c>
      <c r="U115" s="84" t="str">
        <f>IF(AND(LEFT(MasterCMCopy!$C115,6)="BT-197", MasterCMCopy!$C115&lt;&gt;MasterCMCopy!$C114),MasterCMCopy!$C115,"")</f>
        <v/>
      </c>
      <c r="V115" s="84" t="str">
        <f>IF(AND(LEFT(MasterCMCopy!$C115,6)="BT-197", MasterCMCopy!$C115&lt;&gt;MasterCMCopy!$C114), "In " &amp; MasterCMCopy!$C115 &amp; ", " &amp; MasterCMCopy!$D115 &amp; ", we link to the at-voc:non-publication-justification controlled list","")</f>
        <v/>
      </c>
      <c r="W115" s="84" t="str">
        <f>IF(AND(LEFT(MasterCMCopy!$C115,6)="BT-198", MasterCMCopy!$C115&lt;&gt;MasterCMCopy!$C114),MasterCMCopy!$C115,"")</f>
        <v/>
      </c>
      <c r="X115" s="84" t="str">
        <f>IF(AND(LEFT(MasterCMCopy!$C115,6)="BT-198", MasterCMCopy!$C115&lt;&gt;MasterCMCopy!$C114), MasterCMCopy!$D115 &amp; IF(AND(MasterCMCopy!$C115=MasterCMCopy!$C116, MasterCMCopy!$D115&lt;&gt;MasterCMCopy!$D116), (" (" &amp; MasterCMCopy!$D116 &amp; " below SDK 1.6)"), ""),"")</f>
        <v/>
      </c>
      <c r="Y115" s="84" t="str">
        <f t="shared" si="2"/>
        <v>tedm:MG-langString-hasConfidentialityJustification--NonPublishedInformation-ND-LotAwardCriterionThresholdNumberUnpublish</v>
      </c>
      <c r="Z115" s="84" t="str">
        <f t="shared" si="3"/>
        <v/>
      </c>
      <c r="AA115" s="84" t="str">
        <f>IF(AND(LEFT(MasterCMCopy!$C115,6)="BT-196", MasterCMCopy!$C115&lt;&gt;MasterCMCopy!$C114),MasterCMCopy!$C115,"")</f>
        <v/>
      </c>
      <c r="AB115" s="84" t="str">
        <f>IF(AND(LEFT(MasterCMCopy!$C115,6)="BT-196", MasterCMCopy!$C115&lt;&gt;MasterCMCopy!$C114), MasterCMCopy!$D115 &amp; " of " &amp; MasterCMCopy!$L115 &amp; " under " &amp; MasterCMCopy!$I115,"")</f>
        <v/>
      </c>
      <c r="AC115" s="84" t="str">
        <f t="shared" si="4"/>
        <v/>
      </c>
      <c r="AD115" s="84" t="str">
        <f t="shared" si="5"/>
        <v/>
      </c>
    </row>
    <row r="116">
      <c r="A116" s="84" t="str">
        <f t="shared" si="1"/>
        <v/>
      </c>
      <c r="B116" s="84" t="str">
        <f>IF(MasterCMCopy!$X116="","---", "tedm:" &amp; IF(LEFT(MasterCMCopy!$C116, 3)="ND-", IF(LEFT(MasterCMCopy!$C120, 3)="ND-", MasterCMCopy!$L122, MasterCMCopy!$L120) &amp; "-" &amp; MasterCMCopy!$C116, MasterCMCopy!$L116 &amp; "-" &amp; MasterCMCopy!$I116))</f>
        <v>tedm:MG-NonPublishedInformation-ND-LotAwardCriterionThresholdNumberUnpublish</v>
      </c>
      <c r="C116" s="85" t="str">
        <f>IF(AND(LEFT(MasterCMCopy!$C116,6)="BT-195", OR(LEFT(MasterCMCopy!$C115,3)="ND-",$B116&lt;&gt;$B115)),MasterCMCopy!$L116,"")</f>
        <v/>
      </c>
      <c r="D116" s="84" t="str">
        <f>IF(AND(LEFT(MasterCMCopy!$C116,3)="ND-", OR(MasterCMCopy!$N116&lt;&gt;MasterCMCopy!$N115, MasterCMCopy!$P116&lt;&gt;MasterCMCopy!$P115)),MasterCMCopy!$C116,"")</f>
        <v/>
      </c>
      <c r="E116" s="84" t="str">
        <f>IF(AND(LEFT(MasterCMCopy!$C116,3)="ND-", OR(MasterCMCopy!$N116&lt;&gt;MasterCMCopy!$N115, MasterCMCopy!$P116&lt;&gt;MasterCMCopy!$P115)),MasterCMCopy!$N116,"")</f>
        <v/>
      </c>
      <c r="F116" s="86" t="str">
        <f>IFERROR(__xludf.DUMMYFUNCTION("IF($E116="""", """", REGEXEXTRACT($E116,""efbc:FieldIdentifierCode[^\]]+""))"),"")</f>
        <v/>
      </c>
      <c r="G116" s="87" t="str">
        <f>MasterCMCopy!A116</f>
        <v>1.8</v>
      </c>
      <c r="H116" s="87" t="str">
        <f>MasterCMCopy!B116</f>
        <v/>
      </c>
      <c r="J116" s="86" t="str">
        <f>IF(LEFT(MasterCMCopy!$C116,3)="ND-", IF(LEFT(MasterCMCopy!$X116,10)&lt;&gt;"epo:NonPub", MasterCMCopy!$L116, IF(RIGHT(MasterCMCopy!$X116,13)="epo:Procedure", "MG-Procedure", "")), "")</f>
        <v>MG-AwardCriterion-specifiesProcurementCriterion-Lot</v>
      </c>
      <c r="K116" s="85" t="str">
        <f>IF(J116="", "", IF(J116="MG-Procedure", "ND-Root", MasterCMCopy!H116))</f>
        <v>ND-LotAwardThresholdCriterionParameter</v>
      </c>
      <c r="L116" s="84" t="str">
        <f>IF($J116="", "", MasterCMCopy!$C116 &amp; " (concernsMaskedObject)")</f>
        <v>ND-LotAwardCriterionThresholdNumberUnpublish (concernsMaskedObject)</v>
      </c>
      <c r="M116" s="84" t="str">
        <f>IFERROR(__xludf.DUMMYFUNCTION("IF($J116="""", """", ""Connection from NonPublishedInformation to "" &amp; REGEXEXTRACT(MasterCMCopy!$X116, "".*:(.*)"") &amp; "" under "" &amp; $J116 &amp; ""_"" &amp; $K116)"),"Connection from NonPublishedInformation to Constraint under MG-AwardCriterion-specifiesProcurementCriterion-Lot_ND-LotAwardThresholdCriterionParameter")</f>
        <v>Connection from NonPublishedInformation to Constraint under MG-AwardCriterion-specifiesProcurementCriterion-Lot_ND-LotAwardThresholdCriterionParameter</v>
      </c>
      <c r="N116" s="84" t="str">
        <f t="shared" si="6"/>
        <v>tedm:MG-AwardCriterion-specifiesProcurementCriterion-Lot_ND-LotAwardThresholdCriterionParameter</v>
      </c>
      <c r="O116" s="86" t="str">
        <f>IFERROR(__xludf.DUMMYFUNCTION("IF($J116="""", """", IF($J116=""MG-Procedure"", """", REGEXREPLACE(MasterCMCopy!$P116,""\[[^\]]+\]"","""")))"),"efac:FieldsPrivacy")</f>
        <v>efac:FieldsPrivacy</v>
      </c>
      <c r="P116" s="83" t="str">
        <f>IFERROR(__xludf.DUMMYFUNCTION("REGEXREPLACE($O116,""[^/]+"","".."")"),"..")</f>
        <v>..</v>
      </c>
      <c r="Q116" s="84" t="str">
        <f>IF(AND(LEFT(MasterCMCopy!$C116,6)="BT-195", OR(MasterCMCopy!$O116&lt;&gt;MasterCMCopy!$O115,$G116&lt;&gt;$G115,$H116&lt;&gt;$H115)),MasterCMCopy!$C116,"")</f>
        <v/>
      </c>
      <c r="R116" s="84" t="str">
        <f>IF(AND(LEFT(MasterCMCopy!$C116,6)="BT-195", OR(MasterCMCopy!$O116&lt;&gt;MasterCMCopy!$O115,$G116&lt;&gt;$G115,$H116&lt;&gt;$H115)), "The field " &amp; MasterCMCopy!$C116 &amp; ", " &amp; MasterCMCopy!$D116 &amp; ", specifies information to generate the URI of the masked property","")</f>
        <v/>
      </c>
      <c r="S116" s="84" t="str">
        <f>IF(AND(LEFT(MasterCMCopy!$C116,6)="BT-195", OR(MasterCMCopy!$O116&lt;&gt;MasterCMCopy!$O115,$G116&lt;&gt;$G115,$H116&lt;&gt;$H115)),MasterCMCopy!$O116,"")</f>
        <v/>
      </c>
      <c r="T116" s="84" t="str">
        <f>IFERROR(__xludf.DUMMYFUNCTION("IF(AND(LEFT(MasterCMCopy!$C116,6)=""BT-195"", MasterCMCopy!$O116&lt;&gt;MasterCMCopy!$O115),IFNA(REGEXEXTRACT(MasterCMCopy!$Y116,""&lt;(.*)&gt;""),""UNKNOWN""),"""")"),"")</f>
        <v/>
      </c>
      <c r="U116" s="84" t="str">
        <f>IF(AND(LEFT(MasterCMCopy!$C116,6)="BT-197", MasterCMCopy!$C116&lt;&gt;MasterCMCopy!$C115),MasterCMCopy!$C116,"")</f>
        <v/>
      </c>
      <c r="V116" s="84" t="str">
        <f>IF(AND(LEFT(MasterCMCopy!$C116,6)="BT-197", MasterCMCopy!$C116&lt;&gt;MasterCMCopy!$C115), "In " &amp; MasterCMCopy!$C116 &amp; ", " &amp; MasterCMCopy!$D116 &amp; ", we link to the at-voc:non-publication-justification controlled list","")</f>
        <v/>
      </c>
      <c r="W116" s="84" t="str">
        <f>IF(AND(LEFT(MasterCMCopy!$C116,6)="BT-198", MasterCMCopy!$C116&lt;&gt;MasterCMCopy!$C115),MasterCMCopy!$C116,"")</f>
        <v/>
      </c>
      <c r="X116" s="84" t="str">
        <f>IF(AND(LEFT(MasterCMCopy!$C116,6)="BT-198", MasterCMCopy!$C116&lt;&gt;MasterCMCopy!$C115), MasterCMCopy!$D116 &amp; IF(AND(MasterCMCopy!$C116=MasterCMCopy!$C117, MasterCMCopy!$D116&lt;&gt;MasterCMCopy!$D117), (" (" &amp; MasterCMCopy!$D117 &amp; " below SDK 1.6)"), ""),"")</f>
        <v/>
      </c>
      <c r="Y116" s="84" t="str">
        <f t="shared" si="2"/>
        <v>tedm:MG-langString-hasConfidentialityJustification--NonPublishedInformation-ND-LotAwardCriterionThresholdNumberUnpublish</v>
      </c>
      <c r="Z116" s="84" t="str">
        <f t="shared" si="3"/>
        <v/>
      </c>
      <c r="AA116" s="84" t="str">
        <f>IF(AND(LEFT(MasterCMCopy!$C116,6)="BT-196", MasterCMCopy!$C116&lt;&gt;MasterCMCopy!$C115),MasterCMCopy!$C116,"")</f>
        <v/>
      </c>
      <c r="AB116" s="84" t="str">
        <f>IF(AND(LEFT(MasterCMCopy!$C116,6)="BT-196", MasterCMCopy!$C116&lt;&gt;MasterCMCopy!$C115), MasterCMCopy!$D116 &amp; " of " &amp; MasterCMCopy!$L116 &amp; " under " &amp; MasterCMCopy!$I116,"")</f>
        <v/>
      </c>
      <c r="AC116" s="84" t="str">
        <f t="shared" si="4"/>
        <v/>
      </c>
      <c r="AD116" s="84" t="str">
        <f t="shared" si="5"/>
        <v/>
      </c>
    </row>
    <row r="117">
      <c r="A117" s="84" t="str">
        <f t="shared" si="1"/>
        <v/>
      </c>
      <c r="B117" s="84" t="str">
        <f>IF(MasterCMCopy!$X117="","---", "tedm:" &amp; IF(LEFT(MasterCMCopy!$C117, 3)="ND-", IF(LEFT(MasterCMCopy!$C121, 3)="ND-", MasterCMCopy!$L123, MasterCMCopy!$L121) &amp; "-" &amp; MasterCMCopy!$C117, MasterCMCopy!$L117 &amp; "-" &amp; MasterCMCopy!$I117))</f>
        <v>tedm:MG-NonPublishedInformation-ND-LotAwardCriterionThresholdNumberUnpublish</v>
      </c>
      <c r="C117" s="85" t="str">
        <f>IF(AND(LEFT(MasterCMCopy!$C117,6)="BT-195", OR(LEFT(MasterCMCopy!$C116,3)="ND-",$B117&lt;&gt;$B116)),MasterCMCopy!$L117,"")</f>
        <v>MG-NonPublishedInformation</v>
      </c>
      <c r="D117" s="84" t="str">
        <f>IF(AND(LEFT(MasterCMCopy!$C117,3)="ND-", OR(MasterCMCopy!$N117&lt;&gt;MasterCMCopy!$N116, MasterCMCopy!$P117&lt;&gt;MasterCMCopy!$P116)),MasterCMCopy!$C117,"")</f>
        <v/>
      </c>
      <c r="E117" s="84" t="str">
        <f>IF(AND(LEFT(MasterCMCopy!$C117,3)="ND-", OR(MasterCMCopy!$N117&lt;&gt;MasterCMCopy!$N116, MasterCMCopy!$P117&lt;&gt;MasterCMCopy!$P116)),MasterCMCopy!$N117,"")</f>
        <v/>
      </c>
      <c r="F117" s="86" t="str">
        <f>IFERROR(__xludf.DUMMYFUNCTION("IF($E117="""", """", REGEXEXTRACT($E117,""efbc:FieldIdentifierCode[^\]]+""))"),"")</f>
        <v/>
      </c>
      <c r="G117" s="87" t="str">
        <f>MasterCMCopy!A117</f>
        <v>1.8</v>
      </c>
      <c r="H117" s="87" t="str">
        <f>MasterCMCopy!B117</f>
        <v/>
      </c>
      <c r="J117" s="86" t="str">
        <f>IF(LEFT(MasterCMCopy!$C117,3)="ND-", IF(LEFT(MasterCMCopy!$X117,10)&lt;&gt;"epo:NonPub", MasterCMCopy!$L117, IF(RIGHT(MasterCMCopy!$X117,13)="epo:Procedure", "MG-Procedure", "")), "")</f>
        <v/>
      </c>
      <c r="K117" s="85" t="str">
        <f>IF(J117="", "", IF(J117="MG-Procedure", "ND-Root", MasterCMCopy!H117))</f>
        <v/>
      </c>
      <c r="L117" s="84" t="str">
        <f>IF($J117="", "", MasterCMCopy!$C117 &amp; " (concernsMaskedObject)")</f>
        <v/>
      </c>
      <c r="M117" s="84" t="str">
        <f>IFERROR(__xludf.DUMMYFUNCTION("IF($J117="""", """", ""Connection from NonPublishedInformation to "" &amp; REGEXEXTRACT(MasterCMCopy!$X117, "".*:(.*)"") &amp; "" under "" &amp; $J117 &amp; ""_"" &amp; $K117)"),"")</f>
        <v/>
      </c>
      <c r="N117" s="84" t="str">
        <f t="shared" si="6"/>
        <v/>
      </c>
      <c r="O117" s="86" t="str">
        <f>IFERROR(__xludf.DUMMYFUNCTION("IF($J117="""", """", IF($J117=""MG-Procedure"", """", REGEXREPLACE(MasterCMCopy!$P117,""\[[^\]]+\]"","""")))"),"")</f>
        <v/>
      </c>
      <c r="P117" s="83" t="str">
        <f>IFERROR(__xludf.DUMMYFUNCTION("REGEXREPLACE($O117,""[^/]+"","".."")"),"")</f>
        <v/>
      </c>
      <c r="Q117" s="84" t="str">
        <f>IF(AND(LEFT(MasterCMCopy!$C117,6)="BT-195", OR(MasterCMCopy!$O117&lt;&gt;MasterCMCopy!$O116,$G117&lt;&gt;$G116,$H117&lt;&gt;$H116)),MasterCMCopy!$C117,"")</f>
        <v>BT-195(BT-541)-Lot-Threshold</v>
      </c>
      <c r="R117" s="84" t="str">
        <f>IF(AND(LEFT(MasterCMCopy!$C117,6)="BT-195", OR(MasterCMCopy!$O117&lt;&gt;MasterCMCopy!$O116,$G117&lt;&gt;$G116,$H117&lt;&gt;$H116)), "The field " &amp; MasterCMCopy!$C117 &amp; ", " &amp; MasterCMCopy!$D117 &amp; ", specifies information to generate the URI of the masked property","")</f>
        <v>The field BT-195(BT-541)-Lot-Threshold, Unpublished Identifier, specifies information to generate the URI of the masked property</v>
      </c>
      <c r="S117" s="84" t="str">
        <f>IF(AND(LEFT(MasterCMCopy!$C117,6)="BT-195", OR(MasterCMCopy!$O117&lt;&gt;MasterCMCopy!$O116,$G117&lt;&gt;$G116,$H117&lt;&gt;$H116)),MasterCMCopy!$O117,"")</f>
        <v>efbc:FieldIdentifierCode/text() = 'awa-cri-num'</v>
      </c>
      <c r="T117" s="88" t="str">
        <f>IFERROR(__xludf.DUMMYFUNCTION("IF(AND(LEFT(MasterCMCopy!$C117,6)=""BT-195"", MasterCMCopy!$O117&lt;&gt;MasterCMCopy!$O116),IFNA(REGEXEXTRACT(MasterCMCopy!$Y117,""&lt;(.*)&gt;""),""UNKNOWN""),"""")"),"http://data.europa.eu/a4g/ontology#hasThresholdValue")</f>
        <v>http://data.europa.eu/a4g/ontology#hasThresholdValue</v>
      </c>
      <c r="U117" s="84" t="str">
        <f>IF(AND(LEFT(MasterCMCopy!$C117,6)="BT-197", MasterCMCopy!$C117&lt;&gt;MasterCMCopy!$C116),MasterCMCopy!$C117,"")</f>
        <v/>
      </c>
      <c r="V117" s="84" t="str">
        <f>IF(AND(LEFT(MasterCMCopy!$C117,6)="BT-197", MasterCMCopy!$C117&lt;&gt;MasterCMCopy!$C116), "In " &amp; MasterCMCopy!$C117 &amp; ", " &amp; MasterCMCopy!$D117 &amp; ", we link to the at-voc:non-publication-justification controlled list","")</f>
        <v/>
      </c>
      <c r="W117" s="84" t="str">
        <f>IF(AND(LEFT(MasterCMCopy!$C117,6)="BT-198", MasterCMCopy!$C117&lt;&gt;MasterCMCopy!$C116),MasterCMCopy!$C117,"")</f>
        <v/>
      </c>
      <c r="X117" s="84" t="str">
        <f>IF(AND(LEFT(MasterCMCopy!$C117,6)="BT-198", MasterCMCopy!$C117&lt;&gt;MasterCMCopy!$C116), MasterCMCopy!$D117 &amp; IF(AND(MasterCMCopy!$C117=MasterCMCopy!$C118, MasterCMCopy!$D117&lt;&gt;MasterCMCopy!$D118), (" (" &amp; MasterCMCopy!$D118 &amp; " below SDK 1.6)"), ""),"")</f>
        <v/>
      </c>
      <c r="Y117" s="84" t="str">
        <f t="shared" si="2"/>
        <v>tedm:MG-langString-hasConfidentialityJustification--NonPublishedInformation-ND-LotAwardCriterionThresholdNumberUnpublish</v>
      </c>
      <c r="Z117" s="84" t="str">
        <f t="shared" si="3"/>
        <v/>
      </c>
      <c r="AA117" s="84" t="str">
        <f>IF(AND(LEFT(MasterCMCopy!$C117,6)="BT-196", MasterCMCopy!$C117&lt;&gt;MasterCMCopy!$C116),MasterCMCopy!$C117,"")</f>
        <v/>
      </c>
      <c r="AB117" s="84" t="str">
        <f>IF(AND(LEFT(MasterCMCopy!$C117,6)="BT-196", MasterCMCopy!$C117&lt;&gt;MasterCMCopy!$C116), MasterCMCopy!$D117 &amp; " of " &amp; MasterCMCopy!$L117 &amp; " under " &amp; MasterCMCopy!$I117,"")</f>
        <v/>
      </c>
      <c r="AC117" s="84" t="str">
        <f t="shared" si="4"/>
        <v/>
      </c>
      <c r="AD117" s="84" t="str">
        <f t="shared" si="5"/>
        <v/>
      </c>
    </row>
    <row r="118">
      <c r="A118" s="84" t="str">
        <f t="shared" si="1"/>
        <v/>
      </c>
      <c r="B118" s="84" t="str">
        <f>IF(MasterCMCopy!$X118="","---", "tedm:" &amp; IF(LEFT(MasterCMCopy!$C118, 3)="ND-", IF(LEFT(MasterCMCopy!$C122, 3)="ND-", MasterCMCopy!$L124, MasterCMCopy!$L122) &amp; "-" &amp; MasterCMCopy!$C118, MasterCMCopy!$L118 &amp; "-" &amp; MasterCMCopy!$I118))</f>
        <v>tedm:MG-NonPublishedInformation-ND-LotAwardCriterionThresholdNumberUnpublish</v>
      </c>
      <c r="C118" s="85" t="str">
        <f>IF(AND(LEFT(MasterCMCopy!$C118,6)="BT-195", OR(LEFT(MasterCMCopy!$C117,3)="ND-",$B118&lt;&gt;$B117)),MasterCMCopy!$L118,"")</f>
        <v/>
      </c>
      <c r="D118" s="84" t="str">
        <f>IF(AND(LEFT(MasterCMCopy!$C118,3)="ND-", OR(MasterCMCopy!$N118&lt;&gt;MasterCMCopy!$N117, MasterCMCopy!$P118&lt;&gt;MasterCMCopy!$P117)),MasterCMCopy!$C118,"")</f>
        <v/>
      </c>
      <c r="E118" s="84" t="str">
        <f>IF(AND(LEFT(MasterCMCopy!$C118,3)="ND-", OR(MasterCMCopy!$N118&lt;&gt;MasterCMCopy!$N117, MasterCMCopy!$P118&lt;&gt;MasterCMCopy!$P117)),MasterCMCopy!$N118,"")</f>
        <v/>
      </c>
      <c r="F118" s="86" t="str">
        <f>IFERROR(__xludf.DUMMYFUNCTION("IF($E118="""", """", REGEXEXTRACT($E118,""efbc:FieldIdentifierCode[^\]]+""))"),"")</f>
        <v/>
      </c>
      <c r="G118" s="87" t="str">
        <f>MasterCMCopy!A118</f>
        <v>1.8</v>
      </c>
      <c r="H118" s="87" t="str">
        <f>MasterCMCopy!B118</f>
        <v/>
      </c>
      <c r="J118" s="86" t="str">
        <f>IF(LEFT(MasterCMCopy!$C118,3)="ND-", IF(LEFT(MasterCMCopy!$X118,10)&lt;&gt;"epo:NonPub", MasterCMCopy!$L118, IF(RIGHT(MasterCMCopy!$X118,13)="epo:Procedure", "MG-Procedure", "")), "")</f>
        <v/>
      </c>
      <c r="K118" s="85" t="str">
        <f>IF(J118="", "", IF(J118="MG-Procedure", "ND-Root", MasterCMCopy!H118))</f>
        <v/>
      </c>
      <c r="L118" s="84" t="str">
        <f>IF($J118="", "", MasterCMCopy!$C118 &amp; " (concernsMaskedObject)")</f>
        <v/>
      </c>
      <c r="M118" s="84" t="str">
        <f>IFERROR(__xludf.DUMMYFUNCTION("IF($J118="""", """", ""Connection from NonPublishedInformation to "" &amp; REGEXEXTRACT(MasterCMCopy!$X118, "".*:(.*)"") &amp; "" under "" &amp; $J118 &amp; ""_"" &amp; $K118)"),"")</f>
        <v/>
      </c>
      <c r="N118" s="84" t="str">
        <f t="shared" si="6"/>
        <v/>
      </c>
      <c r="O118" s="86" t="str">
        <f>IFERROR(__xludf.DUMMYFUNCTION("IF($J118="""", """", IF($J118=""MG-Procedure"", """", REGEXREPLACE(MasterCMCopy!$P118,""\[[^\]]+\]"","""")))"),"")</f>
        <v/>
      </c>
      <c r="P118" s="83" t="str">
        <f>IFERROR(__xludf.DUMMYFUNCTION("REGEXREPLACE($O118,""[^/]+"","".."")"),"")</f>
        <v/>
      </c>
      <c r="Q118" s="84" t="str">
        <f>IF(AND(LEFT(MasterCMCopy!$C118,6)="BT-195", OR(MasterCMCopy!$O118&lt;&gt;MasterCMCopy!$O117,$G118&lt;&gt;$G117,$H118&lt;&gt;$H117)),MasterCMCopy!$C118,"")</f>
        <v/>
      </c>
      <c r="R118" s="84" t="str">
        <f>IF(AND(LEFT(MasterCMCopy!$C118,6)="BT-195", OR(MasterCMCopy!$O118&lt;&gt;MasterCMCopy!$O117,$G118&lt;&gt;$G117,$H118&lt;&gt;$H117)), "The field " &amp; MasterCMCopy!$C118 &amp; ", " &amp; MasterCMCopy!$D118 &amp; ", specifies information to generate the URI of the masked property","")</f>
        <v/>
      </c>
      <c r="S118" s="84" t="str">
        <f>IF(AND(LEFT(MasterCMCopy!$C118,6)="BT-195", OR(MasterCMCopy!$O118&lt;&gt;MasterCMCopy!$O117,$G118&lt;&gt;$G117,$H118&lt;&gt;$H117)),MasterCMCopy!$O118,"")</f>
        <v/>
      </c>
      <c r="T118" s="84" t="str">
        <f>IFERROR(__xludf.DUMMYFUNCTION("IF(AND(LEFT(MasterCMCopy!$C118,6)=""BT-195"", MasterCMCopy!$O118&lt;&gt;MasterCMCopy!$O117),IFNA(REGEXEXTRACT(MasterCMCopy!$Y118,""&lt;(.*)&gt;""),""UNKNOWN""),"""")"),"")</f>
        <v/>
      </c>
      <c r="U118" s="84" t="str">
        <f>IF(AND(LEFT(MasterCMCopy!$C118,6)="BT-197", MasterCMCopy!$C118&lt;&gt;MasterCMCopy!$C117),MasterCMCopy!$C118,"")</f>
        <v/>
      </c>
      <c r="V118" s="84" t="str">
        <f>IF(AND(LEFT(MasterCMCopy!$C118,6)="BT-197", MasterCMCopy!$C118&lt;&gt;MasterCMCopy!$C117), "In " &amp; MasterCMCopy!$C118 &amp; ", " &amp; MasterCMCopy!$D118 &amp; ", we link to the at-voc:non-publication-justification controlled list","")</f>
        <v/>
      </c>
      <c r="W118" s="84" t="str">
        <f>IF(AND(LEFT(MasterCMCopy!$C118,6)="BT-198", MasterCMCopy!$C118&lt;&gt;MasterCMCopy!$C117),MasterCMCopy!$C118,"")</f>
        <v/>
      </c>
      <c r="X118" s="84" t="str">
        <f>IF(AND(LEFT(MasterCMCopy!$C118,6)="BT-198", MasterCMCopy!$C118&lt;&gt;MasterCMCopy!$C117), MasterCMCopy!$D118 &amp; IF(AND(MasterCMCopy!$C118=MasterCMCopy!$C119, MasterCMCopy!$D118&lt;&gt;MasterCMCopy!$D119), (" (" &amp; MasterCMCopy!$D119 &amp; " below SDK 1.6)"), ""),"")</f>
        <v/>
      </c>
      <c r="Y118" s="84" t="str">
        <f t="shared" si="2"/>
        <v>tedm:MG-langString-hasConfidentialityJustification--NonPublishedInformation-ND-LotAwardCriterionThresholdNumberUnpublish</v>
      </c>
      <c r="Z118" s="84" t="str">
        <f t="shared" si="3"/>
        <v/>
      </c>
      <c r="AA118" s="84" t="str">
        <f>IF(AND(LEFT(MasterCMCopy!$C118,6)="BT-196", MasterCMCopy!$C118&lt;&gt;MasterCMCopy!$C117),MasterCMCopy!$C118,"")</f>
        <v>BT-196(BT-541)-Lot-Threshold</v>
      </c>
      <c r="AB118" s="84" t="str">
        <f>IF(AND(LEFT(MasterCMCopy!$C118,6)="BT-196", MasterCMCopy!$C118&lt;&gt;MasterCMCopy!$C117), MasterCMCopy!$D118 &amp; " of " &amp; MasterCMCopy!$L118 &amp; " under " &amp; MasterCMCopy!$I118,"")</f>
        <v>Unpublished Justification Description of MG-NonPublishedInformation under ND-LotAwardCriterionThresholdNumberUnpublish</v>
      </c>
      <c r="AC118" s="84" t="str">
        <f t="shared" si="4"/>
        <v>BT-196(BT-541)-Lot-Threshold-Language</v>
      </c>
      <c r="AD118" s="84" t="str">
        <f t="shared" si="5"/>
        <v>Language of Unpublished Justification Description of MG-NonPublishedInformation under ND-LotAwardCriterionThresholdNumberUnpublish</v>
      </c>
    </row>
    <row r="119">
      <c r="A119" s="84" t="str">
        <f t="shared" si="1"/>
        <v/>
      </c>
      <c r="B119" s="84" t="str">
        <f>IF(MasterCMCopy!$X119="","---", "tedm:" &amp; IF(LEFT(MasterCMCopy!$C119, 3)="ND-", IF(LEFT(MasterCMCopy!$C123, 3)="ND-", MasterCMCopy!$L125, MasterCMCopy!$L123) &amp; "-" &amp; MasterCMCopy!$C119, MasterCMCopy!$L119 &amp; "-" &amp; MasterCMCopy!$I119))</f>
        <v>tedm:MG-NonPublishedInformation-ND-LotAwardCriterionThresholdNumberUnpublish</v>
      </c>
      <c r="C119" s="85" t="str">
        <f>IF(AND(LEFT(MasterCMCopy!$C119,6)="BT-195", OR(LEFT(MasterCMCopy!$C118,3)="ND-",$B119&lt;&gt;$B118)),MasterCMCopy!$L119,"")</f>
        <v/>
      </c>
      <c r="D119" s="84" t="str">
        <f>IF(AND(LEFT(MasterCMCopy!$C119,3)="ND-", OR(MasterCMCopy!$N119&lt;&gt;MasterCMCopy!$N118, MasterCMCopy!$P119&lt;&gt;MasterCMCopy!$P118)),MasterCMCopy!$C119,"")</f>
        <v/>
      </c>
      <c r="E119" s="84" t="str">
        <f>IF(AND(LEFT(MasterCMCopy!$C119,3)="ND-", OR(MasterCMCopy!$N119&lt;&gt;MasterCMCopy!$N118, MasterCMCopy!$P119&lt;&gt;MasterCMCopy!$P118)),MasterCMCopy!$N119,"")</f>
        <v/>
      </c>
      <c r="F119" s="86" t="str">
        <f>IFERROR(__xludf.DUMMYFUNCTION("IF($E119="""", """", REGEXEXTRACT($E119,""efbc:FieldIdentifierCode[^\]]+""))"),"")</f>
        <v/>
      </c>
      <c r="G119" s="87" t="str">
        <f>MasterCMCopy!A119</f>
        <v>1.8</v>
      </c>
      <c r="H119" s="87" t="str">
        <f>MasterCMCopy!B119</f>
        <v/>
      </c>
      <c r="J119" s="86" t="str">
        <f>IF(LEFT(MasterCMCopy!$C119,3)="ND-", IF(LEFT(MasterCMCopy!$X119,10)&lt;&gt;"epo:NonPub", MasterCMCopy!$L119, IF(RIGHT(MasterCMCopy!$X119,13)="epo:Procedure", "MG-Procedure", "")), "")</f>
        <v/>
      </c>
      <c r="K119" s="85" t="str">
        <f>IF(J119="", "", IF(J119="MG-Procedure", "ND-Root", MasterCMCopy!H119))</f>
        <v/>
      </c>
      <c r="L119" s="84" t="str">
        <f>IF($J119="", "", MasterCMCopy!$C119 &amp; " (concernsMaskedObject)")</f>
        <v/>
      </c>
      <c r="M119" s="84" t="str">
        <f>IFERROR(__xludf.DUMMYFUNCTION("IF($J119="""", """", ""Connection from NonPublishedInformation to "" &amp; REGEXEXTRACT(MasterCMCopy!$X119, "".*:(.*)"") &amp; "" under "" &amp; $J119 &amp; ""_"" &amp; $K119)"),"")</f>
        <v/>
      </c>
      <c r="N119" s="84" t="str">
        <f t="shared" si="6"/>
        <v/>
      </c>
      <c r="O119" s="86" t="str">
        <f>IFERROR(__xludf.DUMMYFUNCTION("IF($J119="""", """", IF($J119=""MG-Procedure"", """", REGEXREPLACE(MasterCMCopy!$P119,""\[[^\]]+\]"","""")))"),"")</f>
        <v/>
      </c>
      <c r="P119" s="83" t="str">
        <f>IFERROR(__xludf.DUMMYFUNCTION("REGEXREPLACE($O119,""[^/]+"","".."")"),"")</f>
        <v/>
      </c>
      <c r="Q119" s="84" t="str">
        <f>IF(AND(LEFT(MasterCMCopy!$C119,6)="BT-195", OR(MasterCMCopy!$O119&lt;&gt;MasterCMCopy!$O118,$G119&lt;&gt;$G118,$H119&lt;&gt;$H118)),MasterCMCopy!$C119,"")</f>
        <v/>
      </c>
      <c r="R119" s="84" t="str">
        <f>IF(AND(LEFT(MasterCMCopy!$C119,6)="BT-195", OR(MasterCMCopy!$O119&lt;&gt;MasterCMCopy!$O118,$G119&lt;&gt;$G118,$H119&lt;&gt;$H118)), "The field " &amp; MasterCMCopy!$C119 &amp; ", " &amp; MasterCMCopy!$D119 &amp; ", specifies information to generate the URI of the masked property","")</f>
        <v/>
      </c>
      <c r="S119" s="84" t="str">
        <f>IF(AND(LEFT(MasterCMCopy!$C119,6)="BT-195", OR(MasterCMCopy!$O119&lt;&gt;MasterCMCopy!$O118,$G119&lt;&gt;$G118,$H119&lt;&gt;$H118)),MasterCMCopy!$O119,"")</f>
        <v/>
      </c>
      <c r="T119" s="84" t="str">
        <f>IFERROR(__xludf.DUMMYFUNCTION("IF(AND(LEFT(MasterCMCopy!$C119,6)=""BT-195"", MasterCMCopy!$O119&lt;&gt;MasterCMCopy!$O118),IFNA(REGEXEXTRACT(MasterCMCopy!$Y119,""&lt;(.*)&gt;""),""UNKNOWN""),"""")"),"")</f>
        <v/>
      </c>
      <c r="U119" s="84" t="str">
        <f>IF(AND(LEFT(MasterCMCopy!$C119,6)="BT-197", MasterCMCopy!$C119&lt;&gt;MasterCMCopy!$C118),MasterCMCopy!$C119,"")</f>
        <v>BT-197(BT-541)-Lot-Threshold</v>
      </c>
      <c r="V119" s="84" t="str">
        <f>IF(AND(LEFT(MasterCMCopy!$C119,6)="BT-197", MasterCMCopy!$C119&lt;&gt;MasterCMCopy!$C118), "In " &amp; MasterCMCopy!$C119 &amp; ", " &amp; MasterCMCopy!$D119 &amp; ", we link to the at-voc:non-publication-justification controlled list","")</f>
        <v>In BT-197(BT-541)-Lot-Threshold, Unpublished Justification Code, we link to the at-voc:non-publication-justification controlled list</v>
      </c>
      <c r="W119" s="84" t="str">
        <f>IF(AND(LEFT(MasterCMCopy!$C119,6)="BT-198", MasterCMCopy!$C119&lt;&gt;MasterCMCopy!$C118),MasterCMCopy!$C119,"")</f>
        <v/>
      </c>
      <c r="X119" s="84" t="str">
        <f>IF(AND(LEFT(MasterCMCopy!$C119,6)="BT-198", MasterCMCopy!$C119&lt;&gt;MasterCMCopy!$C118), MasterCMCopy!$D119 &amp; IF(AND(MasterCMCopy!$C119=MasterCMCopy!$C120, MasterCMCopy!$D119&lt;&gt;MasterCMCopy!$D120), (" (" &amp; MasterCMCopy!$D120 &amp; " below SDK 1.6)"), ""),"")</f>
        <v/>
      </c>
      <c r="Y119" s="84" t="str">
        <f t="shared" si="2"/>
        <v>tedm:MG-langString-hasConfidentialityJustification--NonPublishedInformation-ND-LotAwardCriterionThresholdNumberUnpublish</v>
      </c>
      <c r="Z119" s="84" t="str">
        <f t="shared" si="3"/>
        <v/>
      </c>
      <c r="AA119" s="84" t="str">
        <f>IF(AND(LEFT(MasterCMCopy!$C119,6)="BT-196", MasterCMCopy!$C119&lt;&gt;MasterCMCopy!$C118),MasterCMCopy!$C119,"")</f>
        <v/>
      </c>
      <c r="AB119" s="84" t="str">
        <f>IF(AND(LEFT(MasterCMCopy!$C119,6)="BT-196", MasterCMCopy!$C119&lt;&gt;MasterCMCopy!$C118), MasterCMCopy!$D119 &amp; " of " &amp; MasterCMCopy!$L119 &amp; " under " &amp; MasterCMCopy!$I119,"")</f>
        <v/>
      </c>
      <c r="AC119" s="84" t="str">
        <f t="shared" si="4"/>
        <v/>
      </c>
      <c r="AD119" s="84" t="str">
        <f t="shared" si="5"/>
        <v/>
      </c>
    </row>
    <row r="120">
      <c r="A120" s="84" t="str">
        <f t="shared" si="1"/>
        <v/>
      </c>
      <c r="B120" s="84" t="str">
        <f>IF(MasterCMCopy!$X120="","---", "tedm:" &amp; IF(LEFT(MasterCMCopy!$C120, 3)="ND-", IF(LEFT(MasterCMCopy!$C124, 3)="ND-", MasterCMCopy!$L126, MasterCMCopy!$L124) &amp; "-" &amp; MasterCMCopy!$C120, MasterCMCopy!$L120 &amp; "-" &amp; MasterCMCopy!$I120))</f>
        <v>tedm:MG-NonPublishedInformation-ND-LotAwardCriterionThresholdNumberUnpublish</v>
      </c>
      <c r="C120" s="85" t="str">
        <f>IF(AND(LEFT(MasterCMCopy!$C120,6)="BT-195", OR(LEFT(MasterCMCopy!$C119,3)="ND-",$B120&lt;&gt;$B119)),MasterCMCopy!$L120,"")</f>
        <v/>
      </c>
      <c r="D120" s="84" t="str">
        <f>IF(AND(LEFT(MasterCMCopy!$C120,3)="ND-", OR(MasterCMCopy!$N120&lt;&gt;MasterCMCopy!$N119, MasterCMCopy!$P120&lt;&gt;MasterCMCopy!$P119)),MasterCMCopy!$C120,"")</f>
        <v/>
      </c>
      <c r="E120" s="84" t="str">
        <f>IF(AND(LEFT(MasterCMCopy!$C120,3)="ND-", OR(MasterCMCopy!$N120&lt;&gt;MasterCMCopy!$N119, MasterCMCopy!$P120&lt;&gt;MasterCMCopy!$P119)),MasterCMCopy!$N120,"")</f>
        <v/>
      </c>
      <c r="F120" s="86" t="str">
        <f>IFERROR(__xludf.DUMMYFUNCTION("IF($E120="""", """", REGEXEXTRACT($E120,""efbc:FieldIdentifierCode[^\]]+""))"),"")</f>
        <v/>
      </c>
      <c r="G120" s="87" t="str">
        <f>MasterCMCopy!A120</f>
        <v>1.8</v>
      </c>
      <c r="H120" s="87" t="str">
        <f>MasterCMCopy!B120</f>
        <v/>
      </c>
      <c r="J120" s="86" t="str">
        <f>IF(LEFT(MasterCMCopy!$C120,3)="ND-", IF(LEFT(MasterCMCopy!$X120,10)&lt;&gt;"epo:NonPub", MasterCMCopy!$L120, IF(RIGHT(MasterCMCopy!$X120,13)="epo:Procedure", "MG-Procedure", "")), "")</f>
        <v/>
      </c>
      <c r="K120" s="85" t="str">
        <f>IF(J120="", "", IF(J120="MG-Procedure", "ND-Root", MasterCMCopy!H120))</f>
        <v/>
      </c>
      <c r="L120" s="84" t="str">
        <f>IF($J120="", "", MasterCMCopy!$C120 &amp; " (concernsMaskedObject)")</f>
        <v/>
      </c>
      <c r="M120" s="84" t="str">
        <f>IFERROR(__xludf.DUMMYFUNCTION("IF($J120="""", """", ""Connection from NonPublishedInformation to "" &amp; REGEXEXTRACT(MasterCMCopy!$X120, "".*:(.*)"") &amp; "" under "" &amp; $J120 &amp; ""_"" &amp; $K120)"),"")</f>
        <v/>
      </c>
      <c r="N120" s="84" t="str">
        <f t="shared" si="6"/>
        <v/>
      </c>
      <c r="O120" s="86" t="str">
        <f>IFERROR(__xludf.DUMMYFUNCTION("IF($J120="""", """", IF($J120=""MG-Procedure"", """", REGEXREPLACE(MasterCMCopy!$P120,""\[[^\]]+\]"","""")))"),"")</f>
        <v/>
      </c>
      <c r="P120" s="83" t="str">
        <f>IFERROR(__xludf.DUMMYFUNCTION("REGEXREPLACE($O120,""[^/]+"","".."")"),"")</f>
        <v/>
      </c>
      <c r="Q120" s="84" t="str">
        <f>IF(AND(LEFT(MasterCMCopy!$C120,6)="BT-195", OR(MasterCMCopy!$O120&lt;&gt;MasterCMCopy!$O119,$G120&lt;&gt;$G119,$H120&lt;&gt;$H119)),MasterCMCopy!$C120,"")</f>
        <v/>
      </c>
      <c r="R120" s="84" t="str">
        <f>IF(AND(LEFT(MasterCMCopy!$C120,6)="BT-195", OR(MasterCMCopy!$O120&lt;&gt;MasterCMCopy!$O119,$G120&lt;&gt;$G119,$H120&lt;&gt;$H119)), "The field " &amp; MasterCMCopy!$C120 &amp; ", " &amp; MasterCMCopy!$D120 &amp; ", specifies information to generate the URI of the masked property","")</f>
        <v/>
      </c>
      <c r="S120" s="84" t="str">
        <f>IF(AND(LEFT(MasterCMCopy!$C120,6)="BT-195", OR(MasterCMCopy!$O120&lt;&gt;MasterCMCopy!$O119,$G120&lt;&gt;$G119,$H120&lt;&gt;$H119)),MasterCMCopy!$O120,"")</f>
        <v/>
      </c>
      <c r="T120" s="84" t="str">
        <f>IFERROR(__xludf.DUMMYFUNCTION("IF(AND(LEFT(MasterCMCopy!$C120,6)=""BT-195"", MasterCMCopy!$O120&lt;&gt;MasterCMCopy!$O119),IFNA(REGEXEXTRACT(MasterCMCopy!$Y120,""&lt;(.*)&gt;""),""UNKNOWN""),"""")"),"")</f>
        <v/>
      </c>
      <c r="U120" s="84" t="str">
        <f>IF(AND(LEFT(MasterCMCopy!$C120,6)="BT-197", MasterCMCopy!$C120&lt;&gt;MasterCMCopy!$C119),MasterCMCopy!$C120,"")</f>
        <v/>
      </c>
      <c r="V120" s="84" t="str">
        <f>IF(AND(LEFT(MasterCMCopy!$C120,6)="BT-197", MasterCMCopy!$C120&lt;&gt;MasterCMCopy!$C119), "In " &amp; MasterCMCopy!$C120 &amp; ", " &amp; MasterCMCopy!$D120 &amp; ", we link to the at-voc:non-publication-justification controlled list","")</f>
        <v/>
      </c>
      <c r="W120" s="84" t="str">
        <f>IF(AND(LEFT(MasterCMCopy!$C120,6)="BT-198", MasterCMCopy!$C120&lt;&gt;MasterCMCopy!$C119),MasterCMCopy!$C120,"")</f>
        <v>BT-198(BT-541)-Lot-Threshold</v>
      </c>
      <c r="X120" s="84" t="str">
        <f>IF(AND(LEFT(MasterCMCopy!$C120,6)="BT-198", MasterCMCopy!$C120&lt;&gt;MasterCMCopy!$C119), MasterCMCopy!$D120 &amp; IF(AND(MasterCMCopy!$C120=MasterCMCopy!$C121, MasterCMCopy!$D120&lt;&gt;MasterCMCopy!$D121), (" (" &amp; MasterCMCopy!$D121 &amp; " below SDK 1.6)"), ""),"")</f>
        <v>Unpublished Access Date</v>
      </c>
      <c r="Y120" s="84" t="str">
        <f t="shared" si="2"/>
        <v>tedm:MG-langString-hasConfidentialityJustification--NonPublishedInformation-ND-LotAwardCriterionThresholdNumberUnpublish</v>
      </c>
      <c r="Z120" s="84" t="str">
        <f t="shared" si="3"/>
        <v/>
      </c>
      <c r="AA120" s="84" t="str">
        <f>IF(AND(LEFT(MasterCMCopy!$C120,6)="BT-196", MasterCMCopy!$C120&lt;&gt;MasterCMCopy!$C119),MasterCMCopy!$C120,"")</f>
        <v/>
      </c>
      <c r="AB120" s="84" t="str">
        <f>IF(AND(LEFT(MasterCMCopy!$C120,6)="BT-196", MasterCMCopy!$C120&lt;&gt;MasterCMCopy!$C119), MasterCMCopy!$D120 &amp; " of " &amp; MasterCMCopy!$L120 &amp; " under " &amp; MasterCMCopy!$I120,"")</f>
        <v/>
      </c>
      <c r="AC120" s="84" t="str">
        <f t="shared" si="4"/>
        <v/>
      </c>
      <c r="AD120" s="84" t="str">
        <f t="shared" si="5"/>
        <v/>
      </c>
    </row>
    <row r="121">
      <c r="A121" s="84" t="str">
        <f t="shared" si="1"/>
        <v>ND-LotAwardCriterionNumberThresholdUnpublish_v1.4-1.7.rml.ttl</v>
      </c>
      <c r="B121" s="84" t="str">
        <f>IF(MasterCMCopy!$X121="","---", "tedm:" &amp; IF(LEFT(MasterCMCopy!$C121, 3)="ND-", IF(LEFT(MasterCMCopy!$C125, 3)="ND-", MasterCMCopy!$L127, MasterCMCopy!$L125) &amp; "-" &amp; MasterCMCopy!$C121, MasterCMCopy!$L121 &amp; "-" &amp; MasterCMCopy!$I121))</f>
        <v>tedm:MG-NonPublishedInformation-ND-LotAwardCriterionNumberThresholdUnpublish</v>
      </c>
      <c r="C121" s="85" t="str">
        <f>IF(AND(LEFT(MasterCMCopy!$C121,6)="BT-195", OR(LEFT(MasterCMCopy!$C120,3)="ND-",$B121&lt;&gt;$B120)),MasterCMCopy!$L121,"")</f>
        <v/>
      </c>
      <c r="D121" s="84" t="str">
        <f>IF(AND(LEFT(MasterCMCopy!$C121,3)="ND-", OR(MasterCMCopy!$N121&lt;&gt;MasterCMCopy!$N120, MasterCMCopy!$P121&lt;&gt;MasterCMCopy!$P120)),MasterCMCopy!$C121,"")</f>
        <v>ND-LotAwardCriterionNumberThresholdUnpublish</v>
      </c>
      <c r="E121" s="84" t="str">
        <f>IF(AND(LEFT(MasterCMCopy!$C121,3)="ND-", OR(MasterCMCopy!$N121&lt;&gt;MasterCMCopy!$N120, MasterCMCopy!$P121&lt;&gt;MasterCMCopy!$P120)),MasterCMCopy!$N121,"")</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F121" s="86" t="str">
        <f>IFERROR(__xludf.DUMMYFUNCTION("IF($E121="""", """", REGEXEXTRACT($E121,""efbc:FieldIdentifierCode[^\]]+""))"),"efbc:FieldIdentifierCode/text()='awa-cri-thr'")</f>
        <v>efbc:FieldIdentifierCode/text()='awa-cri-thr'</v>
      </c>
      <c r="G121" s="87" t="str">
        <f>MasterCMCopy!A121</f>
        <v>1.4</v>
      </c>
      <c r="H121" s="87" t="str">
        <f>MasterCMCopy!B121</f>
        <v>1.7</v>
      </c>
      <c r="I121" s="89" t="b">
        <v>1</v>
      </c>
      <c r="J121" s="86" t="str">
        <f>IF(LEFT(MasterCMCopy!$C121,3)="ND-", IF(LEFT(MasterCMCopy!$X121,10)&lt;&gt;"epo:NonPub", MasterCMCopy!$L121, IF(RIGHT(MasterCMCopy!$X121,13)="epo:Procedure", "MG-Procedure", "")), "")</f>
        <v/>
      </c>
      <c r="K121" s="85" t="str">
        <f>IF(J121="", "", IF(J121="MG-Procedure", "ND-Root", MasterCMCopy!H121))</f>
        <v/>
      </c>
      <c r="L121" s="84" t="str">
        <f>IF($J121="", "", MasterCMCopy!$C121 &amp; " (concernsMaskedObject)")</f>
        <v/>
      </c>
      <c r="M121" s="84" t="str">
        <f>IFERROR(__xludf.DUMMYFUNCTION("IF($J121="""", """", ""Connection from NonPublishedInformation to "" &amp; REGEXEXTRACT(MasterCMCopy!$X121, "".*:(.*)"") &amp; "" under "" &amp; $J121 &amp; ""_"" &amp; $K121)"),"")</f>
        <v/>
      </c>
      <c r="N121" s="84" t="str">
        <f t="shared" si="6"/>
        <v/>
      </c>
      <c r="O121" s="86" t="str">
        <f>IFERROR(__xludf.DUMMYFUNCTION("IF($J121="""", """", IF($J121=""MG-Procedure"", """", REGEXREPLACE(MasterCMCopy!$P121,""\[[^\]]+\]"","""")))"),"")</f>
        <v/>
      </c>
      <c r="P121" s="83" t="str">
        <f>IFERROR(__xludf.DUMMYFUNCTION("REGEXREPLACE($O121,""[^/]+"","".."")"),"")</f>
        <v/>
      </c>
      <c r="Q121" s="84" t="str">
        <f>IF(AND(LEFT(MasterCMCopy!$C121,6)="BT-195", OR(MasterCMCopy!$O121&lt;&gt;MasterCMCopy!$O120,$G121&lt;&gt;$G120,$H121&lt;&gt;$H120)),MasterCMCopy!$C121,"")</f>
        <v/>
      </c>
      <c r="R121" s="84" t="str">
        <f>IF(AND(LEFT(MasterCMCopy!$C121,6)="BT-195", OR(MasterCMCopy!$O121&lt;&gt;MasterCMCopy!$O120,$G121&lt;&gt;$G120,$H121&lt;&gt;$H120)), "The field " &amp; MasterCMCopy!$C121 &amp; ", " &amp; MasterCMCopy!$D121 &amp; ", specifies information to generate the URI of the masked property","")</f>
        <v/>
      </c>
      <c r="S121" s="84" t="str">
        <f>IF(AND(LEFT(MasterCMCopy!$C121,6)="BT-195", OR(MasterCMCopy!$O121&lt;&gt;MasterCMCopy!$O120,$G121&lt;&gt;$G120,$H121&lt;&gt;$H120)),MasterCMCopy!$O121,"")</f>
        <v/>
      </c>
      <c r="T121" s="84" t="str">
        <f>IFERROR(__xludf.DUMMYFUNCTION("IF(AND(LEFT(MasterCMCopy!$C121,6)=""BT-195"", MasterCMCopy!$O121&lt;&gt;MasterCMCopy!$O120),IFNA(REGEXEXTRACT(MasterCMCopy!$Y121,""&lt;(.*)&gt;""),""UNKNOWN""),"""")"),"")</f>
        <v/>
      </c>
      <c r="U121" s="84" t="str">
        <f>IF(AND(LEFT(MasterCMCopy!$C121,6)="BT-197", MasterCMCopy!$C121&lt;&gt;MasterCMCopy!$C120),MasterCMCopy!$C121,"")</f>
        <v/>
      </c>
      <c r="V121" s="84" t="str">
        <f>IF(AND(LEFT(MasterCMCopy!$C121,6)="BT-197", MasterCMCopy!$C121&lt;&gt;MasterCMCopy!$C120), "In " &amp; MasterCMCopy!$C121 &amp; ", " &amp; MasterCMCopy!$D121 &amp; ", we link to the at-voc:non-publication-justification controlled list","")</f>
        <v/>
      </c>
      <c r="W121" s="84" t="str">
        <f>IF(AND(LEFT(MasterCMCopy!$C121,6)="BT-198", MasterCMCopy!$C121&lt;&gt;MasterCMCopy!$C120),MasterCMCopy!$C121,"")</f>
        <v/>
      </c>
      <c r="X121" s="84" t="str">
        <f>IF(AND(LEFT(MasterCMCopy!$C121,6)="BT-198", MasterCMCopy!$C121&lt;&gt;MasterCMCopy!$C120), MasterCMCopy!$D121 &amp; IF(AND(MasterCMCopy!$C121=MasterCMCopy!$C122, MasterCMCopy!$D121&lt;&gt;MasterCMCopy!$D122), (" (" &amp; MasterCMCopy!$D122 &amp; " below SDK 1.6)"), ""),"")</f>
        <v/>
      </c>
      <c r="Y121" s="84" t="str">
        <f t="shared" si="2"/>
        <v>tedm:MG-langString-hasConfidentialityJustification--NonPublishedInformation-ND-LotAwardCriterionNumberThresholdUnpublish</v>
      </c>
      <c r="Z121" s="84" t="str">
        <f t="shared" si="3"/>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A121" s="84" t="str">
        <f>IF(AND(LEFT(MasterCMCopy!$C121,6)="BT-196", MasterCMCopy!$C121&lt;&gt;MasterCMCopy!$C120),MasterCMCopy!$C121,"")</f>
        <v/>
      </c>
      <c r="AB121" s="84" t="str">
        <f>IF(AND(LEFT(MasterCMCopy!$C121,6)="BT-196", MasterCMCopy!$C121&lt;&gt;MasterCMCopy!$C120), MasterCMCopy!$D121 &amp; " of " &amp; MasterCMCopy!$L121 &amp; " under " &amp; MasterCMCopy!$I121,"")</f>
        <v/>
      </c>
      <c r="AC121" s="84" t="str">
        <f t="shared" si="4"/>
        <v/>
      </c>
      <c r="AD121" s="84" t="str">
        <f t="shared" si="5"/>
        <v/>
      </c>
      <c r="AE121" s="90"/>
      <c r="AF121" s="90"/>
    </row>
    <row r="122">
      <c r="A122" s="84" t="str">
        <f t="shared" si="1"/>
        <v/>
      </c>
      <c r="B122" s="84" t="str">
        <f>IF(MasterCMCopy!$X122="","---", "tedm:" &amp; IF(LEFT(MasterCMCopy!$C122, 3)="ND-", IF(LEFT(MasterCMCopy!$C126, 3)="ND-", MasterCMCopy!$L128, MasterCMCopy!$L126) &amp; "-" &amp; MasterCMCopy!$C122, MasterCMCopy!$L122 &amp; "-" &amp; MasterCMCopy!$I122))</f>
        <v>tedm:MG-NonPublishedInformation-ND-LotAwardCriterionNumberThresholdUnpublish</v>
      </c>
      <c r="C122" s="85" t="str">
        <f>IF(AND(LEFT(MasterCMCopy!$C122,6)="BT-195", OR(LEFT(MasterCMCopy!$C121,3)="ND-",$B122&lt;&gt;$B121)),MasterCMCopy!$L122,"")</f>
        <v/>
      </c>
      <c r="D122" s="84" t="str">
        <f>IF(AND(LEFT(MasterCMCopy!$C122,3)="ND-", OR(MasterCMCopy!$N122&lt;&gt;MasterCMCopy!$N121, MasterCMCopy!$P122&lt;&gt;MasterCMCopy!$P121)),MasterCMCopy!$C122,"")</f>
        <v/>
      </c>
      <c r="E122" s="84" t="str">
        <f>IF(AND(LEFT(MasterCMCopy!$C122,3)="ND-", OR(MasterCMCopy!$N122&lt;&gt;MasterCMCopy!$N121, MasterCMCopy!$P122&lt;&gt;MasterCMCopy!$P121)),MasterCMCopy!$N122,"")</f>
        <v/>
      </c>
      <c r="F122" s="86" t="str">
        <f>IFERROR(__xludf.DUMMYFUNCTION("IF($E122="""", """", REGEXEXTRACT($E122,""efbc:FieldIdentifierCode[^\]]+""))"),"")</f>
        <v/>
      </c>
      <c r="G122" s="87" t="str">
        <f>MasterCMCopy!A122</f>
        <v>1.4</v>
      </c>
      <c r="H122" s="87" t="str">
        <f>MasterCMCopy!B122</f>
        <v>1.7</v>
      </c>
      <c r="J122" s="86" t="str">
        <f>IF(LEFT(MasterCMCopy!$C122,3)="ND-", IF(LEFT(MasterCMCopy!$X122,10)&lt;&gt;"epo:NonPub", MasterCMCopy!$L122, IF(RIGHT(MasterCMCopy!$X122,13)="epo:Procedure", "MG-Procedure", "")), "")</f>
        <v/>
      </c>
      <c r="K122" s="85" t="str">
        <f>IF(J122="", "", IF(J122="MG-Procedure", "ND-Root", MasterCMCopy!H122))</f>
        <v/>
      </c>
      <c r="L122" s="84" t="str">
        <f>IF($J122="", "", MasterCMCopy!$C122 &amp; " (concernsMaskedObject)")</f>
        <v/>
      </c>
      <c r="M122" s="84" t="str">
        <f>IFERROR(__xludf.DUMMYFUNCTION("IF($J122="""", """", ""Connection from NonPublishedInformation to "" &amp; REGEXEXTRACT(MasterCMCopy!$X122, "".*:(.*)"") &amp; "" under "" &amp; $J122 &amp; ""_"" &amp; $K122)"),"")</f>
        <v/>
      </c>
      <c r="N122" s="84" t="str">
        <f t="shared" si="6"/>
        <v/>
      </c>
      <c r="O122" s="86" t="str">
        <f>IFERROR(__xludf.DUMMYFUNCTION("IF($J122="""", """", IF($J122=""MG-Procedure"", """", REGEXREPLACE(MasterCMCopy!$P122,""\[[^\]]+\]"","""")))"),"")</f>
        <v/>
      </c>
      <c r="P122" s="83" t="str">
        <f>IFERROR(__xludf.DUMMYFUNCTION("REGEXREPLACE($O122,""[^/]+"","".."")"),"")</f>
        <v/>
      </c>
      <c r="Q122" s="84" t="str">
        <f>IF(AND(LEFT(MasterCMCopy!$C122,6)="BT-195", OR(MasterCMCopy!$O122&lt;&gt;MasterCMCopy!$O121,$G122&lt;&gt;$G121,$H122&lt;&gt;$H121)),MasterCMCopy!$C122,"")</f>
        <v/>
      </c>
      <c r="R122" s="84" t="str">
        <f>IF(AND(LEFT(MasterCMCopy!$C122,6)="BT-195", OR(MasterCMCopy!$O122&lt;&gt;MasterCMCopy!$O121,$G122&lt;&gt;$G121,$H122&lt;&gt;$H121)), "The field " &amp; MasterCMCopy!$C122 &amp; ", " &amp; MasterCMCopy!$D122 &amp; ", specifies information to generate the URI of the masked property","")</f>
        <v/>
      </c>
      <c r="S122" s="84" t="str">
        <f>IF(AND(LEFT(MasterCMCopy!$C122,6)="BT-195", OR(MasterCMCopy!$O122&lt;&gt;MasterCMCopy!$O121,$G122&lt;&gt;$G121,$H122&lt;&gt;$H121)),MasterCMCopy!$O122,"")</f>
        <v/>
      </c>
      <c r="T122" s="84" t="str">
        <f>IFERROR(__xludf.DUMMYFUNCTION("IF(AND(LEFT(MasterCMCopy!$C122,6)=""BT-195"", MasterCMCopy!$O122&lt;&gt;MasterCMCopy!$O121),IFNA(REGEXEXTRACT(MasterCMCopy!$Y122,""&lt;(.*)&gt;""),""UNKNOWN""),"""")"),"")</f>
        <v/>
      </c>
      <c r="U122" s="84" t="str">
        <f>IF(AND(LEFT(MasterCMCopy!$C122,6)="BT-197", MasterCMCopy!$C122&lt;&gt;MasterCMCopy!$C121),MasterCMCopy!$C122,"")</f>
        <v/>
      </c>
      <c r="V122" s="84" t="str">
        <f>IF(AND(LEFT(MasterCMCopy!$C122,6)="BT-197", MasterCMCopy!$C122&lt;&gt;MasterCMCopy!$C121), "In " &amp; MasterCMCopy!$C122 &amp; ", " &amp; MasterCMCopy!$D122 &amp; ", we link to the at-voc:non-publication-justification controlled list","")</f>
        <v/>
      </c>
      <c r="W122" s="84" t="str">
        <f>IF(AND(LEFT(MasterCMCopy!$C122,6)="BT-198", MasterCMCopy!$C122&lt;&gt;MasterCMCopy!$C121),MasterCMCopy!$C122,"")</f>
        <v/>
      </c>
      <c r="X122" s="84" t="str">
        <f>IF(AND(LEFT(MasterCMCopy!$C122,6)="BT-198", MasterCMCopy!$C122&lt;&gt;MasterCMCopy!$C121), MasterCMCopy!$D122 &amp; IF(AND(MasterCMCopy!$C122=MasterCMCopy!$C123, MasterCMCopy!$D122&lt;&gt;MasterCMCopy!$D123), (" (" &amp; MasterCMCopy!$D123 &amp; " below SDK 1.6)"), ""),"")</f>
        <v/>
      </c>
      <c r="Y122" s="84" t="str">
        <f t="shared" si="2"/>
        <v>tedm:MG-langString-hasConfidentialityJustification--NonPublishedInformation-ND-LotAwardCriterionNumberThresholdUnpublish</v>
      </c>
      <c r="Z122" s="84" t="str">
        <f t="shared" si="3"/>
        <v/>
      </c>
      <c r="AA122" s="84" t="str">
        <f>IF(AND(LEFT(MasterCMCopy!$C122,6)="BT-196", MasterCMCopy!$C122&lt;&gt;MasterCMCopy!$C121),MasterCMCopy!$C122,"")</f>
        <v/>
      </c>
      <c r="AB122" s="84" t="str">
        <f>IF(AND(LEFT(MasterCMCopy!$C122,6)="BT-196", MasterCMCopy!$C122&lt;&gt;MasterCMCopy!$C121), MasterCMCopy!$D122 &amp; " of " &amp; MasterCMCopy!$L122 &amp; " under " &amp; MasterCMCopy!$I122,"")</f>
        <v/>
      </c>
      <c r="AC122" s="84" t="str">
        <f t="shared" si="4"/>
        <v/>
      </c>
      <c r="AD122" s="84" t="str">
        <f t="shared" si="5"/>
        <v/>
      </c>
    </row>
    <row r="123">
      <c r="A123" s="84" t="str">
        <f t="shared" si="1"/>
        <v/>
      </c>
      <c r="B123" s="84" t="str">
        <f>IF(MasterCMCopy!$X123="","---", "tedm:" &amp; IF(LEFT(MasterCMCopy!$C123, 3)="ND-", IF(LEFT(MasterCMCopy!$C127, 3)="ND-", MasterCMCopy!$L129, MasterCMCopy!$L127) &amp; "-" &amp; MasterCMCopy!$C123, MasterCMCopy!$L123 &amp; "-" &amp; MasterCMCopy!$I123))</f>
        <v>tedm:MG-NonPublishedInformation-ND-LotAwardCriterionNumberThresholdUnpublish</v>
      </c>
      <c r="C123" s="85" t="str">
        <f>IF(AND(LEFT(MasterCMCopy!$C123,6)="BT-195", OR(LEFT(MasterCMCopy!$C122,3)="ND-",$B123&lt;&gt;$B122)),MasterCMCopy!$L123,"")</f>
        <v/>
      </c>
      <c r="D123" s="84" t="str">
        <f>IF(AND(LEFT(MasterCMCopy!$C123,3)="ND-", OR(MasterCMCopy!$N123&lt;&gt;MasterCMCopy!$N122, MasterCMCopy!$P123&lt;&gt;MasterCMCopy!$P122)),MasterCMCopy!$C123,"")</f>
        <v/>
      </c>
      <c r="E123" s="84" t="str">
        <f>IF(AND(LEFT(MasterCMCopy!$C123,3)="ND-", OR(MasterCMCopy!$N123&lt;&gt;MasterCMCopy!$N122, MasterCMCopy!$P123&lt;&gt;MasterCMCopy!$P122)),MasterCMCopy!$N123,"")</f>
        <v/>
      </c>
      <c r="F123" s="86" t="str">
        <f>IFERROR(__xludf.DUMMYFUNCTION("IF($E123="""", """", REGEXEXTRACT($E123,""efbc:FieldIdentifierCode[^\]]+""))"),"")</f>
        <v/>
      </c>
      <c r="G123" s="87" t="str">
        <f>MasterCMCopy!A123</f>
        <v>1.4</v>
      </c>
      <c r="H123" s="87" t="str">
        <f>MasterCMCopy!B123</f>
        <v>1.7</v>
      </c>
      <c r="J123" s="86" t="str">
        <f>IF(LEFT(MasterCMCopy!$C123,3)="ND-", IF(LEFT(MasterCMCopy!$X123,10)&lt;&gt;"epo:NonPub", MasterCMCopy!$L123, IF(RIGHT(MasterCMCopy!$X123,13)="epo:Procedure", "MG-Procedure", "")), "")</f>
        <v>MG-AwardCriterion-specifiesProcurementCriterion-Lot</v>
      </c>
      <c r="K123" s="85" t="str">
        <f>IF(J123="", "", IF(J123="MG-Procedure", "ND-Root", MasterCMCopy!H123))</f>
        <v>ND-LotAwardCriterionParameters</v>
      </c>
      <c r="L123" s="84" t="str">
        <f>IF($J123="", "", MasterCMCopy!$C123 &amp; " (concernsMaskedObject)")</f>
        <v>ND-LotAwardCriterionNumberThresholdUnpublish (concernsMaskedObject)</v>
      </c>
      <c r="M123" s="84" t="str">
        <f>IFERROR(__xludf.DUMMYFUNCTION("IF($J123="""", """", ""Connection from NonPublishedInformation to "" &amp; REGEXEXTRACT(MasterCMCopy!$X123, "".*:(.*)"") &amp; "" under "" &amp; $J123 &amp; ""_"" &amp; $K123)"),"Connection from NonPublishedInformation to Constraint under MG-AwardCriterion-specifiesProcurementCriterion-Lot_ND-LotAwardCriterionParameters")</f>
        <v>Connection from NonPublishedInformation to Constraint under MG-AwardCriterion-specifiesProcurementCriterion-Lot_ND-LotAwardCriterionParameters</v>
      </c>
      <c r="N123" s="84" t="str">
        <f t="shared" si="6"/>
        <v>tedm:MG-AwardCriterion-specifiesProcurementCriterion-Lot_ND-LotAwardCriterionParameters</v>
      </c>
      <c r="O123" s="86" t="str">
        <f>IFERROR(__xludf.DUMMYFUNCTION("IF($J123="""", """", IF($J123=""MG-Procedure"", """", REGEXREPLACE(MasterCMCopy!$P123,""\[[^\]]+\]"","""")))"),"efac:AwardCriterionParameter/efac:FieldsPrivacy")</f>
        <v>efac:AwardCriterionParameter/efac:FieldsPrivacy</v>
      </c>
      <c r="P123" s="83" t="str">
        <f>IFERROR(__xludf.DUMMYFUNCTION("REGEXREPLACE($O123,""[^/]+"","".."")"),"../..")</f>
        <v>../..</v>
      </c>
      <c r="Q123" s="84" t="str">
        <f>IF(AND(LEFT(MasterCMCopy!$C123,6)="BT-195", OR(MasterCMCopy!$O123&lt;&gt;MasterCMCopy!$O122,$G123&lt;&gt;$G122,$H123&lt;&gt;$H122)),MasterCMCopy!$C123,"")</f>
        <v/>
      </c>
      <c r="R123" s="84" t="str">
        <f>IF(AND(LEFT(MasterCMCopy!$C123,6)="BT-195", OR(MasterCMCopy!$O123&lt;&gt;MasterCMCopy!$O122,$G123&lt;&gt;$G122,$H123&lt;&gt;$H122)), "The field " &amp; MasterCMCopy!$C123 &amp; ", " &amp; MasterCMCopy!$D123 &amp; ", specifies information to generate the URI of the masked property","")</f>
        <v/>
      </c>
      <c r="S123" s="84" t="str">
        <f>IF(AND(LEFT(MasterCMCopy!$C123,6)="BT-195", OR(MasterCMCopy!$O123&lt;&gt;MasterCMCopy!$O122,$G123&lt;&gt;$G122,$H123&lt;&gt;$H122)),MasterCMCopy!$O123,"")</f>
        <v/>
      </c>
      <c r="T123" s="84" t="str">
        <f>IFERROR(__xludf.DUMMYFUNCTION("IF(AND(LEFT(MasterCMCopy!$C123,6)=""BT-195"", MasterCMCopy!$O123&lt;&gt;MasterCMCopy!$O122),IFNA(REGEXEXTRACT(MasterCMCopy!$Y123,""&lt;(.*)&gt;""),""UNKNOWN""),"""")"),"")</f>
        <v/>
      </c>
      <c r="U123" s="84" t="str">
        <f>IF(AND(LEFT(MasterCMCopy!$C123,6)="BT-197", MasterCMCopy!$C123&lt;&gt;MasterCMCopy!$C122),MasterCMCopy!$C123,"")</f>
        <v/>
      </c>
      <c r="V123" s="84" t="str">
        <f>IF(AND(LEFT(MasterCMCopy!$C123,6)="BT-197", MasterCMCopy!$C123&lt;&gt;MasterCMCopy!$C122), "In " &amp; MasterCMCopy!$C123 &amp; ", " &amp; MasterCMCopy!$D123 &amp; ", we link to the at-voc:non-publication-justification controlled list","")</f>
        <v/>
      </c>
      <c r="W123" s="84" t="str">
        <f>IF(AND(LEFT(MasterCMCopy!$C123,6)="BT-198", MasterCMCopy!$C123&lt;&gt;MasterCMCopy!$C122),MasterCMCopy!$C123,"")</f>
        <v/>
      </c>
      <c r="X123" s="84" t="str">
        <f>IF(AND(LEFT(MasterCMCopy!$C123,6)="BT-198", MasterCMCopy!$C123&lt;&gt;MasterCMCopy!$C122), MasterCMCopy!$D123 &amp; IF(AND(MasterCMCopy!$C123=MasterCMCopy!$C124, MasterCMCopy!$D123&lt;&gt;MasterCMCopy!$D124), (" (" &amp; MasterCMCopy!$D124 &amp; " below SDK 1.6)"), ""),"")</f>
        <v/>
      </c>
      <c r="Y123" s="84" t="str">
        <f t="shared" si="2"/>
        <v>tedm:MG-langString-hasConfidentialityJustification--NonPublishedInformation-ND-LotAwardCriterionNumberThresholdUnpublish</v>
      </c>
      <c r="Z123" s="84" t="str">
        <f t="shared" si="3"/>
        <v/>
      </c>
      <c r="AA123" s="84" t="str">
        <f>IF(AND(LEFT(MasterCMCopy!$C123,6)="BT-196", MasterCMCopy!$C123&lt;&gt;MasterCMCopy!$C122),MasterCMCopy!$C123,"")</f>
        <v/>
      </c>
      <c r="AB123" s="84" t="str">
        <f>IF(AND(LEFT(MasterCMCopy!$C123,6)="BT-196", MasterCMCopy!$C123&lt;&gt;MasterCMCopy!$C122), MasterCMCopy!$D123 &amp; " of " &amp; MasterCMCopy!$L123 &amp; " under " &amp; MasterCMCopy!$I123,"")</f>
        <v/>
      </c>
      <c r="AC123" s="84" t="str">
        <f t="shared" si="4"/>
        <v/>
      </c>
      <c r="AD123" s="84" t="str">
        <f t="shared" si="5"/>
        <v/>
      </c>
    </row>
    <row r="124">
      <c r="A124" s="84" t="str">
        <f t="shared" si="1"/>
        <v>ND-LotAwardCriterionNumberThresholdUnpublish_v1.8+.rml.ttl</v>
      </c>
      <c r="B124" s="84" t="str">
        <f>IF(MasterCMCopy!$X124="","---", "tedm:" &amp; IF(LEFT(MasterCMCopy!$C124, 3)="ND-", IF(LEFT(MasterCMCopy!$C128, 3)="ND-", MasterCMCopy!$L130, MasterCMCopy!$L128) &amp; "-" &amp; MasterCMCopy!$C124, MasterCMCopy!$L124 &amp; "-" &amp; MasterCMCopy!$I124))</f>
        <v>tedm:MG-NonPublishedInformation-ND-LotAwardCriterionNumberThresholdUnpublish</v>
      </c>
      <c r="C124" s="85" t="str">
        <f>IF(AND(LEFT(MasterCMCopy!$C124,6)="BT-195", OR(LEFT(MasterCMCopy!$C123,3)="ND-",$B124&lt;&gt;$B123)),MasterCMCopy!$L124,"")</f>
        <v/>
      </c>
      <c r="D124" s="84" t="str">
        <f>IF(AND(LEFT(MasterCMCopy!$C124,3)="ND-", OR(MasterCMCopy!$N124&lt;&gt;MasterCMCopy!$N123, MasterCMCopy!$P124&lt;&gt;MasterCMCopy!$P123)),MasterCMCopy!$C124,"")</f>
        <v>ND-LotAwardCriterionNumberThresholdUnpublish</v>
      </c>
      <c r="E124" s="84" t="str">
        <f>IF(AND(LEFT(MasterCMCopy!$C124,3)="ND-", OR(MasterCMCopy!$N124&lt;&gt;MasterCMCopy!$N123, MasterCMCopy!$P124&lt;&gt;MasterCMCopy!$P123)),MasterCMCopy!$N124,"")</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F124" s="86" t="str">
        <f>IFERROR(__xludf.DUMMYFUNCTION("IF($E124="""", """", REGEXEXTRACT($E124,""efbc:FieldIdentifierCode[^\]]+""))"),"efbc:FieldIdentifierCode/text()='awa-cri-thr'")</f>
        <v>efbc:FieldIdentifierCode/text()='awa-cri-thr'</v>
      </c>
      <c r="G124" s="87" t="str">
        <f>MasterCMCopy!A124</f>
        <v>1.8</v>
      </c>
      <c r="H124" s="87" t="str">
        <f>MasterCMCopy!B124</f>
        <v/>
      </c>
      <c r="I124" s="89" t="b">
        <v>1</v>
      </c>
      <c r="J124" s="86" t="str">
        <f>IF(LEFT(MasterCMCopy!$C124,3)="ND-", IF(LEFT(MasterCMCopy!$X124,10)&lt;&gt;"epo:NonPub", MasterCMCopy!$L124, IF(RIGHT(MasterCMCopy!$X124,13)="epo:Procedure", "MG-Procedure", "")), "")</f>
        <v/>
      </c>
      <c r="K124" s="85" t="str">
        <f>IF(J124="", "", IF(J124="MG-Procedure", "ND-Root", MasterCMCopy!H124))</f>
        <v/>
      </c>
      <c r="L124" s="84" t="str">
        <f>IF($J124="", "", MasterCMCopy!$C124 &amp; " (concernsMaskedObject)")</f>
        <v/>
      </c>
      <c r="M124" s="84" t="str">
        <f>IFERROR(__xludf.DUMMYFUNCTION("IF($J124="""", """", ""Connection from NonPublishedInformation to "" &amp; REGEXEXTRACT(MasterCMCopy!$X124, "".*:(.*)"") &amp; "" under "" &amp; $J124 &amp; ""_"" &amp; $K124)"),"")</f>
        <v/>
      </c>
      <c r="N124" s="84" t="str">
        <f t="shared" si="6"/>
        <v/>
      </c>
      <c r="O124" s="86" t="str">
        <f>IFERROR(__xludf.DUMMYFUNCTION("IF($J124="""", """", IF($J124=""MG-Procedure"", """", REGEXREPLACE(MasterCMCopy!$P124,""\[[^\]]+\]"","""")))"),"")</f>
        <v/>
      </c>
      <c r="P124" s="83" t="str">
        <f>IFERROR(__xludf.DUMMYFUNCTION("REGEXREPLACE($O124,""[^/]+"","".."")"),"")</f>
        <v/>
      </c>
      <c r="Q124" s="84" t="str">
        <f>IF(AND(LEFT(MasterCMCopy!$C124,6)="BT-195", OR(MasterCMCopy!$O124&lt;&gt;MasterCMCopy!$O123,$G124&lt;&gt;$G123,$H124&lt;&gt;$H123)),MasterCMCopy!$C124,"")</f>
        <v/>
      </c>
      <c r="R124" s="84" t="str">
        <f>IF(AND(LEFT(MasterCMCopy!$C124,6)="BT-195", OR(MasterCMCopy!$O124&lt;&gt;MasterCMCopy!$O123,$G124&lt;&gt;$G123,$H124&lt;&gt;$H123)), "The field " &amp; MasterCMCopy!$C124 &amp; ", " &amp; MasterCMCopy!$D124 &amp; ", specifies information to generate the URI of the masked property","")</f>
        <v/>
      </c>
      <c r="S124" s="84" t="str">
        <f>IF(AND(LEFT(MasterCMCopy!$C124,6)="BT-195", OR(MasterCMCopy!$O124&lt;&gt;MasterCMCopy!$O123,$G124&lt;&gt;$G123,$H124&lt;&gt;$H123)),MasterCMCopy!$O124,"")</f>
        <v/>
      </c>
      <c r="T124" s="84" t="str">
        <f>IFERROR(__xludf.DUMMYFUNCTION("IF(AND(LEFT(MasterCMCopy!$C124,6)=""BT-195"", MasterCMCopy!$O124&lt;&gt;MasterCMCopy!$O123),IFNA(REGEXEXTRACT(MasterCMCopy!$Y124,""&lt;(.*)&gt;""),""UNKNOWN""),"""")"),"")</f>
        <v/>
      </c>
      <c r="U124" s="84" t="str">
        <f>IF(AND(LEFT(MasterCMCopy!$C124,6)="BT-197", MasterCMCopy!$C124&lt;&gt;MasterCMCopy!$C123),MasterCMCopy!$C124,"")</f>
        <v/>
      </c>
      <c r="V124" s="84" t="str">
        <f>IF(AND(LEFT(MasterCMCopy!$C124,6)="BT-197", MasterCMCopy!$C124&lt;&gt;MasterCMCopy!$C123), "In " &amp; MasterCMCopy!$C124 &amp; ", " &amp; MasterCMCopy!$D124 &amp; ", we link to the at-voc:non-publication-justification controlled list","")</f>
        <v/>
      </c>
      <c r="W124" s="84" t="str">
        <f>IF(AND(LEFT(MasterCMCopy!$C124,6)="BT-198", MasterCMCopy!$C124&lt;&gt;MasterCMCopy!$C123),MasterCMCopy!$C124,"")</f>
        <v/>
      </c>
      <c r="X124" s="84" t="str">
        <f>IF(AND(LEFT(MasterCMCopy!$C124,6)="BT-198", MasterCMCopy!$C124&lt;&gt;MasterCMCopy!$C123), MasterCMCopy!$D124 &amp; IF(AND(MasterCMCopy!$C124=MasterCMCopy!$C125, MasterCMCopy!$D124&lt;&gt;MasterCMCopy!$D125), (" (" &amp; MasterCMCopy!$D125 &amp; " below SDK 1.6)"), ""),"")</f>
        <v/>
      </c>
      <c r="Y124" s="84" t="str">
        <f t="shared" si="2"/>
        <v>tedm:MG-langString-hasConfidentialityJustification--NonPublishedInformation-ND-LotAwardCriterionNumberThresholdUnpublish</v>
      </c>
      <c r="Z124" s="84" t="str">
        <f t="shared" si="3"/>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A124" s="84" t="str">
        <f>IF(AND(LEFT(MasterCMCopy!$C124,6)="BT-196", MasterCMCopy!$C124&lt;&gt;MasterCMCopy!$C123),MasterCMCopy!$C124,"")</f>
        <v/>
      </c>
      <c r="AB124" s="84" t="str">
        <f>IF(AND(LEFT(MasterCMCopy!$C124,6)="BT-196", MasterCMCopy!$C124&lt;&gt;MasterCMCopy!$C123), MasterCMCopy!$D124 &amp; " of " &amp; MasterCMCopy!$L124 &amp; " under " &amp; MasterCMCopy!$I124,"")</f>
        <v/>
      </c>
      <c r="AC124" s="84" t="str">
        <f t="shared" si="4"/>
        <v/>
      </c>
      <c r="AD124" s="84" t="str">
        <f t="shared" si="5"/>
        <v/>
      </c>
      <c r="AE124" s="90"/>
      <c r="AF124" s="90"/>
    </row>
    <row r="125">
      <c r="A125" s="84" t="str">
        <f t="shared" si="1"/>
        <v/>
      </c>
      <c r="B125" s="84" t="str">
        <f>IF(MasterCMCopy!$X125="","---", "tedm:" &amp; IF(LEFT(MasterCMCopy!$C125, 3)="ND-", IF(LEFT(MasterCMCopy!$C129, 3)="ND-", MasterCMCopy!$L131, MasterCMCopy!$L129) &amp; "-" &amp; MasterCMCopy!$C125, MasterCMCopy!$L125 &amp; "-" &amp; MasterCMCopy!$I125))</f>
        <v>tedm:MG-NonPublishedInformation-ND-LotAwardCriterionNumberThresholdUnpublish</v>
      </c>
      <c r="C125" s="85" t="str">
        <f>IF(AND(LEFT(MasterCMCopy!$C125,6)="BT-195", OR(LEFT(MasterCMCopy!$C124,3)="ND-",$B125&lt;&gt;$B124)),MasterCMCopy!$L125,"")</f>
        <v/>
      </c>
      <c r="D125" s="84" t="str">
        <f>IF(AND(LEFT(MasterCMCopy!$C125,3)="ND-", OR(MasterCMCopy!$N125&lt;&gt;MasterCMCopy!$N124, MasterCMCopy!$P125&lt;&gt;MasterCMCopy!$P124)),MasterCMCopy!$C125,"")</f>
        <v/>
      </c>
      <c r="E125" s="84" t="str">
        <f>IF(AND(LEFT(MasterCMCopy!$C125,3)="ND-", OR(MasterCMCopy!$N125&lt;&gt;MasterCMCopy!$N124, MasterCMCopy!$P125&lt;&gt;MasterCMCopy!$P124)),MasterCMCopy!$N125,"")</f>
        <v/>
      </c>
      <c r="F125" s="86" t="str">
        <f>IFERROR(__xludf.DUMMYFUNCTION("IF($E125="""", """", REGEXEXTRACT($E125,""efbc:FieldIdentifierCode[^\]]+""))"),"")</f>
        <v/>
      </c>
      <c r="G125" s="87" t="str">
        <f>MasterCMCopy!A125</f>
        <v>1.8</v>
      </c>
      <c r="H125" s="87" t="str">
        <f>MasterCMCopy!B125</f>
        <v/>
      </c>
      <c r="J125" s="86" t="str">
        <f>IF(LEFT(MasterCMCopy!$C125,3)="ND-", IF(LEFT(MasterCMCopy!$X125,10)&lt;&gt;"epo:NonPub", MasterCMCopy!$L125, IF(RIGHT(MasterCMCopy!$X125,13)="epo:Procedure", "MG-Procedure", "")), "")</f>
        <v/>
      </c>
      <c r="K125" s="85" t="str">
        <f>IF(J125="", "", IF(J125="MG-Procedure", "ND-Root", MasterCMCopy!H125))</f>
        <v/>
      </c>
      <c r="L125" s="84" t="str">
        <f>IF($J125="", "", MasterCMCopy!$C125 &amp; " (concernsMaskedObject)")</f>
        <v/>
      </c>
      <c r="M125" s="84" t="str">
        <f>IFERROR(__xludf.DUMMYFUNCTION("IF($J125="""", """", ""Connection from NonPublishedInformation to "" &amp; REGEXEXTRACT(MasterCMCopy!$X125, "".*:(.*)"") &amp; "" under "" &amp; $J125 &amp; ""_"" &amp; $K125)"),"")</f>
        <v/>
      </c>
      <c r="N125" s="84" t="str">
        <f t="shared" si="6"/>
        <v/>
      </c>
      <c r="O125" s="86" t="str">
        <f>IFERROR(__xludf.DUMMYFUNCTION("IF($J125="""", """", IF($J125=""MG-Procedure"", """", REGEXREPLACE(MasterCMCopy!$P125,""\[[^\]]+\]"","""")))"),"")</f>
        <v/>
      </c>
      <c r="P125" s="83" t="str">
        <f>IFERROR(__xludf.DUMMYFUNCTION("REGEXREPLACE($O125,""[^/]+"","".."")"),"")</f>
        <v/>
      </c>
      <c r="Q125" s="84" t="str">
        <f>IF(AND(LEFT(MasterCMCopy!$C125,6)="BT-195", OR(MasterCMCopy!$O125&lt;&gt;MasterCMCopy!$O124,$G125&lt;&gt;$G124,$H125&lt;&gt;$H124)),MasterCMCopy!$C125,"")</f>
        <v/>
      </c>
      <c r="R125" s="84" t="str">
        <f>IF(AND(LEFT(MasterCMCopy!$C125,6)="BT-195", OR(MasterCMCopy!$O125&lt;&gt;MasterCMCopy!$O124,$G125&lt;&gt;$G124,$H125&lt;&gt;$H124)), "The field " &amp; MasterCMCopy!$C125 &amp; ", " &amp; MasterCMCopy!$D125 &amp; ", specifies information to generate the URI of the masked property","")</f>
        <v/>
      </c>
      <c r="S125" s="84" t="str">
        <f>IF(AND(LEFT(MasterCMCopy!$C125,6)="BT-195", OR(MasterCMCopy!$O125&lt;&gt;MasterCMCopy!$O124,$G125&lt;&gt;$G124,$H125&lt;&gt;$H124)),MasterCMCopy!$O125,"")</f>
        <v/>
      </c>
      <c r="T125" s="84" t="str">
        <f>IFERROR(__xludf.DUMMYFUNCTION("IF(AND(LEFT(MasterCMCopy!$C125,6)=""BT-195"", MasterCMCopy!$O125&lt;&gt;MasterCMCopy!$O124),IFNA(REGEXEXTRACT(MasterCMCopy!$Y125,""&lt;(.*)&gt;""),""UNKNOWN""),"""")"),"")</f>
        <v/>
      </c>
      <c r="U125" s="84" t="str">
        <f>IF(AND(LEFT(MasterCMCopy!$C125,6)="BT-197", MasterCMCopy!$C125&lt;&gt;MasterCMCopy!$C124),MasterCMCopy!$C125,"")</f>
        <v/>
      </c>
      <c r="V125" s="84" t="str">
        <f>IF(AND(LEFT(MasterCMCopy!$C125,6)="BT-197", MasterCMCopy!$C125&lt;&gt;MasterCMCopy!$C124), "In " &amp; MasterCMCopy!$C125 &amp; ", " &amp; MasterCMCopy!$D125 &amp; ", we link to the at-voc:non-publication-justification controlled list","")</f>
        <v/>
      </c>
      <c r="W125" s="84" t="str">
        <f>IF(AND(LEFT(MasterCMCopy!$C125,6)="BT-198", MasterCMCopy!$C125&lt;&gt;MasterCMCopy!$C124),MasterCMCopy!$C125,"")</f>
        <v/>
      </c>
      <c r="X125" s="84" t="str">
        <f>IF(AND(LEFT(MasterCMCopy!$C125,6)="BT-198", MasterCMCopy!$C125&lt;&gt;MasterCMCopy!$C124), MasterCMCopy!$D125 &amp; IF(AND(MasterCMCopy!$C125=MasterCMCopy!$C126, MasterCMCopy!$D125&lt;&gt;MasterCMCopy!$D126), (" (" &amp; MasterCMCopy!$D126 &amp; " below SDK 1.6)"), ""),"")</f>
        <v/>
      </c>
      <c r="Y125" s="84" t="str">
        <f t="shared" si="2"/>
        <v>tedm:MG-langString-hasConfidentialityJustification--NonPublishedInformation-ND-LotAwardCriterionNumberThresholdUnpublish</v>
      </c>
      <c r="Z125" s="84" t="str">
        <f t="shared" si="3"/>
        <v/>
      </c>
      <c r="AA125" s="84" t="str">
        <f>IF(AND(LEFT(MasterCMCopy!$C125,6)="BT-196", MasterCMCopy!$C125&lt;&gt;MasterCMCopy!$C124),MasterCMCopy!$C125,"")</f>
        <v/>
      </c>
      <c r="AB125" s="84" t="str">
        <f>IF(AND(LEFT(MasterCMCopy!$C125,6)="BT-196", MasterCMCopy!$C125&lt;&gt;MasterCMCopy!$C124), MasterCMCopy!$D125 &amp; " of " &amp; MasterCMCopy!$L125 &amp; " under " &amp; MasterCMCopy!$I125,"")</f>
        <v/>
      </c>
      <c r="AC125" s="84" t="str">
        <f t="shared" si="4"/>
        <v/>
      </c>
      <c r="AD125" s="84" t="str">
        <f t="shared" si="5"/>
        <v/>
      </c>
    </row>
    <row r="126">
      <c r="A126" s="84" t="str">
        <f t="shared" si="1"/>
        <v/>
      </c>
      <c r="B126" s="84" t="str">
        <f>IF(MasterCMCopy!$X126="","---", "tedm:" &amp; IF(LEFT(MasterCMCopy!$C126, 3)="ND-", IF(LEFT(MasterCMCopy!$C130, 3)="ND-", MasterCMCopy!$L132, MasterCMCopy!$L130) &amp; "-" &amp; MasterCMCopy!$C126, MasterCMCopy!$L126 &amp; "-" &amp; MasterCMCopy!$I126))</f>
        <v>tedm:MG-NonPublishedInformation-ND-LotAwardCriterionNumberThresholdUnpublish</v>
      </c>
      <c r="C126" s="85" t="str">
        <f>IF(AND(LEFT(MasterCMCopy!$C126,6)="BT-195", OR(LEFT(MasterCMCopy!$C125,3)="ND-",$B126&lt;&gt;$B125)),MasterCMCopy!$L126,"")</f>
        <v/>
      </c>
      <c r="D126" s="84" t="str">
        <f>IF(AND(LEFT(MasterCMCopy!$C126,3)="ND-", OR(MasterCMCopy!$N126&lt;&gt;MasterCMCopy!$N125, MasterCMCopy!$P126&lt;&gt;MasterCMCopy!$P125)),MasterCMCopy!$C126,"")</f>
        <v/>
      </c>
      <c r="E126" s="84" t="str">
        <f>IF(AND(LEFT(MasterCMCopy!$C126,3)="ND-", OR(MasterCMCopy!$N126&lt;&gt;MasterCMCopy!$N125, MasterCMCopy!$P126&lt;&gt;MasterCMCopy!$P125)),MasterCMCopy!$N126,"")</f>
        <v/>
      </c>
      <c r="F126" s="86" t="str">
        <f>IFERROR(__xludf.DUMMYFUNCTION("IF($E126="""", """", REGEXEXTRACT($E126,""efbc:FieldIdentifierCode[^\]]+""))"),"")</f>
        <v/>
      </c>
      <c r="G126" s="87" t="str">
        <f>MasterCMCopy!A126</f>
        <v>1.8</v>
      </c>
      <c r="H126" s="87" t="str">
        <f>MasterCMCopy!B126</f>
        <v/>
      </c>
      <c r="J126" s="86" t="str">
        <f>IF(LEFT(MasterCMCopy!$C126,3)="ND-", IF(LEFT(MasterCMCopy!$X126,10)&lt;&gt;"epo:NonPub", MasterCMCopy!$L126, IF(RIGHT(MasterCMCopy!$X126,13)="epo:Procedure", "MG-Procedure", "")), "")</f>
        <v>MG-AwardCriterion-specifiesProcurementCriterion-Lot</v>
      </c>
      <c r="K126" s="85" t="str">
        <f>IF(J126="", "", IF(J126="MG-Procedure", "ND-Root", MasterCMCopy!H126))</f>
        <v>ND-LotAwardThresholdCriterionParameter</v>
      </c>
      <c r="L126" s="84" t="str">
        <f>IF($J126="", "", MasterCMCopy!$C126 &amp; " (concernsMaskedObject)")</f>
        <v>ND-LotAwardCriterionNumberThresholdUnpublish (concernsMaskedObject)</v>
      </c>
      <c r="M126" s="84" t="str">
        <f>IFERROR(__xludf.DUMMYFUNCTION("IF($J126="""", """", ""Connection from NonPublishedInformation to "" &amp; REGEXEXTRACT(MasterCMCopy!$X126, "".*:(.*)"") &amp; "" under "" &amp; $J126 &amp; ""_"" &amp; $K126)"),"Connection from NonPublishedInformation to Constraint under MG-AwardCriterion-specifiesProcurementCriterion-Lot_ND-LotAwardThresholdCriterionParameter")</f>
        <v>Connection from NonPublishedInformation to Constraint under MG-AwardCriterion-specifiesProcurementCriterion-Lot_ND-LotAwardThresholdCriterionParameter</v>
      </c>
      <c r="N126" s="84" t="str">
        <f t="shared" si="6"/>
        <v>tedm:MG-AwardCriterion-specifiesProcurementCriterion-Lot_ND-LotAwardThresholdCriterionParameter</v>
      </c>
      <c r="O126" s="86" t="str">
        <f>IFERROR(__xludf.DUMMYFUNCTION("IF($J126="""", """", IF($J126=""MG-Procedure"", """", REGEXREPLACE(MasterCMCopy!$P126,""\[[^\]]+\]"","""")))"),"efac:FieldsPrivacy")</f>
        <v>efac:FieldsPrivacy</v>
      </c>
      <c r="P126" s="83" t="str">
        <f>IFERROR(__xludf.DUMMYFUNCTION("REGEXREPLACE($O126,""[^/]+"","".."")"),"..")</f>
        <v>..</v>
      </c>
      <c r="Q126" s="84" t="str">
        <f>IF(AND(LEFT(MasterCMCopy!$C126,6)="BT-195", OR(MasterCMCopy!$O126&lt;&gt;MasterCMCopy!$O125,$G126&lt;&gt;$G125,$H126&lt;&gt;$H125)),MasterCMCopy!$C126,"")</f>
        <v/>
      </c>
      <c r="R126" s="84" t="str">
        <f>IF(AND(LEFT(MasterCMCopy!$C126,6)="BT-195", OR(MasterCMCopy!$O126&lt;&gt;MasterCMCopy!$O125,$G126&lt;&gt;$G125,$H126&lt;&gt;$H125)), "The field " &amp; MasterCMCopy!$C126 &amp; ", " &amp; MasterCMCopy!$D126 &amp; ", specifies information to generate the URI of the masked property","")</f>
        <v/>
      </c>
      <c r="S126" s="84" t="str">
        <f>IF(AND(LEFT(MasterCMCopy!$C126,6)="BT-195", OR(MasterCMCopy!$O126&lt;&gt;MasterCMCopy!$O125,$G126&lt;&gt;$G125,$H126&lt;&gt;$H125)),MasterCMCopy!$O126,"")</f>
        <v/>
      </c>
      <c r="T126" s="84" t="str">
        <f>IFERROR(__xludf.DUMMYFUNCTION("IF(AND(LEFT(MasterCMCopy!$C126,6)=""BT-195"", MasterCMCopy!$O126&lt;&gt;MasterCMCopy!$O125),IFNA(REGEXEXTRACT(MasterCMCopy!$Y126,""&lt;(.*)&gt;""),""UNKNOWN""),"""")"),"")</f>
        <v/>
      </c>
      <c r="U126" s="84" t="str">
        <f>IF(AND(LEFT(MasterCMCopy!$C126,6)="BT-197", MasterCMCopy!$C126&lt;&gt;MasterCMCopy!$C125),MasterCMCopy!$C126,"")</f>
        <v/>
      </c>
      <c r="V126" s="84" t="str">
        <f>IF(AND(LEFT(MasterCMCopy!$C126,6)="BT-197", MasterCMCopy!$C126&lt;&gt;MasterCMCopy!$C125), "In " &amp; MasterCMCopy!$C126 &amp; ", " &amp; MasterCMCopy!$D126 &amp; ", we link to the at-voc:non-publication-justification controlled list","")</f>
        <v/>
      </c>
      <c r="W126" s="84" t="str">
        <f>IF(AND(LEFT(MasterCMCopy!$C126,6)="BT-198", MasterCMCopy!$C126&lt;&gt;MasterCMCopy!$C125),MasterCMCopy!$C126,"")</f>
        <v/>
      </c>
      <c r="X126" s="84" t="str">
        <f>IF(AND(LEFT(MasterCMCopy!$C126,6)="BT-198", MasterCMCopy!$C126&lt;&gt;MasterCMCopy!$C125), MasterCMCopy!$D126 &amp; IF(AND(MasterCMCopy!$C126=MasterCMCopy!$C127, MasterCMCopy!$D126&lt;&gt;MasterCMCopy!$D127), (" (" &amp; MasterCMCopy!$D127 &amp; " below SDK 1.6)"), ""),"")</f>
        <v/>
      </c>
      <c r="Y126" s="84" t="str">
        <f t="shared" si="2"/>
        <v>tedm:MG-langString-hasConfidentialityJustification--NonPublishedInformation-ND-LotAwardCriterionNumberThresholdUnpublish</v>
      </c>
      <c r="Z126" s="84" t="str">
        <f t="shared" si="3"/>
        <v/>
      </c>
      <c r="AA126" s="84" t="str">
        <f>IF(AND(LEFT(MasterCMCopy!$C126,6)="BT-196", MasterCMCopy!$C126&lt;&gt;MasterCMCopy!$C125),MasterCMCopy!$C126,"")</f>
        <v/>
      </c>
      <c r="AB126" s="84" t="str">
        <f>IF(AND(LEFT(MasterCMCopy!$C126,6)="BT-196", MasterCMCopy!$C126&lt;&gt;MasterCMCopy!$C125), MasterCMCopy!$D126 &amp; " of " &amp; MasterCMCopy!$L126 &amp; " under " &amp; MasterCMCopy!$I126,"")</f>
        <v/>
      </c>
      <c r="AC126" s="84" t="str">
        <f t="shared" si="4"/>
        <v/>
      </c>
      <c r="AD126" s="84" t="str">
        <f t="shared" si="5"/>
        <v/>
      </c>
    </row>
    <row r="127">
      <c r="A127" s="84" t="str">
        <f t="shared" si="1"/>
        <v/>
      </c>
      <c r="B127" s="84" t="str">
        <f>IF(MasterCMCopy!$X127="","---", "tedm:" &amp; IF(LEFT(MasterCMCopy!$C127, 3)="ND-", IF(LEFT(MasterCMCopy!$C131, 3)="ND-", MasterCMCopy!$L133, MasterCMCopy!$L131) &amp; "-" &amp; MasterCMCopy!$C127, MasterCMCopy!$L127 &amp; "-" &amp; MasterCMCopy!$I127))</f>
        <v>tedm:MG-NonPublishedInformation-ND-LotAwardCriterionNumberThresholdUnpublish</v>
      </c>
      <c r="C127" s="85" t="str">
        <f>IF(AND(LEFT(MasterCMCopy!$C127,6)="BT-195", OR(LEFT(MasterCMCopy!$C126,3)="ND-",$B127&lt;&gt;$B126)),MasterCMCopy!$L127,"")</f>
        <v>MG-NonPublishedInformation</v>
      </c>
      <c r="D127" s="84" t="str">
        <f>IF(AND(LEFT(MasterCMCopy!$C127,3)="ND-", OR(MasterCMCopy!$N127&lt;&gt;MasterCMCopy!$N126, MasterCMCopy!$P127&lt;&gt;MasterCMCopy!$P126)),MasterCMCopy!$C127,"")</f>
        <v/>
      </c>
      <c r="E127" s="84" t="str">
        <f>IF(AND(LEFT(MasterCMCopy!$C127,3)="ND-", OR(MasterCMCopy!$N127&lt;&gt;MasterCMCopy!$N126, MasterCMCopy!$P127&lt;&gt;MasterCMCopy!$P126)),MasterCMCopy!$N127,"")</f>
        <v/>
      </c>
      <c r="F127" s="86" t="str">
        <f>IFERROR(__xludf.DUMMYFUNCTION("IF($E127="""", """", REGEXEXTRACT($E127,""efbc:FieldIdentifierCode[^\]]+""))"),"")</f>
        <v/>
      </c>
      <c r="G127" s="87" t="str">
        <f>MasterCMCopy!A127</f>
        <v>1.4</v>
      </c>
      <c r="H127" s="87" t="str">
        <f>MasterCMCopy!B127</f>
        <v/>
      </c>
      <c r="J127" s="86" t="str">
        <f>IF(LEFT(MasterCMCopy!$C127,3)="ND-", IF(LEFT(MasterCMCopy!$X127,10)&lt;&gt;"epo:NonPub", MasterCMCopy!$L127, IF(RIGHT(MasterCMCopy!$X127,13)="epo:Procedure", "MG-Procedure", "")), "")</f>
        <v/>
      </c>
      <c r="K127" s="85" t="str">
        <f>IF(J127="", "", IF(J127="MG-Procedure", "ND-Root", MasterCMCopy!H127))</f>
        <v/>
      </c>
      <c r="L127" s="84" t="str">
        <f>IF($J127="", "", MasterCMCopy!$C127 &amp; " (concernsMaskedObject)")</f>
        <v/>
      </c>
      <c r="M127" s="84" t="str">
        <f>IFERROR(__xludf.DUMMYFUNCTION("IF($J127="""", """", ""Connection from NonPublishedInformation to "" &amp; REGEXEXTRACT(MasterCMCopy!$X127, "".*:(.*)"") &amp; "" under "" &amp; $J127 &amp; ""_"" &amp; $K127)"),"")</f>
        <v/>
      </c>
      <c r="N127" s="84" t="str">
        <f t="shared" si="6"/>
        <v/>
      </c>
      <c r="O127" s="86" t="str">
        <f>IFERROR(__xludf.DUMMYFUNCTION("IF($J127="""", """", IF($J127=""MG-Procedure"", """", REGEXREPLACE(MasterCMCopy!$P127,""\[[^\]]+\]"","""")))"),"")</f>
        <v/>
      </c>
      <c r="P127" s="83" t="str">
        <f>IFERROR(__xludf.DUMMYFUNCTION("REGEXREPLACE($O127,""[^/]+"","".."")"),"")</f>
        <v/>
      </c>
      <c r="Q127" s="84" t="str">
        <f>IF(AND(LEFT(MasterCMCopy!$C127,6)="BT-195", OR(MasterCMCopy!$O127&lt;&gt;MasterCMCopy!$O126,$G127&lt;&gt;$G126,$H127&lt;&gt;$H126)),MasterCMCopy!$C127,"")</f>
        <v>BT-195(BT-5423)-Lot</v>
      </c>
      <c r="R127" s="84" t="str">
        <f>IF(AND(LEFT(MasterCMCopy!$C127,6)="BT-195", OR(MasterCMCopy!$O127&lt;&gt;MasterCMCopy!$O126,$G127&lt;&gt;$G126,$H127&lt;&gt;$H126)), "The field " &amp; MasterCMCopy!$C127 &amp; ", " &amp; MasterCMCopy!$D127 &amp; ", specifies information to generate the URI of the masked property","")</f>
        <v>The field BT-195(BT-5423)-Lot, Unpublished Identifier, specifies information to generate the URI of the masked property</v>
      </c>
      <c r="S127" s="84" t="str">
        <f>IF(AND(LEFT(MasterCMCopy!$C127,6)="BT-195", OR(MasterCMCopy!$O127&lt;&gt;MasterCMCopy!$O126,$G127&lt;&gt;$G126,$H127&lt;&gt;$H126)),MasterCMCopy!$O127,"")</f>
        <v>efbc:FieldIdentifierCode/text() = 'awa-cri-thr'</v>
      </c>
      <c r="T127" s="88" t="str">
        <f>IFERROR(__xludf.DUMMYFUNCTION("IF(AND(LEFT(MasterCMCopy!$C127,6)=""BT-195"", MasterCMCopy!$O127&lt;&gt;MasterCMCopy!$O126),IFNA(REGEXEXTRACT(MasterCMCopy!$Y127,""&lt;(.*)&gt;""),""UNKNOWN""),"""")"),"http://data.europa.eu/a4g/ontology#hasThresholdType")</f>
        <v>http://data.europa.eu/a4g/ontology#hasThresholdType</v>
      </c>
      <c r="U127" s="84" t="str">
        <f>IF(AND(LEFT(MasterCMCopy!$C127,6)="BT-197", MasterCMCopy!$C127&lt;&gt;MasterCMCopy!$C126),MasterCMCopy!$C127,"")</f>
        <v/>
      </c>
      <c r="V127" s="84" t="str">
        <f>IF(AND(LEFT(MasterCMCopy!$C127,6)="BT-197", MasterCMCopy!$C127&lt;&gt;MasterCMCopy!$C126), "In " &amp; MasterCMCopy!$C127 &amp; ", " &amp; MasterCMCopy!$D127 &amp; ", we link to the at-voc:non-publication-justification controlled list","")</f>
        <v/>
      </c>
      <c r="W127" s="84" t="str">
        <f>IF(AND(LEFT(MasterCMCopy!$C127,6)="BT-198", MasterCMCopy!$C127&lt;&gt;MasterCMCopy!$C126),MasterCMCopy!$C127,"")</f>
        <v/>
      </c>
      <c r="X127" s="84" t="str">
        <f>IF(AND(LEFT(MasterCMCopy!$C127,6)="BT-198", MasterCMCopy!$C127&lt;&gt;MasterCMCopy!$C126), MasterCMCopy!$D127 &amp; IF(AND(MasterCMCopy!$C127=MasterCMCopy!$C128, MasterCMCopy!$D127&lt;&gt;MasterCMCopy!$D128), (" (" &amp; MasterCMCopy!$D128 &amp; " below SDK 1.6)"), ""),"")</f>
        <v/>
      </c>
      <c r="Y127" s="84" t="str">
        <f t="shared" si="2"/>
        <v>tedm:MG-langString-hasConfidentialityJustification--NonPublishedInformation-ND-LotAwardCriterionNumberThresholdUnpublish</v>
      </c>
      <c r="Z127" s="84" t="str">
        <f t="shared" si="3"/>
        <v/>
      </c>
      <c r="AA127" s="84" t="str">
        <f>IF(AND(LEFT(MasterCMCopy!$C127,6)="BT-196", MasterCMCopy!$C127&lt;&gt;MasterCMCopy!$C126),MasterCMCopy!$C127,"")</f>
        <v/>
      </c>
      <c r="AB127" s="84" t="str">
        <f>IF(AND(LEFT(MasterCMCopy!$C127,6)="BT-196", MasterCMCopy!$C127&lt;&gt;MasterCMCopy!$C126), MasterCMCopy!$D127 &amp; " of " &amp; MasterCMCopy!$L127 &amp; " under " &amp; MasterCMCopy!$I127,"")</f>
        <v/>
      </c>
      <c r="AC127" s="84" t="str">
        <f t="shared" si="4"/>
        <v/>
      </c>
      <c r="AD127" s="84" t="str">
        <f t="shared" si="5"/>
        <v/>
      </c>
    </row>
    <row r="128">
      <c r="A128" s="84" t="str">
        <f t="shared" si="1"/>
        <v/>
      </c>
      <c r="B128" s="84" t="str">
        <f>IF(MasterCMCopy!$X128="","---", "tedm:" &amp; IF(LEFT(MasterCMCopy!$C128, 3)="ND-", IF(LEFT(MasterCMCopy!$C132, 3)="ND-", MasterCMCopy!$L134, MasterCMCopy!$L132) &amp; "-" &amp; MasterCMCopy!$C128, MasterCMCopy!$L128 &amp; "-" &amp; MasterCMCopy!$I128))</f>
        <v>tedm:MG-NonPublishedInformation-ND-LotAwardCriterionNumberThresholdUnpublish</v>
      </c>
      <c r="C128" s="85" t="str">
        <f>IF(AND(LEFT(MasterCMCopy!$C128,6)="BT-195", OR(LEFT(MasterCMCopy!$C127,3)="ND-",$B128&lt;&gt;$B127)),MasterCMCopy!$L128,"")</f>
        <v/>
      </c>
      <c r="D128" s="84" t="str">
        <f>IF(AND(LEFT(MasterCMCopy!$C128,3)="ND-", OR(MasterCMCopy!$N128&lt;&gt;MasterCMCopy!$N127, MasterCMCopy!$P128&lt;&gt;MasterCMCopy!$P127)),MasterCMCopy!$C128,"")</f>
        <v/>
      </c>
      <c r="E128" s="84" t="str">
        <f>IF(AND(LEFT(MasterCMCopy!$C128,3)="ND-", OR(MasterCMCopy!$N128&lt;&gt;MasterCMCopy!$N127, MasterCMCopy!$P128&lt;&gt;MasterCMCopy!$P127)),MasterCMCopy!$N128,"")</f>
        <v/>
      </c>
      <c r="F128" s="86" t="str">
        <f>IFERROR(__xludf.DUMMYFUNCTION("IF($E128="""", """", REGEXEXTRACT($E128,""efbc:FieldIdentifierCode[^\]]+""))"),"")</f>
        <v/>
      </c>
      <c r="G128" s="87" t="str">
        <f>MasterCMCopy!A128</f>
        <v>1.4</v>
      </c>
      <c r="H128" s="87" t="str">
        <f>MasterCMCopy!B128</f>
        <v/>
      </c>
      <c r="J128" s="86" t="str">
        <f>IF(LEFT(MasterCMCopy!$C128,3)="ND-", IF(LEFT(MasterCMCopy!$X128,10)&lt;&gt;"epo:NonPub", MasterCMCopy!$L128, IF(RIGHT(MasterCMCopy!$X128,13)="epo:Procedure", "MG-Procedure", "")), "")</f>
        <v/>
      </c>
      <c r="K128" s="85" t="str">
        <f>IF(J128="", "", IF(J128="MG-Procedure", "ND-Root", MasterCMCopy!H128))</f>
        <v/>
      </c>
      <c r="L128" s="84" t="str">
        <f>IF($J128="", "", MasterCMCopy!$C128 &amp; " (concernsMaskedObject)")</f>
        <v/>
      </c>
      <c r="M128" s="84" t="str">
        <f>IFERROR(__xludf.DUMMYFUNCTION("IF($J128="""", """", ""Connection from NonPublishedInformation to "" &amp; REGEXEXTRACT(MasterCMCopy!$X128, "".*:(.*)"") &amp; "" under "" &amp; $J128 &amp; ""_"" &amp; $K128)"),"")</f>
        <v/>
      </c>
      <c r="N128" s="84" t="str">
        <f t="shared" si="6"/>
        <v/>
      </c>
      <c r="O128" s="86" t="str">
        <f>IFERROR(__xludf.DUMMYFUNCTION("IF($J128="""", """", IF($J128=""MG-Procedure"", """", REGEXREPLACE(MasterCMCopy!$P128,""\[[^\]]+\]"","""")))"),"")</f>
        <v/>
      </c>
      <c r="P128" s="83" t="str">
        <f>IFERROR(__xludf.DUMMYFUNCTION("REGEXREPLACE($O128,""[^/]+"","".."")"),"")</f>
        <v/>
      </c>
      <c r="Q128" s="84" t="str">
        <f>IF(AND(LEFT(MasterCMCopy!$C128,6)="BT-195", OR(MasterCMCopy!$O128&lt;&gt;MasterCMCopy!$O127,$G128&lt;&gt;$G127,$H128&lt;&gt;$H127)),MasterCMCopy!$C128,"")</f>
        <v/>
      </c>
      <c r="R128" s="84" t="str">
        <f>IF(AND(LEFT(MasterCMCopy!$C128,6)="BT-195", OR(MasterCMCopy!$O128&lt;&gt;MasterCMCopy!$O127,$G128&lt;&gt;$G127,$H128&lt;&gt;$H127)), "The field " &amp; MasterCMCopy!$C128 &amp; ", " &amp; MasterCMCopy!$D128 &amp; ", specifies information to generate the URI of the masked property","")</f>
        <v/>
      </c>
      <c r="S128" s="84" t="str">
        <f>IF(AND(LEFT(MasterCMCopy!$C128,6)="BT-195", OR(MasterCMCopy!$O128&lt;&gt;MasterCMCopy!$O127,$G128&lt;&gt;$G127,$H128&lt;&gt;$H127)),MasterCMCopy!$O128,"")</f>
        <v/>
      </c>
      <c r="T128" s="84" t="str">
        <f>IFERROR(__xludf.DUMMYFUNCTION("IF(AND(LEFT(MasterCMCopy!$C128,6)=""BT-195"", MasterCMCopy!$O128&lt;&gt;MasterCMCopy!$O127),IFNA(REGEXEXTRACT(MasterCMCopy!$Y128,""&lt;(.*)&gt;""),""UNKNOWN""),"""")"),"")</f>
        <v/>
      </c>
      <c r="U128" s="84" t="str">
        <f>IF(AND(LEFT(MasterCMCopy!$C128,6)="BT-197", MasterCMCopy!$C128&lt;&gt;MasterCMCopy!$C127),MasterCMCopy!$C128,"")</f>
        <v/>
      </c>
      <c r="V128" s="84" t="str">
        <f>IF(AND(LEFT(MasterCMCopy!$C128,6)="BT-197", MasterCMCopy!$C128&lt;&gt;MasterCMCopy!$C127), "In " &amp; MasterCMCopy!$C128 &amp; ", " &amp; MasterCMCopy!$D128 &amp; ", we link to the at-voc:non-publication-justification controlled list","")</f>
        <v/>
      </c>
      <c r="W128" s="84" t="str">
        <f>IF(AND(LEFT(MasterCMCopy!$C128,6)="BT-198", MasterCMCopy!$C128&lt;&gt;MasterCMCopy!$C127),MasterCMCopy!$C128,"")</f>
        <v/>
      </c>
      <c r="X128" s="84" t="str">
        <f>IF(AND(LEFT(MasterCMCopy!$C128,6)="BT-198", MasterCMCopy!$C128&lt;&gt;MasterCMCopy!$C127), MasterCMCopy!$D128 &amp; IF(AND(MasterCMCopy!$C128=MasterCMCopy!$C129, MasterCMCopy!$D128&lt;&gt;MasterCMCopy!$D129), (" (" &amp; MasterCMCopy!$D129 &amp; " below SDK 1.6)"), ""),"")</f>
        <v/>
      </c>
      <c r="Y128" s="84" t="str">
        <f t="shared" si="2"/>
        <v>tedm:MG-langString-hasConfidentialityJustification--NonPublishedInformation-ND-LotAwardCriterionNumberThresholdUnpublish</v>
      </c>
      <c r="Z128" s="84" t="str">
        <f t="shared" si="3"/>
        <v/>
      </c>
      <c r="AA128" s="84" t="str">
        <f>IF(AND(LEFT(MasterCMCopy!$C128,6)="BT-196", MasterCMCopy!$C128&lt;&gt;MasterCMCopy!$C127),MasterCMCopy!$C128,"")</f>
        <v>BT-196(BT-5423)-Lot</v>
      </c>
      <c r="AB128" s="84" t="str">
        <f>IF(AND(LEFT(MasterCMCopy!$C128,6)="BT-196", MasterCMCopy!$C128&lt;&gt;MasterCMCopy!$C127), MasterCMCopy!$D128 &amp; " of " &amp; MasterCMCopy!$L128 &amp; " under " &amp; MasterCMCopy!$I128,"")</f>
        <v>Unpublished Justification Description of MG-NonPublishedInformation under ND-LotAwardCriterionNumberThresholdUnpublish</v>
      </c>
      <c r="AC128" s="84" t="str">
        <f t="shared" si="4"/>
        <v>BT-196(BT-5423)-Lot-Language</v>
      </c>
      <c r="AD128" s="84" t="str">
        <f t="shared" si="5"/>
        <v>Language of Unpublished Justification Description of MG-NonPublishedInformation under ND-LotAwardCriterionNumberThresholdUnpublish</v>
      </c>
    </row>
    <row r="129">
      <c r="A129" s="84" t="str">
        <f t="shared" si="1"/>
        <v/>
      </c>
      <c r="B129" s="84" t="str">
        <f>IF(MasterCMCopy!$X129="","---", "tedm:" &amp; IF(LEFT(MasterCMCopy!$C129, 3)="ND-", IF(LEFT(MasterCMCopy!$C133, 3)="ND-", MasterCMCopy!$L135, MasterCMCopy!$L133) &amp; "-" &amp; MasterCMCopy!$C129, MasterCMCopy!$L129 &amp; "-" &amp; MasterCMCopy!$I129))</f>
        <v>tedm:MG-NonPublishedInformation-ND-LotAwardCriterionNumberThresholdUnpublish</v>
      </c>
      <c r="C129" s="85" t="str">
        <f>IF(AND(LEFT(MasterCMCopy!$C129,6)="BT-195", OR(LEFT(MasterCMCopy!$C128,3)="ND-",$B129&lt;&gt;$B128)),MasterCMCopy!$L129,"")</f>
        <v/>
      </c>
      <c r="D129" s="84" t="str">
        <f>IF(AND(LEFT(MasterCMCopy!$C129,3)="ND-", OR(MasterCMCopy!$N129&lt;&gt;MasterCMCopy!$N128, MasterCMCopy!$P129&lt;&gt;MasterCMCopy!$P128)),MasterCMCopy!$C129,"")</f>
        <v/>
      </c>
      <c r="E129" s="84" t="str">
        <f>IF(AND(LEFT(MasterCMCopy!$C129,3)="ND-", OR(MasterCMCopy!$N129&lt;&gt;MasterCMCopy!$N128, MasterCMCopy!$P129&lt;&gt;MasterCMCopy!$P128)),MasterCMCopy!$N129,"")</f>
        <v/>
      </c>
      <c r="F129" s="86" t="str">
        <f>IFERROR(__xludf.DUMMYFUNCTION("IF($E129="""", """", REGEXEXTRACT($E129,""efbc:FieldIdentifierCode[^\]]+""))"),"")</f>
        <v/>
      </c>
      <c r="G129" s="87" t="str">
        <f>MasterCMCopy!A129</f>
        <v>1.4</v>
      </c>
      <c r="H129" s="87" t="str">
        <f>MasterCMCopy!B129</f>
        <v/>
      </c>
      <c r="J129" s="86" t="str">
        <f>IF(LEFT(MasterCMCopy!$C129,3)="ND-", IF(LEFT(MasterCMCopy!$X129,10)&lt;&gt;"epo:NonPub", MasterCMCopy!$L129, IF(RIGHT(MasterCMCopy!$X129,13)="epo:Procedure", "MG-Procedure", "")), "")</f>
        <v/>
      </c>
      <c r="K129" s="85" t="str">
        <f>IF(J129="", "", IF(J129="MG-Procedure", "ND-Root", MasterCMCopy!H129))</f>
        <v/>
      </c>
      <c r="L129" s="84" t="str">
        <f>IF($J129="", "", MasterCMCopy!$C129 &amp; " (concernsMaskedObject)")</f>
        <v/>
      </c>
      <c r="M129" s="84" t="str">
        <f>IFERROR(__xludf.DUMMYFUNCTION("IF($J129="""", """", ""Connection from NonPublishedInformation to "" &amp; REGEXEXTRACT(MasterCMCopy!$X129, "".*:(.*)"") &amp; "" under "" &amp; $J129 &amp; ""_"" &amp; $K129)"),"")</f>
        <v/>
      </c>
      <c r="N129" s="84" t="str">
        <f t="shared" si="6"/>
        <v/>
      </c>
      <c r="O129" s="86" t="str">
        <f>IFERROR(__xludf.DUMMYFUNCTION("IF($J129="""", """", IF($J129=""MG-Procedure"", """", REGEXREPLACE(MasterCMCopy!$P129,""\[[^\]]+\]"","""")))"),"")</f>
        <v/>
      </c>
      <c r="P129" s="83" t="str">
        <f>IFERROR(__xludf.DUMMYFUNCTION("REGEXREPLACE($O129,""[^/]+"","".."")"),"")</f>
        <v/>
      </c>
      <c r="Q129" s="84" t="str">
        <f>IF(AND(LEFT(MasterCMCopy!$C129,6)="BT-195", OR(MasterCMCopy!$O129&lt;&gt;MasterCMCopy!$O128,$G129&lt;&gt;$G128,$H129&lt;&gt;$H128)),MasterCMCopy!$C129,"")</f>
        <v/>
      </c>
      <c r="R129" s="84" t="str">
        <f>IF(AND(LEFT(MasterCMCopy!$C129,6)="BT-195", OR(MasterCMCopy!$O129&lt;&gt;MasterCMCopy!$O128,$G129&lt;&gt;$G128,$H129&lt;&gt;$H128)), "The field " &amp; MasterCMCopy!$C129 &amp; ", " &amp; MasterCMCopy!$D129 &amp; ", specifies information to generate the URI of the masked property","")</f>
        <v/>
      </c>
      <c r="S129" s="84" t="str">
        <f>IF(AND(LEFT(MasterCMCopy!$C129,6)="BT-195", OR(MasterCMCopy!$O129&lt;&gt;MasterCMCopy!$O128,$G129&lt;&gt;$G128,$H129&lt;&gt;$H128)),MasterCMCopy!$O129,"")</f>
        <v/>
      </c>
      <c r="T129" s="84" t="str">
        <f>IFERROR(__xludf.DUMMYFUNCTION("IF(AND(LEFT(MasterCMCopy!$C129,6)=""BT-195"", MasterCMCopy!$O129&lt;&gt;MasterCMCopy!$O128),IFNA(REGEXEXTRACT(MasterCMCopy!$Y129,""&lt;(.*)&gt;""),""UNKNOWN""),"""")"),"")</f>
        <v/>
      </c>
      <c r="U129" s="84" t="str">
        <f>IF(AND(LEFT(MasterCMCopy!$C129,6)="BT-197", MasterCMCopy!$C129&lt;&gt;MasterCMCopy!$C128),MasterCMCopy!$C129,"")</f>
        <v>BT-197(BT-5423)-Lot</v>
      </c>
      <c r="V129" s="84" t="str">
        <f>IF(AND(LEFT(MasterCMCopy!$C129,6)="BT-197", MasterCMCopy!$C129&lt;&gt;MasterCMCopy!$C128), "In " &amp; MasterCMCopy!$C129 &amp; ", " &amp; MasterCMCopy!$D129 &amp; ", we link to the at-voc:non-publication-justification controlled list","")</f>
        <v>In BT-197(BT-5423)-Lot, Unpublished Justification Code, we link to the at-voc:non-publication-justification controlled list</v>
      </c>
      <c r="W129" s="84" t="str">
        <f>IF(AND(LEFT(MasterCMCopy!$C129,6)="BT-198", MasterCMCopy!$C129&lt;&gt;MasterCMCopy!$C128),MasterCMCopy!$C129,"")</f>
        <v/>
      </c>
      <c r="X129" s="84" t="str">
        <f>IF(AND(LEFT(MasterCMCopy!$C129,6)="BT-198", MasterCMCopy!$C129&lt;&gt;MasterCMCopy!$C128), MasterCMCopy!$D129 &amp; IF(AND(MasterCMCopy!$C129=MasterCMCopy!$C130, MasterCMCopy!$D129&lt;&gt;MasterCMCopy!$D130), (" (" &amp; MasterCMCopy!$D130 &amp; " below SDK 1.6)"), ""),"")</f>
        <v/>
      </c>
      <c r="Y129" s="84" t="str">
        <f t="shared" si="2"/>
        <v>tedm:MG-langString-hasConfidentialityJustification--NonPublishedInformation-ND-LotAwardCriterionNumberThresholdUnpublish</v>
      </c>
      <c r="Z129" s="84" t="str">
        <f t="shared" si="3"/>
        <v/>
      </c>
      <c r="AA129" s="84" t="str">
        <f>IF(AND(LEFT(MasterCMCopy!$C129,6)="BT-196", MasterCMCopy!$C129&lt;&gt;MasterCMCopy!$C128),MasterCMCopy!$C129,"")</f>
        <v/>
      </c>
      <c r="AB129" s="84" t="str">
        <f>IF(AND(LEFT(MasterCMCopy!$C129,6)="BT-196", MasterCMCopy!$C129&lt;&gt;MasterCMCopy!$C128), MasterCMCopy!$D129 &amp; " of " &amp; MasterCMCopy!$L129 &amp; " under " &amp; MasterCMCopy!$I129,"")</f>
        <v/>
      </c>
      <c r="AC129" s="84" t="str">
        <f t="shared" si="4"/>
        <v/>
      </c>
      <c r="AD129" s="84" t="str">
        <f t="shared" si="5"/>
        <v/>
      </c>
    </row>
    <row r="130">
      <c r="A130" s="84" t="str">
        <f t="shared" si="1"/>
        <v/>
      </c>
      <c r="B130" s="84" t="str">
        <f>IF(MasterCMCopy!$X130="","---", "tedm:" &amp; IF(LEFT(MasterCMCopy!$C130, 3)="ND-", IF(LEFT(MasterCMCopy!$C134, 3)="ND-", MasterCMCopy!$L136, MasterCMCopy!$L134) &amp; "-" &amp; MasterCMCopy!$C130, MasterCMCopy!$L130 &amp; "-" &amp; MasterCMCopy!$I130))</f>
        <v>tedm:MG-NonPublishedInformation-ND-LotAwardCriterionNumberThresholdUnpublish</v>
      </c>
      <c r="C130" s="85" t="str">
        <f>IF(AND(LEFT(MasterCMCopy!$C130,6)="BT-195", OR(LEFT(MasterCMCopy!$C129,3)="ND-",$B130&lt;&gt;$B129)),MasterCMCopy!$L130,"")</f>
        <v/>
      </c>
      <c r="D130" s="84" t="str">
        <f>IF(AND(LEFT(MasterCMCopy!$C130,3)="ND-", OR(MasterCMCopy!$N130&lt;&gt;MasterCMCopy!$N129, MasterCMCopy!$P130&lt;&gt;MasterCMCopy!$P129)),MasterCMCopy!$C130,"")</f>
        <v/>
      </c>
      <c r="E130" s="84" t="str">
        <f>IF(AND(LEFT(MasterCMCopy!$C130,3)="ND-", OR(MasterCMCopy!$N130&lt;&gt;MasterCMCopy!$N129, MasterCMCopy!$P130&lt;&gt;MasterCMCopy!$P129)),MasterCMCopy!$N130,"")</f>
        <v/>
      </c>
      <c r="F130" s="86" t="str">
        <f>IFERROR(__xludf.DUMMYFUNCTION("IF($E130="""", """", REGEXEXTRACT($E130,""efbc:FieldIdentifierCode[^\]]+""))"),"")</f>
        <v/>
      </c>
      <c r="G130" s="87" t="str">
        <f>MasterCMCopy!A130</f>
        <v>1.4</v>
      </c>
      <c r="H130" s="87" t="str">
        <f>MasterCMCopy!B130</f>
        <v>1.5</v>
      </c>
      <c r="J130" s="86" t="str">
        <f>IF(LEFT(MasterCMCopy!$C130,3)="ND-", IF(LEFT(MasterCMCopy!$X130,10)&lt;&gt;"epo:NonPub", MasterCMCopy!$L130, IF(RIGHT(MasterCMCopy!$X130,13)="epo:Procedure", "MG-Procedure", "")), "")</f>
        <v/>
      </c>
      <c r="K130" s="85" t="str">
        <f>IF(J130="", "", IF(J130="MG-Procedure", "ND-Root", MasterCMCopy!H130))</f>
        <v/>
      </c>
      <c r="L130" s="84" t="str">
        <f>IF($J130="", "", MasterCMCopy!$C130 &amp; " (concernsMaskedObject)")</f>
        <v/>
      </c>
      <c r="M130" s="84" t="str">
        <f>IFERROR(__xludf.DUMMYFUNCTION("IF($J130="""", """", ""Connection from NonPublishedInformation to "" &amp; REGEXEXTRACT(MasterCMCopy!$X130, "".*:(.*)"") &amp; "" under "" &amp; $J130 &amp; ""_"" &amp; $K130)"),"")</f>
        <v/>
      </c>
      <c r="N130" s="84" t="str">
        <f t="shared" si="6"/>
        <v/>
      </c>
      <c r="O130" s="86" t="str">
        <f>IFERROR(__xludf.DUMMYFUNCTION("IF($J130="""", """", IF($J130=""MG-Procedure"", """", REGEXREPLACE(MasterCMCopy!$P130,""\[[^\]]+\]"","""")))"),"")</f>
        <v/>
      </c>
      <c r="P130" s="83" t="str">
        <f>IFERROR(__xludf.DUMMYFUNCTION("REGEXREPLACE($O130,""[^/]+"","".."")"),"")</f>
        <v/>
      </c>
      <c r="Q130" s="84" t="str">
        <f>IF(AND(LEFT(MasterCMCopy!$C130,6)="BT-195", OR(MasterCMCopy!$O130&lt;&gt;MasterCMCopy!$O129,$G130&lt;&gt;$G129,$H130&lt;&gt;$H129)),MasterCMCopy!$C130,"")</f>
        <v/>
      </c>
      <c r="R130" s="84" t="str">
        <f>IF(AND(LEFT(MasterCMCopy!$C130,6)="BT-195", OR(MasterCMCopy!$O130&lt;&gt;MasterCMCopy!$O129,$G130&lt;&gt;$G129,$H130&lt;&gt;$H129)), "The field " &amp; MasterCMCopy!$C130 &amp; ", " &amp; MasterCMCopy!$D130 &amp; ", specifies information to generate the URI of the masked property","")</f>
        <v/>
      </c>
      <c r="S130" s="84" t="str">
        <f>IF(AND(LEFT(MasterCMCopy!$C130,6)="BT-195", OR(MasterCMCopy!$O130&lt;&gt;MasterCMCopy!$O129,$G130&lt;&gt;$G129,$H130&lt;&gt;$H129)),MasterCMCopy!$O130,"")</f>
        <v/>
      </c>
      <c r="T130" s="84" t="str">
        <f>IFERROR(__xludf.DUMMYFUNCTION("IF(AND(LEFT(MasterCMCopy!$C130,6)=""BT-195"", MasterCMCopy!$O130&lt;&gt;MasterCMCopy!$O129),IFNA(REGEXEXTRACT(MasterCMCopy!$Y130,""&lt;(.*)&gt;""),""UNKNOWN""),"""")"),"")</f>
        <v/>
      </c>
      <c r="U130" s="84" t="str">
        <f>IF(AND(LEFT(MasterCMCopy!$C130,6)="BT-197", MasterCMCopy!$C130&lt;&gt;MasterCMCopy!$C129),MasterCMCopy!$C130,"")</f>
        <v/>
      </c>
      <c r="V130" s="84" t="str">
        <f>IF(AND(LEFT(MasterCMCopy!$C130,6)="BT-197", MasterCMCopy!$C130&lt;&gt;MasterCMCopy!$C129), "In " &amp; MasterCMCopy!$C130 &amp; ", " &amp; MasterCMCopy!$D130 &amp; ", we link to the at-voc:non-publication-justification controlled list","")</f>
        <v/>
      </c>
      <c r="W130" s="84" t="str">
        <f>IF(AND(LEFT(MasterCMCopy!$C130,6)="BT-198", MasterCMCopy!$C130&lt;&gt;MasterCMCopy!$C129),MasterCMCopy!$C130,"")</f>
        <v>BT-198(BT-5423)-Lot</v>
      </c>
      <c r="X130" s="84" t="str">
        <f>IF(AND(LEFT(MasterCMCopy!$C130,6)="BT-198", MasterCMCopy!$C130&lt;&gt;MasterCMCopy!$C129), MasterCMCopy!$D130 &amp; IF(AND(MasterCMCopy!$C130=MasterCMCopy!$C131, MasterCMCopy!$D130&lt;&gt;MasterCMCopy!$D131), (" (" &amp; MasterCMCopy!$D131 &amp; " below SDK 1.6)"), ""),"")</f>
        <v>Unpublished Accessibility Date (Unpublished Access Date below SDK 1.6)</v>
      </c>
      <c r="Y130" s="84" t="str">
        <f t="shared" si="2"/>
        <v>tedm:MG-langString-hasConfidentialityJustification--NonPublishedInformation-ND-LotAwardCriterionNumberThresholdUnpublish</v>
      </c>
      <c r="Z130" s="84" t="str">
        <f t="shared" si="3"/>
        <v/>
      </c>
      <c r="AA130" s="84" t="str">
        <f>IF(AND(LEFT(MasterCMCopy!$C130,6)="BT-196", MasterCMCopy!$C130&lt;&gt;MasterCMCopy!$C129),MasterCMCopy!$C130,"")</f>
        <v/>
      </c>
      <c r="AB130" s="84" t="str">
        <f>IF(AND(LEFT(MasterCMCopy!$C130,6)="BT-196", MasterCMCopy!$C130&lt;&gt;MasterCMCopy!$C129), MasterCMCopy!$D130 &amp; " of " &amp; MasterCMCopy!$L130 &amp; " under " &amp; MasterCMCopy!$I130,"")</f>
        <v/>
      </c>
      <c r="AC130" s="84" t="str">
        <f t="shared" si="4"/>
        <v/>
      </c>
      <c r="AD130" s="84" t="str">
        <f t="shared" si="5"/>
        <v/>
      </c>
    </row>
    <row r="131">
      <c r="A131" s="84" t="str">
        <f t="shared" si="1"/>
        <v/>
      </c>
      <c r="B131" s="84" t="str">
        <f>IF(MasterCMCopy!$X131="","---", "tedm:" &amp; IF(LEFT(MasterCMCopy!$C131, 3)="ND-", IF(LEFT(MasterCMCopy!$C135, 3)="ND-", MasterCMCopy!$L137, MasterCMCopy!$L135) &amp; "-" &amp; MasterCMCopy!$C131, MasterCMCopy!$L131 &amp; "-" &amp; MasterCMCopy!$I131))</f>
        <v>tedm:MG-NonPublishedInformation-ND-LotAwardCriterionNumberThresholdUnpublish</v>
      </c>
      <c r="C131" s="85" t="str">
        <f>IF(AND(LEFT(MasterCMCopy!$C131,6)="BT-195", OR(LEFT(MasterCMCopy!$C130,3)="ND-",$B131&lt;&gt;$B130)),MasterCMCopy!$L131,"")</f>
        <v/>
      </c>
      <c r="D131" s="84" t="str">
        <f>IF(AND(LEFT(MasterCMCopy!$C131,3)="ND-", OR(MasterCMCopy!$N131&lt;&gt;MasterCMCopy!$N130, MasterCMCopy!$P131&lt;&gt;MasterCMCopy!$P130)),MasterCMCopy!$C131,"")</f>
        <v/>
      </c>
      <c r="E131" s="84" t="str">
        <f>IF(AND(LEFT(MasterCMCopy!$C131,3)="ND-", OR(MasterCMCopy!$N131&lt;&gt;MasterCMCopy!$N130, MasterCMCopy!$P131&lt;&gt;MasterCMCopy!$P130)),MasterCMCopy!$N131,"")</f>
        <v/>
      </c>
      <c r="F131" s="86" t="str">
        <f>IFERROR(__xludf.DUMMYFUNCTION("IF($E131="""", """", REGEXEXTRACT($E131,""efbc:FieldIdentifierCode[^\]]+""))"),"")</f>
        <v/>
      </c>
      <c r="G131" s="87" t="str">
        <f>MasterCMCopy!A131</f>
        <v>1.6</v>
      </c>
      <c r="H131" s="87" t="str">
        <f>MasterCMCopy!B131</f>
        <v/>
      </c>
      <c r="J131" s="86" t="str">
        <f>IF(LEFT(MasterCMCopy!$C131,3)="ND-", IF(LEFT(MasterCMCopy!$X131,10)&lt;&gt;"epo:NonPub", MasterCMCopy!$L131, IF(RIGHT(MasterCMCopy!$X131,13)="epo:Procedure", "MG-Procedure", "")), "")</f>
        <v/>
      </c>
      <c r="K131" s="85" t="str">
        <f>IF(J131="", "", IF(J131="MG-Procedure", "ND-Root", MasterCMCopy!H131))</f>
        <v/>
      </c>
      <c r="L131" s="84" t="str">
        <f>IF($J131="", "", MasterCMCopy!$C131 &amp; " (concernsMaskedObject)")</f>
        <v/>
      </c>
      <c r="M131" s="84" t="str">
        <f>IFERROR(__xludf.DUMMYFUNCTION("IF($J131="""", """", ""Connection from NonPublishedInformation to "" &amp; REGEXEXTRACT(MasterCMCopy!$X131, "".*:(.*)"") &amp; "" under "" &amp; $J131 &amp; ""_"" &amp; $K131)"),"")</f>
        <v/>
      </c>
      <c r="N131" s="84" t="str">
        <f t="shared" si="6"/>
        <v/>
      </c>
      <c r="O131" s="86" t="str">
        <f>IFERROR(__xludf.DUMMYFUNCTION("IF($J131="""", """", IF($J131=""MG-Procedure"", """", REGEXREPLACE(MasterCMCopy!$P131,""\[[^\]]+\]"","""")))"),"")</f>
        <v/>
      </c>
      <c r="P131" s="83" t="str">
        <f>IFERROR(__xludf.DUMMYFUNCTION("REGEXREPLACE($O131,""[^/]+"","".."")"),"")</f>
        <v/>
      </c>
      <c r="Q131" s="84" t="str">
        <f>IF(AND(LEFT(MasterCMCopy!$C131,6)="BT-195", OR(MasterCMCopy!$O131&lt;&gt;MasterCMCopy!$O130,$G131&lt;&gt;$G130,$H131&lt;&gt;$H130)),MasterCMCopy!$C131,"")</f>
        <v/>
      </c>
      <c r="R131" s="84" t="str">
        <f>IF(AND(LEFT(MasterCMCopy!$C131,6)="BT-195", OR(MasterCMCopy!$O131&lt;&gt;MasterCMCopy!$O130,$G131&lt;&gt;$G130,$H131&lt;&gt;$H130)), "The field " &amp; MasterCMCopy!$C131 &amp; ", " &amp; MasterCMCopy!$D131 &amp; ", specifies information to generate the URI of the masked property","")</f>
        <v/>
      </c>
      <c r="S131" s="84" t="str">
        <f>IF(AND(LEFT(MasterCMCopy!$C131,6)="BT-195", OR(MasterCMCopy!$O131&lt;&gt;MasterCMCopy!$O130,$G131&lt;&gt;$G130,$H131&lt;&gt;$H130)),MasterCMCopy!$O131,"")</f>
        <v/>
      </c>
      <c r="T131" s="84" t="str">
        <f>IFERROR(__xludf.DUMMYFUNCTION("IF(AND(LEFT(MasterCMCopy!$C131,6)=""BT-195"", MasterCMCopy!$O131&lt;&gt;MasterCMCopy!$O130),IFNA(REGEXEXTRACT(MasterCMCopy!$Y131,""&lt;(.*)&gt;""),""UNKNOWN""),"""")"),"")</f>
        <v/>
      </c>
      <c r="U131" s="84" t="str">
        <f>IF(AND(LEFT(MasterCMCopy!$C131,6)="BT-197", MasterCMCopy!$C131&lt;&gt;MasterCMCopy!$C130),MasterCMCopy!$C131,"")</f>
        <v/>
      </c>
      <c r="V131" s="84" t="str">
        <f>IF(AND(LEFT(MasterCMCopy!$C131,6)="BT-197", MasterCMCopy!$C131&lt;&gt;MasterCMCopy!$C130), "In " &amp; MasterCMCopy!$C131 &amp; ", " &amp; MasterCMCopy!$D131 &amp; ", we link to the at-voc:non-publication-justification controlled list","")</f>
        <v/>
      </c>
      <c r="W131" s="84" t="str">
        <f>IF(AND(LEFT(MasterCMCopy!$C131,6)="BT-198", MasterCMCopy!$C131&lt;&gt;MasterCMCopy!$C130),MasterCMCopy!$C131,"")</f>
        <v/>
      </c>
      <c r="X131" s="84" t="str">
        <f>IF(AND(LEFT(MasterCMCopy!$C131,6)="BT-198", MasterCMCopy!$C131&lt;&gt;MasterCMCopy!$C130), MasterCMCopy!$D131 &amp; IF(AND(MasterCMCopy!$C131=MasterCMCopy!$C132, MasterCMCopy!$D131&lt;&gt;MasterCMCopy!$D132), (" (" &amp; MasterCMCopy!$D132 &amp; " below SDK 1.6)"), ""),"")</f>
        <v/>
      </c>
      <c r="Y131" s="84" t="str">
        <f t="shared" si="2"/>
        <v>tedm:MG-langString-hasConfidentialityJustification--NonPublishedInformation-ND-LotAwardCriterionNumberThresholdUnpublish</v>
      </c>
      <c r="Z131" s="84" t="str">
        <f t="shared" si="3"/>
        <v/>
      </c>
      <c r="AA131" s="84" t="str">
        <f>IF(AND(LEFT(MasterCMCopy!$C131,6)="BT-196", MasterCMCopy!$C131&lt;&gt;MasterCMCopy!$C130),MasterCMCopy!$C131,"")</f>
        <v/>
      </c>
      <c r="AB131" s="84" t="str">
        <f>IF(AND(LEFT(MasterCMCopy!$C131,6)="BT-196", MasterCMCopy!$C131&lt;&gt;MasterCMCopy!$C130), MasterCMCopy!$D131 &amp; " of " &amp; MasterCMCopy!$L131 &amp; " under " &amp; MasterCMCopy!$I131,"")</f>
        <v/>
      </c>
      <c r="AC131" s="84" t="str">
        <f t="shared" si="4"/>
        <v/>
      </c>
      <c r="AD131" s="84" t="str">
        <f t="shared" si="5"/>
        <v/>
      </c>
    </row>
    <row r="132">
      <c r="A132" s="84" t="str">
        <f t="shared" si="1"/>
        <v>ND-LotAwardCriteriaNameUnpublish.rml.ttl</v>
      </c>
      <c r="B132" s="84" t="str">
        <f>IF(MasterCMCopy!$X132="","---", "tedm:" &amp; IF(LEFT(MasterCMCopy!$C132, 3)="ND-", IF(LEFT(MasterCMCopy!$C136, 3)="ND-", MasterCMCopy!$L138, MasterCMCopy!$L136) &amp; "-" &amp; MasterCMCopy!$C132, MasterCMCopy!$L132 &amp; "-" &amp; MasterCMCopy!$I132))</f>
        <v>tedm:MG-NonPublishedInformation-ND-LotAwardCriteriaNameUnpublish</v>
      </c>
      <c r="C132" s="85" t="str">
        <f>IF(AND(LEFT(MasterCMCopy!$C132,6)="BT-195", OR(LEFT(MasterCMCopy!$C131,3)="ND-",$B132&lt;&gt;$B131)),MasterCMCopy!$L132,"")</f>
        <v/>
      </c>
      <c r="D132" s="84" t="str">
        <f>IF(AND(LEFT(MasterCMCopy!$C132,3)="ND-", OR(MasterCMCopy!$N132&lt;&gt;MasterCMCopy!$N131, MasterCMCopy!$P132&lt;&gt;MasterCMCopy!$P131)),MasterCMCopy!$C132,"")</f>
        <v>ND-LotAwardCriteriaNameUnpublish</v>
      </c>
      <c r="E132" s="84" t="str">
        <f>IF(AND(LEFT(MasterCMCopy!$C132,3)="ND-", OR(MasterCMCopy!$N132&lt;&gt;MasterCMCopy!$N131, MasterCMCopy!$P132&lt;&gt;MasterCMCopy!$P131)),MasterCMCopy!$N132,"")</f>
        <v>/*/cac:ProcurementProjectLot[cbc:ID/@schemeName='Lot']/cac:TenderingTerms/cac:AwardingTerms/cac:AwardingCriterion/cac:SubordinateAwardingCriterion/ext:UBLExtensions/ext:UBLExtension/ext:ExtensionContent/efext:EformsExtension/efac:FieldsPrivacy[efbc:FieldIdentifierCode/text()='awa-cri-nam']</v>
      </c>
      <c r="F132" s="86" t="str">
        <f>IFERROR(__xludf.DUMMYFUNCTION("IF($E132="""", """", REGEXEXTRACT($E132,""efbc:FieldIdentifierCode[^\]]+""))"),"efbc:FieldIdentifierCode/text()='awa-cri-nam'")</f>
        <v>efbc:FieldIdentifierCode/text()='awa-cri-nam'</v>
      </c>
      <c r="G132" s="87" t="str">
        <f>MasterCMCopy!A132</f>
        <v>1.4</v>
      </c>
      <c r="H132" s="87" t="str">
        <f>MasterCMCopy!B132</f>
        <v/>
      </c>
      <c r="J132" s="86" t="str">
        <f>IF(LEFT(MasterCMCopy!$C132,3)="ND-", IF(LEFT(MasterCMCopy!$X132,10)&lt;&gt;"epo:NonPub", MasterCMCopy!$L132, IF(RIGHT(MasterCMCopy!$X132,13)="epo:Procedure", "MG-Procedure", "")), "")</f>
        <v/>
      </c>
      <c r="K132" s="85" t="str">
        <f>IF(J132="", "", IF(J132="MG-Procedure", "ND-Root", MasterCMCopy!H132))</f>
        <v/>
      </c>
      <c r="L132" s="84" t="str">
        <f>IF($J132="", "", MasterCMCopy!$C132 &amp; " (concernsMaskedObject)")</f>
        <v/>
      </c>
      <c r="M132" s="84" t="str">
        <f>IFERROR(__xludf.DUMMYFUNCTION("IF($J132="""", """", ""Connection from NonPublishedInformation to "" &amp; REGEXEXTRACT(MasterCMCopy!$X132, "".*:(.*)"") &amp; "" under "" &amp; $J132 &amp; ""_"" &amp; $K132)"),"")</f>
        <v/>
      </c>
      <c r="N132" s="84" t="str">
        <f t="shared" si="6"/>
        <v/>
      </c>
      <c r="O132" s="86" t="str">
        <f>IFERROR(__xludf.DUMMYFUNCTION("IF($J132="""", """", IF($J132=""MG-Procedure"", """", REGEXREPLACE(MasterCMCopy!$P132,""\[[^\]]+\]"","""")))"),"")</f>
        <v/>
      </c>
      <c r="P132" s="83" t="str">
        <f>IFERROR(__xludf.DUMMYFUNCTION("REGEXREPLACE($O132,""[^/]+"","".."")"),"")</f>
        <v/>
      </c>
      <c r="Q132" s="84" t="str">
        <f>IF(AND(LEFT(MasterCMCopy!$C132,6)="BT-195", OR(MasterCMCopy!$O132&lt;&gt;MasterCMCopy!$O131,$G132&lt;&gt;$G131,$H132&lt;&gt;$H131)),MasterCMCopy!$C132,"")</f>
        <v/>
      </c>
      <c r="R132" s="84" t="str">
        <f>IF(AND(LEFT(MasterCMCopy!$C132,6)="BT-195", OR(MasterCMCopy!$O132&lt;&gt;MasterCMCopy!$O131,$G132&lt;&gt;$G131,$H132&lt;&gt;$H131)), "The field " &amp; MasterCMCopy!$C132 &amp; ", " &amp; MasterCMCopy!$D132 &amp; ", specifies information to generate the URI of the masked property","")</f>
        <v/>
      </c>
      <c r="S132" s="84" t="str">
        <f>IF(AND(LEFT(MasterCMCopy!$C132,6)="BT-195", OR(MasterCMCopy!$O132&lt;&gt;MasterCMCopy!$O131,$G132&lt;&gt;$G131,$H132&lt;&gt;$H131)),MasterCMCopy!$O132,"")</f>
        <v/>
      </c>
      <c r="T132" s="84" t="str">
        <f>IFERROR(__xludf.DUMMYFUNCTION("IF(AND(LEFT(MasterCMCopy!$C132,6)=""BT-195"", MasterCMCopy!$O132&lt;&gt;MasterCMCopy!$O131),IFNA(REGEXEXTRACT(MasterCMCopy!$Y132,""&lt;(.*)&gt;""),""UNKNOWN""),"""")"),"")</f>
        <v/>
      </c>
      <c r="U132" s="84" t="str">
        <f>IF(AND(LEFT(MasterCMCopy!$C132,6)="BT-197", MasterCMCopy!$C132&lt;&gt;MasterCMCopy!$C131),MasterCMCopy!$C132,"")</f>
        <v/>
      </c>
      <c r="V132" s="84" t="str">
        <f>IF(AND(LEFT(MasterCMCopy!$C132,6)="BT-197", MasterCMCopy!$C132&lt;&gt;MasterCMCopy!$C131), "In " &amp; MasterCMCopy!$C132 &amp; ", " &amp; MasterCMCopy!$D132 &amp; ", we link to the at-voc:non-publication-justification controlled list","")</f>
        <v/>
      </c>
      <c r="W132" s="84" t="str">
        <f>IF(AND(LEFT(MasterCMCopy!$C132,6)="BT-198", MasterCMCopy!$C132&lt;&gt;MasterCMCopy!$C131),MasterCMCopy!$C132,"")</f>
        <v/>
      </c>
      <c r="X132" s="84" t="str">
        <f>IF(AND(LEFT(MasterCMCopy!$C132,6)="BT-198", MasterCMCopy!$C132&lt;&gt;MasterCMCopy!$C131), MasterCMCopy!$D132 &amp; IF(AND(MasterCMCopy!$C132=MasterCMCopy!$C133, MasterCMCopy!$D132&lt;&gt;MasterCMCopy!$D133), (" (" &amp; MasterCMCopy!$D133 &amp; " below SDK 1.6)"), ""),"")</f>
        <v/>
      </c>
      <c r="Y132" s="84" t="str">
        <f t="shared" si="2"/>
        <v>tedm:MG-langString-hasConfidentialityJustification--NonPublishedInformation-ND-LotAwardCriteriaNameUnpublish</v>
      </c>
      <c r="Z132" s="84" t="str">
        <f t="shared" si="3"/>
        <v>/*/cac:ProcurementProjectLot[cbc:ID/@schemeName='Lot']/cac:TenderingTerms/cac:AwardingTerms/cac:AwardingCriterion/cac:SubordinateAwardingCriterion/ext:UBLExtensions/ext:UBLExtension/ext:ExtensionContent/efext:EformsExtension/efac:FieldsPrivacy[efbc:FieldIdentifierCode/text()='awa-cri-nam']/efbc:ReasonDescription</v>
      </c>
      <c r="AA132" s="84" t="str">
        <f>IF(AND(LEFT(MasterCMCopy!$C132,6)="BT-196", MasterCMCopy!$C132&lt;&gt;MasterCMCopy!$C131),MasterCMCopy!$C132,"")</f>
        <v/>
      </c>
      <c r="AB132" s="84" t="str">
        <f>IF(AND(LEFT(MasterCMCopy!$C132,6)="BT-196", MasterCMCopy!$C132&lt;&gt;MasterCMCopy!$C131), MasterCMCopy!$D132 &amp; " of " &amp; MasterCMCopy!$L132 &amp; " under " &amp; MasterCMCopy!$I132,"")</f>
        <v/>
      </c>
      <c r="AC132" s="84" t="str">
        <f t="shared" si="4"/>
        <v/>
      </c>
      <c r="AD132" s="84" t="str">
        <f t="shared" si="5"/>
        <v/>
      </c>
    </row>
    <row r="133">
      <c r="A133" s="84" t="str">
        <f t="shared" si="1"/>
        <v/>
      </c>
      <c r="B133" s="84" t="str">
        <f>IF(MasterCMCopy!$X133="","---", "tedm:" &amp; IF(LEFT(MasterCMCopy!$C133, 3)="ND-", IF(LEFT(MasterCMCopy!$C137, 3)="ND-", MasterCMCopy!$L139, MasterCMCopy!$L137) &amp; "-" &amp; MasterCMCopy!$C133, MasterCMCopy!$L133 &amp; "-" &amp; MasterCMCopy!$I133))</f>
        <v>tedm:MG-NonPublishedInformation-ND-LotAwardCriteriaNameUnpublish</v>
      </c>
      <c r="C133" s="85" t="str">
        <f>IF(AND(LEFT(MasterCMCopy!$C133,6)="BT-195", OR(LEFT(MasterCMCopy!$C132,3)="ND-",$B133&lt;&gt;$B132)),MasterCMCopy!$L133,"")</f>
        <v/>
      </c>
      <c r="D133" s="84" t="str">
        <f>IF(AND(LEFT(MasterCMCopy!$C133,3)="ND-", OR(MasterCMCopy!$N133&lt;&gt;MasterCMCopy!$N132, MasterCMCopy!$P133&lt;&gt;MasterCMCopy!$P132)),MasterCMCopy!$C133,"")</f>
        <v/>
      </c>
      <c r="E133" s="84" t="str">
        <f>IF(AND(LEFT(MasterCMCopy!$C133,3)="ND-", OR(MasterCMCopy!$N133&lt;&gt;MasterCMCopy!$N132, MasterCMCopy!$P133&lt;&gt;MasterCMCopy!$P132)),MasterCMCopy!$N133,"")</f>
        <v/>
      </c>
      <c r="F133" s="86" t="str">
        <f>IFERROR(__xludf.DUMMYFUNCTION("IF($E133="""", """", REGEXEXTRACT($E133,""efbc:FieldIdentifierCode[^\]]+""))"),"")</f>
        <v/>
      </c>
      <c r="G133" s="87" t="str">
        <f>MasterCMCopy!A133</f>
        <v>1.4</v>
      </c>
      <c r="H133" s="87" t="str">
        <f>MasterCMCopy!B133</f>
        <v/>
      </c>
      <c r="J133" s="86" t="str">
        <f>IF(LEFT(MasterCMCopy!$C133,3)="ND-", IF(LEFT(MasterCMCopy!$X133,10)&lt;&gt;"epo:NonPub", MasterCMCopy!$L133, IF(RIGHT(MasterCMCopy!$X133,13)="epo:Procedure", "MG-Procedure", "")), "")</f>
        <v/>
      </c>
      <c r="K133" s="85" t="str">
        <f>IF(J133="", "", IF(J133="MG-Procedure", "ND-Root", MasterCMCopy!H133))</f>
        <v/>
      </c>
      <c r="L133" s="84" t="str">
        <f>IF($J133="", "", MasterCMCopy!$C133 &amp; " (concernsMaskedObject)")</f>
        <v/>
      </c>
      <c r="M133" s="84" t="str">
        <f>IFERROR(__xludf.DUMMYFUNCTION("IF($J133="""", """", ""Connection from NonPublishedInformation to "" &amp; REGEXEXTRACT(MasterCMCopy!$X133, "".*:(.*)"") &amp; "" under "" &amp; $J133 &amp; ""_"" &amp; $K133)"),"")</f>
        <v/>
      </c>
      <c r="N133" s="84" t="str">
        <f t="shared" si="6"/>
        <v/>
      </c>
      <c r="O133" s="86" t="str">
        <f>IFERROR(__xludf.DUMMYFUNCTION("IF($J133="""", """", IF($J133=""MG-Procedure"", """", REGEXREPLACE(MasterCMCopy!$P133,""\[[^\]]+\]"","""")))"),"")</f>
        <v/>
      </c>
      <c r="P133" s="83" t="str">
        <f>IFERROR(__xludf.DUMMYFUNCTION("REGEXREPLACE($O133,""[^/]+"","".."")"),"")</f>
        <v/>
      </c>
      <c r="Q133" s="84" t="str">
        <f>IF(AND(LEFT(MasterCMCopy!$C133,6)="BT-195", OR(MasterCMCopy!$O133&lt;&gt;MasterCMCopy!$O132,$G133&lt;&gt;$G132,$H133&lt;&gt;$H132)),MasterCMCopy!$C133,"")</f>
        <v/>
      </c>
      <c r="R133" s="84" t="str">
        <f>IF(AND(LEFT(MasterCMCopy!$C133,6)="BT-195", OR(MasterCMCopy!$O133&lt;&gt;MasterCMCopy!$O132,$G133&lt;&gt;$G132,$H133&lt;&gt;$H132)), "The field " &amp; MasterCMCopy!$C133 &amp; ", " &amp; MasterCMCopy!$D133 &amp; ", specifies information to generate the URI of the masked property","")</f>
        <v/>
      </c>
      <c r="S133" s="84" t="str">
        <f>IF(AND(LEFT(MasterCMCopy!$C133,6)="BT-195", OR(MasterCMCopy!$O133&lt;&gt;MasterCMCopy!$O132,$G133&lt;&gt;$G132,$H133&lt;&gt;$H132)),MasterCMCopy!$O133,"")</f>
        <v/>
      </c>
      <c r="T133" s="84" t="str">
        <f>IFERROR(__xludf.DUMMYFUNCTION("IF(AND(LEFT(MasterCMCopy!$C133,6)=""BT-195"", MasterCMCopy!$O133&lt;&gt;MasterCMCopy!$O132),IFNA(REGEXEXTRACT(MasterCMCopy!$Y133,""&lt;(.*)&gt;""),""UNKNOWN""),"""")"),"")</f>
        <v/>
      </c>
      <c r="U133" s="84" t="str">
        <f>IF(AND(LEFT(MasterCMCopy!$C133,6)="BT-197", MasterCMCopy!$C133&lt;&gt;MasterCMCopy!$C132),MasterCMCopy!$C133,"")</f>
        <v/>
      </c>
      <c r="V133" s="84" t="str">
        <f>IF(AND(LEFT(MasterCMCopy!$C133,6)="BT-197", MasterCMCopy!$C133&lt;&gt;MasterCMCopy!$C132), "In " &amp; MasterCMCopy!$C133 &amp; ", " &amp; MasterCMCopy!$D133 &amp; ", we link to the at-voc:non-publication-justification controlled list","")</f>
        <v/>
      </c>
      <c r="W133" s="84" t="str">
        <f>IF(AND(LEFT(MasterCMCopy!$C133,6)="BT-198", MasterCMCopy!$C133&lt;&gt;MasterCMCopy!$C132),MasterCMCopy!$C133,"")</f>
        <v/>
      </c>
      <c r="X133" s="84" t="str">
        <f>IF(AND(LEFT(MasterCMCopy!$C133,6)="BT-198", MasterCMCopy!$C133&lt;&gt;MasterCMCopy!$C132), MasterCMCopy!$D133 &amp; IF(AND(MasterCMCopy!$C133=MasterCMCopy!$C134, MasterCMCopy!$D133&lt;&gt;MasterCMCopy!$D134), (" (" &amp; MasterCMCopy!$D134 &amp; " below SDK 1.6)"), ""),"")</f>
        <v/>
      </c>
      <c r="Y133" s="84" t="str">
        <f t="shared" si="2"/>
        <v>tedm:MG-langString-hasConfidentialityJustification--NonPublishedInformation-ND-LotAwardCriteriaNameUnpublish</v>
      </c>
      <c r="Z133" s="84" t="str">
        <f t="shared" si="3"/>
        <v/>
      </c>
      <c r="AA133" s="84" t="str">
        <f>IF(AND(LEFT(MasterCMCopy!$C133,6)="BT-196", MasterCMCopy!$C133&lt;&gt;MasterCMCopy!$C132),MasterCMCopy!$C133,"")</f>
        <v/>
      </c>
      <c r="AB133" s="84" t="str">
        <f>IF(AND(LEFT(MasterCMCopy!$C133,6)="BT-196", MasterCMCopy!$C133&lt;&gt;MasterCMCopy!$C132), MasterCMCopy!$D133 &amp; " of " &amp; MasterCMCopy!$L133 &amp; " under " &amp; MasterCMCopy!$I133,"")</f>
        <v/>
      </c>
      <c r="AC133" s="84" t="str">
        <f t="shared" si="4"/>
        <v/>
      </c>
      <c r="AD133" s="84" t="str">
        <f t="shared" si="5"/>
        <v/>
      </c>
    </row>
    <row r="134">
      <c r="A134" s="84" t="str">
        <f t="shared" si="1"/>
        <v/>
      </c>
      <c r="B134" s="84" t="str">
        <f>IF(MasterCMCopy!$X134="","---", "tedm:" &amp; IF(LEFT(MasterCMCopy!$C134, 3)="ND-", IF(LEFT(MasterCMCopy!$C138, 3)="ND-", MasterCMCopy!$L140, MasterCMCopy!$L138) &amp; "-" &amp; MasterCMCopy!$C134, MasterCMCopy!$L134 &amp; "-" &amp; MasterCMCopy!$I134))</f>
        <v>tedm:MG-NonPublishedInformation-ND-LotAwardCriteriaNameUnpublish</v>
      </c>
      <c r="C134" s="85" t="str">
        <f>IF(AND(LEFT(MasterCMCopy!$C134,6)="BT-195", OR(LEFT(MasterCMCopy!$C133,3)="ND-",$B134&lt;&gt;$B133)),MasterCMCopy!$L134,"")</f>
        <v/>
      </c>
      <c r="D134" s="84" t="str">
        <f>IF(AND(LEFT(MasterCMCopy!$C134,3)="ND-", OR(MasterCMCopy!$N134&lt;&gt;MasterCMCopy!$N133, MasterCMCopy!$P134&lt;&gt;MasterCMCopy!$P133)),MasterCMCopy!$C134,"")</f>
        <v/>
      </c>
      <c r="E134" s="84" t="str">
        <f>IF(AND(LEFT(MasterCMCopy!$C134,3)="ND-", OR(MasterCMCopy!$N134&lt;&gt;MasterCMCopy!$N133, MasterCMCopy!$P134&lt;&gt;MasterCMCopy!$P133)),MasterCMCopy!$N134,"")</f>
        <v/>
      </c>
      <c r="F134" s="86" t="str">
        <f>IFERROR(__xludf.DUMMYFUNCTION("IF($E134="""", """", REGEXEXTRACT($E134,""efbc:FieldIdentifierCode[^\]]+""))"),"")</f>
        <v/>
      </c>
      <c r="G134" s="87" t="str">
        <f>MasterCMCopy!A134</f>
        <v>1.4</v>
      </c>
      <c r="H134" s="87" t="str">
        <f>MasterCMCopy!B134</f>
        <v/>
      </c>
      <c r="J134" s="86" t="str">
        <f>IF(LEFT(MasterCMCopy!$C134,3)="ND-", IF(LEFT(MasterCMCopy!$X134,10)&lt;&gt;"epo:NonPub", MasterCMCopy!$L134, IF(RIGHT(MasterCMCopy!$X134,13)="epo:Procedure", "MG-Procedure", "")), "")</f>
        <v>MG-AwardCriterion-specifiesProcurementCriterion-Lot</v>
      </c>
      <c r="K134" s="85" t="str">
        <f>IF(J134="", "", IF(J134="MG-Procedure", "ND-Root", MasterCMCopy!H134))</f>
        <v>ND-LotAwardCriterionParameters</v>
      </c>
      <c r="L134" s="84" t="str">
        <f>IF($J134="", "", MasterCMCopy!$C134 &amp; " (concernsMaskedObject)")</f>
        <v>ND-LotAwardCriteriaNameUnpublish (concernsMaskedObject)</v>
      </c>
      <c r="M134" s="84" t="str">
        <f>IFERROR(__xludf.DUMMYFUNCTION("IF($J134="""", """", ""Connection from NonPublishedInformation to "" &amp; REGEXEXTRACT(MasterCMCopy!$X134, "".*:(.*)"") &amp; "" under "" &amp; $J134 &amp; ""_"" &amp; $K134)"),"Connection from NonPublishedInformation to AwardCriterion under MG-AwardCriterion-specifiesProcurementCriterion-Lot_ND-LotAwardCriterionParameters")</f>
        <v>Connection from NonPublishedInformation to AwardCriterion under MG-AwardCriterion-specifiesProcurementCriterion-Lot_ND-LotAwardCriterionParameters</v>
      </c>
      <c r="N134" s="84" t="str">
        <f t="shared" si="6"/>
        <v>tedm:MG-AwardCriterion-specifiesProcurementCriterion-Lot_ND-LotAwardCriterionParameters</v>
      </c>
      <c r="O134" s="86" t="str">
        <f>IFERROR(__xludf.DUMMYFUNCTION("IF($J134="""", """", IF($J134=""MG-Procedure"", """", REGEXREPLACE(MasterCMCopy!$P134,""\[[^\]]+\]"","""")))"),"efac:FieldsPrivacy")</f>
        <v>efac:FieldsPrivacy</v>
      </c>
      <c r="P134" s="83" t="str">
        <f>IFERROR(__xludf.DUMMYFUNCTION("REGEXREPLACE($O134,""[^/]+"","".."")"),"..")</f>
        <v>..</v>
      </c>
      <c r="Q134" s="84" t="str">
        <f>IF(AND(LEFT(MasterCMCopy!$C134,6)="BT-195", OR(MasterCMCopy!$O134&lt;&gt;MasterCMCopy!$O133,$G134&lt;&gt;$G133,$H134&lt;&gt;$H133)),MasterCMCopy!$C134,"")</f>
        <v/>
      </c>
      <c r="R134" s="84" t="str">
        <f>IF(AND(LEFT(MasterCMCopy!$C134,6)="BT-195", OR(MasterCMCopy!$O134&lt;&gt;MasterCMCopy!$O133,$G134&lt;&gt;$G133,$H134&lt;&gt;$H133)), "The field " &amp; MasterCMCopy!$C134 &amp; ", " &amp; MasterCMCopy!$D134 &amp; ", specifies information to generate the URI of the masked property","")</f>
        <v/>
      </c>
      <c r="S134" s="84" t="str">
        <f>IF(AND(LEFT(MasterCMCopy!$C134,6)="BT-195", OR(MasterCMCopy!$O134&lt;&gt;MasterCMCopy!$O133,$G134&lt;&gt;$G133,$H134&lt;&gt;$H133)),MasterCMCopy!$O134,"")</f>
        <v/>
      </c>
      <c r="T134" s="84" t="str">
        <f>IFERROR(__xludf.DUMMYFUNCTION("IF(AND(LEFT(MasterCMCopy!$C134,6)=""BT-195"", MasterCMCopy!$O134&lt;&gt;MasterCMCopy!$O133),IFNA(REGEXEXTRACT(MasterCMCopy!$Y134,""&lt;(.*)&gt;""),""UNKNOWN""),"""")"),"")</f>
        <v/>
      </c>
      <c r="U134" s="84" t="str">
        <f>IF(AND(LEFT(MasterCMCopy!$C134,6)="BT-197", MasterCMCopy!$C134&lt;&gt;MasterCMCopy!$C133),MasterCMCopy!$C134,"")</f>
        <v/>
      </c>
      <c r="V134" s="84" t="str">
        <f>IF(AND(LEFT(MasterCMCopy!$C134,6)="BT-197", MasterCMCopy!$C134&lt;&gt;MasterCMCopy!$C133), "In " &amp; MasterCMCopy!$C134 &amp; ", " &amp; MasterCMCopy!$D134 &amp; ", we link to the at-voc:non-publication-justification controlled list","")</f>
        <v/>
      </c>
      <c r="W134" s="84" t="str">
        <f>IF(AND(LEFT(MasterCMCopy!$C134,6)="BT-198", MasterCMCopy!$C134&lt;&gt;MasterCMCopy!$C133),MasterCMCopy!$C134,"")</f>
        <v/>
      </c>
      <c r="X134" s="84" t="str">
        <f>IF(AND(LEFT(MasterCMCopy!$C134,6)="BT-198", MasterCMCopy!$C134&lt;&gt;MasterCMCopy!$C133), MasterCMCopy!$D134 &amp; IF(AND(MasterCMCopy!$C134=MasterCMCopy!$C135, MasterCMCopy!$D134&lt;&gt;MasterCMCopy!$D135), (" (" &amp; MasterCMCopy!$D135 &amp; " below SDK 1.6)"), ""),"")</f>
        <v/>
      </c>
      <c r="Y134" s="84" t="str">
        <f t="shared" si="2"/>
        <v>tedm:MG-langString-hasConfidentialityJustification--NonPublishedInformation-ND-LotAwardCriteriaNameUnpublish</v>
      </c>
      <c r="Z134" s="84" t="str">
        <f t="shared" si="3"/>
        <v/>
      </c>
      <c r="AA134" s="84" t="str">
        <f>IF(AND(LEFT(MasterCMCopy!$C134,6)="BT-196", MasterCMCopy!$C134&lt;&gt;MasterCMCopy!$C133),MasterCMCopy!$C134,"")</f>
        <v/>
      </c>
      <c r="AB134" s="84" t="str">
        <f>IF(AND(LEFT(MasterCMCopy!$C134,6)="BT-196", MasterCMCopy!$C134&lt;&gt;MasterCMCopy!$C133), MasterCMCopy!$D134 &amp; " of " &amp; MasterCMCopy!$L134 &amp; " under " &amp; MasterCMCopy!$I134,"")</f>
        <v/>
      </c>
      <c r="AC134" s="84" t="str">
        <f t="shared" si="4"/>
        <v/>
      </c>
      <c r="AD134" s="84" t="str">
        <f t="shared" si="5"/>
        <v/>
      </c>
    </row>
    <row r="135">
      <c r="A135" s="84" t="str">
        <f t="shared" si="1"/>
        <v/>
      </c>
      <c r="B135" s="84" t="str">
        <f>IF(MasterCMCopy!$X135="","---", "tedm:" &amp; IF(LEFT(MasterCMCopy!$C135, 3)="ND-", IF(LEFT(MasterCMCopy!$C139, 3)="ND-", MasterCMCopy!$L141, MasterCMCopy!$L139) &amp; "-" &amp; MasterCMCopy!$C135, MasterCMCopy!$L135 &amp; "-" &amp; MasterCMCopy!$I135))</f>
        <v>tedm:MG-NonPublishedInformation-ND-LotAwardCriteriaNameUnpublish</v>
      </c>
      <c r="C135" s="85" t="str">
        <f>IF(AND(LEFT(MasterCMCopy!$C135,6)="BT-195", OR(LEFT(MasterCMCopy!$C134,3)="ND-",$B135&lt;&gt;$B134)),MasterCMCopy!$L135,"")</f>
        <v>MG-NonPublishedInformation</v>
      </c>
      <c r="D135" s="84" t="str">
        <f>IF(AND(LEFT(MasterCMCopy!$C135,3)="ND-", OR(MasterCMCopy!$N135&lt;&gt;MasterCMCopy!$N134, MasterCMCopy!$P135&lt;&gt;MasterCMCopy!$P134)),MasterCMCopy!$C135,"")</f>
        <v/>
      </c>
      <c r="E135" s="84" t="str">
        <f>IF(AND(LEFT(MasterCMCopy!$C135,3)="ND-", OR(MasterCMCopy!$N135&lt;&gt;MasterCMCopy!$N134, MasterCMCopy!$P135&lt;&gt;MasterCMCopy!$P134)),MasterCMCopy!$N135,"")</f>
        <v/>
      </c>
      <c r="F135" s="86" t="str">
        <f>IFERROR(__xludf.DUMMYFUNCTION("IF($E135="""", """", REGEXEXTRACT($E135,""efbc:FieldIdentifierCode[^\]]+""))"),"")</f>
        <v/>
      </c>
      <c r="G135" s="87" t="str">
        <f>MasterCMCopy!A135</f>
        <v>1.4</v>
      </c>
      <c r="H135" s="87" t="str">
        <f>MasterCMCopy!B135</f>
        <v/>
      </c>
      <c r="J135" s="86" t="str">
        <f>IF(LEFT(MasterCMCopy!$C135,3)="ND-", IF(LEFT(MasterCMCopy!$X135,10)&lt;&gt;"epo:NonPub", MasterCMCopy!$L135, IF(RIGHT(MasterCMCopy!$X135,13)="epo:Procedure", "MG-Procedure", "")), "")</f>
        <v/>
      </c>
      <c r="K135" s="85" t="str">
        <f>IF(J135="", "", IF(J135="MG-Procedure", "ND-Root", MasterCMCopy!H135))</f>
        <v/>
      </c>
      <c r="L135" s="84" t="str">
        <f>IF($J135="", "", MasterCMCopy!$C135 &amp; " (concernsMaskedObject)")</f>
        <v/>
      </c>
      <c r="M135" s="84" t="str">
        <f>IFERROR(__xludf.DUMMYFUNCTION("IF($J135="""", """", ""Connection from NonPublishedInformation to "" &amp; REGEXEXTRACT(MasterCMCopy!$X135, "".*:(.*)"") &amp; "" under "" &amp; $J135 &amp; ""_"" &amp; $K135)"),"")</f>
        <v/>
      </c>
      <c r="N135" s="84" t="str">
        <f t="shared" si="6"/>
        <v/>
      </c>
      <c r="O135" s="86" t="str">
        <f>IFERROR(__xludf.DUMMYFUNCTION("IF($J135="""", """", IF($J135=""MG-Procedure"", """", REGEXREPLACE(MasterCMCopy!$P135,""\[[^\]]+\]"","""")))"),"")</f>
        <v/>
      </c>
      <c r="P135" s="83" t="str">
        <f>IFERROR(__xludf.DUMMYFUNCTION("REGEXREPLACE($O135,""[^/]+"","".."")"),"")</f>
        <v/>
      </c>
      <c r="Q135" s="84" t="str">
        <f>IF(AND(LEFT(MasterCMCopy!$C135,6)="BT-195", OR(MasterCMCopy!$O135&lt;&gt;MasterCMCopy!$O134,$G135&lt;&gt;$G134,$H135&lt;&gt;$H134)),MasterCMCopy!$C135,"")</f>
        <v>BT-195(BT-734)-Lot</v>
      </c>
      <c r="R135" s="84" t="str">
        <f>IF(AND(LEFT(MasterCMCopy!$C135,6)="BT-195", OR(MasterCMCopy!$O135&lt;&gt;MasterCMCopy!$O134,$G135&lt;&gt;$G134,$H135&lt;&gt;$H134)), "The field " &amp; MasterCMCopy!$C135 &amp; ", " &amp; MasterCMCopy!$D135 &amp; ", specifies information to generate the URI of the masked property","")</f>
        <v>The field BT-195(BT-734)-Lot, Unpublished Identifier, specifies information to generate the URI of the masked property</v>
      </c>
      <c r="S135" s="84" t="str">
        <f>IF(AND(LEFT(MasterCMCopy!$C135,6)="BT-195", OR(MasterCMCopy!$O135&lt;&gt;MasterCMCopy!$O134,$G135&lt;&gt;$G134,$H135&lt;&gt;$H134)),MasterCMCopy!$O135,"")</f>
        <v>efbc:FieldIdentifierCode/text() = 'awa-cri-nam'</v>
      </c>
      <c r="T135" s="88" t="str">
        <f>IFERROR(__xludf.DUMMYFUNCTION("IF(AND(LEFT(MasterCMCopy!$C135,6)=""BT-195"", MasterCMCopy!$O135&lt;&gt;MasterCMCopy!$O134),IFNA(REGEXEXTRACT(MasterCMCopy!$Y135,""&lt;(.*)&gt;""),""UNKNOWN""),"""")"),"http://www.w3.org/2004/02/skos/core#prefLabel")</f>
        <v>http://www.w3.org/2004/02/skos/core#prefLabel</v>
      </c>
      <c r="U135" s="84" t="str">
        <f>IF(AND(LEFT(MasterCMCopy!$C135,6)="BT-197", MasterCMCopy!$C135&lt;&gt;MasterCMCopy!$C134),MasterCMCopy!$C135,"")</f>
        <v/>
      </c>
      <c r="V135" s="84" t="str">
        <f>IF(AND(LEFT(MasterCMCopy!$C135,6)="BT-197", MasterCMCopy!$C135&lt;&gt;MasterCMCopy!$C134), "In " &amp; MasterCMCopy!$C135 &amp; ", " &amp; MasterCMCopy!$D135 &amp; ", we link to the at-voc:non-publication-justification controlled list","")</f>
        <v/>
      </c>
      <c r="W135" s="84" t="str">
        <f>IF(AND(LEFT(MasterCMCopy!$C135,6)="BT-198", MasterCMCopy!$C135&lt;&gt;MasterCMCopy!$C134),MasterCMCopy!$C135,"")</f>
        <v/>
      </c>
      <c r="X135" s="84" t="str">
        <f>IF(AND(LEFT(MasterCMCopy!$C135,6)="BT-198", MasterCMCopy!$C135&lt;&gt;MasterCMCopy!$C134), MasterCMCopy!$D135 &amp; IF(AND(MasterCMCopy!$C135=MasterCMCopy!$C136, MasterCMCopy!$D135&lt;&gt;MasterCMCopy!$D136), (" (" &amp; MasterCMCopy!$D136 &amp; " below SDK 1.6)"), ""),"")</f>
        <v/>
      </c>
      <c r="Y135" s="84" t="str">
        <f t="shared" si="2"/>
        <v>tedm:MG-langString-hasConfidentialityJustification--NonPublishedInformation-ND-LotAwardCriteriaNameUnpublish</v>
      </c>
      <c r="Z135" s="84" t="str">
        <f t="shared" si="3"/>
        <v/>
      </c>
      <c r="AA135" s="84" t="str">
        <f>IF(AND(LEFT(MasterCMCopy!$C135,6)="BT-196", MasterCMCopy!$C135&lt;&gt;MasterCMCopy!$C134),MasterCMCopy!$C135,"")</f>
        <v/>
      </c>
      <c r="AB135" s="84" t="str">
        <f>IF(AND(LEFT(MasterCMCopy!$C135,6)="BT-196", MasterCMCopy!$C135&lt;&gt;MasterCMCopy!$C134), MasterCMCopy!$D135 &amp; " of " &amp; MasterCMCopy!$L135 &amp; " under " &amp; MasterCMCopy!$I135,"")</f>
        <v/>
      </c>
      <c r="AC135" s="84" t="str">
        <f t="shared" si="4"/>
        <v/>
      </c>
      <c r="AD135" s="84" t="str">
        <f t="shared" si="5"/>
        <v/>
      </c>
    </row>
    <row r="136">
      <c r="A136" s="84" t="str">
        <f t="shared" si="1"/>
        <v/>
      </c>
      <c r="B136" s="84" t="str">
        <f>IF(MasterCMCopy!$X136="","---", "tedm:" &amp; IF(LEFT(MasterCMCopy!$C136, 3)="ND-", IF(LEFT(MasterCMCopy!$C140, 3)="ND-", MasterCMCopy!$L142, MasterCMCopy!$L140) &amp; "-" &amp; MasterCMCopy!$C136, MasterCMCopy!$L136 &amp; "-" &amp; MasterCMCopy!$I136))</f>
        <v>tedm:MG-NonPublishedInformation-ND-LotAwardCriteriaNameUnpublish</v>
      </c>
      <c r="C136" s="85" t="str">
        <f>IF(AND(LEFT(MasterCMCopy!$C136,6)="BT-195", OR(LEFT(MasterCMCopy!$C135,3)="ND-",$B136&lt;&gt;$B135)),MasterCMCopy!$L136,"")</f>
        <v/>
      </c>
      <c r="D136" s="84" t="str">
        <f>IF(AND(LEFT(MasterCMCopy!$C136,3)="ND-", OR(MasterCMCopy!$N136&lt;&gt;MasterCMCopy!$N135, MasterCMCopy!$P136&lt;&gt;MasterCMCopy!$P135)),MasterCMCopy!$C136,"")</f>
        <v/>
      </c>
      <c r="E136" s="84" t="str">
        <f>IF(AND(LEFT(MasterCMCopy!$C136,3)="ND-", OR(MasterCMCopy!$N136&lt;&gt;MasterCMCopy!$N135, MasterCMCopy!$P136&lt;&gt;MasterCMCopy!$P135)),MasterCMCopy!$N136,"")</f>
        <v/>
      </c>
      <c r="F136" s="86" t="str">
        <f>IFERROR(__xludf.DUMMYFUNCTION("IF($E136="""", """", REGEXEXTRACT($E136,""efbc:FieldIdentifierCode[^\]]+""))"),"")</f>
        <v/>
      </c>
      <c r="G136" s="87" t="str">
        <f>MasterCMCopy!A136</f>
        <v>1.4</v>
      </c>
      <c r="H136" s="87" t="str">
        <f>MasterCMCopy!B136</f>
        <v/>
      </c>
      <c r="J136" s="86" t="str">
        <f>IF(LEFT(MasterCMCopy!$C136,3)="ND-", IF(LEFT(MasterCMCopy!$X136,10)&lt;&gt;"epo:NonPub", MasterCMCopy!$L136, IF(RIGHT(MasterCMCopy!$X136,13)="epo:Procedure", "MG-Procedure", "")), "")</f>
        <v/>
      </c>
      <c r="K136" s="85" t="str">
        <f>IF(J136="", "", IF(J136="MG-Procedure", "ND-Root", MasterCMCopy!H136))</f>
        <v/>
      </c>
      <c r="L136" s="84" t="str">
        <f>IF($J136="", "", MasterCMCopy!$C136 &amp; " (concernsMaskedObject)")</f>
        <v/>
      </c>
      <c r="M136" s="84" t="str">
        <f>IFERROR(__xludf.DUMMYFUNCTION("IF($J136="""", """", ""Connection from NonPublishedInformation to "" &amp; REGEXEXTRACT(MasterCMCopy!$X136, "".*:(.*)"") &amp; "" under "" &amp; $J136 &amp; ""_"" &amp; $K136)"),"")</f>
        <v/>
      </c>
      <c r="N136" s="84" t="str">
        <f t="shared" si="6"/>
        <v/>
      </c>
      <c r="O136" s="86" t="str">
        <f>IFERROR(__xludf.DUMMYFUNCTION("IF($J136="""", """", IF($J136=""MG-Procedure"", """", REGEXREPLACE(MasterCMCopy!$P136,""\[[^\]]+\]"","""")))"),"")</f>
        <v/>
      </c>
      <c r="P136" s="83" t="str">
        <f>IFERROR(__xludf.DUMMYFUNCTION("REGEXREPLACE($O136,""[^/]+"","".."")"),"")</f>
        <v/>
      </c>
      <c r="Q136" s="84" t="str">
        <f>IF(AND(LEFT(MasterCMCopy!$C136,6)="BT-195", OR(MasterCMCopy!$O136&lt;&gt;MasterCMCopy!$O135,$G136&lt;&gt;$G135,$H136&lt;&gt;$H135)),MasterCMCopy!$C136,"")</f>
        <v/>
      </c>
      <c r="R136" s="84" t="str">
        <f>IF(AND(LEFT(MasterCMCopy!$C136,6)="BT-195", OR(MasterCMCopy!$O136&lt;&gt;MasterCMCopy!$O135,$G136&lt;&gt;$G135,$H136&lt;&gt;$H135)), "The field " &amp; MasterCMCopy!$C136 &amp; ", " &amp; MasterCMCopy!$D136 &amp; ", specifies information to generate the URI of the masked property","")</f>
        <v/>
      </c>
      <c r="S136" s="84" t="str">
        <f>IF(AND(LEFT(MasterCMCopy!$C136,6)="BT-195", OR(MasterCMCopy!$O136&lt;&gt;MasterCMCopy!$O135,$G136&lt;&gt;$G135,$H136&lt;&gt;$H135)),MasterCMCopy!$O136,"")</f>
        <v/>
      </c>
      <c r="T136" s="84" t="str">
        <f>IFERROR(__xludf.DUMMYFUNCTION("IF(AND(LEFT(MasterCMCopy!$C136,6)=""BT-195"", MasterCMCopy!$O136&lt;&gt;MasterCMCopy!$O135),IFNA(REGEXEXTRACT(MasterCMCopy!$Y136,""&lt;(.*)&gt;""),""UNKNOWN""),"""")"),"")</f>
        <v/>
      </c>
      <c r="U136" s="84" t="str">
        <f>IF(AND(LEFT(MasterCMCopy!$C136,6)="BT-197", MasterCMCopy!$C136&lt;&gt;MasterCMCopy!$C135),MasterCMCopy!$C136,"")</f>
        <v/>
      </c>
      <c r="V136" s="84" t="str">
        <f>IF(AND(LEFT(MasterCMCopy!$C136,6)="BT-197", MasterCMCopy!$C136&lt;&gt;MasterCMCopy!$C135), "In " &amp; MasterCMCopy!$C136 &amp; ", " &amp; MasterCMCopy!$D136 &amp; ", we link to the at-voc:non-publication-justification controlled list","")</f>
        <v/>
      </c>
      <c r="W136" s="84" t="str">
        <f>IF(AND(LEFT(MasterCMCopy!$C136,6)="BT-198", MasterCMCopy!$C136&lt;&gt;MasterCMCopy!$C135),MasterCMCopy!$C136,"")</f>
        <v/>
      </c>
      <c r="X136" s="84" t="str">
        <f>IF(AND(LEFT(MasterCMCopy!$C136,6)="BT-198", MasterCMCopy!$C136&lt;&gt;MasterCMCopy!$C135), MasterCMCopy!$D136 &amp; IF(AND(MasterCMCopy!$C136=MasterCMCopy!$C137, MasterCMCopy!$D136&lt;&gt;MasterCMCopy!$D137), (" (" &amp; MasterCMCopy!$D137 &amp; " below SDK 1.6)"), ""),"")</f>
        <v/>
      </c>
      <c r="Y136" s="84" t="str">
        <f t="shared" si="2"/>
        <v>tedm:MG-langString-hasConfidentialityJustification--NonPublishedInformation-ND-LotAwardCriteriaNameUnpublish</v>
      </c>
      <c r="Z136" s="84" t="str">
        <f t="shared" si="3"/>
        <v/>
      </c>
      <c r="AA136" s="84" t="str">
        <f>IF(AND(LEFT(MasterCMCopy!$C136,6)="BT-196", MasterCMCopy!$C136&lt;&gt;MasterCMCopy!$C135),MasterCMCopy!$C136,"")</f>
        <v>BT-196(BT-734)-Lot</v>
      </c>
      <c r="AB136" s="84" t="str">
        <f>IF(AND(LEFT(MasterCMCopy!$C136,6)="BT-196", MasterCMCopy!$C136&lt;&gt;MasterCMCopy!$C135), MasterCMCopy!$D136 &amp; " of " &amp; MasterCMCopy!$L136 &amp; " under " &amp; MasterCMCopy!$I136,"")</f>
        <v>Unpublished Justification Description of MG-NonPublishedInformation under ND-LotAwardCriteriaNameUnpublish</v>
      </c>
      <c r="AC136" s="84" t="str">
        <f t="shared" si="4"/>
        <v>BT-196(BT-734)-Lot-Language</v>
      </c>
      <c r="AD136" s="84" t="str">
        <f t="shared" si="5"/>
        <v>Language of Unpublished Justification Description of MG-NonPublishedInformation under ND-LotAwardCriteriaNameUnpublish</v>
      </c>
    </row>
    <row r="137">
      <c r="A137" s="84" t="str">
        <f t="shared" si="1"/>
        <v/>
      </c>
      <c r="B137" s="84" t="str">
        <f>IF(MasterCMCopy!$X137="","---", "tedm:" &amp; IF(LEFT(MasterCMCopy!$C137, 3)="ND-", IF(LEFT(MasterCMCopy!$C141, 3)="ND-", MasterCMCopy!$L143, MasterCMCopy!$L141) &amp; "-" &amp; MasterCMCopy!$C137, MasterCMCopy!$L137 &amp; "-" &amp; MasterCMCopy!$I137))</f>
        <v>tedm:MG-NonPublishedInformation-ND-LotAwardCriteriaNameUnpublish</v>
      </c>
      <c r="C137" s="85" t="str">
        <f>IF(AND(LEFT(MasterCMCopy!$C137,6)="BT-195", OR(LEFT(MasterCMCopy!$C136,3)="ND-",$B137&lt;&gt;$B136)),MasterCMCopy!$L137,"")</f>
        <v/>
      </c>
      <c r="D137" s="84" t="str">
        <f>IF(AND(LEFT(MasterCMCopy!$C137,3)="ND-", OR(MasterCMCopy!$N137&lt;&gt;MasterCMCopy!$N136, MasterCMCopy!$P137&lt;&gt;MasterCMCopy!$P136)),MasterCMCopy!$C137,"")</f>
        <v/>
      </c>
      <c r="E137" s="84" t="str">
        <f>IF(AND(LEFT(MasterCMCopy!$C137,3)="ND-", OR(MasterCMCopy!$N137&lt;&gt;MasterCMCopy!$N136, MasterCMCopy!$P137&lt;&gt;MasterCMCopy!$P136)),MasterCMCopy!$N137,"")</f>
        <v/>
      </c>
      <c r="F137" s="86" t="str">
        <f>IFERROR(__xludf.DUMMYFUNCTION("IF($E137="""", """", REGEXEXTRACT($E137,""efbc:FieldIdentifierCode[^\]]+""))"),"")</f>
        <v/>
      </c>
      <c r="G137" s="87" t="str">
        <f>MasterCMCopy!A137</f>
        <v>1.4</v>
      </c>
      <c r="H137" s="87" t="str">
        <f>MasterCMCopy!B137</f>
        <v/>
      </c>
      <c r="J137" s="86" t="str">
        <f>IF(LEFT(MasterCMCopy!$C137,3)="ND-", IF(LEFT(MasterCMCopy!$X137,10)&lt;&gt;"epo:NonPub", MasterCMCopy!$L137, IF(RIGHT(MasterCMCopy!$X137,13)="epo:Procedure", "MG-Procedure", "")), "")</f>
        <v/>
      </c>
      <c r="K137" s="85" t="str">
        <f>IF(J137="", "", IF(J137="MG-Procedure", "ND-Root", MasterCMCopy!H137))</f>
        <v/>
      </c>
      <c r="L137" s="84" t="str">
        <f>IF($J137="", "", MasterCMCopy!$C137 &amp; " (concernsMaskedObject)")</f>
        <v/>
      </c>
      <c r="M137" s="84" t="str">
        <f>IFERROR(__xludf.DUMMYFUNCTION("IF($J137="""", """", ""Connection from NonPublishedInformation to "" &amp; REGEXEXTRACT(MasterCMCopy!$X137, "".*:(.*)"") &amp; "" under "" &amp; $J137 &amp; ""_"" &amp; $K137)"),"")</f>
        <v/>
      </c>
      <c r="N137" s="84" t="str">
        <f t="shared" si="6"/>
        <v/>
      </c>
      <c r="O137" s="86" t="str">
        <f>IFERROR(__xludf.DUMMYFUNCTION("IF($J137="""", """", IF($J137=""MG-Procedure"", """", REGEXREPLACE(MasterCMCopy!$P137,""\[[^\]]+\]"","""")))"),"")</f>
        <v/>
      </c>
      <c r="P137" s="83" t="str">
        <f>IFERROR(__xludf.DUMMYFUNCTION("REGEXREPLACE($O137,""[^/]+"","".."")"),"")</f>
        <v/>
      </c>
      <c r="Q137" s="84" t="str">
        <f>IF(AND(LEFT(MasterCMCopy!$C137,6)="BT-195", OR(MasterCMCopy!$O137&lt;&gt;MasterCMCopy!$O136,$G137&lt;&gt;$G136,$H137&lt;&gt;$H136)),MasterCMCopy!$C137,"")</f>
        <v/>
      </c>
      <c r="R137" s="84" t="str">
        <f>IF(AND(LEFT(MasterCMCopy!$C137,6)="BT-195", OR(MasterCMCopy!$O137&lt;&gt;MasterCMCopy!$O136,$G137&lt;&gt;$G136,$H137&lt;&gt;$H136)), "The field " &amp; MasterCMCopy!$C137 &amp; ", " &amp; MasterCMCopy!$D137 &amp; ", specifies information to generate the URI of the masked property","")</f>
        <v/>
      </c>
      <c r="S137" s="84" t="str">
        <f>IF(AND(LEFT(MasterCMCopy!$C137,6)="BT-195", OR(MasterCMCopy!$O137&lt;&gt;MasterCMCopy!$O136,$G137&lt;&gt;$G136,$H137&lt;&gt;$H136)),MasterCMCopy!$O137,"")</f>
        <v/>
      </c>
      <c r="T137" s="84" t="str">
        <f>IFERROR(__xludf.DUMMYFUNCTION("IF(AND(LEFT(MasterCMCopy!$C137,6)=""BT-195"", MasterCMCopy!$O137&lt;&gt;MasterCMCopy!$O136),IFNA(REGEXEXTRACT(MasterCMCopy!$Y137,""&lt;(.*)&gt;""),""UNKNOWN""),"""")"),"")</f>
        <v/>
      </c>
      <c r="U137" s="84" t="str">
        <f>IF(AND(LEFT(MasterCMCopy!$C137,6)="BT-197", MasterCMCopy!$C137&lt;&gt;MasterCMCopy!$C136),MasterCMCopy!$C137,"")</f>
        <v>BT-197(BT-734)-Lot</v>
      </c>
      <c r="V137" s="84" t="str">
        <f>IF(AND(LEFT(MasterCMCopy!$C137,6)="BT-197", MasterCMCopy!$C137&lt;&gt;MasterCMCopy!$C136), "In " &amp; MasterCMCopy!$C137 &amp; ", " &amp; MasterCMCopy!$D137 &amp; ", we link to the at-voc:non-publication-justification controlled list","")</f>
        <v>In BT-197(BT-734)-Lot, Unpublished Justification Code, we link to the at-voc:non-publication-justification controlled list</v>
      </c>
      <c r="W137" s="84" t="str">
        <f>IF(AND(LEFT(MasterCMCopy!$C137,6)="BT-198", MasterCMCopy!$C137&lt;&gt;MasterCMCopy!$C136),MasterCMCopy!$C137,"")</f>
        <v/>
      </c>
      <c r="X137" s="84" t="str">
        <f>IF(AND(LEFT(MasterCMCopy!$C137,6)="BT-198", MasterCMCopy!$C137&lt;&gt;MasterCMCopy!$C136), MasterCMCopy!$D137 &amp; IF(AND(MasterCMCopy!$C137=MasterCMCopy!$C138, MasterCMCopy!$D137&lt;&gt;MasterCMCopy!$D138), (" (" &amp; MasterCMCopy!$D138 &amp; " below SDK 1.6)"), ""),"")</f>
        <v/>
      </c>
      <c r="Y137" s="84" t="str">
        <f t="shared" si="2"/>
        <v>tedm:MG-langString-hasConfidentialityJustification--NonPublishedInformation-ND-LotAwardCriteriaNameUnpublish</v>
      </c>
      <c r="Z137" s="84" t="str">
        <f t="shared" si="3"/>
        <v/>
      </c>
      <c r="AA137" s="84" t="str">
        <f>IF(AND(LEFT(MasterCMCopy!$C137,6)="BT-196", MasterCMCopy!$C137&lt;&gt;MasterCMCopy!$C136),MasterCMCopy!$C137,"")</f>
        <v/>
      </c>
      <c r="AB137" s="84" t="str">
        <f>IF(AND(LEFT(MasterCMCopy!$C137,6)="BT-196", MasterCMCopy!$C137&lt;&gt;MasterCMCopy!$C136), MasterCMCopy!$D137 &amp; " of " &amp; MasterCMCopy!$L137 &amp; " under " &amp; MasterCMCopy!$I137,"")</f>
        <v/>
      </c>
      <c r="AC137" s="84" t="str">
        <f t="shared" si="4"/>
        <v/>
      </c>
      <c r="AD137" s="84" t="str">
        <f t="shared" si="5"/>
        <v/>
      </c>
    </row>
    <row r="138">
      <c r="A138" s="84" t="str">
        <f t="shared" si="1"/>
        <v/>
      </c>
      <c r="B138" s="84" t="str">
        <f>IF(MasterCMCopy!$X138="","---", "tedm:" &amp; IF(LEFT(MasterCMCopy!$C138, 3)="ND-", IF(LEFT(MasterCMCopy!$C142, 3)="ND-", MasterCMCopy!$L144, MasterCMCopy!$L142) &amp; "-" &amp; MasterCMCopy!$C138, MasterCMCopy!$L138 &amp; "-" &amp; MasterCMCopy!$I138))</f>
        <v>tedm:MG-NonPublishedInformation-ND-LotAwardCriteriaNameUnpublish</v>
      </c>
      <c r="C138" s="85" t="str">
        <f>IF(AND(LEFT(MasterCMCopy!$C138,6)="BT-195", OR(LEFT(MasterCMCopy!$C137,3)="ND-",$B138&lt;&gt;$B137)),MasterCMCopy!$L138,"")</f>
        <v/>
      </c>
      <c r="D138" s="84" t="str">
        <f>IF(AND(LEFT(MasterCMCopy!$C138,3)="ND-", OR(MasterCMCopy!$N138&lt;&gt;MasterCMCopy!$N137, MasterCMCopy!$P138&lt;&gt;MasterCMCopy!$P137)),MasterCMCopy!$C138,"")</f>
        <v/>
      </c>
      <c r="E138" s="84" t="str">
        <f>IF(AND(LEFT(MasterCMCopy!$C138,3)="ND-", OR(MasterCMCopy!$N138&lt;&gt;MasterCMCopy!$N137, MasterCMCopy!$P138&lt;&gt;MasterCMCopy!$P137)),MasterCMCopy!$N138,"")</f>
        <v/>
      </c>
      <c r="F138" s="86" t="str">
        <f>IFERROR(__xludf.DUMMYFUNCTION("IF($E138="""", """", REGEXEXTRACT($E138,""efbc:FieldIdentifierCode[^\]]+""))"),"")</f>
        <v/>
      </c>
      <c r="G138" s="87" t="str">
        <f>MasterCMCopy!A138</f>
        <v>1.4</v>
      </c>
      <c r="H138" s="87" t="str">
        <f>MasterCMCopy!B138</f>
        <v>1.5</v>
      </c>
      <c r="J138" s="86" t="str">
        <f>IF(LEFT(MasterCMCopy!$C138,3)="ND-", IF(LEFT(MasterCMCopy!$X138,10)&lt;&gt;"epo:NonPub", MasterCMCopy!$L138, IF(RIGHT(MasterCMCopy!$X138,13)="epo:Procedure", "MG-Procedure", "")), "")</f>
        <v/>
      </c>
      <c r="K138" s="85" t="str">
        <f>IF(J138="", "", IF(J138="MG-Procedure", "ND-Root", MasterCMCopy!H138))</f>
        <v/>
      </c>
      <c r="L138" s="84" t="str">
        <f>IF($J138="", "", MasterCMCopy!$C138 &amp; " (concernsMaskedObject)")</f>
        <v/>
      </c>
      <c r="M138" s="84" t="str">
        <f>IFERROR(__xludf.DUMMYFUNCTION("IF($J138="""", """", ""Connection from NonPublishedInformation to "" &amp; REGEXEXTRACT(MasterCMCopy!$X138, "".*:(.*)"") &amp; "" under "" &amp; $J138 &amp; ""_"" &amp; $K138)"),"")</f>
        <v/>
      </c>
      <c r="N138" s="84" t="str">
        <f t="shared" si="6"/>
        <v/>
      </c>
      <c r="O138" s="86" t="str">
        <f>IFERROR(__xludf.DUMMYFUNCTION("IF($J138="""", """", IF($J138=""MG-Procedure"", """", REGEXREPLACE(MasterCMCopy!$P138,""\[[^\]]+\]"","""")))"),"")</f>
        <v/>
      </c>
      <c r="P138" s="83" t="str">
        <f>IFERROR(__xludf.DUMMYFUNCTION("REGEXREPLACE($O138,""[^/]+"","".."")"),"")</f>
        <v/>
      </c>
      <c r="Q138" s="84" t="str">
        <f>IF(AND(LEFT(MasterCMCopy!$C138,6)="BT-195", OR(MasterCMCopy!$O138&lt;&gt;MasterCMCopy!$O137,$G138&lt;&gt;$G137,$H138&lt;&gt;$H137)),MasterCMCopy!$C138,"")</f>
        <v/>
      </c>
      <c r="R138" s="84" t="str">
        <f>IF(AND(LEFT(MasterCMCopy!$C138,6)="BT-195", OR(MasterCMCopy!$O138&lt;&gt;MasterCMCopy!$O137,$G138&lt;&gt;$G137,$H138&lt;&gt;$H137)), "The field " &amp; MasterCMCopy!$C138 &amp; ", " &amp; MasterCMCopy!$D138 &amp; ", specifies information to generate the URI of the masked property","")</f>
        <v/>
      </c>
      <c r="S138" s="84" t="str">
        <f>IF(AND(LEFT(MasterCMCopy!$C138,6)="BT-195", OR(MasterCMCopy!$O138&lt;&gt;MasterCMCopy!$O137,$G138&lt;&gt;$G137,$H138&lt;&gt;$H137)),MasterCMCopy!$O138,"")</f>
        <v/>
      </c>
      <c r="T138" s="84" t="str">
        <f>IFERROR(__xludf.DUMMYFUNCTION("IF(AND(LEFT(MasterCMCopy!$C138,6)=""BT-195"", MasterCMCopy!$O138&lt;&gt;MasterCMCopy!$O137),IFNA(REGEXEXTRACT(MasterCMCopy!$Y138,""&lt;(.*)&gt;""),""UNKNOWN""),"""")"),"")</f>
        <v/>
      </c>
      <c r="U138" s="84" t="str">
        <f>IF(AND(LEFT(MasterCMCopy!$C138,6)="BT-197", MasterCMCopy!$C138&lt;&gt;MasterCMCopy!$C137),MasterCMCopy!$C138,"")</f>
        <v/>
      </c>
      <c r="V138" s="84" t="str">
        <f>IF(AND(LEFT(MasterCMCopy!$C138,6)="BT-197", MasterCMCopy!$C138&lt;&gt;MasterCMCopy!$C137), "In " &amp; MasterCMCopy!$C138 &amp; ", " &amp; MasterCMCopy!$D138 &amp; ", we link to the at-voc:non-publication-justification controlled list","")</f>
        <v/>
      </c>
      <c r="W138" s="84" t="str">
        <f>IF(AND(LEFT(MasterCMCopy!$C138,6)="BT-198", MasterCMCopy!$C138&lt;&gt;MasterCMCopy!$C137),MasterCMCopy!$C138,"")</f>
        <v>BT-198(BT-734)-Lot</v>
      </c>
      <c r="X138" s="84" t="str">
        <f>IF(AND(LEFT(MasterCMCopy!$C138,6)="BT-198", MasterCMCopy!$C138&lt;&gt;MasterCMCopy!$C137), MasterCMCopy!$D138 &amp; IF(AND(MasterCMCopy!$C138=MasterCMCopy!$C139, MasterCMCopy!$D138&lt;&gt;MasterCMCopy!$D139), (" (" &amp; MasterCMCopy!$D139 &amp; " below SDK 1.6)"), ""),"")</f>
        <v>Unpublished Accessibility Date (Unpublished Access Date below SDK 1.6)</v>
      </c>
      <c r="Y138" s="84" t="str">
        <f t="shared" si="2"/>
        <v>tedm:MG-langString-hasConfidentialityJustification--NonPublishedInformation-ND-LotAwardCriteriaNameUnpublish</v>
      </c>
      <c r="Z138" s="84" t="str">
        <f t="shared" si="3"/>
        <v/>
      </c>
      <c r="AA138" s="84" t="str">
        <f>IF(AND(LEFT(MasterCMCopy!$C138,6)="BT-196", MasterCMCopy!$C138&lt;&gt;MasterCMCopy!$C137),MasterCMCopy!$C138,"")</f>
        <v/>
      </c>
      <c r="AB138" s="84" t="str">
        <f>IF(AND(LEFT(MasterCMCopy!$C138,6)="BT-196", MasterCMCopy!$C138&lt;&gt;MasterCMCopy!$C137), MasterCMCopy!$D138 &amp; " of " &amp; MasterCMCopy!$L138 &amp; " under " &amp; MasterCMCopy!$I138,"")</f>
        <v/>
      </c>
      <c r="AC138" s="84" t="str">
        <f t="shared" si="4"/>
        <v/>
      </c>
      <c r="AD138" s="84" t="str">
        <f t="shared" si="5"/>
        <v/>
      </c>
    </row>
    <row r="139">
      <c r="A139" s="84" t="str">
        <f t="shared" si="1"/>
        <v/>
      </c>
      <c r="B139" s="84" t="str">
        <f>IF(MasterCMCopy!$X139="","---", "tedm:" &amp; IF(LEFT(MasterCMCopy!$C139, 3)="ND-", IF(LEFT(MasterCMCopy!$C143, 3)="ND-", MasterCMCopy!$L145, MasterCMCopy!$L143) &amp; "-" &amp; MasterCMCopy!$C139, MasterCMCopy!$L139 &amp; "-" &amp; MasterCMCopy!$I139))</f>
        <v>tedm:MG-NonPublishedInformation-ND-LotAwardCriteriaNameUnpublish</v>
      </c>
      <c r="C139" s="85" t="str">
        <f>IF(AND(LEFT(MasterCMCopy!$C139,6)="BT-195", OR(LEFT(MasterCMCopy!$C138,3)="ND-",$B139&lt;&gt;$B138)),MasterCMCopy!$L139,"")</f>
        <v/>
      </c>
      <c r="D139" s="84" t="str">
        <f>IF(AND(LEFT(MasterCMCopy!$C139,3)="ND-", OR(MasterCMCopy!$N139&lt;&gt;MasterCMCopy!$N138, MasterCMCopy!$P139&lt;&gt;MasterCMCopy!$P138)),MasterCMCopy!$C139,"")</f>
        <v/>
      </c>
      <c r="E139" s="84" t="str">
        <f>IF(AND(LEFT(MasterCMCopy!$C139,3)="ND-", OR(MasterCMCopy!$N139&lt;&gt;MasterCMCopy!$N138, MasterCMCopy!$P139&lt;&gt;MasterCMCopy!$P138)),MasterCMCopy!$N139,"")</f>
        <v/>
      </c>
      <c r="F139" s="86" t="str">
        <f>IFERROR(__xludf.DUMMYFUNCTION("IF($E139="""", """", REGEXEXTRACT($E139,""efbc:FieldIdentifierCode[^\]]+""))"),"")</f>
        <v/>
      </c>
      <c r="G139" s="87" t="str">
        <f>MasterCMCopy!A139</f>
        <v>1.6</v>
      </c>
      <c r="H139" s="87" t="str">
        <f>MasterCMCopy!B139</f>
        <v/>
      </c>
      <c r="J139" s="86" t="str">
        <f>IF(LEFT(MasterCMCopy!$C139,3)="ND-", IF(LEFT(MasterCMCopy!$X139,10)&lt;&gt;"epo:NonPub", MasterCMCopy!$L139, IF(RIGHT(MasterCMCopy!$X139,13)="epo:Procedure", "MG-Procedure", "")), "")</f>
        <v/>
      </c>
      <c r="K139" s="85" t="str">
        <f>IF(J139="", "", IF(J139="MG-Procedure", "ND-Root", MasterCMCopy!H139))</f>
        <v/>
      </c>
      <c r="L139" s="84" t="str">
        <f>IF($J139="", "", MasterCMCopy!$C139 &amp; " (concernsMaskedObject)")</f>
        <v/>
      </c>
      <c r="M139" s="84" t="str">
        <f>IFERROR(__xludf.DUMMYFUNCTION("IF($J139="""", """", ""Connection from NonPublishedInformation to "" &amp; REGEXEXTRACT(MasterCMCopy!$X139, "".*:(.*)"") &amp; "" under "" &amp; $J139 &amp; ""_"" &amp; $K139)"),"")</f>
        <v/>
      </c>
      <c r="N139" s="84" t="str">
        <f t="shared" si="6"/>
        <v/>
      </c>
      <c r="O139" s="86" t="str">
        <f>IFERROR(__xludf.DUMMYFUNCTION("IF($J139="""", """", IF($J139=""MG-Procedure"", """", REGEXREPLACE(MasterCMCopy!$P139,""\[[^\]]+\]"","""")))"),"")</f>
        <v/>
      </c>
      <c r="P139" s="83" t="str">
        <f>IFERROR(__xludf.DUMMYFUNCTION("REGEXREPLACE($O139,""[^/]+"","".."")"),"")</f>
        <v/>
      </c>
      <c r="Q139" s="84" t="str">
        <f>IF(AND(LEFT(MasterCMCopy!$C139,6)="BT-195", OR(MasterCMCopy!$O139&lt;&gt;MasterCMCopy!$O138,$G139&lt;&gt;$G138,$H139&lt;&gt;$H138)),MasterCMCopy!$C139,"")</f>
        <v/>
      </c>
      <c r="R139" s="84" t="str">
        <f>IF(AND(LEFT(MasterCMCopy!$C139,6)="BT-195", OR(MasterCMCopy!$O139&lt;&gt;MasterCMCopy!$O138,$G139&lt;&gt;$G138,$H139&lt;&gt;$H138)), "The field " &amp; MasterCMCopy!$C139 &amp; ", " &amp; MasterCMCopy!$D139 &amp; ", specifies information to generate the URI of the masked property","")</f>
        <v/>
      </c>
      <c r="S139" s="84" t="str">
        <f>IF(AND(LEFT(MasterCMCopy!$C139,6)="BT-195", OR(MasterCMCopy!$O139&lt;&gt;MasterCMCopy!$O138,$G139&lt;&gt;$G138,$H139&lt;&gt;$H138)),MasterCMCopy!$O139,"")</f>
        <v/>
      </c>
      <c r="T139" s="84" t="str">
        <f>IFERROR(__xludf.DUMMYFUNCTION("IF(AND(LEFT(MasterCMCopy!$C139,6)=""BT-195"", MasterCMCopy!$O139&lt;&gt;MasterCMCopy!$O138),IFNA(REGEXEXTRACT(MasterCMCopy!$Y139,""&lt;(.*)&gt;""),""UNKNOWN""),"""")"),"")</f>
        <v/>
      </c>
      <c r="U139" s="84" t="str">
        <f>IF(AND(LEFT(MasterCMCopy!$C139,6)="BT-197", MasterCMCopy!$C139&lt;&gt;MasterCMCopy!$C138),MasterCMCopy!$C139,"")</f>
        <v/>
      </c>
      <c r="V139" s="84" t="str">
        <f>IF(AND(LEFT(MasterCMCopy!$C139,6)="BT-197", MasterCMCopy!$C139&lt;&gt;MasterCMCopy!$C138), "In " &amp; MasterCMCopy!$C139 &amp; ", " &amp; MasterCMCopy!$D139 &amp; ", we link to the at-voc:non-publication-justification controlled list","")</f>
        <v/>
      </c>
      <c r="W139" s="84" t="str">
        <f>IF(AND(LEFT(MasterCMCopy!$C139,6)="BT-198", MasterCMCopy!$C139&lt;&gt;MasterCMCopy!$C138),MasterCMCopy!$C139,"")</f>
        <v/>
      </c>
      <c r="X139" s="84" t="str">
        <f>IF(AND(LEFT(MasterCMCopy!$C139,6)="BT-198", MasterCMCopy!$C139&lt;&gt;MasterCMCopy!$C138), MasterCMCopy!$D139 &amp; IF(AND(MasterCMCopy!$C139=MasterCMCopy!$C140, MasterCMCopy!$D139&lt;&gt;MasterCMCopy!$D140), (" (" &amp; MasterCMCopy!$D140 &amp; " below SDK 1.6)"), ""),"")</f>
        <v/>
      </c>
      <c r="Y139" s="84" t="str">
        <f t="shared" si="2"/>
        <v>tedm:MG-langString-hasConfidentialityJustification--NonPublishedInformation-ND-LotAwardCriteriaNameUnpublish</v>
      </c>
      <c r="Z139" s="84" t="str">
        <f t="shared" si="3"/>
        <v/>
      </c>
      <c r="AA139" s="84" t="str">
        <f>IF(AND(LEFT(MasterCMCopy!$C139,6)="BT-196", MasterCMCopy!$C139&lt;&gt;MasterCMCopy!$C138),MasterCMCopy!$C139,"")</f>
        <v/>
      </c>
      <c r="AB139" s="84" t="str">
        <f>IF(AND(LEFT(MasterCMCopy!$C139,6)="BT-196", MasterCMCopy!$C139&lt;&gt;MasterCMCopy!$C138), MasterCMCopy!$D139 &amp; " of " &amp; MasterCMCopy!$L139 &amp; " under " &amp; MasterCMCopy!$I139,"")</f>
        <v/>
      </c>
      <c r="AC139" s="84" t="str">
        <f t="shared" si="4"/>
        <v/>
      </c>
      <c r="AD139" s="84" t="str">
        <f t="shared" si="5"/>
        <v/>
      </c>
    </row>
    <row r="140">
      <c r="A140" s="84" t="str">
        <f t="shared" si="1"/>
        <v>ND-LotAwardCriterionNumberComplicatedUnpublish.rml.ttl</v>
      </c>
      <c r="B140" s="84" t="str">
        <f>IF(MasterCMCopy!$X140="","---", "tedm:" &amp; IF(LEFT(MasterCMCopy!$C140, 3)="ND-", IF(LEFT(MasterCMCopy!$C144, 3)="ND-", MasterCMCopy!$L146, MasterCMCopy!$L144) &amp; "-" &amp; MasterCMCopy!$C140, MasterCMCopy!$L140 &amp; "-" &amp; MasterCMCopy!$I140))</f>
        <v>tedm:MG-NonPublishedInformation-ND-LotAwardCriterionNumberComplicatedUnpublish</v>
      </c>
      <c r="C140" s="85" t="str">
        <f>IF(AND(LEFT(MasterCMCopy!$C140,6)="BT-195", OR(LEFT(MasterCMCopy!$C139,3)="ND-",$B140&lt;&gt;$B139)),MasterCMCopy!$L140,"")</f>
        <v/>
      </c>
      <c r="D140" s="84" t="str">
        <f>IF(AND(LEFT(MasterCMCopy!$C140,3)="ND-", OR(MasterCMCopy!$N140&lt;&gt;MasterCMCopy!$N139, MasterCMCopy!$P140&lt;&gt;MasterCMCopy!$P139)),MasterCMCopy!$C140,"")</f>
        <v>ND-LotAwardCriterionNumberComplicatedUnpublish</v>
      </c>
      <c r="E140" s="84" t="str">
        <f>IF(AND(LEFT(MasterCMCopy!$C140,3)="ND-", OR(MasterCMCopy!$N140&lt;&gt;MasterCMCopy!$N139, MasterCMCopy!$P140&lt;&gt;MasterCMCopy!$P139)),MasterCMCopy!$N140,"")</f>
        <v>/*/cac:ProcurementProjectLot[cbc:ID/@schemeName='Lot']/cac:TenderingTerms/cac:AwardingTerms/cac:AwardingCriterion/ext:UBLExtensions/ext:UBLExtension/ext:ExtensionContent/efext:EformsExtension/efac:FieldsPrivacy[efbc:FieldIdentifierCode/text()='awa-cri-com']</v>
      </c>
      <c r="F140" s="86" t="str">
        <f>IFERROR(__xludf.DUMMYFUNCTION("IF($E140="""", """", REGEXEXTRACT($E140,""efbc:FieldIdentifierCode[^\]]+""))"),"efbc:FieldIdentifierCode/text()='awa-cri-com'")</f>
        <v>efbc:FieldIdentifierCode/text()='awa-cri-com'</v>
      </c>
      <c r="G140" s="87" t="str">
        <f>MasterCMCopy!A140</f>
        <v>1.4</v>
      </c>
      <c r="H140" s="87" t="str">
        <f>MasterCMCopy!B140</f>
        <v/>
      </c>
      <c r="J140" s="86" t="str">
        <f>IF(LEFT(MasterCMCopy!$C140,3)="ND-", IF(LEFT(MasterCMCopy!$X140,10)&lt;&gt;"epo:NonPub", MasterCMCopy!$L140, IF(RIGHT(MasterCMCopy!$X140,13)="epo:Procedure", "MG-Procedure", "")), "")</f>
        <v/>
      </c>
      <c r="K140" s="85" t="str">
        <f>IF(J140="", "", IF(J140="MG-Procedure", "ND-Root", MasterCMCopy!H140))</f>
        <v/>
      </c>
      <c r="L140" s="84" t="str">
        <f>IF($J140="", "", MasterCMCopy!$C140 &amp; " (concernsMaskedObject)")</f>
        <v/>
      </c>
      <c r="M140" s="84" t="str">
        <f>IFERROR(__xludf.DUMMYFUNCTION("IF($J140="""", """", ""Connection from NonPublishedInformation to "" &amp; REGEXEXTRACT(MasterCMCopy!$X140, "".*:(.*)"") &amp; "" under "" &amp; $J140 &amp; ""_"" &amp; $K140)"),"")</f>
        <v/>
      </c>
      <c r="N140" s="84" t="str">
        <f t="shared" si="6"/>
        <v/>
      </c>
      <c r="O140" s="86" t="str">
        <f>IFERROR(__xludf.DUMMYFUNCTION("IF($J140="""", """", IF($J140=""MG-Procedure"", """", REGEXREPLACE(MasterCMCopy!$P140,""\[[^\]]+\]"","""")))"),"")</f>
        <v/>
      </c>
      <c r="P140" s="83" t="str">
        <f>IFERROR(__xludf.DUMMYFUNCTION("REGEXREPLACE($O140,""[^/]+"","".."")"),"")</f>
        <v/>
      </c>
      <c r="Q140" s="84" t="str">
        <f>IF(AND(LEFT(MasterCMCopy!$C140,6)="BT-195", OR(MasterCMCopy!$O140&lt;&gt;MasterCMCopy!$O139,$G140&lt;&gt;$G139,$H140&lt;&gt;$H139)),MasterCMCopy!$C140,"")</f>
        <v/>
      </c>
      <c r="R140" s="84" t="str">
        <f>IF(AND(LEFT(MasterCMCopy!$C140,6)="BT-195", OR(MasterCMCopy!$O140&lt;&gt;MasterCMCopy!$O139,$G140&lt;&gt;$G139,$H140&lt;&gt;$H139)), "The field " &amp; MasterCMCopy!$C140 &amp; ", " &amp; MasterCMCopy!$D140 &amp; ", specifies information to generate the URI of the masked property","")</f>
        <v/>
      </c>
      <c r="S140" s="84" t="str">
        <f>IF(AND(LEFT(MasterCMCopy!$C140,6)="BT-195", OR(MasterCMCopy!$O140&lt;&gt;MasterCMCopy!$O139,$G140&lt;&gt;$G139,$H140&lt;&gt;$H139)),MasterCMCopy!$O140,"")</f>
        <v/>
      </c>
      <c r="T140" s="84" t="str">
        <f>IFERROR(__xludf.DUMMYFUNCTION("IF(AND(LEFT(MasterCMCopy!$C140,6)=""BT-195"", MasterCMCopy!$O140&lt;&gt;MasterCMCopy!$O139),IFNA(REGEXEXTRACT(MasterCMCopy!$Y140,""&lt;(.*)&gt;""),""UNKNOWN""),"""")"),"")</f>
        <v/>
      </c>
      <c r="U140" s="84" t="str">
        <f>IF(AND(LEFT(MasterCMCopy!$C140,6)="BT-197", MasterCMCopy!$C140&lt;&gt;MasterCMCopy!$C139),MasterCMCopy!$C140,"")</f>
        <v/>
      </c>
      <c r="V140" s="84" t="str">
        <f>IF(AND(LEFT(MasterCMCopy!$C140,6)="BT-197", MasterCMCopy!$C140&lt;&gt;MasterCMCopy!$C139), "In " &amp; MasterCMCopy!$C140 &amp; ", " &amp; MasterCMCopy!$D140 &amp; ", we link to the at-voc:non-publication-justification controlled list","")</f>
        <v/>
      </c>
      <c r="W140" s="84" t="str">
        <f>IF(AND(LEFT(MasterCMCopy!$C140,6)="BT-198", MasterCMCopy!$C140&lt;&gt;MasterCMCopy!$C139),MasterCMCopy!$C140,"")</f>
        <v/>
      </c>
      <c r="X140" s="84" t="str">
        <f>IF(AND(LEFT(MasterCMCopy!$C140,6)="BT-198", MasterCMCopy!$C140&lt;&gt;MasterCMCopy!$C139), MasterCMCopy!$D140 &amp; IF(AND(MasterCMCopy!$C140=MasterCMCopy!$C141, MasterCMCopy!$D140&lt;&gt;MasterCMCopy!$D141), (" (" &amp; MasterCMCopy!$D141 &amp; " below SDK 1.6)"), ""),"")</f>
        <v/>
      </c>
      <c r="Y140" s="84" t="str">
        <f t="shared" si="2"/>
        <v>tedm:MG-langString-hasConfidentialityJustification--NonPublishedInformation-ND-LotAwardCriterionNumberComplicatedUnpublish</v>
      </c>
      <c r="Z140" s="84" t="str">
        <f t="shared" si="3"/>
        <v>/*/cac:ProcurementProjectLot[cbc:ID/@schemeName='Lot']/cac:TenderingTerms/cac:AwardingTerms/cac:AwardingCriterion/ext:UBLExtensions/ext:UBLExtension/ext:ExtensionContent/efext:EformsExtension/efac:FieldsPrivacy[efbc:FieldIdentifierCode/text()='awa-cri-com']/efbc:ReasonDescription</v>
      </c>
      <c r="AA140" s="84" t="str">
        <f>IF(AND(LEFT(MasterCMCopy!$C140,6)="BT-196", MasterCMCopy!$C140&lt;&gt;MasterCMCopy!$C139),MasterCMCopy!$C140,"")</f>
        <v/>
      </c>
      <c r="AB140" s="84" t="str">
        <f>IF(AND(LEFT(MasterCMCopy!$C140,6)="BT-196", MasterCMCopy!$C140&lt;&gt;MasterCMCopy!$C139), MasterCMCopy!$D140 &amp; " of " &amp; MasterCMCopy!$L140 &amp; " under " &amp; MasterCMCopy!$I140,"")</f>
        <v/>
      </c>
      <c r="AC140" s="84" t="str">
        <f t="shared" si="4"/>
        <v/>
      </c>
      <c r="AD140" s="84" t="str">
        <f t="shared" si="5"/>
        <v/>
      </c>
    </row>
    <row r="141">
      <c r="A141" s="84" t="str">
        <f t="shared" si="1"/>
        <v/>
      </c>
      <c r="B141" s="84" t="str">
        <f>IF(MasterCMCopy!$X141="","---", "tedm:" &amp; IF(LEFT(MasterCMCopy!$C141, 3)="ND-", IF(LEFT(MasterCMCopy!$C145, 3)="ND-", MasterCMCopy!$L147, MasterCMCopy!$L145) &amp; "-" &amp; MasterCMCopy!$C141, MasterCMCopy!$L141 &amp; "-" &amp; MasterCMCopy!$I141))</f>
        <v>tedm:MG-NonPublishedInformation-ND-LotAwardCriterionNumberComplicatedUnpublish</v>
      </c>
      <c r="C141" s="85" t="str">
        <f>IF(AND(LEFT(MasterCMCopy!$C141,6)="BT-195", OR(LEFT(MasterCMCopy!$C140,3)="ND-",$B141&lt;&gt;$B140)),MasterCMCopy!$L141,"")</f>
        <v/>
      </c>
      <c r="D141" s="84" t="str">
        <f>IF(AND(LEFT(MasterCMCopy!$C141,3)="ND-", OR(MasterCMCopy!$N141&lt;&gt;MasterCMCopy!$N140, MasterCMCopy!$P141&lt;&gt;MasterCMCopy!$P140)),MasterCMCopy!$C141,"")</f>
        <v/>
      </c>
      <c r="E141" s="84" t="str">
        <f>IF(AND(LEFT(MasterCMCopy!$C141,3)="ND-", OR(MasterCMCopy!$N141&lt;&gt;MasterCMCopy!$N140, MasterCMCopy!$P141&lt;&gt;MasterCMCopy!$P140)),MasterCMCopy!$N141,"")</f>
        <v/>
      </c>
      <c r="F141" s="86" t="str">
        <f>IFERROR(__xludf.DUMMYFUNCTION("IF($E141="""", """", REGEXEXTRACT($E141,""efbc:FieldIdentifierCode[^\]]+""))"),"")</f>
        <v/>
      </c>
      <c r="G141" s="87" t="str">
        <f>MasterCMCopy!A141</f>
        <v>1.4</v>
      </c>
      <c r="H141" s="87" t="str">
        <f>MasterCMCopy!B141</f>
        <v/>
      </c>
      <c r="J141" s="86" t="str">
        <f>IF(LEFT(MasterCMCopy!$C141,3)="ND-", IF(LEFT(MasterCMCopy!$X141,10)&lt;&gt;"epo:NonPub", MasterCMCopy!$L141, IF(RIGHT(MasterCMCopy!$X141,13)="epo:Procedure", "MG-Procedure", "")), "")</f>
        <v/>
      </c>
      <c r="K141" s="85" t="str">
        <f>IF(J141="", "", IF(J141="MG-Procedure", "ND-Root", MasterCMCopy!H141))</f>
        <v/>
      </c>
      <c r="L141" s="84" t="str">
        <f>IF($J141="", "", MasterCMCopy!$C141 &amp; " (concernsMaskedObject)")</f>
        <v/>
      </c>
      <c r="M141" s="84" t="str">
        <f>IFERROR(__xludf.DUMMYFUNCTION("IF($J141="""", """", ""Connection from NonPublishedInformation to "" &amp; REGEXEXTRACT(MasterCMCopy!$X141, "".*:(.*)"") &amp; "" under "" &amp; $J141 &amp; ""_"" &amp; $K141)"),"")</f>
        <v/>
      </c>
      <c r="N141" s="84" t="str">
        <f t="shared" si="6"/>
        <v/>
      </c>
      <c r="O141" s="86" t="str">
        <f>IFERROR(__xludf.DUMMYFUNCTION("IF($J141="""", """", IF($J141=""MG-Procedure"", """", REGEXREPLACE(MasterCMCopy!$P141,""\[[^\]]+\]"","""")))"),"")</f>
        <v/>
      </c>
      <c r="P141" s="83" t="str">
        <f>IFERROR(__xludf.DUMMYFUNCTION("REGEXREPLACE($O141,""[^/]+"","".."")"),"")</f>
        <v/>
      </c>
      <c r="Q141" s="84" t="str">
        <f>IF(AND(LEFT(MasterCMCopy!$C141,6)="BT-195", OR(MasterCMCopy!$O141&lt;&gt;MasterCMCopy!$O140,$G141&lt;&gt;$G140,$H141&lt;&gt;$H140)),MasterCMCopy!$C141,"")</f>
        <v/>
      </c>
      <c r="R141" s="84" t="str">
        <f>IF(AND(LEFT(MasterCMCopy!$C141,6)="BT-195", OR(MasterCMCopy!$O141&lt;&gt;MasterCMCopy!$O140,$G141&lt;&gt;$G140,$H141&lt;&gt;$H140)), "The field " &amp; MasterCMCopy!$C141 &amp; ", " &amp; MasterCMCopy!$D141 &amp; ", specifies information to generate the URI of the masked property","")</f>
        <v/>
      </c>
      <c r="S141" s="84" t="str">
        <f>IF(AND(LEFT(MasterCMCopy!$C141,6)="BT-195", OR(MasterCMCopy!$O141&lt;&gt;MasterCMCopy!$O140,$G141&lt;&gt;$G140,$H141&lt;&gt;$H140)),MasterCMCopy!$O141,"")</f>
        <v/>
      </c>
      <c r="T141" s="84" t="str">
        <f>IFERROR(__xludf.DUMMYFUNCTION("IF(AND(LEFT(MasterCMCopy!$C141,6)=""BT-195"", MasterCMCopy!$O141&lt;&gt;MasterCMCopy!$O140),IFNA(REGEXEXTRACT(MasterCMCopy!$Y141,""&lt;(.*)&gt;""),""UNKNOWN""),"""")"),"")</f>
        <v/>
      </c>
      <c r="U141" s="84" t="str">
        <f>IF(AND(LEFT(MasterCMCopy!$C141,6)="BT-197", MasterCMCopy!$C141&lt;&gt;MasterCMCopy!$C140),MasterCMCopy!$C141,"")</f>
        <v/>
      </c>
      <c r="V141" s="84" t="str">
        <f>IF(AND(LEFT(MasterCMCopy!$C141,6)="BT-197", MasterCMCopy!$C141&lt;&gt;MasterCMCopy!$C140), "In " &amp; MasterCMCopy!$C141 &amp; ", " &amp; MasterCMCopy!$D141 &amp; ", we link to the at-voc:non-publication-justification controlled list","")</f>
        <v/>
      </c>
      <c r="W141" s="84" t="str">
        <f>IF(AND(LEFT(MasterCMCopy!$C141,6)="BT-198", MasterCMCopy!$C141&lt;&gt;MasterCMCopy!$C140),MasterCMCopy!$C141,"")</f>
        <v/>
      </c>
      <c r="X141" s="84" t="str">
        <f>IF(AND(LEFT(MasterCMCopy!$C141,6)="BT-198", MasterCMCopy!$C141&lt;&gt;MasterCMCopy!$C140), MasterCMCopy!$D141 &amp; IF(AND(MasterCMCopy!$C141=MasterCMCopy!$C142, MasterCMCopy!$D141&lt;&gt;MasterCMCopy!$D142), (" (" &amp; MasterCMCopy!$D142 &amp; " below SDK 1.6)"), ""),"")</f>
        <v/>
      </c>
      <c r="Y141" s="84" t="str">
        <f t="shared" si="2"/>
        <v>tedm:MG-langString-hasConfidentialityJustification--NonPublishedInformation-ND-LotAwardCriterionNumberComplicatedUnpublish</v>
      </c>
      <c r="Z141" s="84" t="str">
        <f t="shared" si="3"/>
        <v/>
      </c>
      <c r="AA141" s="84" t="str">
        <f>IF(AND(LEFT(MasterCMCopy!$C141,6)="BT-196", MasterCMCopy!$C141&lt;&gt;MasterCMCopy!$C140),MasterCMCopy!$C141,"")</f>
        <v/>
      </c>
      <c r="AB141" s="84" t="str">
        <f>IF(AND(LEFT(MasterCMCopy!$C141,6)="BT-196", MasterCMCopy!$C141&lt;&gt;MasterCMCopy!$C140), MasterCMCopy!$D141 &amp; " of " &amp; MasterCMCopy!$L141 &amp; " under " &amp; MasterCMCopy!$I141,"")</f>
        <v/>
      </c>
      <c r="AC141" s="84" t="str">
        <f t="shared" si="4"/>
        <v/>
      </c>
      <c r="AD141" s="84" t="str">
        <f t="shared" si="5"/>
        <v/>
      </c>
    </row>
    <row r="142">
      <c r="A142" s="84" t="str">
        <f t="shared" si="1"/>
        <v/>
      </c>
      <c r="B142" s="84" t="str">
        <f>IF(MasterCMCopy!$X142="","---", "tedm:" &amp; IF(LEFT(MasterCMCopy!$C142, 3)="ND-", IF(LEFT(MasterCMCopy!$C146, 3)="ND-", MasterCMCopy!$L148, MasterCMCopy!$L146) &amp; "-" &amp; MasterCMCopy!$C142, MasterCMCopy!$L142 &amp; "-" &amp; MasterCMCopy!$I142))</f>
        <v>tedm:MG-NonPublishedInformation-ND-LotAwardCriterionNumberComplicatedUnpublish</v>
      </c>
      <c r="C142" s="85" t="str">
        <f>IF(AND(LEFT(MasterCMCopy!$C142,6)="BT-195", OR(LEFT(MasterCMCopy!$C141,3)="ND-",$B142&lt;&gt;$B141)),MasterCMCopy!$L142,"")</f>
        <v/>
      </c>
      <c r="D142" s="84" t="str">
        <f>IF(AND(LEFT(MasterCMCopy!$C142,3)="ND-", OR(MasterCMCopy!$N142&lt;&gt;MasterCMCopy!$N141, MasterCMCopy!$P142&lt;&gt;MasterCMCopy!$P141)),MasterCMCopy!$C142,"")</f>
        <v/>
      </c>
      <c r="E142" s="84" t="str">
        <f>IF(AND(LEFT(MasterCMCopy!$C142,3)="ND-", OR(MasterCMCopy!$N142&lt;&gt;MasterCMCopy!$N141, MasterCMCopy!$P142&lt;&gt;MasterCMCopy!$P141)),MasterCMCopy!$N142,"")</f>
        <v/>
      </c>
      <c r="F142" s="86" t="str">
        <f>IFERROR(__xludf.DUMMYFUNCTION("IF($E142="""", """", REGEXEXTRACT($E142,""efbc:FieldIdentifierCode[^\]]+""))"),"")</f>
        <v/>
      </c>
      <c r="G142" s="87" t="str">
        <f>MasterCMCopy!A142</f>
        <v>1.4</v>
      </c>
      <c r="H142" s="87" t="str">
        <f>MasterCMCopy!B142</f>
        <v/>
      </c>
      <c r="J142" s="86" t="str">
        <f>IF(LEFT(MasterCMCopy!$C142,3)="ND-", IF(LEFT(MasterCMCopy!$X142,10)&lt;&gt;"epo:NonPub", MasterCMCopy!$L142, IF(RIGHT(MasterCMCopy!$X142,13)="epo:Procedure", "MG-Procedure", "")), "")</f>
        <v>MG-AwardEvaluationTerm-isSubjectToTerm-Lot</v>
      </c>
      <c r="K142" s="85" t="str">
        <f>IF(J142="", "", IF(J142="MG-Procedure", "ND-Root", MasterCMCopy!H142))</f>
        <v>ND-LotAwardCriteria</v>
      </c>
      <c r="L142" s="84" t="str">
        <f>IF($J142="", "", MasterCMCopy!$C142 &amp; " (concernsMaskedObject)")</f>
        <v>ND-LotAwardCriterionNumberComplicatedUnpublish (concernsMaskedObject)</v>
      </c>
      <c r="M142" s="84" t="str">
        <f>IFERROR(__xludf.DUMMYFUNCTION("IF($J142="""", """", ""Connection from NonPublishedInformation to "" &amp; REGEXEXTRACT(MasterCMCopy!$X142, "".*:(.*)"") &amp; "" under "" &amp; $J142 &amp; ""_"" &amp; $K142)"),"Connection from NonPublishedInformation to AwardEvaluationTerm under MG-AwardEvaluationTerm-isSubjectToTerm-Lot_ND-LotAwardCriteria")</f>
        <v>Connection from NonPublishedInformation to AwardEvaluationTerm under MG-AwardEvaluationTerm-isSubjectToTerm-Lot_ND-LotAwardCriteria</v>
      </c>
      <c r="N142" s="84" t="str">
        <f t="shared" si="6"/>
        <v>tedm:MG-AwardEvaluationTerm-isSubjectToTerm-Lot_ND-LotAwardCriteria</v>
      </c>
      <c r="O142" s="86" t="str">
        <f>IFERROR(__xludf.DUMMYFUNCTION("IF($J142="""", """", IF($J142=""MG-Procedure"", """", REGEXREPLACE(MasterCMCopy!$P142,""\[[^\]]+\]"","""")))"),"ext:UBLExtensions/ext:UBLExtension/ext:ExtensionContent/efext:EformsExtension/efac:FieldsPrivacy")</f>
        <v>ext:UBLExtensions/ext:UBLExtension/ext:ExtensionContent/efext:EformsExtension/efac:FieldsPrivacy</v>
      </c>
      <c r="P142" s="83" t="str">
        <f>IFERROR(__xludf.DUMMYFUNCTION("REGEXREPLACE($O142,""[^/]+"","".."")"),"../../../../..")</f>
        <v>../../../../..</v>
      </c>
      <c r="Q142" s="84" t="str">
        <f>IF(AND(LEFT(MasterCMCopy!$C142,6)="BT-195", OR(MasterCMCopy!$O142&lt;&gt;MasterCMCopy!$O141,$G142&lt;&gt;$G141,$H142&lt;&gt;$H141)),MasterCMCopy!$C142,"")</f>
        <v/>
      </c>
      <c r="R142" s="84" t="str">
        <f>IF(AND(LEFT(MasterCMCopy!$C142,6)="BT-195", OR(MasterCMCopy!$O142&lt;&gt;MasterCMCopy!$O141,$G142&lt;&gt;$G141,$H142&lt;&gt;$H141)), "The field " &amp; MasterCMCopy!$C142 &amp; ", " &amp; MasterCMCopy!$D142 &amp; ", specifies information to generate the URI of the masked property","")</f>
        <v/>
      </c>
      <c r="S142" s="84" t="str">
        <f>IF(AND(LEFT(MasterCMCopy!$C142,6)="BT-195", OR(MasterCMCopy!$O142&lt;&gt;MasterCMCopy!$O141,$G142&lt;&gt;$G141,$H142&lt;&gt;$H141)),MasterCMCopy!$O142,"")</f>
        <v/>
      </c>
      <c r="T142" s="84" t="str">
        <f>IFERROR(__xludf.DUMMYFUNCTION("IF(AND(LEFT(MasterCMCopy!$C142,6)=""BT-195"", MasterCMCopy!$O142&lt;&gt;MasterCMCopy!$O141),IFNA(REGEXEXTRACT(MasterCMCopy!$Y142,""&lt;(.*)&gt;""),""UNKNOWN""),"""")"),"")</f>
        <v/>
      </c>
      <c r="U142" s="84" t="str">
        <f>IF(AND(LEFT(MasterCMCopy!$C142,6)="BT-197", MasterCMCopy!$C142&lt;&gt;MasterCMCopy!$C141),MasterCMCopy!$C142,"")</f>
        <v/>
      </c>
      <c r="V142" s="84" t="str">
        <f>IF(AND(LEFT(MasterCMCopy!$C142,6)="BT-197", MasterCMCopy!$C142&lt;&gt;MasterCMCopy!$C141), "In " &amp; MasterCMCopy!$C142 &amp; ", " &amp; MasterCMCopy!$D142 &amp; ", we link to the at-voc:non-publication-justification controlled list","")</f>
        <v/>
      </c>
      <c r="W142" s="84" t="str">
        <f>IF(AND(LEFT(MasterCMCopy!$C142,6)="BT-198", MasterCMCopy!$C142&lt;&gt;MasterCMCopy!$C141),MasterCMCopy!$C142,"")</f>
        <v/>
      </c>
      <c r="X142" s="84" t="str">
        <f>IF(AND(LEFT(MasterCMCopy!$C142,6)="BT-198", MasterCMCopy!$C142&lt;&gt;MasterCMCopy!$C141), MasterCMCopy!$D142 &amp; IF(AND(MasterCMCopy!$C142=MasterCMCopy!$C143, MasterCMCopy!$D142&lt;&gt;MasterCMCopy!$D143), (" (" &amp; MasterCMCopy!$D143 &amp; " below SDK 1.6)"), ""),"")</f>
        <v/>
      </c>
      <c r="Y142" s="84" t="str">
        <f t="shared" si="2"/>
        <v>tedm:MG-langString-hasConfidentialityJustification--NonPublishedInformation-ND-LotAwardCriterionNumberComplicatedUnpublish</v>
      </c>
      <c r="Z142" s="84" t="str">
        <f t="shared" si="3"/>
        <v/>
      </c>
      <c r="AA142" s="84" t="str">
        <f>IF(AND(LEFT(MasterCMCopy!$C142,6)="BT-196", MasterCMCopy!$C142&lt;&gt;MasterCMCopy!$C141),MasterCMCopy!$C142,"")</f>
        <v/>
      </c>
      <c r="AB142" s="84" t="str">
        <f>IF(AND(LEFT(MasterCMCopy!$C142,6)="BT-196", MasterCMCopy!$C142&lt;&gt;MasterCMCopy!$C141), MasterCMCopy!$D142 &amp; " of " &amp; MasterCMCopy!$L142 &amp; " under " &amp; MasterCMCopy!$I142,"")</f>
        <v/>
      </c>
      <c r="AC142" s="84" t="str">
        <f t="shared" si="4"/>
        <v/>
      </c>
      <c r="AD142" s="84" t="str">
        <f t="shared" si="5"/>
        <v/>
      </c>
    </row>
    <row r="143">
      <c r="A143" s="84" t="str">
        <f t="shared" si="1"/>
        <v/>
      </c>
      <c r="B143" s="84" t="str">
        <f>IF(MasterCMCopy!$X143="","---", "tedm:" &amp; IF(LEFT(MasterCMCopy!$C143, 3)="ND-", IF(LEFT(MasterCMCopy!$C147, 3)="ND-", MasterCMCopy!$L149, MasterCMCopy!$L147) &amp; "-" &amp; MasterCMCopy!$C143, MasterCMCopy!$L143 &amp; "-" &amp; MasterCMCopy!$I143))</f>
        <v>tedm:MG-NonPublishedInformation-ND-LotAwardCriterionNumberComplicatedUnpublish</v>
      </c>
      <c r="C143" s="85" t="str">
        <f>IF(AND(LEFT(MasterCMCopy!$C143,6)="BT-195", OR(LEFT(MasterCMCopy!$C142,3)="ND-",$B143&lt;&gt;$B142)),MasterCMCopy!$L143,"")</f>
        <v>MG-NonPublishedInformation</v>
      </c>
      <c r="D143" s="84" t="str">
        <f>IF(AND(LEFT(MasterCMCopy!$C143,3)="ND-", OR(MasterCMCopy!$N143&lt;&gt;MasterCMCopy!$N142, MasterCMCopy!$P143&lt;&gt;MasterCMCopy!$P142)),MasterCMCopy!$C143,"")</f>
        <v/>
      </c>
      <c r="E143" s="84" t="str">
        <f>IF(AND(LEFT(MasterCMCopy!$C143,3)="ND-", OR(MasterCMCopy!$N143&lt;&gt;MasterCMCopy!$N142, MasterCMCopy!$P143&lt;&gt;MasterCMCopy!$P142)),MasterCMCopy!$N143,"")</f>
        <v/>
      </c>
      <c r="F143" s="86" t="str">
        <f>IFERROR(__xludf.DUMMYFUNCTION("IF($E143="""", """", REGEXEXTRACT($E143,""efbc:FieldIdentifierCode[^\]]+""))"),"")</f>
        <v/>
      </c>
      <c r="G143" s="87" t="str">
        <f>MasterCMCopy!A143</f>
        <v>1.4</v>
      </c>
      <c r="H143" s="87" t="str">
        <f>MasterCMCopy!B143</f>
        <v/>
      </c>
      <c r="J143" s="86" t="str">
        <f>IF(LEFT(MasterCMCopy!$C143,3)="ND-", IF(LEFT(MasterCMCopy!$X143,10)&lt;&gt;"epo:NonPub", MasterCMCopy!$L143, IF(RIGHT(MasterCMCopy!$X143,13)="epo:Procedure", "MG-Procedure", "")), "")</f>
        <v/>
      </c>
      <c r="K143" s="85" t="str">
        <f>IF(J143="", "", IF(J143="MG-Procedure", "ND-Root", MasterCMCopy!H143))</f>
        <v/>
      </c>
      <c r="L143" s="84" t="str">
        <f>IF($J143="", "", MasterCMCopy!$C143 &amp; " (concernsMaskedObject)")</f>
        <v/>
      </c>
      <c r="M143" s="84" t="str">
        <f>IFERROR(__xludf.DUMMYFUNCTION("IF($J143="""", """", ""Connection from NonPublishedInformation to "" &amp; REGEXEXTRACT(MasterCMCopy!$X143, "".*:(.*)"") &amp; "" under "" &amp; $J143 &amp; ""_"" &amp; $K143)"),"")</f>
        <v/>
      </c>
      <c r="N143" s="84" t="str">
        <f t="shared" si="6"/>
        <v/>
      </c>
      <c r="O143" s="86" t="str">
        <f>IFERROR(__xludf.DUMMYFUNCTION("IF($J143="""", """", IF($J143=""MG-Procedure"", """", REGEXREPLACE(MasterCMCopy!$P143,""\[[^\]]+\]"","""")))"),"")</f>
        <v/>
      </c>
      <c r="P143" s="83" t="str">
        <f>IFERROR(__xludf.DUMMYFUNCTION("REGEXREPLACE($O143,""[^/]+"","".."")"),"")</f>
        <v/>
      </c>
      <c r="Q143" s="84" t="str">
        <f>IF(AND(LEFT(MasterCMCopy!$C143,6)="BT-195", OR(MasterCMCopy!$O143&lt;&gt;MasterCMCopy!$O142,$G143&lt;&gt;$G142,$H143&lt;&gt;$H142)),MasterCMCopy!$C143,"")</f>
        <v>BT-195(BT-543)-Lot</v>
      </c>
      <c r="R143" s="84" t="str">
        <f>IF(AND(LEFT(MasterCMCopy!$C143,6)="BT-195", OR(MasterCMCopy!$O143&lt;&gt;MasterCMCopy!$O142,$G143&lt;&gt;$G142,$H143&lt;&gt;$H142)), "The field " &amp; MasterCMCopy!$C143 &amp; ", " &amp; MasterCMCopy!$D143 &amp; ", specifies information to generate the URI of the masked property","")</f>
        <v>The field BT-195(BT-543)-Lot, Unpublished Identifier, specifies information to generate the URI of the masked property</v>
      </c>
      <c r="S143" s="84" t="str">
        <f>IF(AND(LEFT(MasterCMCopy!$C143,6)="BT-195", OR(MasterCMCopy!$O143&lt;&gt;MasterCMCopy!$O142,$G143&lt;&gt;$G142,$H143&lt;&gt;$H142)),MasterCMCopy!$O143,"")</f>
        <v>efbc:FieldIdentifierCode/text() = 'awa-cri-com'</v>
      </c>
      <c r="T143" s="88" t="str">
        <f>IFERROR(__xludf.DUMMYFUNCTION("IF(AND(LEFT(MasterCMCopy!$C143,6)=""BT-195"", MasterCMCopy!$O143&lt;&gt;MasterCMCopy!$O142),IFNA(REGEXEXTRACT(MasterCMCopy!$Y143,""&lt;(.*)&gt;""),""UNKNOWN""),"""")"),"http://data.europa.eu/a4g/ontology#hasAwardCriteriaEvaluationFormula")</f>
        <v>http://data.europa.eu/a4g/ontology#hasAwardCriteriaEvaluationFormula</v>
      </c>
      <c r="U143" s="84" t="str">
        <f>IF(AND(LEFT(MasterCMCopy!$C143,6)="BT-197", MasterCMCopy!$C143&lt;&gt;MasterCMCopy!$C142),MasterCMCopy!$C143,"")</f>
        <v/>
      </c>
      <c r="V143" s="84" t="str">
        <f>IF(AND(LEFT(MasterCMCopy!$C143,6)="BT-197", MasterCMCopy!$C143&lt;&gt;MasterCMCopy!$C142), "In " &amp; MasterCMCopy!$C143 &amp; ", " &amp; MasterCMCopy!$D143 &amp; ", we link to the at-voc:non-publication-justification controlled list","")</f>
        <v/>
      </c>
      <c r="W143" s="84" t="str">
        <f>IF(AND(LEFT(MasterCMCopy!$C143,6)="BT-198", MasterCMCopy!$C143&lt;&gt;MasterCMCopy!$C142),MasterCMCopy!$C143,"")</f>
        <v/>
      </c>
      <c r="X143" s="84" t="str">
        <f>IF(AND(LEFT(MasterCMCopy!$C143,6)="BT-198", MasterCMCopy!$C143&lt;&gt;MasterCMCopy!$C142), MasterCMCopy!$D143 &amp; IF(AND(MasterCMCopy!$C143=MasterCMCopy!$C144, MasterCMCopy!$D143&lt;&gt;MasterCMCopy!$D144), (" (" &amp; MasterCMCopy!$D144 &amp; " below SDK 1.6)"), ""),"")</f>
        <v/>
      </c>
      <c r="Y143" s="84" t="str">
        <f t="shared" si="2"/>
        <v>tedm:MG-langString-hasConfidentialityJustification--NonPublishedInformation-ND-LotAwardCriterionNumberComplicatedUnpublish</v>
      </c>
      <c r="Z143" s="84" t="str">
        <f t="shared" si="3"/>
        <v/>
      </c>
      <c r="AA143" s="84" t="str">
        <f>IF(AND(LEFT(MasterCMCopy!$C143,6)="BT-196", MasterCMCopy!$C143&lt;&gt;MasterCMCopy!$C142),MasterCMCopy!$C143,"")</f>
        <v/>
      </c>
      <c r="AB143" s="84" t="str">
        <f>IF(AND(LEFT(MasterCMCopy!$C143,6)="BT-196", MasterCMCopy!$C143&lt;&gt;MasterCMCopy!$C142), MasterCMCopy!$D143 &amp; " of " &amp; MasterCMCopy!$L143 &amp; " under " &amp; MasterCMCopy!$I143,"")</f>
        <v/>
      </c>
      <c r="AC143" s="84" t="str">
        <f t="shared" si="4"/>
        <v/>
      </c>
      <c r="AD143" s="84" t="str">
        <f t="shared" si="5"/>
        <v/>
      </c>
    </row>
    <row r="144">
      <c r="A144" s="84" t="str">
        <f t="shared" si="1"/>
        <v/>
      </c>
      <c r="B144" s="84" t="str">
        <f>IF(MasterCMCopy!$X144="","---", "tedm:" &amp; IF(LEFT(MasterCMCopy!$C144, 3)="ND-", IF(LEFT(MasterCMCopy!$C148, 3)="ND-", MasterCMCopy!$L150, MasterCMCopy!$L148) &amp; "-" &amp; MasterCMCopy!$C144, MasterCMCopy!$L144 &amp; "-" &amp; MasterCMCopy!$I144))</f>
        <v>tedm:MG-NonPublishedInformation-ND-LotAwardCriterionNumberComplicatedUnpublish</v>
      </c>
      <c r="C144" s="85" t="str">
        <f>IF(AND(LEFT(MasterCMCopy!$C144,6)="BT-195", OR(LEFT(MasterCMCopy!$C143,3)="ND-",$B144&lt;&gt;$B143)),MasterCMCopy!$L144,"")</f>
        <v/>
      </c>
      <c r="D144" s="84" t="str">
        <f>IF(AND(LEFT(MasterCMCopy!$C144,3)="ND-", OR(MasterCMCopy!$N144&lt;&gt;MasterCMCopy!$N143, MasterCMCopy!$P144&lt;&gt;MasterCMCopy!$P143)),MasterCMCopy!$C144,"")</f>
        <v/>
      </c>
      <c r="E144" s="84" t="str">
        <f>IF(AND(LEFT(MasterCMCopy!$C144,3)="ND-", OR(MasterCMCopy!$N144&lt;&gt;MasterCMCopy!$N143, MasterCMCopy!$P144&lt;&gt;MasterCMCopy!$P143)),MasterCMCopy!$N144,"")</f>
        <v/>
      </c>
      <c r="F144" s="86" t="str">
        <f>IFERROR(__xludf.DUMMYFUNCTION("IF($E144="""", """", REGEXEXTRACT($E144,""efbc:FieldIdentifierCode[^\]]+""))"),"")</f>
        <v/>
      </c>
      <c r="G144" s="87" t="str">
        <f>MasterCMCopy!A144</f>
        <v>1.4</v>
      </c>
      <c r="H144" s="87" t="str">
        <f>MasterCMCopy!B144</f>
        <v/>
      </c>
      <c r="J144" s="86" t="str">
        <f>IF(LEFT(MasterCMCopy!$C144,3)="ND-", IF(LEFT(MasterCMCopy!$X144,10)&lt;&gt;"epo:NonPub", MasterCMCopy!$L144, IF(RIGHT(MasterCMCopy!$X144,13)="epo:Procedure", "MG-Procedure", "")), "")</f>
        <v/>
      </c>
      <c r="K144" s="85" t="str">
        <f>IF(J144="", "", IF(J144="MG-Procedure", "ND-Root", MasterCMCopy!H144))</f>
        <v/>
      </c>
      <c r="L144" s="84" t="str">
        <f>IF($J144="", "", MasterCMCopy!$C144 &amp; " (concernsMaskedObject)")</f>
        <v/>
      </c>
      <c r="M144" s="84" t="str">
        <f>IFERROR(__xludf.DUMMYFUNCTION("IF($J144="""", """", ""Connection from NonPublishedInformation to "" &amp; REGEXEXTRACT(MasterCMCopy!$X144, "".*:(.*)"") &amp; "" under "" &amp; $J144 &amp; ""_"" &amp; $K144)"),"")</f>
        <v/>
      </c>
      <c r="N144" s="84" t="str">
        <f t="shared" si="6"/>
        <v/>
      </c>
      <c r="O144" s="86" t="str">
        <f>IFERROR(__xludf.DUMMYFUNCTION("IF($J144="""", """", IF($J144=""MG-Procedure"", """", REGEXREPLACE(MasterCMCopy!$P144,""\[[^\]]+\]"","""")))"),"")</f>
        <v/>
      </c>
      <c r="P144" s="83" t="str">
        <f>IFERROR(__xludf.DUMMYFUNCTION("REGEXREPLACE($O144,""[^/]+"","".."")"),"")</f>
        <v/>
      </c>
      <c r="Q144" s="84" t="str">
        <f>IF(AND(LEFT(MasterCMCopy!$C144,6)="BT-195", OR(MasterCMCopy!$O144&lt;&gt;MasterCMCopy!$O143,$G144&lt;&gt;$G143,$H144&lt;&gt;$H143)),MasterCMCopy!$C144,"")</f>
        <v/>
      </c>
      <c r="R144" s="84" t="str">
        <f>IF(AND(LEFT(MasterCMCopy!$C144,6)="BT-195", OR(MasterCMCopy!$O144&lt;&gt;MasterCMCopy!$O143,$G144&lt;&gt;$G143,$H144&lt;&gt;$H143)), "The field " &amp; MasterCMCopy!$C144 &amp; ", " &amp; MasterCMCopy!$D144 &amp; ", specifies information to generate the URI of the masked property","")</f>
        <v/>
      </c>
      <c r="S144" s="84" t="str">
        <f>IF(AND(LEFT(MasterCMCopy!$C144,6)="BT-195", OR(MasterCMCopy!$O144&lt;&gt;MasterCMCopy!$O143,$G144&lt;&gt;$G143,$H144&lt;&gt;$H143)),MasterCMCopy!$O144,"")</f>
        <v/>
      </c>
      <c r="T144" s="84" t="str">
        <f>IFERROR(__xludf.DUMMYFUNCTION("IF(AND(LEFT(MasterCMCopy!$C144,6)=""BT-195"", MasterCMCopy!$O144&lt;&gt;MasterCMCopy!$O143),IFNA(REGEXEXTRACT(MasterCMCopy!$Y144,""&lt;(.*)&gt;""),""UNKNOWN""),"""")"),"")</f>
        <v/>
      </c>
      <c r="U144" s="84" t="str">
        <f>IF(AND(LEFT(MasterCMCopy!$C144,6)="BT-197", MasterCMCopy!$C144&lt;&gt;MasterCMCopy!$C143),MasterCMCopy!$C144,"")</f>
        <v/>
      </c>
      <c r="V144" s="84" t="str">
        <f>IF(AND(LEFT(MasterCMCopy!$C144,6)="BT-197", MasterCMCopy!$C144&lt;&gt;MasterCMCopy!$C143), "In " &amp; MasterCMCopy!$C144 &amp; ", " &amp; MasterCMCopy!$D144 &amp; ", we link to the at-voc:non-publication-justification controlled list","")</f>
        <v/>
      </c>
      <c r="W144" s="84" t="str">
        <f>IF(AND(LEFT(MasterCMCopy!$C144,6)="BT-198", MasterCMCopy!$C144&lt;&gt;MasterCMCopy!$C143),MasterCMCopy!$C144,"")</f>
        <v/>
      </c>
      <c r="X144" s="84" t="str">
        <f>IF(AND(LEFT(MasterCMCopy!$C144,6)="BT-198", MasterCMCopy!$C144&lt;&gt;MasterCMCopy!$C143), MasterCMCopy!$D144 &amp; IF(AND(MasterCMCopy!$C144=MasterCMCopy!$C145, MasterCMCopy!$D144&lt;&gt;MasterCMCopy!$D145), (" (" &amp; MasterCMCopy!$D145 &amp; " below SDK 1.6)"), ""),"")</f>
        <v/>
      </c>
      <c r="Y144" s="84" t="str">
        <f t="shared" si="2"/>
        <v>tedm:MG-langString-hasConfidentialityJustification--NonPublishedInformation-ND-LotAwardCriterionNumberComplicatedUnpublish</v>
      </c>
      <c r="Z144" s="84" t="str">
        <f t="shared" si="3"/>
        <v/>
      </c>
      <c r="AA144" s="84" t="str">
        <f>IF(AND(LEFT(MasterCMCopy!$C144,6)="BT-196", MasterCMCopy!$C144&lt;&gt;MasterCMCopy!$C143),MasterCMCopy!$C144,"")</f>
        <v>BT-196(BT-543)-Lot</v>
      </c>
      <c r="AB144" s="84" t="str">
        <f>IF(AND(LEFT(MasterCMCopy!$C144,6)="BT-196", MasterCMCopy!$C144&lt;&gt;MasterCMCopy!$C143), MasterCMCopy!$D144 &amp; " of " &amp; MasterCMCopy!$L144 &amp; " under " &amp; MasterCMCopy!$I144,"")</f>
        <v>Unpublished Justification Description of MG-NonPublishedInformation under ND-LotAwardCriterionNumberComplicatedUnpublish</v>
      </c>
      <c r="AC144" s="84" t="str">
        <f t="shared" si="4"/>
        <v>BT-196(BT-543)-Lot-Language</v>
      </c>
      <c r="AD144" s="84" t="str">
        <f t="shared" si="5"/>
        <v>Language of Unpublished Justification Description of MG-NonPublishedInformation under ND-LotAwardCriterionNumberComplicatedUnpublish</v>
      </c>
    </row>
    <row r="145">
      <c r="A145" s="84" t="str">
        <f t="shared" si="1"/>
        <v/>
      </c>
      <c r="B145" s="84" t="str">
        <f>IF(MasterCMCopy!$X145="","---", "tedm:" &amp; IF(LEFT(MasterCMCopy!$C145, 3)="ND-", IF(LEFT(MasterCMCopy!$C149, 3)="ND-", MasterCMCopy!$L151, MasterCMCopy!$L149) &amp; "-" &amp; MasterCMCopy!$C145, MasterCMCopy!$L145 &amp; "-" &amp; MasterCMCopy!$I145))</f>
        <v>tedm:MG-NonPublishedInformation-ND-LotAwardCriterionNumberComplicatedUnpublish</v>
      </c>
      <c r="C145" s="85" t="str">
        <f>IF(AND(LEFT(MasterCMCopy!$C145,6)="BT-195", OR(LEFT(MasterCMCopy!$C144,3)="ND-",$B145&lt;&gt;$B144)),MasterCMCopy!$L145,"")</f>
        <v/>
      </c>
      <c r="D145" s="84" t="str">
        <f>IF(AND(LEFT(MasterCMCopy!$C145,3)="ND-", OR(MasterCMCopy!$N145&lt;&gt;MasterCMCopy!$N144, MasterCMCopy!$P145&lt;&gt;MasterCMCopy!$P144)),MasterCMCopy!$C145,"")</f>
        <v/>
      </c>
      <c r="E145" s="84" t="str">
        <f>IF(AND(LEFT(MasterCMCopy!$C145,3)="ND-", OR(MasterCMCopy!$N145&lt;&gt;MasterCMCopy!$N144, MasterCMCopy!$P145&lt;&gt;MasterCMCopy!$P144)),MasterCMCopy!$N145,"")</f>
        <v/>
      </c>
      <c r="F145" s="86" t="str">
        <f>IFERROR(__xludf.DUMMYFUNCTION("IF($E145="""", """", REGEXEXTRACT($E145,""efbc:FieldIdentifierCode[^\]]+""))"),"")</f>
        <v/>
      </c>
      <c r="G145" s="87" t="str">
        <f>MasterCMCopy!A145</f>
        <v>1.4</v>
      </c>
      <c r="H145" s="87" t="str">
        <f>MasterCMCopy!B145</f>
        <v/>
      </c>
      <c r="J145" s="86" t="str">
        <f>IF(LEFT(MasterCMCopy!$C145,3)="ND-", IF(LEFT(MasterCMCopy!$X145,10)&lt;&gt;"epo:NonPub", MasterCMCopy!$L145, IF(RIGHT(MasterCMCopy!$X145,13)="epo:Procedure", "MG-Procedure", "")), "")</f>
        <v/>
      </c>
      <c r="K145" s="85" t="str">
        <f>IF(J145="", "", IF(J145="MG-Procedure", "ND-Root", MasterCMCopy!H145))</f>
        <v/>
      </c>
      <c r="L145" s="84" t="str">
        <f>IF($J145="", "", MasterCMCopy!$C145 &amp; " (concernsMaskedObject)")</f>
        <v/>
      </c>
      <c r="M145" s="84" t="str">
        <f>IFERROR(__xludf.DUMMYFUNCTION("IF($J145="""", """", ""Connection from NonPublishedInformation to "" &amp; REGEXEXTRACT(MasterCMCopy!$X145, "".*:(.*)"") &amp; "" under "" &amp; $J145 &amp; ""_"" &amp; $K145)"),"")</f>
        <v/>
      </c>
      <c r="N145" s="84" t="str">
        <f t="shared" si="6"/>
        <v/>
      </c>
      <c r="O145" s="86" t="str">
        <f>IFERROR(__xludf.DUMMYFUNCTION("IF($J145="""", """", IF($J145=""MG-Procedure"", """", REGEXREPLACE(MasterCMCopy!$P145,""\[[^\]]+\]"","""")))"),"")</f>
        <v/>
      </c>
      <c r="P145" s="83" t="str">
        <f>IFERROR(__xludf.DUMMYFUNCTION("REGEXREPLACE($O145,""[^/]+"","".."")"),"")</f>
        <v/>
      </c>
      <c r="Q145" s="84" t="str">
        <f>IF(AND(LEFT(MasterCMCopy!$C145,6)="BT-195", OR(MasterCMCopy!$O145&lt;&gt;MasterCMCopy!$O144,$G145&lt;&gt;$G144,$H145&lt;&gt;$H144)),MasterCMCopy!$C145,"")</f>
        <v/>
      </c>
      <c r="R145" s="84" t="str">
        <f>IF(AND(LEFT(MasterCMCopy!$C145,6)="BT-195", OR(MasterCMCopy!$O145&lt;&gt;MasterCMCopy!$O144,$G145&lt;&gt;$G144,$H145&lt;&gt;$H144)), "The field " &amp; MasterCMCopy!$C145 &amp; ", " &amp; MasterCMCopy!$D145 &amp; ", specifies information to generate the URI of the masked property","")</f>
        <v/>
      </c>
      <c r="S145" s="84" t="str">
        <f>IF(AND(LEFT(MasterCMCopy!$C145,6)="BT-195", OR(MasterCMCopy!$O145&lt;&gt;MasterCMCopy!$O144,$G145&lt;&gt;$G144,$H145&lt;&gt;$H144)),MasterCMCopy!$O145,"")</f>
        <v/>
      </c>
      <c r="T145" s="84" t="str">
        <f>IFERROR(__xludf.DUMMYFUNCTION("IF(AND(LEFT(MasterCMCopy!$C145,6)=""BT-195"", MasterCMCopy!$O145&lt;&gt;MasterCMCopy!$O144),IFNA(REGEXEXTRACT(MasterCMCopy!$Y145,""&lt;(.*)&gt;""),""UNKNOWN""),"""")"),"")</f>
        <v/>
      </c>
      <c r="U145" s="84" t="str">
        <f>IF(AND(LEFT(MasterCMCopy!$C145,6)="BT-197", MasterCMCopy!$C145&lt;&gt;MasterCMCopy!$C144),MasterCMCopy!$C145,"")</f>
        <v>BT-197(BT-543)-Lot</v>
      </c>
      <c r="V145" s="84" t="str">
        <f>IF(AND(LEFT(MasterCMCopy!$C145,6)="BT-197", MasterCMCopy!$C145&lt;&gt;MasterCMCopy!$C144), "In " &amp; MasterCMCopy!$C145 &amp; ", " &amp; MasterCMCopy!$D145 &amp; ", we link to the at-voc:non-publication-justification controlled list","")</f>
        <v>In BT-197(BT-543)-Lot, Unpublished Justification Code, we link to the at-voc:non-publication-justification controlled list</v>
      </c>
      <c r="W145" s="84" t="str">
        <f>IF(AND(LEFT(MasterCMCopy!$C145,6)="BT-198", MasterCMCopy!$C145&lt;&gt;MasterCMCopy!$C144),MasterCMCopy!$C145,"")</f>
        <v/>
      </c>
      <c r="X145" s="84" t="str">
        <f>IF(AND(LEFT(MasterCMCopy!$C145,6)="BT-198", MasterCMCopy!$C145&lt;&gt;MasterCMCopy!$C144), MasterCMCopy!$D145 &amp; IF(AND(MasterCMCopy!$C145=MasterCMCopy!$C146, MasterCMCopy!$D145&lt;&gt;MasterCMCopy!$D146), (" (" &amp; MasterCMCopy!$D146 &amp; " below SDK 1.6)"), ""),"")</f>
        <v/>
      </c>
      <c r="Y145" s="84" t="str">
        <f t="shared" si="2"/>
        <v>tedm:MG-langString-hasConfidentialityJustification--NonPublishedInformation-ND-LotAwardCriterionNumberComplicatedUnpublish</v>
      </c>
      <c r="Z145" s="84" t="str">
        <f t="shared" si="3"/>
        <v/>
      </c>
      <c r="AA145" s="84" t="str">
        <f>IF(AND(LEFT(MasterCMCopy!$C145,6)="BT-196", MasterCMCopy!$C145&lt;&gt;MasterCMCopy!$C144),MasterCMCopy!$C145,"")</f>
        <v/>
      </c>
      <c r="AB145" s="84" t="str">
        <f>IF(AND(LEFT(MasterCMCopy!$C145,6)="BT-196", MasterCMCopy!$C145&lt;&gt;MasterCMCopy!$C144), MasterCMCopy!$D145 &amp; " of " &amp; MasterCMCopy!$L145 &amp; " under " &amp; MasterCMCopy!$I145,"")</f>
        <v/>
      </c>
      <c r="AC145" s="84" t="str">
        <f t="shared" si="4"/>
        <v/>
      </c>
      <c r="AD145" s="84" t="str">
        <f t="shared" si="5"/>
        <v/>
      </c>
    </row>
    <row r="146">
      <c r="A146" s="84" t="str">
        <f t="shared" si="1"/>
        <v/>
      </c>
      <c r="B146" s="84" t="str">
        <f>IF(MasterCMCopy!$X146="","---", "tedm:" &amp; IF(LEFT(MasterCMCopy!$C146, 3)="ND-", IF(LEFT(MasterCMCopy!$C150, 3)="ND-", MasterCMCopy!$L152, MasterCMCopy!$L150) &amp; "-" &amp; MasterCMCopy!$C146, MasterCMCopy!$L146 &amp; "-" &amp; MasterCMCopy!$I146))</f>
        <v>tedm:MG-NonPublishedInformation-ND-LotAwardCriterionNumberComplicatedUnpublish</v>
      </c>
      <c r="C146" s="85" t="str">
        <f>IF(AND(LEFT(MasterCMCopy!$C146,6)="BT-195", OR(LEFT(MasterCMCopy!$C145,3)="ND-",$B146&lt;&gt;$B145)),MasterCMCopy!$L146,"")</f>
        <v/>
      </c>
      <c r="D146" s="84" t="str">
        <f>IF(AND(LEFT(MasterCMCopy!$C146,3)="ND-", OR(MasterCMCopy!$N146&lt;&gt;MasterCMCopy!$N145, MasterCMCopy!$P146&lt;&gt;MasterCMCopy!$P145)),MasterCMCopy!$C146,"")</f>
        <v/>
      </c>
      <c r="E146" s="84" t="str">
        <f>IF(AND(LEFT(MasterCMCopy!$C146,3)="ND-", OR(MasterCMCopy!$N146&lt;&gt;MasterCMCopy!$N145, MasterCMCopy!$P146&lt;&gt;MasterCMCopy!$P145)),MasterCMCopy!$N146,"")</f>
        <v/>
      </c>
      <c r="F146" s="86" t="str">
        <f>IFERROR(__xludf.DUMMYFUNCTION("IF($E146="""", """", REGEXEXTRACT($E146,""efbc:FieldIdentifierCode[^\]]+""))"),"")</f>
        <v/>
      </c>
      <c r="G146" s="87" t="str">
        <f>MasterCMCopy!A146</f>
        <v>1.4</v>
      </c>
      <c r="H146" s="87" t="str">
        <f>MasterCMCopy!B146</f>
        <v>1.5</v>
      </c>
      <c r="J146" s="86" t="str">
        <f>IF(LEFT(MasterCMCopy!$C146,3)="ND-", IF(LEFT(MasterCMCopy!$X146,10)&lt;&gt;"epo:NonPub", MasterCMCopy!$L146, IF(RIGHT(MasterCMCopy!$X146,13)="epo:Procedure", "MG-Procedure", "")), "")</f>
        <v/>
      </c>
      <c r="K146" s="85" t="str">
        <f>IF(J146="", "", IF(J146="MG-Procedure", "ND-Root", MasterCMCopy!H146))</f>
        <v/>
      </c>
      <c r="L146" s="84" t="str">
        <f>IF($J146="", "", MasterCMCopy!$C146 &amp; " (concernsMaskedObject)")</f>
        <v/>
      </c>
      <c r="M146" s="84" t="str">
        <f>IFERROR(__xludf.DUMMYFUNCTION("IF($J146="""", """", ""Connection from NonPublishedInformation to "" &amp; REGEXEXTRACT(MasterCMCopy!$X146, "".*:(.*)"") &amp; "" under "" &amp; $J146 &amp; ""_"" &amp; $K146)"),"")</f>
        <v/>
      </c>
      <c r="N146" s="84" t="str">
        <f t="shared" si="6"/>
        <v/>
      </c>
      <c r="O146" s="86" t="str">
        <f>IFERROR(__xludf.DUMMYFUNCTION("IF($J146="""", """", IF($J146=""MG-Procedure"", """", REGEXREPLACE(MasterCMCopy!$P146,""\[[^\]]+\]"","""")))"),"")</f>
        <v/>
      </c>
      <c r="P146" s="83" t="str">
        <f>IFERROR(__xludf.DUMMYFUNCTION("REGEXREPLACE($O146,""[^/]+"","".."")"),"")</f>
        <v/>
      </c>
      <c r="Q146" s="84" t="str">
        <f>IF(AND(LEFT(MasterCMCopy!$C146,6)="BT-195", OR(MasterCMCopy!$O146&lt;&gt;MasterCMCopy!$O145,$G146&lt;&gt;$G145,$H146&lt;&gt;$H145)),MasterCMCopy!$C146,"")</f>
        <v/>
      </c>
      <c r="R146" s="84" t="str">
        <f>IF(AND(LEFT(MasterCMCopy!$C146,6)="BT-195", OR(MasterCMCopy!$O146&lt;&gt;MasterCMCopy!$O145,$G146&lt;&gt;$G145,$H146&lt;&gt;$H145)), "The field " &amp; MasterCMCopy!$C146 &amp; ", " &amp; MasterCMCopy!$D146 &amp; ", specifies information to generate the URI of the masked property","")</f>
        <v/>
      </c>
      <c r="S146" s="84" t="str">
        <f>IF(AND(LEFT(MasterCMCopy!$C146,6)="BT-195", OR(MasterCMCopy!$O146&lt;&gt;MasterCMCopy!$O145,$G146&lt;&gt;$G145,$H146&lt;&gt;$H145)),MasterCMCopy!$O146,"")</f>
        <v/>
      </c>
      <c r="T146" s="84" t="str">
        <f>IFERROR(__xludf.DUMMYFUNCTION("IF(AND(LEFT(MasterCMCopy!$C146,6)=""BT-195"", MasterCMCopy!$O146&lt;&gt;MasterCMCopy!$O145),IFNA(REGEXEXTRACT(MasterCMCopy!$Y146,""&lt;(.*)&gt;""),""UNKNOWN""),"""")"),"")</f>
        <v/>
      </c>
      <c r="U146" s="84" t="str">
        <f>IF(AND(LEFT(MasterCMCopy!$C146,6)="BT-197", MasterCMCopy!$C146&lt;&gt;MasterCMCopy!$C145),MasterCMCopy!$C146,"")</f>
        <v/>
      </c>
      <c r="V146" s="84" t="str">
        <f>IF(AND(LEFT(MasterCMCopy!$C146,6)="BT-197", MasterCMCopy!$C146&lt;&gt;MasterCMCopy!$C145), "In " &amp; MasterCMCopy!$C146 &amp; ", " &amp; MasterCMCopy!$D146 &amp; ", we link to the at-voc:non-publication-justification controlled list","")</f>
        <v/>
      </c>
      <c r="W146" s="84" t="str">
        <f>IF(AND(LEFT(MasterCMCopy!$C146,6)="BT-198", MasterCMCopy!$C146&lt;&gt;MasterCMCopy!$C145),MasterCMCopy!$C146,"")</f>
        <v>BT-198(BT-543)-Lot</v>
      </c>
      <c r="X146" s="84" t="str">
        <f>IF(AND(LEFT(MasterCMCopy!$C146,6)="BT-198", MasterCMCopy!$C146&lt;&gt;MasterCMCopy!$C145), MasterCMCopy!$D146 &amp; IF(AND(MasterCMCopy!$C146=MasterCMCopy!$C147, MasterCMCopy!$D146&lt;&gt;MasterCMCopy!$D147), (" (" &amp; MasterCMCopy!$D147 &amp; " below SDK 1.6)"), ""),"")</f>
        <v>Unpublished Accessibility Date (Unpublished Access Date below SDK 1.6)</v>
      </c>
      <c r="Y146" s="84" t="str">
        <f t="shared" si="2"/>
        <v>tedm:MG-langString-hasConfidentialityJustification--NonPublishedInformation-ND-LotAwardCriterionNumberComplicatedUnpublish</v>
      </c>
      <c r="Z146" s="84" t="str">
        <f t="shared" si="3"/>
        <v/>
      </c>
      <c r="AA146" s="84" t="str">
        <f>IF(AND(LEFT(MasterCMCopy!$C146,6)="BT-196", MasterCMCopy!$C146&lt;&gt;MasterCMCopy!$C145),MasterCMCopy!$C146,"")</f>
        <v/>
      </c>
      <c r="AB146" s="84" t="str">
        <f>IF(AND(LEFT(MasterCMCopy!$C146,6)="BT-196", MasterCMCopy!$C146&lt;&gt;MasterCMCopy!$C145), MasterCMCopy!$D146 &amp; " of " &amp; MasterCMCopy!$L146 &amp; " under " &amp; MasterCMCopy!$I146,"")</f>
        <v/>
      </c>
      <c r="AC146" s="84" t="str">
        <f t="shared" si="4"/>
        <v/>
      </c>
      <c r="AD146" s="84" t="str">
        <f t="shared" si="5"/>
        <v/>
      </c>
    </row>
    <row r="147">
      <c r="A147" s="84" t="str">
        <f t="shared" si="1"/>
        <v/>
      </c>
      <c r="B147" s="84" t="str">
        <f>IF(MasterCMCopy!$X147="","---", "tedm:" &amp; IF(LEFT(MasterCMCopy!$C147, 3)="ND-", IF(LEFT(MasterCMCopy!$C151, 3)="ND-", MasterCMCopy!$L153, MasterCMCopy!$L151) &amp; "-" &amp; MasterCMCopy!$C147, MasterCMCopy!$L147 &amp; "-" &amp; MasterCMCopy!$I147))</f>
        <v>tedm:MG-NonPublishedInformation-ND-LotAwardCriterionNumberComplicatedUnpublish</v>
      </c>
      <c r="C147" s="85" t="str">
        <f>IF(AND(LEFT(MasterCMCopy!$C147,6)="BT-195", OR(LEFT(MasterCMCopy!$C146,3)="ND-",$B147&lt;&gt;$B146)),MasterCMCopy!$L147,"")</f>
        <v/>
      </c>
      <c r="D147" s="84" t="str">
        <f>IF(AND(LEFT(MasterCMCopy!$C147,3)="ND-", OR(MasterCMCopy!$N147&lt;&gt;MasterCMCopy!$N146, MasterCMCopy!$P147&lt;&gt;MasterCMCopy!$P146)),MasterCMCopy!$C147,"")</f>
        <v/>
      </c>
      <c r="E147" s="84" t="str">
        <f>IF(AND(LEFT(MasterCMCopy!$C147,3)="ND-", OR(MasterCMCopy!$N147&lt;&gt;MasterCMCopy!$N146, MasterCMCopy!$P147&lt;&gt;MasterCMCopy!$P146)),MasterCMCopy!$N147,"")</f>
        <v/>
      </c>
      <c r="F147" s="86" t="str">
        <f>IFERROR(__xludf.DUMMYFUNCTION("IF($E147="""", """", REGEXEXTRACT($E147,""efbc:FieldIdentifierCode[^\]]+""))"),"")</f>
        <v/>
      </c>
      <c r="G147" s="87" t="str">
        <f>MasterCMCopy!A147</f>
        <v>1.6</v>
      </c>
      <c r="H147" s="87" t="str">
        <f>MasterCMCopy!B147</f>
        <v/>
      </c>
      <c r="J147" s="86" t="str">
        <f>IF(LEFT(MasterCMCopy!$C147,3)="ND-", IF(LEFT(MasterCMCopy!$X147,10)&lt;&gt;"epo:NonPub", MasterCMCopy!$L147, IF(RIGHT(MasterCMCopy!$X147,13)="epo:Procedure", "MG-Procedure", "")), "")</f>
        <v/>
      </c>
      <c r="K147" s="85" t="str">
        <f>IF(J147="", "", IF(J147="MG-Procedure", "ND-Root", MasterCMCopy!H147))</f>
        <v/>
      </c>
      <c r="L147" s="84" t="str">
        <f>IF($J147="", "", MasterCMCopy!$C147 &amp; " (concernsMaskedObject)")</f>
        <v/>
      </c>
      <c r="M147" s="84" t="str">
        <f>IFERROR(__xludf.DUMMYFUNCTION("IF($J147="""", """", ""Connection from NonPublishedInformation to "" &amp; REGEXEXTRACT(MasterCMCopy!$X147, "".*:(.*)"") &amp; "" under "" &amp; $J147 &amp; ""_"" &amp; $K147)"),"")</f>
        <v/>
      </c>
      <c r="N147" s="84" t="str">
        <f t="shared" si="6"/>
        <v/>
      </c>
      <c r="O147" s="86" t="str">
        <f>IFERROR(__xludf.DUMMYFUNCTION("IF($J147="""", """", IF($J147=""MG-Procedure"", """", REGEXREPLACE(MasterCMCopy!$P147,""\[[^\]]+\]"","""")))"),"")</f>
        <v/>
      </c>
      <c r="P147" s="83" t="str">
        <f>IFERROR(__xludf.DUMMYFUNCTION("REGEXREPLACE($O147,""[^/]+"","".."")"),"")</f>
        <v/>
      </c>
      <c r="Q147" s="84" t="str">
        <f>IF(AND(LEFT(MasterCMCopy!$C147,6)="BT-195", OR(MasterCMCopy!$O147&lt;&gt;MasterCMCopy!$O146,$G147&lt;&gt;$G146,$H147&lt;&gt;$H146)),MasterCMCopy!$C147,"")</f>
        <v/>
      </c>
      <c r="R147" s="84" t="str">
        <f>IF(AND(LEFT(MasterCMCopy!$C147,6)="BT-195", OR(MasterCMCopy!$O147&lt;&gt;MasterCMCopy!$O146,$G147&lt;&gt;$G146,$H147&lt;&gt;$H146)), "The field " &amp; MasterCMCopy!$C147 &amp; ", " &amp; MasterCMCopy!$D147 &amp; ", specifies information to generate the URI of the masked property","")</f>
        <v/>
      </c>
      <c r="S147" s="84" t="str">
        <f>IF(AND(LEFT(MasterCMCopy!$C147,6)="BT-195", OR(MasterCMCopy!$O147&lt;&gt;MasterCMCopy!$O146,$G147&lt;&gt;$G146,$H147&lt;&gt;$H146)),MasterCMCopy!$O147,"")</f>
        <v/>
      </c>
      <c r="T147" s="84" t="str">
        <f>IFERROR(__xludf.DUMMYFUNCTION("IF(AND(LEFT(MasterCMCopy!$C147,6)=""BT-195"", MasterCMCopy!$O147&lt;&gt;MasterCMCopy!$O146),IFNA(REGEXEXTRACT(MasterCMCopy!$Y147,""&lt;(.*)&gt;""),""UNKNOWN""),"""")"),"")</f>
        <v/>
      </c>
      <c r="U147" s="84" t="str">
        <f>IF(AND(LEFT(MasterCMCopy!$C147,6)="BT-197", MasterCMCopy!$C147&lt;&gt;MasterCMCopy!$C146),MasterCMCopy!$C147,"")</f>
        <v/>
      </c>
      <c r="V147" s="84" t="str">
        <f>IF(AND(LEFT(MasterCMCopy!$C147,6)="BT-197", MasterCMCopy!$C147&lt;&gt;MasterCMCopy!$C146), "In " &amp; MasterCMCopy!$C147 &amp; ", " &amp; MasterCMCopy!$D147 &amp; ", we link to the at-voc:non-publication-justification controlled list","")</f>
        <v/>
      </c>
      <c r="W147" s="84" t="str">
        <f>IF(AND(LEFT(MasterCMCopy!$C147,6)="BT-198", MasterCMCopy!$C147&lt;&gt;MasterCMCopy!$C146),MasterCMCopy!$C147,"")</f>
        <v/>
      </c>
      <c r="X147" s="84" t="str">
        <f>IF(AND(LEFT(MasterCMCopy!$C147,6)="BT-198", MasterCMCopy!$C147&lt;&gt;MasterCMCopy!$C146), MasterCMCopy!$D147 &amp; IF(AND(MasterCMCopy!$C147=MasterCMCopy!$C148, MasterCMCopy!$D147&lt;&gt;MasterCMCopy!$D148), (" (" &amp; MasterCMCopy!$D148 &amp; " below SDK 1.6)"), ""),"")</f>
        <v/>
      </c>
      <c r="Y147" s="84" t="str">
        <f t="shared" si="2"/>
        <v>tedm:MG-langString-hasConfidentialityJustification--NonPublishedInformation-ND-LotAwardCriterionNumberComplicatedUnpublish</v>
      </c>
      <c r="Z147" s="84" t="str">
        <f t="shared" si="3"/>
        <v/>
      </c>
      <c r="AA147" s="84" t="str">
        <f>IF(AND(LEFT(MasterCMCopy!$C147,6)="BT-196", MasterCMCopy!$C147&lt;&gt;MasterCMCopy!$C146),MasterCMCopy!$C147,"")</f>
        <v/>
      </c>
      <c r="AB147" s="84" t="str">
        <f>IF(AND(LEFT(MasterCMCopy!$C147,6)="BT-196", MasterCMCopy!$C147&lt;&gt;MasterCMCopy!$C146), MasterCMCopy!$D147 &amp; " of " &amp; MasterCMCopy!$L147 &amp; " under " &amp; MasterCMCopy!$I147,"")</f>
        <v/>
      </c>
      <c r="AC147" s="84" t="str">
        <f t="shared" si="4"/>
        <v/>
      </c>
      <c r="AD147" s="84" t="str">
        <f t="shared" si="5"/>
        <v/>
      </c>
    </row>
    <row r="148">
      <c r="A148" s="84" t="str">
        <f t="shared" si="1"/>
        <v>ND-LotAwardCriteriaOrderJustificationUnpublish.rml.ttl</v>
      </c>
      <c r="B148" s="84" t="str">
        <f>IF(MasterCMCopy!$X148="","---", "tedm:" &amp; IF(LEFT(MasterCMCopy!$C148, 3)="ND-", IF(LEFT(MasterCMCopy!$C152, 3)="ND-", MasterCMCopy!$L154, MasterCMCopy!$L152) &amp; "-" &amp; MasterCMCopy!$C148, MasterCMCopy!$L148 &amp; "-" &amp; MasterCMCopy!$I148))</f>
        <v>tedm:MG-NonPublishedInformation-ND-LotAwardCriteriaOrderJustificationUnpublish</v>
      </c>
      <c r="C148" s="85" t="str">
        <f>IF(AND(LEFT(MasterCMCopy!$C148,6)="BT-195", OR(LEFT(MasterCMCopy!$C147,3)="ND-",$B148&lt;&gt;$B147)),MasterCMCopy!$L148,"")</f>
        <v/>
      </c>
      <c r="D148" s="84" t="str">
        <f>IF(AND(LEFT(MasterCMCopy!$C148,3)="ND-", OR(MasterCMCopy!$N148&lt;&gt;MasterCMCopy!$N147, MasterCMCopy!$P148&lt;&gt;MasterCMCopy!$P147)),MasterCMCopy!$C148,"")</f>
        <v>ND-LotAwardCriteriaOrderJustificationUnpublish</v>
      </c>
      <c r="E148" s="84" t="str">
        <f>IF(AND(LEFT(MasterCMCopy!$C148,3)="ND-", OR(MasterCMCopy!$N148&lt;&gt;MasterCMCopy!$N147, MasterCMCopy!$P148&lt;&gt;MasterCMCopy!$P147)),MasterCMCopy!$N148,"")</f>
        <v>/*/cac:ProcurementProjectLot[cbc:ID/@schemeName='Lot']/cac:TenderingTerms/cac:AwardingTerms/cac:AwardingCriterion/ext:UBLExtensions/ext:UBLExtension/ext:ExtensionContent/efext:EformsExtension/efac:FieldsPrivacy[efbc:FieldIdentifierCode/text()='awa-cri-ord']</v>
      </c>
      <c r="F148" s="86" t="str">
        <f>IFERROR(__xludf.DUMMYFUNCTION("IF($E148="""", """", REGEXEXTRACT($E148,""efbc:FieldIdentifierCode[^\]]+""))"),"efbc:FieldIdentifierCode/text()='awa-cri-ord'")</f>
        <v>efbc:FieldIdentifierCode/text()='awa-cri-ord'</v>
      </c>
      <c r="G148" s="87" t="str">
        <f>MasterCMCopy!A148</f>
        <v>1.4</v>
      </c>
      <c r="H148" s="87" t="str">
        <f>MasterCMCopy!B148</f>
        <v/>
      </c>
      <c r="J148" s="86" t="str">
        <f>IF(LEFT(MasterCMCopy!$C148,3)="ND-", IF(LEFT(MasterCMCopy!$X148,10)&lt;&gt;"epo:NonPub", MasterCMCopy!$L148, IF(RIGHT(MasterCMCopy!$X148,13)="epo:Procedure", "MG-Procedure", "")), "")</f>
        <v/>
      </c>
      <c r="K148" s="85" t="str">
        <f>IF(J148="", "", IF(J148="MG-Procedure", "ND-Root", MasterCMCopy!H148))</f>
        <v/>
      </c>
      <c r="L148" s="84" t="str">
        <f>IF($J148="", "", MasterCMCopy!$C148 &amp; " (concernsMaskedObject)")</f>
        <v/>
      </c>
      <c r="M148" s="84" t="str">
        <f>IFERROR(__xludf.DUMMYFUNCTION("IF($J148="""", """", ""Connection from NonPublishedInformation to "" &amp; REGEXEXTRACT(MasterCMCopy!$X148, "".*:(.*)"") &amp; "" under "" &amp; $J148 &amp; ""_"" &amp; $K148)"),"")</f>
        <v/>
      </c>
      <c r="N148" s="84" t="str">
        <f t="shared" si="6"/>
        <v/>
      </c>
      <c r="O148" s="86" t="str">
        <f>IFERROR(__xludf.DUMMYFUNCTION("IF($J148="""", """", IF($J148=""MG-Procedure"", """", REGEXREPLACE(MasterCMCopy!$P148,""\[[^\]]+\]"","""")))"),"")</f>
        <v/>
      </c>
      <c r="P148" s="83" t="str">
        <f>IFERROR(__xludf.DUMMYFUNCTION("REGEXREPLACE($O148,""[^/]+"","".."")"),"")</f>
        <v/>
      </c>
      <c r="Q148" s="84" t="str">
        <f>IF(AND(LEFT(MasterCMCopy!$C148,6)="BT-195", OR(MasterCMCopy!$O148&lt;&gt;MasterCMCopy!$O147,$G148&lt;&gt;$G147,$H148&lt;&gt;$H147)),MasterCMCopy!$C148,"")</f>
        <v/>
      </c>
      <c r="R148" s="84" t="str">
        <f>IF(AND(LEFT(MasterCMCopy!$C148,6)="BT-195", OR(MasterCMCopy!$O148&lt;&gt;MasterCMCopy!$O147,$G148&lt;&gt;$G147,$H148&lt;&gt;$H147)), "The field " &amp; MasterCMCopy!$C148 &amp; ", " &amp; MasterCMCopy!$D148 &amp; ", specifies information to generate the URI of the masked property","")</f>
        <v/>
      </c>
      <c r="S148" s="84" t="str">
        <f>IF(AND(LEFT(MasterCMCopy!$C148,6)="BT-195", OR(MasterCMCopy!$O148&lt;&gt;MasterCMCopy!$O147,$G148&lt;&gt;$G147,$H148&lt;&gt;$H147)),MasterCMCopy!$O148,"")</f>
        <v/>
      </c>
      <c r="T148" s="84" t="str">
        <f>IFERROR(__xludf.DUMMYFUNCTION("IF(AND(LEFT(MasterCMCopy!$C148,6)=""BT-195"", MasterCMCopy!$O148&lt;&gt;MasterCMCopy!$O147),IFNA(REGEXEXTRACT(MasterCMCopy!$Y148,""&lt;(.*)&gt;""),""UNKNOWN""),"""")"),"")</f>
        <v/>
      </c>
      <c r="U148" s="84" t="str">
        <f>IF(AND(LEFT(MasterCMCopy!$C148,6)="BT-197", MasterCMCopy!$C148&lt;&gt;MasterCMCopy!$C147),MasterCMCopy!$C148,"")</f>
        <v/>
      </c>
      <c r="V148" s="84" t="str">
        <f>IF(AND(LEFT(MasterCMCopy!$C148,6)="BT-197", MasterCMCopy!$C148&lt;&gt;MasterCMCopy!$C147), "In " &amp; MasterCMCopy!$C148 &amp; ", " &amp; MasterCMCopy!$D148 &amp; ", we link to the at-voc:non-publication-justification controlled list","")</f>
        <v/>
      </c>
      <c r="W148" s="84" t="str">
        <f>IF(AND(LEFT(MasterCMCopy!$C148,6)="BT-198", MasterCMCopy!$C148&lt;&gt;MasterCMCopy!$C147),MasterCMCopy!$C148,"")</f>
        <v/>
      </c>
      <c r="X148" s="84" t="str">
        <f>IF(AND(LEFT(MasterCMCopy!$C148,6)="BT-198", MasterCMCopy!$C148&lt;&gt;MasterCMCopy!$C147), MasterCMCopy!$D148 &amp; IF(AND(MasterCMCopy!$C148=MasterCMCopy!$C149, MasterCMCopy!$D148&lt;&gt;MasterCMCopy!$D149), (" (" &amp; MasterCMCopy!$D149 &amp; " below SDK 1.6)"), ""),"")</f>
        <v/>
      </c>
      <c r="Y148" s="84" t="str">
        <f t="shared" si="2"/>
        <v>tedm:MG-langString-hasConfidentialityJustification--NonPublishedInformation-ND-LotAwardCriteriaOrderJustificationUnpublish</v>
      </c>
      <c r="Z148" s="84" t="str">
        <f t="shared" si="3"/>
        <v>/*/cac:ProcurementProjectLot[cbc:ID/@schemeName='Lot']/cac:TenderingTerms/cac:AwardingTerms/cac:AwardingCriterion/ext:UBLExtensions/ext:UBLExtension/ext:ExtensionContent/efext:EformsExtension/efac:FieldsPrivacy[efbc:FieldIdentifierCode/text()='awa-cri-ord']/efbc:ReasonDescription</v>
      </c>
      <c r="AA148" s="84" t="str">
        <f>IF(AND(LEFT(MasterCMCopy!$C148,6)="BT-196", MasterCMCopy!$C148&lt;&gt;MasterCMCopy!$C147),MasterCMCopy!$C148,"")</f>
        <v/>
      </c>
      <c r="AB148" s="84" t="str">
        <f>IF(AND(LEFT(MasterCMCopy!$C148,6)="BT-196", MasterCMCopy!$C148&lt;&gt;MasterCMCopy!$C147), MasterCMCopy!$D148 &amp; " of " &amp; MasterCMCopy!$L148 &amp; " under " &amp; MasterCMCopy!$I148,"")</f>
        <v/>
      </c>
      <c r="AC148" s="84" t="str">
        <f t="shared" si="4"/>
        <v/>
      </c>
      <c r="AD148" s="84" t="str">
        <f t="shared" si="5"/>
        <v/>
      </c>
    </row>
    <row r="149">
      <c r="A149" s="84" t="str">
        <f t="shared" si="1"/>
        <v/>
      </c>
      <c r="B149" s="84" t="str">
        <f>IF(MasterCMCopy!$X149="","---", "tedm:" &amp; IF(LEFT(MasterCMCopy!$C149, 3)="ND-", IF(LEFT(MasterCMCopy!$C153, 3)="ND-", MasterCMCopy!$L155, MasterCMCopy!$L153) &amp; "-" &amp; MasterCMCopy!$C149, MasterCMCopy!$L149 &amp; "-" &amp; MasterCMCopy!$I149))</f>
        <v>tedm:MG-NonPublishedInformation-ND-LotAwardCriteriaOrderJustificationUnpublish</v>
      </c>
      <c r="C149" s="85" t="str">
        <f>IF(AND(LEFT(MasterCMCopy!$C149,6)="BT-195", OR(LEFT(MasterCMCopy!$C148,3)="ND-",$B149&lt;&gt;$B148)),MasterCMCopy!$L149,"")</f>
        <v/>
      </c>
      <c r="D149" s="84" t="str">
        <f>IF(AND(LEFT(MasterCMCopy!$C149,3)="ND-", OR(MasterCMCopy!$N149&lt;&gt;MasterCMCopy!$N148, MasterCMCopy!$P149&lt;&gt;MasterCMCopy!$P148)),MasterCMCopy!$C149,"")</f>
        <v/>
      </c>
      <c r="E149" s="84" t="str">
        <f>IF(AND(LEFT(MasterCMCopy!$C149,3)="ND-", OR(MasterCMCopy!$N149&lt;&gt;MasterCMCopy!$N148, MasterCMCopy!$P149&lt;&gt;MasterCMCopy!$P148)),MasterCMCopy!$N149,"")</f>
        <v/>
      </c>
      <c r="F149" s="86" t="str">
        <f>IFERROR(__xludf.DUMMYFUNCTION("IF($E149="""", """", REGEXEXTRACT($E149,""efbc:FieldIdentifierCode[^\]]+""))"),"")</f>
        <v/>
      </c>
      <c r="G149" s="87" t="str">
        <f>MasterCMCopy!A149</f>
        <v>1.4</v>
      </c>
      <c r="H149" s="87" t="str">
        <f>MasterCMCopy!B149</f>
        <v/>
      </c>
      <c r="J149" s="86" t="str">
        <f>IF(LEFT(MasterCMCopy!$C149,3)="ND-", IF(LEFT(MasterCMCopy!$X149,10)&lt;&gt;"epo:NonPub", MasterCMCopy!$L149, IF(RIGHT(MasterCMCopy!$X149,13)="epo:Procedure", "MG-Procedure", "")), "")</f>
        <v/>
      </c>
      <c r="K149" s="85" t="str">
        <f>IF(J149="", "", IF(J149="MG-Procedure", "ND-Root", MasterCMCopy!H149))</f>
        <v/>
      </c>
      <c r="L149" s="84" t="str">
        <f>IF($J149="", "", MasterCMCopy!$C149 &amp; " (concernsMaskedObject)")</f>
        <v/>
      </c>
      <c r="M149" s="84" t="str">
        <f>IFERROR(__xludf.DUMMYFUNCTION("IF($J149="""", """", ""Connection from NonPublishedInformation to "" &amp; REGEXEXTRACT(MasterCMCopy!$X149, "".*:(.*)"") &amp; "" under "" &amp; $J149 &amp; ""_"" &amp; $K149)"),"")</f>
        <v/>
      </c>
      <c r="N149" s="84" t="str">
        <f t="shared" si="6"/>
        <v/>
      </c>
      <c r="O149" s="86" t="str">
        <f>IFERROR(__xludf.DUMMYFUNCTION("IF($J149="""", """", IF($J149=""MG-Procedure"", """", REGEXREPLACE(MasterCMCopy!$P149,""\[[^\]]+\]"","""")))"),"")</f>
        <v/>
      </c>
      <c r="P149" s="83" t="str">
        <f>IFERROR(__xludf.DUMMYFUNCTION("REGEXREPLACE($O149,""[^/]+"","".."")"),"")</f>
        <v/>
      </c>
      <c r="Q149" s="84" t="str">
        <f>IF(AND(LEFT(MasterCMCopy!$C149,6)="BT-195", OR(MasterCMCopy!$O149&lt;&gt;MasterCMCopy!$O148,$G149&lt;&gt;$G148,$H149&lt;&gt;$H148)),MasterCMCopy!$C149,"")</f>
        <v/>
      </c>
      <c r="R149" s="84" t="str">
        <f>IF(AND(LEFT(MasterCMCopy!$C149,6)="BT-195", OR(MasterCMCopy!$O149&lt;&gt;MasterCMCopy!$O148,$G149&lt;&gt;$G148,$H149&lt;&gt;$H148)), "The field " &amp; MasterCMCopy!$C149 &amp; ", " &amp; MasterCMCopy!$D149 &amp; ", specifies information to generate the URI of the masked property","")</f>
        <v/>
      </c>
      <c r="S149" s="84" t="str">
        <f>IF(AND(LEFT(MasterCMCopy!$C149,6)="BT-195", OR(MasterCMCopy!$O149&lt;&gt;MasterCMCopy!$O148,$G149&lt;&gt;$G148,$H149&lt;&gt;$H148)),MasterCMCopy!$O149,"")</f>
        <v/>
      </c>
      <c r="T149" s="84" t="str">
        <f>IFERROR(__xludf.DUMMYFUNCTION("IF(AND(LEFT(MasterCMCopy!$C149,6)=""BT-195"", MasterCMCopy!$O149&lt;&gt;MasterCMCopy!$O148),IFNA(REGEXEXTRACT(MasterCMCopy!$Y149,""&lt;(.*)&gt;""),""UNKNOWN""),"""")"),"")</f>
        <v/>
      </c>
      <c r="U149" s="84" t="str">
        <f>IF(AND(LEFT(MasterCMCopy!$C149,6)="BT-197", MasterCMCopy!$C149&lt;&gt;MasterCMCopy!$C148),MasterCMCopy!$C149,"")</f>
        <v/>
      </c>
      <c r="V149" s="84" t="str">
        <f>IF(AND(LEFT(MasterCMCopy!$C149,6)="BT-197", MasterCMCopy!$C149&lt;&gt;MasterCMCopy!$C148), "In " &amp; MasterCMCopy!$C149 &amp; ", " &amp; MasterCMCopy!$D149 &amp; ", we link to the at-voc:non-publication-justification controlled list","")</f>
        <v/>
      </c>
      <c r="W149" s="84" t="str">
        <f>IF(AND(LEFT(MasterCMCopy!$C149,6)="BT-198", MasterCMCopy!$C149&lt;&gt;MasterCMCopy!$C148),MasterCMCopy!$C149,"")</f>
        <v/>
      </c>
      <c r="X149" s="84" t="str">
        <f>IF(AND(LEFT(MasterCMCopy!$C149,6)="BT-198", MasterCMCopy!$C149&lt;&gt;MasterCMCopy!$C148), MasterCMCopy!$D149 &amp; IF(AND(MasterCMCopy!$C149=MasterCMCopy!$C150, MasterCMCopy!$D149&lt;&gt;MasterCMCopy!$D150), (" (" &amp; MasterCMCopy!$D150 &amp; " below SDK 1.6)"), ""),"")</f>
        <v/>
      </c>
      <c r="Y149" s="84" t="str">
        <f t="shared" si="2"/>
        <v>tedm:MG-langString-hasConfidentialityJustification--NonPublishedInformation-ND-LotAwardCriteriaOrderJustificationUnpublish</v>
      </c>
      <c r="Z149" s="84" t="str">
        <f t="shared" si="3"/>
        <v/>
      </c>
      <c r="AA149" s="84" t="str">
        <f>IF(AND(LEFT(MasterCMCopy!$C149,6)="BT-196", MasterCMCopy!$C149&lt;&gt;MasterCMCopy!$C148),MasterCMCopy!$C149,"")</f>
        <v/>
      </c>
      <c r="AB149" s="84" t="str">
        <f>IF(AND(LEFT(MasterCMCopy!$C149,6)="BT-196", MasterCMCopy!$C149&lt;&gt;MasterCMCopy!$C148), MasterCMCopy!$D149 &amp; " of " &amp; MasterCMCopy!$L149 &amp; " under " &amp; MasterCMCopy!$I149,"")</f>
        <v/>
      </c>
      <c r="AC149" s="84" t="str">
        <f t="shared" si="4"/>
        <v/>
      </c>
      <c r="AD149" s="84" t="str">
        <f t="shared" si="5"/>
        <v/>
      </c>
    </row>
    <row r="150">
      <c r="A150" s="84" t="str">
        <f t="shared" si="1"/>
        <v/>
      </c>
      <c r="B150" s="84" t="str">
        <f>IF(MasterCMCopy!$X150="","---", "tedm:" &amp; IF(LEFT(MasterCMCopy!$C150, 3)="ND-", IF(LEFT(MasterCMCopy!$C154, 3)="ND-", MasterCMCopy!$L156, MasterCMCopy!$L154) &amp; "-" &amp; MasterCMCopy!$C150, MasterCMCopy!$L150 &amp; "-" &amp; MasterCMCopy!$I150))</f>
        <v>tedm:MG-NonPublishedInformation-ND-LotAwardCriteriaOrderJustificationUnpublish</v>
      </c>
      <c r="C150" s="85" t="str">
        <f>IF(AND(LEFT(MasterCMCopy!$C150,6)="BT-195", OR(LEFT(MasterCMCopy!$C149,3)="ND-",$B150&lt;&gt;$B149)),MasterCMCopy!$L150,"")</f>
        <v/>
      </c>
      <c r="D150" s="84" t="str">
        <f>IF(AND(LEFT(MasterCMCopy!$C150,3)="ND-", OR(MasterCMCopy!$N150&lt;&gt;MasterCMCopy!$N149, MasterCMCopy!$P150&lt;&gt;MasterCMCopy!$P149)),MasterCMCopy!$C150,"")</f>
        <v/>
      </c>
      <c r="E150" s="84" t="str">
        <f>IF(AND(LEFT(MasterCMCopy!$C150,3)="ND-", OR(MasterCMCopy!$N150&lt;&gt;MasterCMCopy!$N149, MasterCMCopy!$P150&lt;&gt;MasterCMCopy!$P149)),MasterCMCopy!$N150,"")</f>
        <v/>
      </c>
      <c r="F150" s="86" t="str">
        <f>IFERROR(__xludf.DUMMYFUNCTION("IF($E150="""", """", REGEXEXTRACT($E150,""efbc:FieldIdentifierCode[^\]]+""))"),"")</f>
        <v/>
      </c>
      <c r="G150" s="87" t="str">
        <f>MasterCMCopy!A150</f>
        <v>1.4</v>
      </c>
      <c r="H150" s="87" t="str">
        <f>MasterCMCopy!B150</f>
        <v/>
      </c>
      <c r="J150" s="86" t="str">
        <f>IF(LEFT(MasterCMCopy!$C150,3)="ND-", IF(LEFT(MasterCMCopy!$X150,10)&lt;&gt;"epo:NonPub", MasterCMCopy!$L150, IF(RIGHT(MasterCMCopy!$X150,13)="epo:Procedure", "MG-Procedure", "")), "")</f>
        <v>MG-AwardEvaluationTerm-isSubjectToTerm-Lot</v>
      </c>
      <c r="K150" s="85" t="str">
        <f>IF(J150="", "", IF(J150="MG-Procedure", "ND-Root", MasterCMCopy!H150))</f>
        <v>ND-LotAwardCriteria</v>
      </c>
      <c r="L150" s="84" t="str">
        <f>IF($J150="", "", MasterCMCopy!$C150 &amp; " (concernsMaskedObject)")</f>
        <v>ND-LotAwardCriteriaOrderJustificationUnpublish (concernsMaskedObject)</v>
      </c>
      <c r="M150" s="84" t="str">
        <f>IFERROR(__xludf.DUMMYFUNCTION("IF($J150="""", """", ""Connection from NonPublishedInformation to "" &amp; REGEXEXTRACT(MasterCMCopy!$X150, "".*:(.*)"") &amp; "" under "" &amp; $J150 &amp; ""_"" &amp; $K150)"),"Connection from NonPublishedInformation to AwardEvaluationTerm under MG-AwardEvaluationTerm-isSubjectToTerm-Lot_ND-LotAwardCriteria")</f>
        <v>Connection from NonPublishedInformation to AwardEvaluationTerm under MG-AwardEvaluationTerm-isSubjectToTerm-Lot_ND-LotAwardCriteria</v>
      </c>
      <c r="N150" s="84" t="str">
        <f t="shared" si="6"/>
        <v>tedm:MG-AwardEvaluationTerm-isSubjectToTerm-Lot_ND-LotAwardCriteria</v>
      </c>
      <c r="O150" s="86" t="str">
        <f>IFERROR(__xludf.DUMMYFUNCTION("IF($J150="""", """", IF($J150=""MG-Procedure"", """", REGEXREPLACE(MasterCMCopy!$P150,""\[[^\]]+\]"","""")))"),"ext:UBLExtensions/ext:UBLExtension/ext:ExtensionContent/efext:EformsExtension/efac:FieldsPrivacy")</f>
        <v>ext:UBLExtensions/ext:UBLExtension/ext:ExtensionContent/efext:EformsExtension/efac:FieldsPrivacy</v>
      </c>
      <c r="P150" s="83" t="str">
        <f>IFERROR(__xludf.DUMMYFUNCTION("REGEXREPLACE($O150,""[^/]+"","".."")"),"../../../../..")</f>
        <v>../../../../..</v>
      </c>
      <c r="Q150" s="84" t="str">
        <f>IF(AND(LEFT(MasterCMCopy!$C150,6)="BT-195", OR(MasterCMCopy!$O150&lt;&gt;MasterCMCopy!$O149,$G150&lt;&gt;$G149,$H150&lt;&gt;$H149)),MasterCMCopy!$C150,"")</f>
        <v/>
      </c>
      <c r="R150" s="84" t="str">
        <f>IF(AND(LEFT(MasterCMCopy!$C150,6)="BT-195", OR(MasterCMCopy!$O150&lt;&gt;MasterCMCopy!$O149,$G150&lt;&gt;$G149,$H150&lt;&gt;$H149)), "The field " &amp; MasterCMCopy!$C150 &amp; ", " &amp; MasterCMCopy!$D150 &amp; ", specifies information to generate the URI of the masked property","")</f>
        <v/>
      </c>
      <c r="S150" s="84" t="str">
        <f>IF(AND(LEFT(MasterCMCopy!$C150,6)="BT-195", OR(MasterCMCopy!$O150&lt;&gt;MasterCMCopy!$O149,$G150&lt;&gt;$G149,$H150&lt;&gt;$H149)),MasterCMCopy!$O150,"")</f>
        <v/>
      </c>
      <c r="T150" s="84" t="str">
        <f>IFERROR(__xludf.DUMMYFUNCTION("IF(AND(LEFT(MasterCMCopy!$C150,6)=""BT-195"", MasterCMCopy!$O150&lt;&gt;MasterCMCopy!$O149),IFNA(REGEXEXTRACT(MasterCMCopy!$Y150,""&lt;(.*)&gt;""),""UNKNOWN""),"""")"),"")</f>
        <v/>
      </c>
      <c r="U150" s="84" t="str">
        <f>IF(AND(LEFT(MasterCMCopy!$C150,6)="BT-197", MasterCMCopy!$C150&lt;&gt;MasterCMCopy!$C149),MasterCMCopy!$C150,"")</f>
        <v/>
      </c>
      <c r="V150" s="84" t="str">
        <f>IF(AND(LEFT(MasterCMCopy!$C150,6)="BT-197", MasterCMCopy!$C150&lt;&gt;MasterCMCopy!$C149), "In " &amp; MasterCMCopy!$C150 &amp; ", " &amp; MasterCMCopy!$D150 &amp; ", we link to the at-voc:non-publication-justification controlled list","")</f>
        <v/>
      </c>
      <c r="W150" s="84" t="str">
        <f>IF(AND(LEFT(MasterCMCopy!$C150,6)="BT-198", MasterCMCopy!$C150&lt;&gt;MasterCMCopy!$C149),MasterCMCopy!$C150,"")</f>
        <v/>
      </c>
      <c r="X150" s="84" t="str">
        <f>IF(AND(LEFT(MasterCMCopy!$C150,6)="BT-198", MasterCMCopy!$C150&lt;&gt;MasterCMCopy!$C149), MasterCMCopy!$D150 &amp; IF(AND(MasterCMCopy!$C150=MasterCMCopy!$C151, MasterCMCopy!$D150&lt;&gt;MasterCMCopy!$D151), (" (" &amp; MasterCMCopy!$D151 &amp; " below SDK 1.6)"), ""),"")</f>
        <v/>
      </c>
      <c r="Y150" s="84" t="str">
        <f t="shared" si="2"/>
        <v>tedm:MG-langString-hasConfidentialityJustification--NonPublishedInformation-ND-LotAwardCriteriaOrderJustificationUnpublish</v>
      </c>
      <c r="Z150" s="84" t="str">
        <f t="shared" si="3"/>
        <v/>
      </c>
      <c r="AA150" s="84" t="str">
        <f>IF(AND(LEFT(MasterCMCopy!$C150,6)="BT-196", MasterCMCopy!$C150&lt;&gt;MasterCMCopy!$C149),MasterCMCopy!$C150,"")</f>
        <v/>
      </c>
      <c r="AB150" s="84" t="str">
        <f>IF(AND(LEFT(MasterCMCopy!$C150,6)="BT-196", MasterCMCopy!$C150&lt;&gt;MasterCMCopy!$C149), MasterCMCopy!$D150 &amp; " of " &amp; MasterCMCopy!$L150 &amp; " under " &amp; MasterCMCopy!$I150,"")</f>
        <v/>
      </c>
      <c r="AC150" s="84" t="str">
        <f t="shared" si="4"/>
        <v/>
      </c>
      <c r="AD150" s="84" t="str">
        <f t="shared" si="5"/>
        <v/>
      </c>
    </row>
    <row r="151">
      <c r="A151" s="84" t="str">
        <f t="shared" si="1"/>
        <v/>
      </c>
      <c r="B151" s="84" t="str">
        <f>IF(MasterCMCopy!$X151="","---", "tedm:" &amp; IF(LEFT(MasterCMCopy!$C151, 3)="ND-", IF(LEFT(MasterCMCopy!$C155, 3)="ND-", MasterCMCopy!$L157, MasterCMCopy!$L155) &amp; "-" &amp; MasterCMCopy!$C151, MasterCMCopy!$L151 &amp; "-" &amp; MasterCMCopy!$I151))</f>
        <v>tedm:MG-NonPublishedInformation-ND-LotAwardCriteriaOrderJustificationUnpublish</v>
      </c>
      <c r="C151" s="85" t="str">
        <f>IF(AND(LEFT(MasterCMCopy!$C151,6)="BT-195", OR(LEFT(MasterCMCopy!$C150,3)="ND-",$B151&lt;&gt;$B150)),MasterCMCopy!$L151,"")</f>
        <v>MG-NonPublishedInformation</v>
      </c>
      <c r="D151" s="84" t="str">
        <f>IF(AND(LEFT(MasterCMCopy!$C151,3)="ND-", OR(MasterCMCopy!$N151&lt;&gt;MasterCMCopy!$N150, MasterCMCopy!$P151&lt;&gt;MasterCMCopy!$P150)),MasterCMCopy!$C151,"")</f>
        <v/>
      </c>
      <c r="E151" s="84" t="str">
        <f>IF(AND(LEFT(MasterCMCopy!$C151,3)="ND-", OR(MasterCMCopy!$N151&lt;&gt;MasterCMCopy!$N150, MasterCMCopy!$P151&lt;&gt;MasterCMCopy!$P150)),MasterCMCopy!$N151,"")</f>
        <v/>
      </c>
      <c r="F151" s="86" t="str">
        <f>IFERROR(__xludf.DUMMYFUNCTION("IF($E151="""", """", REGEXEXTRACT($E151,""efbc:FieldIdentifierCode[^\]]+""))"),"")</f>
        <v/>
      </c>
      <c r="G151" s="87" t="str">
        <f>MasterCMCopy!A151</f>
        <v>1.4</v>
      </c>
      <c r="H151" s="87" t="str">
        <f>MasterCMCopy!B151</f>
        <v/>
      </c>
      <c r="J151" s="86" t="str">
        <f>IF(LEFT(MasterCMCopy!$C151,3)="ND-", IF(LEFT(MasterCMCopy!$X151,10)&lt;&gt;"epo:NonPub", MasterCMCopy!$L151, IF(RIGHT(MasterCMCopy!$X151,13)="epo:Procedure", "MG-Procedure", "")), "")</f>
        <v/>
      </c>
      <c r="K151" s="85" t="str">
        <f>IF(J151="", "", IF(J151="MG-Procedure", "ND-Root", MasterCMCopy!H151))</f>
        <v/>
      </c>
      <c r="L151" s="84" t="str">
        <f>IF($J151="", "", MasterCMCopy!$C151 &amp; " (concernsMaskedObject)")</f>
        <v/>
      </c>
      <c r="M151" s="84" t="str">
        <f>IFERROR(__xludf.DUMMYFUNCTION("IF($J151="""", """", ""Connection from NonPublishedInformation to "" &amp; REGEXEXTRACT(MasterCMCopy!$X151, "".*:(.*)"") &amp; "" under "" &amp; $J151 &amp; ""_"" &amp; $K151)"),"")</f>
        <v/>
      </c>
      <c r="N151" s="84" t="str">
        <f t="shared" si="6"/>
        <v/>
      </c>
      <c r="O151" s="86" t="str">
        <f>IFERROR(__xludf.DUMMYFUNCTION("IF($J151="""", """", IF($J151=""MG-Procedure"", """", REGEXREPLACE(MasterCMCopy!$P151,""\[[^\]]+\]"","""")))"),"")</f>
        <v/>
      </c>
      <c r="P151" s="83" t="str">
        <f>IFERROR(__xludf.DUMMYFUNCTION("REGEXREPLACE($O151,""[^/]+"","".."")"),"")</f>
        <v/>
      </c>
      <c r="Q151" s="84" t="str">
        <f>IF(AND(LEFT(MasterCMCopy!$C151,6)="BT-195", OR(MasterCMCopy!$O151&lt;&gt;MasterCMCopy!$O150,$G151&lt;&gt;$G150,$H151&lt;&gt;$H150)),MasterCMCopy!$C151,"")</f>
        <v>BT-195(BT-733)-Lot</v>
      </c>
      <c r="R151" s="84" t="str">
        <f>IF(AND(LEFT(MasterCMCopy!$C151,6)="BT-195", OR(MasterCMCopy!$O151&lt;&gt;MasterCMCopy!$O150,$G151&lt;&gt;$G150,$H151&lt;&gt;$H150)), "The field " &amp; MasterCMCopy!$C151 &amp; ", " &amp; MasterCMCopy!$D151 &amp; ", specifies information to generate the URI of the masked property","")</f>
        <v>The field BT-195(BT-733)-Lot, Unpublished Identifier, specifies information to generate the URI of the masked property</v>
      </c>
      <c r="S151" s="84" t="str">
        <f>IF(AND(LEFT(MasterCMCopy!$C151,6)="BT-195", OR(MasterCMCopy!$O151&lt;&gt;MasterCMCopy!$O150,$G151&lt;&gt;$G150,$H151&lt;&gt;$H150)),MasterCMCopy!$O151,"")</f>
        <v>efbc:FieldIdentifierCode/text() = 'awa-cri-ord'</v>
      </c>
      <c r="T151" s="88" t="str">
        <f>IFERROR(__xludf.DUMMYFUNCTION("IF(AND(LEFT(MasterCMCopy!$C151,6)=""BT-195"", MasterCMCopy!$O151&lt;&gt;MasterCMCopy!$O150),IFNA(REGEXEXTRACT(MasterCMCopy!$Y151,""&lt;(.*)&gt;""),""UNKNOWN""),"""")"),"http://data.europa.eu/a4g/ontology#hasAwardCriteriaOrderJustification")</f>
        <v>http://data.europa.eu/a4g/ontology#hasAwardCriteriaOrderJustification</v>
      </c>
      <c r="U151" s="84" t="str">
        <f>IF(AND(LEFT(MasterCMCopy!$C151,6)="BT-197", MasterCMCopy!$C151&lt;&gt;MasterCMCopy!$C150),MasterCMCopy!$C151,"")</f>
        <v/>
      </c>
      <c r="V151" s="84" t="str">
        <f>IF(AND(LEFT(MasterCMCopy!$C151,6)="BT-197", MasterCMCopy!$C151&lt;&gt;MasterCMCopy!$C150), "In " &amp; MasterCMCopy!$C151 &amp; ", " &amp; MasterCMCopy!$D151 &amp; ", we link to the at-voc:non-publication-justification controlled list","")</f>
        <v/>
      </c>
      <c r="W151" s="84" t="str">
        <f>IF(AND(LEFT(MasterCMCopy!$C151,6)="BT-198", MasterCMCopy!$C151&lt;&gt;MasterCMCopy!$C150),MasterCMCopy!$C151,"")</f>
        <v/>
      </c>
      <c r="X151" s="84" t="str">
        <f>IF(AND(LEFT(MasterCMCopy!$C151,6)="BT-198", MasterCMCopy!$C151&lt;&gt;MasterCMCopy!$C150), MasterCMCopy!$D151 &amp; IF(AND(MasterCMCopy!$C151=MasterCMCopy!$C152, MasterCMCopy!$D151&lt;&gt;MasterCMCopy!$D152), (" (" &amp; MasterCMCopy!$D152 &amp; " below SDK 1.6)"), ""),"")</f>
        <v/>
      </c>
      <c r="Y151" s="84" t="str">
        <f t="shared" si="2"/>
        <v>tedm:MG-langString-hasConfidentialityJustification--NonPublishedInformation-ND-LotAwardCriteriaOrderJustificationUnpublish</v>
      </c>
      <c r="Z151" s="84" t="str">
        <f t="shared" si="3"/>
        <v/>
      </c>
      <c r="AA151" s="84" t="str">
        <f>IF(AND(LEFT(MasterCMCopy!$C151,6)="BT-196", MasterCMCopy!$C151&lt;&gt;MasterCMCopy!$C150),MasterCMCopy!$C151,"")</f>
        <v/>
      </c>
      <c r="AB151" s="84" t="str">
        <f>IF(AND(LEFT(MasterCMCopy!$C151,6)="BT-196", MasterCMCopy!$C151&lt;&gt;MasterCMCopy!$C150), MasterCMCopy!$D151 &amp; " of " &amp; MasterCMCopy!$L151 &amp; " under " &amp; MasterCMCopy!$I151,"")</f>
        <v/>
      </c>
      <c r="AC151" s="84" t="str">
        <f t="shared" si="4"/>
        <v/>
      </c>
      <c r="AD151" s="84" t="str">
        <f t="shared" si="5"/>
        <v/>
      </c>
    </row>
    <row r="152">
      <c r="A152" s="84" t="str">
        <f t="shared" si="1"/>
        <v/>
      </c>
      <c r="B152" s="84" t="str">
        <f>IF(MasterCMCopy!$X152="","---", "tedm:" &amp; IF(LEFT(MasterCMCopy!$C152, 3)="ND-", IF(LEFT(MasterCMCopy!$C156, 3)="ND-", MasterCMCopy!$L158, MasterCMCopy!$L156) &amp; "-" &amp; MasterCMCopy!$C152, MasterCMCopy!$L152 &amp; "-" &amp; MasterCMCopy!$I152))</f>
        <v>tedm:MG-NonPublishedInformation-ND-LotAwardCriteriaOrderJustificationUnpublish</v>
      </c>
      <c r="C152" s="85" t="str">
        <f>IF(AND(LEFT(MasterCMCopy!$C152,6)="BT-195", OR(LEFT(MasterCMCopy!$C151,3)="ND-",$B152&lt;&gt;$B151)),MasterCMCopy!$L152,"")</f>
        <v/>
      </c>
      <c r="D152" s="84" t="str">
        <f>IF(AND(LEFT(MasterCMCopy!$C152,3)="ND-", OR(MasterCMCopy!$N152&lt;&gt;MasterCMCopy!$N151, MasterCMCopy!$P152&lt;&gt;MasterCMCopy!$P151)),MasterCMCopy!$C152,"")</f>
        <v/>
      </c>
      <c r="E152" s="84" t="str">
        <f>IF(AND(LEFT(MasterCMCopy!$C152,3)="ND-", OR(MasterCMCopy!$N152&lt;&gt;MasterCMCopy!$N151, MasterCMCopy!$P152&lt;&gt;MasterCMCopy!$P151)),MasterCMCopy!$N152,"")</f>
        <v/>
      </c>
      <c r="F152" s="86" t="str">
        <f>IFERROR(__xludf.DUMMYFUNCTION("IF($E152="""", """", REGEXEXTRACT($E152,""efbc:FieldIdentifierCode[^\]]+""))"),"")</f>
        <v/>
      </c>
      <c r="G152" s="87" t="str">
        <f>MasterCMCopy!A152</f>
        <v>1.4</v>
      </c>
      <c r="H152" s="87" t="str">
        <f>MasterCMCopy!B152</f>
        <v/>
      </c>
      <c r="J152" s="86" t="str">
        <f>IF(LEFT(MasterCMCopy!$C152,3)="ND-", IF(LEFT(MasterCMCopy!$X152,10)&lt;&gt;"epo:NonPub", MasterCMCopy!$L152, IF(RIGHT(MasterCMCopy!$X152,13)="epo:Procedure", "MG-Procedure", "")), "")</f>
        <v/>
      </c>
      <c r="K152" s="85" t="str">
        <f>IF(J152="", "", IF(J152="MG-Procedure", "ND-Root", MasterCMCopy!H152))</f>
        <v/>
      </c>
      <c r="L152" s="84" t="str">
        <f>IF($J152="", "", MasterCMCopy!$C152 &amp; " (concernsMaskedObject)")</f>
        <v/>
      </c>
      <c r="M152" s="84" t="str">
        <f>IFERROR(__xludf.DUMMYFUNCTION("IF($J152="""", """", ""Connection from NonPublishedInformation to "" &amp; REGEXEXTRACT(MasterCMCopy!$X152, "".*:(.*)"") &amp; "" under "" &amp; $J152 &amp; ""_"" &amp; $K152)"),"")</f>
        <v/>
      </c>
      <c r="N152" s="84" t="str">
        <f t="shared" si="6"/>
        <v/>
      </c>
      <c r="O152" s="86" t="str">
        <f>IFERROR(__xludf.DUMMYFUNCTION("IF($J152="""", """", IF($J152=""MG-Procedure"", """", REGEXREPLACE(MasterCMCopy!$P152,""\[[^\]]+\]"","""")))"),"")</f>
        <v/>
      </c>
      <c r="P152" s="83" t="str">
        <f>IFERROR(__xludf.DUMMYFUNCTION("REGEXREPLACE($O152,""[^/]+"","".."")"),"")</f>
        <v/>
      </c>
      <c r="Q152" s="84" t="str">
        <f>IF(AND(LEFT(MasterCMCopy!$C152,6)="BT-195", OR(MasterCMCopy!$O152&lt;&gt;MasterCMCopy!$O151,$G152&lt;&gt;$G151,$H152&lt;&gt;$H151)),MasterCMCopy!$C152,"")</f>
        <v/>
      </c>
      <c r="R152" s="84" t="str">
        <f>IF(AND(LEFT(MasterCMCopy!$C152,6)="BT-195", OR(MasterCMCopy!$O152&lt;&gt;MasterCMCopy!$O151,$G152&lt;&gt;$G151,$H152&lt;&gt;$H151)), "The field " &amp; MasterCMCopy!$C152 &amp; ", " &amp; MasterCMCopy!$D152 &amp; ", specifies information to generate the URI of the masked property","")</f>
        <v/>
      </c>
      <c r="S152" s="84" t="str">
        <f>IF(AND(LEFT(MasterCMCopy!$C152,6)="BT-195", OR(MasterCMCopy!$O152&lt;&gt;MasterCMCopy!$O151,$G152&lt;&gt;$G151,$H152&lt;&gt;$H151)),MasterCMCopy!$O152,"")</f>
        <v/>
      </c>
      <c r="T152" s="84" t="str">
        <f>IFERROR(__xludf.DUMMYFUNCTION("IF(AND(LEFT(MasterCMCopy!$C152,6)=""BT-195"", MasterCMCopy!$O152&lt;&gt;MasterCMCopy!$O151),IFNA(REGEXEXTRACT(MasterCMCopy!$Y152,""&lt;(.*)&gt;""),""UNKNOWN""),"""")"),"")</f>
        <v/>
      </c>
      <c r="U152" s="84" t="str">
        <f>IF(AND(LEFT(MasterCMCopy!$C152,6)="BT-197", MasterCMCopy!$C152&lt;&gt;MasterCMCopy!$C151),MasterCMCopy!$C152,"")</f>
        <v/>
      </c>
      <c r="V152" s="84" t="str">
        <f>IF(AND(LEFT(MasterCMCopy!$C152,6)="BT-197", MasterCMCopy!$C152&lt;&gt;MasterCMCopy!$C151), "In " &amp; MasterCMCopy!$C152 &amp; ", " &amp; MasterCMCopy!$D152 &amp; ", we link to the at-voc:non-publication-justification controlled list","")</f>
        <v/>
      </c>
      <c r="W152" s="84" t="str">
        <f>IF(AND(LEFT(MasterCMCopy!$C152,6)="BT-198", MasterCMCopy!$C152&lt;&gt;MasterCMCopy!$C151),MasterCMCopy!$C152,"")</f>
        <v/>
      </c>
      <c r="X152" s="84" t="str">
        <f>IF(AND(LEFT(MasterCMCopy!$C152,6)="BT-198", MasterCMCopy!$C152&lt;&gt;MasterCMCopy!$C151), MasterCMCopy!$D152 &amp; IF(AND(MasterCMCopy!$C152=MasterCMCopy!$C153, MasterCMCopy!$D152&lt;&gt;MasterCMCopy!$D153), (" (" &amp; MasterCMCopy!$D153 &amp; " below SDK 1.6)"), ""),"")</f>
        <v/>
      </c>
      <c r="Y152" s="84" t="str">
        <f t="shared" si="2"/>
        <v>tedm:MG-langString-hasConfidentialityJustification--NonPublishedInformation-ND-LotAwardCriteriaOrderJustificationUnpublish</v>
      </c>
      <c r="Z152" s="84" t="str">
        <f t="shared" si="3"/>
        <v/>
      </c>
      <c r="AA152" s="84" t="str">
        <f>IF(AND(LEFT(MasterCMCopy!$C152,6)="BT-196", MasterCMCopy!$C152&lt;&gt;MasterCMCopy!$C151),MasterCMCopy!$C152,"")</f>
        <v>BT-196(BT-733)-Lot</v>
      </c>
      <c r="AB152" s="84" t="str">
        <f>IF(AND(LEFT(MasterCMCopy!$C152,6)="BT-196", MasterCMCopy!$C152&lt;&gt;MasterCMCopy!$C151), MasterCMCopy!$D152 &amp; " of " &amp; MasterCMCopy!$L152 &amp; " under " &amp; MasterCMCopy!$I152,"")</f>
        <v>Unpublished Justification Description of MG-NonPublishedInformation under ND-LotAwardCriteriaOrderJustificationUnpublish</v>
      </c>
      <c r="AC152" s="84" t="str">
        <f t="shared" si="4"/>
        <v>BT-196(BT-733)-Lot-Language</v>
      </c>
      <c r="AD152" s="84" t="str">
        <f t="shared" si="5"/>
        <v>Language of Unpublished Justification Description of MG-NonPublishedInformation under ND-LotAwardCriteriaOrderJustificationUnpublish</v>
      </c>
    </row>
    <row r="153">
      <c r="A153" s="84" t="str">
        <f t="shared" si="1"/>
        <v/>
      </c>
      <c r="B153" s="84" t="str">
        <f>IF(MasterCMCopy!$X153="","---", "tedm:" &amp; IF(LEFT(MasterCMCopy!$C153, 3)="ND-", IF(LEFT(MasterCMCopy!$C157, 3)="ND-", MasterCMCopy!$L159, MasterCMCopy!$L157) &amp; "-" &amp; MasterCMCopy!$C153, MasterCMCopy!$L153 &amp; "-" &amp; MasterCMCopy!$I153))</f>
        <v>tedm:MG-NonPublishedInformation-ND-LotAwardCriteriaOrderJustificationUnpublish</v>
      </c>
      <c r="C153" s="85" t="str">
        <f>IF(AND(LEFT(MasterCMCopy!$C153,6)="BT-195", OR(LEFT(MasterCMCopy!$C152,3)="ND-",$B153&lt;&gt;$B152)),MasterCMCopy!$L153,"")</f>
        <v/>
      </c>
      <c r="D153" s="84" t="str">
        <f>IF(AND(LEFT(MasterCMCopy!$C153,3)="ND-", OR(MasterCMCopy!$N153&lt;&gt;MasterCMCopy!$N152, MasterCMCopy!$P153&lt;&gt;MasterCMCopy!$P152)),MasterCMCopy!$C153,"")</f>
        <v/>
      </c>
      <c r="E153" s="84" t="str">
        <f>IF(AND(LEFT(MasterCMCopy!$C153,3)="ND-", OR(MasterCMCopy!$N153&lt;&gt;MasterCMCopy!$N152, MasterCMCopy!$P153&lt;&gt;MasterCMCopy!$P152)),MasterCMCopy!$N153,"")</f>
        <v/>
      </c>
      <c r="F153" s="86" t="str">
        <f>IFERROR(__xludf.DUMMYFUNCTION("IF($E153="""", """", REGEXEXTRACT($E153,""efbc:FieldIdentifierCode[^\]]+""))"),"")</f>
        <v/>
      </c>
      <c r="G153" s="87" t="str">
        <f>MasterCMCopy!A153</f>
        <v>1.4</v>
      </c>
      <c r="H153" s="87" t="str">
        <f>MasterCMCopy!B153</f>
        <v/>
      </c>
      <c r="J153" s="86" t="str">
        <f>IF(LEFT(MasterCMCopy!$C153,3)="ND-", IF(LEFT(MasterCMCopy!$X153,10)&lt;&gt;"epo:NonPub", MasterCMCopy!$L153, IF(RIGHT(MasterCMCopy!$X153,13)="epo:Procedure", "MG-Procedure", "")), "")</f>
        <v/>
      </c>
      <c r="K153" s="85" t="str">
        <f>IF(J153="", "", IF(J153="MG-Procedure", "ND-Root", MasterCMCopy!H153))</f>
        <v/>
      </c>
      <c r="L153" s="84" t="str">
        <f>IF($J153="", "", MasterCMCopy!$C153 &amp; " (concernsMaskedObject)")</f>
        <v/>
      </c>
      <c r="M153" s="84" t="str">
        <f>IFERROR(__xludf.DUMMYFUNCTION("IF($J153="""", """", ""Connection from NonPublishedInformation to "" &amp; REGEXEXTRACT(MasterCMCopy!$X153, "".*:(.*)"") &amp; "" under "" &amp; $J153 &amp; ""_"" &amp; $K153)"),"")</f>
        <v/>
      </c>
      <c r="N153" s="84" t="str">
        <f t="shared" si="6"/>
        <v/>
      </c>
      <c r="O153" s="86" t="str">
        <f>IFERROR(__xludf.DUMMYFUNCTION("IF($J153="""", """", IF($J153=""MG-Procedure"", """", REGEXREPLACE(MasterCMCopy!$P153,""\[[^\]]+\]"","""")))"),"")</f>
        <v/>
      </c>
      <c r="P153" s="83" t="str">
        <f>IFERROR(__xludf.DUMMYFUNCTION("REGEXREPLACE($O153,""[^/]+"","".."")"),"")</f>
        <v/>
      </c>
      <c r="Q153" s="84" t="str">
        <f>IF(AND(LEFT(MasterCMCopy!$C153,6)="BT-195", OR(MasterCMCopy!$O153&lt;&gt;MasterCMCopy!$O152,$G153&lt;&gt;$G152,$H153&lt;&gt;$H152)),MasterCMCopy!$C153,"")</f>
        <v/>
      </c>
      <c r="R153" s="84" t="str">
        <f>IF(AND(LEFT(MasterCMCopy!$C153,6)="BT-195", OR(MasterCMCopy!$O153&lt;&gt;MasterCMCopy!$O152,$G153&lt;&gt;$G152,$H153&lt;&gt;$H152)), "The field " &amp; MasterCMCopy!$C153 &amp; ", " &amp; MasterCMCopy!$D153 &amp; ", specifies information to generate the URI of the masked property","")</f>
        <v/>
      </c>
      <c r="S153" s="84" t="str">
        <f>IF(AND(LEFT(MasterCMCopy!$C153,6)="BT-195", OR(MasterCMCopy!$O153&lt;&gt;MasterCMCopy!$O152,$G153&lt;&gt;$G152,$H153&lt;&gt;$H152)),MasterCMCopy!$O153,"")</f>
        <v/>
      </c>
      <c r="T153" s="84" t="str">
        <f>IFERROR(__xludf.DUMMYFUNCTION("IF(AND(LEFT(MasterCMCopy!$C153,6)=""BT-195"", MasterCMCopy!$O153&lt;&gt;MasterCMCopy!$O152),IFNA(REGEXEXTRACT(MasterCMCopy!$Y153,""&lt;(.*)&gt;""),""UNKNOWN""),"""")"),"")</f>
        <v/>
      </c>
      <c r="U153" s="84" t="str">
        <f>IF(AND(LEFT(MasterCMCopy!$C153,6)="BT-197", MasterCMCopy!$C153&lt;&gt;MasterCMCopy!$C152),MasterCMCopy!$C153,"")</f>
        <v>BT-197(BT-733)-Lot</v>
      </c>
      <c r="V153" s="84" t="str">
        <f>IF(AND(LEFT(MasterCMCopy!$C153,6)="BT-197", MasterCMCopy!$C153&lt;&gt;MasterCMCopy!$C152), "In " &amp; MasterCMCopy!$C153 &amp; ", " &amp; MasterCMCopy!$D153 &amp; ", we link to the at-voc:non-publication-justification controlled list","")</f>
        <v>In BT-197(BT-733)-Lot, Unpublished Justification Code, we link to the at-voc:non-publication-justification controlled list</v>
      </c>
      <c r="W153" s="84" t="str">
        <f>IF(AND(LEFT(MasterCMCopy!$C153,6)="BT-198", MasterCMCopy!$C153&lt;&gt;MasterCMCopy!$C152),MasterCMCopy!$C153,"")</f>
        <v/>
      </c>
      <c r="X153" s="84" t="str">
        <f>IF(AND(LEFT(MasterCMCopy!$C153,6)="BT-198", MasterCMCopy!$C153&lt;&gt;MasterCMCopy!$C152), MasterCMCopy!$D153 &amp; IF(AND(MasterCMCopy!$C153=MasterCMCopy!$C154, MasterCMCopy!$D153&lt;&gt;MasterCMCopy!$D154), (" (" &amp; MasterCMCopy!$D154 &amp; " below SDK 1.6)"), ""),"")</f>
        <v/>
      </c>
      <c r="Y153" s="84" t="str">
        <f t="shared" si="2"/>
        <v>tedm:MG-langString-hasConfidentialityJustification--NonPublishedInformation-ND-LotAwardCriteriaOrderJustificationUnpublish</v>
      </c>
      <c r="Z153" s="84" t="str">
        <f t="shared" si="3"/>
        <v/>
      </c>
      <c r="AA153" s="84" t="str">
        <f>IF(AND(LEFT(MasterCMCopy!$C153,6)="BT-196", MasterCMCopy!$C153&lt;&gt;MasterCMCopy!$C152),MasterCMCopy!$C153,"")</f>
        <v/>
      </c>
      <c r="AB153" s="84" t="str">
        <f>IF(AND(LEFT(MasterCMCopy!$C153,6)="BT-196", MasterCMCopy!$C153&lt;&gt;MasterCMCopy!$C152), MasterCMCopy!$D153 &amp; " of " &amp; MasterCMCopy!$L153 &amp; " under " &amp; MasterCMCopy!$I153,"")</f>
        <v/>
      </c>
      <c r="AC153" s="84" t="str">
        <f t="shared" si="4"/>
        <v/>
      </c>
      <c r="AD153" s="84" t="str">
        <f t="shared" si="5"/>
        <v/>
      </c>
    </row>
    <row r="154">
      <c r="A154" s="84" t="str">
        <f t="shared" si="1"/>
        <v/>
      </c>
      <c r="B154" s="84" t="str">
        <f>IF(MasterCMCopy!$X154="","---", "tedm:" &amp; IF(LEFT(MasterCMCopy!$C154, 3)="ND-", IF(LEFT(MasterCMCopy!$C158, 3)="ND-", MasterCMCopy!$L160, MasterCMCopy!$L158) &amp; "-" &amp; MasterCMCopy!$C154, MasterCMCopy!$L154 &amp; "-" &amp; MasterCMCopy!$I154))</f>
        <v>tedm:MG-NonPublishedInformation-ND-LotAwardCriteriaOrderJustificationUnpublish</v>
      </c>
      <c r="C154" s="85" t="str">
        <f>IF(AND(LEFT(MasterCMCopy!$C154,6)="BT-195", OR(LEFT(MasterCMCopy!$C153,3)="ND-",$B154&lt;&gt;$B153)),MasterCMCopy!$L154,"")</f>
        <v/>
      </c>
      <c r="D154" s="84" t="str">
        <f>IF(AND(LEFT(MasterCMCopy!$C154,3)="ND-", OR(MasterCMCopy!$N154&lt;&gt;MasterCMCopy!$N153, MasterCMCopy!$P154&lt;&gt;MasterCMCopy!$P153)),MasterCMCopy!$C154,"")</f>
        <v/>
      </c>
      <c r="E154" s="84" t="str">
        <f>IF(AND(LEFT(MasterCMCopy!$C154,3)="ND-", OR(MasterCMCopy!$N154&lt;&gt;MasterCMCopy!$N153, MasterCMCopy!$P154&lt;&gt;MasterCMCopy!$P153)),MasterCMCopy!$N154,"")</f>
        <v/>
      </c>
      <c r="F154" s="86" t="str">
        <f>IFERROR(__xludf.DUMMYFUNCTION("IF($E154="""", """", REGEXEXTRACT($E154,""efbc:FieldIdentifierCode[^\]]+""))"),"")</f>
        <v/>
      </c>
      <c r="G154" s="87" t="str">
        <f>MasterCMCopy!A154</f>
        <v>1.4</v>
      </c>
      <c r="H154" s="87" t="str">
        <f>MasterCMCopy!B154</f>
        <v>1.5</v>
      </c>
      <c r="J154" s="86" t="str">
        <f>IF(LEFT(MasterCMCopy!$C154,3)="ND-", IF(LEFT(MasterCMCopy!$X154,10)&lt;&gt;"epo:NonPub", MasterCMCopy!$L154, IF(RIGHT(MasterCMCopy!$X154,13)="epo:Procedure", "MG-Procedure", "")), "")</f>
        <v/>
      </c>
      <c r="K154" s="85" t="str">
        <f>IF(J154="", "", IF(J154="MG-Procedure", "ND-Root", MasterCMCopy!H154))</f>
        <v/>
      </c>
      <c r="L154" s="84" t="str">
        <f>IF($J154="", "", MasterCMCopy!$C154 &amp; " (concernsMaskedObject)")</f>
        <v/>
      </c>
      <c r="M154" s="84" t="str">
        <f>IFERROR(__xludf.DUMMYFUNCTION("IF($J154="""", """", ""Connection from NonPublishedInformation to "" &amp; REGEXEXTRACT(MasterCMCopy!$X154, "".*:(.*)"") &amp; "" under "" &amp; $J154 &amp; ""_"" &amp; $K154)"),"")</f>
        <v/>
      </c>
      <c r="N154" s="84" t="str">
        <f t="shared" si="6"/>
        <v/>
      </c>
      <c r="O154" s="86" t="str">
        <f>IFERROR(__xludf.DUMMYFUNCTION("IF($J154="""", """", IF($J154=""MG-Procedure"", """", REGEXREPLACE(MasterCMCopy!$P154,""\[[^\]]+\]"","""")))"),"")</f>
        <v/>
      </c>
      <c r="P154" s="83" t="str">
        <f>IFERROR(__xludf.DUMMYFUNCTION("REGEXREPLACE($O154,""[^/]+"","".."")"),"")</f>
        <v/>
      </c>
      <c r="Q154" s="84" t="str">
        <f>IF(AND(LEFT(MasterCMCopy!$C154,6)="BT-195", OR(MasterCMCopy!$O154&lt;&gt;MasterCMCopy!$O153,$G154&lt;&gt;$G153,$H154&lt;&gt;$H153)),MasterCMCopy!$C154,"")</f>
        <v/>
      </c>
      <c r="R154" s="84" t="str">
        <f>IF(AND(LEFT(MasterCMCopy!$C154,6)="BT-195", OR(MasterCMCopy!$O154&lt;&gt;MasterCMCopy!$O153,$G154&lt;&gt;$G153,$H154&lt;&gt;$H153)), "The field " &amp; MasterCMCopy!$C154 &amp; ", " &amp; MasterCMCopy!$D154 &amp; ", specifies information to generate the URI of the masked property","")</f>
        <v/>
      </c>
      <c r="S154" s="84" t="str">
        <f>IF(AND(LEFT(MasterCMCopy!$C154,6)="BT-195", OR(MasterCMCopy!$O154&lt;&gt;MasterCMCopy!$O153,$G154&lt;&gt;$G153,$H154&lt;&gt;$H153)),MasterCMCopy!$O154,"")</f>
        <v/>
      </c>
      <c r="T154" s="84" t="str">
        <f>IFERROR(__xludf.DUMMYFUNCTION("IF(AND(LEFT(MasterCMCopy!$C154,6)=""BT-195"", MasterCMCopy!$O154&lt;&gt;MasterCMCopy!$O153),IFNA(REGEXEXTRACT(MasterCMCopy!$Y154,""&lt;(.*)&gt;""),""UNKNOWN""),"""")"),"")</f>
        <v/>
      </c>
      <c r="U154" s="84" t="str">
        <f>IF(AND(LEFT(MasterCMCopy!$C154,6)="BT-197", MasterCMCopy!$C154&lt;&gt;MasterCMCopy!$C153),MasterCMCopy!$C154,"")</f>
        <v/>
      </c>
      <c r="V154" s="84" t="str">
        <f>IF(AND(LEFT(MasterCMCopy!$C154,6)="BT-197", MasterCMCopy!$C154&lt;&gt;MasterCMCopy!$C153), "In " &amp; MasterCMCopy!$C154 &amp; ", " &amp; MasterCMCopy!$D154 &amp; ", we link to the at-voc:non-publication-justification controlled list","")</f>
        <v/>
      </c>
      <c r="W154" s="84" t="str">
        <f>IF(AND(LEFT(MasterCMCopy!$C154,6)="BT-198", MasterCMCopy!$C154&lt;&gt;MasterCMCopy!$C153),MasterCMCopy!$C154,"")</f>
        <v>BT-198(BT-733)-Lot</v>
      </c>
      <c r="X154" s="84" t="str">
        <f>IF(AND(LEFT(MasterCMCopy!$C154,6)="BT-198", MasterCMCopy!$C154&lt;&gt;MasterCMCopy!$C153), MasterCMCopy!$D154 &amp; IF(AND(MasterCMCopy!$C154=MasterCMCopy!$C155, MasterCMCopy!$D154&lt;&gt;MasterCMCopy!$D155), (" (" &amp; MasterCMCopy!$D155 &amp; " below SDK 1.6)"), ""),"")</f>
        <v>Unpublished Accessibility Date (Unpublished Access Date below SDK 1.6)</v>
      </c>
      <c r="Y154" s="84" t="str">
        <f t="shared" si="2"/>
        <v>tedm:MG-langString-hasConfidentialityJustification--NonPublishedInformation-ND-LotAwardCriteriaOrderJustificationUnpublish</v>
      </c>
      <c r="Z154" s="84" t="str">
        <f t="shared" si="3"/>
        <v/>
      </c>
      <c r="AA154" s="84" t="str">
        <f>IF(AND(LEFT(MasterCMCopy!$C154,6)="BT-196", MasterCMCopy!$C154&lt;&gt;MasterCMCopy!$C153),MasterCMCopy!$C154,"")</f>
        <v/>
      </c>
      <c r="AB154" s="84" t="str">
        <f>IF(AND(LEFT(MasterCMCopy!$C154,6)="BT-196", MasterCMCopy!$C154&lt;&gt;MasterCMCopy!$C153), MasterCMCopy!$D154 &amp; " of " &amp; MasterCMCopy!$L154 &amp; " under " &amp; MasterCMCopy!$I154,"")</f>
        <v/>
      </c>
      <c r="AC154" s="84" t="str">
        <f t="shared" si="4"/>
        <v/>
      </c>
      <c r="AD154" s="84" t="str">
        <f t="shared" si="5"/>
        <v/>
      </c>
    </row>
    <row r="155">
      <c r="A155" s="84" t="str">
        <f t="shared" si="1"/>
        <v/>
      </c>
      <c r="B155" s="84" t="str">
        <f>IF(MasterCMCopy!$X155="","---", "tedm:" &amp; IF(LEFT(MasterCMCopy!$C155, 3)="ND-", IF(LEFT(MasterCMCopy!$C159, 3)="ND-", MasterCMCopy!$L161, MasterCMCopy!$L159) &amp; "-" &amp; MasterCMCopy!$C155, MasterCMCopy!$L155 &amp; "-" &amp; MasterCMCopy!$I155))</f>
        <v>tedm:MG-NonPublishedInformation-ND-LotAwardCriteriaOrderJustificationUnpublish</v>
      </c>
      <c r="C155" s="85" t="str">
        <f>IF(AND(LEFT(MasterCMCopy!$C155,6)="BT-195", OR(LEFT(MasterCMCopy!$C154,3)="ND-",$B155&lt;&gt;$B154)),MasterCMCopy!$L155,"")</f>
        <v/>
      </c>
      <c r="D155" s="84" t="str">
        <f>IF(AND(LEFT(MasterCMCopy!$C155,3)="ND-", OR(MasterCMCopy!$N155&lt;&gt;MasterCMCopy!$N154, MasterCMCopy!$P155&lt;&gt;MasterCMCopy!$P154)),MasterCMCopy!$C155,"")</f>
        <v/>
      </c>
      <c r="E155" s="84" t="str">
        <f>IF(AND(LEFT(MasterCMCopy!$C155,3)="ND-", OR(MasterCMCopy!$N155&lt;&gt;MasterCMCopy!$N154, MasterCMCopy!$P155&lt;&gt;MasterCMCopy!$P154)),MasterCMCopy!$N155,"")</f>
        <v/>
      </c>
      <c r="F155" s="86" t="str">
        <f>IFERROR(__xludf.DUMMYFUNCTION("IF($E155="""", """", REGEXEXTRACT($E155,""efbc:FieldIdentifierCode[^\]]+""))"),"")</f>
        <v/>
      </c>
      <c r="G155" s="87" t="str">
        <f>MasterCMCopy!A155</f>
        <v>1.6</v>
      </c>
      <c r="H155" s="87" t="str">
        <f>MasterCMCopy!B155</f>
        <v/>
      </c>
      <c r="J155" s="86" t="str">
        <f>IF(LEFT(MasterCMCopy!$C155,3)="ND-", IF(LEFT(MasterCMCopy!$X155,10)&lt;&gt;"epo:NonPub", MasterCMCopy!$L155, IF(RIGHT(MasterCMCopy!$X155,13)="epo:Procedure", "MG-Procedure", "")), "")</f>
        <v/>
      </c>
      <c r="K155" s="85" t="str">
        <f>IF(J155="", "", IF(J155="MG-Procedure", "ND-Root", MasterCMCopy!H155))</f>
        <v/>
      </c>
      <c r="L155" s="84" t="str">
        <f>IF($J155="", "", MasterCMCopy!$C155 &amp; " (concernsMaskedObject)")</f>
        <v/>
      </c>
      <c r="M155" s="84" t="str">
        <f>IFERROR(__xludf.DUMMYFUNCTION("IF($J155="""", """", ""Connection from NonPublishedInformation to "" &amp; REGEXEXTRACT(MasterCMCopy!$X155, "".*:(.*)"") &amp; "" under "" &amp; $J155 &amp; ""_"" &amp; $K155)"),"")</f>
        <v/>
      </c>
      <c r="N155" s="84" t="str">
        <f t="shared" si="6"/>
        <v/>
      </c>
      <c r="O155" s="86" t="str">
        <f>IFERROR(__xludf.DUMMYFUNCTION("IF($J155="""", """", IF($J155=""MG-Procedure"", """", REGEXREPLACE(MasterCMCopy!$P155,""\[[^\]]+\]"","""")))"),"")</f>
        <v/>
      </c>
      <c r="P155" s="83" t="str">
        <f>IFERROR(__xludf.DUMMYFUNCTION("REGEXREPLACE($O155,""[^/]+"","".."")"),"")</f>
        <v/>
      </c>
      <c r="Q155" s="84" t="str">
        <f>IF(AND(LEFT(MasterCMCopy!$C155,6)="BT-195", OR(MasterCMCopy!$O155&lt;&gt;MasterCMCopy!$O154,$G155&lt;&gt;$G154,$H155&lt;&gt;$H154)),MasterCMCopy!$C155,"")</f>
        <v/>
      </c>
      <c r="R155" s="84" t="str">
        <f>IF(AND(LEFT(MasterCMCopy!$C155,6)="BT-195", OR(MasterCMCopy!$O155&lt;&gt;MasterCMCopy!$O154,$G155&lt;&gt;$G154,$H155&lt;&gt;$H154)), "The field " &amp; MasterCMCopy!$C155 &amp; ", " &amp; MasterCMCopy!$D155 &amp; ", specifies information to generate the URI of the masked property","")</f>
        <v/>
      </c>
      <c r="S155" s="84" t="str">
        <f>IF(AND(LEFT(MasterCMCopy!$C155,6)="BT-195", OR(MasterCMCopy!$O155&lt;&gt;MasterCMCopy!$O154,$G155&lt;&gt;$G154,$H155&lt;&gt;$H154)),MasterCMCopy!$O155,"")</f>
        <v/>
      </c>
      <c r="T155" s="84" t="str">
        <f>IFERROR(__xludf.DUMMYFUNCTION("IF(AND(LEFT(MasterCMCopy!$C155,6)=""BT-195"", MasterCMCopy!$O155&lt;&gt;MasterCMCopy!$O154),IFNA(REGEXEXTRACT(MasterCMCopy!$Y155,""&lt;(.*)&gt;""),""UNKNOWN""),"""")"),"")</f>
        <v/>
      </c>
      <c r="U155" s="84" t="str">
        <f>IF(AND(LEFT(MasterCMCopy!$C155,6)="BT-197", MasterCMCopy!$C155&lt;&gt;MasterCMCopy!$C154),MasterCMCopy!$C155,"")</f>
        <v/>
      </c>
      <c r="V155" s="84" t="str">
        <f>IF(AND(LEFT(MasterCMCopy!$C155,6)="BT-197", MasterCMCopy!$C155&lt;&gt;MasterCMCopy!$C154), "In " &amp; MasterCMCopy!$C155 &amp; ", " &amp; MasterCMCopy!$D155 &amp; ", we link to the at-voc:non-publication-justification controlled list","")</f>
        <v/>
      </c>
      <c r="W155" s="84" t="str">
        <f>IF(AND(LEFT(MasterCMCopy!$C155,6)="BT-198", MasterCMCopy!$C155&lt;&gt;MasterCMCopy!$C154),MasterCMCopy!$C155,"")</f>
        <v/>
      </c>
      <c r="X155" s="84" t="str">
        <f>IF(AND(LEFT(MasterCMCopy!$C155,6)="BT-198", MasterCMCopy!$C155&lt;&gt;MasterCMCopy!$C154), MasterCMCopy!$D155 &amp; IF(AND(MasterCMCopy!$C155=MasterCMCopy!$C156, MasterCMCopy!$D155&lt;&gt;MasterCMCopy!$D156), (" (" &amp; MasterCMCopy!$D156 &amp; " below SDK 1.6)"), ""),"")</f>
        <v/>
      </c>
      <c r="Y155" s="84" t="str">
        <f t="shared" si="2"/>
        <v>tedm:MG-langString-hasConfidentialityJustification--NonPublishedInformation-ND-LotAwardCriteriaOrderJustificationUnpublish</v>
      </c>
      <c r="Z155" s="84" t="str">
        <f t="shared" si="3"/>
        <v/>
      </c>
      <c r="AA155" s="84" t="str">
        <f>IF(AND(LEFT(MasterCMCopy!$C155,6)="BT-196", MasterCMCopy!$C155&lt;&gt;MasterCMCopy!$C154),MasterCMCopy!$C155,"")</f>
        <v/>
      </c>
      <c r="AB155" s="84" t="str">
        <f>IF(AND(LEFT(MasterCMCopy!$C155,6)="BT-196", MasterCMCopy!$C155&lt;&gt;MasterCMCopy!$C154), MasterCMCopy!$D155 &amp; " of " &amp; MasterCMCopy!$L155 &amp; " under " &amp; MasterCMCopy!$I155,"")</f>
        <v/>
      </c>
      <c r="AC155" s="84" t="str">
        <f t="shared" si="4"/>
        <v/>
      </c>
      <c r="AD155" s="84" t="str">
        <f t="shared" si="5"/>
        <v/>
      </c>
    </row>
    <row r="156">
      <c r="A156" s="84" t="str">
        <f t="shared" si="1"/>
        <v>ND-LotsGroupAwardCriterionTypeUnpublish.rml.ttl</v>
      </c>
      <c r="B156" s="84" t="str">
        <f>IF(MasterCMCopy!$X156="","---", "tedm:" &amp; IF(LEFT(MasterCMCopy!$C156, 3)="ND-", IF(LEFT(MasterCMCopy!$C160, 3)="ND-", MasterCMCopy!$L162, MasterCMCopy!$L160) &amp; "-" &amp; MasterCMCopy!$C156, MasterCMCopy!$L156 &amp; "-" &amp; MasterCMCopy!$I156))</f>
        <v>tedm:MG-NonPublishedInformation-ND-LotsGroupAwardCriterionTypeUnpublish</v>
      </c>
      <c r="C156" s="85" t="str">
        <f>IF(AND(LEFT(MasterCMCopy!$C156,6)="BT-195", OR(LEFT(MasterCMCopy!$C155,3)="ND-",$B156&lt;&gt;$B155)),MasterCMCopy!$L156,"")</f>
        <v/>
      </c>
      <c r="D156" s="84" t="str">
        <f>IF(AND(LEFT(MasterCMCopy!$C156,3)="ND-", OR(MasterCMCopy!$N156&lt;&gt;MasterCMCopy!$N155, MasterCMCopy!$P156&lt;&gt;MasterCMCopy!$P155)),MasterCMCopy!$C156,"")</f>
        <v>ND-LotsGroupAwardCriterionTypeUnpublish</v>
      </c>
      <c r="E156" s="84" t="str">
        <f>IF(AND(LEFT(MasterCMCopy!$C156,3)="ND-", OR(MasterCMCopy!$N156&lt;&gt;MasterCMCopy!$N155, MasterCMCopy!$P156&lt;&gt;MasterCMCopy!$P155)),MasterCMCopy!$N156,"")</f>
        <v>/*/cac:ProcurementProjectLot[cbc:ID/@schemeName='LotsGroup']/cac:TenderingTerms/cac:AwardingTerms/cac:AwardingCriterion/cac:SubordinateAwardingCriterion/ext:UBLExtensions/ext:UBLExtension/ext:ExtensionContent/efext:EformsExtension/efac:FieldsPrivacy[efbc:FieldIdentifierCode/text()='awa-cri-typ']</v>
      </c>
      <c r="F156" s="86" t="str">
        <f>IFERROR(__xludf.DUMMYFUNCTION("IF($E156="""", """", REGEXEXTRACT($E156,""efbc:FieldIdentifierCode[^\]]+""))"),"efbc:FieldIdentifierCode/text()='awa-cri-typ'")</f>
        <v>efbc:FieldIdentifierCode/text()='awa-cri-typ'</v>
      </c>
      <c r="G156" s="87" t="str">
        <f>MasterCMCopy!A156</f>
        <v>1.4</v>
      </c>
      <c r="H156" s="87" t="str">
        <f>MasterCMCopy!B156</f>
        <v/>
      </c>
      <c r="J156" s="86" t="str">
        <f>IF(LEFT(MasterCMCopy!$C156,3)="ND-", IF(LEFT(MasterCMCopy!$X156,10)&lt;&gt;"epo:NonPub", MasterCMCopy!$L156, IF(RIGHT(MasterCMCopy!$X156,13)="epo:Procedure", "MG-Procedure", "")), "")</f>
        <v/>
      </c>
      <c r="K156" s="85" t="str">
        <f>IF(J156="", "", IF(J156="MG-Procedure", "ND-Root", MasterCMCopy!H156))</f>
        <v/>
      </c>
      <c r="L156" s="84" t="str">
        <f>IF($J156="", "", MasterCMCopy!$C156 &amp; " (concernsMaskedObject)")</f>
        <v/>
      </c>
      <c r="M156" s="84" t="str">
        <f>IFERROR(__xludf.DUMMYFUNCTION("IF($J156="""", """", ""Connection from NonPublishedInformation to "" &amp; REGEXEXTRACT(MasterCMCopy!$X156, "".*:(.*)"") &amp; "" under "" &amp; $J156 &amp; ""_"" &amp; $K156)"),"")</f>
        <v/>
      </c>
      <c r="N156" s="84" t="str">
        <f t="shared" si="6"/>
        <v/>
      </c>
      <c r="O156" s="86" t="str">
        <f>IFERROR(__xludf.DUMMYFUNCTION("IF($J156="""", """", IF($J156=""MG-Procedure"", """", REGEXREPLACE(MasterCMCopy!$P156,""\[[^\]]+\]"","""")))"),"")</f>
        <v/>
      </c>
      <c r="P156" s="83" t="str">
        <f>IFERROR(__xludf.DUMMYFUNCTION("REGEXREPLACE($O156,""[^/]+"","".."")"),"")</f>
        <v/>
      </c>
      <c r="Q156" s="84" t="str">
        <f>IF(AND(LEFT(MasterCMCopy!$C156,6)="BT-195", OR(MasterCMCopy!$O156&lt;&gt;MasterCMCopy!$O155,$G156&lt;&gt;$G155,$H156&lt;&gt;$H155)),MasterCMCopy!$C156,"")</f>
        <v/>
      </c>
      <c r="R156" s="84" t="str">
        <f>IF(AND(LEFT(MasterCMCopy!$C156,6)="BT-195", OR(MasterCMCopy!$O156&lt;&gt;MasterCMCopy!$O155,$G156&lt;&gt;$G155,$H156&lt;&gt;$H155)), "The field " &amp; MasterCMCopy!$C156 &amp; ", " &amp; MasterCMCopy!$D156 &amp; ", specifies information to generate the URI of the masked property","")</f>
        <v/>
      </c>
      <c r="S156" s="84" t="str">
        <f>IF(AND(LEFT(MasterCMCopy!$C156,6)="BT-195", OR(MasterCMCopy!$O156&lt;&gt;MasterCMCopy!$O155,$G156&lt;&gt;$G155,$H156&lt;&gt;$H155)),MasterCMCopy!$O156,"")</f>
        <v/>
      </c>
      <c r="T156" s="84" t="str">
        <f>IFERROR(__xludf.DUMMYFUNCTION("IF(AND(LEFT(MasterCMCopy!$C156,6)=""BT-195"", MasterCMCopy!$O156&lt;&gt;MasterCMCopy!$O155),IFNA(REGEXEXTRACT(MasterCMCopy!$Y156,""&lt;(.*)&gt;""),""UNKNOWN""),"""")"),"")</f>
        <v/>
      </c>
      <c r="U156" s="84" t="str">
        <f>IF(AND(LEFT(MasterCMCopy!$C156,6)="BT-197", MasterCMCopy!$C156&lt;&gt;MasterCMCopy!$C155),MasterCMCopy!$C156,"")</f>
        <v/>
      </c>
      <c r="V156" s="84" t="str">
        <f>IF(AND(LEFT(MasterCMCopy!$C156,6)="BT-197", MasterCMCopy!$C156&lt;&gt;MasterCMCopy!$C155), "In " &amp; MasterCMCopy!$C156 &amp; ", " &amp; MasterCMCopy!$D156 &amp; ", we link to the at-voc:non-publication-justification controlled list","")</f>
        <v/>
      </c>
      <c r="W156" s="84" t="str">
        <f>IF(AND(LEFT(MasterCMCopy!$C156,6)="BT-198", MasterCMCopy!$C156&lt;&gt;MasterCMCopy!$C155),MasterCMCopy!$C156,"")</f>
        <v/>
      </c>
      <c r="X156" s="84" t="str">
        <f>IF(AND(LEFT(MasterCMCopy!$C156,6)="BT-198", MasterCMCopy!$C156&lt;&gt;MasterCMCopy!$C155), MasterCMCopy!$D156 &amp; IF(AND(MasterCMCopy!$C156=MasterCMCopy!$C157, MasterCMCopy!$D156&lt;&gt;MasterCMCopy!$D157), (" (" &amp; MasterCMCopy!$D157 &amp; " below SDK 1.6)"), ""),"")</f>
        <v/>
      </c>
      <c r="Y156" s="84" t="str">
        <f t="shared" si="2"/>
        <v>tedm:MG-langString-hasConfidentialityJustification--NonPublishedInformation-ND-LotsGroupAwardCriterionTypeUnpublish</v>
      </c>
      <c r="Z156" s="84" t="str">
        <f t="shared" si="3"/>
        <v>/*/cac:ProcurementProjectLot[cbc:ID/@schemeName='LotsGroup']/cac:TenderingTerms/cac:AwardingTerms/cac:AwardingCriterion/cac:SubordinateAwardingCriterion/ext:UBLExtensions/ext:UBLExtension/ext:ExtensionContent/efext:EformsExtension/efac:FieldsPrivacy[efbc:FieldIdentifierCode/text()='awa-cri-typ']/efbc:ReasonDescription</v>
      </c>
      <c r="AA156" s="84" t="str">
        <f>IF(AND(LEFT(MasterCMCopy!$C156,6)="BT-196", MasterCMCopy!$C156&lt;&gt;MasterCMCopy!$C155),MasterCMCopy!$C156,"")</f>
        <v/>
      </c>
      <c r="AB156" s="84" t="str">
        <f>IF(AND(LEFT(MasterCMCopy!$C156,6)="BT-196", MasterCMCopy!$C156&lt;&gt;MasterCMCopy!$C155), MasterCMCopy!$D156 &amp; " of " &amp; MasterCMCopy!$L156 &amp; " under " &amp; MasterCMCopy!$I156,"")</f>
        <v/>
      </c>
      <c r="AC156" s="84" t="str">
        <f t="shared" si="4"/>
        <v/>
      </c>
      <c r="AD156" s="84" t="str">
        <f t="shared" si="5"/>
        <v/>
      </c>
    </row>
    <row r="157">
      <c r="A157" s="84" t="str">
        <f t="shared" si="1"/>
        <v/>
      </c>
      <c r="B157" s="84" t="str">
        <f>IF(MasterCMCopy!$X157="","---", "tedm:" &amp; IF(LEFT(MasterCMCopy!$C157, 3)="ND-", IF(LEFT(MasterCMCopy!$C161, 3)="ND-", MasterCMCopy!$L163, MasterCMCopy!$L161) &amp; "-" &amp; MasterCMCopy!$C157, MasterCMCopy!$L157 &amp; "-" &amp; MasterCMCopy!$I157))</f>
        <v>tedm:MG-NonPublishedInformation-ND-LotsGroupAwardCriterionTypeUnpublish</v>
      </c>
      <c r="C157" s="85" t="str">
        <f>IF(AND(LEFT(MasterCMCopy!$C157,6)="BT-195", OR(LEFT(MasterCMCopy!$C156,3)="ND-",$B157&lt;&gt;$B156)),MasterCMCopy!$L157,"")</f>
        <v/>
      </c>
      <c r="D157" s="84" t="str">
        <f>IF(AND(LEFT(MasterCMCopy!$C157,3)="ND-", OR(MasterCMCopy!$N157&lt;&gt;MasterCMCopy!$N156, MasterCMCopy!$P157&lt;&gt;MasterCMCopy!$P156)),MasterCMCopy!$C157,"")</f>
        <v/>
      </c>
      <c r="E157" s="84" t="str">
        <f>IF(AND(LEFT(MasterCMCopy!$C157,3)="ND-", OR(MasterCMCopy!$N157&lt;&gt;MasterCMCopy!$N156, MasterCMCopy!$P157&lt;&gt;MasterCMCopy!$P156)),MasterCMCopy!$N157,"")</f>
        <v/>
      </c>
      <c r="F157" s="86" t="str">
        <f>IFERROR(__xludf.DUMMYFUNCTION("IF($E157="""", """", REGEXEXTRACT($E157,""efbc:FieldIdentifierCode[^\]]+""))"),"")</f>
        <v/>
      </c>
      <c r="G157" s="87" t="str">
        <f>MasterCMCopy!A157</f>
        <v>1.4</v>
      </c>
      <c r="H157" s="87" t="str">
        <f>MasterCMCopy!B157</f>
        <v/>
      </c>
      <c r="J157" s="86" t="str">
        <f>IF(LEFT(MasterCMCopy!$C157,3)="ND-", IF(LEFT(MasterCMCopy!$X157,10)&lt;&gt;"epo:NonPub", MasterCMCopy!$L157, IF(RIGHT(MasterCMCopy!$X157,13)="epo:Procedure", "MG-Procedure", "")), "")</f>
        <v/>
      </c>
      <c r="K157" s="85" t="str">
        <f>IF(J157="", "", IF(J157="MG-Procedure", "ND-Root", MasterCMCopy!H157))</f>
        <v/>
      </c>
      <c r="L157" s="84" t="str">
        <f>IF($J157="", "", MasterCMCopy!$C157 &amp; " (concernsMaskedObject)")</f>
        <v/>
      </c>
      <c r="M157" s="84" t="str">
        <f>IFERROR(__xludf.DUMMYFUNCTION("IF($J157="""", """", ""Connection from NonPublishedInformation to "" &amp; REGEXEXTRACT(MasterCMCopy!$X157, "".*:(.*)"") &amp; "" under "" &amp; $J157 &amp; ""_"" &amp; $K157)"),"")</f>
        <v/>
      </c>
      <c r="N157" s="84" t="str">
        <f t="shared" si="6"/>
        <v/>
      </c>
      <c r="O157" s="86" t="str">
        <f>IFERROR(__xludf.DUMMYFUNCTION("IF($J157="""", """", IF($J157=""MG-Procedure"", """", REGEXREPLACE(MasterCMCopy!$P157,""\[[^\]]+\]"","""")))"),"")</f>
        <v/>
      </c>
      <c r="P157" s="83" t="str">
        <f>IFERROR(__xludf.DUMMYFUNCTION("REGEXREPLACE($O157,""[^/]+"","".."")"),"")</f>
        <v/>
      </c>
      <c r="Q157" s="84" t="str">
        <f>IF(AND(LEFT(MasterCMCopy!$C157,6)="BT-195", OR(MasterCMCopy!$O157&lt;&gt;MasterCMCopy!$O156,$G157&lt;&gt;$G156,$H157&lt;&gt;$H156)),MasterCMCopy!$C157,"")</f>
        <v/>
      </c>
      <c r="R157" s="84" t="str">
        <f>IF(AND(LEFT(MasterCMCopy!$C157,6)="BT-195", OR(MasterCMCopy!$O157&lt;&gt;MasterCMCopy!$O156,$G157&lt;&gt;$G156,$H157&lt;&gt;$H156)), "The field " &amp; MasterCMCopy!$C157 &amp; ", " &amp; MasterCMCopy!$D157 &amp; ", specifies information to generate the URI of the masked property","")</f>
        <v/>
      </c>
      <c r="S157" s="84" t="str">
        <f>IF(AND(LEFT(MasterCMCopy!$C157,6)="BT-195", OR(MasterCMCopy!$O157&lt;&gt;MasterCMCopy!$O156,$G157&lt;&gt;$G156,$H157&lt;&gt;$H156)),MasterCMCopy!$O157,"")</f>
        <v/>
      </c>
      <c r="T157" s="84" t="str">
        <f>IFERROR(__xludf.DUMMYFUNCTION("IF(AND(LEFT(MasterCMCopy!$C157,6)=""BT-195"", MasterCMCopy!$O157&lt;&gt;MasterCMCopy!$O156),IFNA(REGEXEXTRACT(MasterCMCopy!$Y157,""&lt;(.*)&gt;""),""UNKNOWN""),"""")"),"")</f>
        <v/>
      </c>
      <c r="U157" s="84" t="str">
        <f>IF(AND(LEFT(MasterCMCopy!$C157,6)="BT-197", MasterCMCopy!$C157&lt;&gt;MasterCMCopy!$C156),MasterCMCopy!$C157,"")</f>
        <v/>
      </c>
      <c r="V157" s="84" t="str">
        <f>IF(AND(LEFT(MasterCMCopy!$C157,6)="BT-197", MasterCMCopy!$C157&lt;&gt;MasterCMCopy!$C156), "In " &amp; MasterCMCopy!$C157 &amp; ", " &amp; MasterCMCopy!$D157 &amp; ", we link to the at-voc:non-publication-justification controlled list","")</f>
        <v/>
      </c>
      <c r="W157" s="84" t="str">
        <f>IF(AND(LEFT(MasterCMCopy!$C157,6)="BT-198", MasterCMCopy!$C157&lt;&gt;MasterCMCopy!$C156),MasterCMCopy!$C157,"")</f>
        <v/>
      </c>
      <c r="X157" s="84" t="str">
        <f>IF(AND(LEFT(MasterCMCopy!$C157,6)="BT-198", MasterCMCopy!$C157&lt;&gt;MasterCMCopy!$C156), MasterCMCopy!$D157 &amp; IF(AND(MasterCMCopy!$C157=MasterCMCopy!$C158, MasterCMCopy!$D157&lt;&gt;MasterCMCopy!$D158), (" (" &amp; MasterCMCopy!$D158 &amp; " below SDK 1.6)"), ""),"")</f>
        <v/>
      </c>
      <c r="Y157" s="84" t="str">
        <f t="shared" si="2"/>
        <v>tedm:MG-langString-hasConfidentialityJustification--NonPublishedInformation-ND-LotsGroupAwardCriterionTypeUnpublish</v>
      </c>
      <c r="Z157" s="84" t="str">
        <f t="shared" si="3"/>
        <v/>
      </c>
      <c r="AA157" s="84" t="str">
        <f>IF(AND(LEFT(MasterCMCopy!$C157,6)="BT-196", MasterCMCopy!$C157&lt;&gt;MasterCMCopy!$C156),MasterCMCopy!$C157,"")</f>
        <v/>
      </c>
      <c r="AB157" s="84" t="str">
        <f>IF(AND(LEFT(MasterCMCopy!$C157,6)="BT-196", MasterCMCopy!$C157&lt;&gt;MasterCMCopy!$C156), MasterCMCopy!$D157 &amp; " of " &amp; MasterCMCopy!$L157 &amp; " under " &amp; MasterCMCopy!$I157,"")</f>
        <v/>
      </c>
      <c r="AC157" s="84" t="str">
        <f t="shared" si="4"/>
        <v/>
      </c>
      <c r="AD157" s="84" t="str">
        <f t="shared" si="5"/>
        <v/>
      </c>
    </row>
    <row r="158">
      <c r="A158" s="84" t="str">
        <f t="shared" si="1"/>
        <v/>
      </c>
      <c r="B158" s="84" t="str">
        <f>IF(MasterCMCopy!$X158="","---", "tedm:" &amp; IF(LEFT(MasterCMCopy!$C158, 3)="ND-", IF(LEFT(MasterCMCopy!$C162, 3)="ND-", MasterCMCopy!$L164, MasterCMCopy!$L162) &amp; "-" &amp; MasterCMCopy!$C158, MasterCMCopy!$L158 &amp; "-" &amp; MasterCMCopy!$I158))</f>
        <v>tedm:MG-NonPublishedInformation-ND-LotsGroupAwardCriterionTypeUnpublish</v>
      </c>
      <c r="C158" s="85" t="str">
        <f>IF(AND(LEFT(MasterCMCopy!$C158,6)="BT-195", OR(LEFT(MasterCMCopy!$C157,3)="ND-",$B158&lt;&gt;$B157)),MasterCMCopy!$L158,"")</f>
        <v/>
      </c>
      <c r="D158" s="84" t="str">
        <f>IF(AND(LEFT(MasterCMCopy!$C158,3)="ND-", OR(MasterCMCopy!$N158&lt;&gt;MasterCMCopy!$N157, MasterCMCopy!$P158&lt;&gt;MasterCMCopy!$P157)),MasterCMCopy!$C158,"")</f>
        <v/>
      </c>
      <c r="E158" s="84" t="str">
        <f>IF(AND(LEFT(MasterCMCopy!$C158,3)="ND-", OR(MasterCMCopy!$N158&lt;&gt;MasterCMCopy!$N157, MasterCMCopy!$P158&lt;&gt;MasterCMCopy!$P157)),MasterCMCopy!$N158,"")</f>
        <v/>
      </c>
      <c r="F158" s="86" t="str">
        <f>IFERROR(__xludf.DUMMYFUNCTION("IF($E158="""", """", REGEXEXTRACT($E158,""efbc:FieldIdentifierCode[^\]]+""))"),"")</f>
        <v/>
      </c>
      <c r="G158" s="87" t="str">
        <f>MasterCMCopy!A158</f>
        <v>1.4</v>
      </c>
      <c r="H158" s="87" t="str">
        <f>MasterCMCopy!B158</f>
        <v/>
      </c>
      <c r="J158" s="86" t="str">
        <f>IF(LEFT(MasterCMCopy!$C158,3)="ND-", IF(LEFT(MasterCMCopy!$X158,10)&lt;&gt;"epo:NonPub", MasterCMCopy!$L158, IF(RIGHT(MasterCMCopy!$X158,13)="epo:Procedure", "MG-Procedure", "")), "")</f>
        <v>MG-AwardCriterion-specifiesProcurementCriterion-LotGroup</v>
      </c>
      <c r="K158" s="85" t="str">
        <f>IF(J158="", "", IF(J158="MG-Procedure", "ND-Root", MasterCMCopy!H158))</f>
        <v>ND-LotsGroupAwardCriterionParameters</v>
      </c>
      <c r="L158" s="84" t="str">
        <f>IF($J158="", "", MasterCMCopy!$C158 &amp; " (concernsMaskedObject)")</f>
        <v>ND-LotsGroupAwardCriterionTypeUnpublish (concernsMaskedObject)</v>
      </c>
      <c r="M158" s="84" t="str">
        <f>IFERROR(__xludf.DUMMYFUNCTION("IF($J158="""", """", ""Connection from NonPublishedInformation to "" &amp; REGEXEXTRACT(MasterCMCopy!$X158, "".*:(.*)"") &amp; "" under "" &amp; $J158 &amp; ""_"" &amp; $K158)"),"Connection from NonPublishedInformation to AwardCriterion under MG-AwardCriterion-specifiesProcurementCriterion-LotGroup_ND-LotsGroupAwardCriterionParameters")</f>
        <v>Connection from NonPublishedInformation to AwardCriterion under MG-AwardCriterion-specifiesProcurementCriterion-LotGroup_ND-LotsGroupAwardCriterionParameters</v>
      </c>
      <c r="N158" s="84" t="str">
        <f t="shared" si="6"/>
        <v>tedm:MG-AwardCriterion-specifiesProcurementCriterion-LotGroup_ND-LotsGroupAwardCriterionParameters</v>
      </c>
      <c r="O158" s="86" t="str">
        <f>IFERROR(__xludf.DUMMYFUNCTION("IF($J158="""", """", IF($J158=""MG-Procedure"", """", REGEXREPLACE(MasterCMCopy!$P158,""\[[^\]]+\]"","""")))"),"efac:FieldsPrivacy")</f>
        <v>efac:FieldsPrivacy</v>
      </c>
      <c r="P158" s="83" t="str">
        <f>IFERROR(__xludf.DUMMYFUNCTION("REGEXREPLACE($O158,""[^/]+"","".."")"),"..")</f>
        <v>..</v>
      </c>
      <c r="Q158" s="84" t="str">
        <f>IF(AND(LEFT(MasterCMCopy!$C158,6)="BT-195", OR(MasterCMCopy!$O158&lt;&gt;MasterCMCopy!$O157,$G158&lt;&gt;$G157,$H158&lt;&gt;$H157)),MasterCMCopy!$C158,"")</f>
        <v/>
      </c>
      <c r="R158" s="84" t="str">
        <f>IF(AND(LEFT(MasterCMCopy!$C158,6)="BT-195", OR(MasterCMCopy!$O158&lt;&gt;MasterCMCopy!$O157,$G158&lt;&gt;$G157,$H158&lt;&gt;$H157)), "The field " &amp; MasterCMCopy!$C158 &amp; ", " &amp; MasterCMCopy!$D158 &amp; ", specifies information to generate the URI of the masked property","")</f>
        <v/>
      </c>
      <c r="S158" s="84" t="str">
        <f>IF(AND(LEFT(MasterCMCopy!$C158,6)="BT-195", OR(MasterCMCopy!$O158&lt;&gt;MasterCMCopy!$O157,$G158&lt;&gt;$G157,$H158&lt;&gt;$H157)),MasterCMCopy!$O158,"")</f>
        <v/>
      </c>
      <c r="T158" s="84" t="str">
        <f>IFERROR(__xludf.DUMMYFUNCTION("IF(AND(LEFT(MasterCMCopy!$C158,6)=""BT-195"", MasterCMCopy!$O158&lt;&gt;MasterCMCopy!$O157),IFNA(REGEXEXTRACT(MasterCMCopy!$Y158,""&lt;(.*)&gt;""),""UNKNOWN""),"""")"),"")</f>
        <v/>
      </c>
      <c r="U158" s="84" t="str">
        <f>IF(AND(LEFT(MasterCMCopy!$C158,6)="BT-197", MasterCMCopy!$C158&lt;&gt;MasterCMCopy!$C157),MasterCMCopy!$C158,"")</f>
        <v/>
      </c>
      <c r="V158" s="84" t="str">
        <f>IF(AND(LEFT(MasterCMCopy!$C158,6)="BT-197", MasterCMCopy!$C158&lt;&gt;MasterCMCopy!$C157), "In " &amp; MasterCMCopy!$C158 &amp; ", " &amp; MasterCMCopy!$D158 &amp; ", we link to the at-voc:non-publication-justification controlled list","")</f>
        <v/>
      </c>
      <c r="W158" s="84" t="str">
        <f>IF(AND(LEFT(MasterCMCopy!$C158,6)="BT-198", MasterCMCopy!$C158&lt;&gt;MasterCMCopy!$C157),MasterCMCopy!$C158,"")</f>
        <v/>
      </c>
      <c r="X158" s="84" t="str">
        <f>IF(AND(LEFT(MasterCMCopy!$C158,6)="BT-198", MasterCMCopy!$C158&lt;&gt;MasterCMCopy!$C157), MasterCMCopy!$D158 &amp; IF(AND(MasterCMCopy!$C158=MasterCMCopy!$C159, MasterCMCopy!$D158&lt;&gt;MasterCMCopy!$D159), (" (" &amp; MasterCMCopy!$D159 &amp; " below SDK 1.6)"), ""),"")</f>
        <v/>
      </c>
      <c r="Y158" s="84" t="str">
        <f t="shared" si="2"/>
        <v>tedm:MG-langString-hasConfidentialityJustification--NonPublishedInformation-ND-LotsGroupAwardCriterionTypeUnpublish</v>
      </c>
      <c r="Z158" s="84" t="str">
        <f t="shared" si="3"/>
        <v/>
      </c>
      <c r="AA158" s="84" t="str">
        <f>IF(AND(LEFT(MasterCMCopy!$C158,6)="BT-196", MasterCMCopy!$C158&lt;&gt;MasterCMCopy!$C157),MasterCMCopy!$C158,"")</f>
        <v/>
      </c>
      <c r="AB158" s="84" t="str">
        <f>IF(AND(LEFT(MasterCMCopy!$C158,6)="BT-196", MasterCMCopy!$C158&lt;&gt;MasterCMCopy!$C157), MasterCMCopy!$D158 &amp; " of " &amp; MasterCMCopy!$L158 &amp; " under " &amp; MasterCMCopy!$I158,"")</f>
        <v/>
      </c>
      <c r="AC158" s="84" t="str">
        <f t="shared" si="4"/>
        <v/>
      </c>
      <c r="AD158" s="84" t="str">
        <f t="shared" si="5"/>
        <v/>
      </c>
    </row>
    <row r="159">
      <c r="A159" s="84" t="str">
        <f t="shared" si="1"/>
        <v/>
      </c>
      <c r="B159" s="84" t="str">
        <f>IF(MasterCMCopy!$X159="","---", "tedm:" &amp; IF(LEFT(MasterCMCopy!$C159, 3)="ND-", IF(LEFT(MasterCMCopy!$C163, 3)="ND-", MasterCMCopy!$L165, MasterCMCopy!$L163) &amp; "-" &amp; MasterCMCopy!$C159, MasterCMCopy!$L159 &amp; "-" &amp; MasterCMCopy!$I159))</f>
        <v>tedm:MG-NonPublishedInformation-ND-LotsGroupAwardCriterionTypeUnpublish</v>
      </c>
      <c r="C159" s="85" t="str">
        <f>IF(AND(LEFT(MasterCMCopy!$C159,6)="BT-195", OR(LEFT(MasterCMCopy!$C158,3)="ND-",$B159&lt;&gt;$B158)),MasterCMCopy!$L159,"")</f>
        <v>MG-NonPublishedInformation</v>
      </c>
      <c r="D159" s="84" t="str">
        <f>IF(AND(LEFT(MasterCMCopy!$C159,3)="ND-", OR(MasterCMCopy!$N159&lt;&gt;MasterCMCopy!$N158, MasterCMCopy!$P159&lt;&gt;MasterCMCopy!$P158)),MasterCMCopy!$C159,"")</f>
        <v/>
      </c>
      <c r="E159" s="84" t="str">
        <f>IF(AND(LEFT(MasterCMCopy!$C159,3)="ND-", OR(MasterCMCopy!$N159&lt;&gt;MasterCMCopy!$N158, MasterCMCopy!$P159&lt;&gt;MasterCMCopy!$P158)),MasterCMCopy!$N159,"")</f>
        <v/>
      </c>
      <c r="F159" s="86" t="str">
        <f>IFERROR(__xludf.DUMMYFUNCTION("IF($E159="""", """", REGEXEXTRACT($E159,""efbc:FieldIdentifierCode[^\]]+""))"),"")</f>
        <v/>
      </c>
      <c r="G159" s="87" t="str">
        <f>MasterCMCopy!A159</f>
        <v>1.4</v>
      </c>
      <c r="H159" s="87" t="str">
        <f>MasterCMCopy!B159</f>
        <v/>
      </c>
      <c r="J159" s="86" t="str">
        <f>IF(LEFT(MasterCMCopy!$C159,3)="ND-", IF(LEFT(MasterCMCopy!$X159,10)&lt;&gt;"epo:NonPub", MasterCMCopy!$L159, IF(RIGHT(MasterCMCopy!$X159,13)="epo:Procedure", "MG-Procedure", "")), "")</f>
        <v/>
      </c>
      <c r="K159" s="85" t="str">
        <f>IF(J159="", "", IF(J159="MG-Procedure", "ND-Root", MasterCMCopy!H159))</f>
        <v/>
      </c>
      <c r="L159" s="84" t="str">
        <f>IF($J159="", "", MasterCMCopy!$C159 &amp; " (concernsMaskedObject)")</f>
        <v/>
      </c>
      <c r="M159" s="84" t="str">
        <f>IFERROR(__xludf.DUMMYFUNCTION("IF($J159="""", """", ""Connection from NonPublishedInformation to "" &amp; REGEXEXTRACT(MasterCMCopy!$X159, "".*:(.*)"") &amp; "" under "" &amp; $J159 &amp; ""_"" &amp; $K159)"),"")</f>
        <v/>
      </c>
      <c r="N159" s="84" t="str">
        <f t="shared" si="6"/>
        <v/>
      </c>
      <c r="O159" s="86" t="str">
        <f>IFERROR(__xludf.DUMMYFUNCTION("IF($J159="""", """", IF($J159=""MG-Procedure"", """", REGEXREPLACE(MasterCMCopy!$P159,""\[[^\]]+\]"","""")))"),"")</f>
        <v/>
      </c>
      <c r="P159" s="83" t="str">
        <f>IFERROR(__xludf.DUMMYFUNCTION("REGEXREPLACE($O159,""[^/]+"","".."")"),"")</f>
        <v/>
      </c>
      <c r="Q159" s="84" t="str">
        <f>IF(AND(LEFT(MasterCMCopy!$C159,6)="BT-195", OR(MasterCMCopy!$O159&lt;&gt;MasterCMCopy!$O158,$G159&lt;&gt;$G158,$H159&lt;&gt;$H158)),MasterCMCopy!$C159,"")</f>
        <v>BT-195(BT-539)-LotsGroup</v>
      </c>
      <c r="R159" s="84" t="str">
        <f>IF(AND(LEFT(MasterCMCopy!$C159,6)="BT-195", OR(MasterCMCopy!$O159&lt;&gt;MasterCMCopy!$O158,$G159&lt;&gt;$G158,$H159&lt;&gt;$H158)), "The field " &amp; MasterCMCopy!$C159 &amp; ", " &amp; MasterCMCopy!$D159 &amp; ", specifies information to generate the URI of the masked property","")</f>
        <v>The field BT-195(BT-539)-LotsGroup, Unpublished Identifier, specifies information to generate the URI of the masked property</v>
      </c>
      <c r="S159" s="84" t="str">
        <f>IF(AND(LEFT(MasterCMCopy!$C159,6)="BT-195", OR(MasterCMCopy!$O159&lt;&gt;MasterCMCopy!$O158,$G159&lt;&gt;$G158,$H159&lt;&gt;$H158)),MasterCMCopy!$O159,"")</f>
        <v>efbc:FieldIdentifierCode/text() = 'awa-cri-typ'</v>
      </c>
      <c r="T159" s="88" t="str">
        <f>IFERROR(__xludf.DUMMYFUNCTION("IF(AND(LEFT(MasterCMCopy!$C159,6)=""BT-195"", MasterCMCopy!$O159&lt;&gt;MasterCMCopy!$O158),IFNA(REGEXEXTRACT(MasterCMCopy!$Y159,""&lt;(.*)&gt;""),""UNKNOWN""),"""")"),"http://data.europa.eu/a4g/ontology#hasAwardCriterionType")</f>
        <v>http://data.europa.eu/a4g/ontology#hasAwardCriterionType</v>
      </c>
      <c r="U159" s="84" t="str">
        <f>IF(AND(LEFT(MasterCMCopy!$C159,6)="BT-197", MasterCMCopy!$C159&lt;&gt;MasterCMCopy!$C158),MasterCMCopy!$C159,"")</f>
        <v/>
      </c>
      <c r="V159" s="84" t="str">
        <f>IF(AND(LEFT(MasterCMCopy!$C159,6)="BT-197", MasterCMCopy!$C159&lt;&gt;MasterCMCopy!$C158), "In " &amp; MasterCMCopy!$C159 &amp; ", " &amp; MasterCMCopy!$D159 &amp; ", we link to the at-voc:non-publication-justification controlled list","")</f>
        <v/>
      </c>
      <c r="W159" s="84" t="str">
        <f>IF(AND(LEFT(MasterCMCopy!$C159,6)="BT-198", MasterCMCopy!$C159&lt;&gt;MasterCMCopy!$C158),MasterCMCopy!$C159,"")</f>
        <v/>
      </c>
      <c r="X159" s="84" t="str">
        <f>IF(AND(LEFT(MasterCMCopy!$C159,6)="BT-198", MasterCMCopy!$C159&lt;&gt;MasterCMCopy!$C158), MasterCMCopy!$D159 &amp; IF(AND(MasterCMCopy!$C159=MasterCMCopy!$C160, MasterCMCopy!$D159&lt;&gt;MasterCMCopy!$D160), (" (" &amp; MasterCMCopy!$D160 &amp; " below SDK 1.6)"), ""),"")</f>
        <v/>
      </c>
      <c r="Y159" s="84" t="str">
        <f t="shared" si="2"/>
        <v>tedm:MG-langString-hasConfidentialityJustification--NonPublishedInformation-ND-LotsGroupAwardCriterionTypeUnpublish</v>
      </c>
      <c r="Z159" s="84" t="str">
        <f t="shared" si="3"/>
        <v/>
      </c>
      <c r="AA159" s="84" t="str">
        <f>IF(AND(LEFT(MasterCMCopy!$C159,6)="BT-196", MasterCMCopy!$C159&lt;&gt;MasterCMCopy!$C158),MasterCMCopy!$C159,"")</f>
        <v/>
      </c>
      <c r="AB159" s="84" t="str">
        <f>IF(AND(LEFT(MasterCMCopy!$C159,6)="BT-196", MasterCMCopy!$C159&lt;&gt;MasterCMCopy!$C158), MasterCMCopy!$D159 &amp; " of " &amp; MasterCMCopy!$L159 &amp; " under " &amp; MasterCMCopy!$I159,"")</f>
        <v/>
      </c>
      <c r="AC159" s="84" t="str">
        <f t="shared" si="4"/>
        <v/>
      </c>
      <c r="AD159" s="84" t="str">
        <f t="shared" si="5"/>
        <v/>
      </c>
    </row>
    <row r="160">
      <c r="A160" s="84" t="str">
        <f t="shared" si="1"/>
        <v/>
      </c>
      <c r="B160" s="84" t="str">
        <f>IF(MasterCMCopy!$X160="","---", "tedm:" &amp; IF(LEFT(MasterCMCopy!$C160, 3)="ND-", IF(LEFT(MasterCMCopy!$C164, 3)="ND-", MasterCMCopy!$L166, MasterCMCopy!$L164) &amp; "-" &amp; MasterCMCopy!$C160, MasterCMCopy!$L160 &amp; "-" &amp; MasterCMCopy!$I160))</f>
        <v>tedm:MG-NonPublishedInformation-ND-LotsGroupAwardCriterionTypeUnpublish</v>
      </c>
      <c r="C160" s="85" t="str">
        <f>IF(AND(LEFT(MasterCMCopy!$C160,6)="BT-195", OR(LEFT(MasterCMCopy!$C159,3)="ND-",$B160&lt;&gt;$B159)),MasterCMCopy!$L160,"")</f>
        <v/>
      </c>
      <c r="D160" s="84" t="str">
        <f>IF(AND(LEFT(MasterCMCopy!$C160,3)="ND-", OR(MasterCMCopy!$N160&lt;&gt;MasterCMCopy!$N159, MasterCMCopy!$P160&lt;&gt;MasterCMCopy!$P159)),MasterCMCopy!$C160,"")</f>
        <v/>
      </c>
      <c r="E160" s="84" t="str">
        <f>IF(AND(LEFT(MasterCMCopy!$C160,3)="ND-", OR(MasterCMCopy!$N160&lt;&gt;MasterCMCopy!$N159, MasterCMCopy!$P160&lt;&gt;MasterCMCopy!$P159)),MasterCMCopy!$N160,"")</f>
        <v/>
      </c>
      <c r="F160" s="86" t="str">
        <f>IFERROR(__xludf.DUMMYFUNCTION("IF($E160="""", """", REGEXEXTRACT($E160,""efbc:FieldIdentifierCode[^\]]+""))"),"")</f>
        <v/>
      </c>
      <c r="G160" s="87" t="str">
        <f>MasterCMCopy!A160</f>
        <v>1.4</v>
      </c>
      <c r="H160" s="87" t="str">
        <f>MasterCMCopy!B160</f>
        <v/>
      </c>
      <c r="J160" s="86" t="str">
        <f>IF(LEFT(MasterCMCopy!$C160,3)="ND-", IF(LEFT(MasterCMCopy!$X160,10)&lt;&gt;"epo:NonPub", MasterCMCopy!$L160, IF(RIGHT(MasterCMCopy!$X160,13)="epo:Procedure", "MG-Procedure", "")), "")</f>
        <v/>
      </c>
      <c r="K160" s="85" t="str">
        <f>IF(J160="", "", IF(J160="MG-Procedure", "ND-Root", MasterCMCopy!H160))</f>
        <v/>
      </c>
      <c r="L160" s="84" t="str">
        <f>IF($J160="", "", MasterCMCopy!$C160 &amp; " (concernsMaskedObject)")</f>
        <v/>
      </c>
      <c r="M160" s="84" t="str">
        <f>IFERROR(__xludf.DUMMYFUNCTION("IF($J160="""", """", ""Connection from NonPublishedInformation to "" &amp; REGEXEXTRACT(MasterCMCopy!$X160, "".*:(.*)"") &amp; "" under "" &amp; $J160 &amp; ""_"" &amp; $K160)"),"")</f>
        <v/>
      </c>
      <c r="N160" s="84" t="str">
        <f t="shared" si="6"/>
        <v/>
      </c>
      <c r="O160" s="86" t="str">
        <f>IFERROR(__xludf.DUMMYFUNCTION("IF($J160="""", """", IF($J160=""MG-Procedure"", """", REGEXREPLACE(MasterCMCopy!$P160,""\[[^\]]+\]"","""")))"),"")</f>
        <v/>
      </c>
      <c r="P160" s="83" t="str">
        <f>IFERROR(__xludf.DUMMYFUNCTION("REGEXREPLACE($O160,""[^/]+"","".."")"),"")</f>
        <v/>
      </c>
      <c r="Q160" s="84" t="str">
        <f>IF(AND(LEFT(MasterCMCopy!$C160,6)="BT-195", OR(MasterCMCopy!$O160&lt;&gt;MasterCMCopy!$O159,$G160&lt;&gt;$G159,$H160&lt;&gt;$H159)),MasterCMCopy!$C160,"")</f>
        <v/>
      </c>
      <c r="R160" s="84" t="str">
        <f>IF(AND(LEFT(MasterCMCopy!$C160,6)="BT-195", OR(MasterCMCopy!$O160&lt;&gt;MasterCMCopy!$O159,$G160&lt;&gt;$G159,$H160&lt;&gt;$H159)), "The field " &amp; MasterCMCopy!$C160 &amp; ", " &amp; MasterCMCopy!$D160 &amp; ", specifies information to generate the URI of the masked property","")</f>
        <v/>
      </c>
      <c r="S160" s="84" t="str">
        <f>IF(AND(LEFT(MasterCMCopy!$C160,6)="BT-195", OR(MasterCMCopy!$O160&lt;&gt;MasterCMCopy!$O159,$G160&lt;&gt;$G159,$H160&lt;&gt;$H159)),MasterCMCopy!$O160,"")</f>
        <v/>
      </c>
      <c r="T160" s="84" t="str">
        <f>IFERROR(__xludf.DUMMYFUNCTION("IF(AND(LEFT(MasterCMCopy!$C160,6)=""BT-195"", MasterCMCopy!$O160&lt;&gt;MasterCMCopy!$O159),IFNA(REGEXEXTRACT(MasterCMCopy!$Y160,""&lt;(.*)&gt;""),""UNKNOWN""),"""")"),"")</f>
        <v/>
      </c>
      <c r="U160" s="84" t="str">
        <f>IF(AND(LEFT(MasterCMCopy!$C160,6)="BT-197", MasterCMCopy!$C160&lt;&gt;MasterCMCopy!$C159),MasterCMCopy!$C160,"")</f>
        <v/>
      </c>
      <c r="V160" s="84" t="str">
        <f>IF(AND(LEFT(MasterCMCopy!$C160,6)="BT-197", MasterCMCopy!$C160&lt;&gt;MasterCMCopy!$C159), "In " &amp; MasterCMCopy!$C160 &amp; ", " &amp; MasterCMCopy!$D160 &amp; ", we link to the at-voc:non-publication-justification controlled list","")</f>
        <v/>
      </c>
      <c r="W160" s="84" t="str">
        <f>IF(AND(LEFT(MasterCMCopy!$C160,6)="BT-198", MasterCMCopy!$C160&lt;&gt;MasterCMCopy!$C159),MasterCMCopy!$C160,"")</f>
        <v/>
      </c>
      <c r="X160" s="84" t="str">
        <f>IF(AND(LEFT(MasterCMCopy!$C160,6)="BT-198", MasterCMCopy!$C160&lt;&gt;MasterCMCopy!$C159), MasterCMCopy!$D160 &amp; IF(AND(MasterCMCopy!$C160=MasterCMCopy!$C161, MasterCMCopy!$D160&lt;&gt;MasterCMCopy!$D161), (" (" &amp; MasterCMCopy!$D161 &amp; " below SDK 1.6)"), ""),"")</f>
        <v/>
      </c>
      <c r="Y160" s="84" t="str">
        <f t="shared" si="2"/>
        <v>tedm:MG-langString-hasConfidentialityJustification--NonPublishedInformation-ND-LotsGroupAwardCriterionTypeUnpublish</v>
      </c>
      <c r="Z160" s="84" t="str">
        <f t="shared" si="3"/>
        <v/>
      </c>
      <c r="AA160" s="84" t="str">
        <f>IF(AND(LEFT(MasterCMCopy!$C160,6)="BT-196", MasterCMCopy!$C160&lt;&gt;MasterCMCopy!$C159),MasterCMCopy!$C160,"")</f>
        <v>BT-196(BT-539)-LotsGroup</v>
      </c>
      <c r="AB160" s="84" t="str">
        <f>IF(AND(LEFT(MasterCMCopy!$C160,6)="BT-196", MasterCMCopy!$C160&lt;&gt;MasterCMCopy!$C159), MasterCMCopy!$D160 &amp; " of " &amp; MasterCMCopy!$L160 &amp; " under " &amp; MasterCMCopy!$I160,"")</f>
        <v>Unpublished Justification Description of MG-NonPublishedInformation under ND-LotsGroupAwardCriterionTypeUnpublish</v>
      </c>
      <c r="AC160" s="84" t="str">
        <f t="shared" si="4"/>
        <v>BT-196(BT-539)-LotsGroup-Language</v>
      </c>
      <c r="AD160" s="84" t="str">
        <f t="shared" si="5"/>
        <v>Language of Unpublished Justification Description of MG-NonPublishedInformation under ND-LotsGroupAwardCriterionTypeUnpublish</v>
      </c>
    </row>
    <row r="161">
      <c r="A161" s="84" t="str">
        <f t="shared" si="1"/>
        <v/>
      </c>
      <c r="B161" s="84" t="str">
        <f>IF(MasterCMCopy!$X161="","---", "tedm:" &amp; IF(LEFT(MasterCMCopy!$C161, 3)="ND-", IF(LEFT(MasterCMCopy!$C165, 3)="ND-", MasterCMCopy!$L167, MasterCMCopy!$L165) &amp; "-" &amp; MasterCMCopy!$C161, MasterCMCopy!$L161 &amp; "-" &amp; MasterCMCopy!$I161))</f>
        <v>tedm:MG-NonPublishedInformation-ND-LotsGroupAwardCriterionTypeUnpublish</v>
      </c>
      <c r="C161" s="85" t="str">
        <f>IF(AND(LEFT(MasterCMCopy!$C161,6)="BT-195", OR(LEFT(MasterCMCopy!$C160,3)="ND-",$B161&lt;&gt;$B160)),MasterCMCopy!$L161,"")</f>
        <v/>
      </c>
      <c r="D161" s="84" t="str">
        <f>IF(AND(LEFT(MasterCMCopy!$C161,3)="ND-", OR(MasterCMCopy!$N161&lt;&gt;MasterCMCopy!$N160, MasterCMCopy!$P161&lt;&gt;MasterCMCopy!$P160)),MasterCMCopy!$C161,"")</f>
        <v/>
      </c>
      <c r="E161" s="84" t="str">
        <f>IF(AND(LEFT(MasterCMCopy!$C161,3)="ND-", OR(MasterCMCopy!$N161&lt;&gt;MasterCMCopy!$N160, MasterCMCopy!$P161&lt;&gt;MasterCMCopy!$P160)),MasterCMCopy!$N161,"")</f>
        <v/>
      </c>
      <c r="F161" s="86" t="str">
        <f>IFERROR(__xludf.DUMMYFUNCTION("IF($E161="""", """", REGEXEXTRACT($E161,""efbc:FieldIdentifierCode[^\]]+""))"),"")</f>
        <v/>
      </c>
      <c r="G161" s="87" t="str">
        <f>MasterCMCopy!A161</f>
        <v>1.4</v>
      </c>
      <c r="H161" s="87" t="str">
        <f>MasterCMCopy!B161</f>
        <v/>
      </c>
      <c r="J161" s="86" t="str">
        <f>IF(LEFT(MasterCMCopy!$C161,3)="ND-", IF(LEFT(MasterCMCopy!$X161,10)&lt;&gt;"epo:NonPub", MasterCMCopy!$L161, IF(RIGHT(MasterCMCopy!$X161,13)="epo:Procedure", "MG-Procedure", "")), "")</f>
        <v/>
      </c>
      <c r="K161" s="85" t="str">
        <f>IF(J161="", "", IF(J161="MG-Procedure", "ND-Root", MasterCMCopy!H161))</f>
        <v/>
      </c>
      <c r="L161" s="84" t="str">
        <f>IF($J161="", "", MasterCMCopy!$C161 &amp; " (concernsMaskedObject)")</f>
        <v/>
      </c>
      <c r="M161" s="84" t="str">
        <f>IFERROR(__xludf.DUMMYFUNCTION("IF($J161="""", """", ""Connection from NonPublishedInformation to "" &amp; REGEXEXTRACT(MasterCMCopy!$X161, "".*:(.*)"") &amp; "" under "" &amp; $J161 &amp; ""_"" &amp; $K161)"),"")</f>
        <v/>
      </c>
      <c r="N161" s="84" t="str">
        <f t="shared" si="6"/>
        <v/>
      </c>
      <c r="O161" s="86" t="str">
        <f>IFERROR(__xludf.DUMMYFUNCTION("IF($J161="""", """", IF($J161=""MG-Procedure"", """", REGEXREPLACE(MasterCMCopy!$P161,""\[[^\]]+\]"","""")))"),"")</f>
        <v/>
      </c>
      <c r="P161" s="83" t="str">
        <f>IFERROR(__xludf.DUMMYFUNCTION("REGEXREPLACE($O161,""[^/]+"","".."")"),"")</f>
        <v/>
      </c>
      <c r="Q161" s="84" t="str">
        <f>IF(AND(LEFT(MasterCMCopy!$C161,6)="BT-195", OR(MasterCMCopy!$O161&lt;&gt;MasterCMCopy!$O160,$G161&lt;&gt;$G160,$H161&lt;&gt;$H160)),MasterCMCopy!$C161,"")</f>
        <v/>
      </c>
      <c r="R161" s="84" t="str">
        <f>IF(AND(LEFT(MasterCMCopy!$C161,6)="BT-195", OR(MasterCMCopy!$O161&lt;&gt;MasterCMCopy!$O160,$G161&lt;&gt;$G160,$H161&lt;&gt;$H160)), "The field " &amp; MasterCMCopy!$C161 &amp; ", " &amp; MasterCMCopy!$D161 &amp; ", specifies information to generate the URI of the masked property","")</f>
        <v/>
      </c>
      <c r="S161" s="84" t="str">
        <f>IF(AND(LEFT(MasterCMCopy!$C161,6)="BT-195", OR(MasterCMCopy!$O161&lt;&gt;MasterCMCopy!$O160,$G161&lt;&gt;$G160,$H161&lt;&gt;$H160)),MasterCMCopy!$O161,"")</f>
        <v/>
      </c>
      <c r="T161" s="84" t="str">
        <f>IFERROR(__xludf.DUMMYFUNCTION("IF(AND(LEFT(MasterCMCopy!$C161,6)=""BT-195"", MasterCMCopy!$O161&lt;&gt;MasterCMCopy!$O160),IFNA(REGEXEXTRACT(MasterCMCopy!$Y161,""&lt;(.*)&gt;""),""UNKNOWN""),"""")"),"")</f>
        <v/>
      </c>
      <c r="U161" s="84" t="str">
        <f>IF(AND(LEFT(MasterCMCopy!$C161,6)="BT-197", MasterCMCopy!$C161&lt;&gt;MasterCMCopy!$C160),MasterCMCopy!$C161,"")</f>
        <v>BT-197(BT-539)-LotsGroup</v>
      </c>
      <c r="V161" s="84" t="str">
        <f>IF(AND(LEFT(MasterCMCopy!$C161,6)="BT-197", MasterCMCopy!$C161&lt;&gt;MasterCMCopy!$C160), "In " &amp; MasterCMCopy!$C161 &amp; ", " &amp; MasterCMCopy!$D161 &amp; ", we link to the at-voc:non-publication-justification controlled list","")</f>
        <v>In BT-197(BT-539)-LotsGroup, Unpublished Justification Code, we link to the at-voc:non-publication-justification controlled list</v>
      </c>
      <c r="W161" s="84" t="str">
        <f>IF(AND(LEFT(MasterCMCopy!$C161,6)="BT-198", MasterCMCopy!$C161&lt;&gt;MasterCMCopy!$C160),MasterCMCopy!$C161,"")</f>
        <v/>
      </c>
      <c r="X161" s="84" t="str">
        <f>IF(AND(LEFT(MasterCMCopy!$C161,6)="BT-198", MasterCMCopy!$C161&lt;&gt;MasterCMCopy!$C160), MasterCMCopy!$D161 &amp; IF(AND(MasterCMCopy!$C161=MasterCMCopy!$C162, MasterCMCopy!$D161&lt;&gt;MasterCMCopy!$D162), (" (" &amp; MasterCMCopy!$D162 &amp; " below SDK 1.6)"), ""),"")</f>
        <v/>
      </c>
      <c r="Y161" s="84" t="str">
        <f t="shared" si="2"/>
        <v>tedm:MG-langString-hasConfidentialityJustification--NonPublishedInformation-ND-LotsGroupAwardCriterionTypeUnpublish</v>
      </c>
      <c r="Z161" s="84" t="str">
        <f t="shared" si="3"/>
        <v/>
      </c>
      <c r="AA161" s="84" t="str">
        <f>IF(AND(LEFT(MasterCMCopy!$C161,6)="BT-196", MasterCMCopy!$C161&lt;&gt;MasterCMCopy!$C160),MasterCMCopy!$C161,"")</f>
        <v/>
      </c>
      <c r="AB161" s="84" t="str">
        <f>IF(AND(LEFT(MasterCMCopy!$C161,6)="BT-196", MasterCMCopy!$C161&lt;&gt;MasterCMCopy!$C160), MasterCMCopy!$D161 &amp; " of " &amp; MasterCMCopy!$L161 &amp; " under " &amp; MasterCMCopy!$I161,"")</f>
        <v/>
      </c>
      <c r="AC161" s="84" t="str">
        <f t="shared" si="4"/>
        <v/>
      </c>
      <c r="AD161" s="84" t="str">
        <f t="shared" si="5"/>
        <v/>
      </c>
    </row>
    <row r="162">
      <c r="A162" s="84" t="str">
        <f t="shared" si="1"/>
        <v/>
      </c>
      <c r="B162" s="84" t="str">
        <f>IF(MasterCMCopy!$X162="","---", "tedm:" &amp; IF(LEFT(MasterCMCopy!$C162, 3)="ND-", IF(LEFT(MasterCMCopy!$C166, 3)="ND-", MasterCMCopy!$L168, MasterCMCopy!$L166) &amp; "-" &amp; MasterCMCopy!$C162, MasterCMCopy!$L162 &amp; "-" &amp; MasterCMCopy!$I162))</f>
        <v>tedm:MG-NonPublishedInformation-ND-LotsGroupAwardCriterionTypeUnpublish</v>
      </c>
      <c r="C162" s="85" t="str">
        <f>IF(AND(LEFT(MasterCMCopy!$C162,6)="BT-195", OR(LEFT(MasterCMCopy!$C161,3)="ND-",$B162&lt;&gt;$B161)),MasterCMCopy!$L162,"")</f>
        <v/>
      </c>
      <c r="D162" s="84" t="str">
        <f>IF(AND(LEFT(MasterCMCopy!$C162,3)="ND-", OR(MasterCMCopy!$N162&lt;&gt;MasterCMCopy!$N161, MasterCMCopy!$P162&lt;&gt;MasterCMCopy!$P161)),MasterCMCopy!$C162,"")</f>
        <v/>
      </c>
      <c r="E162" s="84" t="str">
        <f>IF(AND(LEFT(MasterCMCopy!$C162,3)="ND-", OR(MasterCMCopy!$N162&lt;&gt;MasterCMCopy!$N161, MasterCMCopy!$P162&lt;&gt;MasterCMCopy!$P161)),MasterCMCopy!$N162,"")</f>
        <v/>
      </c>
      <c r="F162" s="86" t="str">
        <f>IFERROR(__xludf.DUMMYFUNCTION("IF($E162="""", """", REGEXEXTRACT($E162,""efbc:FieldIdentifierCode[^\]]+""))"),"")</f>
        <v/>
      </c>
      <c r="G162" s="87" t="str">
        <f>MasterCMCopy!A162</f>
        <v>1.4</v>
      </c>
      <c r="H162" s="87" t="str">
        <f>MasterCMCopy!B162</f>
        <v>1.5</v>
      </c>
      <c r="J162" s="86" t="str">
        <f>IF(LEFT(MasterCMCopy!$C162,3)="ND-", IF(LEFT(MasterCMCopy!$X162,10)&lt;&gt;"epo:NonPub", MasterCMCopy!$L162, IF(RIGHT(MasterCMCopy!$X162,13)="epo:Procedure", "MG-Procedure", "")), "")</f>
        <v/>
      </c>
      <c r="K162" s="85" t="str">
        <f>IF(J162="", "", IF(J162="MG-Procedure", "ND-Root", MasterCMCopy!H162))</f>
        <v/>
      </c>
      <c r="L162" s="84" t="str">
        <f>IF($J162="", "", MasterCMCopy!$C162 &amp; " (concernsMaskedObject)")</f>
        <v/>
      </c>
      <c r="M162" s="84" t="str">
        <f>IFERROR(__xludf.DUMMYFUNCTION("IF($J162="""", """", ""Connection from NonPublishedInformation to "" &amp; REGEXEXTRACT(MasterCMCopy!$X162, "".*:(.*)"") &amp; "" under "" &amp; $J162 &amp; ""_"" &amp; $K162)"),"")</f>
        <v/>
      </c>
      <c r="N162" s="84" t="str">
        <f t="shared" si="6"/>
        <v/>
      </c>
      <c r="O162" s="86" t="str">
        <f>IFERROR(__xludf.DUMMYFUNCTION("IF($J162="""", """", IF($J162=""MG-Procedure"", """", REGEXREPLACE(MasterCMCopy!$P162,""\[[^\]]+\]"","""")))"),"")</f>
        <v/>
      </c>
      <c r="P162" s="83" t="str">
        <f>IFERROR(__xludf.DUMMYFUNCTION("REGEXREPLACE($O162,""[^/]+"","".."")"),"")</f>
        <v/>
      </c>
      <c r="Q162" s="84" t="str">
        <f>IF(AND(LEFT(MasterCMCopy!$C162,6)="BT-195", OR(MasterCMCopy!$O162&lt;&gt;MasterCMCopy!$O161,$G162&lt;&gt;$G161,$H162&lt;&gt;$H161)),MasterCMCopy!$C162,"")</f>
        <v/>
      </c>
      <c r="R162" s="84" t="str">
        <f>IF(AND(LEFT(MasterCMCopy!$C162,6)="BT-195", OR(MasterCMCopy!$O162&lt;&gt;MasterCMCopy!$O161,$G162&lt;&gt;$G161,$H162&lt;&gt;$H161)), "The field " &amp; MasterCMCopy!$C162 &amp; ", " &amp; MasterCMCopy!$D162 &amp; ", specifies information to generate the URI of the masked property","")</f>
        <v/>
      </c>
      <c r="S162" s="84" t="str">
        <f>IF(AND(LEFT(MasterCMCopy!$C162,6)="BT-195", OR(MasterCMCopy!$O162&lt;&gt;MasterCMCopy!$O161,$G162&lt;&gt;$G161,$H162&lt;&gt;$H161)),MasterCMCopy!$O162,"")</f>
        <v/>
      </c>
      <c r="T162" s="84" t="str">
        <f>IFERROR(__xludf.DUMMYFUNCTION("IF(AND(LEFT(MasterCMCopy!$C162,6)=""BT-195"", MasterCMCopy!$O162&lt;&gt;MasterCMCopy!$O161),IFNA(REGEXEXTRACT(MasterCMCopy!$Y162,""&lt;(.*)&gt;""),""UNKNOWN""),"""")"),"")</f>
        <v/>
      </c>
      <c r="U162" s="84" t="str">
        <f>IF(AND(LEFT(MasterCMCopy!$C162,6)="BT-197", MasterCMCopy!$C162&lt;&gt;MasterCMCopy!$C161),MasterCMCopy!$C162,"")</f>
        <v/>
      </c>
      <c r="V162" s="84" t="str">
        <f>IF(AND(LEFT(MasterCMCopy!$C162,6)="BT-197", MasterCMCopy!$C162&lt;&gt;MasterCMCopy!$C161), "In " &amp; MasterCMCopy!$C162 &amp; ", " &amp; MasterCMCopy!$D162 &amp; ", we link to the at-voc:non-publication-justification controlled list","")</f>
        <v/>
      </c>
      <c r="W162" s="84" t="str">
        <f>IF(AND(LEFT(MasterCMCopy!$C162,6)="BT-198", MasterCMCopy!$C162&lt;&gt;MasterCMCopy!$C161),MasterCMCopy!$C162,"")</f>
        <v>BT-198(BT-539)-LotsGroup</v>
      </c>
      <c r="X162" s="84" t="str">
        <f>IF(AND(LEFT(MasterCMCopy!$C162,6)="BT-198", MasterCMCopy!$C162&lt;&gt;MasterCMCopy!$C161), MasterCMCopy!$D162 &amp; IF(AND(MasterCMCopy!$C162=MasterCMCopy!$C163, MasterCMCopy!$D162&lt;&gt;MasterCMCopy!$D163), (" (" &amp; MasterCMCopy!$D163 &amp; " below SDK 1.6)"), ""),"")</f>
        <v>Unpublished Accessibility Date (Unpublished Access Date below SDK 1.6)</v>
      </c>
      <c r="Y162" s="84" t="str">
        <f t="shared" si="2"/>
        <v>tedm:MG-langString-hasConfidentialityJustification--NonPublishedInformation-ND-LotsGroupAwardCriterionTypeUnpublish</v>
      </c>
      <c r="Z162" s="84" t="str">
        <f t="shared" si="3"/>
        <v/>
      </c>
      <c r="AA162" s="84" t="str">
        <f>IF(AND(LEFT(MasterCMCopy!$C162,6)="BT-196", MasterCMCopy!$C162&lt;&gt;MasterCMCopy!$C161),MasterCMCopy!$C162,"")</f>
        <v/>
      </c>
      <c r="AB162" s="84" t="str">
        <f>IF(AND(LEFT(MasterCMCopy!$C162,6)="BT-196", MasterCMCopy!$C162&lt;&gt;MasterCMCopy!$C161), MasterCMCopy!$D162 &amp; " of " &amp; MasterCMCopy!$L162 &amp; " under " &amp; MasterCMCopy!$I162,"")</f>
        <v/>
      </c>
      <c r="AC162" s="84" t="str">
        <f t="shared" si="4"/>
        <v/>
      </c>
      <c r="AD162" s="84" t="str">
        <f t="shared" si="5"/>
        <v/>
      </c>
    </row>
    <row r="163">
      <c r="A163" s="84" t="str">
        <f t="shared" si="1"/>
        <v/>
      </c>
      <c r="B163" s="84" t="str">
        <f>IF(MasterCMCopy!$X163="","---", "tedm:" &amp; IF(LEFT(MasterCMCopy!$C163, 3)="ND-", IF(LEFT(MasterCMCopy!$C167, 3)="ND-", MasterCMCopy!$L169, MasterCMCopy!$L167) &amp; "-" &amp; MasterCMCopy!$C163, MasterCMCopy!$L163 &amp; "-" &amp; MasterCMCopy!$I163))</f>
        <v>tedm:MG-NonPublishedInformation-ND-LotsGroupAwardCriterionTypeUnpublish</v>
      </c>
      <c r="C163" s="85" t="str">
        <f>IF(AND(LEFT(MasterCMCopy!$C163,6)="BT-195", OR(LEFT(MasterCMCopy!$C162,3)="ND-",$B163&lt;&gt;$B162)),MasterCMCopy!$L163,"")</f>
        <v/>
      </c>
      <c r="D163" s="84" t="str">
        <f>IF(AND(LEFT(MasterCMCopy!$C163,3)="ND-", OR(MasterCMCopy!$N163&lt;&gt;MasterCMCopy!$N162, MasterCMCopy!$P163&lt;&gt;MasterCMCopy!$P162)),MasterCMCopy!$C163,"")</f>
        <v/>
      </c>
      <c r="E163" s="84" t="str">
        <f>IF(AND(LEFT(MasterCMCopy!$C163,3)="ND-", OR(MasterCMCopy!$N163&lt;&gt;MasterCMCopy!$N162, MasterCMCopy!$P163&lt;&gt;MasterCMCopy!$P162)),MasterCMCopy!$N163,"")</f>
        <v/>
      </c>
      <c r="F163" s="86" t="str">
        <f>IFERROR(__xludf.DUMMYFUNCTION("IF($E163="""", """", REGEXEXTRACT($E163,""efbc:FieldIdentifierCode[^\]]+""))"),"")</f>
        <v/>
      </c>
      <c r="G163" s="87" t="str">
        <f>MasterCMCopy!A163</f>
        <v>1.6</v>
      </c>
      <c r="H163" s="87" t="str">
        <f>MasterCMCopy!B163</f>
        <v/>
      </c>
      <c r="J163" s="86" t="str">
        <f>IF(LEFT(MasterCMCopy!$C163,3)="ND-", IF(LEFT(MasterCMCopy!$X163,10)&lt;&gt;"epo:NonPub", MasterCMCopy!$L163, IF(RIGHT(MasterCMCopy!$X163,13)="epo:Procedure", "MG-Procedure", "")), "")</f>
        <v/>
      </c>
      <c r="K163" s="85" t="str">
        <f>IF(J163="", "", IF(J163="MG-Procedure", "ND-Root", MasterCMCopy!H163))</f>
        <v/>
      </c>
      <c r="L163" s="84" t="str">
        <f>IF($J163="", "", MasterCMCopy!$C163 &amp; " (concernsMaskedObject)")</f>
        <v/>
      </c>
      <c r="M163" s="84" t="str">
        <f>IFERROR(__xludf.DUMMYFUNCTION("IF($J163="""", """", ""Connection from NonPublishedInformation to "" &amp; REGEXEXTRACT(MasterCMCopy!$X163, "".*:(.*)"") &amp; "" under "" &amp; $J163 &amp; ""_"" &amp; $K163)"),"")</f>
        <v/>
      </c>
      <c r="N163" s="84" t="str">
        <f t="shared" si="6"/>
        <v/>
      </c>
      <c r="O163" s="86" t="str">
        <f>IFERROR(__xludf.DUMMYFUNCTION("IF($J163="""", """", IF($J163=""MG-Procedure"", """", REGEXREPLACE(MasterCMCopy!$P163,""\[[^\]]+\]"","""")))"),"")</f>
        <v/>
      </c>
      <c r="P163" s="83" t="str">
        <f>IFERROR(__xludf.DUMMYFUNCTION("REGEXREPLACE($O163,""[^/]+"","".."")"),"")</f>
        <v/>
      </c>
      <c r="Q163" s="84" t="str">
        <f>IF(AND(LEFT(MasterCMCopy!$C163,6)="BT-195", OR(MasterCMCopy!$O163&lt;&gt;MasterCMCopy!$O162,$G163&lt;&gt;$G162,$H163&lt;&gt;$H162)),MasterCMCopy!$C163,"")</f>
        <v/>
      </c>
      <c r="R163" s="84" t="str">
        <f>IF(AND(LEFT(MasterCMCopy!$C163,6)="BT-195", OR(MasterCMCopy!$O163&lt;&gt;MasterCMCopy!$O162,$G163&lt;&gt;$G162,$H163&lt;&gt;$H162)), "The field " &amp; MasterCMCopy!$C163 &amp; ", " &amp; MasterCMCopy!$D163 &amp; ", specifies information to generate the URI of the masked property","")</f>
        <v/>
      </c>
      <c r="S163" s="84" t="str">
        <f>IF(AND(LEFT(MasterCMCopy!$C163,6)="BT-195", OR(MasterCMCopy!$O163&lt;&gt;MasterCMCopy!$O162,$G163&lt;&gt;$G162,$H163&lt;&gt;$H162)),MasterCMCopy!$O163,"")</f>
        <v/>
      </c>
      <c r="T163" s="84" t="str">
        <f>IFERROR(__xludf.DUMMYFUNCTION("IF(AND(LEFT(MasterCMCopy!$C163,6)=""BT-195"", MasterCMCopy!$O163&lt;&gt;MasterCMCopy!$O162),IFNA(REGEXEXTRACT(MasterCMCopy!$Y163,""&lt;(.*)&gt;""),""UNKNOWN""),"""")"),"")</f>
        <v/>
      </c>
      <c r="U163" s="84" t="str">
        <f>IF(AND(LEFT(MasterCMCopy!$C163,6)="BT-197", MasterCMCopy!$C163&lt;&gt;MasterCMCopy!$C162),MasterCMCopy!$C163,"")</f>
        <v/>
      </c>
      <c r="V163" s="84" t="str">
        <f>IF(AND(LEFT(MasterCMCopy!$C163,6)="BT-197", MasterCMCopy!$C163&lt;&gt;MasterCMCopy!$C162), "In " &amp; MasterCMCopy!$C163 &amp; ", " &amp; MasterCMCopy!$D163 &amp; ", we link to the at-voc:non-publication-justification controlled list","")</f>
        <v/>
      </c>
      <c r="W163" s="84" t="str">
        <f>IF(AND(LEFT(MasterCMCopy!$C163,6)="BT-198", MasterCMCopy!$C163&lt;&gt;MasterCMCopy!$C162),MasterCMCopy!$C163,"")</f>
        <v/>
      </c>
      <c r="X163" s="84" t="str">
        <f>IF(AND(LEFT(MasterCMCopy!$C163,6)="BT-198", MasterCMCopy!$C163&lt;&gt;MasterCMCopy!$C162), MasterCMCopy!$D163 &amp; IF(AND(MasterCMCopy!$C163=MasterCMCopy!$C164, MasterCMCopy!$D163&lt;&gt;MasterCMCopy!$D164), (" (" &amp; MasterCMCopy!$D164 &amp; " below SDK 1.6)"), ""),"")</f>
        <v/>
      </c>
      <c r="Y163" s="84" t="str">
        <f t="shared" si="2"/>
        <v>tedm:MG-langString-hasConfidentialityJustification--NonPublishedInformation-ND-LotsGroupAwardCriterionTypeUnpublish</v>
      </c>
      <c r="Z163" s="84" t="str">
        <f t="shared" si="3"/>
        <v/>
      </c>
      <c r="AA163" s="84" t="str">
        <f>IF(AND(LEFT(MasterCMCopy!$C163,6)="BT-196", MasterCMCopy!$C163&lt;&gt;MasterCMCopy!$C162),MasterCMCopy!$C163,"")</f>
        <v/>
      </c>
      <c r="AB163" s="84" t="str">
        <f>IF(AND(LEFT(MasterCMCopy!$C163,6)="BT-196", MasterCMCopy!$C163&lt;&gt;MasterCMCopy!$C162), MasterCMCopy!$D163 &amp; " of " &amp; MasterCMCopy!$L163 &amp; " under " &amp; MasterCMCopy!$I163,"")</f>
        <v/>
      </c>
      <c r="AC163" s="84" t="str">
        <f t="shared" si="4"/>
        <v/>
      </c>
      <c r="AD163" s="84" t="str">
        <f t="shared" si="5"/>
        <v/>
      </c>
    </row>
    <row r="164">
      <c r="A164" s="84" t="str">
        <f t="shared" si="1"/>
        <v>ND-LotsGroupAwardCriterionDescriptionUnpublish.rml.ttl</v>
      </c>
      <c r="B164" s="84" t="str">
        <f>IF(MasterCMCopy!$X164="","---", "tedm:" &amp; IF(LEFT(MasterCMCopy!$C164, 3)="ND-", IF(LEFT(MasterCMCopy!$C168, 3)="ND-", MasterCMCopy!$L170, MasterCMCopy!$L168) &amp; "-" &amp; MasterCMCopy!$C164, MasterCMCopy!$L164 &amp; "-" &amp; MasterCMCopy!$I164))</f>
        <v>tedm:MG-NonPublishedInformation-ND-LotsGroupAwardCriterionDescriptionUnpublish</v>
      </c>
      <c r="C164" s="85" t="str">
        <f>IF(AND(LEFT(MasterCMCopy!$C164,6)="BT-195", OR(LEFT(MasterCMCopy!$C163,3)="ND-",$B164&lt;&gt;$B163)),MasterCMCopy!$L164,"")</f>
        <v/>
      </c>
      <c r="D164" s="84" t="str">
        <f>IF(AND(LEFT(MasterCMCopy!$C164,3)="ND-", OR(MasterCMCopy!$N164&lt;&gt;MasterCMCopy!$N163, MasterCMCopy!$P164&lt;&gt;MasterCMCopy!$P163)),MasterCMCopy!$C164,"")</f>
        <v>ND-LotsGroupAwardCriterionDescriptionUnpublish</v>
      </c>
      <c r="E164" s="84" t="str">
        <f>IF(AND(LEFT(MasterCMCopy!$C164,3)="ND-", OR(MasterCMCopy!$N164&lt;&gt;MasterCMCopy!$N163, MasterCMCopy!$P164&lt;&gt;MasterCMCopy!$P163)),MasterCMCopy!$N164,"")</f>
        <v>/*/cac:ProcurementProjectLot[cbc:ID/@schemeName='LotsGroup']/cac:TenderingTerms/cac:AwardingTerms/cac:AwardingCriterion/cac:SubordinateAwardingCriterion/ext:UBLExtensions/ext:UBLExtension/ext:ExtensionContent/efext:EformsExtension/efac:FieldsPrivacy[efbc:FieldIdentifierCode/text()='awa-cri-des']</v>
      </c>
      <c r="F164" s="86" t="str">
        <f>IFERROR(__xludf.DUMMYFUNCTION("IF($E164="""", """", REGEXEXTRACT($E164,""efbc:FieldIdentifierCode[^\]]+""))"),"efbc:FieldIdentifierCode/text()='awa-cri-des'")</f>
        <v>efbc:FieldIdentifierCode/text()='awa-cri-des'</v>
      </c>
      <c r="G164" s="87" t="str">
        <f>MasterCMCopy!A164</f>
        <v>1.4</v>
      </c>
      <c r="H164" s="87" t="str">
        <f>MasterCMCopy!B164</f>
        <v/>
      </c>
      <c r="J164" s="86" t="str">
        <f>IF(LEFT(MasterCMCopy!$C164,3)="ND-", IF(LEFT(MasterCMCopy!$X164,10)&lt;&gt;"epo:NonPub", MasterCMCopy!$L164, IF(RIGHT(MasterCMCopy!$X164,13)="epo:Procedure", "MG-Procedure", "")), "")</f>
        <v/>
      </c>
      <c r="K164" s="85" t="str">
        <f>IF(J164="", "", IF(J164="MG-Procedure", "ND-Root", MasterCMCopy!H164))</f>
        <v/>
      </c>
      <c r="L164" s="84" t="str">
        <f>IF($J164="", "", MasterCMCopy!$C164 &amp; " (concernsMaskedObject)")</f>
        <v/>
      </c>
      <c r="M164" s="84" t="str">
        <f>IFERROR(__xludf.DUMMYFUNCTION("IF($J164="""", """", ""Connection from NonPublishedInformation to "" &amp; REGEXEXTRACT(MasterCMCopy!$X164, "".*:(.*)"") &amp; "" under "" &amp; $J164 &amp; ""_"" &amp; $K164)"),"")</f>
        <v/>
      </c>
      <c r="N164" s="84" t="str">
        <f t="shared" si="6"/>
        <v/>
      </c>
      <c r="O164" s="86" t="str">
        <f>IFERROR(__xludf.DUMMYFUNCTION("IF($J164="""", """", IF($J164=""MG-Procedure"", """", REGEXREPLACE(MasterCMCopy!$P164,""\[[^\]]+\]"","""")))"),"")</f>
        <v/>
      </c>
      <c r="P164" s="83" t="str">
        <f>IFERROR(__xludf.DUMMYFUNCTION("REGEXREPLACE($O164,""[^/]+"","".."")"),"")</f>
        <v/>
      </c>
      <c r="Q164" s="84" t="str">
        <f>IF(AND(LEFT(MasterCMCopy!$C164,6)="BT-195", OR(MasterCMCopy!$O164&lt;&gt;MasterCMCopy!$O163,$G164&lt;&gt;$G163,$H164&lt;&gt;$H163)),MasterCMCopy!$C164,"")</f>
        <v/>
      </c>
      <c r="R164" s="84" t="str">
        <f>IF(AND(LEFT(MasterCMCopy!$C164,6)="BT-195", OR(MasterCMCopy!$O164&lt;&gt;MasterCMCopy!$O163,$G164&lt;&gt;$G163,$H164&lt;&gt;$H163)), "The field " &amp; MasterCMCopy!$C164 &amp; ", " &amp; MasterCMCopy!$D164 &amp; ", specifies information to generate the URI of the masked property","")</f>
        <v/>
      </c>
      <c r="S164" s="84" t="str">
        <f>IF(AND(LEFT(MasterCMCopy!$C164,6)="BT-195", OR(MasterCMCopy!$O164&lt;&gt;MasterCMCopy!$O163,$G164&lt;&gt;$G163,$H164&lt;&gt;$H163)),MasterCMCopy!$O164,"")</f>
        <v/>
      </c>
      <c r="T164" s="84" t="str">
        <f>IFERROR(__xludf.DUMMYFUNCTION("IF(AND(LEFT(MasterCMCopy!$C164,6)=""BT-195"", MasterCMCopy!$O164&lt;&gt;MasterCMCopy!$O163),IFNA(REGEXEXTRACT(MasterCMCopy!$Y164,""&lt;(.*)&gt;""),""UNKNOWN""),"""")"),"")</f>
        <v/>
      </c>
      <c r="U164" s="84" t="str">
        <f>IF(AND(LEFT(MasterCMCopy!$C164,6)="BT-197", MasterCMCopy!$C164&lt;&gt;MasterCMCopy!$C163),MasterCMCopy!$C164,"")</f>
        <v/>
      </c>
      <c r="V164" s="84" t="str">
        <f>IF(AND(LEFT(MasterCMCopy!$C164,6)="BT-197", MasterCMCopy!$C164&lt;&gt;MasterCMCopy!$C163), "In " &amp; MasterCMCopy!$C164 &amp; ", " &amp; MasterCMCopy!$D164 &amp; ", we link to the at-voc:non-publication-justification controlled list","")</f>
        <v/>
      </c>
      <c r="W164" s="84" t="str">
        <f>IF(AND(LEFT(MasterCMCopy!$C164,6)="BT-198", MasterCMCopy!$C164&lt;&gt;MasterCMCopy!$C163),MasterCMCopy!$C164,"")</f>
        <v/>
      </c>
      <c r="X164" s="84" t="str">
        <f>IF(AND(LEFT(MasterCMCopy!$C164,6)="BT-198", MasterCMCopy!$C164&lt;&gt;MasterCMCopy!$C163), MasterCMCopy!$D164 &amp; IF(AND(MasterCMCopy!$C164=MasterCMCopy!$C165, MasterCMCopy!$D164&lt;&gt;MasterCMCopy!$D165), (" (" &amp; MasterCMCopy!$D165 &amp; " below SDK 1.6)"), ""),"")</f>
        <v/>
      </c>
      <c r="Y164" s="84" t="str">
        <f t="shared" si="2"/>
        <v>tedm:MG-langString-hasConfidentialityJustification--NonPublishedInformation-ND-LotsGroupAwardCriterionDescriptionUnpublish</v>
      </c>
      <c r="Z164" s="84" t="str">
        <f t="shared" si="3"/>
        <v>/*/cac:ProcurementProjectLot[cbc:ID/@schemeName='LotsGroup']/cac:TenderingTerms/cac:AwardingTerms/cac:AwardingCriterion/cac:SubordinateAwardingCriterion/ext:UBLExtensions/ext:UBLExtension/ext:ExtensionContent/efext:EformsExtension/efac:FieldsPrivacy[efbc:FieldIdentifierCode/text()='awa-cri-des']/efbc:ReasonDescription</v>
      </c>
      <c r="AA164" s="84" t="str">
        <f>IF(AND(LEFT(MasterCMCopy!$C164,6)="BT-196", MasterCMCopy!$C164&lt;&gt;MasterCMCopy!$C163),MasterCMCopy!$C164,"")</f>
        <v/>
      </c>
      <c r="AB164" s="84" t="str">
        <f>IF(AND(LEFT(MasterCMCopy!$C164,6)="BT-196", MasterCMCopy!$C164&lt;&gt;MasterCMCopy!$C163), MasterCMCopy!$D164 &amp; " of " &amp; MasterCMCopy!$L164 &amp; " under " &amp; MasterCMCopy!$I164,"")</f>
        <v/>
      </c>
      <c r="AC164" s="84" t="str">
        <f t="shared" si="4"/>
        <v/>
      </c>
      <c r="AD164" s="84" t="str">
        <f t="shared" si="5"/>
        <v/>
      </c>
    </row>
    <row r="165">
      <c r="A165" s="84" t="str">
        <f t="shared" si="1"/>
        <v/>
      </c>
      <c r="B165" s="84" t="str">
        <f>IF(MasterCMCopy!$X165="","---", "tedm:" &amp; IF(LEFT(MasterCMCopy!$C165, 3)="ND-", IF(LEFT(MasterCMCopy!$C169, 3)="ND-", MasterCMCopy!$L171, MasterCMCopy!$L169) &amp; "-" &amp; MasterCMCopy!$C165, MasterCMCopy!$L165 &amp; "-" &amp; MasterCMCopy!$I165))</f>
        <v>tedm:MG-NonPublishedInformation-ND-LotsGroupAwardCriterionDescriptionUnpublish</v>
      </c>
      <c r="C165" s="85" t="str">
        <f>IF(AND(LEFT(MasterCMCopy!$C165,6)="BT-195", OR(LEFT(MasterCMCopy!$C164,3)="ND-",$B165&lt;&gt;$B164)),MasterCMCopy!$L165,"")</f>
        <v/>
      </c>
      <c r="D165" s="84" t="str">
        <f>IF(AND(LEFT(MasterCMCopy!$C165,3)="ND-", OR(MasterCMCopy!$N165&lt;&gt;MasterCMCopy!$N164, MasterCMCopy!$P165&lt;&gt;MasterCMCopy!$P164)),MasterCMCopy!$C165,"")</f>
        <v/>
      </c>
      <c r="E165" s="84" t="str">
        <f>IF(AND(LEFT(MasterCMCopy!$C165,3)="ND-", OR(MasterCMCopy!$N165&lt;&gt;MasterCMCopy!$N164, MasterCMCopy!$P165&lt;&gt;MasterCMCopy!$P164)),MasterCMCopy!$N165,"")</f>
        <v/>
      </c>
      <c r="F165" s="86" t="str">
        <f>IFERROR(__xludf.DUMMYFUNCTION("IF($E165="""", """", REGEXEXTRACT($E165,""efbc:FieldIdentifierCode[^\]]+""))"),"")</f>
        <v/>
      </c>
      <c r="G165" s="87" t="str">
        <f>MasterCMCopy!A165</f>
        <v>1.4</v>
      </c>
      <c r="H165" s="87" t="str">
        <f>MasterCMCopy!B165</f>
        <v/>
      </c>
      <c r="J165" s="86" t="str">
        <f>IF(LEFT(MasterCMCopy!$C165,3)="ND-", IF(LEFT(MasterCMCopy!$X165,10)&lt;&gt;"epo:NonPub", MasterCMCopy!$L165, IF(RIGHT(MasterCMCopy!$X165,13)="epo:Procedure", "MG-Procedure", "")), "")</f>
        <v/>
      </c>
      <c r="K165" s="85" t="str">
        <f>IF(J165="", "", IF(J165="MG-Procedure", "ND-Root", MasterCMCopy!H165))</f>
        <v/>
      </c>
      <c r="L165" s="84" t="str">
        <f>IF($J165="", "", MasterCMCopy!$C165 &amp; " (concernsMaskedObject)")</f>
        <v/>
      </c>
      <c r="M165" s="84" t="str">
        <f>IFERROR(__xludf.DUMMYFUNCTION("IF($J165="""", """", ""Connection from NonPublishedInformation to "" &amp; REGEXEXTRACT(MasterCMCopy!$X165, "".*:(.*)"") &amp; "" under "" &amp; $J165 &amp; ""_"" &amp; $K165)"),"")</f>
        <v/>
      </c>
      <c r="N165" s="84" t="str">
        <f t="shared" si="6"/>
        <v/>
      </c>
      <c r="O165" s="86" t="str">
        <f>IFERROR(__xludf.DUMMYFUNCTION("IF($J165="""", """", IF($J165=""MG-Procedure"", """", REGEXREPLACE(MasterCMCopy!$P165,""\[[^\]]+\]"","""")))"),"")</f>
        <v/>
      </c>
      <c r="P165" s="83" t="str">
        <f>IFERROR(__xludf.DUMMYFUNCTION("REGEXREPLACE($O165,""[^/]+"","".."")"),"")</f>
        <v/>
      </c>
      <c r="Q165" s="84" t="str">
        <f>IF(AND(LEFT(MasterCMCopy!$C165,6)="BT-195", OR(MasterCMCopy!$O165&lt;&gt;MasterCMCopy!$O164,$G165&lt;&gt;$G164,$H165&lt;&gt;$H164)),MasterCMCopy!$C165,"")</f>
        <v/>
      </c>
      <c r="R165" s="84" t="str">
        <f>IF(AND(LEFT(MasterCMCopy!$C165,6)="BT-195", OR(MasterCMCopy!$O165&lt;&gt;MasterCMCopy!$O164,$G165&lt;&gt;$G164,$H165&lt;&gt;$H164)), "The field " &amp; MasterCMCopy!$C165 &amp; ", " &amp; MasterCMCopy!$D165 &amp; ", specifies information to generate the URI of the masked property","")</f>
        <v/>
      </c>
      <c r="S165" s="84" t="str">
        <f>IF(AND(LEFT(MasterCMCopy!$C165,6)="BT-195", OR(MasterCMCopy!$O165&lt;&gt;MasterCMCopy!$O164,$G165&lt;&gt;$G164,$H165&lt;&gt;$H164)),MasterCMCopy!$O165,"")</f>
        <v/>
      </c>
      <c r="T165" s="84" t="str">
        <f>IFERROR(__xludf.DUMMYFUNCTION("IF(AND(LEFT(MasterCMCopy!$C165,6)=""BT-195"", MasterCMCopy!$O165&lt;&gt;MasterCMCopy!$O164),IFNA(REGEXEXTRACT(MasterCMCopy!$Y165,""&lt;(.*)&gt;""),""UNKNOWN""),"""")"),"")</f>
        <v/>
      </c>
      <c r="U165" s="84" t="str">
        <f>IF(AND(LEFT(MasterCMCopy!$C165,6)="BT-197", MasterCMCopy!$C165&lt;&gt;MasterCMCopy!$C164),MasterCMCopy!$C165,"")</f>
        <v/>
      </c>
      <c r="V165" s="84" t="str">
        <f>IF(AND(LEFT(MasterCMCopy!$C165,6)="BT-197", MasterCMCopy!$C165&lt;&gt;MasterCMCopy!$C164), "In " &amp; MasterCMCopy!$C165 &amp; ", " &amp; MasterCMCopy!$D165 &amp; ", we link to the at-voc:non-publication-justification controlled list","")</f>
        <v/>
      </c>
      <c r="W165" s="84" t="str">
        <f>IF(AND(LEFT(MasterCMCopy!$C165,6)="BT-198", MasterCMCopy!$C165&lt;&gt;MasterCMCopy!$C164),MasterCMCopy!$C165,"")</f>
        <v/>
      </c>
      <c r="X165" s="84" t="str">
        <f>IF(AND(LEFT(MasterCMCopy!$C165,6)="BT-198", MasterCMCopy!$C165&lt;&gt;MasterCMCopy!$C164), MasterCMCopy!$D165 &amp; IF(AND(MasterCMCopy!$C165=MasterCMCopy!$C166, MasterCMCopy!$D165&lt;&gt;MasterCMCopy!$D166), (" (" &amp; MasterCMCopy!$D166 &amp; " below SDK 1.6)"), ""),"")</f>
        <v/>
      </c>
      <c r="Y165" s="84" t="str">
        <f t="shared" si="2"/>
        <v>tedm:MG-langString-hasConfidentialityJustification--NonPublishedInformation-ND-LotsGroupAwardCriterionDescriptionUnpublish</v>
      </c>
      <c r="Z165" s="84" t="str">
        <f t="shared" si="3"/>
        <v/>
      </c>
      <c r="AA165" s="84" t="str">
        <f>IF(AND(LEFT(MasterCMCopy!$C165,6)="BT-196", MasterCMCopy!$C165&lt;&gt;MasterCMCopy!$C164),MasterCMCopy!$C165,"")</f>
        <v/>
      </c>
      <c r="AB165" s="84" t="str">
        <f>IF(AND(LEFT(MasterCMCopy!$C165,6)="BT-196", MasterCMCopy!$C165&lt;&gt;MasterCMCopy!$C164), MasterCMCopy!$D165 &amp; " of " &amp; MasterCMCopy!$L165 &amp; " under " &amp; MasterCMCopy!$I165,"")</f>
        <v/>
      </c>
      <c r="AC165" s="84" t="str">
        <f t="shared" si="4"/>
        <v/>
      </c>
      <c r="AD165" s="84" t="str">
        <f t="shared" si="5"/>
        <v/>
      </c>
    </row>
    <row r="166">
      <c r="A166" s="84" t="str">
        <f t="shared" si="1"/>
        <v/>
      </c>
      <c r="B166" s="84" t="str">
        <f>IF(MasterCMCopy!$X166="","---", "tedm:" &amp; IF(LEFT(MasterCMCopy!$C166, 3)="ND-", IF(LEFT(MasterCMCopy!$C170, 3)="ND-", MasterCMCopy!$L172, MasterCMCopy!$L170) &amp; "-" &amp; MasterCMCopy!$C166, MasterCMCopy!$L166 &amp; "-" &amp; MasterCMCopy!$I166))</f>
        <v>tedm:MG-NonPublishedInformation-ND-LotsGroupAwardCriterionDescriptionUnpublish</v>
      </c>
      <c r="C166" s="85" t="str">
        <f>IF(AND(LEFT(MasterCMCopy!$C166,6)="BT-195", OR(LEFT(MasterCMCopy!$C165,3)="ND-",$B166&lt;&gt;$B165)),MasterCMCopy!$L166,"")</f>
        <v/>
      </c>
      <c r="D166" s="84" t="str">
        <f>IF(AND(LEFT(MasterCMCopy!$C166,3)="ND-", OR(MasterCMCopy!$N166&lt;&gt;MasterCMCopy!$N165, MasterCMCopy!$P166&lt;&gt;MasterCMCopy!$P165)),MasterCMCopy!$C166,"")</f>
        <v/>
      </c>
      <c r="E166" s="84" t="str">
        <f>IF(AND(LEFT(MasterCMCopy!$C166,3)="ND-", OR(MasterCMCopy!$N166&lt;&gt;MasterCMCopy!$N165, MasterCMCopy!$P166&lt;&gt;MasterCMCopy!$P165)),MasterCMCopy!$N166,"")</f>
        <v/>
      </c>
      <c r="F166" s="86" t="str">
        <f>IFERROR(__xludf.DUMMYFUNCTION("IF($E166="""", """", REGEXEXTRACT($E166,""efbc:FieldIdentifierCode[^\]]+""))"),"")</f>
        <v/>
      </c>
      <c r="G166" s="87" t="str">
        <f>MasterCMCopy!A166</f>
        <v>1.4</v>
      </c>
      <c r="H166" s="87" t="str">
        <f>MasterCMCopy!B166</f>
        <v/>
      </c>
      <c r="J166" s="86" t="str">
        <f>IF(LEFT(MasterCMCopy!$C166,3)="ND-", IF(LEFT(MasterCMCopy!$X166,10)&lt;&gt;"epo:NonPub", MasterCMCopy!$L166, IF(RIGHT(MasterCMCopy!$X166,13)="epo:Procedure", "MG-Procedure", "")), "")</f>
        <v>MG-AwardCriterion-specifiesProcurementCriterion-LotGroup</v>
      </c>
      <c r="K166" s="85" t="str">
        <f>IF(J166="", "", IF(J166="MG-Procedure", "ND-Root", MasterCMCopy!H166))</f>
        <v>ND-LotsGroupAwardCriterionParameters</v>
      </c>
      <c r="L166" s="84" t="str">
        <f>IF($J166="", "", MasterCMCopy!$C166 &amp; " (concernsMaskedObject)")</f>
        <v>ND-LotsGroupAwardCriterionDescriptionUnpublish (concernsMaskedObject)</v>
      </c>
      <c r="M166" s="84" t="str">
        <f>IFERROR(__xludf.DUMMYFUNCTION("IF($J166="""", """", ""Connection from NonPublishedInformation to "" &amp; REGEXEXTRACT(MasterCMCopy!$X166, "".*:(.*)"") &amp; "" under "" &amp; $J166 &amp; ""_"" &amp; $K166)"),"Connection from NonPublishedInformation to AwardCriterion under MG-AwardCriterion-specifiesProcurementCriterion-LotGroup_ND-LotsGroupAwardCriterionParameters")</f>
        <v>Connection from NonPublishedInformation to AwardCriterion under MG-AwardCriterion-specifiesProcurementCriterion-LotGroup_ND-LotsGroupAwardCriterionParameters</v>
      </c>
      <c r="N166" s="84" t="str">
        <f t="shared" si="6"/>
        <v>tedm:MG-AwardCriterion-specifiesProcurementCriterion-LotGroup_ND-LotsGroupAwardCriterionParameters</v>
      </c>
      <c r="O166" s="86" t="str">
        <f>IFERROR(__xludf.DUMMYFUNCTION("IF($J166="""", """", IF($J166=""MG-Procedure"", """", REGEXREPLACE(MasterCMCopy!$P166,""\[[^\]]+\]"","""")))"),"efac:FieldsPrivacy")</f>
        <v>efac:FieldsPrivacy</v>
      </c>
      <c r="P166" s="83" t="str">
        <f>IFERROR(__xludf.DUMMYFUNCTION("REGEXREPLACE($O166,""[^/]+"","".."")"),"..")</f>
        <v>..</v>
      </c>
      <c r="Q166" s="84" t="str">
        <f>IF(AND(LEFT(MasterCMCopy!$C166,6)="BT-195", OR(MasterCMCopy!$O166&lt;&gt;MasterCMCopy!$O165,$G166&lt;&gt;$G165,$H166&lt;&gt;$H165)),MasterCMCopy!$C166,"")</f>
        <v/>
      </c>
      <c r="R166" s="84" t="str">
        <f>IF(AND(LEFT(MasterCMCopy!$C166,6)="BT-195", OR(MasterCMCopy!$O166&lt;&gt;MasterCMCopy!$O165,$G166&lt;&gt;$G165,$H166&lt;&gt;$H165)), "The field " &amp; MasterCMCopy!$C166 &amp; ", " &amp; MasterCMCopy!$D166 &amp; ", specifies information to generate the URI of the masked property","")</f>
        <v/>
      </c>
      <c r="S166" s="84" t="str">
        <f>IF(AND(LEFT(MasterCMCopy!$C166,6)="BT-195", OR(MasterCMCopy!$O166&lt;&gt;MasterCMCopy!$O165,$G166&lt;&gt;$G165,$H166&lt;&gt;$H165)),MasterCMCopy!$O166,"")</f>
        <v/>
      </c>
      <c r="T166" s="84" t="str">
        <f>IFERROR(__xludf.DUMMYFUNCTION("IF(AND(LEFT(MasterCMCopy!$C166,6)=""BT-195"", MasterCMCopy!$O166&lt;&gt;MasterCMCopy!$O165),IFNA(REGEXEXTRACT(MasterCMCopy!$Y166,""&lt;(.*)&gt;""),""UNKNOWN""),"""")"),"")</f>
        <v/>
      </c>
      <c r="U166" s="84" t="str">
        <f>IF(AND(LEFT(MasterCMCopy!$C166,6)="BT-197", MasterCMCopy!$C166&lt;&gt;MasterCMCopy!$C165),MasterCMCopy!$C166,"")</f>
        <v/>
      </c>
      <c r="V166" s="84" t="str">
        <f>IF(AND(LEFT(MasterCMCopy!$C166,6)="BT-197", MasterCMCopy!$C166&lt;&gt;MasterCMCopy!$C165), "In " &amp; MasterCMCopy!$C166 &amp; ", " &amp; MasterCMCopy!$D166 &amp; ", we link to the at-voc:non-publication-justification controlled list","")</f>
        <v/>
      </c>
      <c r="W166" s="84" t="str">
        <f>IF(AND(LEFT(MasterCMCopy!$C166,6)="BT-198", MasterCMCopy!$C166&lt;&gt;MasterCMCopy!$C165),MasterCMCopy!$C166,"")</f>
        <v/>
      </c>
      <c r="X166" s="84" t="str">
        <f>IF(AND(LEFT(MasterCMCopy!$C166,6)="BT-198", MasterCMCopy!$C166&lt;&gt;MasterCMCopy!$C165), MasterCMCopy!$D166 &amp; IF(AND(MasterCMCopy!$C166=MasterCMCopy!$C167, MasterCMCopy!$D166&lt;&gt;MasterCMCopy!$D167), (" (" &amp; MasterCMCopy!$D167 &amp; " below SDK 1.6)"), ""),"")</f>
        <v/>
      </c>
      <c r="Y166" s="84" t="str">
        <f t="shared" si="2"/>
        <v>tedm:MG-langString-hasConfidentialityJustification--NonPublishedInformation-ND-LotsGroupAwardCriterionDescriptionUnpublish</v>
      </c>
      <c r="Z166" s="84" t="str">
        <f t="shared" si="3"/>
        <v/>
      </c>
      <c r="AA166" s="84" t="str">
        <f>IF(AND(LEFT(MasterCMCopy!$C166,6)="BT-196", MasterCMCopy!$C166&lt;&gt;MasterCMCopy!$C165),MasterCMCopy!$C166,"")</f>
        <v/>
      </c>
      <c r="AB166" s="84" t="str">
        <f>IF(AND(LEFT(MasterCMCopy!$C166,6)="BT-196", MasterCMCopy!$C166&lt;&gt;MasterCMCopy!$C165), MasterCMCopy!$D166 &amp; " of " &amp; MasterCMCopy!$L166 &amp; " under " &amp; MasterCMCopy!$I166,"")</f>
        <v/>
      </c>
      <c r="AC166" s="84" t="str">
        <f t="shared" si="4"/>
        <v/>
      </c>
      <c r="AD166" s="84" t="str">
        <f t="shared" si="5"/>
        <v/>
      </c>
    </row>
    <row r="167">
      <c r="A167" s="84" t="str">
        <f t="shared" si="1"/>
        <v/>
      </c>
      <c r="B167" s="84" t="str">
        <f>IF(MasterCMCopy!$X167="","---", "tedm:" &amp; IF(LEFT(MasterCMCopy!$C167, 3)="ND-", IF(LEFT(MasterCMCopy!$C171, 3)="ND-", MasterCMCopy!$L173, MasterCMCopy!$L171) &amp; "-" &amp; MasterCMCopy!$C167, MasterCMCopy!$L167 &amp; "-" &amp; MasterCMCopy!$I167))</f>
        <v>tedm:MG-NonPublishedInformation-ND-LotsGroupAwardCriterionDescriptionUnpublish</v>
      </c>
      <c r="C167" s="85" t="str">
        <f>IF(AND(LEFT(MasterCMCopy!$C167,6)="BT-195", OR(LEFT(MasterCMCopy!$C166,3)="ND-",$B167&lt;&gt;$B166)),MasterCMCopy!$L167,"")</f>
        <v>MG-NonPublishedInformation</v>
      </c>
      <c r="D167" s="84" t="str">
        <f>IF(AND(LEFT(MasterCMCopy!$C167,3)="ND-", OR(MasterCMCopy!$N167&lt;&gt;MasterCMCopy!$N166, MasterCMCopy!$P167&lt;&gt;MasterCMCopy!$P166)),MasterCMCopy!$C167,"")</f>
        <v/>
      </c>
      <c r="E167" s="84" t="str">
        <f>IF(AND(LEFT(MasterCMCopy!$C167,3)="ND-", OR(MasterCMCopy!$N167&lt;&gt;MasterCMCopy!$N166, MasterCMCopy!$P167&lt;&gt;MasterCMCopy!$P166)),MasterCMCopy!$N167,"")</f>
        <v/>
      </c>
      <c r="F167" s="86" t="str">
        <f>IFERROR(__xludf.DUMMYFUNCTION("IF($E167="""", """", REGEXEXTRACT($E167,""efbc:FieldIdentifierCode[^\]]+""))"),"")</f>
        <v/>
      </c>
      <c r="G167" s="87" t="str">
        <f>MasterCMCopy!A167</f>
        <v>1.4</v>
      </c>
      <c r="H167" s="87" t="str">
        <f>MasterCMCopy!B167</f>
        <v/>
      </c>
      <c r="J167" s="86" t="str">
        <f>IF(LEFT(MasterCMCopy!$C167,3)="ND-", IF(LEFT(MasterCMCopy!$X167,10)&lt;&gt;"epo:NonPub", MasterCMCopy!$L167, IF(RIGHT(MasterCMCopy!$X167,13)="epo:Procedure", "MG-Procedure", "")), "")</f>
        <v/>
      </c>
      <c r="K167" s="85" t="str">
        <f>IF(J167="", "", IF(J167="MG-Procedure", "ND-Root", MasterCMCopy!H167))</f>
        <v/>
      </c>
      <c r="L167" s="84" t="str">
        <f>IF($J167="", "", MasterCMCopy!$C167 &amp; " (concernsMaskedObject)")</f>
        <v/>
      </c>
      <c r="M167" s="84" t="str">
        <f>IFERROR(__xludf.DUMMYFUNCTION("IF($J167="""", """", ""Connection from NonPublishedInformation to "" &amp; REGEXEXTRACT(MasterCMCopy!$X167, "".*:(.*)"") &amp; "" under "" &amp; $J167 &amp; ""_"" &amp; $K167)"),"")</f>
        <v/>
      </c>
      <c r="N167" s="84" t="str">
        <f t="shared" si="6"/>
        <v/>
      </c>
      <c r="O167" s="86" t="str">
        <f>IFERROR(__xludf.DUMMYFUNCTION("IF($J167="""", """", IF($J167=""MG-Procedure"", """", REGEXREPLACE(MasterCMCopy!$P167,""\[[^\]]+\]"","""")))"),"")</f>
        <v/>
      </c>
      <c r="P167" s="83" t="str">
        <f>IFERROR(__xludf.DUMMYFUNCTION("REGEXREPLACE($O167,""[^/]+"","".."")"),"")</f>
        <v/>
      </c>
      <c r="Q167" s="84" t="str">
        <f>IF(AND(LEFT(MasterCMCopy!$C167,6)="BT-195", OR(MasterCMCopy!$O167&lt;&gt;MasterCMCopy!$O166,$G167&lt;&gt;$G166,$H167&lt;&gt;$H166)),MasterCMCopy!$C167,"")</f>
        <v>BT-195(BT-540)-LotsGroup</v>
      </c>
      <c r="R167" s="84" t="str">
        <f>IF(AND(LEFT(MasterCMCopy!$C167,6)="BT-195", OR(MasterCMCopy!$O167&lt;&gt;MasterCMCopy!$O166,$G167&lt;&gt;$G166,$H167&lt;&gt;$H166)), "The field " &amp; MasterCMCopy!$C167 &amp; ", " &amp; MasterCMCopy!$D167 &amp; ", specifies information to generate the URI of the masked property","")</f>
        <v>The field BT-195(BT-540)-LotsGroup, Unpublished Identifier, specifies information to generate the URI of the masked property</v>
      </c>
      <c r="S167" s="84" t="str">
        <f>IF(AND(LEFT(MasterCMCopy!$C167,6)="BT-195", OR(MasterCMCopy!$O167&lt;&gt;MasterCMCopy!$O166,$G167&lt;&gt;$G166,$H167&lt;&gt;$H166)),MasterCMCopy!$O167,"")</f>
        <v>efbc:FieldIdentifierCode/text() = 'awa-cri-des'</v>
      </c>
      <c r="T167" s="88" t="str">
        <f>IFERROR(__xludf.DUMMYFUNCTION("IF(AND(LEFT(MasterCMCopy!$C167,6)=""BT-195"", MasterCMCopy!$O167&lt;&gt;MasterCMCopy!$O166),IFNA(REGEXEXTRACT(MasterCMCopy!$Y167,""&lt;(.*)&gt;""),""UNKNOWN""),"""")"),"http://purl.org/dc/terms/description")</f>
        <v>http://purl.org/dc/terms/description</v>
      </c>
      <c r="U167" s="84" t="str">
        <f>IF(AND(LEFT(MasterCMCopy!$C167,6)="BT-197", MasterCMCopy!$C167&lt;&gt;MasterCMCopy!$C166),MasterCMCopy!$C167,"")</f>
        <v/>
      </c>
      <c r="V167" s="84" t="str">
        <f>IF(AND(LEFT(MasterCMCopy!$C167,6)="BT-197", MasterCMCopy!$C167&lt;&gt;MasterCMCopy!$C166), "In " &amp; MasterCMCopy!$C167 &amp; ", " &amp; MasterCMCopy!$D167 &amp; ", we link to the at-voc:non-publication-justification controlled list","")</f>
        <v/>
      </c>
      <c r="W167" s="84" t="str">
        <f>IF(AND(LEFT(MasterCMCopy!$C167,6)="BT-198", MasterCMCopy!$C167&lt;&gt;MasterCMCopy!$C166),MasterCMCopy!$C167,"")</f>
        <v/>
      </c>
      <c r="X167" s="84" t="str">
        <f>IF(AND(LEFT(MasterCMCopy!$C167,6)="BT-198", MasterCMCopy!$C167&lt;&gt;MasterCMCopy!$C166), MasterCMCopy!$D167 &amp; IF(AND(MasterCMCopy!$C167=MasterCMCopy!$C168, MasterCMCopy!$D167&lt;&gt;MasterCMCopy!$D168), (" (" &amp; MasterCMCopy!$D168 &amp; " below SDK 1.6)"), ""),"")</f>
        <v/>
      </c>
      <c r="Y167" s="84" t="str">
        <f t="shared" si="2"/>
        <v>tedm:MG-langString-hasConfidentialityJustification--NonPublishedInformation-ND-LotsGroupAwardCriterionDescriptionUnpublish</v>
      </c>
      <c r="Z167" s="84" t="str">
        <f t="shared" si="3"/>
        <v/>
      </c>
      <c r="AA167" s="84" t="str">
        <f>IF(AND(LEFT(MasterCMCopy!$C167,6)="BT-196", MasterCMCopy!$C167&lt;&gt;MasterCMCopy!$C166),MasterCMCopy!$C167,"")</f>
        <v/>
      </c>
      <c r="AB167" s="84" t="str">
        <f>IF(AND(LEFT(MasterCMCopy!$C167,6)="BT-196", MasterCMCopy!$C167&lt;&gt;MasterCMCopy!$C166), MasterCMCopy!$D167 &amp; " of " &amp; MasterCMCopy!$L167 &amp; " under " &amp; MasterCMCopy!$I167,"")</f>
        <v/>
      </c>
      <c r="AC167" s="84" t="str">
        <f t="shared" si="4"/>
        <v/>
      </c>
      <c r="AD167" s="84" t="str">
        <f t="shared" si="5"/>
        <v/>
      </c>
    </row>
    <row r="168">
      <c r="A168" s="84" t="str">
        <f t="shared" si="1"/>
        <v/>
      </c>
      <c r="B168" s="84" t="str">
        <f>IF(MasterCMCopy!$X168="","---", "tedm:" &amp; IF(LEFT(MasterCMCopy!$C168, 3)="ND-", IF(LEFT(MasterCMCopy!$C172, 3)="ND-", MasterCMCopy!$L174, MasterCMCopy!$L172) &amp; "-" &amp; MasterCMCopy!$C168, MasterCMCopy!$L168 &amp; "-" &amp; MasterCMCopy!$I168))</f>
        <v>tedm:MG-NonPublishedInformation-ND-LotsGroupAwardCriterionDescriptionUnpublish</v>
      </c>
      <c r="C168" s="85" t="str">
        <f>IF(AND(LEFT(MasterCMCopy!$C168,6)="BT-195", OR(LEFT(MasterCMCopy!$C167,3)="ND-",$B168&lt;&gt;$B167)),MasterCMCopy!$L168,"")</f>
        <v/>
      </c>
      <c r="D168" s="84" t="str">
        <f>IF(AND(LEFT(MasterCMCopy!$C168,3)="ND-", OR(MasterCMCopy!$N168&lt;&gt;MasterCMCopy!$N167, MasterCMCopy!$P168&lt;&gt;MasterCMCopy!$P167)),MasterCMCopy!$C168,"")</f>
        <v/>
      </c>
      <c r="E168" s="84" t="str">
        <f>IF(AND(LEFT(MasterCMCopy!$C168,3)="ND-", OR(MasterCMCopy!$N168&lt;&gt;MasterCMCopy!$N167, MasterCMCopy!$P168&lt;&gt;MasterCMCopy!$P167)),MasterCMCopy!$N168,"")</f>
        <v/>
      </c>
      <c r="F168" s="86" t="str">
        <f>IFERROR(__xludf.DUMMYFUNCTION("IF($E168="""", """", REGEXEXTRACT($E168,""efbc:FieldIdentifierCode[^\]]+""))"),"")</f>
        <v/>
      </c>
      <c r="G168" s="87" t="str">
        <f>MasterCMCopy!A168</f>
        <v>1.4</v>
      </c>
      <c r="H168" s="87" t="str">
        <f>MasterCMCopy!B168</f>
        <v/>
      </c>
      <c r="J168" s="86" t="str">
        <f>IF(LEFT(MasterCMCopy!$C168,3)="ND-", IF(LEFT(MasterCMCopy!$X168,10)&lt;&gt;"epo:NonPub", MasterCMCopy!$L168, IF(RIGHT(MasterCMCopy!$X168,13)="epo:Procedure", "MG-Procedure", "")), "")</f>
        <v/>
      </c>
      <c r="K168" s="85" t="str">
        <f>IF(J168="", "", IF(J168="MG-Procedure", "ND-Root", MasterCMCopy!H168))</f>
        <v/>
      </c>
      <c r="L168" s="84" t="str">
        <f>IF($J168="", "", MasterCMCopy!$C168 &amp; " (concernsMaskedObject)")</f>
        <v/>
      </c>
      <c r="M168" s="84" t="str">
        <f>IFERROR(__xludf.DUMMYFUNCTION("IF($J168="""", """", ""Connection from NonPublishedInformation to "" &amp; REGEXEXTRACT(MasterCMCopy!$X168, "".*:(.*)"") &amp; "" under "" &amp; $J168 &amp; ""_"" &amp; $K168)"),"")</f>
        <v/>
      </c>
      <c r="N168" s="84" t="str">
        <f t="shared" si="6"/>
        <v/>
      </c>
      <c r="O168" s="86" t="str">
        <f>IFERROR(__xludf.DUMMYFUNCTION("IF($J168="""", """", IF($J168=""MG-Procedure"", """", REGEXREPLACE(MasterCMCopy!$P168,""\[[^\]]+\]"","""")))"),"")</f>
        <v/>
      </c>
      <c r="P168" s="83" t="str">
        <f>IFERROR(__xludf.DUMMYFUNCTION("REGEXREPLACE($O168,""[^/]+"","".."")"),"")</f>
        <v/>
      </c>
      <c r="Q168" s="84" t="str">
        <f>IF(AND(LEFT(MasterCMCopy!$C168,6)="BT-195", OR(MasterCMCopy!$O168&lt;&gt;MasterCMCopy!$O167,$G168&lt;&gt;$G167,$H168&lt;&gt;$H167)),MasterCMCopy!$C168,"")</f>
        <v/>
      </c>
      <c r="R168" s="84" t="str">
        <f>IF(AND(LEFT(MasterCMCopy!$C168,6)="BT-195", OR(MasterCMCopy!$O168&lt;&gt;MasterCMCopy!$O167,$G168&lt;&gt;$G167,$H168&lt;&gt;$H167)), "The field " &amp; MasterCMCopy!$C168 &amp; ", " &amp; MasterCMCopy!$D168 &amp; ", specifies information to generate the URI of the masked property","")</f>
        <v/>
      </c>
      <c r="S168" s="84" t="str">
        <f>IF(AND(LEFT(MasterCMCopy!$C168,6)="BT-195", OR(MasterCMCopy!$O168&lt;&gt;MasterCMCopy!$O167,$G168&lt;&gt;$G167,$H168&lt;&gt;$H167)),MasterCMCopy!$O168,"")</f>
        <v/>
      </c>
      <c r="T168" s="84" t="str">
        <f>IFERROR(__xludf.DUMMYFUNCTION("IF(AND(LEFT(MasterCMCopy!$C168,6)=""BT-195"", MasterCMCopy!$O168&lt;&gt;MasterCMCopy!$O167),IFNA(REGEXEXTRACT(MasterCMCopy!$Y168,""&lt;(.*)&gt;""),""UNKNOWN""),"""")"),"")</f>
        <v/>
      </c>
      <c r="U168" s="84" t="str">
        <f>IF(AND(LEFT(MasterCMCopy!$C168,6)="BT-197", MasterCMCopy!$C168&lt;&gt;MasterCMCopy!$C167),MasterCMCopy!$C168,"")</f>
        <v/>
      </c>
      <c r="V168" s="84" t="str">
        <f>IF(AND(LEFT(MasterCMCopy!$C168,6)="BT-197", MasterCMCopy!$C168&lt;&gt;MasterCMCopy!$C167), "In " &amp; MasterCMCopy!$C168 &amp; ", " &amp; MasterCMCopy!$D168 &amp; ", we link to the at-voc:non-publication-justification controlled list","")</f>
        <v/>
      </c>
      <c r="W168" s="84" t="str">
        <f>IF(AND(LEFT(MasterCMCopy!$C168,6)="BT-198", MasterCMCopy!$C168&lt;&gt;MasterCMCopy!$C167),MasterCMCopy!$C168,"")</f>
        <v/>
      </c>
      <c r="X168" s="84" t="str">
        <f>IF(AND(LEFT(MasterCMCopy!$C168,6)="BT-198", MasterCMCopy!$C168&lt;&gt;MasterCMCopy!$C167), MasterCMCopy!$D168 &amp; IF(AND(MasterCMCopy!$C168=MasterCMCopy!$C169, MasterCMCopy!$D168&lt;&gt;MasterCMCopy!$D169), (" (" &amp; MasterCMCopy!$D169 &amp; " below SDK 1.6)"), ""),"")</f>
        <v/>
      </c>
      <c r="Y168" s="84" t="str">
        <f t="shared" si="2"/>
        <v>tedm:MG-langString-hasConfidentialityJustification--NonPublishedInformation-ND-LotsGroupAwardCriterionDescriptionUnpublish</v>
      </c>
      <c r="Z168" s="84" t="str">
        <f t="shared" si="3"/>
        <v/>
      </c>
      <c r="AA168" s="84" t="str">
        <f>IF(AND(LEFT(MasterCMCopy!$C168,6)="BT-196", MasterCMCopy!$C168&lt;&gt;MasterCMCopy!$C167),MasterCMCopy!$C168,"")</f>
        <v>BT-196(BT-540)-LotsGroup</v>
      </c>
      <c r="AB168" s="84" t="str">
        <f>IF(AND(LEFT(MasterCMCopy!$C168,6)="BT-196", MasterCMCopy!$C168&lt;&gt;MasterCMCopy!$C167), MasterCMCopy!$D168 &amp; " of " &amp; MasterCMCopy!$L168 &amp; " under " &amp; MasterCMCopy!$I168,"")</f>
        <v>Unpublished Justification Description of MG-NonPublishedInformation under ND-LotsGroupAwardCriterionDescriptionUnpublish</v>
      </c>
      <c r="AC168" s="84" t="str">
        <f t="shared" si="4"/>
        <v>BT-196(BT-540)-LotsGroup-Language</v>
      </c>
      <c r="AD168" s="84" t="str">
        <f t="shared" si="5"/>
        <v>Language of Unpublished Justification Description of MG-NonPublishedInformation under ND-LotsGroupAwardCriterionDescriptionUnpublish</v>
      </c>
    </row>
    <row r="169">
      <c r="A169" s="84" t="str">
        <f t="shared" si="1"/>
        <v/>
      </c>
      <c r="B169" s="84" t="str">
        <f>IF(MasterCMCopy!$X169="","---", "tedm:" &amp; IF(LEFT(MasterCMCopy!$C169, 3)="ND-", IF(LEFT(MasterCMCopy!$C173, 3)="ND-", MasterCMCopy!$L175, MasterCMCopy!$L173) &amp; "-" &amp; MasterCMCopy!$C169, MasterCMCopy!$L169 &amp; "-" &amp; MasterCMCopy!$I169))</f>
        <v>tedm:MG-NonPublishedInformation-ND-LotsGroupAwardCriterionDescriptionUnpublish</v>
      </c>
      <c r="C169" s="85" t="str">
        <f>IF(AND(LEFT(MasterCMCopy!$C169,6)="BT-195", OR(LEFT(MasterCMCopy!$C168,3)="ND-",$B169&lt;&gt;$B168)),MasterCMCopy!$L169,"")</f>
        <v/>
      </c>
      <c r="D169" s="84" t="str">
        <f>IF(AND(LEFT(MasterCMCopy!$C169,3)="ND-", OR(MasterCMCopy!$N169&lt;&gt;MasterCMCopy!$N168, MasterCMCopy!$P169&lt;&gt;MasterCMCopy!$P168)),MasterCMCopy!$C169,"")</f>
        <v/>
      </c>
      <c r="E169" s="84" t="str">
        <f>IF(AND(LEFT(MasterCMCopy!$C169,3)="ND-", OR(MasterCMCopy!$N169&lt;&gt;MasterCMCopy!$N168, MasterCMCopy!$P169&lt;&gt;MasterCMCopy!$P168)),MasterCMCopy!$N169,"")</f>
        <v/>
      </c>
      <c r="F169" s="86" t="str">
        <f>IFERROR(__xludf.DUMMYFUNCTION("IF($E169="""", """", REGEXEXTRACT($E169,""efbc:FieldIdentifierCode[^\]]+""))"),"")</f>
        <v/>
      </c>
      <c r="G169" s="87" t="str">
        <f>MasterCMCopy!A169</f>
        <v>1.4</v>
      </c>
      <c r="H169" s="87" t="str">
        <f>MasterCMCopy!B169</f>
        <v/>
      </c>
      <c r="J169" s="86" t="str">
        <f>IF(LEFT(MasterCMCopy!$C169,3)="ND-", IF(LEFT(MasterCMCopy!$X169,10)&lt;&gt;"epo:NonPub", MasterCMCopy!$L169, IF(RIGHT(MasterCMCopy!$X169,13)="epo:Procedure", "MG-Procedure", "")), "")</f>
        <v/>
      </c>
      <c r="K169" s="85" t="str">
        <f>IF(J169="", "", IF(J169="MG-Procedure", "ND-Root", MasterCMCopy!H169))</f>
        <v/>
      </c>
      <c r="L169" s="84" t="str">
        <f>IF($J169="", "", MasterCMCopy!$C169 &amp; " (concernsMaskedObject)")</f>
        <v/>
      </c>
      <c r="M169" s="84" t="str">
        <f>IFERROR(__xludf.DUMMYFUNCTION("IF($J169="""", """", ""Connection from NonPublishedInformation to "" &amp; REGEXEXTRACT(MasterCMCopy!$X169, "".*:(.*)"") &amp; "" under "" &amp; $J169 &amp; ""_"" &amp; $K169)"),"")</f>
        <v/>
      </c>
      <c r="N169" s="84" t="str">
        <f t="shared" si="6"/>
        <v/>
      </c>
      <c r="O169" s="86" t="str">
        <f>IFERROR(__xludf.DUMMYFUNCTION("IF($J169="""", """", IF($J169=""MG-Procedure"", """", REGEXREPLACE(MasterCMCopy!$P169,""\[[^\]]+\]"","""")))"),"")</f>
        <v/>
      </c>
      <c r="P169" s="83" t="str">
        <f>IFERROR(__xludf.DUMMYFUNCTION("REGEXREPLACE($O169,""[^/]+"","".."")"),"")</f>
        <v/>
      </c>
      <c r="Q169" s="84" t="str">
        <f>IF(AND(LEFT(MasterCMCopy!$C169,6)="BT-195", OR(MasterCMCopy!$O169&lt;&gt;MasterCMCopy!$O168,$G169&lt;&gt;$G168,$H169&lt;&gt;$H168)),MasterCMCopy!$C169,"")</f>
        <v/>
      </c>
      <c r="R169" s="84" t="str">
        <f>IF(AND(LEFT(MasterCMCopy!$C169,6)="BT-195", OR(MasterCMCopy!$O169&lt;&gt;MasterCMCopy!$O168,$G169&lt;&gt;$G168,$H169&lt;&gt;$H168)), "The field " &amp; MasterCMCopy!$C169 &amp; ", " &amp; MasterCMCopy!$D169 &amp; ", specifies information to generate the URI of the masked property","")</f>
        <v/>
      </c>
      <c r="S169" s="84" t="str">
        <f>IF(AND(LEFT(MasterCMCopy!$C169,6)="BT-195", OR(MasterCMCopy!$O169&lt;&gt;MasterCMCopy!$O168,$G169&lt;&gt;$G168,$H169&lt;&gt;$H168)),MasterCMCopy!$O169,"")</f>
        <v/>
      </c>
      <c r="T169" s="84" t="str">
        <f>IFERROR(__xludf.DUMMYFUNCTION("IF(AND(LEFT(MasterCMCopy!$C169,6)=""BT-195"", MasterCMCopy!$O169&lt;&gt;MasterCMCopy!$O168),IFNA(REGEXEXTRACT(MasterCMCopy!$Y169,""&lt;(.*)&gt;""),""UNKNOWN""),"""")"),"")</f>
        <v/>
      </c>
      <c r="U169" s="84" t="str">
        <f>IF(AND(LEFT(MasterCMCopy!$C169,6)="BT-197", MasterCMCopy!$C169&lt;&gt;MasterCMCopy!$C168),MasterCMCopy!$C169,"")</f>
        <v>BT-197(BT-540)-LotsGroup</v>
      </c>
      <c r="V169" s="84" t="str">
        <f>IF(AND(LEFT(MasterCMCopy!$C169,6)="BT-197", MasterCMCopy!$C169&lt;&gt;MasterCMCopy!$C168), "In " &amp; MasterCMCopy!$C169 &amp; ", " &amp; MasterCMCopy!$D169 &amp; ", we link to the at-voc:non-publication-justification controlled list","")</f>
        <v>In BT-197(BT-540)-LotsGroup, Unpublished Justification Code, we link to the at-voc:non-publication-justification controlled list</v>
      </c>
      <c r="W169" s="84" t="str">
        <f>IF(AND(LEFT(MasterCMCopy!$C169,6)="BT-198", MasterCMCopy!$C169&lt;&gt;MasterCMCopy!$C168),MasterCMCopy!$C169,"")</f>
        <v/>
      </c>
      <c r="X169" s="84" t="str">
        <f>IF(AND(LEFT(MasterCMCopy!$C169,6)="BT-198", MasterCMCopy!$C169&lt;&gt;MasterCMCopy!$C168), MasterCMCopy!$D169 &amp; IF(AND(MasterCMCopy!$C169=MasterCMCopy!$C170, MasterCMCopy!$D169&lt;&gt;MasterCMCopy!$D170), (" (" &amp; MasterCMCopy!$D170 &amp; " below SDK 1.6)"), ""),"")</f>
        <v/>
      </c>
      <c r="Y169" s="84" t="str">
        <f t="shared" si="2"/>
        <v>tedm:MG-langString-hasConfidentialityJustification--NonPublishedInformation-ND-LotsGroupAwardCriterionDescriptionUnpublish</v>
      </c>
      <c r="Z169" s="84" t="str">
        <f t="shared" si="3"/>
        <v/>
      </c>
      <c r="AA169" s="84" t="str">
        <f>IF(AND(LEFT(MasterCMCopy!$C169,6)="BT-196", MasterCMCopy!$C169&lt;&gt;MasterCMCopy!$C168),MasterCMCopy!$C169,"")</f>
        <v/>
      </c>
      <c r="AB169" s="84" t="str">
        <f>IF(AND(LEFT(MasterCMCopy!$C169,6)="BT-196", MasterCMCopy!$C169&lt;&gt;MasterCMCopy!$C168), MasterCMCopy!$D169 &amp; " of " &amp; MasterCMCopy!$L169 &amp; " under " &amp; MasterCMCopy!$I169,"")</f>
        <v/>
      </c>
      <c r="AC169" s="84" t="str">
        <f t="shared" si="4"/>
        <v/>
      </c>
      <c r="AD169" s="84" t="str">
        <f t="shared" si="5"/>
        <v/>
      </c>
    </row>
    <row r="170">
      <c r="A170" s="84" t="str">
        <f t="shared" si="1"/>
        <v/>
      </c>
      <c r="B170" s="84" t="str">
        <f>IF(MasterCMCopy!$X170="","---", "tedm:" &amp; IF(LEFT(MasterCMCopy!$C170, 3)="ND-", IF(LEFT(MasterCMCopy!$C174, 3)="ND-", MasterCMCopy!$L176, MasterCMCopy!$L174) &amp; "-" &amp; MasterCMCopy!$C170, MasterCMCopy!$L170 &amp; "-" &amp; MasterCMCopy!$I170))</f>
        <v>tedm:MG-NonPublishedInformation-ND-LotsGroupAwardCriterionDescriptionUnpublish</v>
      </c>
      <c r="C170" s="85" t="str">
        <f>IF(AND(LEFT(MasterCMCopy!$C170,6)="BT-195", OR(LEFT(MasterCMCopy!$C169,3)="ND-",$B170&lt;&gt;$B169)),MasterCMCopy!$L170,"")</f>
        <v/>
      </c>
      <c r="D170" s="84" t="str">
        <f>IF(AND(LEFT(MasterCMCopy!$C170,3)="ND-", OR(MasterCMCopy!$N170&lt;&gt;MasterCMCopy!$N169, MasterCMCopy!$P170&lt;&gt;MasterCMCopy!$P169)),MasterCMCopy!$C170,"")</f>
        <v/>
      </c>
      <c r="E170" s="84" t="str">
        <f>IF(AND(LEFT(MasterCMCopy!$C170,3)="ND-", OR(MasterCMCopy!$N170&lt;&gt;MasterCMCopy!$N169, MasterCMCopy!$P170&lt;&gt;MasterCMCopy!$P169)),MasterCMCopy!$N170,"")</f>
        <v/>
      </c>
      <c r="F170" s="86" t="str">
        <f>IFERROR(__xludf.DUMMYFUNCTION("IF($E170="""", """", REGEXEXTRACT($E170,""efbc:FieldIdentifierCode[^\]]+""))"),"")</f>
        <v/>
      </c>
      <c r="G170" s="87" t="str">
        <f>MasterCMCopy!A170</f>
        <v>1.4</v>
      </c>
      <c r="H170" s="87" t="str">
        <f>MasterCMCopy!B170</f>
        <v>1.5</v>
      </c>
      <c r="J170" s="86" t="str">
        <f>IF(LEFT(MasterCMCopy!$C170,3)="ND-", IF(LEFT(MasterCMCopy!$X170,10)&lt;&gt;"epo:NonPub", MasterCMCopy!$L170, IF(RIGHT(MasterCMCopy!$X170,13)="epo:Procedure", "MG-Procedure", "")), "")</f>
        <v/>
      </c>
      <c r="K170" s="85" t="str">
        <f>IF(J170="", "", IF(J170="MG-Procedure", "ND-Root", MasterCMCopy!H170))</f>
        <v/>
      </c>
      <c r="L170" s="84" t="str">
        <f>IF($J170="", "", MasterCMCopy!$C170 &amp; " (concernsMaskedObject)")</f>
        <v/>
      </c>
      <c r="M170" s="84" t="str">
        <f>IFERROR(__xludf.DUMMYFUNCTION("IF($J170="""", """", ""Connection from NonPublishedInformation to "" &amp; REGEXEXTRACT(MasterCMCopy!$X170, "".*:(.*)"") &amp; "" under "" &amp; $J170 &amp; ""_"" &amp; $K170)"),"")</f>
        <v/>
      </c>
      <c r="N170" s="84" t="str">
        <f t="shared" si="6"/>
        <v/>
      </c>
      <c r="O170" s="86" t="str">
        <f>IFERROR(__xludf.DUMMYFUNCTION("IF($J170="""", """", IF($J170=""MG-Procedure"", """", REGEXREPLACE(MasterCMCopy!$P170,""\[[^\]]+\]"","""")))"),"")</f>
        <v/>
      </c>
      <c r="P170" s="83" t="str">
        <f>IFERROR(__xludf.DUMMYFUNCTION("REGEXREPLACE($O170,""[^/]+"","".."")"),"")</f>
        <v/>
      </c>
      <c r="Q170" s="84" t="str">
        <f>IF(AND(LEFT(MasterCMCopy!$C170,6)="BT-195", OR(MasterCMCopy!$O170&lt;&gt;MasterCMCopy!$O169,$G170&lt;&gt;$G169,$H170&lt;&gt;$H169)),MasterCMCopy!$C170,"")</f>
        <v/>
      </c>
      <c r="R170" s="84" t="str">
        <f>IF(AND(LEFT(MasterCMCopy!$C170,6)="BT-195", OR(MasterCMCopy!$O170&lt;&gt;MasterCMCopy!$O169,$G170&lt;&gt;$G169,$H170&lt;&gt;$H169)), "The field " &amp; MasterCMCopy!$C170 &amp; ", " &amp; MasterCMCopy!$D170 &amp; ", specifies information to generate the URI of the masked property","")</f>
        <v/>
      </c>
      <c r="S170" s="84" t="str">
        <f>IF(AND(LEFT(MasterCMCopy!$C170,6)="BT-195", OR(MasterCMCopy!$O170&lt;&gt;MasterCMCopy!$O169,$G170&lt;&gt;$G169,$H170&lt;&gt;$H169)),MasterCMCopy!$O170,"")</f>
        <v/>
      </c>
      <c r="T170" s="84" t="str">
        <f>IFERROR(__xludf.DUMMYFUNCTION("IF(AND(LEFT(MasterCMCopy!$C170,6)=""BT-195"", MasterCMCopy!$O170&lt;&gt;MasterCMCopy!$O169),IFNA(REGEXEXTRACT(MasterCMCopy!$Y170,""&lt;(.*)&gt;""),""UNKNOWN""),"""")"),"")</f>
        <v/>
      </c>
      <c r="U170" s="84" t="str">
        <f>IF(AND(LEFT(MasterCMCopy!$C170,6)="BT-197", MasterCMCopy!$C170&lt;&gt;MasterCMCopy!$C169),MasterCMCopy!$C170,"")</f>
        <v/>
      </c>
      <c r="V170" s="84" t="str">
        <f>IF(AND(LEFT(MasterCMCopy!$C170,6)="BT-197", MasterCMCopy!$C170&lt;&gt;MasterCMCopy!$C169), "In " &amp; MasterCMCopy!$C170 &amp; ", " &amp; MasterCMCopy!$D170 &amp; ", we link to the at-voc:non-publication-justification controlled list","")</f>
        <v/>
      </c>
      <c r="W170" s="84" t="str">
        <f>IF(AND(LEFT(MasterCMCopy!$C170,6)="BT-198", MasterCMCopy!$C170&lt;&gt;MasterCMCopy!$C169),MasterCMCopy!$C170,"")</f>
        <v>BT-198(BT-540)-LotsGroup</v>
      </c>
      <c r="X170" s="84" t="str">
        <f>IF(AND(LEFT(MasterCMCopy!$C170,6)="BT-198", MasterCMCopy!$C170&lt;&gt;MasterCMCopy!$C169), MasterCMCopy!$D170 &amp; IF(AND(MasterCMCopy!$C170=MasterCMCopy!$C171, MasterCMCopy!$D170&lt;&gt;MasterCMCopy!$D171), (" (" &amp; MasterCMCopy!$D171 &amp; " below SDK 1.6)"), ""),"")</f>
        <v>Unpublished Accessibility Date (Unpublished Access Date below SDK 1.6)</v>
      </c>
      <c r="Y170" s="84" t="str">
        <f t="shared" si="2"/>
        <v>tedm:MG-langString-hasConfidentialityJustification--NonPublishedInformation-ND-LotsGroupAwardCriterionDescriptionUnpublish</v>
      </c>
      <c r="Z170" s="84" t="str">
        <f t="shared" si="3"/>
        <v/>
      </c>
      <c r="AA170" s="84" t="str">
        <f>IF(AND(LEFT(MasterCMCopy!$C170,6)="BT-196", MasterCMCopy!$C170&lt;&gt;MasterCMCopy!$C169),MasterCMCopy!$C170,"")</f>
        <v/>
      </c>
      <c r="AB170" s="84" t="str">
        <f>IF(AND(LEFT(MasterCMCopy!$C170,6)="BT-196", MasterCMCopy!$C170&lt;&gt;MasterCMCopy!$C169), MasterCMCopy!$D170 &amp; " of " &amp; MasterCMCopy!$L170 &amp; " under " &amp; MasterCMCopy!$I170,"")</f>
        <v/>
      </c>
      <c r="AC170" s="84" t="str">
        <f t="shared" si="4"/>
        <v/>
      </c>
      <c r="AD170" s="84" t="str">
        <f t="shared" si="5"/>
        <v/>
      </c>
    </row>
    <row r="171">
      <c r="A171" s="84" t="str">
        <f t="shared" si="1"/>
        <v/>
      </c>
      <c r="B171" s="84" t="str">
        <f>IF(MasterCMCopy!$X171="","---", "tedm:" &amp; IF(LEFT(MasterCMCopy!$C171, 3)="ND-", IF(LEFT(MasterCMCopy!$C175, 3)="ND-", MasterCMCopy!$L177, MasterCMCopy!$L175) &amp; "-" &amp; MasterCMCopy!$C171, MasterCMCopy!$L171 &amp; "-" &amp; MasterCMCopy!$I171))</f>
        <v>tedm:MG-NonPublishedInformation-ND-LotsGroupAwardCriterionDescriptionUnpublish</v>
      </c>
      <c r="C171" s="85" t="str">
        <f>IF(AND(LEFT(MasterCMCopy!$C171,6)="BT-195", OR(LEFT(MasterCMCopy!$C170,3)="ND-",$B171&lt;&gt;$B170)),MasterCMCopy!$L171,"")</f>
        <v/>
      </c>
      <c r="D171" s="84" t="str">
        <f>IF(AND(LEFT(MasterCMCopy!$C171,3)="ND-", OR(MasterCMCopy!$N171&lt;&gt;MasterCMCopy!$N170, MasterCMCopy!$P171&lt;&gt;MasterCMCopy!$P170)),MasterCMCopy!$C171,"")</f>
        <v/>
      </c>
      <c r="E171" s="84" t="str">
        <f>IF(AND(LEFT(MasterCMCopy!$C171,3)="ND-", OR(MasterCMCopy!$N171&lt;&gt;MasterCMCopy!$N170, MasterCMCopy!$P171&lt;&gt;MasterCMCopy!$P170)),MasterCMCopy!$N171,"")</f>
        <v/>
      </c>
      <c r="F171" s="86" t="str">
        <f>IFERROR(__xludf.DUMMYFUNCTION("IF($E171="""", """", REGEXEXTRACT($E171,""efbc:FieldIdentifierCode[^\]]+""))"),"")</f>
        <v/>
      </c>
      <c r="G171" s="87" t="str">
        <f>MasterCMCopy!A171</f>
        <v>1.6</v>
      </c>
      <c r="H171" s="87" t="str">
        <f>MasterCMCopy!B171</f>
        <v/>
      </c>
      <c r="J171" s="86" t="str">
        <f>IF(LEFT(MasterCMCopy!$C171,3)="ND-", IF(LEFT(MasterCMCopy!$X171,10)&lt;&gt;"epo:NonPub", MasterCMCopy!$L171, IF(RIGHT(MasterCMCopy!$X171,13)="epo:Procedure", "MG-Procedure", "")), "")</f>
        <v/>
      </c>
      <c r="K171" s="85" t="str">
        <f>IF(J171="", "", IF(J171="MG-Procedure", "ND-Root", MasterCMCopy!H171))</f>
        <v/>
      </c>
      <c r="L171" s="84" t="str">
        <f>IF($J171="", "", MasterCMCopy!$C171 &amp; " (concernsMaskedObject)")</f>
        <v/>
      </c>
      <c r="M171" s="84" t="str">
        <f>IFERROR(__xludf.DUMMYFUNCTION("IF($J171="""", """", ""Connection from NonPublishedInformation to "" &amp; REGEXEXTRACT(MasterCMCopy!$X171, "".*:(.*)"") &amp; "" under "" &amp; $J171 &amp; ""_"" &amp; $K171)"),"")</f>
        <v/>
      </c>
      <c r="N171" s="84" t="str">
        <f t="shared" si="6"/>
        <v/>
      </c>
      <c r="O171" s="86" t="str">
        <f>IFERROR(__xludf.DUMMYFUNCTION("IF($J171="""", """", IF($J171=""MG-Procedure"", """", REGEXREPLACE(MasterCMCopy!$P171,""\[[^\]]+\]"","""")))"),"")</f>
        <v/>
      </c>
      <c r="P171" s="83" t="str">
        <f>IFERROR(__xludf.DUMMYFUNCTION("REGEXREPLACE($O171,""[^/]+"","".."")"),"")</f>
        <v/>
      </c>
      <c r="Q171" s="84" t="str">
        <f>IF(AND(LEFT(MasterCMCopy!$C171,6)="BT-195", OR(MasterCMCopy!$O171&lt;&gt;MasterCMCopy!$O170,$G171&lt;&gt;$G170,$H171&lt;&gt;$H170)),MasterCMCopy!$C171,"")</f>
        <v/>
      </c>
      <c r="R171" s="84" t="str">
        <f>IF(AND(LEFT(MasterCMCopy!$C171,6)="BT-195", OR(MasterCMCopy!$O171&lt;&gt;MasterCMCopy!$O170,$G171&lt;&gt;$G170,$H171&lt;&gt;$H170)), "The field " &amp; MasterCMCopy!$C171 &amp; ", " &amp; MasterCMCopy!$D171 &amp; ", specifies information to generate the URI of the masked property","")</f>
        <v/>
      </c>
      <c r="S171" s="84" t="str">
        <f>IF(AND(LEFT(MasterCMCopy!$C171,6)="BT-195", OR(MasterCMCopy!$O171&lt;&gt;MasterCMCopy!$O170,$G171&lt;&gt;$G170,$H171&lt;&gt;$H170)),MasterCMCopy!$O171,"")</f>
        <v/>
      </c>
      <c r="T171" s="84" t="str">
        <f>IFERROR(__xludf.DUMMYFUNCTION("IF(AND(LEFT(MasterCMCopy!$C171,6)=""BT-195"", MasterCMCopy!$O171&lt;&gt;MasterCMCopy!$O170),IFNA(REGEXEXTRACT(MasterCMCopy!$Y171,""&lt;(.*)&gt;""),""UNKNOWN""),"""")"),"")</f>
        <v/>
      </c>
      <c r="U171" s="84" t="str">
        <f>IF(AND(LEFT(MasterCMCopy!$C171,6)="BT-197", MasterCMCopy!$C171&lt;&gt;MasterCMCopy!$C170),MasterCMCopy!$C171,"")</f>
        <v/>
      </c>
      <c r="V171" s="84" t="str">
        <f>IF(AND(LEFT(MasterCMCopy!$C171,6)="BT-197", MasterCMCopy!$C171&lt;&gt;MasterCMCopy!$C170), "In " &amp; MasterCMCopy!$C171 &amp; ", " &amp; MasterCMCopy!$D171 &amp; ", we link to the at-voc:non-publication-justification controlled list","")</f>
        <v/>
      </c>
      <c r="W171" s="84" t="str">
        <f>IF(AND(LEFT(MasterCMCopy!$C171,6)="BT-198", MasterCMCopy!$C171&lt;&gt;MasterCMCopy!$C170),MasterCMCopy!$C171,"")</f>
        <v/>
      </c>
      <c r="X171" s="84" t="str">
        <f>IF(AND(LEFT(MasterCMCopy!$C171,6)="BT-198", MasterCMCopy!$C171&lt;&gt;MasterCMCopy!$C170), MasterCMCopy!$D171 &amp; IF(AND(MasterCMCopy!$C171=MasterCMCopy!$C172, MasterCMCopy!$D171&lt;&gt;MasterCMCopy!$D172), (" (" &amp; MasterCMCopy!$D172 &amp; " below SDK 1.6)"), ""),"")</f>
        <v/>
      </c>
      <c r="Y171" s="84" t="str">
        <f t="shared" si="2"/>
        <v>tedm:MG-langString-hasConfidentialityJustification--NonPublishedInformation-ND-LotsGroupAwardCriterionDescriptionUnpublish</v>
      </c>
      <c r="Z171" s="84" t="str">
        <f t="shared" si="3"/>
        <v/>
      </c>
      <c r="AA171" s="84" t="str">
        <f>IF(AND(LEFT(MasterCMCopy!$C171,6)="BT-196", MasterCMCopy!$C171&lt;&gt;MasterCMCopy!$C170),MasterCMCopy!$C171,"")</f>
        <v/>
      </c>
      <c r="AB171" s="84" t="str">
        <f>IF(AND(LEFT(MasterCMCopy!$C171,6)="BT-196", MasterCMCopy!$C171&lt;&gt;MasterCMCopy!$C170), MasterCMCopy!$D171 &amp; " of " &amp; MasterCMCopy!$L171 &amp; " under " &amp; MasterCMCopy!$I171,"")</f>
        <v/>
      </c>
      <c r="AC171" s="84" t="str">
        <f t="shared" si="4"/>
        <v/>
      </c>
      <c r="AD171" s="84" t="str">
        <f t="shared" si="5"/>
        <v/>
      </c>
    </row>
    <row r="172">
      <c r="A172" s="84" t="str">
        <f t="shared" si="1"/>
        <v>ND-LotsGroupAwardCriterionNumberUnpublish.rml.ttl</v>
      </c>
      <c r="B172" s="84" t="str">
        <f>IF(MasterCMCopy!$X172="","---", "tedm:" &amp; IF(LEFT(MasterCMCopy!$C172, 3)="ND-", IF(LEFT(MasterCMCopy!$C176, 3)="ND-", MasterCMCopy!$L178, MasterCMCopy!$L176) &amp; "-" &amp; MasterCMCopy!$C172, MasterCMCopy!$L172 &amp; "-" &amp; MasterCMCopy!$I172))</f>
        <v>tedm:MG-NonPublishedInformation-ND-LotsGroupAwardCriterionNumberUnpublish</v>
      </c>
      <c r="C172" s="85" t="str">
        <f>IF(AND(LEFT(MasterCMCopy!$C172,6)="BT-195", OR(LEFT(MasterCMCopy!$C171,3)="ND-",$B172&lt;&gt;$B171)),MasterCMCopy!$L172,"")</f>
        <v/>
      </c>
      <c r="D172" s="84" t="str">
        <f>IF(AND(LEFT(MasterCMCopy!$C172,3)="ND-", OR(MasterCMCopy!$N172&lt;&gt;MasterCMCopy!$N171, MasterCMCopy!$P172&lt;&gt;MasterCMCopy!$P171)),MasterCMCopy!$C172,"")</f>
        <v>ND-LotsGroupAwardCriterionNumberUnpublish</v>
      </c>
      <c r="E172" s="84" t="str">
        <f>IF(AND(LEFT(MasterCMCopy!$C172,3)="ND-", OR(MasterCMCopy!$N172&lt;&gt;MasterCMCopy!$N171, MasterCMCopy!$P172&lt;&gt;MasterCMCopy!$P171)),MasterCMCopy!$N172,"")</f>
        <v>/*/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v>
      </c>
      <c r="F172" s="86" t="str">
        <f>IFERROR(__xludf.DUMMYFUNCTION("IF($E172="""", """", REGEXEXTRACT($E172,""efbc:FieldIdentifierCode[^\]]+""))"),"efbc:FieldIdentifierCode/text()='awa-cri-num'")</f>
        <v>efbc:FieldIdentifierCode/text()='awa-cri-num'</v>
      </c>
      <c r="G172" s="87" t="str">
        <f>MasterCMCopy!A172</f>
        <v>1.4</v>
      </c>
      <c r="H172" s="87" t="str">
        <f>MasterCMCopy!B172</f>
        <v>1.7</v>
      </c>
      <c r="J172" s="86" t="str">
        <f>IF(LEFT(MasterCMCopy!$C172,3)="ND-", IF(LEFT(MasterCMCopy!$X172,10)&lt;&gt;"epo:NonPub", MasterCMCopy!$L172, IF(RIGHT(MasterCMCopy!$X172,13)="epo:Procedure", "MG-Procedure", "")), "")</f>
        <v/>
      </c>
      <c r="K172" s="85" t="str">
        <f>IF(J172="", "", IF(J172="MG-Procedure", "ND-Root", MasterCMCopy!H172))</f>
        <v/>
      </c>
      <c r="L172" s="84" t="str">
        <f>IF($J172="", "", MasterCMCopy!$C172 &amp; " (concernsMaskedObject)")</f>
        <v/>
      </c>
      <c r="M172" s="84" t="str">
        <f>IFERROR(__xludf.DUMMYFUNCTION("IF($J172="""", """", ""Connection from NonPublishedInformation to "" &amp; REGEXEXTRACT(MasterCMCopy!$X172, "".*:(.*)"") &amp; "" under "" &amp; $J172 &amp; ""_"" &amp; $K172)"),"")</f>
        <v/>
      </c>
      <c r="N172" s="84" t="str">
        <f t="shared" si="6"/>
        <v/>
      </c>
      <c r="O172" s="86" t="str">
        <f>IFERROR(__xludf.DUMMYFUNCTION("IF($J172="""", """", IF($J172=""MG-Procedure"", """", REGEXREPLACE(MasterCMCopy!$P172,""\[[^\]]+\]"","""")))"),"")</f>
        <v/>
      </c>
      <c r="P172" s="83" t="str">
        <f>IFERROR(__xludf.DUMMYFUNCTION("REGEXREPLACE($O172,""[^/]+"","".."")"),"")</f>
        <v/>
      </c>
      <c r="Q172" s="84" t="str">
        <f>IF(AND(LEFT(MasterCMCopy!$C172,6)="BT-195", OR(MasterCMCopy!$O172&lt;&gt;MasterCMCopy!$O171,$G172&lt;&gt;$G171,$H172&lt;&gt;$H171)),MasterCMCopy!$C172,"")</f>
        <v/>
      </c>
      <c r="R172" s="84" t="str">
        <f>IF(AND(LEFT(MasterCMCopy!$C172,6)="BT-195", OR(MasterCMCopy!$O172&lt;&gt;MasterCMCopy!$O171,$G172&lt;&gt;$G171,$H172&lt;&gt;$H171)), "The field " &amp; MasterCMCopy!$C172 &amp; ", " &amp; MasterCMCopy!$D172 &amp; ", specifies information to generate the URI of the masked property","")</f>
        <v/>
      </c>
      <c r="S172" s="84" t="str">
        <f>IF(AND(LEFT(MasterCMCopy!$C172,6)="BT-195", OR(MasterCMCopy!$O172&lt;&gt;MasterCMCopy!$O171,$G172&lt;&gt;$G171,$H172&lt;&gt;$H171)),MasterCMCopy!$O172,"")</f>
        <v/>
      </c>
      <c r="T172" s="84" t="str">
        <f>IFERROR(__xludf.DUMMYFUNCTION("IF(AND(LEFT(MasterCMCopy!$C172,6)=""BT-195"", MasterCMCopy!$O172&lt;&gt;MasterCMCopy!$O171),IFNA(REGEXEXTRACT(MasterCMCopy!$Y172,""&lt;(.*)&gt;""),""UNKNOWN""),"""")"),"")</f>
        <v/>
      </c>
      <c r="U172" s="84" t="str">
        <f>IF(AND(LEFT(MasterCMCopy!$C172,6)="BT-197", MasterCMCopy!$C172&lt;&gt;MasterCMCopy!$C171),MasterCMCopy!$C172,"")</f>
        <v/>
      </c>
      <c r="V172" s="84" t="str">
        <f>IF(AND(LEFT(MasterCMCopy!$C172,6)="BT-197", MasterCMCopy!$C172&lt;&gt;MasterCMCopy!$C171), "In " &amp; MasterCMCopy!$C172 &amp; ", " &amp; MasterCMCopy!$D172 &amp; ", we link to the at-voc:non-publication-justification controlled list","")</f>
        <v/>
      </c>
      <c r="W172" s="84" t="str">
        <f>IF(AND(LEFT(MasterCMCopy!$C172,6)="BT-198", MasterCMCopy!$C172&lt;&gt;MasterCMCopy!$C171),MasterCMCopy!$C172,"")</f>
        <v/>
      </c>
      <c r="X172" s="84" t="str">
        <f>IF(AND(LEFT(MasterCMCopy!$C172,6)="BT-198", MasterCMCopy!$C172&lt;&gt;MasterCMCopy!$C171), MasterCMCopy!$D172 &amp; IF(AND(MasterCMCopy!$C172=MasterCMCopy!$C173, MasterCMCopy!$D172&lt;&gt;MasterCMCopy!$D173), (" (" &amp; MasterCMCopy!$D173 &amp; " below SDK 1.6)"), ""),"")</f>
        <v/>
      </c>
      <c r="Y172" s="84" t="str">
        <f t="shared" si="2"/>
        <v>tedm:MG-langString-hasConfidentialityJustification--NonPublishedInformation-ND-LotsGroupAwardCriterionNumberUnpublish</v>
      </c>
      <c r="Z172" s="84" t="str">
        <f t="shared" si="3"/>
        <v>/*/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ReasonDescription</v>
      </c>
      <c r="AA172" s="84" t="str">
        <f>IF(AND(LEFT(MasterCMCopy!$C172,6)="BT-196", MasterCMCopy!$C172&lt;&gt;MasterCMCopy!$C171),MasterCMCopy!$C172,"")</f>
        <v/>
      </c>
      <c r="AB172" s="84" t="str">
        <f>IF(AND(LEFT(MasterCMCopy!$C172,6)="BT-196", MasterCMCopy!$C172&lt;&gt;MasterCMCopy!$C171), MasterCMCopy!$D172 &amp; " of " &amp; MasterCMCopy!$L172 &amp; " under " &amp; MasterCMCopy!$I172,"")</f>
        <v/>
      </c>
      <c r="AC172" s="84" t="str">
        <f t="shared" si="4"/>
        <v/>
      </c>
      <c r="AD172" s="84" t="str">
        <f t="shared" si="5"/>
        <v/>
      </c>
    </row>
    <row r="173">
      <c r="A173" s="84" t="str">
        <f t="shared" si="1"/>
        <v/>
      </c>
      <c r="B173" s="84" t="str">
        <f>IF(MasterCMCopy!$X173="","---", "tedm:" &amp; IF(LEFT(MasterCMCopy!$C173, 3)="ND-", IF(LEFT(MasterCMCopy!$C177, 3)="ND-", MasterCMCopy!$L179, MasterCMCopy!$L177) &amp; "-" &amp; MasterCMCopy!$C173, MasterCMCopy!$L173 &amp; "-" &amp; MasterCMCopy!$I173))</f>
        <v>tedm:MG-NonPublishedInformation-ND-LotsGroupAwardCriterionNumberUnpublish</v>
      </c>
      <c r="C173" s="85" t="str">
        <f>IF(AND(LEFT(MasterCMCopy!$C173,6)="BT-195", OR(LEFT(MasterCMCopy!$C172,3)="ND-",$B173&lt;&gt;$B172)),MasterCMCopy!$L173,"")</f>
        <v/>
      </c>
      <c r="D173" s="84" t="str">
        <f>IF(AND(LEFT(MasterCMCopy!$C173,3)="ND-", OR(MasterCMCopy!$N173&lt;&gt;MasterCMCopy!$N172, MasterCMCopy!$P173&lt;&gt;MasterCMCopy!$P172)),MasterCMCopy!$C173,"")</f>
        <v/>
      </c>
      <c r="E173" s="84" t="str">
        <f>IF(AND(LEFT(MasterCMCopy!$C173,3)="ND-", OR(MasterCMCopy!$N173&lt;&gt;MasterCMCopy!$N172, MasterCMCopy!$P173&lt;&gt;MasterCMCopy!$P172)),MasterCMCopy!$N173,"")</f>
        <v/>
      </c>
      <c r="F173" s="86" t="str">
        <f>IFERROR(__xludf.DUMMYFUNCTION("IF($E173="""", """", REGEXEXTRACT($E173,""efbc:FieldIdentifierCode[^\]]+""))"),"")</f>
        <v/>
      </c>
      <c r="G173" s="87" t="str">
        <f>MasterCMCopy!A173</f>
        <v>1.4</v>
      </c>
      <c r="H173" s="87" t="str">
        <f>MasterCMCopy!B173</f>
        <v>1.7</v>
      </c>
      <c r="J173" s="86" t="str">
        <f>IF(LEFT(MasterCMCopy!$C173,3)="ND-", IF(LEFT(MasterCMCopy!$X173,10)&lt;&gt;"epo:NonPub", MasterCMCopy!$L173, IF(RIGHT(MasterCMCopy!$X173,13)="epo:Procedure", "MG-Procedure", "")), "")</f>
        <v/>
      </c>
      <c r="K173" s="85" t="str">
        <f>IF(J173="", "", IF(J173="MG-Procedure", "ND-Root", MasterCMCopy!H173))</f>
        <v/>
      </c>
      <c r="L173" s="84" t="str">
        <f>IF($J173="", "", MasterCMCopy!$C173 &amp; " (concernsMaskedObject)")</f>
        <v/>
      </c>
      <c r="M173" s="84" t="str">
        <f>IFERROR(__xludf.DUMMYFUNCTION("IF($J173="""", """", ""Connection from NonPublishedInformation to "" &amp; REGEXEXTRACT(MasterCMCopy!$X173, "".*:(.*)"") &amp; "" under "" &amp; $J173 &amp; ""_"" &amp; $K173)"),"")</f>
        <v/>
      </c>
      <c r="N173" s="84" t="str">
        <f t="shared" si="6"/>
        <v/>
      </c>
      <c r="O173" s="86" t="str">
        <f>IFERROR(__xludf.DUMMYFUNCTION("IF($J173="""", """", IF($J173=""MG-Procedure"", """", REGEXREPLACE(MasterCMCopy!$P173,""\[[^\]]+\]"","""")))"),"")</f>
        <v/>
      </c>
      <c r="P173" s="83" t="str">
        <f>IFERROR(__xludf.DUMMYFUNCTION("REGEXREPLACE($O173,""[^/]+"","".."")"),"")</f>
        <v/>
      </c>
      <c r="Q173" s="84" t="str">
        <f>IF(AND(LEFT(MasterCMCopy!$C173,6)="BT-195", OR(MasterCMCopy!$O173&lt;&gt;MasterCMCopy!$O172,$G173&lt;&gt;$G172,$H173&lt;&gt;$H172)),MasterCMCopy!$C173,"")</f>
        <v/>
      </c>
      <c r="R173" s="84" t="str">
        <f>IF(AND(LEFT(MasterCMCopy!$C173,6)="BT-195", OR(MasterCMCopy!$O173&lt;&gt;MasterCMCopy!$O172,$G173&lt;&gt;$G172,$H173&lt;&gt;$H172)), "The field " &amp; MasterCMCopy!$C173 &amp; ", " &amp; MasterCMCopy!$D173 &amp; ", specifies information to generate the URI of the masked property","")</f>
        <v/>
      </c>
      <c r="S173" s="84" t="str">
        <f>IF(AND(LEFT(MasterCMCopy!$C173,6)="BT-195", OR(MasterCMCopy!$O173&lt;&gt;MasterCMCopy!$O172,$G173&lt;&gt;$G172,$H173&lt;&gt;$H172)),MasterCMCopy!$O173,"")</f>
        <v/>
      </c>
      <c r="T173" s="84" t="str">
        <f>IFERROR(__xludf.DUMMYFUNCTION("IF(AND(LEFT(MasterCMCopy!$C173,6)=""BT-195"", MasterCMCopy!$O173&lt;&gt;MasterCMCopy!$O172),IFNA(REGEXEXTRACT(MasterCMCopy!$Y173,""&lt;(.*)&gt;""),""UNKNOWN""),"""")"),"")</f>
        <v/>
      </c>
      <c r="U173" s="84" t="str">
        <f>IF(AND(LEFT(MasterCMCopy!$C173,6)="BT-197", MasterCMCopy!$C173&lt;&gt;MasterCMCopy!$C172),MasterCMCopy!$C173,"")</f>
        <v/>
      </c>
      <c r="V173" s="84" t="str">
        <f>IF(AND(LEFT(MasterCMCopy!$C173,6)="BT-197", MasterCMCopy!$C173&lt;&gt;MasterCMCopy!$C172), "In " &amp; MasterCMCopy!$C173 &amp; ", " &amp; MasterCMCopy!$D173 &amp; ", we link to the at-voc:non-publication-justification controlled list","")</f>
        <v/>
      </c>
      <c r="W173" s="84" t="str">
        <f>IF(AND(LEFT(MasterCMCopy!$C173,6)="BT-198", MasterCMCopy!$C173&lt;&gt;MasterCMCopy!$C172),MasterCMCopy!$C173,"")</f>
        <v/>
      </c>
      <c r="X173" s="84" t="str">
        <f>IF(AND(LEFT(MasterCMCopy!$C173,6)="BT-198", MasterCMCopy!$C173&lt;&gt;MasterCMCopy!$C172), MasterCMCopy!$D173 &amp; IF(AND(MasterCMCopy!$C173=MasterCMCopy!$C174, MasterCMCopy!$D173&lt;&gt;MasterCMCopy!$D174), (" (" &amp; MasterCMCopy!$D174 &amp; " below SDK 1.6)"), ""),"")</f>
        <v/>
      </c>
      <c r="Y173" s="84" t="str">
        <f t="shared" si="2"/>
        <v>tedm:MG-langString-hasConfidentialityJustification--NonPublishedInformation-ND-LotsGroupAwardCriterionNumberUnpublish</v>
      </c>
      <c r="Z173" s="84" t="str">
        <f t="shared" si="3"/>
        <v/>
      </c>
      <c r="AA173" s="84" t="str">
        <f>IF(AND(LEFT(MasterCMCopy!$C173,6)="BT-196", MasterCMCopy!$C173&lt;&gt;MasterCMCopy!$C172),MasterCMCopy!$C173,"")</f>
        <v/>
      </c>
      <c r="AB173" s="84" t="str">
        <f>IF(AND(LEFT(MasterCMCopy!$C173,6)="BT-196", MasterCMCopy!$C173&lt;&gt;MasterCMCopy!$C172), MasterCMCopy!$D173 &amp; " of " &amp; MasterCMCopy!$L173 &amp; " under " &amp; MasterCMCopy!$I173,"")</f>
        <v/>
      </c>
      <c r="AC173" s="84" t="str">
        <f t="shared" si="4"/>
        <v/>
      </c>
      <c r="AD173" s="84" t="str">
        <f t="shared" si="5"/>
        <v/>
      </c>
    </row>
    <row r="174">
      <c r="A174" s="84" t="str">
        <f t="shared" si="1"/>
        <v/>
      </c>
      <c r="B174" s="84" t="str">
        <f>IF(MasterCMCopy!$X174="","---", "tedm:" &amp; IF(LEFT(MasterCMCopy!$C174, 3)="ND-", IF(LEFT(MasterCMCopy!$C178, 3)="ND-", MasterCMCopy!$L180, MasterCMCopy!$L178) &amp; "-" &amp; MasterCMCopy!$C174, MasterCMCopy!$L174 &amp; "-" &amp; MasterCMCopy!$I174))</f>
        <v>tedm:MG-NonPublishedInformation-ND-LotsGroupAwardCriterionNumberUnpublish</v>
      </c>
      <c r="C174" s="85" t="str">
        <f>IF(AND(LEFT(MasterCMCopy!$C174,6)="BT-195", OR(LEFT(MasterCMCopy!$C173,3)="ND-",$B174&lt;&gt;$B173)),MasterCMCopy!$L174,"")</f>
        <v/>
      </c>
      <c r="D174" s="84" t="str">
        <f>IF(AND(LEFT(MasterCMCopy!$C174,3)="ND-", OR(MasterCMCopy!$N174&lt;&gt;MasterCMCopy!$N173, MasterCMCopy!$P174&lt;&gt;MasterCMCopy!$P173)),MasterCMCopy!$C174,"")</f>
        <v/>
      </c>
      <c r="E174" s="84" t="str">
        <f>IF(AND(LEFT(MasterCMCopy!$C174,3)="ND-", OR(MasterCMCopy!$N174&lt;&gt;MasterCMCopy!$N173, MasterCMCopy!$P174&lt;&gt;MasterCMCopy!$P173)),MasterCMCopy!$N174,"")</f>
        <v/>
      </c>
      <c r="F174" s="86" t="str">
        <f>IFERROR(__xludf.DUMMYFUNCTION("IF($E174="""", """", REGEXEXTRACT($E174,""efbc:FieldIdentifierCode[^\]]+""))"),"")</f>
        <v/>
      </c>
      <c r="G174" s="87" t="str">
        <f>MasterCMCopy!A174</f>
        <v>1.4</v>
      </c>
      <c r="H174" s="87" t="str">
        <f>MasterCMCopy!B174</f>
        <v>1.7</v>
      </c>
      <c r="J174" s="86" t="str">
        <f>IF(LEFT(MasterCMCopy!$C174,3)="ND-", IF(LEFT(MasterCMCopy!$X174,10)&lt;&gt;"epo:NonPub", MasterCMCopy!$L174, IF(RIGHT(MasterCMCopy!$X174,13)="epo:Procedure", "MG-Procedure", "")), "")</f>
        <v>MG-AwardCriterion-hasConstraint-LotGroup-specifiesProcurementCriterion-LotGroup</v>
      </c>
      <c r="K174" s="85" t="str">
        <f>IF(J174="", "", IF(J174="MG-Procedure", "ND-Root", MasterCMCopy!H174))</f>
        <v>ND-LotsGroupAwardCriterionParameter</v>
      </c>
      <c r="L174" s="84" t="str">
        <f>IF($J174="", "", MasterCMCopy!$C174 &amp; " (concernsMaskedObject)")</f>
        <v>ND-LotsGroupAwardCriterionNumberUnpublish (concernsMaskedObject)</v>
      </c>
      <c r="M174" s="84" t="str">
        <f>IFERROR(__xludf.DUMMYFUNCTION("IF($J174="""", """", ""Connection from NonPublishedInformation to "" &amp; REGEXEXTRACT(MasterCMCopy!$X174, "".*:(.*)"") &amp; "" under "" &amp; $J174 &amp; ""_"" &amp; $K174)"),"Connection from NonPublishedInformation to AwardCriterion OR  under MG-AwardCriterion-hasConstraint-LotGroup-specifiesProcurementCriterion-LotGroup_ND-LotsGroupAwardCriterionParameter")</f>
        <v>Connection from NonPublishedInformation to AwardCriterion OR  under MG-AwardCriterion-hasConstraint-LotGroup-specifiesProcurementCriterion-LotGroup_ND-LotsGroupAwardCriterionParameter</v>
      </c>
      <c r="N174" s="84" t="str">
        <f t="shared" si="6"/>
        <v>tedm:MG-AwardCriterion-hasConstraint-LotGroup-specifiesProcurementCriterion-LotGroup_ND-LotsGroupAwardCriterionParameter</v>
      </c>
      <c r="O174" s="86" t="str">
        <f>IFERROR(__xludf.DUMMYFUNCTION("IF($J174="""", """", IF($J174=""MG-Procedure"", """", REGEXREPLACE(MasterCMCopy!$P174,""\[[^\]]+\]"","""")))"),"efac:FieldsPrivacy")</f>
        <v>efac:FieldsPrivacy</v>
      </c>
      <c r="P174" s="83" t="str">
        <f>IFERROR(__xludf.DUMMYFUNCTION("REGEXREPLACE($O174,""[^/]+"","".."")"),"..")</f>
        <v>..</v>
      </c>
      <c r="Q174" s="84" t="str">
        <f>IF(AND(LEFT(MasterCMCopy!$C174,6)="BT-195", OR(MasterCMCopy!$O174&lt;&gt;MasterCMCopy!$O173,$G174&lt;&gt;$G173,$H174&lt;&gt;$H173)),MasterCMCopy!$C174,"")</f>
        <v/>
      </c>
      <c r="R174" s="84" t="str">
        <f>IF(AND(LEFT(MasterCMCopy!$C174,6)="BT-195", OR(MasterCMCopy!$O174&lt;&gt;MasterCMCopy!$O173,$G174&lt;&gt;$G173,$H174&lt;&gt;$H173)), "The field " &amp; MasterCMCopy!$C174 &amp; ", " &amp; MasterCMCopy!$D174 &amp; ", specifies information to generate the URI of the masked property","")</f>
        <v/>
      </c>
      <c r="S174" s="84" t="str">
        <f>IF(AND(LEFT(MasterCMCopy!$C174,6)="BT-195", OR(MasterCMCopy!$O174&lt;&gt;MasterCMCopy!$O173,$G174&lt;&gt;$G173,$H174&lt;&gt;$H173)),MasterCMCopy!$O174,"")</f>
        <v/>
      </c>
      <c r="T174" s="84" t="str">
        <f>IFERROR(__xludf.DUMMYFUNCTION("IF(AND(LEFT(MasterCMCopy!$C174,6)=""BT-195"", MasterCMCopy!$O174&lt;&gt;MasterCMCopy!$O173),IFNA(REGEXEXTRACT(MasterCMCopy!$Y174,""&lt;(.*)&gt;""),""UNKNOWN""),"""")"),"")</f>
        <v/>
      </c>
      <c r="U174" s="84" t="str">
        <f>IF(AND(LEFT(MasterCMCopy!$C174,6)="BT-197", MasterCMCopy!$C174&lt;&gt;MasterCMCopy!$C173),MasterCMCopy!$C174,"")</f>
        <v/>
      </c>
      <c r="V174" s="84" t="str">
        <f>IF(AND(LEFT(MasterCMCopy!$C174,6)="BT-197", MasterCMCopy!$C174&lt;&gt;MasterCMCopy!$C173), "In " &amp; MasterCMCopy!$C174 &amp; ", " &amp; MasterCMCopy!$D174 &amp; ", we link to the at-voc:non-publication-justification controlled list","")</f>
        <v/>
      </c>
      <c r="W174" s="84" t="str">
        <f>IF(AND(LEFT(MasterCMCopy!$C174,6)="BT-198", MasterCMCopy!$C174&lt;&gt;MasterCMCopy!$C173),MasterCMCopy!$C174,"")</f>
        <v/>
      </c>
      <c r="X174" s="84" t="str">
        <f>IF(AND(LEFT(MasterCMCopy!$C174,6)="BT-198", MasterCMCopy!$C174&lt;&gt;MasterCMCopy!$C173), MasterCMCopy!$D174 &amp; IF(AND(MasterCMCopy!$C174=MasterCMCopy!$C175, MasterCMCopy!$D174&lt;&gt;MasterCMCopy!$D175), (" (" &amp; MasterCMCopy!$D175 &amp; " below SDK 1.6)"), ""),"")</f>
        <v/>
      </c>
      <c r="Y174" s="84" t="str">
        <f t="shared" si="2"/>
        <v>tedm:MG-langString-hasConfidentialityJustification--NonPublishedInformation-ND-LotsGroupAwardCriterionNumberUnpublish</v>
      </c>
      <c r="Z174" s="84" t="str">
        <f t="shared" si="3"/>
        <v/>
      </c>
      <c r="AA174" s="84" t="str">
        <f>IF(AND(LEFT(MasterCMCopy!$C174,6)="BT-196", MasterCMCopy!$C174&lt;&gt;MasterCMCopy!$C173),MasterCMCopy!$C174,"")</f>
        <v/>
      </c>
      <c r="AB174" s="84" t="str">
        <f>IF(AND(LEFT(MasterCMCopy!$C174,6)="BT-196", MasterCMCopy!$C174&lt;&gt;MasterCMCopy!$C173), MasterCMCopy!$D174 &amp; " of " &amp; MasterCMCopy!$L174 &amp; " under " &amp; MasterCMCopy!$I174,"")</f>
        <v/>
      </c>
      <c r="AC174" s="84" t="str">
        <f t="shared" si="4"/>
        <v/>
      </c>
      <c r="AD174" s="84" t="str">
        <f t="shared" si="5"/>
        <v/>
      </c>
    </row>
    <row r="175">
      <c r="A175" s="84" t="str">
        <f t="shared" si="1"/>
        <v>ND-LotsGroupAwardCriterionWeightNumberUnpublish.rml.ttl</v>
      </c>
      <c r="B175" s="84" t="str">
        <f>IF(MasterCMCopy!$X175="","---", "tedm:" &amp; IF(LEFT(MasterCMCopy!$C175, 3)="ND-", IF(LEFT(MasterCMCopy!$C179, 3)="ND-", MasterCMCopy!$L181, MasterCMCopy!$L179) &amp; "-" &amp; MasterCMCopy!$C175, MasterCMCopy!$L175 &amp; "-" &amp; MasterCMCopy!$I175))</f>
        <v>tedm:MG-NonPublishedInformation-ND-LotsGroupAwardCriterionWeightNumberUnpublish</v>
      </c>
      <c r="C175" s="85" t="str">
        <f>IF(AND(LEFT(MasterCMCopy!$C175,6)="BT-195", OR(LEFT(MasterCMCopy!$C174,3)="ND-",$B175&lt;&gt;$B174)),MasterCMCopy!$L175,"")</f>
        <v/>
      </c>
      <c r="D175" s="84" t="str">
        <f>IF(AND(LEFT(MasterCMCopy!$C175,3)="ND-", OR(MasterCMCopy!$N175&lt;&gt;MasterCMCopy!$N174, MasterCMCopy!$P175&lt;&gt;MasterCMCopy!$P174)),MasterCMCopy!$C175,"")</f>
        <v>ND-LotsGroupAwardCriterionWeightNumberUnpublish</v>
      </c>
      <c r="E175" s="84" t="str">
        <f>IF(AND(LEFT(MasterCMCopy!$C175,3)="ND-", OR(MasterCMCopy!$N175&lt;&gt;MasterCMCopy!$N174, MasterCMCopy!$P175&lt;&gt;MasterCMCopy!$P174)),MasterCMCopy!$N175,"")</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v>
      </c>
      <c r="F175" s="86" t="str">
        <f>IFERROR(__xludf.DUMMYFUNCTION("IF($E175="""", """", REGEXEXTRACT($E175,""efbc:FieldIdentifierCode[^\]]+""))"),"efbc:FieldIdentifierCode/text()='awa-cri-num'")</f>
        <v>efbc:FieldIdentifierCode/text()='awa-cri-num'</v>
      </c>
      <c r="G175" s="87" t="str">
        <f>MasterCMCopy!A175</f>
        <v>1.8</v>
      </c>
      <c r="H175" s="87" t="str">
        <f>MasterCMCopy!B175</f>
        <v/>
      </c>
      <c r="J175" s="86" t="str">
        <f>IF(LEFT(MasterCMCopy!$C175,3)="ND-", IF(LEFT(MasterCMCopy!$X175,10)&lt;&gt;"epo:NonPub", MasterCMCopy!$L175, IF(RIGHT(MasterCMCopy!$X175,13)="epo:Procedure", "MG-Procedure", "")), "")</f>
        <v/>
      </c>
      <c r="K175" s="85" t="str">
        <f>IF(J175="", "", IF(J175="MG-Procedure", "ND-Root", MasterCMCopy!H175))</f>
        <v/>
      </c>
      <c r="L175" s="84" t="str">
        <f>IF($J175="", "", MasterCMCopy!$C175 &amp; " (concernsMaskedObject)")</f>
        <v/>
      </c>
      <c r="M175" s="84" t="str">
        <f>IFERROR(__xludf.DUMMYFUNCTION("IF($J175="""", """", ""Connection from NonPublishedInformation to "" &amp; REGEXEXTRACT(MasterCMCopy!$X175, "".*:(.*)"") &amp; "" under "" &amp; $J175 &amp; ""_"" &amp; $K175)"),"")</f>
        <v/>
      </c>
      <c r="N175" s="84" t="str">
        <f t="shared" si="6"/>
        <v/>
      </c>
      <c r="O175" s="86" t="str">
        <f>IFERROR(__xludf.DUMMYFUNCTION("IF($J175="""", """", IF($J175=""MG-Procedure"", """", REGEXREPLACE(MasterCMCopy!$P175,""\[[^\]]+\]"","""")))"),"")</f>
        <v/>
      </c>
      <c r="P175" s="83" t="str">
        <f>IFERROR(__xludf.DUMMYFUNCTION("REGEXREPLACE($O175,""[^/]+"","".."")"),"")</f>
        <v/>
      </c>
      <c r="Q175" s="84" t="str">
        <f>IF(AND(LEFT(MasterCMCopy!$C175,6)="BT-195", OR(MasterCMCopy!$O175&lt;&gt;MasterCMCopy!$O174,$G175&lt;&gt;$G174,$H175&lt;&gt;$H174)),MasterCMCopy!$C175,"")</f>
        <v/>
      </c>
      <c r="R175" s="84" t="str">
        <f>IF(AND(LEFT(MasterCMCopy!$C175,6)="BT-195", OR(MasterCMCopy!$O175&lt;&gt;MasterCMCopy!$O174,$G175&lt;&gt;$G174,$H175&lt;&gt;$H174)), "The field " &amp; MasterCMCopy!$C175 &amp; ", " &amp; MasterCMCopy!$D175 &amp; ", specifies information to generate the URI of the masked property","")</f>
        <v/>
      </c>
      <c r="S175" s="84" t="str">
        <f>IF(AND(LEFT(MasterCMCopy!$C175,6)="BT-195", OR(MasterCMCopy!$O175&lt;&gt;MasterCMCopy!$O174,$G175&lt;&gt;$G174,$H175&lt;&gt;$H174)),MasterCMCopy!$O175,"")</f>
        <v/>
      </c>
      <c r="T175" s="84" t="str">
        <f>IFERROR(__xludf.DUMMYFUNCTION("IF(AND(LEFT(MasterCMCopy!$C175,6)=""BT-195"", MasterCMCopy!$O175&lt;&gt;MasterCMCopy!$O174),IFNA(REGEXEXTRACT(MasterCMCopy!$Y175,""&lt;(.*)&gt;""),""UNKNOWN""),"""")"),"")</f>
        <v/>
      </c>
      <c r="U175" s="84" t="str">
        <f>IF(AND(LEFT(MasterCMCopy!$C175,6)="BT-197", MasterCMCopy!$C175&lt;&gt;MasterCMCopy!$C174),MasterCMCopy!$C175,"")</f>
        <v/>
      </c>
      <c r="V175" s="84" t="str">
        <f>IF(AND(LEFT(MasterCMCopy!$C175,6)="BT-197", MasterCMCopy!$C175&lt;&gt;MasterCMCopy!$C174), "In " &amp; MasterCMCopy!$C175 &amp; ", " &amp; MasterCMCopy!$D175 &amp; ", we link to the at-voc:non-publication-justification controlled list","")</f>
        <v/>
      </c>
      <c r="W175" s="84" t="str">
        <f>IF(AND(LEFT(MasterCMCopy!$C175,6)="BT-198", MasterCMCopy!$C175&lt;&gt;MasterCMCopy!$C174),MasterCMCopy!$C175,"")</f>
        <v/>
      </c>
      <c r="X175" s="84" t="str">
        <f>IF(AND(LEFT(MasterCMCopy!$C175,6)="BT-198", MasterCMCopy!$C175&lt;&gt;MasterCMCopy!$C174), MasterCMCopy!$D175 &amp; IF(AND(MasterCMCopy!$C175=MasterCMCopy!$C176, MasterCMCopy!$D175&lt;&gt;MasterCMCopy!$D176), (" (" &amp; MasterCMCopy!$D176 &amp; " below SDK 1.6)"), ""),"")</f>
        <v/>
      </c>
      <c r="Y175" s="84" t="str">
        <f t="shared" si="2"/>
        <v>tedm:MG-langString-hasConfidentialityJustification--NonPublishedInformation-ND-LotsGroupAwardCriterionWeightNumberUnpublish</v>
      </c>
      <c r="Z175" s="84" t="str">
        <f t="shared" si="3"/>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v>
      </c>
      <c r="AA175" s="84" t="str">
        <f>IF(AND(LEFT(MasterCMCopy!$C175,6)="BT-196", MasterCMCopy!$C175&lt;&gt;MasterCMCopy!$C174),MasterCMCopy!$C175,"")</f>
        <v/>
      </c>
      <c r="AB175" s="84" t="str">
        <f>IF(AND(LEFT(MasterCMCopy!$C175,6)="BT-196", MasterCMCopy!$C175&lt;&gt;MasterCMCopy!$C174), MasterCMCopy!$D175 &amp; " of " &amp; MasterCMCopy!$L175 &amp; " under " &amp; MasterCMCopy!$I175,"")</f>
        <v/>
      </c>
      <c r="AC175" s="84" t="str">
        <f t="shared" si="4"/>
        <v/>
      </c>
      <c r="AD175" s="84" t="str">
        <f t="shared" si="5"/>
        <v/>
      </c>
    </row>
    <row r="176">
      <c r="A176" s="84" t="str">
        <f t="shared" si="1"/>
        <v/>
      </c>
      <c r="B176" s="84" t="str">
        <f>IF(MasterCMCopy!$X176="","---", "tedm:" &amp; IF(LEFT(MasterCMCopy!$C176, 3)="ND-", IF(LEFT(MasterCMCopy!$C180, 3)="ND-", MasterCMCopy!$L182, MasterCMCopy!$L180) &amp; "-" &amp; MasterCMCopy!$C176, MasterCMCopy!$L176 &amp; "-" &amp; MasterCMCopy!$I176))</f>
        <v>tedm:MG-NonPublishedInformation-ND-LotsGroupAwardCriterionWeightNumberUnpublish</v>
      </c>
      <c r="C176" s="85" t="str">
        <f>IF(AND(LEFT(MasterCMCopy!$C176,6)="BT-195", OR(LEFT(MasterCMCopy!$C175,3)="ND-",$B176&lt;&gt;$B175)),MasterCMCopy!$L176,"")</f>
        <v/>
      </c>
      <c r="D176" s="84" t="str">
        <f>IF(AND(LEFT(MasterCMCopy!$C176,3)="ND-", OR(MasterCMCopy!$N176&lt;&gt;MasterCMCopy!$N175, MasterCMCopy!$P176&lt;&gt;MasterCMCopy!$P175)),MasterCMCopy!$C176,"")</f>
        <v/>
      </c>
      <c r="E176" s="84" t="str">
        <f>IF(AND(LEFT(MasterCMCopy!$C176,3)="ND-", OR(MasterCMCopy!$N176&lt;&gt;MasterCMCopy!$N175, MasterCMCopy!$P176&lt;&gt;MasterCMCopy!$P175)),MasterCMCopy!$N176,"")</f>
        <v/>
      </c>
      <c r="F176" s="86" t="str">
        <f>IFERROR(__xludf.DUMMYFUNCTION("IF($E176="""", """", REGEXEXTRACT($E176,""efbc:FieldIdentifierCode[^\]]+""))"),"")</f>
        <v/>
      </c>
      <c r="G176" s="87" t="str">
        <f>MasterCMCopy!A176</f>
        <v>1.8</v>
      </c>
      <c r="H176" s="87" t="str">
        <f>MasterCMCopy!B176</f>
        <v/>
      </c>
      <c r="J176" s="86" t="str">
        <f>IF(LEFT(MasterCMCopy!$C176,3)="ND-", IF(LEFT(MasterCMCopy!$X176,10)&lt;&gt;"epo:NonPub", MasterCMCopy!$L176, IF(RIGHT(MasterCMCopy!$X176,13)="epo:Procedure", "MG-Procedure", "")), "")</f>
        <v/>
      </c>
      <c r="K176" s="85" t="str">
        <f>IF(J176="", "", IF(J176="MG-Procedure", "ND-Root", MasterCMCopy!H176))</f>
        <v/>
      </c>
      <c r="L176" s="84" t="str">
        <f>IF($J176="", "", MasterCMCopy!$C176 &amp; " (concernsMaskedObject)")</f>
        <v/>
      </c>
      <c r="M176" s="84" t="str">
        <f>IFERROR(__xludf.DUMMYFUNCTION("IF($J176="""", """", ""Connection from NonPublishedInformation to "" &amp; REGEXEXTRACT(MasterCMCopy!$X176, "".*:(.*)"") &amp; "" under "" &amp; $J176 &amp; ""_"" &amp; $K176)"),"")</f>
        <v/>
      </c>
      <c r="N176" s="84" t="str">
        <f t="shared" si="6"/>
        <v/>
      </c>
      <c r="O176" s="86" t="str">
        <f>IFERROR(__xludf.DUMMYFUNCTION("IF($J176="""", """", IF($J176=""MG-Procedure"", """", REGEXREPLACE(MasterCMCopy!$P176,""\[[^\]]+\]"","""")))"),"")</f>
        <v/>
      </c>
      <c r="P176" s="83" t="str">
        <f>IFERROR(__xludf.DUMMYFUNCTION("REGEXREPLACE($O176,""[^/]+"","".."")"),"")</f>
        <v/>
      </c>
      <c r="Q176" s="84" t="str">
        <f>IF(AND(LEFT(MasterCMCopy!$C176,6)="BT-195", OR(MasterCMCopy!$O176&lt;&gt;MasterCMCopy!$O175,$G176&lt;&gt;$G175,$H176&lt;&gt;$H175)),MasterCMCopy!$C176,"")</f>
        <v/>
      </c>
      <c r="R176" s="84" t="str">
        <f>IF(AND(LEFT(MasterCMCopy!$C176,6)="BT-195", OR(MasterCMCopy!$O176&lt;&gt;MasterCMCopy!$O175,$G176&lt;&gt;$G175,$H176&lt;&gt;$H175)), "The field " &amp; MasterCMCopy!$C176 &amp; ", " &amp; MasterCMCopy!$D176 &amp; ", specifies information to generate the URI of the masked property","")</f>
        <v/>
      </c>
      <c r="S176" s="84" t="str">
        <f>IF(AND(LEFT(MasterCMCopy!$C176,6)="BT-195", OR(MasterCMCopy!$O176&lt;&gt;MasterCMCopy!$O175,$G176&lt;&gt;$G175,$H176&lt;&gt;$H175)),MasterCMCopy!$O176,"")</f>
        <v/>
      </c>
      <c r="T176" s="84" t="str">
        <f>IFERROR(__xludf.DUMMYFUNCTION("IF(AND(LEFT(MasterCMCopy!$C176,6)=""BT-195"", MasterCMCopy!$O176&lt;&gt;MasterCMCopy!$O175),IFNA(REGEXEXTRACT(MasterCMCopy!$Y176,""&lt;(.*)&gt;""),""UNKNOWN""),"""")"),"")</f>
        <v/>
      </c>
      <c r="U176" s="84" t="str">
        <f>IF(AND(LEFT(MasterCMCopy!$C176,6)="BT-197", MasterCMCopy!$C176&lt;&gt;MasterCMCopy!$C175),MasterCMCopy!$C176,"")</f>
        <v/>
      </c>
      <c r="V176" s="84" t="str">
        <f>IF(AND(LEFT(MasterCMCopy!$C176,6)="BT-197", MasterCMCopy!$C176&lt;&gt;MasterCMCopy!$C175), "In " &amp; MasterCMCopy!$C176 &amp; ", " &amp; MasterCMCopy!$D176 &amp; ", we link to the at-voc:non-publication-justification controlled list","")</f>
        <v/>
      </c>
      <c r="W176" s="84" t="str">
        <f>IF(AND(LEFT(MasterCMCopy!$C176,6)="BT-198", MasterCMCopy!$C176&lt;&gt;MasterCMCopy!$C175),MasterCMCopy!$C176,"")</f>
        <v/>
      </c>
      <c r="X176" s="84" t="str">
        <f>IF(AND(LEFT(MasterCMCopy!$C176,6)="BT-198", MasterCMCopy!$C176&lt;&gt;MasterCMCopy!$C175), MasterCMCopy!$D176 &amp; IF(AND(MasterCMCopy!$C176=MasterCMCopy!$C177, MasterCMCopy!$D176&lt;&gt;MasterCMCopy!$D177), (" (" &amp; MasterCMCopy!$D177 &amp; " below SDK 1.6)"), ""),"")</f>
        <v/>
      </c>
      <c r="Y176" s="84" t="str">
        <f t="shared" si="2"/>
        <v>tedm:MG-langString-hasConfidentialityJustification--NonPublishedInformation-ND-LotsGroupAwardCriterionWeightNumberUnpublish</v>
      </c>
      <c r="Z176" s="84" t="str">
        <f t="shared" si="3"/>
        <v/>
      </c>
      <c r="AA176" s="84" t="str">
        <f>IF(AND(LEFT(MasterCMCopy!$C176,6)="BT-196", MasterCMCopy!$C176&lt;&gt;MasterCMCopy!$C175),MasterCMCopy!$C176,"")</f>
        <v/>
      </c>
      <c r="AB176" s="84" t="str">
        <f>IF(AND(LEFT(MasterCMCopy!$C176,6)="BT-196", MasterCMCopy!$C176&lt;&gt;MasterCMCopy!$C175), MasterCMCopy!$D176 &amp; " of " &amp; MasterCMCopy!$L176 &amp; " under " &amp; MasterCMCopy!$I176,"")</f>
        <v/>
      </c>
      <c r="AC176" s="84" t="str">
        <f t="shared" si="4"/>
        <v/>
      </c>
      <c r="AD176" s="84" t="str">
        <f t="shared" si="5"/>
        <v/>
      </c>
    </row>
    <row r="177">
      <c r="A177" s="84" t="str">
        <f t="shared" si="1"/>
        <v/>
      </c>
      <c r="B177" s="84" t="str">
        <f>IF(MasterCMCopy!$X177="","---", "tedm:" &amp; IF(LEFT(MasterCMCopy!$C177, 3)="ND-", IF(LEFT(MasterCMCopy!$C181, 3)="ND-", MasterCMCopy!$L183, MasterCMCopy!$L181) &amp; "-" &amp; MasterCMCopy!$C177, MasterCMCopy!$L177 &amp; "-" &amp; MasterCMCopy!$I177))</f>
        <v>tedm:MG-NonPublishedInformation-ND-LotsGroupAwardCriterionWeightNumberUnpublish</v>
      </c>
      <c r="C177" s="85" t="str">
        <f>IF(AND(LEFT(MasterCMCopy!$C177,6)="BT-195", OR(LEFT(MasterCMCopy!$C176,3)="ND-",$B177&lt;&gt;$B176)),MasterCMCopy!$L177,"")</f>
        <v/>
      </c>
      <c r="D177" s="84" t="str">
        <f>IF(AND(LEFT(MasterCMCopy!$C177,3)="ND-", OR(MasterCMCopy!$N177&lt;&gt;MasterCMCopy!$N176, MasterCMCopy!$P177&lt;&gt;MasterCMCopy!$P176)),MasterCMCopy!$C177,"")</f>
        <v/>
      </c>
      <c r="E177" s="84" t="str">
        <f>IF(AND(LEFT(MasterCMCopy!$C177,3)="ND-", OR(MasterCMCopy!$N177&lt;&gt;MasterCMCopy!$N176, MasterCMCopy!$P177&lt;&gt;MasterCMCopy!$P176)),MasterCMCopy!$N177,"")</f>
        <v/>
      </c>
      <c r="F177" s="86" t="str">
        <f>IFERROR(__xludf.DUMMYFUNCTION("IF($E177="""", """", REGEXEXTRACT($E177,""efbc:FieldIdentifierCode[^\]]+""))"),"")</f>
        <v/>
      </c>
      <c r="G177" s="87" t="str">
        <f>MasterCMCopy!A177</f>
        <v>1.8</v>
      </c>
      <c r="H177" s="87" t="str">
        <f>MasterCMCopy!B177</f>
        <v/>
      </c>
      <c r="J177" s="86" t="str">
        <f>IF(LEFT(MasterCMCopy!$C177,3)="ND-", IF(LEFT(MasterCMCopy!$X177,10)&lt;&gt;"epo:NonPub", MasterCMCopy!$L177, IF(RIGHT(MasterCMCopy!$X177,13)="epo:Procedure", "MG-Procedure", "")), "")</f>
        <v>MG-AwardCriterion-specifiesProcurementCriterion-LotGroup</v>
      </c>
      <c r="K177" s="85" t="str">
        <f>IF(J177="", "", IF(J177="MG-Procedure", "ND-Root", MasterCMCopy!H177))</f>
        <v>ND-LotsGroupAwardWeightCriterionParameter</v>
      </c>
      <c r="L177" s="84" t="str">
        <f>IF($J177="", "", MasterCMCopy!$C177 &amp; " (concernsMaskedObject)")</f>
        <v>ND-LotsGroupAwardCriterionWeightNumberUnpublish (concernsMaskedObject)</v>
      </c>
      <c r="M177" s="84" t="str">
        <f>IFERROR(__xludf.DUMMYFUNCTION("IF($J177="""", """", ""Connection from NonPublishedInformation to "" &amp; REGEXEXTRACT(MasterCMCopy!$X177, "".*:(.*)"") &amp; "" under "" &amp; $J177 &amp; ""_"" &amp; $K177)"),"Connection from NonPublishedInformation to AwardCriterion under MG-AwardCriterion-specifiesProcurementCriterion-LotGroup_ND-LotsGroupAwardWeightCriterionParameter")</f>
        <v>Connection from NonPublishedInformation to AwardCriterion under MG-AwardCriterion-specifiesProcurementCriterion-LotGroup_ND-LotsGroupAwardWeightCriterionParameter</v>
      </c>
      <c r="N177" s="84" t="str">
        <f t="shared" si="6"/>
        <v>tedm:MG-AwardCriterion-specifiesProcurementCriterion-LotGroup_ND-LotsGroupAwardWeightCriterionParameter</v>
      </c>
      <c r="O177" s="86" t="str">
        <f>IFERROR(__xludf.DUMMYFUNCTION("IF($J177="""", """", IF($J177=""MG-Procedure"", """", REGEXREPLACE(MasterCMCopy!$P177,""\[[^\]]+\]"","""")))"),"efac:FieldsPrivacy")</f>
        <v>efac:FieldsPrivacy</v>
      </c>
      <c r="P177" s="83" t="str">
        <f>IFERROR(__xludf.DUMMYFUNCTION("REGEXREPLACE($O177,""[^/]+"","".."")"),"..")</f>
        <v>..</v>
      </c>
      <c r="Q177" s="84" t="str">
        <f>IF(AND(LEFT(MasterCMCopy!$C177,6)="BT-195", OR(MasterCMCopy!$O177&lt;&gt;MasterCMCopy!$O176,$G177&lt;&gt;$G176,$H177&lt;&gt;$H176)),MasterCMCopy!$C177,"")</f>
        <v/>
      </c>
      <c r="R177" s="84" t="str">
        <f>IF(AND(LEFT(MasterCMCopy!$C177,6)="BT-195", OR(MasterCMCopy!$O177&lt;&gt;MasterCMCopy!$O176,$G177&lt;&gt;$G176,$H177&lt;&gt;$H176)), "The field " &amp; MasterCMCopy!$C177 &amp; ", " &amp; MasterCMCopy!$D177 &amp; ", specifies information to generate the URI of the masked property","")</f>
        <v/>
      </c>
      <c r="S177" s="84" t="str">
        <f>IF(AND(LEFT(MasterCMCopy!$C177,6)="BT-195", OR(MasterCMCopy!$O177&lt;&gt;MasterCMCopy!$O176,$G177&lt;&gt;$G176,$H177&lt;&gt;$H176)),MasterCMCopy!$O177,"")</f>
        <v/>
      </c>
      <c r="T177" s="84" t="str">
        <f>IFERROR(__xludf.DUMMYFUNCTION("IF(AND(LEFT(MasterCMCopy!$C177,6)=""BT-195"", MasterCMCopy!$O177&lt;&gt;MasterCMCopy!$O176),IFNA(REGEXEXTRACT(MasterCMCopy!$Y177,""&lt;(.*)&gt;""),""UNKNOWN""),"""")"),"")</f>
        <v/>
      </c>
      <c r="U177" s="84" t="str">
        <f>IF(AND(LEFT(MasterCMCopy!$C177,6)="BT-197", MasterCMCopy!$C177&lt;&gt;MasterCMCopy!$C176),MasterCMCopy!$C177,"")</f>
        <v/>
      </c>
      <c r="V177" s="84" t="str">
        <f>IF(AND(LEFT(MasterCMCopy!$C177,6)="BT-197", MasterCMCopy!$C177&lt;&gt;MasterCMCopy!$C176), "In " &amp; MasterCMCopy!$C177 &amp; ", " &amp; MasterCMCopy!$D177 &amp; ", we link to the at-voc:non-publication-justification controlled list","")</f>
        <v/>
      </c>
      <c r="W177" s="84" t="str">
        <f>IF(AND(LEFT(MasterCMCopy!$C177,6)="BT-198", MasterCMCopy!$C177&lt;&gt;MasterCMCopy!$C176),MasterCMCopy!$C177,"")</f>
        <v/>
      </c>
      <c r="X177" s="84" t="str">
        <f>IF(AND(LEFT(MasterCMCopy!$C177,6)="BT-198", MasterCMCopy!$C177&lt;&gt;MasterCMCopy!$C176), MasterCMCopy!$D177 &amp; IF(AND(MasterCMCopy!$C177=MasterCMCopy!$C178, MasterCMCopy!$D177&lt;&gt;MasterCMCopy!$D178), (" (" &amp; MasterCMCopy!$D178 &amp; " below SDK 1.6)"), ""),"")</f>
        <v/>
      </c>
      <c r="Y177" s="84" t="str">
        <f t="shared" si="2"/>
        <v>tedm:MG-langString-hasConfidentialityJustification--NonPublishedInformation-ND-LotsGroupAwardCriterionWeightNumberUnpublish</v>
      </c>
      <c r="Z177" s="84" t="str">
        <f t="shared" si="3"/>
        <v/>
      </c>
      <c r="AA177" s="84" t="str">
        <f>IF(AND(LEFT(MasterCMCopy!$C177,6)="BT-196", MasterCMCopy!$C177&lt;&gt;MasterCMCopy!$C176),MasterCMCopy!$C177,"")</f>
        <v/>
      </c>
      <c r="AB177" s="84" t="str">
        <f>IF(AND(LEFT(MasterCMCopy!$C177,6)="BT-196", MasterCMCopy!$C177&lt;&gt;MasterCMCopy!$C176), MasterCMCopy!$D177 &amp; " of " &amp; MasterCMCopy!$L177 &amp; " under " &amp; MasterCMCopy!$I177,"")</f>
        <v/>
      </c>
      <c r="AC177" s="84" t="str">
        <f t="shared" si="4"/>
        <v/>
      </c>
      <c r="AD177" s="84" t="str">
        <f t="shared" si="5"/>
        <v/>
      </c>
    </row>
    <row r="178">
      <c r="A178" s="84" t="str">
        <f t="shared" si="1"/>
        <v/>
      </c>
      <c r="B178" s="84" t="str">
        <f>IF(MasterCMCopy!$X178="","---", "tedm:" &amp; IF(LEFT(MasterCMCopy!$C178, 3)="ND-", IF(LEFT(MasterCMCopy!$C182, 3)="ND-", MasterCMCopy!$L184, MasterCMCopy!$L182) &amp; "-" &amp; MasterCMCopy!$C178, MasterCMCopy!$L178 &amp; "-" &amp; MasterCMCopy!$I178))</f>
        <v>tedm:MG-NonPublishedInformation-ND-LotsGroupAwardCriterionNumberUnpublish</v>
      </c>
      <c r="C178" s="85" t="str">
        <f>IF(AND(LEFT(MasterCMCopy!$C178,6)="BT-195", OR(LEFT(MasterCMCopy!$C177,3)="ND-",$B178&lt;&gt;$B177)),MasterCMCopy!$L178,"")</f>
        <v>MG-NonPublishedInformation</v>
      </c>
      <c r="D178" s="84" t="str">
        <f>IF(AND(LEFT(MasterCMCopy!$C178,3)="ND-", OR(MasterCMCopy!$N178&lt;&gt;MasterCMCopy!$N177, MasterCMCopy!$P178&lt;&gt;MasterCMCopy!$P177)),MasterCMCopy!$C178,"")</f>
        <v/>
      </c>
      <c r="E178" s="84" t="str">
        <f>IF(AND(LEFT(MasterCMCopy!$C178,3)="ND-", OR(MasterCMCopy!$N178&lt;&gt;MasterCMCopy!$N177, MasterCMCopy!$P178&lt;&gt;MasterCMCopy!$P177)),MasterCMCopy!$N178,"")</f>
        <v/>
      </c>
      <c r="F178" s="86" t="str">
        <f>IFERROR(__xludf.DUMMYFUNCTION("IF($E178="""", """", REGEXEXTRACT($E178,""efbc:FieldIdentifierCode[^\]]+""))"),"")</f>
        <v/>
      </c>
      <c r="G178" s="87" t="str">
        <f>MasterCMCopy!A178</f>
        <v>1.4</v>
      </c>
      <c r="H178" s="87" t="str">
        <f>MasterCMCopy!B178</f>
        <v>1.7</v>
      </c>
      <c r="J178" s="86" t="str">
        <f>IF(LEFT(MasterCMCopy!$C178,3)="ND-", IF(LEFT(MasterCMCopy!$X178,10)&lt;&gt;"epo:NonPub", MasterCMCopy!$L178, IF(RIGHT(MasterCMCopy!$X178,13)="epo:Procedure", "MG-Procedure", "")), "")</f>
        <v/>
      </c>
      <c r="K178" s="85" t="str">
        <f>IF(J178="", "", IF(J178="MG-Procedure", "ND-Root", MasterCMCopy!H178))</f>
        <v/>
      </c>
      <c r="L178" s="84" t="str">
        <f>IF($J178="", "", MasterCMCopy!$C178 &amp; " (concernsMaskedObject)")</f>
        <v/>
      </c>
      <c r="M178" s="84" t="str">
        <f>IFERROR(__xludf.DUMMYFUNCTION("IF($J178="""", """", ""Connection from NonPublishedInformation to "" &amp; REGEXEXTRACT(MasterCMCopy!$X178, "".*:(.*)"") &amp; "" under "" &amp; $J178 &amp; ""_"" &amp; $K178)"),"")</f>
        <v/>
      </c>
      <c r="N178" s="84" t="str">
        <f t="shared" si="6"/>
        <v/>
      </c>
      <c r="O178" s="86" t="str">
        <f>IFERROR(__xludf.DUMMYFUNCTION("IF($J178="""", """", IF($J178=""MG-Procedure"", """", REGEXREPLACE(MasterCMCopy!$P178,""\[[^\]]+\]"","""")))"),"")</f>
        <v/>
      </c>
      <c r="P178" s="83" t="str">
        <f>IFERROR(__xludf.DUMMYFUNCTION("REGEXREPLACE($O178,""[^/]+"","".."")"),"")</f>
        <v/>
      </c>
      <c r="Q178" s="84" t="str">
        <f>IF(AND(LEFT(MasterCMCopy!$C178,6)="BT-195", OR(MasterCMCopy!$O178&lt;&gt;MasterCMCopy!$O177,$G178&lt;&gt;$G177,$H178&lt;&gt;$H177)),MasterCMCopy!$C178,"")</f>
        <v>BT-195(BT-541)-LotsGroup</v>
      </c>
      <c r="R178" s="84" t="str">
        <f>IF(AND(LEFT(MasterCMCopy!$C178,6)="BT-195", OR(MasterCMCopy!$O178&lt;&gt;MasterCMCopy!$O177,$G178&lt;&gt;$G177,$H178&lt;&gt;$H177)), "The field " &amp; MasterCMCopy!$C178 &amp; ", " &amp; MasterCMCopy!$D178 &amp; ", specifies information to generate the URI of the masked property","")</f>
        <v>The field BT-195(BT-541)-LotsGroup, Unpublished Identifier, specifies information to generate the URI of the masked property</v>
      </c>
      <c r="S178" s="84" t="str">
        <f>IF(AND(LEFT(MasterCMCopy!$C178,6)="BT-195", OR(MasterCMCopy!$O178&lt;&gt;MasterCMCopy!$O177,$G178&lt;&gt;$G177,$H178&lt;&gt;$H177)),MasterCMCopy!$O178,"")</f>
        <v>efbc:FieldIdentifierCode/text() = 'awa-cri-num'</v>
      </c>
      <c r="T178" s="84" t="str">
        <f>IFERROR(__xludf.DUMMYFUNCTION("IF(AND(LEFT(MasterCMCopy!$C178,6)=""BT-195"", MasterCMCopy!$O178&lt;&gt;MasterCMCopy!$O177),IFNA(REGEXEXTRACT(MasterCMCopy!$Y178,""&lt;(.*)&gt;""),""UNKNOWN""),"""")"),"http://data.europa.eu/m8g/weight&gt;} UNION {?this epo:hasMaskableProperty &lt;http://data.europa.eu/a4g/ontology#hasFixedValue&gt;} UNION {?this epo:hasMaskableProperty &lt;http://data.europa.eu/a4g/ontology#hasThresholdValue")</f>
        <v>http://data.europa.eu/m8g/weight&gt;} UNION {?this epo:hasMaskableProperty &lt;http://data.europa.eu/a4g/ontology#hasFixedValue&gt;} UNION {?this epo:hasMaskableProperty &lt;http://data.europa.eu/a4g/ontology#hasThresholdValue</v>
      </c>
      <c r="U178" s="84" t="str">
        <f>IF(AND(LEFT(MasterCMCopy!$C178,6)="BT-197", MasterCMCopy!$C178&lt;&gt;MasterCMCopy!$C177),MasterCMCopy!$C178,"")</f>
        <v/>
      </c>
      <c r="V178" s="84" t="str">
        <f>IF(AND(LEFT(MasterCMCopy!$C178,6)="BT-197", MasterCMCopy!$C178&lt;&gt;MasterCMCopy!$C177), "In " &amp; MasterCMCopy!$C178 &amp; ", " &amp; MasterCMCopy!$D178 &amp; ", we link to the at-voc:non-publication-justification controlled list","")</f>
        <v/>
      </c>
      <c r="W178" s="84" t="str">
        <f>IF(AND(LEFT(MasterCMCopy!$C178,6)="BT-198", MasterCMCopy!$C178&lt;&gt;MasterCMCopy!$C177),MasterCMCopy!$C178,"")</f>
        <v/>
      </c>
      <c r="X178" s="84" t="str">
        <f>IF(AND(LEFT(MasterCMCopy!$C178,6)="BT-198", MasterCMCopy!$C178&lt;&gt;MasterCMCopy!$C177), MasterCMCopy!$D178 &amp; IF(AND(MasterCMCopy!$C178=MasterCMCopy!$C179, MasterCMCopy!$D178&lt;&gt;MasterCMCopy!$D179), (" (" &amp; MasterCMCopy!$D179 &amp; " below SDK 1.6)"), ""),"")</f>
        <v/>
      </c>
      <c r="Y178" s="84" t="str">
        <f t="shared" si="2"/>
        <v>tedm:MG-langString-hasConfidentialityJustification--NonPublishedInformation-ND-LotsGroupAwardCriterionNumberUnpublish</v>
      </c>
      <c r="Z178" s="84" t="str">
        <f t="shared" si="3"/>
        <v/>
      </c>
      <c r="AA178" s="84" t="str">
        <f>IF(AND(LEFT(MasterCMCopy!$C178,6)="BT-196", MasterCMCopy!$C178&lt;&gt;MasterCMCopy!$C177),MasterCMCopy!$C178,"")</f>
        <v/>
      </c>
      <c r="AB178" s="84" t="str">
        <f>IF(AND(LEFT(MasterCMCopy!$C178,6)="BT-196", MasterCMCopy!$C178&lt;&gt;MasterCMCopy!$C177), MasterCMCopy!$D178 &amp; " of " &amp; MasterCMCopy!$L178 &amp; " under " &amp; MasterCMCopy!$I178,"")</f>
        <v/>
      </c>
      <c r="AC178" s="84" t="str">
        <f t="shared" si="4"/>
        <v/>
      </c>
      <c r="AD178" s="84" t="str">
        <f t="shared" si="5"/>
        <v/>
      </c>
    </row>
    <row r="179">
      <c r="A179" s="84" t="str">
        <f t="shared" si="1"/>
        <v/>
      </c>
      <c r="B179" s="84" t="str">
        <f>IF(MasterCMCopy!$X179="","---", "tedm:" &amp; IF(LEFT(MasterCMCopy!$C179, 3)="ND-", IF(LEFT(MasterCMCopy!$C183, 3)="ND-", MasterCMCopy!$L185, MasterCMCopy!$L183) &amp; "-" &amp; MasterCMCopy!$C179, MasterCMCopy!$L179 &amp; "-" &amp; MasterCMCopy!$I179))</f>
        <v>tedm:MG-NonPublishedInformation-ND-LotsGroupAwardCriterionWeightNumberUnpublish</v>
      </c>
      <c r="C179" s="85" t="str">
        <f>IF(AND(LEFT(MasterCMCopy!$C179,6)="BT-195", OR(LEFT(MasterCMCopy!$C178,3)="ND-",$B179&lt;&gt;$B178)),MasterCMCopy!$L179,"")</f>
        <v>MG-NonPublishedInformation</v>
      </c>
      <c r="D179" s="84" t="str">
        <f>IF(AND(LEFT(MasterCMCopy!$C179,3)="ND-", OR(MasterCMCopy!$N179&lt;&gt;MasterCMCopy!$N178, MasterCMCopy!$P179&lt;&gt;MasterCMCopy!$P178)),MasterCMCopy!$C179,"")</f>
        <v/>
      </c>
      <c r="E179" s="84" t="str">
        <f>IF(AND(LEFT(MasterCMCopy!$C179,3)="ND-", OR(MasterCMCopy!$N179&lt;&gt;MasterCMCopy!$N178, MasterCMCopy!$P179&lt;&gt;MasterCMCopy!$P178)),MasterCMCopy!$N179,"")</f>
        <v/>
      </c>
      <c r="F179" s="86" t="str">
        <f>IFERROR(__xludf.DUMMYFUNCTION("IF($E179="""", """", REGEXEXTRACT($E179,""efbc:FieldIdentifierCode[^\]]+""))"),"")</f>
        <v/>
      </c>
      <c r="G179" s="87" t="str">
        <f>MasterCMCopy!A179</f>
        <v>1.8</v>
      </c>
      <c r="H179" s="87" t="str">
        <f>MasterCMCopy!B179</f>
        <v/>
      </c>
      <c r="J179" s="86" t="str">
        <f>IF(LEFT(MasterCMCopy!$C179,3)="ND-", IF(LEFT(MasterCMCopy!$X179,10)&lt;&gt;"epo:NonPub", MasterCMCopy!$L179, IF(RIGHT(MasterCMCopy!$X179,13)="epo:Procedure", "MG-Procedure", "")), "")</f>
        <v/>
      </c>
      <c r="K179" s="85" t="str">
        <f>IF(J179="", "", IF(J179="MG-Procedure", "ND-Root", MasterCMCopy!H179))</f>
        <v/>
      </c>
      <c r="L179" s="84" t="str">
        <f>IF($J179="", "", MasterCMCopy!$C179 &amp; " (concernsMaskedObject)")</f>
        <v/>
      </c>
      <c r="M179" s="84" t="str">
        <f>IFERROR(__xludf.DUMMYFUNCTION("IF($J179="""", """", ""Connection from NonPublishedInformation to "" &amp; REGEXEXTRACT(MasterCMCopy!$X179, "".*:(.*)"") &amp; "" under "" &amp; $J179 &amp; ""_"" &amp; $K179)"),"")</f>
        <v/>
      </c>
      <c r="N179" s="84" t="str">
        <f t="shared" si="6"/>
        <v/>
      </c>
      <c r="O179" s="86" t="str">
        <f>IFERROR(__xludf.DUMMYFUNCTION("IF($J179="""", """", IF($J179=""MG-Procedure"", """", REGEXREPLACE(MasterCMCopy!$P179,""\[[^\]]+\]"","""")))"),"")</f>
        <v/>
      </c>
      <c r="P179" s="83" t="str">
        <f>IFERROR(__xludf.DUMMYFUNCTION("REGEXREPLACE($O179,""[^/]+"","".."")"),"")</f>
        <v/>
      </c>
      <c r="Q179" s="84" t="str">
        <f>IF(AND(LEFT(MasterCMCopy!$C179,6)="BT-195", OR(MasterCMCopy!$O179&lt;&gt;MasterCMCopy!$O178,$G179&lt;&gt;$G178,$H179&lt;&gt;$H178)),MasterCMCopy!$C179,"")</f>
        <v>BT-195(BT-541)-LotsGroup-Weight</v>
      </c>
      <c r="R179" s="84" t="str">
        <f>IF(AND(LEFT(MasterCMCopy!$C179,6)="BT-195", OR(MasterCMCopy!$O179&lt;&gt;MasterCMCopy!$O178,$G179&lt;&gt;$G178,$H179&lt;&gt;$H178)), "The field " &amp; MasterCMCopy!$C179 &amp; ", " &amp; MasterCMCopy!$D179 &amp; ", specifies information to generate the URI of the masked property","")</f>
        <v>The field BT-195(BT-541)-LotsGroup-Weight, Unpublished Identifier, specifies information to generate the URI of the masked property</v>
      </c>
      <c r="S179" s="84" t="str">
        <f>IF(AND(LEFT(MasterCMCopy!$C179,6)="BT-195", OR(MasterCMCopy!$O179&lt;&gt;MasterCMCopy!$O178,$G179&lt;&gt;$G178,$H179&lt;&gt;$H178)),MasterCMCopy!$O179,"")</f>
        <v>efbc:FieldIdentifierCode/text() = 'awa-cri-num'</v>
      </c>
      <c r="T179" s="84" t="str">
        <f>IFERROR(__xludf.DUMMYFUNCTION("IF(AND(LEFT(MasterCMCopy!$C179,6)=""BT-195"", MasterCMCopy!$O179&lt;&gt;MasterCMCopy!$O178),IFNA(REGEXEXTRACT(MasterCMCopy!$Y179,""&lt;(.*)&gt;""),""UNKNOWN""),"""")"),"")</f>
        <v/>
      </c>
      <c r="U179" s="84" t="str">
        <f>IF(AND(LEFT(MasterCMCopy!$C179,6)="BT-197", MasterCMCopy!$C179&lt;&gt;MasterCMCopy!$C178),MasterCMCopy!$C179,"")</f>
        <v/>
      </c>
      <c r="V179" s="84" t="str">
        <f>IF(AND(LEFT(MasterCMCopy!$C179,6)="BT-197", MasterCMCopy!$C179&lt;&gt;MasterCMCopy!$C178), "In " &amp; MasterCMCopy!$C179 &amp; ", " &amp; MasterCMCopy!$D179 &amp; ", we link to the at-voc:non-publication-justification controlled list","")</f>
        <v/>
      </c>
      <c r="W179" s="84" t="str">
        <f>IF(AND(LEFT(MasterCMCopy!$C179,6)="BT-198", MasterCMCopy!$C179&lt;&gt;MasterCMCopy!$C178),MasterCMCopy!$C179,"")</f>
        <v/>
      </c>
      <c r="X179" s="84" t="str">
        <f>IF(AND(LEFT(MasterCMCopy!$C179,6)="BT-198", MasterCMCopy!$C179&lt;&gt;MasterCMCopy!$C178), MasterCMCopy!$D179 &amp; IF(AND(MasterCMCopy!$C179=MasterCMCopy!$C180, MasterCMCopy!$D179&lt;&gt;MasterCMCopy!$D180), (" (" &amp; MasterCMCopy!$D180 &amp; " below SDK 1.6)"), ""),"")</f>
        <v/>
      </c>
      <c r="Y179" s="84" t="str">
        <f t="shared" si="2"/>
        <v>tedm:MG-langString-hasConfidentialityJustification--NonPublishedInformation-ND-LotsGroupAwardCriterionWeightNumberUnpublish</v>
      </c>
      <c r="Z179" s="84" t="str">
        <f t="shared" si="3"/>
        <v/>
      </c>
      <c r="AA179" s="84" t="str">
        <f>IF(AND(LEFT(MasterCMCopy!$C179,6)="BT-196", MasterCMCopy!$C179&lt;&gt;MasterCMCopy!$C178),MasterCMCopy!$C179,"")</f>
        <v/>
      </c>
      <c r="AB179" s="84" t="str">
        <f>IF(AND(LEFT(MasterCMCopy!$C179,6)="BT-196", MasterCMCopy!$C179&lt;&gt;MasterCMCopy!$C178), MasterCMCopy!$D179 &amp; " of " &amp; MasterCMCopy!$L179 &amp; " under " &amp; MasterCMCopy!$I179,"")</f>
        <v/>
      </c>
      <c r="AC179" s="84" t="str">
        <f t="shared" si="4"/>
        <v/>
      </c>
      <c r="AD179" s="84" t="str">
        <f t="shared" si="5"/>
        <v/>
      </c>
    </row>
    <row r="180">
      <c r="A180" s="84" t="str">
        <f t="shared" si="1"/>
        <v/>
      </c>
      <c r="B180" s="84" t="str">
        <f>IF(MasterCMCopy!$X180="","---", "tedm:" &amp; IF(LEFT(MasterCMCopy!$C180, 3)="ND-", IF(LEFT(MasterCMCopy!$C184, 3)="ND-", MasterCMCopy!$L186, MasterCMCopy!$L184) &amp; "-" &amp; MasterCMCopy!$C180, MasterCMCopy!$L180 &amp; "-" &amp; MasterCMCopy!$I180))</f>
        <v>tedm:MG-NonPublishedInformation-ND-LotsGroupAwardCriterionNumberUnpublish</v>
      </c>
      <c r="C180" s="85" t="str">
        <f>IF(AND(LEFT(MasterCMCopy!$C180,6)="BT-195", OR(LEFT(MasterCMCopy!$C179,3)="ND-",$B180&lt;&gt;$B179)),MasterCMCopy!$L180,"")</f>
        <v/>
      </c>
      <c r="D180" s="84" t="str">
        <f>IF(AND(LEFT(MasterCMCopy!$C180,3)="ND-", OR(MasterCMCopy!$N180&lt;&gt;MasterCMCopy!$N179, MasterCMCopy!$P180&lt;&gt;MasterCMCopy!$P179)),MasterCMCopy!$C180,"")</f>
        <v/>
      </c>
      <c r="E180" s="84" t="str">
        <f>IF(AND(LEFT(MasterCMCopy!$C180,3)="ND-", OR(MasterCMCopy!$N180&lt;&gt;MasterCMCopy!$N179, MasterCMCopy!$P180&lt;&gt;MasterCMCopy!$P179)),MasterCMCopy!$N180,"")</f>
        <v/>
      </c>
      <c r="F180" s="86" t="str">
        <f>IFERROR(__xludf.DUMMYFUNCTION("IF($E180="""", """", REGEXEXTRACT($E180,""efbc:FieldIdentifierCode[^\]]+""))"),"")</f>
        <v/>
      </c>
      <c r="G180" s="87" t="str">
        <f>MasterCMCopy!A180</f>
        <v>1.4</v>
      </c>
      <c r="H180" s="87" t="str">
        <f>MasterCMCopy!B180</f>
        <v>1.7</v>
      </c>
      <c r="J180" s="86" t="str">
        <f>IF(LEFT(MasterCMCopy!$C180,3)="ND-", IF(LEFT(MasterCMCopy!$X180,10)&lt;&gt;"epo:NonPub", MasterCMCopy!$L180, IF(RIGHT(MasterCMCopy!$X180,13)="epo:Procedure", "MG-Procedure", "")), "")</f>
        <v/>
      </c>
      <c r="K180" s="85" t="str">
        <f>IF(J180="", "", IF(J180="MG-Procedure", "ND-Root", MasterCMCopy!H180))</f>
        <v/>
      </c>
      <c r="L180" s="84" t="str">
        <f>IF($J180="", "", MasterCMCopy!$C180 &amp; " (concernsMaskedObject)")</f>
        <v/>
      </c>
      <c r="M180" s="84" t="str">
        <f>IFERROR(__xludf.DUMMYFUNCTION("IF($J180="""", """", ""Connection from NonPublishedInformation to "" &amp; REGEXEXTRACT(MasterCMCopy!$X180, "".*:(.*)"") &amp; "" under "" &amp; $J180 &amp; ""_"" &amp; $K180)"),"")</f>
        <v/>
      </c>
      <c r="N180" s="84" t="str">
        <f t="shared" si="6"/>
        <v/>
      </c>
      <c r="O180" s="86" t="str">
        <f>IFERROR(__xludf.DUMMYFUNCTION("IF($J180="""", """", IF($J180=""MG-Procedure"", """", REGEXREPLACE(MasterCMCopy!$P180,""\[[^\]]+\]"","""")))"),"")</f>
        <v/>
      </c>
      <c r="P180" s="83" t="str">
        <f>IFERROR(__xludf.DUMMYFUNCTION("REGEXREPLACE($O180,""[^/]+"","".."")"),"")</f>
        <v/>
      </c>
      <c r="Q180" s="84" t="str">
        <f>IF(AND(LEFT(MasterCMCopy!$C180,6)="BT-195", OR(MasterCMCopy!$O180&lt;&gt;MasterCMCopy!$O179,$G180&lt;&gt;$G179,$H180&lt;&gt;$H179)),MasterCMCopy!$C180,"")</f>
        <v/>
      </c>
      <c r="R180" s="84" t="str">
        <f>IF(AND(LEFT(MasterCMCopy!$C180,6)="BT-195", OR(MasterCMCopy!$O180&lt;&gt;MasterCMCopy!$O179,$G180&lt;&gt;$G179,$H180&lt;&gt;$H179)), "The field " &amp; MasterCMCopy!$C180 &amp; ", " &amp; MasterCMCopy!$D180 &amp; ", specifies information to generate the URI of the masked property","")</f>
        <v/>
      </c>
      <c r="S180" s="84" t="str">
        <f>IF(AND(LEFT(MasterCMCopy!$C180,6)="BT-195", OR(MasterCMCopy!$O180&lt;&gt;MasterCMCopy!$O179,$G180&lt;&gt;$G179,$H180&lt;&gt;$H179)),MasterCMCopy!$O180,"")</f>
        <v/>
      </c>
      <c r="T180" s="84" t="str">
        <f>IFERROR(__xludf.DUMMYFUNCTION("IF(AND(LEFT(MasterCMCopy!$C180,6)=""BT-195"", MasterCMCopy!$O180&lt;&gt;MasterCMCopy!$O179),IFNA(REGEXEXTRACT(MasterCMCopy!$Y180,""&lt;(.*)&gt;""),""UNKNOWN""),"""")"),"")</f>
        <v/>
      </c>
      <c r="U180" s="84" t="str">
        <f>IF(AND(LEFT(MasterCMCopy!$C180,6)="BT-197", MasterCMCopy!$C180&lt;&gt;MasterCMCopy!$C179),MasterCMCopy!$C180,"")</f>
        <v/>
      </c>
      <c r="V180" s="84" t="str">
        <f>IF(AND(LEFT(MasterCMCopy!$C180,6)="BT-197", MasterCMCopy!$C180&lt;&gt;MasterCMCopy!$C179), "In " &amp; MasterCMCopy!$C180 &amp; ", " &amp; MasterCMCopy!$D180 &amp; ", we link to the at-voc:non-publication-justification controlled list","")</f>
        <v/>
      </c>
      <c r="W180" s="84" t="str">
        <f>IF(AND(LEFT(MasterCMCopy!$C180,6)="BT-198", MasterCMCopy!$C180&lt;&gt;MasterCMCopy!$C179),MasterCMCopy!$C180,"")</f>
        <v/>
      </c>
      <c r="X180" s="84" t="str">
        <f>IF(AND(LEFT(MasterCMCopy!$C180,6)="BT-198", MasterCMCopy!$C180&lt;&gt;MasterCMCopy!$C179), MasterCMCopy!$D180 &amp; IF(AND(MasterCMCopy!$C180=MasterCMCopy!$C181, MasterCMCopy!$D180&lt;&gt;MasterCMCopy!$D181), (" (" &amp; MasterCMCopy!$D181 &amp; " below SDK 1.6)"), ""),"")</f>
        <v/>
      </c>
      <c r="Y180" s="84" t="str">
        <f t="shared" si="2"/>
        <v>tedm:MG-langString-hasConfidentialityJustification--NonPublishedInformation-ND-LotsGroupAwardCriterionNumberUnpublish</v>
      </c>
      <c r="Z180" s="84" t="str">
        <f t="shared" si="3"/>
        <v/>
      </c>
      <c r="AA180" s="84" t="str">
        <f>IF(AND(LEFT(MasterCMCopy!$C180,6)="BT-196", MasterCMCopy!$C180&lt;&gt;MasterCMCopy!$C179),MasterCMCopy!$C180,"")</f>
        <v>BT-196(BT-541)-LotsGroup</v>
      </c>
      <c r="AB180" s="84" t="str">
        <f>IF(AND(LEFT(MasterCMCopy!$C180,6)="BT-196", MasterCMCopy!$C180&lt;&gt;MasterCMCopy!$C179), MasterCMCopy!$D180 &amp; " of " &amp; MasterCMCopy!$L180 &amp; " under " &amp; MasterCMCopy!$I180,"")</f>
        <v>Unpublished Justification Description of MG-NonPublishedInformation under ND-LotsGroupAwardCriterionNumberUnpublish</v>
      </c>
      <c r="AC180" s="84" t="str">
        <f t="shared" si="4"/>
        <v>BT-196(BT-541)-LotsGroup-Language</v>
      </c>
      <c r="AD180" s="84" t="str">
        <f t="shared" si="5"/>
        <v>Language of Unpublished Justification Description of MG-NonPublishedInformation under ND-LotsGroupAwardCriterionNumberUnpublish</v>
      </c>
    </row>
    <row r="181">
      <c r="A181" s="84" t="str">
        <f t="shared" si="1"/>
        <v/>
      </c>
      <c r="B181" s="84" t="str">
        <f>IF(MasterCMCopy!$X181="","---", "tedm:" &amp; IF(LEFT(MasterCMCopy!$C181, 3)="ND-", IF(LEFT(MasterCMCopy!$C185, 3)="ND-", MasterCMCopy!$L187, MasterCMCopy!$L185) &amp; "-" &amp; MasterCMCopy!$C181, MasterCMCopy!$L181 &amp; "-" &amp; MasterCMCopy!$I181))</f>
        <v>tedm:MG-NonPublishedInformation-ND-LotsGroupAwardCriterionWeightNumberUnpublish</v>
      </c>
      <c r="C181" s="85" t="str">
        <f>IF(AND(LEFT(MasterCMCopy!$C181,6)="BT-195", OR(LEFT(MasterCMCopy!$C180,3)="ND-",$B181&lt;&gt;$B180)),MasterCMCopy!$L181,"")</f>
        <v/>
      </c>
      <c r="D181" s="84" t="str">
        <f>IF(AND(LEFT(MasterCMCopy!$C181,3)="ND-", OR(MasterCMCopy!$N181&lt;&gt;MasterCMCopy!$N180, MasterCMCopy!$P181&lt;&gt;MasterCMCopy!$P180)),MasterCMCopy!$C181,"")</f>
        <v/>
      </c>
      <c r="E181" s="84" t="str">
        <f>IF(AND(LEFT(MasterCMCopy!$C181,3)="ND-", OR(MasterCMCopy!$N181&lt;&gt;MasterCMCopy!$N180, MasterCMCopy!$P181&lt;&gt;MasterCMCopy!$P180)),MasterCMCopy!$N181,"")</f>
        <v/>
      </c>
      <c r="F181" s="86" t="str">
        <f>IFERROR(__xludf.DUMMYFUNCTION("IF($E181="""", """", REGEXEXTRACT($E181,""efbc:FieldIdentifierCode[^\]]+""))"),"")</f>
        <v/>
      </c>
      <c r="G181" s="87" t="str">
        <f>MasterCMCopy!A181</f>
        <v>1.8</v>
      </c>
      <c r="H181" s="87" t="str">
        <f>MasterCMCopy!B181</f>
        <v/>
      </c>
      <c r="J181" s="86" t="str">
        <f>IF(LEFT(MasterCMCopy!$C181,3)="ND-", IF(LEFT(MasterCMCopy!$X181,10)&lt;&gt;"epo:NonPub", MasterCMCopy!$L181, IF(RIGHT(MasterCMCopy!$X181,13)="epo:Procedure", "MG-Procedure", "")), "")</f>
        <v/>
      </c>
      <c r="K181" s="85" t="str">
        <f>IF(J181="", "", IF(J181="MG-Procedure", "ND-Root", MasterCMCopy!H181))</f>
        <v/>
      </c>
      <c r="L181" s="84" t="str">
        <f>IF($J181="", "", MasterCMCopy!$C181 &amp; " (concernsMaskedObject)")</f>
        <v/>
      </c>
      <c r="M181" s="84" t="str">
        <f>IFERROR(__xludf.DUMMYFUNCTION("IF($J181="""", """", ""Connection from NonPublishedInformation to "" &amp; REGEXEXTRACT(MasterCMCopy!$X181, "".*:(.*)"") &amp; "" under "" &amp; $J181 &amp; ""_"" &amp; $K181)"),"")</f>
        <v/>
      </c>
      <c r="N181" s="84" t="str">
        <f t="shared" si="6"/>
        <v/>
      </c>
      <c r="O181" s="86" t="str">
        <f>IFERROR(__xludf.DUMMYFUNCTION("IF($J181="""", """", IF($J181=""MG-Procedure"", """", REGEXREPLACE(MasterCMCopy!$P181,""\[[^\]]+\]"","""")))"),"")</f>
        <v/>
      </c>
      <c r="P181" s="83" t="str">
        <f>IFERROR(__xludf.DUMMYFUNCTION("REGEXREPLACE($O181,""[^/]+"","".."")"),"")</f>
        <v/>
      </c>
      <c r="Q181" s="84" t="str">
        <f>IF(AND(LEFT(MasterCMCopy!$C181,6)="BT-195", OR(MasterCMCopy!$O181&lt;&gt;MasterCMCopy!$O180,$G181&lt;&gt;$G180,$H181&lt;&gt;$H180)),MasterCMCopy!$C181,"")</f>
        <v/>
      </c>
      <c r="R181" s="84" t="str">
        <f>IF(AND(LEFT(MasterCMCopy!$C181,6)="BT-195", OR(MasterCMCopy!$O181&lt;&gt;MasterCMCopy!$O180,$G181&lt;&gt;$G180,$H181&lt;&gt;$H180)), "The field " &amp; MasterCMCopy!$C181 &amp; ", " &amp; MasterCMCopy!$D181 &amp; ", specifies information to generate the URI of the masked property","")</f>
        <v/>
      </c>
      <c r="S181" s="84" t="str">
        <f>IF(AND(LEFT(MasterCMCopy!$C181,6)="BT-195", OR(MasterCMCopy!$O181&lt;&gt;MasterCMCopy!$O180,$G181&lt;&gt;$G180,$H181&lt;&gt;$H180)),MasterCMCopy!$O181,"")</f>
        <v/>
      </c>
      <c r="T181" s="84" t="str">
        <f>IFERROR(__xludf.DUMMYFUNCTION("IF(AND(LEFT(MasterCMCopy!$C181,6)=""BT-195"", MasterCMCopy!$O181&lt;&gt;MasterCMCopy!$O180),IFNA(REGEXEXTRACT(MasterCMCopy!$Y181,""&lt;(.*)&gt;""),""UNKNOWN""),"""")"),"")</f>
        <v/>
      </c>
      <c r="U181" s="84" t="str">
        <f>IF(AND(LEFT(MasterCMCopy!$C181,6)="BT-197", MasterCMCopy!$C181&lt;&gt;MasterCMCopy!$C180),MasterCMCopy!$C181,"")</f>
        <v/>
      </c>
      <c r="V181" s="84" t="str">
        <f>IF(AND(LEFT(MasterCMCopy!$C181,6)="BT-197", MasterCMCopy!$C181&lt;&gt;MasterCMCopy!$C180), "In " &amp; MasterCMCopy!$C181 &amp; ", " &amp; MasterCMCopy!$D181 &amp; ", we link to the at-voc:non-publication-justification controlled list","")</f>
        <v/>
      </c>
      <c r="W181" s="84" t="str">
        <f>IF(AND(LEFT(MasterCMCopy!$C181,6)="BT-198", MasterCMCopy!$C181&lt;&gt;MasterCMCopy!$C180),MasterCMCopy!$C181,"")</f>
        <v/>
      </c>
      <c r="X181" s="84" t="str">
        <f>IF(AND(LEFT(MasterCMCopy!$C181,6)="BT-198", MasterCMCopy!$C181&lt;&gt;MasterCMCopy!$C180), MasterCMCopy!$D181 &amp; IF(AND(MasterCMCopy!$C181=MasterCMCopy!$C182, MasterCMCopy!$D181&lt;&gt;MasterCMCopy!$D182), (" (" &amp; MasterCMCopy!$D182 &amp; " below SDK 1.6)"), ""),"")</f>
        <v/>
      </c>
      <c r="Y181" s="84" t="str">
        <f t="shared" si="2"/>
        <v>tedm:MG-langString-hasConfidentialityJustification--NonPublishedInformation-ND-LotsGroupAwardCriterionWeightNumberUnpublish</v>
      </c>
      <c r="Z181" s="84" t="str">
        <f t="shared" si="3"/>
        <v/>
      </c>
      <c r="AA181" s="84" t="str">
        <f>IF(AND(LEFT(MasterCMCopy!$C181,6)="BT-196", MasterCMCopy!$C181&lt;&gt;MasterCMCopy!$C180),MasterCMCopy!$C181,"")</f>
        <v>BT-196(BT-541)-LotsGroup-Weight</v>
      </c>
      <c r="AB181" s="84" t="str">
        <f>IF(AND(LEFT(MasterCMCopy!$C181,6)="BT-196", MasterCMCopy!$C181&lt;&gt;MasterCMCopy!$C180), MasterCMCopy!$D181 &amp; " of " &amp; MasterCMCopy!$L181 &amp; " under " &amp; MasterCMCopy!$I181,"")</f>
        <v>Unpublished Justification Description of MG-NonPublishedInformation under ND-LotsGroupAwardCriterionWeightNumberUnpublish</v>
      </c>
      <c r="AC181" s="84" t="str">
        <f t="shared" si="4"/>
        <v>BT-196(BT-541)-LotsGroup-Weight-Language</v>
      </c>
      <c r="AD181" s="84" t="str">
        <f t="shared" si="5"/>
        <v>Language of Unpublished Justification Description of MG-NonPublishedInformation under ND-LotsGroupAwardCriterionWeightNumberUnpublish</v>
      </c>
    </row>
    <row r="182">
      <c r="A182" s="84" t="str">
        <f t="shared" si="1"/>
        <v/>
      </c>
      <c r="B182" s="84" t="str">
        <f>IF(MasterCMCopy!$X182="","---", "tedm:" &amp; IF(LEFT(MasterCMCopy!$C182, 3)="ND-", IF(LEFT(MasterCMCopy!$C186, 3)="ND-", MasterCMCopy!$L188, MasterCMCopy!$L186) &amp; "-" &amp; MasterCMCopy!$C182, MasterCMCopy!$L182 &amp; "-" &amp; MasterCMCopy!$I182))</f>
        <v>tedm:MG-NonPublishedInformation-ND-LotsGroupAwardCriterionNumberUnpublish</v>
      </c>
      <c r="C182" s="85" t="str">
        <f>IF(AND(LEFT(MasterCMCopy!$C182,6)="BT-195", OR(LEFT(MasterCMCopy!$C181,3)="ND-",$B182&lt;&gt;$B181)),MasterCMCopy!$L182,"")</f>
        <v/>
      </c>
      <c r="D182" s="84" t="str">
        <f>IF(AND(LEFT(MasterCMCopy!$C182,3)="ND-", OR(MasterCMCopy!$N182&lt;&gt;MasterCMCopy!$N181, MasterCMCopy!$P182&lt;&gt;MasterCMCopy!$P181)),MasterCMCopy!$C182,"")</f>
        <v/>
      </c>
      <c r="E182" s="84" t="str">
        <f>IF(AND(LEFT(MasterCMCopy!$C182,3)="ND-", OR(MasterCMCopy!$N182&lt;&gt;MasterCMCopy!$N181, MasterCMCopy!$P182&lt;&gt;MasterCMCopy!$P181)),MasterCMCopy!$N182,"")</f>
        <v/>
      </c>
      <c r="F182" s="86" t="str">
        <f>IFERROR(__xludf.DUMMYFUNCTION("IF($E182="""", """", REGEXEXTRACT($E182,""efbc:FieldIdentifierCode[^\]]+""))"),"")</f>
        <v/>
      </c>
      <c r="G182" s="87" t="str">
        <f>MasterCMCopy!A182</f>
        <v>1.4</v>
      </c>
      <c r="H182" s="87" t="str">
        <f>MasterCMCopy!B182</f>
        <v>1.7</v>
      </c>
      <c r="J182" s="86" t="str">
        <f>IF(LEFT(MasterCMCopy!$C182,3)="ND-", IF(LEFT(MasterCMCopy!$X182,10)&lt;&gt;"epo:NonPub", MasterCMCopy!$L182, IF(RIGHT(MasterCMCopy!$X182,13)="epo:Procedure", "MG-Procedure", "")), "")</f>
        <v/>
      </c>
      <c r="K182" s="85" t="str">
        <f>IF(J182="", "", IF(J182="MG-Procedure", "ND-Root", MasterCMCopy!H182))</f>
        <v/>
      </c>
      <c r="L182" s="84" t="str">
        <f>IF($J182="", "", MasterCMCopy!$C182 &amp; " (concernsMaskedObject)")</f>
        <v/>
      </c>
      <c r="M182" s="84" t="str">
        <f>IFERROR(__xludf.DUMMYFUNCTION("IF($J182="""", """", ""Connection from NonPublishedInformation to "" &amp; REGEXEXTRACT(MasterCMCopy!$X182, "".*:(.*)"") &amp; "" under "" &amp; $J182 &amp; ""_"" &amp; $K182)"),"")</f>
        <v/>
      </c>
      <c r="N182" s="84" t="str">
        <f t="shared" si="6"/>
        <v/>
      </c>
      <c r="O182" s="86" t="str">
        <f>IFERROR(__xludf.DUMMYFUNCTION("IF($J182="""", """", IF($J182=""MG-Procedure"", """", REGEXREPLACE(MasterCMCopy!$P182,""\[[^\]]+\]"","""")))"),"")</f>
        <v/>
      </c>
      <c r="P182" s="83" t="str">
        <f>IFERROR(__xludf.DUMMYFUNCTION("REGEXREPLACE($O182,""[^/]+"","".."")"),"")</f>
        <v/>
      </c>
      <c r="Q182" s="84" t="str">
        <f>IF(AND(LEFT(MasterCMCopy!$C182,6)="BT-195", OR(MasterCMCopy!$O182&lt;&gt;MasterCMCopy!$O181,$G182&lt;&gt;$G181,$H182&lt;&gt;$H181)),MasterCMCopy!$C182,"")</f>
        <v/>
      </c>
      <c r="R182" s="84" t="str">
        <f>IF(AND(LEFT(MasterCMCopy!$C182,6)="BT-195", OR(MasterCMCopy!$O182&lt;&gt;MasterCMCopy!$O181,$G182&lt;&gt;$G181,$H182&lt;&gt;$H181)), "The field " &amp; MasterCMCopy!$C182 &amp; ", " &amp; MasterCMCopy!$D182 &amp; ", specifies information to generate the URI of the masked property","")</f>
        <v/>
      </c>
      <c r="S182" s="84" t="str">
        <f>IF(AND(LEFT(MasterCMCopy!$C182,6)="BT-195", OR(MasterCMCopy!$O182&lt;&gt;MasterCMCopy!$O181,$G182&lt;&gt;$G181,$H182&lt;&gt;$H181)),MasterCMCopy!$O182,"")</f>
        <v/>
      </c>
      <c r="T182" s="84" t="str">
        <f>IFERROR(__xludf.DUMMYFUNCTION("IF(AND(LEFT(MasterCMCopy!$C182,6)=""BT-195"", MasterCMCopy!$O182&lt;&gt;MasterCMCopy!$O181),IFNA(REGEXEXTRACT(MasterCMCopy!$Y182,""&lt;(.*)&gt;""),""UNKNOWN""),"""")"),"")</f>
        <v/>
      </c>
      <c r="U182" s="84" t="str">
        <f>IF(AND(LEFT(MasterCMCopy!$C182,6)="BT-197", MasterCMCopy!$C182&lt;&gt;MasterCMCopy!$C181),MasterCMCopy!$C182,"")</f>
        <v>BT-197(BT-541)-LotsGroup</v>
      </c>
      <c r="V182" s="84" t="str">
        <f>IF(AND(LEFT(MasterCMCopy!$C182,6)="BT-197", MasterCMCopy!$C182&lt;&gt;MasterCMCopy!$C181), "In " &amp; MasterCMCopy!$C182 &amp; ", " &amp; MasterCMCopy!$D182 &amp; ", we link to the at-voc:non-publication-justification controlled list","")</f>
        <v>In BT-197(BT-541)-LotsGroup, Unpublished Justification Code, we link to the at-voc:non-publication-justification controlled list</v>
      </c>
      <c r="W182" s="84" t="str">
        <f>IF(AND(LEFT(MasterCMCopy!$C182,6)="BT-198", MasterCMCopy!$C182&lt;&gt;MasterCMCopy!$C181),MasterCMCopy!$C182,"")</f>
        <v/>
      </c>
      <c r="X182" s="84" t="str">
        <f>IF(AND(LEFT(MasterCMCopy!$C182,6)="BT-198", MasterCMCopy!$C182&lt;&gt;MasterCMCopy!$C181), MasterCMCopy!$D182 &amp; IF(AND(MasterCMCopy!$C182=MasterCMCopy!$C183, MasterCMCopy!$D182&lt;&gt;MasterCMCopy!$D183), (" (" &amp; MasterCMCopy!$D183 &amp; " below SDK 1.6)"), ""),"")</f>
        <v/>
      </c>
      <c r="Y182" s="84" t="str">
        <f t="shared" si="2"/>
        <v>tedm:MG-langString-hasConfidentialityJustification--NonPublishedInformation-ND-LotsGroupAwardCriterionNumberUnpublish</v>
      </c>
      <c r="Z182" s="84" t="str">
        <f t="shared" si="3"/>
        <v/>
      </c>
      <c r="AA182" s="84" t="str">
        <f>IF(AND(LEFT(MasterCMCopy!$C182,6)="BT-196", MasterCMCopy!$C182&lt;&gt;MasterCMCopy!$C181),MasterCMCopy!$C182,"")</f>
        <v/>
      </c>
      <c r="AB182" s="84" t="str">
        <f>IF(AND(LEFT(MasterCMCopy!$C182,6)="BT-196", MasterCMCopy!$C182&lt;&gt;MasterCMCopy!$C181), MasterCMCopy!$D182 &amp; " of " &amp; MasterCMCopy!$L182 &amp; " under " &amp; MasterCMCopy!$I182,"")</f>
        <v/>
      </c>
      <c r="AC182" s="84" t="str">
        <f t="shared" si="4"/>
        <v/>
      </c>
      <c r="AD182" s="84" t="str">
        <f t="shared" si="5"/>
        <v/>
      </c>
    </row>
    <row r="183">
      <c r="A183" s="84" t="str">
        <f t="shared" si="1"/>
        <v/>
      </c>
      <c r="B183" s="84" t="str">
        <f>IF(MasterCMCopy!$X183="","---", "tedm:" &amp; IF(LEFT(MasterCMCopy!$C183, 3)="ND-", IF(LEFT(MasterCMCopy!$C187, 3)="ND-", MasterCMCopy!$L189, MasterCMCopy!$L187) &amp; "-" &amp; MasterCMCopy!$C183, MasterCMCopy!$L183 &amp; "-" &amp; MasterCMCopy!$I183))</f>
        <v>tedm:MG-NonPublishedInformation-ND-LotsGroupAwardCriterionWeightNumberUnpublish</v>
      </c>
      <c r="C183" s="85" t="str">
        <f>IF(AND(LEFT(MasterCMCopy!$C183,6)="BT-195", OR(LEFT(MasterCMCopy!$C182,3)="ND-",$B183&lt;&gt;$B182)),MasterCMCopy!$L183,"")</f>
        <v/>
      </c>
      <c r="D183" s="84" t="str">
        <f>IF(AND(LEFT(MasterCMCopy!$C183,3)="ND-", OR(MasterCMCopy!$N183&lt;&gt;MasterCMCopy!$N182, MasterCMCopy!$P183&lt;&gt;MasterCMCopy!$P182)),MasterCMCopy!$C183,"")</f>
        <v/>
      </c>
      <c r="E183" s="84" t="str">
        <f>IF(AND(LEFT(MasterCMCopy!$C183,3)="ND-", OR(MasterCMCopy!$N183&lt;&gt;MasterCMCopy!$N182, MasterCMCopy!$P183&lt;&gt;MasterCMCopy!$P182)),MasterCMCopy!$N183,"")</f>
        <v/>
      </c>
      <c r="F183" s="86" t="str">
        <f>IFERROR(__xludf.DUMMYFUNCTION("IF($E183="""", """", REGEXEXTRACT($E183,""efbc:FieldIdentifierCode[^\]]+""))"),"")</f>
        <v/>
      </c>
      <c r="G183" s="87" t="str">
        <f>MasterCMCopy!A183</f>
        <v>1.8</v>
      </c>
      <c r="H183" s="87" t="str">
        <f>MasterCMCopy!B183</f>
        <v/>
      </c>
      <c r="J183" s="86" t="str">
        <f>IF(LEFT(MasterCMCopy!$C183,3)="ND-", IF(LEFT(MasterCMCopy!$X183,10)&lt;&gt;"epo:NonPub", MasterCMCopy!$L183, IF(RIGHT(MasterCMCopy!$X183,13)="epo:Procedure", "MG-Procedure", "")), "")</f>
        <v/>
      </c>
      <c r="K183" s="85" t="str">
        <f>IF(J183="", "", IF(J183="MG-Procedure", "ND-Root", MasterCMCopy!H183))</f>
        <v/>
      </c>
      <c r="L183" s="84" t="str">
        <f>IF($J183="", "", MasterCMCopy!$C183 &amp; " (concernsMaskedObject)")</f>
        <v/>
      </c>
      <c r="M183" s="84" t="str">
        <f>IFERROR(__xludf.DUMMYFUNCTION("IF($J183="""", """", ""Connection from NonPublishedInformation to "" &amp; REGEXEXTRACT(MasterCMCopy!$X183, "".*:(.*)"") &amp; "" under "" &amp; $J183 &amp; ""_"" &amp; $K183)"),"")</f>
        <v/>
      </c>
      <c r="N183" s="84" t="str">
        <f t="shared" si="6"/>
        <v/>
      </c>
      <c r="O183" s="86" t="str">
        <f>IFERROR(__xludf.DUMMYFUNCTION("IF($J183="""", """", IF($J183=""MG-Procedure"", """", REGEXREPLACE(MasterCMCopy!$P183,""\[[^\]]+\]"","""")))"),"")</f>
        <v/>
      </c>
      <c r="P183" s="83" t="str">
        <f>IFERROR(__xludf.DUMMYFUNCTION("REGEXREPLACE($O183,""[^/]+"","".."")"),"")</f>
        <v/>
      </c>
      <c r="Q183" s="84" t="str">
        <f>IF(AND(LEFT(MasterCMCopy!$C183,6)="BT-195", OR(MasterCMCopy!$O183&lt;&gt;MasterCMCopy!$O182,$G183&lt;&gt;$G182,$H183&lt;&gt;$H182)),MasterCMCopy!$C183,"")</f>
        <v/>
      </c>
      <c r="R183" s="84" t="str">
        <f>IF(AND(LEFT(MasterCMCopy!$C183,6)="BT-195", OR(MasterCMCopy!$O183&lt;&gt;MasterCMCopy!$O182,$G183&lt;&gt;$G182,$H183&lt;&gt;$H182)), "The field " &amp; MasterCMCopy!$C183 &amp; ", " &amp; MasterCMCopy!$D183 &amp; ", specifies information to generate the URI of the masked property","")</f>
        <v/>
      </c>
      <c r="S183" s="84" t="str">
        <f>IF(AND(LEFT(MasterCMCopy!$C183,6)="BT-195", OR(MasterCMCopy!$O183&lt;&gt;MasterCMCopy!$O182,$G183&lt;&gt;$G182,$H183&lt;&gt;$H182)),MasterCMCopy!$O183,"")</f>
        <v/>
      </c>
      <c r="T183" s="84" t="str">
        <f>IFERROR(__xludf.DUMMYFUNCTION("IF(AND(LEFT(MasterCMCopy!$C183,6)=""BT-195"", MasterCMCopy!$O183&lt;&gt;MasterCMCopy!$O182),IFNA(REGEXEXTRACT(MasterCMCopy!$Y183,""&lt;(.*)&gt;""),""UNKNOWN""),"""")"),"")</f>
        <v/>
      </c>
      <c r="U183" s="84" t="str">
        <f>IF(AND(LEFT(MasterCMCopy!$C183,6)="BT-197", MasterCMCopy!$C183&lt;&gt;MasterCMCopy!$C182),MasterCMCopy!$C183,"")</f>
        <v>BT-197(BT-541)-LotsGroup-Weight</v>
      </c>
      <c r="V183" s="84" t="str">
        <f>IF(AND(LEFT(MasterCMCopy!$C183,6)="BT-197", MasterCMCopy!$C183&lt;&gt;MasterCMCopy!$C182), "In " &amp; MasterCMCopy!$C183 &amp; ", " &amp; MasterCMCopy!$D183 &amp; ", we link to the at-voc:non-publication-justification controlled list","")</f>
        <v>In BT-197(BT-541)-LotsGroup-Weight, Unpublished Justification Code, we link to the at-voc:non-publication-justification controlled list</v>
      </c>
      <c r="W183" s="84" t="str">
        <f>IF(AND(LEFT(MasterCMCopy!$C183,6)="BT-198", MasterCMCopy!$C183&lt;&gt;MasterCMCopy!$C182),MasterCMCopy!$C183,"")</f>
        <v/>
      </c>
      <c r="X183" s="84" t="str">
        <f>IF(AND(LEFT(MasterCMCopy!$C183,6)="BT-198", MasterCMCopy!$C183&lt;&gt;MasterCMCopy!$C182), MasterCMCopy!$D183 &amp; IF(AND(MasterCMCopy!$C183=MasterCMCopy!$C184, MasterCMCopy!$D183&lt;&gt;MasterCMCopy!$D184), (" (" &amp; MasterCMCopy!$D184 &amp; " below SDK 1.6)"), ""),"")</f>
        <v/>
      </c>
      <c r="Y183" s="84" t="str">
        <f t="shared" si="2"/>
        <v>tedm:MG-langString-hasConfidentialityJustification--NonPublishedInformation-ND-LotsGroupAwardCriterionWeightNumberUnpublish</v>
      </c>
      <c r="Z183" s="84" t="str">
        <f t="shared" si="3"/>
        <v/>
      </c>
      <c r="AA183" s="84" t="str">
        <f>IF(AND(LEFT(MasterCMCopy!$C183,6)="BT-196", MasterCMCopy!$C183&lt;&gt;MasterCMCopy!$C182),MasterCMCopy!$C183,"")</f>
        <v/>
      </c>
      <c r="AB183" s="84" t="str">
        <f>IF(AND(LEFT(MasterCMCopy!$C183,6)="BT-196", MasterCMCopy!$C183&lt;&gt;MasterCMCopy!$C182), MasterCMCopy!$D183 &amp; " of " &amp; MasterCMCopy!$L183 &amp; " under " &amp; MasterCMCopy!$I183,"")</f>
        <v/>
      </c>
      <c r="AC183" s="84" t="str">
        <f t="shared" si="4"/>
        <v/>
      </c>
      <c r="AD183" s="84" t="str">
        <f t="shared" si="5"/>
        <v/>
      </c>
    </row>
    <row r="184">
      <c r="A184" s="84" t="str">
        <f t="shared" si="1"/>
        <v/>
      </c>
      <c r="B184" s="84" t="str">
        <f>IF(MasterCMCopy!$X184="","---", "tedm:" &amp; IF(LEFT(MasterCMCopy!$C184, 3)="ND-", IF(LEFT(MasterCMCopy!$C188, 3)="ND-", MasterCMCopy!$L190, MasterCMCopy!$L188) &amp; "-" &amp; MasterCMCopy!$C184, MasterCMCopy!$L184 &amp; "-" &amp; MasterCMCopy!$I184))</f>
        <v>tedm:MG-NonPublishedInformation-ND-LotsGroupAwardCriterionNumberUnpublish</v>
      </c>
      <c r="C184" s="85" t="str">
        <f>IF(AND(LEFT(MasterCMCopy!$C184,6)="BT-195", OR(LEFT(MasterCMCopy!$C183,3)="ND-",$B184&lt;&gt;$B183)),MasterCMCopy!$L184,"")</f>
        <v/>
      </c>
      <c r="D184" s="84" t="str">
        <f>IF(AND(LEFT(MasterCMCopy!$C184,3)="ND-", OR(MasterCMCopy!$N184&lt;&gt;MasterCMCopy!$N183, MasterCMCopy!$P184&lt;&gt;MasterCMCopy!$P183)),MasterCMCopy!$C184,"")</f>
        <v/>
      </c>
      <c r="E184" s="84" t="str">
        <f>IF(AND(LEFT(MasterCMCopy!$C184,3)="ND-", OR(MasterCMCopy!$N184&lt;&gt;MasterCMCopy!$N183, MasterCMCopy!$P184&lt;&gt;MasterCMCopy!$P183)),MasterCMCopy!$N184,"")</f>
        <v/>
      </c>
      <c r="F184" s="86" t="str">
        <f>IFERROR(__xludf.DUMMYFUNCTION("IF($E184="""", """", REGEXEXTRACT($E184,""efbc:FieldIdentifierCode[^\]]+""))"),"")</f>
        <v/>
      </c>
      <c r="G184" s="87" t="str">
        <f>MasterCMCopy!A184</f>
        <v>1.4</v>
      </c>
      <c r="H184" s="87" t="str">
        <f>MasterCMCopy!B184</f>
        <v>1.5</v>
      </c>
      <c r="J184" s="86" t="str">
        <f>IF(LEFT(MasterCMCopy!$C184,3)="ND-", IF(LEFT(MasterCMCopy!$X184,10)&lt;&gt;"epo:NonPub", MasterCMCopy!$L184, IF(RIGHT(MasterCMCopy!$X184,13)="epo:Procedure", "MG-Procedure", "")), "")</f>
        <v/>
      </c>
      <c r="K184" s="85" t="str">
        <f>IF(J184="", "", IF(J184="MG-Procedure", "ND-Root", MasterCMCopy!H184))</f>
        <v/>
      </c>
      <c r="L184" s="84" t="str">
        <f>IF($J184="", "", MasterCMCopy!$C184 &amp; " (concernsMaskedObject)")</f>
        <v/>
      </c>
      <c r="M184" s="84" t="str">
        <f>IFERROR(__xludf.DUMMYFUNCTION("IF($J184="""", """", ""Connection from NonPublishedInformation to "" &amp; REGEXEXTRACT(MasterCMCopy!$X184, "".*:(.*)"") &amp; "" under "" &amp; $J184 &amp; ""_"" &amp; $K184)"),"")</f>
        <v/>
      </c>
      <c r="N184" s="84" t="str">
        <f t="shared" si="6"/>
        <v/>
      </c>
      <c r="O184" s="86" t="str">
        <f>IFERROR(__xludf.DUMMYFUNCTION("IF($J184="""", """", IF($J184=""MG-Procedure"", """", REGEXREPLACE(MasterCMCopy!$P184,""\[[^\]]+\]"","""")))"),"")</f>
        <v/>
      </c>
      <c r="P184" s="83" t="str">
        <f>IFERROR(__xludf.DUMMYFUNCTION("REGEXREPLACE($O184,""[^/]+"","".."")"),"")</f>
        <v/>
      </c>
      <c r="Q184" s="84" t="str">
        <f>IF(AND(LEFT(MasterCMCopy!$C184,6)="BT-195", OR(MasterCMCopy!$O184&lt;&gt;MasterCMCopy!$O183,$G184&lt;&gt;$G183,$H184&lt;&gt;$H183)),MasterCMCopy!$C184,"")</f>
        <v/>
      </c>
      <c r="R184" s="84" t="str">
        <f>IF(AND(LEFT(MasterCMCopy!$C184,6)="BT-195", OR(MasterCMCopy!$O184&lt;&gt;MasterCMCopy!$O183,$G184&lt;&gt;$G183,$H184&lt;&gt;$H183)), "The field " &amp; MasterCMCopy!$C184 &amp; ", " &amp; MasterCMCopy!$D184 &amp; ", specifies information to generate the URI of the masked property","")</f>
        <v/>
      </c>
      <c r="S184" s="84" t="str">
        <f>IF(AND(LEFT(MasterCMCopy!$C184,6)="BT-195", OR(MasterCMCopy!$O184&lt;&gt;MasterCMCopy!$O183,$G184&lt;&gt;$G183,$H184&lt;&gt;$H183)),MasterCMCopy!$O184,"")</f>
        <v/>
      </c>
      <c r="T184" s="84" t="str">
        <f>IFERROR(__xludf.DUMMYFUNCTION("IF(AND(LEFT(MasterCMCopy!$C184,6)=""BT-195"", MasterCMCopy!$O184&lt;&gt;MasterCMCopy!$O183),IFNA(REGEXEXTRACT(MasterCMCopy!$Y184,""&lt;(.*)&gt;""),""UNKNOWN""),"""")"),"")</f>
        <v/>
      </c>
      <c r="U184" s="84" t="str">
        <f>IF(AND(LEFT(MasterCMCopy!$C184,6)="BT-197", MasterCMCopy!$C184&lt;&gt;MasterCMCopy!$C183),MasterCMCopy!$C184,"")</f>
        <v/>
      </c>
      <c r="V184" s="84" t="str">
        <f>IF(AND(LEFT(MasterCMCopy!$C184,6)="BT-197", MasterCMCopy!$C184&lt;&gt;MasterCMCopy!$C183), "In " &amp; MasterCMCopy!$C184 &amp; ", " &amp; MasterCMCopy!$D184 &amp; ", we link to the at-voc:non-publication-justification controlled list","")</f>
        <v/>
      </c>
      <c r="W184" s="84" t="str">
        <f>IF(AND(LEFT(MasterCMCopy!$C184,6)="BT-198", MasterCMCopy!$C184&lt;&gt;MasterCMCopy!$C183),MasterCMCopy!$C184,"")</f>
        <v>BT-198(BT-541)-LotsGroup</v>
      </c>
      <c r="X184" s="84" t="str">
        <f>IF(AND(LEFT(MasterCMCopy!$C184,6)="BT-198", MasterCMCopy!$C184&lt;&gt;MasterCMCopy!$C183), MasterCMCopy!$D184 &amp; IF(AND(MasterCMCopy!$C184=MasterCMCopy!$C185, MasterCMCopy!$D184&lt;&gt;MasterCMCopy!$D185), (" (" &amp; MasterCMCopy!$D185 &amp; " below SDK 1.6)"), ""),"")</f>
        <v>Unpublished Accessibility Date (Unpublished Access Date below SDK 1.6)</v>
      </c>
      <c r="Y184" s="84" t="str">
        <f t="shared" si="2"/>
        <v>tedm:MG-langString-hasConfidentialityJustification--NonPublishedInformation-ND-LotsGroupAwardCriterionNumberUnpublish</v>
      </c>
      <c r="Z184" s="84" t="str">
        <f t="shared" si="3"/>
        <v/>
      </c>
      <c r="AA184" s="84" t="str">
        <f>IF(AND(LEFT(MasterCMCopy!$C184,6)="BT-196", MasterCMCopy!$C184&lt;&gt;MasterCMCopy!$C183),MasterCMCopy!$C184,"")</f>
        <v/>
      </c>
      <c r="AB184" s="84" t="str">
        <f>IF(AND(LEFT(MasterCMCopy!$C184,6)="BT-196", MasterCMCopy!$C184&lt;&gt;MasterCMCopy!$C183), MasterCMCopy!$D184 &amp; " of " &amp; MasterCMCopy!$L184 &amp; " under " &amp; MasterCMCopy!$I184,"")</f>
        <v/>
      </c>
      <c r="AC184" s="84" t="str">
        <f t="shared" si="4"/>
        <v/>
      </c>
      <c r="AD184" s="84" t="str">
        <f t="shared" si="5"/>
        <v/>
      </c>
    </row>
    <row r="185">
      <c r="A185" s="84" t="str">
        <f t="shared" si="1"/>
        <v/>
      </c>
      <c r="B185" s="84" t="str">
        <f>IF(MasterCMCopy!$X185="","---", "tedm:" &amp; IF(LEFT(MasterCMCopy!$C185, 3)="ND-", IF(LEFT(MasterCMCopy!$C189, 3)="ND-", MasterCMCopy!$L191, MasterCMCopy!$L189) &amp; "-" &amp; MasterCMCopy!$C185, MasterCMCopy!$L185 &amp; "-" &amp; MasterCMCopy!$I185))</f>
        <v>tedm:MG-NonPublishedInformation-ND-LotsGroupAwardCriterionNumberUnpublish</v>
      </c>
      <c r="C185" s="85" t="str">
        <f>IF(AND(LEFT(MasterCMCopy!$C185,6)="BT-195", OR(LEFT(MasterCMCopy!$C184,3)="ND-",$B185&lt;&gt;$B184)),MasterCMCopy!$L185,"")</f>
        <v/>
      </c>
      <c r="D185" s="84" t="str">
        <f>IF(AND(LEFT(MasterCMCopy!$C185,3)="ND-", OR(MasterCMCopy!$N185&lt;&gt;MasterCMCopy!$N184, MasterCMCopy!$P185&lt;&gt;MasterCMCopy!$P184)),MasterCMCopy!$C185,"")</f>
        <v/>
      </c>
      <c r="E185" s="84" t="str">
        <f>IF(AND(LEFT(MasterCMCopy!$C185,3)="ND-", OR(MasterCMCopy!$N185&lt;&gt;MasterCMCopy!$N184, MasterCMCopy!$P185&lt;&gt;MasterCMCopy!$P184)),MasterCMCopy!$N185,"")</f>
        <v/>
      </c>
      <c r="F185" s="86" t="str">
        <f>IFERROR(__xludf.DUMMYFUNCTION("IF($E185="""", """", REGEXEXTRACT($E185,""efbc:FieldIdentifierCode[^\]]+""))"),"")</f>
        <v/>
      </c>
      <c r="G185" s="87" t="str">
        <f>MasterCMCopy!A185</f>
        <v>1.6</v>
      </c>
      <c r="H185" s="87" t="str">
        <f>MasterCMCopy!B185</f>
        <v>1.7</v>
      </c>
      <c r="J185" s="86" t="str">
        <f>IF(LEFT(MasterCMCopy!$C185,3)="ND-", IF(LEFT(MasterCMCopy!$X185,10)&lt;&gt;"epo:NonPub", MasterCMCopy!$L185, IF(RIGHT(MasterCMCopy!$X185,13)="epo:Procedure", "MG-Procedure", "")), "")</f>
        <v/>
      </c>
      <c r="K185" s="85" t="str">
        <f>IF(J185="", "", IF(J185="MG-Procedure", "ND-Root", MasterCMCopy!H185))</f>
        <v/>
      </c>
      <c r="L185" s="84" t="str">
        <f>IF($J185="", "", MasterCMCopy!$C185 &amp; " (concernsMaskedObject)")</f>
        <v/>
      </c>
      <c r="M185" s="84" t="str">
        <f>IFERROR(__xludf.DUMMYFUNCTION("IF($J185="""", """", ""Connection from NonPublishedInformation to "" &amp; REGEXEXTRACT(MasterCMCopy!$X185, "".*:(.*)"") &amp; "" under "" &amp; $J185 &amp; ""_"" &amp; $K185)"),"")</f>
        <v/>
      </c>
      <c r="N185" s="84" t="str">
        <f t="shared" si="6"/>
        <v/>
      </c>
      <c r="O185" s="86" t="str">
        <f>IFERROR(__xludf.DUMMYFUNCTION("IF($J185="""", """", IF($J185=""MG-Procedure"", """", REGEXREPLACE(MasterCMCopy!$P185,""\[[^\]]+\]"","""")))"),"")</f>
        <v/>
      </c>
      <c r="P185" s="83" t="str">
        <f>IFERROR(__xludf.DUMMYFUNCTION("REGEXREPLACE($O185,""[^/]+"","".."")"),"")</f>
        <v/>
      </c>
      <c r="Q185" s="84" t="str">
        <f>IF(AND(LEFT(MasterCMCopy!$C185,6)="BT-195", OR(MasterCMCopy!$O185&lt;&gt;MasterCMCopy!$O184,$G185&lt;&gt;$G184,$H185&lt;&gt;$H184)),MasterCMCopy!$C185,"")</f>
        <v/>
      </c>
      <c r="R185" s="84" t="str">
        <f>IF(AND(LEFT(MasterCMCopy!$C185,6)="BT-195", OR(MasterCMCopy!$O185&lt;&gt;MasterCMCopy!$O184,$G185&lt;&gt;$G184,$H185&lt;&gt;$H184)), "The field " &amp; MasterCMCopy!$C185 &amp; ", " &amp; MasterCMCopy!$D185 &amp; ", specifies information to generate the URI of the masked property","")</f>
        <v/>
      </c>
      <c r="S185" s="84" t="str">
        <f>IF(AND(LEFT(MasterCMCopy!$C185,6)="BT-195", OR(MasterCMCopy!$O185&lt;&gt;MasterCMCopy!$O184,$G185&lt;&gt;$G184,$H185&lt;&gt;$H184)),MasterCMCopy!$O185,"")</f>
        <v/>
      </c>
      <c r="T185" s="84" t="str">
        <f>IFERROR(__xludf.DUMMYFUNCTION("IF(AND(LEFT(MasterCMCopy!$C185,6)=""BT-195"", MasterCMCopy!$O185&lt;&gt;MasterCMCopy!$O184),IFNA(REGEXEXTRACT(MasterCMCopy!$Y185,""&lt;(.*)&gt;""),""UNKNOWN""),"""")"),"")</f>
        <v/>
      </c>
      <c r="U185" s="84" t="str">
        <f>IF(AND(LEFT(MasterCMCopy!$C185,6)="BT-197", MasterCMCopy!$C185&lt;&gt;MasterCMCopy!$C184),MasterCMCopy!$C185,"")</f>
        <v/>
      </c>
      <c r="V185" s="84" t="str">
        <f>IF(AND(LEFT(MasterCMCopy!$C185,6)="BT-197", MasterCMCopy!$C185&lt;&gt;MasterCMCopy!$C184), "In " &amp; MasterCMCopy!$C185 &amp; ", " &amp; MasterCMCopy!$D185 &amp; ", we link to the at-voc:non-publication-justification controlled list","")</f>
        <v/>
      </c>
      <c r="W185" s="84" t="str">
        <f>IF(AND(LEFT(MasterCMCopy!$C185,6)="BT-198", MasterCMCopy!$C185&lt;&gt;MasterCMCopy!$C184),MasterCMCopy!$C185,"")</f>
        <v/>
      </c>
      <c r="X185" s="84" t="str">
        <f>IF(AND(LEFT(MasterCMCopy!$C185,6)="BT-198", MasterCMCopy!$C185&lt;&gt;MasterCMCopy!$C184), MasterCMCopy!$D185 &amp; IF(AND(MasterCMCopy!$C185=MasterCMCopy!$C186, MasterCMCopy!$D185&lt;&gt;MasterCMCopy!$D186), (" (" &amp; MasterCMCopy!$D186 &amp; " below SDK 1.6)"), ""),"")</f>
        <v/>
      </c>
      <c r="Y185" s="84" t="str">
        <f t="shared" si="2"/>
        <v>tedm:MG-langString-hasConfidentialityJustification--NonPublishedInformation-ND-LotsGroupAwardCriterionNumberUnpublish</v>
      </c>
      <c r="Z185" s="84" t="str">
        <f t="shared" si="3"/>
        <v/>
      </c>
      <c r="AA185" s="84" t="str">
        <f>IF(AND(LEFT(MasterCMCopy!$C185,6)="BT-196", MasterCMCopy!$C185&lt;&gt;MasterCMCopy!$C184),MasterCMCopy!$C185,"")</f>
        <v/>
      </c>
      <c r="AB185" s="84" t="str">
        <f>IF(AND(LEFT(MasterCMCopy!$C185,6)="BT-196", MasterCMCopy!$C185&lt;&gt;MasterCMCopy!$C184), MasterCMCopy!$D185 &amp; " of " &amp; MasterCMCopy!$L185 &amp; " under " &amp; MasterCMCopy!$I185,"")</f>
        <v/>
      </c>
      <c r="AC185" s="84" t="str">
        <f t="shared" si="4"/>
        <v/>
      </c>
      <c r="AD185" s="84" t="str">
        <f t="shared" si="5"/>
        <v/>
      </c>
    </row>
    <row r="186">
      <c r="A186" s="84" t="str">
        <f t="shared" si="1"/>
        <v/>
      </c>
      <c r="B186" s="84" t="str">
        <f>IF(MasterCMCopy!$X186="","---", "tedm:" &amp; IF(LEFT(MasterCMCopy!$C186, 3)="ND-", IF(LEFT(MasterCMCopy!$C190, 3)="ND-", MasterCMCopy!$L192, MasterCMCopy!$L190) &amp; "-" &amp; MasterCMCopy!$C186, MasterCMCopy!$L186 &amp; "-" &amp; MasterCMCopy!$I186))</f>
        <v>tedm:MG-NonPublishedInformation-ND-LotsGroupAwardCriterionWeightNumberUnpublish</v>
      </c>
      <c r="C186" s="85" t="str">
        <f>IF(AND(LEFT(MasterCMCopy!$C186,6)="BT-195", OR(LEFT(MasterCMCopy!$C185,3)="ND-",$B186&lt;&gt;$B185)),MasterCMCopy!$L186,"")</f>
        <v/>
      </c>
      <c r="D186" s="84" t="str">
        <f>IF(AND(LEFT(MasterCMCopy!$C186,3)="ND-", OR(MasterCMCopy!$N186&lt;&gt;MasterCMCopy!$N185, MasterCMCopy!$P186&lt;&gt;MasterCMCopy!$P185)),MasterCMCopy!$C186,"")</f>
        <v/>
      </c>
      <c r="E186" s="84" t="str">
        <f>IF(AND(LEFT(MasterCMCopy!$C186,3)="ND-", OR(MasterCMCopy!$N186&lt;&gt;MasterCMCopy!$N185, MasterCMCopy!$P186&lt;&gt;MasterCMCopy!$P185)),MasterCMCopy!$N186,"")</f>
        <v/>
      </c>
      <c r="F186" s="86" t="str">
        <f>IFERROR(__xludf.DUMMYFUNCTION("IF($E186="""", """", REGEXEXTRACT($E186,""efbc:FieldIdentifierCode[^\]]+""))"),"")</f>
        <v/>
      </c>
      <c r="G186" s="87" t="str">
        <f>MasterCMCopy!A186</f>
        <v>1.8</v>
      </c>
      <c r="H186" s="87" t="str">
        <f>MasterCMCopy!B186</f>
        <v/>
      </c>
      <c r="J186" s="86" t="str">
        <f>IF(LEFT(MasterCMCopy!$C186,3)="ND-", IF(LEFT(MasterCMCopy!$X186,10)&lt;&gt;"epo:NonPub", MasterCMCopy!$L186, IF(RIGHT(MasterCMCopy!$X186,13)="epo:Procedure", "MG-Procedure", "")), "")</f>
        <v/>
      </c>
      <c r="K186" s="85" t="str">
        <f>IF(J186="", "", IF(J186="MG-Procedure", "ND-Root", MasterCMCopy!H186))</f>
        <v/>
      </c>
      <c r="L186" s="84" t="str">
        <f>IF($J186="", "", MasterCMCopy!$C186 &amp; " (concernsMaskedObject)")</f>
        <v/>
      </c>
      <c r="M186" s="84" t="str">
        <f>IFERROR(__xludf.DUMMYFUNCTION("IF($J186="""", """", ""Connection from NonPublishedInformation to "" &amp; REGEXEXTRACT(MasterCMCopy!$X186, "".*:(.*)"") &amp; "" under "" &amp; $J186 &amp; ""_"" &amp; $K186)"),"")</f>
        <v/>
      </c>
      <c r="N186" s="84" t="str">
        <f t="shared" si="6"/>
        <v/>
      </c>
      <c r="O186" s="86" t="str">
        <f>IFERROR(__xludf.DUMMYFUNCTION("IF($J186="""", """", IF($J186=""MG-Procedure"", """", REGEXREPLACE(MasterCMCopy!$P186,""\[[^\]]+\]"","""")))"),"")</f>
        <v/>
      </c>
      <c r="P186" s="83" t="str">
        <f>IFERROR(__xludf.DUMMYFUNCTION("REGEXREPLACE($O186,""[^/]+"","".."")"),"")</f>
        <v/>
      </c>
      <c r="Q186" s="84" t="str">
        <f>IF(AND(LEFT(MasterCMCopy!$C186,6)="BT-195", OR(MasterCMCopy!$O186&lt;&gt;MasterCMCopy!$O185,$G186&lt;&gt;$G185,$H186&lt;&gt;$H185)),MasterCMCopy!$C186,"")</f>
        <v/>
      </c>
      <c r="R186" s="84" t="str">
        <f>IF(AND(LEFT(MasterCMCopy!$C186,6)="BT-195", OR(MasterCMCopy!$O186&lt;&gt;MasterCMCopy!$O185,$G186&lt;&gt;$G185,$H186&lt;&gt;$H185)), "The field " &amp; MasterCMCopy!$C186 &amp; ", " &amp; MasterCMCopy!$D186 &amp; ", specifies information to generate the URI of the masked property","")</f>
        <v/>
      </c>
      <c r="S186" s="84" t="str">
        <f>IF(AND(LEFT(MasterCMCopy!$C186,6)="BT-195", OR(MasterCMCopy!$O186&lt;&gt;MasterCMCopy!$O185,$G186&lt;&gt;$G185,$H186&lt;&gt;$H185)),MasterCMCopy!$O186,"")</f>
        <v/>
      </c>
      <c r="T186" s="84" t="str">
        <f>IFERROR(__xludf.DUMMYFUNCTION("IF(AND(LEFT(MasterCMCopy!$C186,6)=""BT-195"", MasterCMCopy!$O186&lt;&gt;MasterCMCopy!$O185),IFNA(REGEXEXTRACT(MasterCMCopy!$Y186,""&lt;(.*)&gt;""),""UNKNOWN""),"""")"),"")</f>
        <v/>
      </c>
      <c r="U186" s="84" t="str">
        <f>IF(AND(LEFT(MasterCMCopy!$C186,6)="BT-197", MasterCMCopy!$C186&lt;&gt;MasterCMCopy!$C185),MasterCMCopy!$C186,"")</f>
        <v/>
      </c>
      <c r="V186" s="84" t="str">
        <f>IF(AND(LEFT(MasterCMCopy!$C186,6)="BT-197", MasterCMCopy!$C186&lt;&gt;MasterCMCopy!$C185), "In " &amp; MasterCMCopy!$C186 &amp; ", " &amp; MasterCMCopy!$D186 &amp; ", we link to the at-voc:non-publication-justification controlled list","")</f>
        <v/>
      </c>
      <c r="W186" s="84" t="str">
        <f>IF(AND(LEFT(MasterCMCopy!$C186,6)="BT-198", MasterCMCopy!$C186&lt;&gt;MasterCMCopy!$C185),MasterCMCopy!$C186,"")</f>
        <v>BT-198(BT-541)-LotsGroup-Weight</v>
      </c>
      <c r="X186" s="84" t="str">
        <f>IF(AND(LEFT(MasterCMCopy!$C186,6)="BT-198", MasterCMCopy!$C186&lt;&gt;MasterCMCopy!$C185), MasterCMCopy!$D186 &amp; IF(AND(MasterCMCopy!$C186=MasterCMCopy!$C187, MasterCMCopy!$D186&lt;&gt;MasterCMCopy!$D187), (" (" &amp; MasterCMCopy!$D187 &amp; " below SDK 1.6)"), ""),"")</f>
        <v>Unpublished Access Date</v>
      </c>
      <c r="Y186" s="84" t="str">
        <f t="shared" si="2"/>
        <v>tedm:MG-langString-hasConfidentialityJustification--NonPublishedInformation-ND-LotsGroupAwardCriterionWeightNumberUnpublish</v>
      </c>
      <c r="Z186" s="84" t="str">
        <f t="shared" si="3"/>
        <v/>
      </c>
      <c r="AA186" s="84" t="str">
        <f>IF(AND(LEFT(MasterCMCopy!$C186,6)="BT-196", MasterCMCopy!$C186&lt;&gt;MasterCMCopy!$C185),MasterCMCopy!$C186,"")</f>
        <v/>
      </c>
      <c r="AB186" s="84" t="str">
        <f>IF(AND(LEFT(MasterCMCopy!$C186,6)="BT-196", MasterCMCopy!$C186&lt;&gt;MasterCMCopy!$C185), MasterCMCopy!$D186 &amp; " of " &amp; MasterCMCopy!$L186 &amp; " under " &amp; MasterCMCopy!$I186,"")</f>
        <v/>
      </c>
      <c r="AC186" s="84" t="str">
        <f t="shared" si="4"/>
        <v/>
      </c>
      <c r="AD186" s="84" t="str">
        <f t="shared" si="5"/>
        <v/>
      </c>
    </row>
    <row r="187">
      <c r="A187" s="84" t="str">
        <f t="shared" si="1"/>
        <v>ND-LotsGroupAwardCriterionNumberWeightUnpublish_v1.4-1.7.rml.ttl</v>
      </c>
      <c r="B187" s="84" t="str">
        <f>IF(MasterCMCopy!$X187="","---", "tedm:" &amp; IF(LEFT(MasterCMCopy!$C187, 3)="ND-", IF(LEFT(MasterCMCopy!$C191, 3)="ND-", MasterCMCopy!$L193, MasterCMCopy!$L191) &amp; "-" &amp; MasterCMCopy!$C187, MasterCMCopy!$L187 &amp; "-" &amp; MasterCMCopy!$I187))</f>
        <v>tedm:MG-NonPublishedInformation-ND-LotsGroupAwardCriterionNumberWeightUnpublish</v>
      </c>
      <c r="C187" s="85" t="str">
        <f>IF(AND(LEFT(MasterCMCopy!$C187,6)="BT-195", OR(LEFT(MasterCMCopy!$C186,3)="ND-",$B187&lt;&gt;$B186)),MasterCMCopy!$L187,"")</f>
        <v/>
      </c>
      <c r="D187" s="84" t="str">
        <f>IF(AND(LEFT(MasterCMCopy!$C187,3)="ND-", OR(MasterCMCopy!$N187&lt;&gt;MasterCMCopy!$N186, MasterCMCopy!$P187&lt;&gt;MasterCMCopy!$P186)),MasterCMCopy!$C187,"")</f>
        <v>ND-LotsGroupAwardCriterionNumberWeightUnpublish</v>
      </c>
      <c r="E187" s="84" t="str">
        <f>IF(AND(LEFT(MasterCMCopy!$C187,3)="ND-", OR(MasterCMCopy!$N187&lt;&gt;MasterCMCopy!$N186, MasterCMCopy!$P187&lt;&gt;MasterCMCopy!$P186)),MasterCMCopy!$N187,"")</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v>
      </c>
      <c r="F187" s="86" t="str">
        <f>IFERROR(__xludf.DUMMYFUNCTION("IF($E187="""", """", REGEXEXTRACT($E187,""efbc:FieldIdentifierCode[^\]]+""))"),"efbc:FieldIdentifierCode/text()='awa-cri-wei'")</f>
        <v>efbc:FieldIdentifierCode/text()='awa-cri-wei'</v>
      </c>
      <c r="G187" s="87" t="str">
        <f>MasterCMCopy!A187</f>
        <v>1.4</v>
      </c>
      <c r="H187" s="87" t="str">
        <f>MasterCMCopy!B187</f>
        <v>1.7</v>
      </c>
      <c r="I187" s="89" t="b">
        <v>1</v>
      </c>
      <c r="J187" s="86" t="str">
        <f>IF(LEFT(MasterCMCopy!$C187,3)="ND-", IF(LEFT(MasterCMCopy!$X187,10)&lt;&gt;"epo:NonPub", MasterCMCopy!$L187, IF(RIGHT(MasterCMCopy!$X187,13)="epo:Procedure", "MG-Procedure", "")), "")</f>
        <v/>
      </c>
      <c r="K187" s="85" t="str">
        <f>IF(J187="", "", IF(J187="MG-Procedure", "ND-Root", MasterCMCopy!H187))</f>
        <v/>
      </c>
      <c r="L187" s="84" t="str">
        <f>IF($J187="", "", MasterCMCopy!$C187 &amp; " (concernsMaskedObject)")</f>
        <v/>
      </c>
      <c r="M187" s="84" t="str">
        <f>IFERROR(__xludf.DUMMYFUNCTION("IF($J187="""", """", ""Connection from NonPublishedInformation to "" &amp; REGEXEXTRACT(MasterCMCopy!$X187, "".*:(.*)"") &amp; "" under "" &amp; $J187 &amp; ""_"" &amp; $K187)"),"")</f>
        <v/>
      </c>
      <c r="N187" s="84" t="str">
        <f t="shared" si="6"/>
        <v/>
      </c>
      <c r="O187" s="86" t="str">
        <f>IFERROR(__xludf.DUMMYFUNCTION("IF($J187="""", """", IF($J187=""MG-Procedure"", """", REGEXREPLACE(MasterCMCopy!$P187,""\[[^\]]+\]"","""")))"),"")</f>
        <v/>
      </c>
      <c r="P187" s="83" t="str">
        <f>IFERROR(__xludf.DUMMYFUNCTION("REGEXREPLACE($O187,""[^/]+"","".."")"),"")</f>
        <v/>
      </c>
      <c r="Q187" s="84" t="str">
        <f>IF(AND(LEFT(MasterCMCopy!$C187,6)="BT-195", OR(MasterCMCopy!$O187&lt;&gt;MasterCMCopy!$O186,$G187&lt;&gt;$G186,$H187&lt;&gt;$H186)),MasterCMCopy!$C187,"")</f>
        <v/>
      </c>
      <c r="R187" s="84" t="str">
        <f>IF(AND(LEFT(MasterCMCopy!$C187,6)="BT-195", OR(MasterCMCopy!$O187&lt;&gt;MasterCMCopy!$O186,$G187&lt;&gt;$G186,$H187&lt;&gt;$H186)), "The field " &amp; MasterCMCopy!$C187 &amp; ", " &amp; MasterCMCopy!$D187 &amp; ", specifies information to generate the URI of the masked property","")</f>
        <v/>
      </c>
      <c r="S187" s="84" t="str">
        <f>IF(AND(LEFT(MasterCMCopy!$C187,6)="BT-195", OR(MasterCMCopy!$O187&lt;&gt;MasterCMCopy!$O186,$G187&lt;&gt;$G186,$H187&lt;&gt;$H186)),MasterCMCopy!$O187,"")</f>
        <v/>
      </c>
      <c r="T187" s="84" t="str">
        <f>IFERROR(__xludf.DUMMYFUNCTION("IF(AND(LEFT(MasterCMCopy!$C187,6)=""BT-195"", MasterCMCopy!$O187&lt;&gt;MasterCMCopy!$O186),IFNA(REGEXEXTRACT(MasterCMCopy!$Y187,""&lt;(.*)&gt;""),""UNKNOWN""),"""")"),"")</f>
        <v/>
      </c>
      <c r="U187" s="84" t="str">
        <f>IF(AND(LEFT(MasterCMCopy!$C187,6)="BT-197", MasterCMCopy!$C187&lt;&gt;MasterCMCopy!$C186),MasterCMCopy!$C187,"")</f>
        <v/>
      </c>
      <c r="V187" s="84" t="str">
        <f>IF(AND(LEFT(MasterCMCopy!$C187,6)="BT-197", MasterCMCopy!$C187&lt;&gt;MasterCMCopy!$C186), "In " &amp; MasterCMCopy!$C187 &amp; ", " &amp; MasterCMCopy!$D187 &amp; ", we link to the at-voc:non-publication-justification controlled list","")</f>
        <v/>
      </c>
      <c r="W187" s="84" t="str">
        <f>IF(AND(LEFT(MasterCMCopy!$C187,6)="BT-198", MasterCMCopy!$C187&lt;&gt;MasterCMCopy!$C186),MasterCMCopy!$C187,"")</f>
        <v/>
      </c>
      <c r="X187" s="84" t="str">
        <f>IF(AND(LEFT(MasterCMCopy!$C187,6)="BT-198", MasterCMCopy!$C187&lt;&gt;MasterCMCopy!$C186), MasterCMCopy!$D187 &amp; IF(AND(MasterCMCopy!$C187=MasterCMCopy!$C188, MasterCMCopy!$D187&lt;&gt;MasterCMCopy!$D188), (" (" &amp; MasterCMCopy!$D188 &amp; " below SDK 1.6)"), ""),"")</f>
        <v/>
      </c>
      <c r="Y187" s="84" t="str">
        <f t="shared" si="2"/>
        <v>tedm:MG-langString-hasConfidentialityJustification--NonPublishedInformation-ND-LotsGroupAwardCriterionNumberWeightUnpublish</v>
      </c>
      <c r="Z187" s="84" t="str">
        <f t="shared" si="3"/>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A187" s="84" t="str">
        <f>IF(AND(LEFT(MasterCMCopy!$C187,6)="BT-196", MasterCMCopy!$C187&lt;&gt;MasterCMCopy!$C186),MasterCMCopy!$C187,"")</f>
        <v/>
      </c>
      <c r="AB187" s="84" t="str">
        <f>IF(AND(LEFT(MasterCMCopy!$C187,6)="BT-196", MasterCMCopy!$C187&lt;&gt;MasterCMCopy!$C186), MasterCMCopy!$D187 &amp; " of " &amp; MasterCMCopy!$L187 &amp; " under " &amp; MasterCMCopy!$I187,"")</f>
        <v/>
      </c>
      <c r="AC187" s="84" t="str">
        <f t="shared" si="4"/>
        <v/>
      </c>
      <c r="AD187" s="84" t="str">
        <f t="shared" si="5"/>
        <v/>
      </c>
      <c r="AE187" s="90"/>
      <c r="AF187" s="90"/>
    </row>
    <row r="188">
      <c r="A188" s="84" t="str">
        <f t="shared" si="1"/>
        <v/>
      </c>
      <c r="B188" s="84" t="str">
        <f>IF(MasterCMCopy!$X188="","---", "tedm:" &amp; IF(LEFT(MasterCMCopy!$C188, 3)="ND-", IF(LEFT(MasterCMCopy!$C192, 3)="ND-", MasterCMCopy!$L194, MasterCMCopy!$L192) &amp; "-" &amp; MasterCMCopy!$C188, MasterCMCopy!$L188 &amp; "-" &amp; MasterCMCopy!$I188))</f>
        <v>tedm:MG-NonPublishedInformation-ND-LotsGroupAwardCriterionNumberWeightUnpublish</v>
      </c>
      <c r="C188" s="85" t="str">
        <f>IF(AND(LEFT(MasterCMCopy!$C188,6)="BT-195", OR(LEFT(MasterCMCopy!$C187,3)="ND-",$B188&lt;&gt;$B187)),MasterCMCopy!$L188,"")</f>
        <v/>
      </c>
      <c r="D188" s="84" t="str">
        <f>IF(AND(LEFT(MasterCMCopy!$C188,3)="ND-", OR(MasterCMCopy!$N188&lt;&gt;MasterCMCopy!$N187, MasterCMCopy!$P188&lt;&gt;MasterCMCopy!$P187)),MasterCMCopy!$C188,"")</f>
        <v/>
      </c>
      <c r="E188" s="84" t="str">
        <f>IF(AND(LEFT(MasterCMCopy!$C188,3)="ND-", OR(MasterCMCopy!$N188&lt;&gt;MasterCMCopy!$N187, MasterCMCopy!$P188&lt;&gt;MasterCMCopy!$P187)),MasterCMCopy!$N188,"")</f>
        <v/>
      </c>
      <c r="F188" s="86" t="str">
        <f>IFERROR(__xludf.DUMMYFUNCTION("IF($E188="""", """", REGEXEXTRACT($E188,""efbc:FieldIdentifierCode[^\]]+""))"),"")</f>
        <v/>
      </c>
      <c r="G188" s="87" t="str">
        <f>MasterCMCopy!A188</f>
        <v>1.4</v>
      </c>
      <c r="H188" s="87" t="str">
        <f>MasterCMCopy!B188</f>
        <v>1.7</v>
      </c>
      <c r="J188" s="86" t="str">
        <f>IF(LEFT(MasterCMCopy!$C188,3)="ND-", IF(LEFT(MasterCMCopy!$X188,10)&lt;&gt;"epo:NonPub", MasterCMCopy!$L188, IF(RIGHT(MasterCMCopy!$X188,13)="epo:Procedure", "MG-Procedure", "")), "")</f>
        <v/>
      </c>
      <c r="K188" s="85" t="str">
        <f>IF(J188="", "", IF(J188="MG-Procedure", "ND-Root", MasterCMCopy!H188))</f>
        <v/>
      </c>
      <c r="L188" s="84" t="str">
        <f>IF($J188="", "", MasterCMCopy!$C188 &amp; " (concernsMaskedObject)")</f>
        <v/>
      </c>
      <c r="M188" s="84" t="str">
        <f>IFERROR(__xludf.DUMMYFUNCTION("IF($J188="""", """", ""Connection from NonPublishedInformation to "" &amp; REGEXEXTRACT(MasterCMCopy!$X188, "".*:(.*)"") &amp; "" under "" &amp; $J188 &amp; ""_"" &amp; $K188)"),"")</f>
        <v/>
      </c>
      <c r="N188" s="84" t="str">
        <f t="shared" si="6"/>
        <v/>
      </c>
      <c r="O188" s="86" t="str">
        <f>IFERROR(__xludf.DUMMYFUNCTION("IF($J188="""", """", IF($J188=""MG-Procedure"", """", REGEXREPLACE(MasterCMCopy!$P188,""\[[^\]]+\]"","""")))"),"")</f>
        <v/>
      </c>
      <c r="P188" s="83" t="str">
        <f>IFERROR(__xludf.DUMMYFUNCTION("REGEXREPLACE($O188,""[^/]+"","".."")"),"")</f>
        <v/>
      </c>
      <c r="Q188" s="84" t="str">
        <f>IF(AND(LEFT(MasterCMCopy!$C188,6)="BT-195", OR(MasterCMCopy!$O188&lt;&gt;MasterCMCopy!$O187,$G188&lt;&gt;$G187,$H188&lt;&gt;$H187)),MasterCMCopy!$C188,"")</f>
        <v/>
      </c>
      <c r="R188" s="84" t="str">
        <f>IF(AND(LEFT(MasterCMCopy!$C188,6)="BT-195", OR(MasterCMCopy!$O188&lt;&gt;MasterCMCopy!$O187,$G188&lt;&gt;$G187,$H188&lt;&gt;$H187)), "The field " &amp; MasterCMCopy!$C188 &amp; ", " &amp; MasterCMCopy!$D188 &amp; ", specifies information to generate the URI of the masked property","")</f>
        <v/>
      </c>
      <c r="S188" s="84" t="str">
        <f>IF(AND(LEFT(MasterCMCopy!$C188,6)="BT-195", OR(MasterCMCopy!$O188&lt;&gt;MasterCMCopy!$O187,$G188&lt;&gt;$G187,$H188&lt;&gt;$H187)),MasterCMCopy!$O188,"")</f>
        <v/>
      </c>
      <c r="T188" s="84" t="str">
        <f>IFERROR(__xludf.DUMMYFUNCTION("IF(AND(LEFT(MasterCMCopy!$C188,6)=""BT-195"", MasterCMCopy!$O188&lt;&gt;MasterCMCopy!$O187),IFNA(REGEXEXTRACT(MasterCMCopy!$Y188,""&lt;(.*)&gt;""),""UNKNOWN""),"""")"),"")</f>
        <v/>
      </c>
      <c r="U188" s="84" t="str">
        <f>IF(AND(LEFT(MasterCMCopy!$C188,6)="BT-197", MasterCMCopy!$C188&lt;&gt;MasterCMCopy!$C187),MasterCMCopy!$C188,"")</f>
        <v/>
      </c>
      <c r="V188" s="84" t="str">
        <f>IF(AND(LEFT(MasterCMCopy!$C188,6)="BT-197", MasterCMCopy!$C188&lt;&gt;MasterCMCopy!$C187), "In " &amp; MasterCMCopy!$C188 &amp; ", " &amp; MasterCMCopy!$D188 &amp; ", we link to the at-voc:non-publication-justification controlled list","")</f>
        <v/>
      </c>
      <c r="W188" s="84" t="str">
        <f>IF(AND(LEFT(MasterCMCopy!$C188,6)="BT-198", MasterCMCopy!$C188&lt;&gt;MasterCMCopy!$C187),MasterCMCopy!$C188,"")</f>
        <v/>
      </c>
      <c r="X188" s="84" t="str">
        <f>IF(AND(LEFT(MasterCMCopy!$C188,6)="BT-198", MasterCMCopy!$C188&lt;&gt;MasterCMCopy!$C187), MasterCMCopy!$D188 &amp; IF(AND(MasterCMCopy!$C188=MasterCMCopy!$C189, MasterCMCopy!$D188&lt;&gt;MasterCMCopy!$D189), (" (" &amp; MasterCMCopy!$D189 &amp; " below SDK 1.6)"), ""),"")</f>
        <v/>
      </c>
      <c r="Y188" s="84" t="str">
        <f t="shared" si="2"/>
        <v>tedm:MG-langString-hasConfidentialityJustification--NonPublishedInformation-ND-LotsGroupAwardCriterionNumberWeightUnpublish</v>
      </c>
      <c r="Z188" s="84" t="str">
        <f t="shared" si="3"/>
        <v/>
      </c>
      <c r="AA188" s="84" t="str">
        <f>IF(AND(LEFT(MasterCMCopy!$C188,6)="BT-196", MasterCMCopy!$C188&lt;&gt;MasterCMCopy!$C187),MasterCMCopy!$C188,"")</f>
        <v/>
      </c>
      <c r="AB188" s="84" t="str">
        <f>IF(AND(LEFT(MasterCMCopy!$C188,6)="BT-196", MasterCMCopy!$C188&lt;&gt;MasterCMCopy!$C187), MasterCMCopy!$D188 &amp; " of " &amp; MasterCMCopy!$L188 &amp; " under " &amp; MasterCMCopy!$I188,"")</f>
        <v/>
      </c>
      <c r="AC188" s="84" t="str">
        <f t="shared" si="4"/>
        <v/>
      </c>
      <c r="AD188" s="84" t="str">
        <f t="shared" si="5"/>
        <v/>
      </c>
    </row>
    <row r="189">
      <c r="A189" s="84" t="str">
        <f t="shared" si="1"/>
        <v/>
      </c>
      <c r="B189" s="84" t="str">
        <f>IF(MasterCMCopy!$X189="","---", "tedm:" &amp; IF(LEFT(MasterCMCopy!$C189, 3)="ND-", IF(LEFT(MasterCMCopy!$C193, 3)="ND-", MasterCMCopy!$L195, MasterCMCopy!$L193) &amp; "-" &amp; MasterCMCopy!$C189, MasterCMCopy!$L189 &amp; "-" &amp; MasterCMCopy!$I189))</f>
        <v>tedm:MG-NonPublishedInformation-ND-LotsGroupAwardCriterionNumberWeightUnpublish</v>
      </c>
      <c r="C189" s="85" t="str">
        <f>IF(AND(LEFT(MasterCMCopy!$C189,6)="BT-195", OR(LEFT(MasterCMCopy!$C188,3)="ND-",$B189&lt;&gt;$B188)),MasterCMCopy!$L189,"")</f>
        <v/>
      </c>
      <c r="D189" s="84" t="str">
        <f>IF(AND(LEFT(MasterCMCopy!$C189,3)="ND-", OR(MasterCMCopy!$N189&lt;&gt;MasterCMCopy!$N188, MasterCMCopy!$P189&lt;&gt;MasterCMCopy!$P188)),MasterCMCopy!$C189,"")</f>
        <v/>
      </c>
      <c r="E189" s="84" t="str">
        <f>IF(AND(LEFT(MasterCMCopy!$C189,3)="ND-", OR(MasterCMCopy!$N189&lt;&gt;MasterCMCopy!$N188, MasterCMCopy!$P189&lt;&gt;MasterCMCopy!$P188)),MasterCMCopy!$N189,"")</f>
        <v/>
      </c>
      <c r="F189" s="86" t="str">
        <f>IFERROR(__xludf.DUMMYFUNCTION("IF($E189="""", """", REGEXEXTRACT($E189,""efbc:FieldIdentifierCode[^\]]+""))"),"")</f>
        <v/>
      </c>
      <c r="G189" s="87" t="str">
        <f>MasterCMCopy!A189</f>
        <v>1.4</v>
      </c>
      <c r="H189" s="87" t="str">
        <f>MasterCMCopy!B189</f>
        <v>1.7</v>
      </c>
      <c r="J189" s="86" t="str">
        <f>IF(LEFT(MasterCMCopy!$C189,3)="ND-", IF(LEFT(MasterCMCopy!$X189,10)&lt;&gt;"epo:NonPub", MasterCMCopy!$L189, IF(RIGHT(MasterCMCopy!$X189,13)="epo:Procedure", "MG-Procedure", "")), "")</f>
        <v>MG-AwardCriterion-specifiesProcurementCriterion-LotGroup</v>
      </c>
      <c r="K189" s="85" t="str">
        <f>IF(J189="", "", IF(J189="MG-Procedure", "ND-Root", MasterCMCopy!H189))</f>
        <v>ND-LotsGroupAwardCriterionParameters</v>
      </c>
      <c r="L189" s="84" t="str">
        <f>IF($J189="", "", MasterCMCopy!$C189 &amp; " (concernsMaskedObject)")</f>
        <v>ND-LotsGroupAwardCriterionNumberWeightUnpublish (concernsMaskedObject)</v>
      </c>
      <c r="M189" s="84" t="str">
        <f>IFERROR(__xludf.DUMMYFUNCTION("IF($J189="""", """", ""Connection from NonPublishedInformation to "" &amp; REGEXEXTRACT(MasterCMCopy!$X189, "".*:(.*)"") &amp; "" under "" &amp; $J189 &amp; ""_"" &amp; $K189)"),"Connection from NonPublishedInformation to AwardCriterion under MG-AwardCriterion-specifiesProcurementCriterion-LotGroup_ND-LotsGroupAwardCriterionParameters")</f>
        <v>Connection from NonPublishedInformation to AwardCriterion under MG-AwardCriterion-specifiesProcurementCriterion-LotGroup_ND-LotsGroupAwardCriterionParameters</v>
      </c>
      <c r="N189" s="84" t="str">
        <f t="shared" si="6"/>
        <v>tedm:MG-AwardCriterion-specifiesProcurementCriterion-LotGroup_ND-LotsGroupAwardCriterionParameters</v>
      </c>
      <c r="O189" s="86" t="str">
        <f>IFERROR(__xludf.DUMMYFUNCTION("IF($J189="""", """", IF($J189=""MG-Procedure"", """", REGEXREPLACE(MasterCMCopy!$P189,""\[[^\]]+\]"","""")))"),"efac:AwardCriterionParameter/efac:FieldsPrivacy")</f>
        <v>efac:AwardCriterionParameter/efac:FieldsPrivacy</v>
      </c>
      <c r="P189" s="83" t="str">
        <f>IFERROR(__xludf.DUMMYFUNCTION("REGEXREPLACE($O189,""[^/]+"","".."")"),"../..")</f>
        <v>../..</v>
      </c>
      <c r="Q189" s="84" t="str">
        <f>IF(AND(LEFT(MasterCMCopy!$C189,6)="BT-195", OR(MasterCMCopy!$O189&lt;&gt;MasterCMCopy!$O188,$G189&lt;&gt;$G188,$H189&lt;&gt;$H188)),MasterCMCopy!$C189,"")</f>
        <v/>
      </c>
      <c r="R189" s="84" t="str">
        <f>IF(AND(LEFT(MasterCMCopy!$C189,6)="BT-195", OR(MasterCMCopy!$O189&lt;&gt;MasterCMCopy!$O188,$G189&lt;&gt;$G188,$H189&lt;&gt;$H188)), "The field " &amp; MasterCMCopy!$C189 &amp; ", " &amp; MasterCMCopy!$D189 &amp; ", specifies information to generate the URI of the masked property","")</f>
        <v/>
      </c>
      <c r="S189" s="84" t="str">
        <f>IF(AND(LEFT(MasterCMCopy!$C189,6)="BT-195", OR(MasterCMCopy!$O189&lt;&gt;MasterCMCopy!$O188,$G189&lt;&gt;$G188,$H189&lt;&gt;$H188)),MasterCMCopy!$O189,"")</f>
        <v/>
      </c>
      <c r="T189" s="84" t="str">
        <f>IFERROR(__xludf.DUMMYFUNCTION("IF(AND(LEFT(MasterCMCopy!$C189,6)=""BT-195"", MasterCMCopy!$O189&lt;&gt;MasterCMCopy!$O188),IFNA(REGEXEXTRACT(MasterCMCopy!$Y189,""&lt;(.*)&gt;""),""UNKNOWN""),"""")"),"")</f>
        <v/>
      </c>
      <c r="U189" s="84" t="str">
        <f>IF(AND(LEFT(MasterCMCopy!$C189,6)="BT-197", MasterCMCopy!$C189&lt;&gt;MasterCMCopy!$C188),MasterCMCopy!$C189,"")</f>
        <v/>
      </c>
      <c r="V189" s="84" t="str">
        <f>IF(AND(LEFT(MasterCMCopy!$C189,6)="BT-197", MasterCMCopy!$C189&lt;&gt;MasterCMCopy!$C188), "In " &amp; MasterCMCopy!$C189 &amp; ", " &amp; MasterCMCopy!$D189 &amp; ", we link to the at-voc:non-publication-justification controlled list","")</f>
        <v/>
      </c>
      <c r="W189" s="84" t="str">
        <f>IF(AND(LEFT(MasterCMCopy!$C189,6)="BT-198", MasterCMCopy!$C189&lt;&gt;MasterCMCopy!$C188),MasterCMCopy!$C189,"")</f>
        <v/>
      </c>
      <c r="X189" s="84" t="str">
        <f>IF(AND(LEFT(MasterCMCopy!$C189,6)="BT-198", MasterCMCopy!$C189&lt;&gt;MasterCMCopy!$C188), MasterCMCopy!$D189 &amp; IF(AND(MasterCMCopy!$C189=MasterCMCopy!$C190, MasterCMCopy!$D189&lt;&gt;MasterCMCopy!$D190), (" (" &amp; MasterCMCopy!$D190 &amp; " below SDK 1.6)"), ""),"")</f>
        <v/>
      </c>
      <c r="Y189" s="84" t="str">
        <f t="shared" si="2"/>
        <v>tedm:MG-langString-hasConfidentialityJustification--NonPublishedInformation-ND-LotsGroupAwardCriterionNumberWeightUnpublish</v>
      </c>
      <c r="Z189" s="84" t="str">
        <f t="shared" si="3"/>
        <v/>
      </c>
      <c r="AA189" s="84" t="str">
        <f>IF(AND(LEFT(MasterCMCopy!$C189,6)="BT-196", MasterCMCopy!$C189&lt;&gt;MasterCMCopy!$C188),MasterCMCopy!$C189,"")</f>
        <v/>
      </c>
      <c r="AB189" s="84" t="str">
        <f>IF(AND(LEFT(MasterCMCopy!$C189,6)="BT-196", MasterCMCopy!$C189&lt;&gt;MasterCMCopy!$C188), MasterCMCopy!$D189 &amp; " of " &amp; MasterCMCopy!$L189 &amp; " under " &amp; MasterCMCopy!$I189,"")</f>
        <v/>
      </c>
      <c r="AC189" s="84" t="str">
        <f t="shared" si="4"/>
        <v/>
      </c>
      <c r="AD189" s="84" t="str">
        <f t="shared" si="5"/>
        <v/>
      </c>
    </row>
    <row r="190">
      <c r="A190" s="84" t="str">
        <f t="shared" si="1"/>
        <v>ND-LotsGroupAwardCriterionNumberWeightUnpublish_v1.8+.rml.ttl</v>
      </c>
      <c r="B190" s="84" t="str">
        <f>IF(MasterCMCopy!$X190="","---", "tedm:" &amp; IF(LEFT(MasterCMCopy!$C190, 3)="ND-", IF(LEFT(MasterCMCopy!$C194, 3)="ND-", MasterCMCopy!$L196, MasterCMCopy!$L194) &amp; "-" &amp; MasterCMCopy!$C190, MasterCMCopy!$L190 &amp; "-" &amp; MasterCMCopy!$I190))</f>
        <v>tedm:MG-NonPublishedInformation-ND-LotsGroupAwardCriterionNumberWeightUnpublish</v>
      </c>
      <c r="C190" s="85" t="str">
        <f>IF(AND(LEFT(MasterCMCopy!$C190,6)="BT-195", OR(LEFT(MasterCMCopy!$C189,3)="ND-",$B190&lt;&gt;$B189)),MasterCMCopy!$L190,"")</f>
        <v/>
      </c>
      <c r="D190" s="84" t="str">
        <f>IF(AND(LEFT(MasterCMCopy!$C190,3)="ND-", OR(MasterCMCopy!$N190&lt;&gt;MasterCMCopy!$N189, MasterCMCopy!$P190&lt;&gt;MasterCMCopy!$P189)),MasterCMCopy!$C190,"")</f>
        <v>ND-LotsGroupAwardCriterionNumberWeightUnpublish</v>
      </c>
      <c r="E190" s="84" t="str">
        <f>IF(AND(LEFT(MasterCMCopy!$C190,3)="ND-", OR(MasterCMCopy!$N190&lt;&gt;MasterCMCopy!$N189, MasterCMCopy!$P190&lt;&gt;MasterCMCopy!$P189)),MasterCMCopy!$N190,"")</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v>
      </c>
      <c r="F190" s="86" t="str">
        <f>IFERROR(__xludf.DUMMYFUNCTION("IF($E190="""", """", REGEXEXTRACT($E190,""efbc:FieldIdentifierCode[^\]]+""))"),"efbc:FieldIdentifierCode/text()='awa-cri-wei'")</f>
        <v>efbc:FieldIdentifierCode/text()='awa-cri-wei'</v>
      </c>
      <c r="G190" s="87" t="str">
        <f>MasterCMCopy!A190</f>
        <v>1.8</v>
      </c>
      <c r="H190" s="87" t="str">
        <f>MasterCMCopy!B190</f>
        <v/>
      </c>
      <c r="I190" s="89" t="b">
        <v>1</v>
      </c>
      <c r="J190" s="86" t="str">
        <f>IF(LEFT(MasterCMCopy!$C190,3)="ND-", IF(LEFT(MasterCMCopy!$X190,10)&lt;&gt;"epo:NonPub", MasterCMCopy!$L190, IF(RIGHT(MasterCMCopy!$X190,13)="epo:Procedure", "MG-Procedure", "")), "")</f>
        <v/>
      </c>
      <c r="K190" s="85" t="str">
        <f>IF(J190="", "", IF(J190="MG-Procedure", "ND-Root", MasterCMCopy!H190))</f>
        <v/>
      </c>
      <c r="L190" s="84" t="str">
        <f>IF($J190="", "", MasterCMCopy!$C190 &amp; " (concernsMaskedObject)")</f>
        <v/>
      </c>
      <c r="M190" s="84" t="str">
        <f>IFERROR(__xludf.DUMMYFUNCTION("IF($J190="""", """", ""Connection from NonPublishedInformation to "" &amp; REGEXEXTRACT(MasterCMCopy!$X190, "".*:(.*)"") &amp; "" under "" &amp; $J190 &amp; ""_"" &amp; $K190)"),"")</f>
        <v/>
      </c>
      <c r="N190" s="84" t="str">
        <f t="shared" si="6"/>
        <v/>
      </c>
      <c r="O190" s="86" t="str">
        <f>IFERROR(__xludf.DUMMYFUNCTION("IF($J190="""", """", IF($J190=""MG-Procedure"", """", REGEXREPLACE(MasterCMCopy!$P190,""\[[^\]]+\]"","""")))"),"")</f>
        <v/>
      </c>
      <c r="P190" s="83" t="str">
        <f>IFERROR(__xludf.DUMMYFUNCTION("REGEXREPLACE($O190,""[^/]+"","".."")"),"")</f>
        <v/>
      </c>
      <c r="Q190" s="84" t="str">
        <f>IF(AND(LEFT(MasterCMCopy!$C190,6)="BT-195", OR(MasterCMCopy!$O190&lt;&gt;MasterCMCopy!$O189,$G190&lt;&gt;$G189,$H190&lt;&gt;$H189)),MasterCMCopy!$C190,"")</f>
        <v/>
      </c>
      <c r="R190" s="84" t="str">
        <f>IF(AND(LEFT(MasterCMCopy!$C190,6)="BT-195", OR(MasterCMCopy!$O190&lt;&gt;MasterCMCopy!$O189,$G190&lt;&gt;$G189,$H190&lt;&gt;$H189)), "The field " &amp; MasterCMCopy!$C190 &amp; ", " &amp; MasterCMCopy!$D190 &amp; ", specifies information to generate the URI of the masked property","")</f>
        <v/>
      </c>
      <c r="S190" s="84" t="str">
        <f>IF(AND(LEFT(MasterCMCopy!$C190,6)="BT-195", OR(MasterCMCopy!$O190&lt;&gt;MasterCMCopy!$O189,$G190&lt;&gt;$G189,$H190&lt;&gt;$H189)),MasterCMCopy!$O190,"")</f>
        <v/>
      </c>
      <c r="T190" s="84" t="str">
        <f>IFERROR(__xludf.DUMMYFUNCTION("IF(AND(LEFT(MasterCMCopy!$C190,6)=""BT-195"", MasterCMCopy!$O190&lt;&gt;MasterCMCopy!$O189),IFNA(REGEXEXTRACT(MasterCMCopy!$Y190,""&lt;(.*)&gt;""),""UNKNOWN""),"""")"),"")</f>
        <v/>
      </c>
      <c r="U190" s="84" t="str">
        <f>IF(AND(LEFT(MasterCMCopy!$C190,6)="BT-197", MasterCMCopy!$C190&lt;&gt;MasterCMCopy!$C189),MasterCMCopy!$C190,"")</f>
        <v/>
      </c>
      <c r="V190" s="84" t="str">
        <f>IF(AND(LEFT(MasterCMCopy!$C190,6)="BT-197", MasterCMCopy!$C190&lt;&gt;MasterCMCopy!$C189), "In " &amp; MasterCMCopy!$C190 &amp; ", " &amp; MasterCMCopy!$D190 &amp; ", we link to the at-voc:non-publication-justification controlled list","")</f>
        <v/>
      </c>
      <c r="W190" s="84" t="str">
        <f>IF(AND(LEFT(MasterCMCopy!$C190,6)="BT-198", MasterCMCopy!$C190&lt;&gt;MasterCMCopy!$C189),MasterCMCopy!$C190,"")</f>
        <v/>
      </c>
      <c r="X190" s="84" t="str">
        <f>IF(AND(LEFT(MasterCMCopy!$C190,6)="BT-198", MasterCMCopy!$C190&lt;&gt;MasterCMCopy!$C189), MasterCMCopy!$D190 &amp; IF(AND(MasterCMCopy!$C190=MasterCMCopy!$C191, MasterCMCopy!$D190&lt;&gt;MasterCMCopy!$D191), (" (" &amp; MasterCMCopy!$D191 &amp; " below SDK 1.6)"), ""),"")</f>
        <v/>
      </c>
      <c r="Y190" s="84" t="str">
        <f t="shared" si="2"/>
        <v>tedm:MG-langString-hasConfidentialityJustification--NonPublishedInformation-ND-LotsGroupAwardCriterionNumberWeightUnpublish</v>
      </c>
      <c r="Z190" s="84" t="str">
        <f t="shared" si="3"/>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A190" s="84" t="str">
        <f>IF(AND(LEFT(MasterCMCopy!$C190,6)="BT-196", MasterCMCopy!$C190&lt;&gt;MasterCMCopy!$C189),MasterCMCopy!$C190,"")</f>
        <v/>
      </c>
      <c r="AB190" s="84" t="str">
        <f>IF(AND(LEFT(MasterCMCopy!$C190,6)="BT-196", MasterCMCopy!$C190&lt;&gt;MasterCMCopy!$C189), MasterCMCopy!$D190 &amp; " of " &amp; MasterCMCopy!$L190 &amp; " under " &amp; MasterCMCopy!$I190,"")</f>
        <v/>
      </c>
      <c r="AC190" s="84" t="str">
        <f t="shared" si="4"/>
        <v/>
      </c>
      <c r="AD190" s="84" t="str">
        <f t="shared" si="5"/>
        <v/>
      </c>
      <c r="AE190" s="90"/>
      <c r="AF190" s="90"/>
    </row>
    <row r="191">
      <c r="A191" s="84" t="str">
        <f t="shared" si="1"/>
        <v/>
      </c>
      <c r="B191" s="84" t="str">
        <f>IF(MasterCMCopy!$X191="","---", "tedm:" &amp; IF(LEFT(MasterCMCopy!$C191, 3)="ND-", IF(LEFT(MasterCMCopy!$C195, 3)="ND-", MasterCMCopy!$L197, MasterCMCopy!$L195) &amp; "-" &amp; MasterCMCopy!$C191, MasterCMCopy!$L191 &amp; "-" &amp; MasterCMCopy!$I191))</f>
        <v>tedm:MG-NonPublishedInformation-ND-LotsGroupAwardCriterionNumberWeightUnpublish</v>
      </c>
      <c r="C191" s="85" t="str">
        <f>IF(AND(LEFT(MasterCMCopy!$C191,6)="BT-195", OR(LEFT(MasterCMCopy!$C190,3)="ND-",$B191&lt;&gt;$B190)),MasterCMCopy!$L191,"")</f>
        <v/>
      </c>
      <c r="D191" s="84" t="str">
        <f>IF(AND(LEFT(MasterCMCopy!$C191,3)="ND-", OR(MasterCMCopy!$N191&lt;&gt;MasterCMCopy!$N190, MasterCMCopy!$P191&lt;&gt;MasterCMCopy!$P190)),MasterCMCopy!$C191,"")</f>
        <v/>
      </c>
      <c r="E191" s="84" t="str">
        <f>IF(AND(LEFT(MasterCMCopy!$C191,3)="ND-", OR(MasterCMCopy!$N191&lt;&gt;MasterCMCopy!$N190, MasterCMCopy!$P191&lt;&gt;MasterCMCopy!$P190)),MasterCMCopy!$N191,"")</f>
        <v/>
      </c>
      <c r="F191" s="86" t="str">
        <f>IFERROR(__xludf.DUMMYFUNCTION("IF($E191="""", """", REGEXEXTRACT($E191,""efbc:FieldIdentifierCode[^\]]+""))"),"")</f>
        <v/>
      </c>
      <c r="G191" s="87" t="str">
        <f>MasterCMCopy!A191</f>
        <v>1.8</v>
      </c>
      <c r="H191" s="87" t="str">
        <f>MasterCMCopy!B191</f>
        <v/>
      </c>
      <c r="J191" s="86" t="str">
        <f>IF(LEFT(MasterCMCopy!$C191,3)="ND-", IF(LEFT(MasterCMCopy!$X191,10)&lt;&gt;"epo:NonPub", MasterCMCopy!$L191, IF(RIGHT(MasterCMCopy!$X191,13)="epo:Procedure", "MG-Procedure", "")), "")</f>
        <v/>
      </c>
      <c r="K191" s="85" t="str">
        <f>IF(J191="", "", IF(J191="MG-Procedure", "ND-Root", MasterCMCopy!H191))</f>
        <v/>
      </c>
      <c r="L191" s="84" t="str">
        <f>IF($J191="", "", MasterCMCopy!$C191 &amp; " (concernsMaskedObject)")</f>
        <v/>
      </c>
      <c r="M191" s="84" t="str">
        <f>IFERROR(__xludf.DUMMYFUNCTION("IF($J191="""", """", ""Connection from NonPublishedInformation to "" &amp; REGEXEXTRACT(MasterCMCopy!$X191, "".*:(.*)"") &amp; "" under "" &amp; $J191 &amp; ""_"" &amp; $K191)"),"")</f>
        <v/>
      </c>
      <c r="N191" s="84" t="str">
        <f t="shared" si="6"/>
        <v/>
      </c>
      <c r="O191" s="86" t="str">
        <f>IFERROR(__xludf.DUMMYFUNCTION("IF($J191="""", """", IF($J191=""MG-Procedure"", """", REGEXREPLACE(MasterCMCopy!$P191,""\[[^\]]+\]"","""")))"),"")</f>
        <v/>
      </c>
      <c r="P191" s="83" t="str">
        <f>IFERROR(__xludf.DUMMYFUNCTION("REGEXREPLACE($O191,""[^/]+"","".."")"),"")</f>
        <v/>
      </c>
      <c r="Q191" s="84" t="str">
        <f>IF(AND(LEFT(MasterCMCopy!$C191,6)="BT-195", OR(MasterCMCopy!$O191&lt;&gt;MasterCMCopy!$O190,$G191&lt;&gt;$G190,$H191&lt;&gt;$H190)),MasterCMCopy!$C191,"")</f>
        <v/>
      </c>
      <c r="R191" s="84" t="str">
        <f>IF(AND(LEFT(MasterCMCopy!$C191,6)="BT-195", OR(MasterCMCopy!$O191&lt;&gt;MasterCMCopy!$O190,$G191&lt;&gt;$G190,$H191&lt;&gt;$H190)), "The field " &amp; MasterCMCopy!$C191 &amp; ", " &amp; MasterCMCopy!$D191 &amp; ", specifies information to generate the URI of the masked property","")</f>
        <v/>
      </c>
      <c r="S191" s="84" t="str">
        <f>IF(AND(LEFT(MasterCMCopy!$C191,6)="BT-195", OR(MasterCMCopy!$O191&lt;&gt;MasterCMCopy!$O190,$G191&lt;&gt;$G190,$H191&lt;&gt;$H190)),MasterCMCopy!$O191,"")</f>
        <v/>
      </c>
      <c r="T191" s="84" t="str">
        <f>IFERROR(__xludf.DUMMYFUNCTION("IF(AND(LEFT(MasterCMCopy!$C191,6)=""BT-195"", MasterCMCopy!$O191&lt;&gt;MasterCMCopy!$O190),IFNA(REGEXEXTRACT(MasterCMCopy!$Y191,""&lt;(.*)&gt;""),""UNKNOWN""),"""")"),"")</f>
        <v/>
      </c>
      <c r="U191" s="84" t="str">
        <f>IF(AND(LEFT(MasterCMCopy!$C191,6)="BT-197", MasterCMCopy!$C191&lt;&gt;MasterCMCopy!$C190),MasterCMCopy!$C191,"")</f>
        <v/>
      </c>
      <c r="V191" s="84" t="str">
        <f>IF(AND(LEFT(MasterCMCopy!$C191,6)="BT-197", MasterCMCopy!$C191&lt;&gt;MasterCMCopy!$C190), "In " &amp; MasterCMCopy!$C191 &amp; ", " &amp; MasterCMCopy!$D191 &amp; ", we link to the at-voc:non-publication-justification controlled list","")</f>
        <v/>
      </c>
      <c r="W191" s="84" t="str">
        <f>IF(AND(LEFT(MasterCMCopy!$C191,6)="BT-198", MasterCMCopy!$C191&lt;&gt;MasterCMCopy!$C190),MasterCMCopy!$C191,"")</f>
        <v/>
      </c>
      <c r="X191" s="84" t="str">
        <f>IF(AND(LEFT(MasterCMCopy!$C191,6)="BT-198", MasterCMCopy!$C191&lt;&gt;MasterCMCopy!$C190), MasterCMCopy!$D191 &amp; IF(AND(MasterCMCopy!$C191=MasterCMCopy!$C192, MasterCMCopy!$D191&lt;&gt;MasterCMCopy!$D192), (" (" &amp; MasterCMCopy!$D192 &amp; " below SDK 1.6)"), ""),"")</f>
        <v/>
      </c>
      <c r="Y191" s="84" t="str">
        <f t="shared" si="2"/>
        <v>tedm:MG-langString-hasConfidentialityJustification--NonPublishedInformation-ND-LotsGroupAwardCriterionNumberWeightUnpublish</v>
      </c>
      <c r="Z191" s="84" t="str">
        <f t="shared" si="3"/>
        <v/>
      </c>
      <c r="AA191" s="84" t="str">
        <f>IF(AND(LEFT(MasterCMCopy!$C191,6)="BT-196", MasterCMCopy!$C191&lt;&gt;MasterCMCopy!$C190),MasterCMCopy!$C191,"")</f>
        <v/>
      </c>
      <c r="AB191" s="84" t="str">
        <f>IF(AND(LEFT(MasterCMCopy!$C191,6)="BT-196", MasterCMCopy!$C191&lt;&gt;MasterCMCopy!$C190), MasterCMCopy!$D191 &amp; " of " &amp; MasterCMCopy!$L191 &amp; " under " &amp; MasterCMCopy!$I191,"")</f>
        <v/>
      </c>
      <c r="AC191" s="84" t="str">
        <f t="shared" si="4"/>
        <v/>
      </c>
      <c r="AD191" s="84" t="str">
        <f t="shared" si="5"/>
        <v/>
      </c>
    </row>
    <row r="192">
      <c r="A192" s="84" t="str">
        <f t="shared" si="1"/>
        <v/>
      </c>
      <c r="B192" s="84" t="str">
        <f>IF(MasterCMCopy!$X192="","---", "tedm:" &amp; IF(LEFT(MasterCMCopy!$C192, 3)="ND-", IF(LEFT(MasterCMCopy!$C196, 3)="ND-", MasterCMCopy!$L198, MasterCMCopy!$L196) &amp; "-" &amp; MasterCMCopy!$C192, MasterCMCopy!$L192 &amp; "-" &amp; MasterCMCopy!$I192))</f>
        <v>tedm:MG-NonPublishedInformation-ND-LotsGroupAwardCriterionNumberWeightUnpublish</v>
      </c>
      <c r="C192" s="85" t="str">
        <f>IF(AND(LEFT(MasterCMCopy!$C192,6)="BT-195", OR(LEFT(MasterCMCopy!$C191,3)="ND-",$B192&lt;&gt;$B191)),MasterCMCopy!$L192,"")</f>
        <v/>
      </c>
      <c r="D192" s="84" t="str">
        <f>IF(AND(LEFT(MasterCMCopy!$C192,3)="ND-", OR(MasterCMCopy!$N192&lt;&gt;MasterCMCopy!$N191, MasterCMCopy!$P192&lt;&gt;MasterCMCopy!$P191)),MasterCMCopy!$C192,"")</f>
        <v/>
      </c>
      <c r="E192" s="84" t="str">
        <f>IF(AND(LEFT(MasterCMCopy!$C192,3)="ND-", OR(MasterCMCopy!$N192&lt;&gt;MasterCMCopy!$N191, MasterCMCopy!$P192&lt;&gt;MasterCMCopy!$P191)),MasterCMCopy!$N192,"")</f>
        <v/>
      </c>
      <c r="F192" s="86" t="str">
        <f>IFERROR(__xludf.DUMMYFUNCTION("IF($E192="""", """", REGEXEXTRACT($E192,""efbc:FieldIdentifierCode[^\]]+""))"),"")</f>
        <v/>
      </c>
      <c r="G192" s="87" t="str">
        <f>MasterCMCopy!A192</f>
        <v>1.8</v>
      </c>
      <c r="H192" s="87" t="str">
        <f>MasterCMCopy!B192</f>
        <v/>
      </c>
      <c r="J192" s="86" t="str">
        <f>IF(LEFT(MasterCMCopy!$C192,3)="ND-", IF(LEFT(MasterCMCopy!$X192,10)&lt;&gt;"epo:NonPub", MasterCMCopy!$L192, IF(RIGHT(MasterCMCopy!$X192,13)="epo:Procedure", "MG-Procedure", "")), "")</f>
        <v>MG-AwardCriterion-specifiesProcurementCriterion-LotGroup</v>
      </c>
      <c r="K192" s="85" t="str">
        <f>IF(J192="", "", IF(J192="MG-Procedure", "ND-Root", MasterCMCopy!H192))</f>
        <v>ND-LotsGroupAwardWeightCriterionParameter</v>
      </c>
      <c r="L192" s="84" t="str">
        <f>IF($J192="", "", MasterCMCopy!$C192 &amp; " (concernsMaskedObject)")</f>
        <v>ND-LotsGroupAwardCriterionNumberWeightUnpublish (concernsMaskedObject)</v>
      </c>
      <c r="M192" s="84" t="str">
        <f>IFERROR(__xludf.DUMMYFUNCTION("IF($J192="""", """", ""Connection from NonPublishedInformation to "" &amp; REGEXEXTRACT(MasterCMCopy!$X192, "".*:(.*)"") &amp; "" under "" &amp; $J192 &amp; ""_"" &amp; $K192)"),"Connection from NonPublishedInformation to AwardCriterion under MG-AwardCriterion-specifiesProcurementCriterion-LotGroup_ND-LotsGroupAwardWeightCriterionParameter")</f>
        <v>Connection from NonPublishedInformation to AwardCriterion under MG-AwardCriterion-specifiesProcurementCriterion-LotGroup_ND-LotsGroupAwardWeightCriterionParameter</v>
      </c>
      <c r="N192" s="84" t="str">
        <f t="shared" si="6"/>
        <v>tedm:MG-AwardCriterion-specifiesProcurementCriterion-LotGroup_ND-LotsGroupAwardWeightCriterionParameter</v>
      </c>
      <c r="O192" s="86" t="str">
        <f>IFERROR(__xludf.DUMMYFUNCTION("IF($J192="""", """", IF($J192=""MG-Procedure"", """", REGEXREPLACE(MasterCMCopy!$P192,""\[[^\]]+\]"","""")))"),"efac:FieldsPrivacy")</f>
        <v>efac:FieldsPrivacy</v>
      </c>
      <c r="P192" s="83" t="str">
        <f>IFERROR(__xludf.DUMMYFUNCTION("REGEXREPLACE($O192,""[^/]+"","".."")"),"..")</f>
        <v>..</v>
      </c>
      <c r="Q192" s="84" t="str">
        <f>IF(AND(LEFT(MasterCMCopy!$C192,6)="BT-195", OR(MasterCMCopy!$O192&lt;&gt;MasterCMCopy!$O191,$G192&lt;&gt;$G191,$H192&lt;&gt;$H191)),MasterCMCopy!$C192,"")</f>
        <v/>
      </c>
      <c r="R192" s="84" t="str">
        <f>IF(AND(LEFT(MasterCMCopy!$C192,6)="BT-195", OR(MasterCMCopy!$O192&lt;&gt;MasterCMCopy!$O191,$G192&lt;&gt;$G191,$H192&lt;&gt;$H191)), "The field " &amp; MasterCMCopy!$C192 &amp; ", " &amp; MasterCMCopy!$D192 &amp; ", specifies information to generate the URI of the masked property","")</f>
        <v/>
      </c>
      <c r="S192" s="84" t="str">
        <f>IF(AND(LEFT(MasterCMCopy!$C192,6)="BT-195", OR(MasterCMCopy!$O192&lt;&gt;MasterCMCopy!$O191,$G192&lt;&gt;$G191,$H192&lt;&gt;$H191)),MasterCMCopy!$O192,"")</f>
        <v/>
      </c>
      <c r="T192" s="84" t="str">
        <f>IFERROR(__xludf.DUMMYFUNCTION("IF(AND(LEFT(MasterCMCopy!$C192,6)=""BT-195"", MasterCMCopy!$O192&lt;&gt;MasterCMCopy!$O191),IFNA(REGEXEXTRACT(MasterCMCopy!$Y192,""&lt;(.*)&gt;""),""UNKNOWN""),"""")"),"")</f>
        <v/>
      </c>
      <c r="U192" s="84" t="str">
        <f>IF(AND(LEFT(MasterCMCopy!$C192,6)="BT-197", MasterCMCopy!$C192&lt;&gt;MasterCMCopy!$C191),MasterCMCopy!$C192,"")</f>
        <v/>
      </c>
      <c r="V192" s="84" t="str">
        <f>IF(AND(LEFT(MasterCMCopy!$C192,6)="BT-197", MasterCMCopy!$C192&lt;&gt;MasterCMCopy!$C191), "In " &amp; MasterCMCopy!$C192 &amp; ", " &amp; MasterCMCopy!$D192 &amp; ", we link to the at-voc:non-publication-justification controlled list","")</f>
        <v/>
      </c>
      <c r="W192" s="84" t="str">
        <f>IF(AND(LEFT(MasterCMCopy!$C192,6)="BT-198", MasterCMCopy!$C192&lt;&gt;MasterCMCopy!$C191),MasterCMCopy!$C192,"")</f>
        <v/>
      </c>
      <c r="X192" s="84" t="str">
        <f>IF(AND(LEFT(MasterCMCopy!$C192,6)="BT-198", MasterCMCopy!$C192&lt;&gt;MasterCMCopy!$C191), MasterCMCopy!$D192 &amp; IF(AND(MasterCMCopy!$C192=MasterCMCopy!$C193, MasterCMCopy!$D192&lt;&gt;MasterCMCopy!$D193), (" (" &amp; MasterCMCopy!$D193 &amp; " below SDK 1.6)"), ""),"")</f>
        <v/>
      </c>
      <c r="Y192" s="84" t="str">
        <f t="shared" si="2"/>
        <v>tedm:MG-langString-hasConfidentialityJustification--NonPublishedInformation-ND-LotsGroupAwardCriterionNumberWeightUnpublish</v>
      </c>
      <c r="Z192" s="84" t="str">
        <f t="shared" si="3"/>
        <v/>
      </c>
      <c r="AA192" s="84" t="str">
        <f>IF(AND(LEFT(MasterCMCopy!$C192,6)="BT-196", MasterCMCopy!$C192&lt;&gt;MasterCMCopy!$C191),MasterCMCopy!$C192,"")</f>
        <v/>
      </c>
      <c r="AB192" s="84" t="str">
        <f>IF(AND(LEFT(MasterCMCopy!$C192,6)="BT-196", MasterCMCopy!$C192&lt;&gt;MasterCMCopy!$C191), MasterCMCopy!$D192 &amp; " of " &amp; MasterCMCopy!$L192 &amp; " under " &amp; MasterCMCopy!$I192,"")</f>
        <v/>
      </c>
      <c r="AC192" s="84" t="str">
        <f t="shared" si="4"/>
        <v/>
      </c>
      <c r="AD192" s="84" t="str">
        <f t="shared" si="5"/>
        <v/>
      </c>
    </row>
    <row r="193">
      <c r="A193" s="84" t="str">
        <f t="shared" si="1"/>
        <v/>
      </c>
      <c r="B193" s="84" t="str">
        <f>IF(MasterCMCopy!$X193="","---", "tedm:" &amp; IF(LEFT(MasterCMCopy!$C193, 3)="ND-", IF(LEFT(MasterCMCopy!$C197, 3)="ND-", MasterCMCopy!$L199, MasterCMCopy!$L197) &amp; "-" &amp; MasterCMCopy!$C193, MasterCMCopy!$L193 &amp; "-" &amp; MasterCMCopy!$I193))</f>
        <v>tedm:MG-NonPublishedInformation-ND-LotsGroupAwardCriterionNumberWeightUnpublish</v>
      </c>
      <c r="C193" s="85" t="str">
        <f>IF(AND(LEFT(MasterCMCopy!$C193,6)="BT-195", OR(LEFT(MasterCMCopy!$C192,3)="ND-",$B193&lt;&gt;$B192)),MasterCMCopy!$L193,"")</f>
        <v>MG-NonPublishedInformation</v>
      </c>
      <c r="D193" s="84" t="str">
        <f>IF(AND(LEFT(MasterCMCopy!$C193,3)="ND-", OR(MasterCMCopy!$N193&lt;&gt;MasterCMCopy!$N192, MasterCMCopy!$P193&lt;&gt;MasterCMCopy!$P192)),MasterCMCopy!$C193,"")</f>
        <v/>
      </c>
      <c r="E193" s="84" t="str">
        <f>IF(AND(LEFT(MasterCMCopy!$C193,3)="ND-", OR(MasterCMCopy!$N193&lt;&gt;MasterCMCopy!$N192, MasterCMCopy!$P193&lt;&gt;MasterCMCopy!$P192)),MasterCMCopy!$N193,"")</f>
        <v/>
      </c>
      <c r="F193" s="86" t="str">
        <f>IFERROR(__xludf.DUMMYFUNCTION("IF($E193="""", """", REGEXEXTRACT($E193,""efbc:FieldIdentifierCode[^\]]+""))"),"")</f>
        <v/>
      </c>
      <c r="G193" s="87" t="str">
        <f>MasterCMCopy!A193</f>
        <v>1.4</v>
      </c>
      <c r="H193" s="87" t="str">
        <f>MasterCMCopy!B193</f>
        <v/>
      </c>
      <c r="J193" s="86" t="str">
        <f>IF(LEFT(MasterCMCopy!$C193,3)="ND-", IF(LEFT(MasterCMCopy!$X193,10)&lt;&gt;"epo:NonPub", MasterCMCopy!$L193, IF(RIGHT(MasterCMCopy!$X193,13)="epo:Procedure", "MG-Procedure", "")), "")</f>
        <v/>
      </c>
      <c r="K193" s="85" t="str">
        <f>IF(J193="", "", IF(J193="MG-Procedure", "ND-Root", MasterCMCopy!H193))</f>
        <v/>
      </c>
      <c r="L193" s="84" t="str">
        <f>IF($J193="", "", MasterCMCopy!$C193 &amp; " (concernsMaskedObject)")</f>
        <v/>
      </c>
      <c r="M193" s="84" t="str">
        <f>IFERROR(__xludf.DUMMYFUNCTION("IF($J193="""", """", ""Connection from NonPublishedInformation to "" &amp; REGEXEXTRACT(MasterCMCopy!$X193, "".*:(.*)"") &amp; "" under "" &amp; $J193 &amp; ""_"" &amp; $K193)"),"")</f>
        <v/>
      </c>
      <c r="N193" s="84" t="str">
        <f t="shared" si="6"/>
        <v/>
      </c>
      <c r="O193" s="86" t="str">
        <f>IFERROR(__xludf.DUMMYFUNCTION("IF($J193="""", """", IF($J193=""MG-Procedure"", """", REGEXREPLACE(MasterCMCopy!$P193,""\[[^\]]+\]"","""")))"),"")</f>
        <v/>
      </c>
      <c r="P193" s="83" t="str">
        <f>IFERROR(__xludf.DUMMYFUNCTION("REGEXREPLACE($O193,""[^/]+"","".."")"),"")</f>
        <v/>
      </c>
      <c r="Q193" s="84" t="str">
        <f>IF(AND(LEFT(MasterCMCopy!$C193,6)="BT-195", OR(MasterCMCopy!$O193&lt;&gt;MasterCMCopy!$O192,$G193&lt;&gt;$G192,$H193&lt;&gt;$H192)),MasterCMCopy!$C193,"")</f>
        <v>BT-195(BT-5421)-LotsGroup</v>
      </c>
      <c r="R193" s="84" t="str">
        <f>IF(AND(LEFT(MasterCMCopy!$C193,6)="BT-195", OR(MasterCMCopy!$O193&lt;&gt;MasterCMCopy!$O192,$G193&lt;&gt;$G192,$H193&lt;&gt;$H192)), "The field " &amp; MasterCMCopy!$C193 &amp; ", " &amp; MasterCMCopy!$D193 &amp; ", specifies information to generate the URI of the masked property","")</f>
        <v>The field BT-195(BT-5421)-LotsGroup, Unpublished Identifier, specifies information to generate the URI of the masked property</v>
      </c>
      <c r="S193" s="84" t="str">
        <f>IF(AND(LEFT(MasterCMCopy!$C193,6)="BT-195", OR(MasterCMCopy!$O193&lt;&gt;MasterCMCopy!$O192,$G193&lt;&gt;$G192,$H193&lt;&gt;$H192)),MasterCMCopy!$O193,"")</f>
        <v>efbc:FieldIdentifierCode/text() = 'awa-cri-wei'</v>
      </c>
      <c r="T193" s="88" t="str">
        <f>IFERROR(__xludf.DUMMYFUNCTION("IF(AND(LEFT(MasterCMCopy!$C193,6)=""BT-195"", MasterCMCopy!$O193&lt;&gt;MasterCMCopy!$O192),IFNA(REGEXEXTRACT(MasterCMCopy!$Y193,""&lt;(.*)&gt;""),""UNKNOWN""),"""")"),"http://data.europa.eu/a4g/ontology#hasWeightValueType")</f>
        <v>http://data.europa.eu/a4g/ontology#hasWeightValueType</v>
      </c>
      <c r="U193" s="84" t="str">
        <f>IF(AND(LEFT(MasterCMCopy!$C193,6)="BT-197", MasterCMCopy!$C193&lt;&gt;MasterCMCopy!$C192),MasterCMCopy!$C193,"")</f>
        <v/>
      </c>
      <c r="V193" s="84" t="str">
        <f>IF(AND(LEFT(MasterCMCopy!$C193,6)="BT-197", MasterCMCopy!$C193&lt;&gt;MasterCMCopy!$C192), "In " &amp; MasterCMCopy!$C193 &amp; ", " &amp; MasterCMCopy!$D193 &amp; ", we link to the at-voc:non-publication-justification controlled list","")</f>
        <v/>
      </c>
      <c r="W193" s="84" t="str">
        <f>IF(AND(LEFT(MasterCMCopy!$C193,6)="BT-198", MasterCMCopy!$C193&lt;&gt;MasterCMCopy!$C192),MasterCMCopy!$C193,"")</f>
        <v/>
      </c>
      <c r="X193" s="84" t="str">
        <f>IF(AND(LEFT(MasterCMCopy!$C193,6)="BT-198", MasterCMCopy!$C193&lt;&gt;MasterCMCopy!$C192), MasterCMCopy!$D193 &amp; IF(AND(MasterCMCopy!$C193=MasterCMCopy!$C194, MasterCMCopy!$D193&lt;&gt;MasterCMCopy!$D194), (" (" &amp; MasterCMCopy!$D194 &amp; " below SDK 1.6)"), ""),"")</f>
        <v/>
      </c>
      <c r="Y193" s="84" t="str">
        <f t="shared" si="2"/>
        <v>tedm:MG-langString-hasConfidentialityJustification--NonPublishedInformation-ND-LotsGroupAwardCriterionNumberWeightUnpublish</v>
      </c>
      <c r="Z193" s="84" t="str">
        <f t="shared" si="3"/>
        <v/>
      </c>
      <c r="AA193" s="84" t="str">
        <f>IF(AND(LEFT(MasterCMCopy!$C193,6)="BT-196", MasterCMCopy!$C193&lt;&gt;MasterCMCopy!$C192),MasterCMCopy!$C193,"")</f>
        <v/>
      </c>
      <c r="AB193" s="84" t="str">
        <f>IF(AND(LEFT(MasterCMCopy!$C193,6)="BT-196", MasterCMCopy!$C193&lt;&gt;MasterCMCopy!$C192), MasterCMCopy!$D193 &amp; " of " &amp; MasterCMCopy!$L193 &amp; " under " &amp; MasterCMCopy!$I193,"")</f>
        <v/>
      </c>
      <c r="AC193" s="84" t="str">
        <f t="shared" si="4"/>
        <v/>
      </c>
      <c r="AD193" s="84" t="str">
        <f t="shared" si="5"/>
        <v/>
      </c>
    </row>
    <row r="194">
      <c r="A194" s="84" t="str">
        <f t="shared" si="1"/>
        <v/>
      </c>
      <c r="B194" s="84" t="str">
        <f>IF(MasterCMCopy!$X194="","---", "tedm:" &amp; IF(LEFT(MasterCMCopy!$C194, 3)="ND-", IF(LEFT(MasterCMCopy!$C198, 3)="ND-", MasterCMCopy!$L200, MasterCMCopy!$L198) &amp; "-" &amp; MasterCMCopy!$C194, MasterCMCopy!$L194 &amp; "-" &amp; MasterCMCopy!$I194))</f>
        <v>tedm:MG-NonPublishedInformation-ND-LotsGroupAwardCriterionNumberWeightUnpublish</v>
      </c>
      <c r="C194" s="85" t="str">
        <f>IF(AND(LEFT(MasterCMCopy!$C194,6)="BT-195", OR(LEFT(MasterCMCopy!$C193,3)="ND-",$B194&lt;&gt;$B193)),MasterCMCopy!$L194,"")</f>
        <v/>
      </c>
      <c r="D194" s="84" t="str">
        <f>IF(AND(LEFT(MasterCMCopy!$C194,3)="ND-", OR(MasterCMCopy!$N194&lt;&gt;MasterCMCopy!$N193, MasterCMCopy!$P194&lt;&gt;MasterCMCopy!$P193)),MasterCMCopy!$C194,"")</f>
        <v/>
      </c>
      <c r="E194" s="84" t="str">
        <f>IF(AND(LEFT(MasterCMCopy!$C194,3)="ND-", OR(MasterCMCopy!$N194&lt;&gt;MasterCMCopy!$N193, MasterCMCopy!$P194&lt;&gt;MasterCMCopy!$P193)),MasterCMCopy!$N194,"")</f>
        <v/>
      </c>
      <c r="F194" s="86" t="str">
        <f>IFERROR(__xludf.DUMMYFUNCTION("IF($E194="""", """", REGEXEXTRACT($E194,""efbc:FieldIdentifierCode[^\]]+""))"),"")</f>
        <v/>
      </c>
      <c r="G194" s="87" t="str">
        <f>MasterCMCopy!A194</f>
        <v>1.4</v>
      </c>
      <c r="H194" s="87" t="str">
        <f>MasterCMCopy!B194</f>
        <v/>
      </c>
      <c r="J194" s="86" t="str">
        <f>IF(LEFT(MasterCMCopy!$C194,3)="ND-", IF(LEFT(MasterCMCopy!$X194,10)&lt;&gt;"epo:NonPub", MasterCMCopy!$L194, IF(RIGHT(MasterCMCopy!$X194,13)="epo:Procedure", "MG-Procedure", "")), "")</f>
        <v/>
      </c>
      <c r="K194" s="85" t="str">
        <f>IF(J194="", "", IF(J194="MG-Procedure", "ND-Root", MasterCMCopy!H194))</f>
        <v/>
      </c>
      <c r="L194" s="84" t="str">
        <f>IF($J194="", "", MasterCMCopy!$C194 &amp; " (concernsMaskedObject)")</f>
        <v/>
      </c>
      <c r="M194" s="84" t="str">
        <f>IFERROR(__xludf.DUMMYFUNCTION("IF($J194="""", """", ""Connection from NonPublishedInformation to "" &amp; REGEXEXTRACT(MasterCMCopy!$X194, "".*:(.*)"") &amp; "" under "" &amp; $J194 &amp; ""_"" &amp; $K194)"),"")</f>
        <v/>
      </c>
      <c r="N194" s="84" t="str">
        <f t="shared" si="6"/>
        <v/>
      </c>
      <c r="O194" s="86" t="str">
        <f>IFERROR(__xludf.DUMMYFUNCTION("IF($J194="""", """", IF($J194=""MG-Procedure"", """", REGEXREPLACE(MasterCMCopy!$P194,""\[[^\]]+\]"","""")))"),"")</f>
        <v/>
      </c>
      <c r="P194" s="83" t="str">
        <f>IFERROR(__xludf.DUMMYFUNCTION("REGEXREPLACE($O194,""[^/]+"","".."")"),"")</f>
        <v/>
      </c>
      <c r="Q194" s="84" t="str">
        <f>IF(AND(LEFT(MasterCMCopy!$C194,6)="BT-195", OR(MasterCMCopy!$O194&lt;&gt;MasterCMCopy!$O193,$G194&lt;&gt;$G193,$H194&lt;&gt;$H193)),MasterCMCopy!$C194,"")</f>
        <v/>
      </c>
      <c r="R194" s="84" t="str">
        <f>IF(AND(LEFT(MasterCMCopy!$C194,6)="BT-195", OR(MasterCMCopy!$O194&lt;&gt;MasterCMCopy!$O193,$G194&lt;&gt;$G193,$H194&lt;&gt;$H193)), "The field " &amp; MasterCMCopy!$C194 &amp; ", " &amp; MasterCMCopy!$D194 &amp; ", specifies information to generate the URI of the masked property","")</f>
        <v/>
      </c>
      <c r="S194" s="84" t="str">
        <f>IF(AND(LEFT(MasterCMCopy!$C194,6)="BT-195", OR(MasterCMCopy!$O194&lt;&gt;MasterCMCopy!$O193,$G194&lt;&gt;$G193,$H194&lt;&gt;$H193)),MasterCMCopy!$O194,"")</f>
        <v/>
      </c>
      <c r="T194" s="84" t="str">
        <f>IFERROR(__xludf.DUMMYFUNCTION("IF(AND(LEFT(MasterCMCopy!$C194,6)=""BT-195"", MasterCMCopy!$O194&lt;&gt;MasterCMCopy!$O193),IFNA(REGEXEXTRACT(MasterCMCopy!$Y194,""&lt;(.*)&gt;""),""UNKNOWN""),"""")"),"")</f>
        <v/>
      </c>
      <c r="U194" s="84" t="str">
        <f>IF(AND(LEFT(MasterCMCopy!$C194,6)="BT-197", MasterCMCopy!$C194&lt;&gt;MasterCMCopy!$C193),MasterCMCopy!$C194,"")</f>
        <v/>
      </c>
      <c r="V194" s="84" t="str">
        <f>IF(AND(LEFT(MasterCMCopy!$C194,6)="BT-197", MasterCMCopy!$C194&lt;&gt;MasterCMCopy!$C193), "In " &amp; MasterCMCopy!$C194 &amp; ", " &amp; MasterCMCopy!$D194 &amp; ", we link to the at-voc:non-publication-justification controlled list","")</f>
        <v/>
      </c>
      <c r="W194" s="84" t="str">
        <f>IF(AND(LEFT(MasterCMCopy!$C194,6)="BT-198", MasterCMCopy!$C194&lt;&gt;MasterCMCopy!$C193),MasterCMCopy!$C194,"")</f>
        <v/>
      </c>
      <c r="X194" s="84" t="str">
        <f>IF(AND(LEFT(MasterCMCopy!$C194,6)="BT-198", MasterCMCopy!$C194&lt;&gt;MasterCMCopy!$C193), MasterCMCopy!$D194 &amp; IF(AND(MasterCMCopy!$C194=MasterCMCopy!$C195, MasterCMCopy!$D194&lt;&gt;MasterCMCopy!$D195), (" (" &amp; MasterCMCopy!$D195 &amp; " below SDK 1.6)"), ""),"")</f>
        <v/>
      </c>
      <c r="Y194" s="84" t="str">
        <f t="shared" si="2"/>
        <v>tedm:MG-langString-hasConfidentialityJustification--NonPublishedInformation-ND-LotsGroupAwardCriterionNumberWeightUnpublish</v>
      </c>
      <c r="Z194" s="84" t="str">
        <f t="shared" si="3"/>
        <v/>
      </c>
      <c r="AA194" s="84" t="str">
        <f>IF(AND(LEFT(MasterCMCopy!$C194,6)="BT-196", MasterCMCopy!$C194&lt;&gt;MasterCMCopy!$C193),MasterCMCopy!$C194,"")</f>
        <v>BT-196(BT-5421)-LotsGroup</v>
      </c>
      <c r="AB194" s="84" t="str">
        <f>IF(AND(LEFT(MasterCMCopy!$C194,6)="BT-196", MasterCMCopy!$C194&lt;&gt;MasterCMCopy!$C193), MasterCMCopy!$D194 &amp; " of " &amp; MasterCMCopy!$L194 &amp; " under " &amp; MasterCMCopy!$I194,"")</f>
        <v>Unpublished Justification Description of MG-NonPublishedInformation under ND-LotsGroupAwardCriterionNumberWeightUnpublish</v>
      </c>
      <c r="AC194" s="84" t="str">
        <f t="shared" si="4"/>
        <v>BT-196(BT-5421)-LotsGroup-Language</v>
      </c>
      <c r="AD194" s="84" t="str">
        <f t="shared" si="5"/>
        <v>Language of Unpublished Justification Description of MG-NonPublishedInformation under ND-LotsGroupAwardCriterionNumberWeightUnpublish</v>
      </c>
    </row>
    <row r="195">
      <c r="A195" s="84" t="str">
        <f t="shared" si="1"/>
        <v/>
      </c>
      <c r="B195" s="84" t="str">
        <f>IF(MasterCMCopy!$X195="","---", "tedm:" &amp; IF(LEFT(MasterCMCopy!$C195, 3)="ND-", IF(LEFT(MasterCMCopy!$C199, 3)="ND-", MasterCMCopy!$L201, MasterCMCopy!$L199) &amp; "-" &amp; MasterCMCopy!$C195, MasterCMCopy!$L195 &amp; "-" &amp; MasterCMCopy!$I195))</f>
        <v>tedm:MG-NonPublishedInformation-ND-LotsGroupAwardCriterionNumberWeightUnpublish</v>
      </c>
      <c r="C195" s="85" t="str">
        <f>IF(AND(LEFT(MasterCMCopy!$C195,6)="BT-195", OR(LEFT(MasterCMCopy!$C194,3)="ND-",$B195&lt;&gt;$B194)),MasterCMCopy!$L195,"")</f>
        <v/>
      </c>
      <c r="D195" s="84" t="str">
        <f>IF(AND(LEFT(MasterCMCopy!$C195,3)="ND-", OR(MasterCMCopy!$N195&lt;&gt;MasterCMCopy!$N194, MasterCMCopy!$P195&lt;&gt;MasterCMCopy!$P194)),MasterCMCopy!$C195,"")</f>
        <v/>
      </c>
      <c r="E195" s="84" t="str">
        <f>IF(AND(LEFT(MasterCMCopy!$C195,3)="ND-", OR(MasterCMCopy!$N195&lt;&gt;MasterCMCopy!$N194, MasterCMCopy!$P195&lt;&gt;MasterCMCopy!$P194)),MasterCMCopy!$N195,"")</f>
        <v/>
      </c>
      <c r="F195" s="86" t="str">
        <f>IFERROR(__xludf.DUMMYFUNCTION("IF($E195="""", """", REGEXEXTRACT($E195,""efbc:FieldIdentifierCode[^\]]+""))"),"")</f>
        <v/>
      </c>
      <c r="G195" s="87" t="str">
        <f>MasterCMCopy!A195</f>
        <v>1.4</v>
      </c>
      <c r="H195" s="87" t="str">
        <f>MasterCMCopy!B195</f>
        <v/>
      </c>
      <c r="J195" s="86" t="str">
        <f>IF(LEFT(MasterCMCopy!$C195,3)="ND-", IF(LEFT(MasterCMCopy!$X195,10)&lt;&gt;"epo:NonPub", MasterCMCopy!$L195, IF(RIGHT(MasterCMCopy!$X195,13)="epo:Procedure", "MG-Procedure", "")), "")</f>
        <v/>
      </c>
      <c r="K195" s="85" t="str">
        <f>IF(J195="", "", IF(J195="MG-Procedure", "ND-Root", MasterCMCopy!H195))</f>
        <v/>
      </c>
      <c r="L195" s="84" t="str">
        <f>IF($J195="", "", MasterCMCopy!$C195 &amp; " (concernsMaskedObject)")</f>
        <v/>
      </c>
      <c r="M195" s="84" t="str">
        <f>IFERROR(__xludf.DUMMYFUNCTION("IF($J195="""", """", ""Connection from NonPublishedInformation to "" &amp; REGEXEXTRACT(MasterCMCopy!$X195, "".*:(.*)"") &amp; "" under "" &amp; $J195 &amp; ""_"" &amp; $K195)"),"")</f>
        <v/>
      </c>
      <c r="N195" s="84" t="str">
        <f t="shared" si="6"/>
        <v/>
      </c>
      <c r="O195" s="86" t="str">
        <f>IFERROR(__xludf.DUMMYFUNCTION("IF($J195="""", """", IF($J195=""MG-Procedure"", """", REGEXREPLACE(MasterCMCopy!$P195,""\[[^\]]+\]"","""")))"),"")</f>
        <v/>
      </c>
      <c r="P195" s="83" t="str">
        <f>IFERROR(__xludf.DUMMYFUNCTION("REGEXREPLACE($O195,""[^/]+"","".."")"),"")</f>
        <v/>
      </c>
      <c r="Q195" s="84" t="str">
        <f>IF(AND(LEFT(MasterCMCopy!$C195,6)="BT-195", OR(MasterCMCopy!$O195&lt;&gt;MasterCMCopy!$O194,$G195&lt;&gt;$G194,$H195&lt;&gt;$H194)),MasterCMCopy!$C195,"")</f>
        <v/>
      </c>
      <c r="R195" s="84" t="str">
        <f>IF(AND(LEFT(MasterCMCopy!$C195,6)="BT-195", OR(MasterCMCopy!$O195&lt;&gt;MasterCMCopy!$O194,$G195&lt;&gt;$G194,$H195&lt;&gt;$H194)), "The field " &amp; MasterCMCopy!$C195 &amp; ", " &amp; MasterCMCopy!$D195 &amp; ", specifies information to generate the URI of the masked property","")</f>
        <v/>
      </c>
      <c r="S195" s="84" t="str">
        <f>IF(AND(LEFT(MasterCMCopy!$C195,6)="BT-195", OR(MasterCMCopy!$O195&lt;&gt;MasterCMCopy!$O194,$G195&lt;&gt;$G194,$H195&lt;&gt;$H194)),MasterCMCopy!$O195,"")</f>
        <v/>
      </c>
      <c r="T195" s="84" t="str">
        <f>IFERROR(__xludf.DUMMYFUNCTION("IF(AND(LEFT(MasterCMCopy!$C195,6)=""BT-195"", MasterCMCopy!$O195&lt;&gt;MasterCMCopy!$O194),IFNA(REGEXEXTRACT(MasterCMCopy!$Y195,""&lt;(.*)&gt;""),""UNKNOWN""),"""")"),"")</f>
        <v/>
      </c>
      <c r="U195" s="84" t="str">
        <f>IF(AND(LEFT(MasterCMCopy!$C195,6)="BT-197", MasterCMCopy!$C195&lt;&gt;MasterCMCopy!$C194),MasterCMCopy!$C195,"")</f>
        <v>BT-197(BT-5421)-LotsGroup</v>
      </c>
      <c r="V195" s="84" t="str">
        <f>IF(AND(LEFT(MasterCMCopy!$C195,6)="BT-197", MasterCMCopy!$C195&lt;&gt;MasterCMCopy!$C194), "In " &amp; MasterCMCopy!$C195 &amp; ", " &amp; MasterCMCopy!$D195 &amp; ", we link to the at-voc:non-publication-justification controlled list","")</f>
        <v>In BT-197(BT-5421)-LotsGroup, Unpublished Justification Code, we link to the at-voc:non-publication-justification controlled list</v>
      </c>
      <c r="W195" s="84" t="str">
        <f>IF(AND(LEFT(MasterCMCopy!$C195,6)="BT-198", MasterCMCopy!$C195&lt;&gt;MasterCMCopy!$C194),MasterCMCopy!$C195,"")</f>
        <v/>
      </c>
      <c r="X195" s="84" t="str">
        <f>IF(AND(LEFT(MasterCMCopy!$C195,6)="BT-198", MasterCMCopy!$C195&lt;&gt;MasterCMCopy!$C194), MasterCMCopy!$D195 &amp; IF(AND(MasterCMCopy!$C195=MasterCMCopy!$C196, MasterCMCopy!$D195&lt;&gt;MasterCMCopy!$D196), (" (" &amp; MasterCMCopy!$D196 &amp; " below SDK 1.6)"), ""),"")</f>
        <v/>
      </c>
      <c r="Y195" s="84" t="str">
        <f t="shared" si="2"/>
        <v>tedm:MG-langString-hasConfidentialityJustification--NonPublishedInformation-ND-LotsGroupAwardCriterionNumberWeightUnpublish</v>
      </c>
      <c r="Z195" s="84" t="str">
        <f t="shared" si="3"/>
        <v/>
      </c>
      <c r="AA195" s="84" t="str">
        <f>IF(AND(LEFT(MasterCMCopy!$C195,6)="BT-196", MasterCMCopy!$C195&lt;&gt;MasterCMCopy!$C194),MasterCMCopy!$C195,"")</f>
        <v/>
      </c>
      <c r="AB195" s="84" t="str">
        <f>IF(AND(LEFT(MasterCMCopy!$C195,6)="BT-196", MasterCMCopy!$C195&lt;&gt;MasterCMCopy!$C194), MasterCMCopy!$D195 &amp; " of " &amp; MasterCMCopy!$L195 &amp; " under " &amp; MasterCMCopy!$I195,"")</f>
        <v/>
      </c>
      <c r="AC195" s="84" t="str">
        <f t="shared" si="4"/>
        <v/>
      </c>
      <c r="AD195" s="84" t="str">
        <f t="shared" si="5"/>
        <v/>
      </c>
    </row>
    <row r="196">
      <c r="A196" s="84" t="str">
        <f t="shared" si="1"/>
        <v/>
      </c>
      <c r="B196" s="84" t="str">
        <f>IF(MasterCMCopy!$X196="","---", "tedm:" &amp; IF(LEFT(MasterCMCopy!$C196, 3)="ND-", IF(LEFT(MasterCMCopy!$C200, 3)="ND-", MasterCMCopy!$L202, MasterCMCopy!$L200) &amp; "-" &amp; MasterCMCopy!$C196, MasterCMCopy!$L196 &amp; "-" &amp; MasterCMCopy!$I196))</f>
        <v>tedm:MG-NonPublishedInformation-ND-LotsGroupAwardCriterionNumberWeightUnpublish</v>
      </c>
      <c r="C196" s="85" t="str">
        <f>IF(AND(LEFT(MasterCMCopy!$C196,6)="BT-195", OR(LEFT(MasterCMCopy!$C195,3)="ND-",$B196&lt;&gt;$B195)),MasterCMCopy!$L196,"")</f>
        <v/>
      </c>
      <c r="D196" s="84" t="str">
        <f>IF(AND(LEFT(MasterCMCopy!$C196,3)="ND-", OR(MasterCMCopy!$N196&lt;&gt;MasterCMCopy!$N195, MasterCMCopy!$P196&lt;&gt;MasterCMCopy!$P195)),MasterCMCopy!$C196,"")</f>
        <v/>
      </c>
      <c r="E196" s="84" t="str">
        <f>IF(AND(LEFT(MasterCMCopy!$C196,3)="ND-", OR(MasterCMCopy!$N196&lt;&gt;MasterCMCopy!$N195, MasterCMCopy!$P196&lt;&gt;MasterCMCopy!$P195)),MasterCMCopy!$N196,"")</f>
        <v/>
      </c>
      <c r="F196" s="86" t="str">
        <f>IFERROR(__xludf.DUMMYFUNCTION("IF($E196="""", """", REGEXEXTRACT($E196,""efbc:FieldIdentifierCode[^\]]+""))"),"")</f>
        <v/>
      </c>
      <c r="G196" s="87" t="str">
        <f>MasterCMCopy!A196</f>
        <v>1.4</v>
      </c>
      <c r="H196" s="87" t="str">
        <f>MasterCMCopy!B196</f>
        <v>1.5</v>
      </c>
      <c r="J196" s="86" t="str">
        <f>IF(LEFT(MasterCMCopy!$C196,3)="ND-", IF(LEFT(MasterCMCopy!$X196,10)&lt;&gt;"epo:NonPub", MasterCMCopy!$L196, IF(RIGHT(MasterCMCopy!$X196,13)="epo:Procedure", "MG-Procedure", "")), "")</f>
        <v/>
      </c>
      <c r="K196" s="85" t="str">
        <f>IF(J196="", "", IF(J196="MG-Procedure", "ND-Root", MasterCMCopy!H196))</f>
        <v/>
      </c>
      <c r="L196" s="84" t="str">
        <f>IF($J196="", "", MasterCMCopy!$C196 &amp; " (concernsMaskedObject)")</f>
        <v/>
      </c>
      <c r="M196" s="84" t="str">
        <f>IFERROR(__xludf.DUMMYFUNCTION("IF($J196="""", """", ""Connection from NonPublishedInformation to "" &amp; REGEXEXTRACT(MasterCMCopy!$X196, "".*:(.*)"") &amp; "" under "" &amp; $J196 &amp; ""_"" &amp; $K196)"),"")</f>
        <v/>
      </c>
      <c r="N196" s="84" t="str">
        <f t="shared" si="6"/>
        <v/>
      </c>
      <c r="O196" s="86" t="str">
        <f>IFERROR(__xludf.DUMMYFUNCTION("IF($J196="""", """", IF($J196=""MG-Procedure"", """", REGEXREPLACE(MasterCMCopy!$P196,""\[[^\]]+\]"","""")))"),"")</f>
        <v/>
      </c>
      <c r="P196" s="83" t="str">
        <f>IFERROR(__xludf.DUMMYFUNCTION("REGEXREPLACE($O196,""[^/]+"","".."")"),"")</f>
        <v/>
      </c>
      <c r="Q196" s="84" t="str">
        <f>IF(AND(LEFT(MasterCMCopy!$C196,6)="BT-195", OR(MasterCMCopy!$O196&lt;&gt;MasterCMCopy!$O195,$G196&lt;&gt;$G195,$H196&lt;&gt;$H195)),MasterCMCopy!$C196,"")</f>
        <v/>
      </c>
      <c r="R196" s="84" t="str">
        <f>IF(AND(LEFT(MasterCMCopy!$C196,6)="BT-195", OR(MasterCMCopy!$O196&lt;&gt;MasterCMCopy!$O195,$G196&lt;&gt;$G195,$H196&lt;&gt;$H195)), "The field " &amp; MasterCMCopy!$C196 &amp; ", " &amp; MasterCMCopy!$D196 &amp; ", specifies information to generate the URI of the masked property","")</f>
        <v/>
      </c>
      <c r="S196" s="84" t="str">
        <f>IF(AND(LEFT(MasterCMCopy!$C196,6)="BT-195", OR(MasterCMCopy!$O196&lt;&gt;MasterCMCopy!$O195,$G196&lt;&gt;$G195,$H196&lt;&gt;$H195)),MasterCMCopy!$O196,"")</f>
        <v/>
      </c>
      <c r="T196" s="84" t="str">
        <f>IFERROR(__xludf.DUMMYFUNCTION("IF(AND(LEFT(MasterCMCopy!$C196,6)=""BT-195"", MasterCMCopy!$O196&lt;&gt;MasterCMCopy!$O195),IFNA(REGEXEXTRACT(MasterCMCopy!$Y196,""&lt;(.*)&gt;""),""UNKNOWN""),"""")"),"")</f>
        <v/>
      </c>
      <c r="U196" s="84" t="str">
        <f>IF(AND(LEFT(MasterCMCopy!$C196,6)="BT-197", MasterCMCopy!$C196&lt;&gt;MasterCMCopy!$C195),MasterCMCopy!$C196,"")</f>
        <v/>
      </c>
      <c r="V196" s="84" t="str">
        <f>IF(AND(LEFT(MasterCMCopy!$C196,6)="BT-197", MasterCMCopy!$C196&lt;&gt;MasterCMCopy!$C195), "In " &amp; MasterCMCopy!$C196 &amp; ", " &amp; MasterCMCopy!$D196 &amp; ", we link to the at-voc:non-publication-justification controlled list","")</f>
        <v/>
      </c>
      <c r="W196" s="84" t="str">
        <f>IF(AND(LEFT(MasterCMCopy!$C196,6)="BT-198", MasterCMCopy!$C196&lt;&gt;MasterCMCopy!$C195),MasterCMCopy!$C196,"")</f>
        <v>BT-198(BT-5421)-LotsGroup</v>
      </c>
      <c r="X196" s="84" t="str">
        <f>IF(AND(LEFT(MasterCMCopy!$C196,6)="BT-198", MasterCMCopy!$C196&lt;&gt;MasterCMCopy!$C195), MasterCMCopy!$D196 &amp; IF(AND(MasterCMCopy!$C196=MasterCMCopy!$C197, MasterCMCopy!$D196&lt;&gt;MasterCMCopy!$D197), (" (" &amp; MasterCMCopy!$D197 &amp; " below SDK 1.6)"), ""),"")</f>
        <v>Unpublished Accessibility Date (Unpublished Access Date below SDK 1.6)</v>
      </c>
      <c r="Y196" s="84" t="str">
        <f t="shared" si="2"/>
        <v>tedm:MG-langString-hasConfidentialityJustification--NonPublishedInformation-ND-LotsGroupAwardCriterionNumberWeightUnpublish</v>
      </c>
      <c r="Z196" s="84" t="str">
        <f t="shared" si="3"/>
        <v/>
      </c>
      <c r="AA196" s="84" t="str">
        <f>IF(AND(LEFT(MasterCMCopy!$C196,6)="BT-196", MasterCMCopy!$C196&lt;&gt;MasterCMCopy!$C195),MasterCMCopy!$C196,"")</f>
        <v/>
      </c>
      <c r="AB196" s="84" t="str">
        <f>IF(AND(LEFT(MasterCMCopy!$C196,6)="BT-196", MasterCMCopy!$C196&lt;&gt;MasterCMCopy!$C195), MasterCMCopy!$D196 &amp; " of " &amp; MasterCMCopy!$L196 &amp; " under " &amp; MasterCMCopy!$I196,"")</f>
        <v/>
      </c>
      <c r="AC196" s="84" t="str">
        <f t="shared" si="4"/>
        <v/>
      </c>
      <c r="AD196" s="84" t="str">
        <f t="shared" si="5"/>
        <v/>
      </c>
    </row>
    <row r="197">
      <c r="A197" s="84" t="str">
        <f t="shared" si="1"/>
        <v/>
      </c>
      <c r="B197" s="84" t="str">
        <f>IF(MasterCMCopy!$X197="","---", "tedm:" &amp; IF(LEFT(MasterCMCopy!$C197, 3)="ND-", IF(LEFT(MasterCMCopy!$C201, 3)="ND-", MasterCMCopy!$L203, MasterCMCopy!$L201) &amp; "-" &amp; MasterCMCopy!$C197, MasterCMCopy!$L197 &amp; "-" &amp; MasterCMCopy!$I197))</f>
        <v>tedm:MG-NonPublishedInformation-ND-LotsGroupAwardCriterionNumberWeightUnpublish</v>
      </c>
      <c r="C197" s="85" t="str">
        <f>IF(AND(LEFT(MasterCMCopy!$C197,6)="BT-195", OR(LEFT(MasterCMCopy!$C196,3)="ND-",$B197&lt;&gt;$B196)),MasterCMCopy!$L197,"")</f>
        <v/>
      </c>
      <c r="D197" s="84" t="str">
        <f>IF(AND(LEFT(MasterCMCopy!$C197,3)="ND-", OR(MasterCMCopy!$N197&lt;&gt;MasterCMCopy!$N196, MasterCMCopy!$P197&lt;&gt;MasterCMCopy!$P196)),MasterCMCopy!$C197,"")</f>
        <v/>
      </c>
      <c r="E197" s="84" t="str">
        <f>IF(AND(LEFT(MasterCMCopy!$C197,3)="ND-", OR(MasterCMCopy!$N197&lt;&gt;MasterCMCopy!$N196, MasterCMCopy!$P197&lt;&gt;MasterCMCopy!$P196)),MasterCMCopy!$N197,"")</f>
        <v/>
      </c>
      <c r="F197" s="86" t="str">
        <f>IFERROR(__xludf.DUMMYFUNCTION("IF($E197="""", """", REGEXEXTRACT($E197,""efbc:FieldIdentifierCode[^\]]+""))"),"")</f>
        <v/>
      </c>
      <c r="G197" s="87" t="str">
        <f>MasterCMCopy!A197</f>
        <v>1.6</v>
      </c>
      <c r="H197" s="87" t="str">
        <f>MasterCMCopy!B197</f>
        <v/>
      </c>
      <c r="J197" s="86" t="str">
        <f>IF(LEFT(MasterCMCopy!$C197,3)="ND-", IF(LEFT(MasterCMCopy!$X197,10)&lt;&gt;"epo:NonPub", MasterCMCopy!$L197, IF(RIGHT(MasterCMCopy!$X197,13)="epo:Procedure", "MG-Procedure", "")), "")</f>
        <v/>
      </c>
      <c r="K197" s="85" t="str">
        <f>IF(J197="", "", IF(J197="MG-Procedure", "ND-Root", MasterCMCopy!H197))</f>
        <v/>
      </c>
      <c r="L197" s="84" t="str">
        <f>IF($J197="", "", MasterCMCopy!$C197 &amp; " (concernsMaskedObject)")</f>
        <v/>
      </c>
      <c r="M197" s="84" t="str">
        <f>IFERROR(__xludf.DUMMYFUNCTION("IF($J197="""", """", ""Connection from NonPublishedInformation to "" &amp; REGEXEXTRACT(MasterCMCopy!$X197, "".*:(.*)"") &amp; "" under "" &amp; $J197 &amp; ""_"" &amp; $K197)"),"")</f>
        <v/>
      </c>
      <c r="N197" s="84" t="str">
        <f t="shared" si="6"/>
        <v/>
      </c>
      <c r="O197" s="86" t="str">
        <f>IFERROR(__xludf.DUMMYFUNCTION("IF($J197="""", """", IF($J197=""MG-Procedure"", """", REGEXREPLACE(MasterCMCopy!$P197,""\[[^\]]+\]"","""")))"),"")</f>
        <v/>
      </c>
      <c r="P197" s="83" t="str">
        <f>IFERROR(__xludf.DUMMYFUNCTION("REGEXREPLACE($O197,""[^/]+"","".."")"),"")</f>
        <v/>
      </c>
      <c r="Q197" s="84" t="str">
        <f>IF(AND(LEFT(MasterCMCopy!$C197,6)="BT-195", OR(MasterCMCopy!$O197&lt;&gt;MasterCMCopy!$O196,$G197&lt;&gt;$G196,$H197&lt;&gt;$H196)),MasterCMCopy!$C197,"")</f>
        <v/>
      </c>
      <c r="R197" s="84" t="str">
        <f>IF(AND(LEFT(MasterCMCopy!$C197,6)="BT-195", OR(MasterCMCopy!$O197&lt;&gt;MasterCMCopy!$O196,$G197&lt;&gt;$G196,$H197&lt;&gt;$H196)), "The field " &amp; MasterCMCopy!$C197 &amp; ", " &amp; MasterCMCopy!$D197 &amp; ", specifies information to generate the URI of the masked property","")</f>
        <v/>
      </c>
      <c r="S197" s="84" t="str">
        <f>IF(AND(LEFT(MasterCMCopy!$C197,6)="BT-195", OR(MasterCMCopy!$O197&lt;&gt;MasterCMCopy!$O196,$G197&lt;&gt;$G196,$H197&lt;&gt;$H196)),MasterCMCopy!$O197,"")</f>
        <v/>
      </c>
      <c r="T197" s="84" t="str">
        <f>IFERROR(__xludf.DUMMYFUNCTION("IF(AND(LEFT(MasterCMCopy!$C197,6)=""BT-195"", MasterCMCopy!$O197&lt;&gt;MasterCMCopy!$O196),IFNA(REGEXEXTRACT(MasterCMCopy!$Y197,""&lt;(.*)&gt;""),""UNKNOWN""),"""")"),"")</f>
        <v/>
      </c>
      <c r="U197" s="84" t="str">
        <f>IF(AND(LEFT(MasterCMCopy!$C197,6)="BT-197", MasterCMCopy!$C197&lt;&gt;MasterCMCopy!$C196),MasterCMCopy!$C197,"")</f>
        <v/>
      </c>
      <c r="V197" s="84" t="str">
        <f>IF(AND(LEFT(MasterCMCopy!$C197,6)="BT-197", MasterCMCopy!$C197&lt;&gt;MasterCMCopy!$C196), "In " &amp; MasterCMCopy!$C197 &amp; ", " &amp; MasterCMCopy!$D197 &amp; ", we link to the at-voc:non-publication-justification controlled list","")</f>
        <v/>
      </c>
      <c r="W197" s="84" t="str">
        <f>IF(AND(LEFT(MasterCMCopy!$C197,6)="BT-198", MasterCMCopy!$C197&lt;&gt;MasterCMCopy!$C196),MasterCMCopy!$C197,"")</f>
        <v/>
      </c>
      <c r="X197" s="84" t="str">
        <f>IF(AND(LEFT(MasterCMCopy!$C197,6)="BT-198", MasterCMCopy!$C197&lt;&gt;MasterCMCopy!$C196), MasterCMCopy!$D197 &amp; IF(AND(MasterCMCopy!$C197=MasterCMCopy!$C198, MasterCMCopy!$D197&lt;&gt;MasterCMCopy!$D198), (" (" &amp; MasterCMCopy!$D198 &amp; " below SDK 1.6)"), ""),"")</f>
        <v/>
      </c>
      <c r="Y197" s="84" t="str">
        <f t="shared" si="2"/>
        <v>tedm:MG-langString-hasConfidentialityJustification--NonPublishedInformation-ND-LotsGroupAwardCriterionNumberWeightUnpublish</v>
      </c>
      <c r="Z197" s="84" t="str">
        <f t="shared" si="3"/>
        <v/>
      </c>
      <c r="AA197" s="84" t="str">
        <f>IF(AND(LEFT(MasterCMCopy!$C197,6)="BT-196", MasterCMCopy!$C197&lt;&gt;MasterCMCopy!$C196),MasterCMCopy!$C197,"")</f>
        <v/>
      </c>
      <c r="AB197" s="84" t="str">
        <f>IF(AND(LEFT(MasterCMCopy!$C197,6)="BT-196", MasterCMCopy!$C197&lt;&gt;MasterCMCopy!$C196), MasterCMCopy!$D197 &amp; " of " &amp; MasterCMCopy!$L197 &amp; " under " &amp; MasterCMCopy!$I197,"")</f>
        <v/>
      </c>
      <c r="AC197" s="84" t="str">
        <f t="shared" si="4"/>
        <v/>
      </c>
      <c r="AD197" s="84" t="str">
        <f t="shared" si="5"/>
        <v/>
      </c>
    </row>
    <row r="198">
      <c r="A198" s="84" t="str">
        <f t="shared" si="1"/>
        <v>ND-LotsGroupAwardCriterionFixNumberUnpublish.rml.ttl</v>
      </c>
      <c r="B198" s="84" t="str">
        <f>IF(MasterCMCopy!$X198="","---", "tedm:" &amp; IF(LEFT(MasterCMCopy!$C198, 3)="ND-", IF(LEFT(MasterCMCopy!$C202, 3)="ND-", MasterCMCopy!$L204, MasterCMCopy!$L202) &amp; "-" &amp; MasterCMCopy!$C198, MasterCMCopy!$L198 &amp; "-" &amp; MasterCMCopy!$I198))</f>
        <v>tedm:MG-NonPublishedInformation-ND-LotsGroupAwardCriterionFixNumberUnpublish</v>
      </c>
      <c r="C198" s="85" t="str">
        <f>IF(AND(LEFT(MasterCMCopy!$C198,6)="BT-195", OR(LEFT(MasterCMCopy!$C197,3)="ND-",$B198&lt;&gt;$B197)),MasterCMCopy!$L198,"")</f>
        <v/>
      </c>
      <c r="D198" s="84" t="str">
        <f>IF(AND(LEFT(MasterCMCopy!$C198,3)="ND-", OR(MasterCMCopy!$N198&lt;&gt;MasterCMCopy!$N197, MasterCMCopy!$P198&lt;&gt;MasterCMCopy!$P197)),MasterCMCopy!$C198,"")</f>
        <v>ND-LotsGroupAwardCriterionFixNumberUnpublish</v>
      </c>
      <c r="E198" s="84" t="str">
        <f>IF(AND(LEFT(MasterCMCopy!$C198,3)="ND-", OR(MasterCMCopy!$N198&lt;&gt;MasterCMCopy!$N197, MasterCMCopy!$P198&lt;&gt;MasterCMCopy!$P197)),MasterCMCopy!$N198,"")</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v>
      </c>
      <c r="F198" s="86" t="str">
        <f>IFERROR(__xludf.DUMMYFUNCTION("IF($E198="""", """", REGEXEXTRACT($E198,""efbc:FieldIdentifierCode[^\]]+""))"),"efbc:FieldIdentifierCode/text()='awa-cri-num'")</f>
        <v>efbc:FieldIdentifierCode/text()='awa-cri-num'</v>
      </c>
      <c r="G198" s="87" t="str">
        <f>MasterCMCopy!A198</f>
        <v>1.8</v>
      </c>
      <c r="H198" s="87" t="str">
        <f>MasterCMCopy!B198</f>
        <v/>
      </c>
      <c r="J198" s="86" t="str">
        <f>IF(LEFT(MasterCMCopy!$C198,3)="ND-", IF(LEFT(MasterCMCopy!$X198,10)&lt;&gt;"epo:NonPub", MasterCMCopy!$L198, IF(RIGHT(MasterCMCopy!$X198,13)="epo:Procedure", "MG-Procedure", "")), "")</f>
        <v/>
      </c>
      <c r="K198" s="85" t="str">
        <f>IF(J198="", "", IF(J198="MG-Procedure", "ND-Root", MasterCMCopy!H198))</f>
        <v/>
      </c>
      <c r="L198" s="84" t="str">
        <f>IF($J198="", "", MasterCMCopy!$C198 &amp; " (concernsMaskedObject)")</f>
        <v/>
      </c>
      <c r="M198" s="84" t="str">
        <f>IFERROR(__xludf.DUMMYFUNCTION("IF($J198="""", """", ""Connection from NonPublishedInformation to "" &amp; REGEXEXTRACT(MasterCMCopy!$X198, "".*:(.*)"") &amp; "" under "" &amp; $J198 &amp; ""_"" &amp; $K198)"),"")</f>
        <v/>
      </c>
      <c r="N198" s="84" t="str">
        <f t="shared" si="6"/>
        <v/>
      </c>
      <c r="O198" s="86" t="str">
        <f>IFERROR(__xludf.DUMMYFUNCTION("IF($J198="""", """", IF($J198=""MG-Procedure"", """", REGEXREPLACE(MasterCMCopy!$P198,""\[[^\]]+\]"","""")))"),"")</f>
        <v/>
      </c>
      <c r="P198" s="83" t="str">
        <f>IFERROR(__xludf.DUMMYFUNCTION("REGEXREPLACE($O198,""[^/]+"","".."")"),"")</f>
        <v/>
      </c>
      <c r="Q198" s="84" t="str">
        <f>IF(AND(LEFT(MasterCMCopy!$C198,6)="BT-195", OR(MasterCMCopy!$O198&lt;&gt;MasterCMCopy!$O197,$G198&lt;&gt;$G197,$H198&lt;&gt;$H197)),MasterCMCopy!$C198,"")</f>
        <v/>
      </c>
      <c r="R198" s="84" t="str">
        <f>IF(AND(LEFT(MasterCMCopy!$C198,6)="BT-195", OR(MasterCMCopy!$O198&lt;&gt;MasterCMCopy!$O197,$G198&lt;&gt;$G197,$H198&lt;&gt;$H197)), "The field " &amp; MasterCMCopy!$C198 &amp; ", " &amp; MasterCMCopy!$D198 &amp; ", specifies information to generate the URI of the masked property","")</f>
        <v/>
      </c>
      <c r="S198" s="84" t="str">
        <f>IF(AND(LEFT(MasterCMCopy!$C198,6)="BT-195", OR(MasterCMCopy!$O198&lt;&gt;MasterCMCopy!$O197,$G198&lt;&gt;$G197,$H198&lt;&gt;$H197)),MasterCMCopy!$O198,"")</f>
        <v/>
      </c>
      <c r="T198" s="84" t="str">
        <f>IFERROR(__xludf.DUMMYFUNCTION("IF(AND(LEFT(MasterCMCopy!$C198,6)=""BT-195"", MasterCMCopy!$O198&lt;&gt;MasterCMCopy!$O197),IFNA(REGEXEXTRACT(MasterCMCopy!$Y198,""&lt;(.*)&gt;""),""UNKNOWN""),"""")"),"")</f>
        <v/>
      </c>
      <c r="U198" s="84" t="str">
        <f>IF(AND(LEFT(MasterCMCopy!$C198,6)="BT-197", MasterCMCopy!$C198&lt;&gt;MasterCMCopy!$C197),MasterCMCopy!$C198,"")</f>
        <v/>
      </c>
      <c r="V198" s="84" t="str">
        <f>IF(AND(LEFT(MasterCMCopy!$C198,6)="BT-197", MasterCMCopy!$C198&lt;&gt;MasterCMCopy!$C197), "In " &amp; MasterCMCopy!$C198 &amp; ", " &amp; MasterCMCopy!$D198 &amp; ", we link to the at-voc:non-publication-justification controlled list","")</f>
        <v/>
      </c>
      <c r="W198" s="84" t="str">
        <f>IF(AND(LEFT(MasterCMCopy!$C198,6)="BT-198", MasterCMCopy!$C198&lt;&gt;MasterCMCopy!$C197),MasterCMCopy!$C198,"")</f>
        <v/>
      </c>
      <c r="X198" s="84" t="str">
        <f>IF(AND(LEFT(MasterCMCopy!$C198,6)="BT-198", MasterCMCopy!$C198&lt;&gt;MasterCMCopy!$C197), MasterCMCopy!$D198 &amp; IF(AND(MasterCMCopy!$C198=MasterCMCopy!$C199, MasterCMCopy!$D198&lt;&gt;MasterCMCopy!$D199), (" (" &amp; MasterCMCopy!$D199 &amp; " below SDK 1.6)"), ""),"")</f>
        <v/>
      </c>
      <c r="Y198" s="84" t="str">
        <f t="shared" si="2"/>
        <v>tedm:MG-langString-hasConfidentialityJustification--NonPublishedInformation-ND-LotsGroupAwardCriterionFixNumberUnpublish</v>
      </c>
      <c r="Z198" s="84" t="str">
        <f t="shared" si="3"/>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v>
      </c>
      <c r="AA198" s="84" t="str">
        <f>IF(AND(LEFT(MasterCMCopy!$C198,6)="BT-196", MasterCMCopy!$C198&lt;&gt;MasterCMCopy!$C197),MasterCMCopy!$C198,"")</f>
        <v/>
      </c>
      <c r="AB198" s="84" t="str">
        <f>IF(AND(LEFT(MasterCMCopy!$C198,6)="BT-196", MasterCMCopy!$C198&lt;&gt;MasterCMCopy!$C197), MasterCMCopy!$D198 &amp; " of " &amp; MasterCMCopy!$L198 &amp; " under " &amp; MasterCMCopy!$I198,"")</f>
        <v/>
      </c>
      <c r="AC198" s="84" t="str">
        <f t="shared" si="4"/>
        <v/>
      </c>
      <c r="AD198" s="84" t="str">
        <f t="shared" si="5"/>
        <v/>
      </c>
    </row>
    <row r="199">
      <c r="A199" s="84" t="str">
        <f t="shared" si="1"/>
        <v/>
      </c>
      <c r="B199" s="84" t="str">
        <f>IF(MasterCMCopy!$X199="","---", "tedm:" &amp; IF(LEFT(MasterCMCopy!$C199, 3)="ND-", IF(LEFT(MasterCMCopy!$C203, 3)="ND-", MasterCMCopy!$L205, MasterCMCopy!$L203) &amp; "-" &amp; MasterCMCopy!$C199, MasterCMCopy!$L199 &amp; "-" &amp; MasterCMCopy!$I199))</f>
        <v>tedm:MG-NonPublishedInformation-ND-LotsGroupAwardCriterionFixNumberUnpublish</v>
      </c>
      <c r="C199" s="85" t="str">
        <f>IF(AND(LEFT(MasterCMCopy!$C199,6)="BT-195", OR(LEFT(MasterCMCopy!$C198,3)="ND-",$B199&lt;&gt;$B198)),MasterCMCopy!$L199,"")</f>
        <v/>
      </c>
      <c r="D199" s="84" t="str">
        <f>IF(AND(LEFT(MasterCMCopy!$C199,3)="ND-", OR(MasterCMCopy!$N199&lt;&gt;MasterCMCopy!$N198, MasterCMCopy!$P199&lt;&gt;MasterCMCopy!$P198)),MasterCMCopy!$C199,"")</f>
        <v/>
      </c>
      <c r="E199" s="84" t="str">
        <f>IF(AND(LEFT(MasterCMCopy!$C199,3)="ND-", OR(MasterCMCopy!$N199&lt;&gt;MasterCMCopy!$N198, MasterCMCopy!$P199&lt;&gt;MasterCMCopy!$P198)),MasterCMCopy!$N199,"")</f>
        <v/>
      </c>
      <c r="F199" s="86" t="str">
        <f>IFERROR(__xludf.DUMMYFUNCTION("IF($E199="""", """", REGEXEXTRACT($E199,""efbc:FieldIdentifierCode[^\]]+""))"),"")</f>
        <v/>
      </c>
      <c r="G199" s="87" t="str">
        <f>MasterCMCopy!A199</f>
        <v>1.8</v>
      </c>
      <c r="H199" s="87" t="str">
        <f>MasterCMCopy!B199</f>
        <v/>
      </c>
      <c r="J199" s="86" t="str">
        <f>IF(LEFT(MasterCMCopy!$C199,3)="ND-", IF(LEFT(MasterCMCopy!$X199,10)&lt;&gt;"epo:NonPub", MasterCMCopy!$L199, IF(RIGHT(MasterCMCopy!$X199,13)="epo:Procedure", "MG-Procedure", "")), "")</f>
        <v/>
      </c>
      <c r="K199" s="85" t="str">
        <f>IF(J199="", "", IF(J199="MG-Procedure", "ND-Root", MasterCMCopy!H199))</f>
        <v/>
      </c>
      <c r="L199" s="84" t="str">
        <f>IF($J199="", "", MasterCMCopy!$C199 &amp; " (concernsMaskedObject)")</f>
        <v/>
      </c>
      <c r="M199" s="84" t="str">
        <f>IFERROR(__xludf.DUMMYFUNCTION("IF($J199="""", """", ""Connection from NonPublishedInformation to "" &amp; REGEXEXTRACT(MasterCMCopy!$X199, "".*:(.*)"") &amp; "" under "" &amp; $J199 &amp; ""_"" &amp; $K199)"),"")</f>
        <v/>
      </c>
      <c r="N199" s="84" t="str">
        <f t="shared" si="6"/>
        <v/>
      </c>
      <c r="O199" s="86" t="str">
        <f>IFERROR(__xludf.DUMMYFUNCTION("IF($J199="""", """", IF($J199=""MG-Procedure"", """", REGEXREPLACE(MasterCMCopy!$P199,""\[[^\]]+\]"","""")))"),"")</f>
        <v/>
      </c>
      <c r="P199" s="83" t="str">
        <f>IFERROR(__xludf.DUMMYFUNCTION("REGEXREPLACE($O199,""[^/]+"","".."")"),"")</f>
        <v/>
      </c>
      <c r="Q199" s="84" t="str">
        <f>IF(AND(LEFT(MasterCMCopy!$C199,6)="BT-195", OR(MasterCMCopy!$O199&lt;&gt;MasterCMCopy!$O198,$G199&lt;&gt;$G198,$H199&lt;&gt;$H198)),MasterCMCopy!$C199,"")</f>
        <v/>
      </c>
      <c r="R199" s="84" t="str">
        <f>IF(AND(LEFT(MasterCMCopy!$C199,6)="BT-195", OR(MasterCMCopy!$O199&lt;&gt;MasterCMCopy!$O198,$G199&lt;&gt;$G198,$H199&lt;&gt;$H198)), "The field " &amp; MasterCMCopy!$C199 &amp; ", " &amp; MasterCMCopy!$D199 &amp; ", specifies information to generate the URI of the masked property","")</f>
        <v/>
      </c>
      <c r="S199" s="84" t="str">
        <f>IF(AND(LEFT(MasterCMCopy!$C199,6)="BT-195", OR(MasterCMCopy!$O199&lt;&gt;MasterCMCopy!$O198,$G199&lt;&gt;$G198,$H199&lt;&gt;$H198)),MasterCMCopy!$O199,"")</f>
        <v/>
      </c>
      <c r="T199" s="84" t="str">
        <f>IFERROR(__xludf.DUMMYFUNCTION("IF(AND(LEFT(MasterCMCopy!$C199,6)=""BT-195"", MasterCMCopy!$O199&lt;&gt;MasterCMCopy!$O198),IFNA(REGEXEXTRACT(MasterCMCopy!$Y199,""&lt;(.*)&gt;""),""UNKNOWN""),"""")"),"")</f>
        <v/>
      </c>
      <c r="U199" s="84" t="str">
        <f>IF(AND(LEFT(MasterCMCopy!$C199,6)="BT-197", MasterCMCopy!$C199&lt;&gt;MasterCMCopy!$C198),MasterCMCopy!$C199,"")</f>
        <v/>
      </c>
      <c r="V199" s="84" t="str">
        <f>IF(AND(LEFT(MasterCMCopy!$C199,6)="BT-197", MasterCMCopy!$C199&lt;&gt;MasterCMCopy!$C198), "In " &amp; MasterCMCopy!$C199 &amp; ", " &amp; MasterCMCopy!$D199 &amp; ", we link to the at-voc:non-publication-justification controlled list","")</f>
        <v/>
      </c>
      <c r="W199" s="84" t="str">
        <f>IF(AND(LEFT(MasterCMCopy!$C199,6)="BT-198", MasterCMCopy!$C199&lt;&gt;MasterCMCopy!$C198),MasterCMCopy!$C199,"")</f>
        <v/>
      </c>
      <c r="X199" s="84" t="str">
        <f>IF(AND(LEFT(MasterCMCopy!$C199,6)="BT-198", MasterCMCopy!$C199&lt;&gt;MasterCMCopy!$C198), MasterCMCopy!$D199 &amp; IF(AND(MasterCMCopy!$C199=MasterCMCopy!$C200, MasterCMCopy!$D199&lt;&gt;MasterCMCopy!$D200), (" (" &amp; MasterCMCopy!$D200 &amp; " below SDK 1.6)"), ""),"")</f>
        <v/>
      </c>
      <c r="Y199" s="84" t="str">
        <f t="shared" si="2"/>
        <v>tedm:MG-langString-hasConfidentialityJustification--NonPublishedInformation-ND-LotsGroupAwardCriterionFixNumberUnpublish</v>
      </c>
      <c r="Z199" s="84" t="str">
        <f t="shared" si="3"/>
        <v/>
      </c>
      <c r="AA199" s="84" t="str">
        <f>IF(AND(LEFT(MasterCMCopy!$C199,6)="BT-196", MasterCMCopy!$C199&lt;&gt;MasterCMCopy!$C198),MasterCMCopy!$C199,"")</f>
        <v/>
      </c>
      <c r="AB199" s="84" t="str">
        <f>IF(AND(LEFT(MasterCMCopy!$C199,6)="BT-196", MasterCMCopy!$C199&lt;&gt;MasterCMCopy!$C198), MasterCMCopy!$D199 &amp; " of " &amp; MasterCMCopy!$L199 &amp; " under " &amp; MasterCMCopy!$I199,"")</f>
        <v/>
      </c>
      <c r="AC199" s="84" t="str">
        <f t="shared" si="4"/>
        <v/>
      </c>
      <c r="AD199" s="84" t="str">
        <f t="shared" si="5"/>
        <v/>
      </c>
    </row>
    <row r="200">
      <c r="A200" s="84" t="str">
        <f t="shared" si="1"/>
        <v/>
      </c>
      <c r="B200" s="84" t="str">
        <f>IF(MasterCMCopy!$X200="","---", "tedm:" &amp; IF(LEFT(MasterCMCopy!$C200, 3)="ND-", IF(LEFT(MasterCMCopy!$C204, 3)="ND-", MasterCMCopy!$L206, MasterCMCopy!$L204) &amp; "-" &amp; MasterCMCopy!$C200, MasterCMCopy!$L200 &amp; "-" &amp; MasterCMCopy!$I200))</f>
        <v>tedm:MG-NonPublishedInformation-ND-LotsGroupAwardCriterionFixNumberUnpublish</v>
      </c>
      <c r="C200" s="85" t="str">
        <f>IF(AND(LEFT(MasterCMCopy!$C200,6)="BT-195", OR(LEFT(MasterCMCopy!$C199,3)="ND-",$B200&lt;&gt;$B199)),MasterCMCopy!$L200,"")</f>
        <v/>
      </c>
      <c r="D200" s="84" t="str">
        <f>IF(AND(LEFT(MasterCMCopy!$C200,3)="ND-", OR(MasterCMCopy!$N200&lt;&gt;MasterCMCopy!$N199, MasterCMCopy!$P200&lt;&gt;MasterCMCopy!$P199)),MasterCMCopy!$C200,"")</f>
        <v/>
      </c>
      <c r="E200" s="84" t="str">
        <f>IF(AND(LEFT(MasterCMCopy!$C200,3)="ND-", OR(MasterCMCopy!$N200&lt;&gt;MasterCMCopy!$N199, MasterCMCopy!$P200&lt;&gt;MasterCMCopy!$P199)),MasterCMCopy!$N200,"")</f>
        <v/>
      </c>
      <c r="F200" s="86" t="str">
        <f>IFERROR(__xludf.DUMMYFUNCTION("IF($E200="""", """", REGEXEXTRACT($E200,""efbc:FieldIdentifierCode[^\]]+""))"),"")</f>
        <v/>
      </c>
      <c r="G200" s="87" t="str">
        <f>MasterCMCopy!A200</f>
        <v>1.8</v>
      </c>
      <c r="H200" s="87" t="str">
        <f>MasterCMCopy!B200</f>
        <v/>
      </c>
      <c r="J200" s="86" t="str">
        <f>IF(LEFT(MasterCMCopy!$C200,3)="ND-", IF(LEFT(MasterCMCopy!$X200,10)&lt;&gt;"epo:NonPub", MasterCMCopy!$L200, IF(RIGHT(MasterCMCopy!$X200,13)="epo:Procedure", "MG-Procedure", "")), "")</f>
        <v>MG-AwardCriterion-specifiesProcurementCriterion-LotGroup</v>
      </c>
      <c r="K200" s="85" t="str">
        <f>IF(J200="", "", IF(J200="MG-Procedure", "ND-Root", MasterCMCopy!H200))</f>
        <v>ND-LotsGroupAwardFixedCriterionParameter</v>
      </c>
      <c r="L200" s="84" t="str">
        <f>IF($J200="", "", MasterCMCopy!$C200 &amp; " (concernsMaskedObject)")</f>
        <v>ND-LotsGroupAwardCriterionFixNumberUnpublish (concernsMaskedObject)</v>
      </c>
      <c r="M200" s="84" t="str">
        <f>IFERROR(__xludf.DUMMYFUNCTION("IF($J200="""", """", ""Connection from NonPublishedInformation to "" &amp; REGEXEXTRACT(MasterCMCopy!$X200, "".*:(.*)"") &amp; "" under "" &amp; $J200 &amp; ""_"" &amp; $K200)"),"Connection from NonPublishedInformation to AwardCriterion under MG-AwardCriterion-specifiesProcurementCriterion-LotGroup_ND-LotsGroupAwardFixedCriterionParameter")</f>
        <v>Connection from NonPublishedInformation to AwardCriterion under MG-AwardCriterion-specifiesProcurementCriterion-LotGroup_ND-LotsGroupAwardFixedCriterionParameter</v>
      </c>
      <c r="N200" s="84" t="str">
        <f t="shared" si="6"/>
        <v>tedm:MG-AwardCriterion-specifiesProcurementCriterion-LotGroup_ND-LotsGroupAwardFixedCriterionParameter</v>
      </c>
      <c r="O200" s="86" t="str">
        <f>IFERROR(__xludf.DUMMYFUNCTION("IF($J200="""", """", IF($J200=""MG-Procedure"", """", REGEXREPLACE(MasterCMCopy!$P200,""\[[^\]]+\]"","""")))"),"efac:FieldsPrivacy")</f>
        <v>efac:FieldsPrivacy</v>
      </c>
      <c r="P200" s="83" t="str">
        <f>IFERROR(__xludf.DUMMYFUNCTION("REGEXREPLACE($O200,""[^/]+"","".."")"),"..")</f>
        <v>..</v>
      </c>
      <c r="Q200" s="84" t="str">
        <f>IF(AND(LEFT(MasterCMCopy!$C200,6)="BT-195", OR(MasterCMCopy!$O200&lt;&gt;MasterCMCopy!$O199,$G200&lt;&gt;$G199,$H200&lt;&gt;$H199)),MasterCMCopy!$C200,"")</f>
        <v/>
      </c>
      <c r="R200" s="84" t="str">
        <f>IF(AND(LEFT(MasterCMCopy!$C200,6)="BT-195", OR(MasterCMCopy!$O200&lt;&gt;MasterCMCopy!$O199,$G200&lt;&gt;$G199,$H200&lt;&gt;$H199)), "The field " &amp; MasterCMCopy!$C200 &amp; ", " &amp; MasterCMCopy!$D200 &amp; ", specifies information to generate the URI of the masked property","")</f>
        <v/>
      </c>
      <c r="S200" s="84" t="str">
        <f>IF(AND(LEFT(MasterCMCopy!$C200,6)="BT-195", OR(MasterCMCopy!$O200&lt;&gt;MasterCMCopy!$O199,$G200&lt;&gt;$G199,$H200&lt;&gt;$H199)),MasterCMCopy!$O200,"")</f>
        <v/>
      </c>
      <c r="T200" s="84" t="str">
        <f>IFERROR(__xludf.DUMMYFUNCTION("IF(AND(LEFT(MasterCMCopy!$C200,6)=""BT-195"", MasterCMCopy!$O200&lt;&gt;MasterCMCopy!$O199),IFNA(REGEXEXTRACT(MasterCMCopy!$Y200,""&lt;(.*)&gt;""),""UNKNOWN""),"""")"),"")</f>
        <v/>
      </c>
      <c r="U200" s="84" t="str">
        <f>IF(AND(LEFT(MasterCMCopy!$C200,6)="BT-197", MasterCMCopy!$C200&lt;&gt;MasterCMCopy!$C199),MasterCMCopy!$C200,"")</f>
        <v/>
      </c>
      <c r="V200" s="84" t="str">
        <f>IF(AND(LEFT(MasterCMCopy!$C200,6)="BT-197", MasterCMCopy!$C200&lt;&gt;MasterCMCopy!$C199), "In " &amp; MasterCMCopy!$C200 &amp; ", " &amp; MasterCMCopy!$D200 &amp; ", we link to the at-voc:non-publication-justification controlled list","")</f>
        <v/>
      </c>
      <c r="W200" s="84" t="str">
        <f>IF(AND(LEFT(MasterCMCopy!$C200,6)="BT-198", MasterCMCopy!$C200&lt;&gt;MasterCMCopy!$C199),MasterCMCopy!$C200,"")</f>
        <v/>
      </c>
      <c r="X200" s="84" t="str">
        <f>IF(AND(LEFT(MasterCMCopy!$C200,6)="BT-198", MasterCMCopy!$C200&lt;&gt;MasterCMCopy!$C199), MasterCMCopy!$D200 &amp; IF(AND(MasterCMCopy!$C200=MasterCMCopy!$C201, MasterCMCopy!$D200&lt;&gt;MasterCMCopy!$D201), (" (" &amp; MasterCMCopy!$D201 &amp; " below SDK 1.6)"), ""),"")</f>
        <v/>
      </c>
      <c r="Y200" s="84" t="str">
        <f t="shared" si="2"/>
        <v>tedm:MG-langString-hasConfidentialityJustification--NonPublishedInformation-ND-LotsGroupAwardCriterionFixNumberUnpublish</v>
      </c>
      <c r="Z200" s="84" t="str">
        <f t="shared" si="3"/>
        <v/>
      </c>
      <c r="AA200" s="84" t="str">
        <f>IF(AND(LEFT(MasterCMCopy!$C200,6)="BT-196", MasterCMCopy!$C200&lt;&gt;MasterCMCopy!$C199),MasterCMCopy!$C200,"")</f>
        <v/>
      </c>
      <c r="AB200" s="84" t="str">
        <f>IF(AND(LEFT(MasterCMCopy!$C200,6)="BT-196", MasterCMCopy!$C200&lt;&gt;MasterCMCopy!$C199), MasterCMCopy!$D200 &amp; " of " &amp; MasterCMCopy!$L200 &amp; " under " &amp; MasterCMCopy!$I200,"")</f>
        <v/>
      </c>
      <c r="AC200" s="84" t="str">
        <f t="shared" si="4"/>
        <v/>
      </c>
      <c r="AD200" s="84" t="str">
        <f t="shared" si="5"/>
        <v/>
      </c>
    </row>
    <row r="201">
      <c r="A201" s="84" t="str">
        <f t="shared" si="1"/>
        <v/>
      </c>
      <c r="B201" s="84" t="str">
        <f>IF(MasterCMCopy!$X201="","---", "tedm:" &amp; IF(LEFT(MasterCMCopy!$C201, 3)="ND-", IF(LEFT(MasterCMCopy!$C205, 3)="ND-", MasterCMCopy!$L207, MasterCMCopy!$L205) &amp; "-" &amp; MasterCMCopy!$C201, MasterCMCopy!$L201 &amp; "-" &amp; MasterCMCopy!$I201))</f>
        <v>tedm:MG-NonPublishedInformation-ND-LotsGroupAwardCriterionFixNumberUnpublish</v>
      </c>
      <c r="C201" s="85" t="str">
        <f>IF(AND(LEFT(MasterCMCopy!$C201,6)="BT-195", OR(LEFT(MasterCMCopy!$C200,3)="ND-",$B201&lt;&gt;$B200)),MasterCMCopy!$L201,"")</f>
        <v>MG-NonPublishedInformation</v>
      </c>
      <c r="D201" s="84" t="str">
        <f>IF(AND(LEFT(MasterCMCopy!$C201,3)="ND-", OR(MasterCMCopy!$N201&lt;&gt;MasterCMCopy!$N200, MasterCMCopy!$P201&lt;&gt;MasterCMCopy!$P200)),MasterCMCopy!$C201,"")</f>
        <v/>
      </c>
      <c r="E201" s="84" t="str">
        <f>IF(AND(LEFT(MasterCMCopy!$C201,3)="ND-", OR(MasterCMCopy!$N201&lt;&gt;MasterCMCopy!$N200, MasterCMCopy!$P201&lt;&gt;MasterCMCopy!$P200)),MasterCMCopy!$N201,"")</f>
        <v/>
      </c>
      <c r="F201" s="86" t="str">
        <f>IFERROR(__xludf.DUMMYFUNCTION("IF($E201="""", """", REGEXEXTRACT($E201,""efbc:FieldIdentifierCode[^\]]+""))"),"")</f>
        <v/>
      </c>
      <c r="G201" s="87" t="str">
        <f>MasterCMCopy!A201</f>
        <v>1.8</v>
      </c>
      <c r="H201" s="87" t="str">
        <f>MasterCMCopy!B201</f>
        <v/>
      </c>
      <c r="J201" s="86" t="str">
        <f>IF(LEFT(MasterCMCopy!$C201,3)="ND-", IF(LEFT(MasterCMCopy!$X201,10)&lt;&gt;"epo:NonPub", MasterCMCopy!$L201, IF(RIGHT(MasterCMCopy!$X201,13)="epo:Procedure", "MG-Procedure", "")), "")</f>
        <v/>
      </c>
      <c r="K201" s="85" t="str">
        <f>IF(J201="", "", IF(J201="MG-Procedure", "ND-Root", MasterCMCopy!H201))</f>
        <v/>
      </c>
      <c r="L201" s="84" t="str">
        <f>IF($J201="", "", MasterCMCopy!$C201 &amp; " (concernsMaskedObject)")</f>
        <v/>
      </c>
      <c r="M201" s="84" t="str">
        <f>IFERROR(__xludf.DUMMYFUNCTION("IF($J201="""", """", ""Connection from NonPublishedInformation to "" &amp; REGEXEXTRACT(MasterCMCopy!$X201, "".*:(.*)"") &amp; "" under "" &amp; $J201 &amp; ""_"" &amp; $K201)"),"")</f>
        <v/>
      </c>
      <c r="N201" s="84" t="str">
        <f t="shared" si="6"/>
        <v/>
      </c>
      <c r="O201" s="86" t="str">
        <f>IFERROR(__xludf.DUMMYFUNCTION("IF($J201="""", """", IF($J201=""MG-Procedure"", """", REGEXREPLACE(MasterCMCopy!$P201,""\[[^\]]+\]"","""")))"),"")</f>
        <v/>
      </c>
      <c r="P201" s="83" t="str">
        <f>IFERROR(__xludf.DUMMYFUNCTION("REGEXREPLACE($O201,""[^/]+"","".."")"),"")</f>
        <v/>
      </c>
      <c r="Q201" s="84" t="str">
        <f>IF(AND(LEFT(MasterCMCopy!$C201,6)="BT-195", OR(MasterCMCopy!$O201&lt;&gt;MasterCMCopy!$O200,$G201&lt;&gt;$G200,$H201&lt;&gt;$H200)),MasterCMCopy!$C201,"")</f>
        <v>BT-195(BT-541)-LotsGroup-Fixed</v>
      </c>
      <c r="R201" s="84" t="str">
        <f>IF(AND(LEFT(MasterCMCopy!$C201,6)="BT-195", OR(MasterCMCopy!$O201&lt;&gt;MasterCMCopy!$O200,$G201&lt;&gt;$G200,$H201&lt;&gt;$H200)), "The field " &amp; MasterCMCopy!$C201 &amp; ", " &amp; MasterCMCopy!$D201 &amp; ", specifies information to generate the URI of the masked property","")</f>
        <v>The field BT-195(BT-541)-LotsGroup-Fixed, Unpublished Identifier, specifies information to generate the URI of the masked property</v>
      </c>
      <c r="S201" s="84" t="str">
        <f>IF(AND(LEFT(MasterCMCopy!$C201,6)="BT-195", OR(MasterCMCopy!$O201&lt;&gt;MasterCMCopy!$O200,$G201&lt;&gt;$G200,$H201&lt;&gt;$H200)),MasterCMCopy!$O201,"")</f>
        <v>efbc:FieldIdentifierCode/text() = 'awa-cri-num'</v>
      </c>
      <c r="T201" s="88" t="str">
        <f>IFERROR(__xludf.DUMMYFUNCTION("IF(AND(LEFT(MasterCMCopy!$C201,6)=""BT-195"", MasterCMCopy!$O201&lt;&gt;MasterCMCopy!$O200),IFNA(REGEXEXTRACT(MasterCMCopy!$Y201,""&lt;(.*)&gt;""),""UNKNOWN""),"""")"),"http://data.europa.eu/a4g/ontology#hasFixedValue")</f>
        <v>http://data.europa.eu/a4g/ontology#hasFixedValue</v>
      </c>
      <c r="U201" s="84" t="str">
        <f>IF(AND(LEFT(MasterCMCopy!$C201,6)="BT-197", MasterCMCopy!$C201&lt;&gt;MasterCMCopy!$C200),MasterCMCopy!$C201,"")</f>
        <v/>
      </c>
      <c r="V201" s="84" t="str">
        <f>IF(AND(LEFT(MasterCMCopy!$C201,6)="BT-197", MasterCMCopy!$C201&lt;&gt;MasterCMCopy!$C200), "In " &amp; MasterCMCopy!$C201 &amp; ", " &amp; MasterCMCopy!$D201 &amp; ", we link to the at-voc:non-publication-justification controlled list","")</f>
        <v/>
      </c>
      <c r="W201" s="84" t="str">
        <f>IF(AND(LEFT(MasterCMCopy!$C201,6)="BT-198", MasterCMCopy!$C201&lt;&gt;MasterCMCopy!$C200),MasterCMCopy!$C201,"")</f>
        <v/>
      </c>
      <c r="X201" s="84" t="str">
        <f>IF(AND(LEFT(MasterCMCopy!$C201,6)="BT-198", MasterCMCopy!$C201&lt;&gt;MasterCMCopy!$C200), MasterCMCopy!$D201 &amp; IF(AND(MasterCMCopy!$C201=MasterCMCopy!$C202, MasterCMCopy!$D201&lt;&gt;MasterCMCopy!$D202), (" (" &amp; MasterCMCopy!$D202 &amp; " below SDK 1.6)"), ""),"")</f>
        <v/>
      </c>
      <c r="Y201" s="84" t="str">
        <f t="shared" si="2"/>
        <v>tedm:MG-langString-hasConfidentialityJustification--NonPublishedInformation-ND-LotsGroupAwardCriterionFixNumberUnpublish</v>
      </c>
      <c r="Z201" s="84" t="str">
        <f t="shared" si="3"/>
        <v/>
      </c>
      <c r="AA201" s="84" t="str">
        <f>IF(AND(LEFT(MasterCMCopy!$C201,6)="BT-196", MasterCMCopy!$C201&lt;&gt;MasterCMCopy!$C200),MasterCMCopy!$C201,"")</f>
        <v/>
      </c>
      <c r="AB201" s="84" t="str">
        <f>IF(AND(LEFT(MasterCMCopy!$C201,6)="BT-196", MasterCMCopy!$C201&lt;&gt;MasterCMCopy!$C200), MasterCMCopy!$D201 &amp; " of " &amp; MasterCMCopy!$L201 &amp; " under " &amp; MasterCMCopy!$I201,"")</f>
        <v/>
      </c>
      <c r="AC201" s="84" t="str">
        <f t="shared" si="4"/>
        <v/>
      </c>
      <c r="AD201" s="84" t="str">
        <f t="shared" si="5"/>
        <v/>
      </c>
    </row>
    <row r="202">
      <c r="A202" s="84" t="str">
        <f t="shared" si="1"/>
        <v/>
      </c>
      <c r="B202" s="84" t="str">
        <f>IF(MasterCMCopy!$X202="","---", "tedm:" &amp; IF(LEFT(MasterCMCopy!$C202, 3)="ND-", IF(LEFT(MasterCMCopy!$C206, 3)="ND-", MasterCMCopy!$L208, MasterCMCopy!$L206) &amp; "-" &amp; MasterCMCopy!$C202, MasterCMCopy!$L202 &amp; "-" &amp; MasterCMCopy!$I202))</f>
        <v>tedm:MG-NonPublishedInformation-ND-LotsGroupAwardCriterionFixNumberUnpublish</v>
      </c>
      <c r="C202" s="85" t="str">
        <f>IF(AND(LEFT(MasterCMCopy!$C202,6)="BT-195", OR(LEFT(MasterCMCopy!$C201,3)="ND-",$B202&lt;&gt;$B201)),MasterCMCopy!$L202,"")</f>
        <v/>
      </c>
      <c r="D202" s="84" t="str">
        <f>IF(AND(LEFT(MasterCMCopy!$C202,3)="ND-", OR(MasterCMCopy!$N202&lt;&gt;MasterCMCopy!$N201, MasterCMCopy!$P202&lt;&gt;MasterCMCopy!$P201)),MasterCMCopy!$C202,"")</f>
        <v/>
      </c>
      <c r="E202" s="84" t="str">
        <f>IF(AND(LEFT(MasterCMCopy!$C202,3)="ND-", OR(MasterCMCopy!$N202&lt;&gt;MasterCMCopy!$N201, MasterCMCopy!$P202&lt;&gt;MasterCMCopy!$P201)),MasterCMCopy!$N202,"")</f>
        <v/>
      </c>
      <c r="F202" s="86" t="str">
        <f>IFERROR(__xludf.DUMMYFUNCTION("IF($E202="""", """", REGEXEXTRACT($E202,""efbc:FieldIdentifierCode[^\]]+""))"),"")</f>
        <v/>
      </c>
      <c r="G202" s="87" t="str">
        <f>MasterCMCopy!A202</f>
        <v>1.8</v>
      </c>
      <c r="H202" s="87" t="str">
        <f>MasterCMCopy!B202</f>
        <v/>
      </c>
      <c r="J202" s="86" t="str">
        <f>IF(LEFT(MasterCMCopy!$C202,3)="ND-", IF(LEFT(MasterCMCopy!$X202,10)&lt;&gt;"epo:NonPub", MasterCMCopy!$L202, IF(RIGHT(MasterCMCopy!$X202,13)="epo:Procedure", "MG-Procedure", "")), "")</f>
        <v/>
      </c>
      <c r="K202" s="85" t="str">
        <f>IF(J202="", "", IF(J202="MG-Procedure", "ND-Root", MasterCMCopy!H202))</f>
        <v/>
      </c>
      <c r="L202" s="84" t="str">
        <f>IF($J202="", "", MasterCMCopy!$C202 &amp; " (concernsMaskedObject)")</f>
        <v/>
      </c>
      <c r="M202" s="84" t="str">
        <f>IFERROR(__xludf.DUMMYFUNCTION("IF($J202="""", """", ""Connection from NonPublishedInformation to "" &amp; REGEXEXTRACT(MasterCMCopy!$X202, "".*:(.*)"") &amp; "" under "" &amp; $J202 &amp; ""_"" &amp; $K202)"),"")</f>
        <v/>
      </c>
      <c r="N202" s="84" t="str">
        <f t="shared" si="6"/>
        <v/>
      </c>
      <c r="O202" s="86" t="str">
        <f>IFERROR(__xludf.DUMMYFUNCTION("IF($J202="""", """", IF($J202=""MG-Procedure"", """", REGEXREPLACE(MasterCMCopy!$P202,""\[[^\]]+\]"","""")))"),"")</f>
        <v/>
      </c>
      <c r="P202" s="83" t="str">
        <f>IFERROR(__xludf.DUMMYFUNCTION("REGEXREPLACE($O202,""[^/]+"","".."")"),"")</f>
        <v/>
      </c>
      <c r="Q202" s="84" t="str">
        <f>IF(AND(LEFT(MasterCMCopy!$C202,6)="BT-195", OR(MasterCMCopy!$O202&lt;&gt;MasterCMCopy!$O201,$G202&lt;&gt;$G201,$H202&lt;&gt;$H201)),MasterCMCopy!$C202,"")</f>
        <v/>
      </c>
      <c r="R202" s="84" t="str">
        <f>IF(AND(LEFT(MasterCMCopy!$C202,6)="BT-195", OR(MasterCMCopy!$O202&lt;&gt;MasterCMCopy!$O201,$G202&lt;&gt;$G201,$H202&lt;&gt;$H201)), "The field " &amp; MasterCMCopy!$C202 &amp; ", " &amp; MasterCMCopy!$D202 &amp; ", specifies information to generate the URI of the masked property","")</f>
        <v/>
      </c>
      <c r="S202" s="84" t="str">
        <f>IF(AND(LEFT(MasterCMCopy!$C202,6)="BT-195", OR(MasterCMCopy!$O202&lt;&gt;MasterCMCopy!$O201,$G202&lt;&gt;$G201,$H202&lt;&gt;$H201)),MasterCMCopy!$O202,"")</f>
        <v/>
      </c>
      <c r="T202" s="84" t="str">
        <f>IFERROR(__xludf.DUMMYFUNCTION("IF(AND(LEFT(MasterCMCopy!$C202,6)=""BT-195"", MasterCMCopy!$O202&lt;&gt;MasterCMCopy!$O201),IFNA(REGEXEXTRACT(MasterCMCopy!$Y202,""&lt;(.*)&gt;""),""UNKNOWN""),"""")"),"")</f>
        <v/>
      </c>
      <c r="U202" s="84" t="str">
        <f>IF(AND(LEFT(MasterCMCopy!$C202,6)="BT-197", MasterCMCopy!$C202&lt;&gt;MasterCMCopy!$C201),MasterCMCopy!$C202,"")</f>
        <v/>
      </c>
      <c r="V202" s="84" t="str">
        <f>IF(AND(LEFT(MasterCMCopy!$C202,6)="BT-197", MasterCMCopy!$C202&lt;&gt;MasterCMCopy!$C201), "In " &amp; MasterCMCopy!$C202 &amp; ", " &amp; MasterCMCopy!$D202 &amp; ", we link to the at-voc:non-publication-justification controlled list","")</f>
        <v/>
      </c>
      <c r="W202" s="84" t="str">
        <f>IF(AND(LEFT(MasterCMCopy!$C202,6)="BT-198", MasterCMCopy!$C202&lt;&gt;MasterCMCopy!$C201),MasterCMCopy!$C202,"")</f>
        <v/>
      </c>
      <c r="X202" s="84" t="str">
        <f>IF(AND(LEFT(MasterCMCopy!$C202,6)="BT-198", MasterCMCopy!$C202&lt;&gt;MasterCMCopy!$C201), MasterCMCopy!$D202 &amp; IF(AND(MasterCMCopy!$C202=MasterCMCopy!$C203, MasterCMCopy!$D202&lt;&gt;MasterCMCopy!$D203), (" (" &amp; MasterCMCopy!$D203 &amp; " below SDK 1.6)"), ""),"")</f>
        <v/>
      </c>
      <c r="Y202" s="84" t="str">
        <f t="shared" si="2"/>
        <v>tedm:MG-langString-hasConfidentialityJustification--NonPublishedInformation-ND-LotsGroupAwardCriterionFixNumberUnpublish</v>
      </c>
      <c r="Z202" s="84" t="str">
        <f t="shared" si="3"/>
        <v/>
      </c>
      <c r="AA202" s="84" t="str">
        <f>IF(AND(LEFT(MasterCMCopy!$C202,6)="BT-196", MasterCMCopy!$C202&lt;&gt;MasterCMCopy!$C201),MasterCMCopy!$C202,"")</f>
        <v>BT-196(BT-541)-LotsGroup-Fixed</v>
      </c>
      <c r="AB202" s="84" t="str">
        <f>IF(AND(LEFT(MasterCMCopy!$C202,6)="BT-196", MasterCMCopy!$C202&lt;&gt;MasterCMCopy!$C201), MasterCMCopy!$D202 &amp; " of " &amp; MasterCMCopy!$L202 &amp; " under " &amp; MasterCMCopy!$I202,"")</f>
        <v>Unpublished Justification Description of MG-NonPublishedInformation under ND-LotsGroupAwardCriterionFixNumberUnpublish</v>
      </c>
      <c r="AC202" s="84" t="str">
        <f t="shared" si="4"/>
        <v>BT-196(BT-541)-LotsGroup-Fixed-Language</v>
      </c>
      <c r="AD202" s="84" t="str">
        <f t="shared" si="5"/>
        <v>Language of Unpublished Justification Description of MG-NonPublishedInformation under ND-LotsGroupAwardCriterionFixNumberUnpublish</v>
      </c>
    </row>
    <row r="203">
      <c r="A203" s="84" t="str">
        <f t="shared" si="1"/>
        <v/>
      </c>
      <c r="B203" s="84" t="str">
        <f>IF(MasterCMCopy!$X203="","---", "tedm:" &amp; IF(LEFT(MasterCMCopy!$C203, 3)="ND-", IF(LEFT(MasterCMCopy!$C207, 3)="ND-", MasterCMCopy!$L209, MasterCMCopy!$L207) &amp; "-" &amp; MasterCMCopy!$C203, MasterCMCopy!$L203 &amp; "-" &amp; MasterCMCopy!$I203))</f>
        <v>tedm:MG-NonPublishedInformation-ND-LotsGroupAwardCriterionFixNumberUnpublish</v>
      </c>
      <c r="C203" s="85" t="str">
        <f>IF(AND(LEFT(MasterCMCopy!$C203,6)="BT-195", OR(LEFT(MasterCMCopy!$C202,3)="ND-",$B203&lt;&gt;$B202)),MasterCMCopy!$L203,"")</f>
        <v/>
      </c>
      <c r="D203" s="84" t="str">
        <f>IF(AND(LEFT(MasterCMCopy!$C203,3)="ND-", OR(MasterCMCopy!$N203&lt;&gt;MasterCMCopy!$N202, MasterCMCopy!$P203&lt;&gt;MasterCMCopy!$P202)),MasterCMCopy!$C203,"")</f>
        <v/>
      </c>
      <c r="E203" s="84" t="str">
        <f>IF(AND(LEFT(MasterCMCopy!$C203,3)="ND-", OR(MasterCMCopy!$N203&lt;&gt;MasterCMCopy!$N202, MasterCMCopy!$P203&lt;&gt;MasterCMCopy!$P202)),MasterCMCopy!$N203,"")</f>
        <v/>
      </c>
      <c r="F203" s="86" t="str">
        <f>IFERROR(__xludf.DUMMYFUNCTION("IF($E203="""", """", REGEXEXTRACT($E203,""efbc:FieldIdentifierCode[^\]]+""))"),"")</f>
        <v/>
      </c>
      <c r="G203" s="87" t="str">
        <f>MasterCMCopy!A203</f>
        <v>1.8</v>
      </c>
      <c r="H203" s="87" t="str">
        <f>MasterCMCopy!B203</f>
        <v/>
      </c>
      <c r="J203" s="86" t="str">
        <f>IF(LEFT(MasterCMCopy!$C203,3)="ND-", IF(LEFT(MasterCMCopy!$X203,10)&lt;&gt;"epo:NonPub", MasterCMCopy!$L203, IF(RIGHT(MasterCMCopy!$X203,13)="epo:Procedure", "MG-Procedure", "")), "")</f>
        <v/>
      </c>
      <c r="K203" s="85" t="str">
        <f>IF(J203="", "", IF(J203="MG-Procedure", "ND-Root", MasterCMCopy!H203))</f>
        <v/>
      </c>
      <c r="L203" s="84" t="str">
        <f>IF($J203="", "", MasterCMCopy!$C203 &amp; " (concernsMaskedObject)")</f>
        <v/>
      </c>
      <c r="M203" s="84" t="str">
        <f>IFERROR(__xludf.DUMMYFUNCTION("IF($J203="""", """", ""Connection from NonPublishedInformation to "" &amp; REGEXEXTRACT(MasterCMCopy!$X203, "".*:(.*)"") &amp; "" under "" &amp; $J203 &amp; ""_"" &amp; $K203)"),"")</f>
        <v/>
      </c>
      <c r="N203" s="84" t="str">
        <f t="shared" si="6"/>
        <v/>
      </c>
      <c r="O203" s="86" t="str">
        <f>IFERROR(__xludf.DUMMYFUNCTION("IF($J203="""", """", IF($J203=""MG-Procedure"", """", REGEXREPLACE(MasterCMCopy!$P203,""\[[^\]]+\]"","""")))"),"")</f>
        <v/>
      </c>
      <c r="P203" s="83" t="str">
        <f>IFERROR(__xludf.DUMMYFUNCTION("REGEXREPLACE($O203,""[^/]+"","".."")"),"")</f>
        <v/>
      </c>
      <c r="Q203" s="84" t="str">
        <f>IF(AND(LEFT(MasterCMCopy!$C203,6)="BT-195", OR(MasterCMCopy!$O203&lt;&gt;MasterCMCopy!$O202,$G203&lt;&gt;$G202,$H203&lt;&gt;$H202)),MasterCMCopy!$C203,"")</f>
        <v/>
      </c>
      <c r="R203" s="84" t="str">
        <f>IF(AND(LEFT(MasterCMCopy!$C203,6)="BT-195", OR(MasterCMCopy!$O203&lt;&gt;MasterCMCopy!$O202,$G203&lt;&gt;$G202,$H203&lt;&gt;$H202)), "The field " &amp; MasterCMCopy!$C203 &amp; ", " &amp; MasterCMCopy!$D203 &amp; ", specifies information to generate the URI of the masked property","")</f>
        <v/>
      </c>
      <c r="S203" s="84" t="str">
        <f>IF(AND(LEFT(MasterCMCopy!$C203,6)="BT-195", OR(MasterCMCopy!$O203&lt;&gt;MasterCMCopy!$O202,$G203&lt;&gt;$G202,$H203&lt;&gt;$H202)),MasterCMCopy!$O203,"")</f>
        <v/>
      </c>
      <c r="T203" s="84" t="str">
        <f>IFERROR(__xludf.DUMMYFUNCTION("IF(AND(LEFT(MasterCMCopy!$C203,6)=""BT-195"", MasterCMCopy!$O203&lt;&gt;MasterCMCopy!$O202),IFNA(REGEXEXTRACT(MasterCMCopy!$Y203,""&lt;(.*)&gt;""),""UNKNOWN""),"""")"),"")</f>
        <v/>
      </c>
      <c r="U203" s="84" t="str">
        <f>IF(AND(LEFT(MasterCMCopy!$C203,6)="BT-197", MasterCMCopy!$C203&lt;&gt;MasterCMCopy!$C202),MasterCMCopy!$C203,"")</f>
        <v>BT-197(BT-541)-LotsGroup-Fixed</v>
      </c>
      <c r="V203" s="84" t="str">
        <f>IF(AND(LEFT(MasterCMCopy!$C203,6)="BT-197", MasterCMCopy!$C203&lt;&gt;MasterCMCopy!$C202), "In " &amp; MasterCMCopy!$C203 &amp; ", " &amp; MasterCMCopy!$D203 &amp; ", we link to the at-voc:non-publication-justification controlled list","")</f>
        <v>In BT-197(BT-541)-LotsGroup-Fixed, Unpublished Justification Code, we link to the at-voc:non-publication-justification controlled list</v>
      </c>
      <c r="W203" s="84" t="str">
        <f>IF(AND(LEFT(MasterCMCopy!$C203,6)="BT-198", MasterCMCopy!$C203&lt;&gt;MasterCMCopy!$C202),MasterCMCopy!$C203,"")</f>
        <v/>
      </c>
      <c r="X203" s="84" t="str">
        <f>IF(AND(LEFT(MasterCMCopy!$C203,6)="BT-198", MasterCMCopy!$C203&lt;&gt;MasterCMCopy!$C202), MasterCMCopy!$D203 &amp; IF(AND(MasterCMCopy!$C203=MasterCMCopy!$C204, MasterCMCopy!$D203&lt;&gt;MasterCMCopy!$D204), (" (" &amp; MasterCMCopy!$D204 &amp; " below SDK 1.6)"), ""),"")</f>
        <v/>
      </c>
      <c r="Y203" s="84" t="str">
        <f t="shared" si="2"/>
        <v>tedm:MG-langString-hasConfidentialityJustification--NonPublishedInformation-ND-LotsGroupAwardCriterionFixNumberUnpublish</v>
      </c>
      <c r="Z203" s="84" t="str">
        <f t="shared" si="3"/>
        <v/>
      </c>
      <c r="AA203" s="84" t="str">
        <f>IF(AND(LEFT(MasterCMCopy!$C203,6)="BT-196", MasterCMCopy!$C203&lt;&gt;MasterCMCopy!$C202),MasterCMCopy!$C203,"")</f>
        <v/>
      </c>
      <c r="AB203" s="84" t="str">
        <f>IF(AND(LEFT(MasterCMCopy!$C203,6)="BT-196", MasterCMCopy!$C203&lt;&gt;MasterCMCopy!$C202), MasterCMCopy!$D203 &amp; " of " &amp; MasterCMCopy!$L203 &amp; " under " &amp; MasterCMCopy!$I203,"")</f>
        <v/>
      </c>
      <c r="AC203" s="84" t="str">
        <f t="shared" si="4"/>
        <v/>
      </c>
      <c r="AD203" s="84" t="str">
        <f t="shared" si="5"/>
        <v/>
      </c>
    </row>
    <row r="204">
      <c r="A204" s="84" t="str">
        <f t="shared" si="1"/>
        <v/>
      </c>
      <c r="B204" s="84" t="str">
        <f>IF(MasterCMCopy!$X204="","---", "tedm:" &amp; IF(LEFT(MasterCMCopy!$C204, 3)="ND-", IF(LEFT(MasterCMCopy!$C208, 3)="ND-", MasterCMCopy!$L210, MasterCMCopy!$L208) &amp; "-" &amp; MasterCMCopy!$C204, MasterCMCopy!$L204 &amp; "-" &amp; MasterCMCopy!$I204))</f>
        <v>tedm:MG-NonPublishedInformation-ND-LotsGroupAwardCriterionFixNumberUnpublish</v>
      </c>
      <c r="C204" s="85" t="str">
        <f>IF(AND(LEFT(MasterCMCopy!$C204,6)="BT-195", OR(LEFT(MasterCMCopy!$C203,3)="ND-",$B204&lt;&gt;$B203)),MasterCMCopy!$L204,"")</f>
        <v/>
      </c>
      <c r="D204" s="84" t="str">
        <f>IF(AND(LEFT(MasterCMCopy!$C204,3)="ND-", OR(MasterCMCopy!$N204&lt;&gt;MasterCMCopy!$N203, MasterCMCopy!$P204&lt;&gt;MasterCMCopy!$P203)),MasterCMCopy!$C204,"")</f>
        <v/>
      </c>
      <c r="E204" s="84" t="str">
        <f>IF(AND(LEFT(MasterCMCopy!$C204,3)="ND-", OR(MasterCMCopy!$N204&lt;&gt;MasterCMCopy!$N203, MasterCMCopy!$P204&lt;&gt;MasterCMCopy!$P203)),MasterCMCopy!$N204,"")</f>
        <v/>
      </c>
      <c r="F204" s="86" t="str">
        <f>IFERROR(__xludf.DUMMYFUNCTION("IF($E204="""", """", REGEXEXTRACT($E204,""efbc:FieldIdentifierCode[^\]]+""))"),"")</f>
        <v/>
      </c>
      <c r="G204" s="87" t="str">
        <f>MasterCMCopy!A204</f>
        <v>1.8</v>
      </c>
      <c r="H204" s="87" t="str">
        <f>MasterCMCopy!B204</f>
        <v/>
      </c>
      <c r="J204" s="86" t="str">
        <f>IF(LEFT(MasterCMCopy!$C204,3)="ND-", IF(LEFT(MasterCMCopy!$X204,10)&lt;&gt;"epo:NonPub", MasterCMCopy!$L204, IF(RIGHT(MasterCMCopy!$X204,13)="epo:Procedure", "MG-Procedure", "")), "")</f>
        <v/>
      </c>
      <c r="K204" s="85" t="str">
        <f>IF(J204="", "", IF(J204="MG-Procedure", "ND-Root", MasterCMCopy!H204))</f>
        <v/>
      </c>
      <c r="L204" s="84" t="str">
        <f>IF($J204="", "", MasterCMCopy!$C204 &amp; " (concernsMaskedObject)")</f>
        <v/>
      </c>
      <c r="M204" s="84" t="str">
        <f>IFERROR(__xludf.DUMMYFUNCTION("IF($J204="""", """", ""Connection from NonPublishedInformation to "" &amp; REGEXEXTRACT(MasterCMCopy!$X204, "".*:(.*)"") &amp; "" under "" &amp; $J204 &amp; ""_"" &amp; $K204)"),"")</f>
        <v/>
      </c>
      <c r="N204" s="84" t="str">
        <f t="shared" si="6"/>
        <v/>
      </c>
      <c r="O204" s="86" t="str">
        <f>IFERROR(__xludf.DUMMYFUNCTION("IF($J204="""", """", IF($J204=""MG-Procedure"", """", REGEXREPLACE(MasterCMCopy!$P204,""\[[^\]]+\]"","""")))"),"")</f>
        <v/>
      </c>
      <c r="P204" s="83" t="str">
        <f>IFERROR(__xludf.DUMMYFUNCTION("REGEXREPLACE($O204,""[^/]+"","".."")"),"")</f>
        <v/>
      </c>
      <c r="Q204" s="84" t="str">
        <f>IF(AND(LEFT(MasterCMCopy!$C204,6)="BT-195", OR(MasterCMCopy!$O204&lt;&gt;MasterCMCopy!$O203,$G204&lt;&gt;$G203,$H204&lt;&gt;$H203)),MasterCMCopy!$C204,"")</f>
        <v/>
      </c>
      <c r="R204" s="84" t="str">
        <f>IF(AND(LEFT(MasterCMCopy!$C204,6)="BT-195", OR(MasterCMCopy!$O204&lt;&gt;MasterCMCopy!$O203,$G204&lt;&gt;$G203,$H204&lt;&gt;$H203)), "The field " &amp; MasterCMCopy!$C204 &amp; ", " &amp; MasterCMCopy!$D204 &amp; ", specifies information to generate the URI of the masked property","")</f>
        <v/>
      </c>
      <c r="S204" s="84" t="str">
        <f>IF(AND(LEFT(MasterCMCopy!$C204,6)="BT-195", OR(MasterCMCopy!$O204&lt;&gt;MasterCMCopy!$O203,$G204&lt;&gt;$G203,$H204&lt;&gt;$H203)),MasterCMCopy!$O204,"")</f>
        <v/>
      </c>
      <c r="T204" s="84" t="str">
        <f>IFERROR(__xludf.DUMMYFUNCTION("IF(AND(LEFT(MasterCMCopy!$C204,6)=""BT-195"", MasterCMCopy!$O204&lt;&gt;MasterCMCopy!$O203),IFNA(REGEXEXTRACT(MasterCMCopy!$Y204,""&lt;(.*)&gt;""),""UNKNOWN""),"""")"),"")</f>
        <v/>
      </c>
      <c r="U204" s="84" t="str">
        <f>IF(AND(LEFT(MasterCMCopy!$C204,6)="BT-197", MasterCMCopy!$C204&lt;&gt;MasterCMCopy!$C203),MasterCMCopy!$C204,"")</f>
        <v/>
      </c>
      <c r="V204" s="84" t="str">
        <f>IF(AND(LEFT(MasterCMCopy!$C204,6)="BT-197", MasterCMCopy!$C204&lt;&gt;MasterCMCopy!$C203), "In " &amp; MasterCMCopy!$C204 &amp; ", " &amp; MasterCMCopy!$D204 &amp; ", we link to the at-voc:non-publication-justification controlled list","")</f>
        <v/>
      </c>
      <c r="W204" s="84" t="str">
        <f>IF(AND(LEFT(MasterCMCopy!$C204,6)="BT-198", MasterCMCopy!$C204&lt;&gt;MasterCMCopy!$C203),MasterCMCopy!$C204,"")</f>
        <v>BT-198(BT-541)-LotsGroup-Fixed</v>
      </c>
      <c r="X204" s="84" t="str">
        <f>IF(AND(LEFT(MasterCMCopy!$C204,6)="BT-198", MasterCMCopy!$C204&lt;&gt;MasterCMCopy!$C203), MasterCMCopy!$D204 &amp; IF(AND(MasterCMCopy!$C204=MasterCMCopy!$C205, MasterCMCopy!$D204&lt;&gt;MasterCMCopy!$D205), (" (" &amp; MasterCMCopy!$D205 &amp; " below SDK 1.6)"), ""),"")</f>
        <v>Unpublished Access Date</v>
      </c>
      <c r="Y204" s="84" t="str">
        <f t="shared" si="2"/>
        <v>tedm:MG-langString-hasConfidentialityJustification--NonPublishedInformation-ND-LotsGroupAwardCriterionFixNumberUnpublish</v>
      </c>
      <c r="Z204" s="84" t="str">
        <f t="shared" si="3"/>
        <v/>
      </c>
      <c r="AA204" s="84" t="str">
        <f>IF(AND(LEFT(MasterCMCopy!$C204,6)="BT-196", MasterCMCopy!$C204&lt;&gt;MasterCMCopy!$C203),MasterCMCopy!$C204,"")</f>
        <v/>
      </c>
      <c r="AB204" s="84" t="str">
        <f>IF(AND(LEFT(MasterCMCopy!$C204,6)="BT-196", MasterCMCopy!$C204&lt;&gt;MasterCMCopy!$C203), MasterCMCopy!$D204 &amp; " of " &amp; MasterCMCopy!$L204 &amp; " under " &amp; MasterCMCopy!$I204,"")</f>
        <v/>
      </c>
      <c r="AC204" s="84" t="str">
        <f t="shared" si="4"/>
        <v/>
      </c>
      <c r="AD204" s="84" t="str">
        <f t="shared" si="5"/>
        <v/>
      </c>
    </row>
    <row r="205">
      <c r="A205" s="84" t="str">
        <f t="shared" si="1"/>
        <v>ND-LotsGroupAwardCriterionNumberFixUnpublish_v1.4-1.7.rml.ttl</v>
      </c>
      <c r="B205" s="84" t="str">
        <f>IF(MasterCMCopy!$X205="","---", "tedm:" &amp; IF(LEFT(MasterCMCopy!$C205, 3)="ND-", IF(LEFT(MasterCMCopy!$C209, 3)="ND-", MasterCMCopy!$L211, MasterCMCopy!$L209) &amp; "-" &amp; MasterCMCopy!$C205, MasterCMCopy!$L205 &amp; "-" &amp; MasterCMCopy!$I205))</f>
        <v>tedm:MG-NonPublishedInformation-ND-LotsGroupAwardCriterionNumberFixUnpublish</v>
      </c>
      <c r="C205" s="85" t="str">
        <f>IF(AND(LEFT(MasterCMCopy!$C205,6)="BT-195", OR(LEFT(MasterCMCopy!$C204,3)="ND-",$B205&lt;&gt;$B204)),MasterCMCopy!$L205,"")</f>
        <v/>
      </c>
      <c r="D205" s="84" t="str">
        <f>IF(AND(LEFT(MasterCMCopy!$C205,3)="ND-", OR(MasterCMCopy!$N205&lt;&gt;MasterCMCopy!$N204, MasterCMCopy!$P205&lt;&gt;MasterCMCopy!$P204)),MasterCMCopy!$C205,"")</f>
        <v>ND-LotsGroupAwardCriterionNumberFixUnpublish</v>
      </c>
      <c r="E205" s="84" t="str">
        <f>IF(AND(LEFT(MasterCMCopy!$C205,3)="ND-", OR(MasterCMCopy!$N205&lt;&gt;MasterCMCopy!$N204, MasterCMCopy!$P205&lt;&gt;MasterCMCopy!$P204)),MasterCMCopy!$N205,"")</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v>
      </c>
      <c r="F205" s="86" t="str">
        <f>IFERROR(__xludf.DUMMYFUNCTION("IF($E205="""", """", REGEXEXTRACT($E205,""efbc:FieldIdentifierCode[^\]]+""))"),"efbc:FieldIdentifierCode/text()='awa-cri-fix'")</f>
        <v>efbc:FieldIdentifierCode/text()='awa-cri-fix'</v>
      </c>
      <c r="G205" s="87" t="str">
        <f>MasterCMCopy!A205</f>
        <v>1.4</v>
      </c>
      <c r="H205" s="87" t="str">
        <f>MasterCMCopy!B205</f>
        <v>1.7</v>
      </c>
      <c r="I205" s="89" t="b">
        <v>1</v>
      </c>
      <c r="J205" s="86" t="str">
        <f>IF(LEFT(MasterCMCopy!$C205,3)="ND-", IF(LEFT(MasterCMCopy!$X205,10)&lt;&gt;"epo:NonPub", MasterCMCopy!$L205, IF(RIGHT(MasterCMCopy!$X205,13)="epo:Procedure", "MG-Procedure", "")), "")</f>
        <v/>
      </c>
      <c r="K205" s="85" t="str">
        <f>IF(J205="", "", IF(J205="MG-Procedure", "ND-Root", MasterCMCopy!H205))</f>
        <v/>
      </c>
      <c r="L205" s="84" t="str">
        <f>IF($J205="", "", MasterCMCopy!$C205 &amp; " (concernsMaskedObject)")</f>
        <v/>
      </c>
      <c r="M205" s="84" t="str">
        <f>IFERROR(__xludf.DUMMYFUNCTION("IF($J205="""", """", ""Connection from NonPublishedInformation to "" &amp; REGEXEXTRACT(MasterCMCopy!$X205, "".*:(.*)"") &amp; "" under "" &amp; $J205 &amp; ""_"" &amp; $K205)"),"")</f>
        <v/>
      </c>
      <c r="N205" s="84" t="str">
        <f t="shared" si="6"/>
        <v/>
      </c>
      <c r="O205" s="86" t="str">
        <f>IFERROR(__xludf.DUMMYFUNCTION("IF($J205="""", """", IF($J205=""MG-Procedure"", """", REGEXREPLACE(MasterCMCopy!$P205,""\[[^\]]+\]"","""")))"),"")</f>
        <v/>
      </c>
      <c r="P205" s="83" t="str">
        <f>IFERROR(__xludf.DUMMYFUNCTION("REGEXREPLACE($O205,""[^/]+"","".."")"),"")</f>
        <v/>
      </c>
      <c r="Q205" s="84" t="str">
        <f>IF(AND(LEFT(MasterCMCopy!$C205,6)="BT-195", OR(MasterCMCopy!$O205&lt;&gt;MasterCMCopy!$O204,$G205&lt;&gt;$G204,$H205&lt;&gt;$H204)),MasterCMCopy!$C205,"")</f>
        <v/>
      </c>
      <c r="R205" s="84" t="str">
        <f>IF(AND(LEFT(MasterCMCopy!$C205,6)="BT-195", OR(MasterCMCopy!$O205&lt;&gt;MasterCMCopy!$O204,$G205&lt;&gt;$G204,$H205&lt;&gt;$H204)), "The field " &amp; MasterCMCopy!$C205 &amp; ", " &amp; MasterCMCopy!$D205 &amp; ", specifies information to generate the URI of the masked property","")</f>
        <v/>
      </c>
      <c r="S205" s="84" t="str">
        <f>IF(AND(LEFT(MasterCMCopy!$C205,6)="BT-195", OR(MasterCMCopy!$O205&lt;&gt;MasterCMCopy!$O204,$G205&lt;&gt;$G204,$H205&lt;&gt;$H204)),MasterCMCopy!$O205,"")</f>
        <v/>
      </c>
      <c r="T205" s="84" t="str">
        <f>IFERROR(__xludf.DUMMYFUNCTION("IF(AND(LEFT(MasterCMCopy!$C205,6)=""BT-195"", MasterCMCopy!$O205&lt;&gt;MasterCMCopy!$O204),IFNA(REGEXEXTRACT(MasterCMCopy!$Y205,""&lt;(.*)&gt;""),""UNKNOWN""),"""")"),"")</f>
        <v/>
      </c>
      <c r="U205" s="84" t="str">
        <f>IF(AND(LEFT(MasterCMCopy!$C205,6)="BT-197", MasterCMCopy!$C205&lt;&gt;MasterCMCopy!$C204),MasterCMCopy!$C205,"")</f>
        <v/>
      </c>
      <c r="V205" s="84" t="str">
        <f>IF(AND(LEFT(MasterCMCopy!$C205,6)="BT-197", MasterCMCopy!$C205&lt;&gt;MasterCMCopy!$C204), "In " &amp; MasterCMCopy!$C205 &amp; ", " &amp; MasterCMCopy!$D205 &amp; ", we link to the at-voc:non-publication-justification controlled list","")</f>
        <v/>
      </c>
      <c r="W205" s="84" t="str">
        <f>IF(AND(LEFT(MasterCMCopy!$C205,6)="BT-198", MasterCMCopy!$C205&lt;&gt;MasterCMCopy!$C204),MasterCMCopy!$C205,"")</f>
        <v/>
      </c>
      <c r="X205" s="84" t="str">
        <f>IF(AND(LEFT(MasterCMCopy!$C205,6)="BT-198", MasterCMCopy!$C205&lt;&gt;MasterCMCopy!$C204), MasterCMCopy!$D205 &amp; IF(AND(MasterCMCopy!$C205=MasterCMCopy!$C206, MasterCMCopy!$D205&lt;&gt;MasterCMCopy!$D206), (" (" &amp; MasterCMCopy!$D206 &amp; " below SDK 1.6)"), ""),"")</f>
        <v/>
      </c>
      <c r="Y205" s="84" t="str">
        <f t="shared" si="2"/>
        <v>tedm:MG-langString-hasConfidentialityJustification--NonPublishedInformation-ND-LotsGroupAwardCriterionNumberFixUnpublish</v>
      </c>
      <c r="Z205" s="84" t="str">
        <f t="shared" si="3"/>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A205" s="84" t="str">
        <f>IF(AND(LEFT(MasterCMCopy!$C205,6)="BT-196", MasterCMCopy!$C205&lt;&gt;MasterCMCopy!$C204),MasterCMCopy!$C205,"")</f>
        <v/>
      </c>
      <c r="AB205" s="84" t="str">
        <f>IF(AND(LEFT(MasterCMCopy!$C205,6)="BT-196", MasterCMCopy!$C205&lt;&gt;MasterCMCopy!$C204), MasterCMCopy!$D205 &amp; " of " &amp; MasterCMCopy!$L205 &amp; " under " &amp; MasterCMCopy!$I205,"")</f>
        <v/>
      </c>
      <c r="AC205" s="84" t="str">
        <f t="shared" si="4"/>
        <v/>
      </c>
      <c r="AD205" s="84" t="str">
        <f t="shared" si="5"/>
        <v/>
      </c>
      <c r="AE205" s="90"/>
      <c r="AF205" s="90"/>
    </row>
    <row r="206">
      <c r="A206" s="84" t="str">
        <f t="shared" si="1"/>
        <v/>
      </c>
      <c r="B206" s="84" t="str">
        <f>IF(MasterCMCopy!$X206="","---", "tedm:" &amp; IF(LEFT(MasterCMCopy!$C206, 3)="ND-", IF(LEFT(MasterCMCopy!$C210, 3)="ND-", MasterCMCopy!$L212, MasterCMCopy!$L210) &amp; "-" &amp; MasterCMCopy!$C206, MasterCMCopy!$L206 &amp; "-" &amp; MasterCMCopy!$I206))</f>
        <v>tedm:MG-NonPublishedInformation-ND-LotsGroupAwardCriterionNumberFixUnpublish</v>
      </c>
      <c r="C206" s="85" t="str">
        <f>IF(AND(LEFT(MasterCMCopy!$C206,6)="BT-195", OR(LEFT(MasterCMCopy!$C205,3)="ND-",$B206&lt;&gt;$B205)),MasterCMCopy!$L206,"")</f>
        <v/>
      </c>
      <c r="D206" s="84" t="str">
        <f>IF(AND(LEFT(MasterCMCopy!$C206,3)="ND-", OR(MasterCMCopy!$N206&lt;&gt;MasterCMCopy!$N205, MasterCMCopy!$P206&lt;&gt;MasterCMCopy!$P205)),MasterCMCopy!$C206,"")</f>
        <v/>
      </c>
      <c r="E206" s="84" t="str">
        <f>IF(AND(LEFT(MasterCMCopy!$C206,3)="ND-", OR(MasterCMCopy!$N206&lt;&gt;MasterCMCopy!$N205, MasterCMCopy!$P206&lt;&gt;MasterCMCopy!$P205)),MasterCMCopy!$N206,"")</f>
        <v/>
      </c>
      <c r="F206" s="86" t="str">
        <f>IFERROR(__xludf.DUMMYFUNCTION("IF($E206="""", """", REGEXEXTRACT($E206,""efbc:FieldIdentifierCode[^\]]+""))"),"")</f>
        <v/>
      </c>
      <c r="G206" s="87" t="str">
        <f>MasterCMCopy!A206</f>
        <v>1.4</v>
      </c>
      <c r="H206" s="87" t="str">
        <f>MasterCMCopy!B206</f>
        <v>1.7</v>
      </c>
      <c r="J206" s="86" t="str">
        <f>IF(LEFT(MasterCMCopy!$C206,3)="ND-", IF(LEFT(MasterCMCopy!$X206,10)&lt;&gt;"epo:NonPub", MasterCMCopy!$L206, IF(RIGHT(MasterCMCopy!$X206,13)="epo:Procedure", "MG-Procedure", "")), "")</f>
        <v/>
      </c>
      <c r="K206" s="85" t="str">
        <f>IF(J206="", "", IF(J206="MG-Procedure", "ND-Root", MasterCMCopy!H206))</f>
        <v/>
      </c>
      <c r="L206" s="84" t="str">
        <f>IF($J206="", "", MasterCMCopy!$C206 &amp; " (concernsMaskedObject)")</f>
        <v/>
      </c>
      <c r="M206" s="84" t="str">
        <f>IFERROR(__xludf.DUMMYFUNCTION("IF($J206="""", """", ""Connection from NonPublishedInformation to "" &amp; REGEXEXTRACT(MasterCMCopy!$X206, "".*:(.*)"") &amp; "" under "" &amp; $J206 &amp; ""_"" &amp; $K206)"),"")</f>
        <v/>
      </c>
      <c r="N206" s="84" t="str">
        <f t="shared" si="6"/>
        <v/>
      </c>
      <c r="O206" s="86" t="str">
        <f>IFERROR(__xludf.DUMMYFUNCTION("IF($J206="""", """", IF($J206=""MG-Procedure"", """", REGEXREPLACE(MasterCMCopy!$P206,""\[[^\]]+\]"","""")))"),"")</f>
        <v/>
      </c>
      <c r="P206" s="83" t="str">
        <f>IFERROR(__xludf.DUMMYFUNCTION("REGEXREPLACE($O206,""[^/]+"","".."")"),"")</f>
        <v/>
      </c>
      <c r="Q206" s="84" t="str">
        <f>IF(AND(LEFT(MasterCMCopy!$C206,6)="BT-195", OR(MasterCMCopy!$O206&lt;&gt;MasterCMCopy!$O205,$G206&lt;&gt;$G205,$H206&lt;&gt;$H205)),MasterCMCopy!$C206,"")</f>
        <v/>
      </c>
      <c r="R206" s="84" t="str">
        <f>IF(AND(LEFT(MasterCMCopy!$C206,6)="BT-195", OR(MasterCMCopy!$O206&lt;&gt;MasterCMCopy!$O205,$G206&lt;&gt;$G205,$H206&lt;&gt;$H205)), "The field " &amp; MasterCMCopy!$C206 &amp; ", " &amp; MasterCMCopy!$D206 &amp; ", specifies information to generate the URI of the masked property","")</f>
        <v/>
      </c>
      <c r="S206" s="84" t="str">
        <f>IF(AND(LEFT(MasterCMCopy!$C206,6)="BT-195", OR(MasterCMCopy!$O206&lt;&gt;MasterCMCopy!$O205,$G206&lt;&gt;$G205,$H206&lt;&gt;$H205)),MasterCMCopy!$O206,"")</f>
        <v/>
      </c>
      <c r="T206" s="84" t="str">
        <f>IFERROR(__xludf.DUMMYFUNCTION("IF(AND(LEFT(MasterCMCopy!$C206,6)=""BT-195"", MasterCMCopy!$O206&lt;&gt;MasterCMCopy!$O205),IFNA(REGEXEXTRACT(MasterCMCopy!$Y206,""&lt;(.*)&gt;""),""UNKNOWN""),"""")"),"")</f>
        <v/>
      </c>
      <c r="U206" s="84" t="str">
        <f>IF(AND(LEFT(MasterCMCopy!$C206,6)="BT-197", MasterCMCopy!$C206&lt;&gt;MasterCMCopy!$C205),MasterCMCopy!$C206,"")</f>
        <v/>
      </c>
      <c r="V206" s="84" t="str">
        <f>IF(AND(LEFT(MasterCMCopy!$C206,6)="BT-197", MasterCMCopy!$C206&lt;&gt;MasterCMCopy!$C205), "In " &amp; MasterCMCopy!$C206 &amp; ", " &amp; MasterCMCopy!$D206 &amp; ", we link to the at-voc:non-publication-justification controlled list","")</f>
        <v/>
      </c>
      <c r="W206" s="84" t="str">
        <f>IF(AND(LEFT(MasterCMCopy!$C206,6)="BT-198", MasterCMCopy!$C206&lt;&gt;MasterCMCopy!$C205),MasterCMCopy!$C206,"")</f>
        <v/>
      </c>
      <c r="X206" s="84" t="str">
        <f>IF(AND(LEFT(MasterCMCopy!$C206,6)="BT-198", MasterCMCopy!$C206&lt;&gt;MasterCMCopy!$C205), MasterCMCopy!$D206 &amp; IF(AND(MasterCMCopy!$C206=MasterCMCopy!$C207, MasterCMCopy!$D206&lt;&gt;MasterCMCopy!$D207), (" (" &amp; MasterCMCopy!$D207 &amp; " below SDK 1.6)"), ""),"")</f>
        <v/>
      </c>
      <c r="Y206" s="84" t="str">
        <f t="shared" si="2"/>
        <v>tedm:MG-langString-hasConfidentialityJustification--NonPublishedInformation-ND-LotsGroupAwardCriterionNumberFixUnpublish</v>
      </c>
      <c r="Z206" s="84" t="str">
        <f t="shared" si="3"/>
        <v/>
      </c>
      <c r="AA206" s="84" t="str">
        <f>IF(AND(LEFT(MasterCMCopy!$C206,6)="BT-196", MasterCMCopy!$C206&lt;&gt;MasterCMCopy!$C205),MasterCMCopy!$C206,"")</f>
        <v/>
      </c>
      <c r="AB206" s="84" t="str">
        <f>IF(AND(LEFT(MasterCMCopy!$C206,6)="BT-196", MasterCMCopy!$C206&lt;&gt;MasterCMCopy!$C205), MasterCMCopy!$D206 &amp; " of " &amp; MasterCMCopy!$L206 &amp; " under " &amp; MasterCMCopy!$I206,"")</f>
        <v/>
      </c>
      <c r="AC206" s="84" t="str">
        <f t="shared" si="4"/>
        <v/>
      </c>
      <c r="AD206" s="84" t="str">
        <f t="shared" si="5"/>
        <v/>
      </c>
    </row>
    <row r="207">
      <c r="A207" s="84" t="str">
        <f t="shared" si="1"/>
        <v/>
      </c>
      <c r="B207" s="84" t="str">
        <f>IF(MasterCMCopy!$X207="","---", "tedm:" &amp; IF(LEFT(MasterCMCopy!$C207, 3)="ND-", IF(LEFT(MasterCMCopy!$C211, 3)="ND-", MasterCMCopy!$L213, MasterCMCopy!$L211) &amp; "-" &amp; MasterCMCopy!$C207, MasterCMCopy!$L207 &amp; "-" &amp; MasterCMCopy!$I207))</f>
        <v>tedm:MG-NonPublishedInformation-ND-LotsGroupAwardCriterionNumberFixUnpublish</v>
      </c>
      <c r="C207" s="85" t="str">
        <f>IF(AND(LEFT(MasterCMCopy!$C207,6)="BT-195", OR(LEFT(MasterCMCopy!$C206,3)="ND-",$B207&lt;&gt;$B206)),MasterCMCopy!$L207,"")</f>
        <v/>
      </c>
      <c r="D207" s="84" t="str">
        <f>IF(AND(LEFT(MasterCMCopy!$C207,3)="ND-", OR(MasterCMCopy!$N207&lt;&gt;MasterCMCopy!$N206, MasterCMCopy!$P207&lt;&gt;MasterCMCopy!$P206)),MasterCMCopy!$C207,"")</f>
        <v/>
      </c>
      <c r="E207" s="84" t="str">
        <f>IF(AND(LEFT(MasterCMCopy!$C207,3)="ND-", OR(MasterCMCopy!$N207&lt;&gt;MasterCMCopy!$N206, MasterCMCopy!$P207&lt;&gt;MasterCMCopy!$P206)),MasterCMCopy!$N207,"")</f>
        <v/>
      </c>
      <c r="F207" s="86" t="str">
        <f>IFERROR(__xludf.DUMMYFUNCTION("IF($E207="""", """", REGEXEXTRACT($E207,""efbc:FieldIdentifierCode[^\]]+""))"),"")</f>
        <v/>
      </c>
      <c r="G207" s="87" t="str">
        <f>MasterCMCopy!A207</f>
        <v>1.4</v>
      </c>
      <c r="H207" s="87" t="str">
        <f>MasterCMCopy!B207</f>
        <v>1.7</v>
      </c>
      <c r="J207" s="86" t="str">
        <f>IF(LEFT(MasterCMCopy!$C207,3)="ND-", IF(LEFT(MasterCMCopy!$X207,10)&lt;&gt;"epo:NonPub", MasterCMCopy!$L207, IF(RIGHT(MasterCMCopy!$X207,13)="epo:Procedure", "MG-Procedure", "")), "")</f>
        <v>MG-AwardCriterion-specifiesProcurementCriterion-LotGroup</v>
      </c>
      <c r="K207" s="85" t="str">
        <f>IF(J207="", "", IF(J207="MG-Procedure", "ND-Root", MasterCMCopy!H207))</f>
        <v>ND-LotsGroupAwardCriterionParameters</v>
      </c>
      <c r="L207" s="84" t="str">
        <f>IF($J207="", "", MasterCMCopy!$C207 &amp; " (concernsMaskedObject)")</f>
        <v>ND-LotsGroupAwardCriterionNumberFixUnpublish (concernsMaskedObject)</v>
      </c>
      <c r="M207" s="84" t="str">
        <f>IFERROR(__xludf.DUMMYFUNCTION("IF($J207="""", """", ""Connection from NonPublishedInformation to "" &amp; REGEXEXTRACT(MasterCMCopy!$X207, "".*:(.*)"") &amp; "" under "" &amp; $J207 &amp; ""_"" &amp; $K207)"),"Connection from NonPublishedInformation to AwardCriterion under MG-AwardCriterion-specifiesProcurementCriterion-LotGroup_ND-LotsGroupAwardCriterionParameters")</f>
        <v>Connection from NonPublishedInformation to AwardCriterion under MG-AwardCriterion-specifiesProcurementCriterion-LotGroup_ND-LotsGroupAwardCriterionParameters</v>
      </c>
      <c r="N207" s="84" t="str">
        <f t="shared" si="6"/>
        <v>tedm:MG-AwardCriterion-specifiesProcurementCriterion-LotGroup_ND-LotsGroupAwardCriterionParameters</v>
      </c>
      <c r="O207" s="86" t="str">
        <f>IFERROR(__xludf.DUMMYFUNCTION("IF($J207="""", """", IF($J207=""MG-Procedure"", """", REGEXREPLACE(MasterCMCopy!$P207,""\[[^\]]+\]"","""")))"),"efac:AwardCriterionParameter/efac:FieldsPrivacy")</f>
        <v>efac:AwardCriterionParameter/efac:FieldsPrivacy</v>
      </c>
      <c r="P207" s="83" t="str">
        <f>IFERROR(__xludf.DUMMYFUNCTION("REGEXREPLACE($O207,""[^/]+"","".."")"),"../..")</f>
        <v>../..</v>
      </c>
      <c r="Q207" s="84" t="str">
        <f>IF(AND(LEFT(MasterCMCopy!$C207,6)="BT-195", OR(MasterCMCopy!$O207&lt;&gt;MasterCMCopy!$O206,$G207&lt;&gt;$G206,$H207&lt;&gt;$H206)),MasterCMCopy!$C207,"")</f>
        <v/>
      </c>
      <c r="R207" s="84" t="str">
        <f>IF(AND(LEFT(MasterCMCopy!$C207,6)="BT-195", OR(MasterCMCopy!$O207&lt;&gt;MasterCMCopy!$O206,$G207&lt;&gt;$G206,$H207&lt;&gt;$H206)), "The field " &amp; MasterCMCopy!$C207 &amp; ", " &amp; MasterCMCopy!$D207 &amp; ", specifies information to generate the URI of the masked property","")</f>
        <v/>
      </c>
      <c r="S207" s="84" t="str">
        <f>IF(AND(LEFT(MasterCMCopy!$C207,6)="BT-195", OR(MasterCMCopy!$O207&lt;&gt;MasterCMCopy!$O206,$G207&lt;&gt;$G206,$H207&lt;&gt;$H206)),MasterCMCopy!$O207,"")</f>
        <v/>
      </c>
      <c r="T207" s="84" t="str">
        <f>IFERROR(__xludf.DUMMYFUNCTION("IF(AND(LEFT(MasterCMCopy!$C207,6)=""BT-195"", MasterCMCopy!$O207&lt;&gt;MasterCMCopy!$O206),IFNA(REGEXEXTRACT(MasterCMCopy!$Y207,""&lt;(.*)&gt;""),""UNKNOWN""),"""")"),"")</f>
        <v/>
      </c>
      <c r="U207" s="84" t="str">
        <f>IF(AND(LEFT(MasterCMCopy!$C207,6)="BT-197", MasterCMCopy!$C207&lt;&gt;MasterCMCopy!$C206),MasterCMCopy!$C207,"")</f>
        <v/>
      </c>
      <c r="V207" s="84" t="str">
        <f>IF(AND(LEFT(MasterCMCopy!$C207,6)="BT-197", MasterCMCopy!$C207&lt;&gt;MasterCMCopy!$C206), "In " &amp; MasterCMCopy!$C207 &amp; ", " &amp; MasterCMCopy!$D207 &amp; ", we link to the at-voc:non-publication-justification controlled list","")</f>
        <v/>
      </c>
      <c r="W207" s="84" t="str">
        <f>IF(AND(LEFT(MasterCMCopy!$C207,6)="BT-198", MasterCMCopy!$C207&lt;&gt;MasterCMCopy!$C206),MasterCMCopy!$C207,"")</f>
        <v/>
      </c>
      <c r="X207" s="84" t="str">
        <f>IF(AND(LEFT(MasterCMCopy!$C207,6)="BT-198", MasterCMCopy!$C207&lt;&gt;MasterCMCopy!$C206), MasterCMCopy!$D207 &amp; IF(AND(MasterCMCopy!$C207=MasterCMCopy!$C208, MasterCMCopy!$D207&lt;&gt;MasterCMCopy!$D208), (" (" &amp; MasterCMCopy!$D208 &amp; " below SDK 1.6)"), ""),"")</f>
        <v/>
      </c>
      <c r="Y207" s="84" t="str">
        <f t="shared" si="2"/>
        <v>tedm:MG-langString-hasConfidentialityJustification--NonPublishedInformation-ND-LotsGroupAwardCriterionNumberFixUnpublish</v>
      </c>
      <c r="Z207" s="84" t="str">
        <f t="shared" si="3"/>
        <v/>
      </c>
      <c r="AA207" s="84" t="str">
        <f>IF(AND(LEFT(MasterCMCopy!$C207,6)="BT-196", MasterCMCopy!$C207&lt;&gt;MasterCMCopy!$C206),MasterCMCopy!$C207,"")</f>
        <v/>
      </c>
      <c r="AB207" s="84" t="str">
        <f>IF(AND(LEFT(MasterCMCopy!$C207,6)="BT-196", MasterCMCopy!$C207&lt;&gt;MasterCMCopy!$C206), MasterCMCopy!$D207 &amp; " of " &amp; MasterCMCopy!$L207 &amp; " under " &amp; MasterCMCopy!$I207,"")</f>
        <v/>
      </c>
      <c r="AC207" s="84" t="str">
        <f t="shared" si="4"/>
        <v/>
      </c>
      <c r="AD207" s="84" t="str">
        <f t="shared" si="5"/>
        <v/>
      </c>
    </row>
    <row r="208">
      <c r="A208" s="84" t="str">
        <f t="shared" si="1"/>
        <v>ND-LotsGroupAwardCriterionNumberFixUnpublish_v1.8+.rml.ttl</v>
      </c>
      <c r="B208" s="84" t="str">
        <f>IF(MasterCMCopy!$X208="","---", "tedm:" &amp; IF(LEFT(MasterCMCopy!$C208, 3)="ND-", IF(LEFT(MasterCMCopy!$C212, 3)="ND-", MasterCMCopy!$L214, MasterCMCopy!$L212) &amp; "-" &amp; MasterCMCopy!$C208, MasterCMCopy!$L208 &amp; "-" &amp; MasterCMCopy!$I208))</f>
        <v>tedm:MG-NonPublishedInformation-ND-LotsGroupAwardCriterionNumberFixUnpublish</v>
      </c>
      <c r="C208" s="85" t="str">
        <f>IF(AND(LEFT(MasterCMCopy!$C208,6)="BT-195", OR(LEFT(MasterCMCopy!$C207,3)="ND-",$B208&lt;&gt;$B207)),MasterCMCopy!$L208,"")</f>
        <v/>
      </c>
      <c r="D208" s="84" t="str">
        <f>IF(AND(LEFT(MasterCMCopy!$C208,3)="ND-", OR(MasterCMCopy!$N208&lt;&gt;MasterCMCopy!$N207, MasterCMCopy!$P208&lt;&gt;MasterCMCopy!$P207)),MasterCMCopy!$C208,"")</f>
        <v>ND-LotsGroupAwardCriterionNumberFixUnpublish</v>
      </c>
      <c r="E208" s="84" t="str">
        <f>IF(AND(LEFT(MasterCMCopy!$C208,3)="ND-", OR(MasterCMCopy!$N208&lt;&gt;MasterCMCopy!$N207, MasterCMCopy!$P208&lt;&gt;MasterCMCopy!$P207)),MasterCMCopy!$N208,"")</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v>
      </c>
      <c r="F208" s="86" t="str">
        <f>IFERROR(__xludf.DUMMYFUNCTION("IF($E208="""", """", REGEXEXTRACT($E208,""efbc:FieldIdentifierCode[^\]]+""))"),"efbc:FieldIdentifierCode/text()='awa-cri-fix'")</f>
        <v>efbc:FieldIdentifierCode/text()='awa-cri-fix'</v>
      </c>
      <c r="G208" s="87" t="str">
        <f>MasterCMCopy!A208</f>
        <v>1.8</v>
      </c>
      <c r="H208" s="87" t="str">
        <f>MasterCMCopy!B208</f>
        <v/>
      </c>
      <c r="I208" s="89" t="b">
        <v>1</v>
      </c>
      <c r="J208" s="86" t="str">
        <f>IF(LEFT(MasterCMCopy!$C208,3)="ND-", IF(LEFT(MasterCMCopy!$X208,10)&lt;&gt;"epo:NonPub", MasterCMCopy!$L208, IF(RIGHT(MasterCMCopy!$X208,13)="epo:Procedure", "MG-Procedure", "")), "")</f>
        <v/>
      </c>
      <c r="K208" s="85" t="str">
        <f>IF(J208="", "", IF(J208="MG-Procedure", "ND-Root", MasterCMCopy!H208))</f>
        <v/>
      </c>
      <c r="L208" s="84" t="str">
        <f>IF($J208="", "", MasterCMCopy!$C208 &amp; " (concernsMaskedObject)")</f>
        <v/>
      </c>
      <c r="M208" s="84" t="str">
        <f>IFERROR(__xludf.DUMMYFUNCTION("IF($J208="""", """", ""Connection from NonPublishedInformation to "" &amp; REGEXEXTRACT(MasterCMCopy!$X208, "".*:(.*)"") &amp; "" under "" &amp; $J208 &amp; ""_"" &amp; $K208)"),"")</f>
        <v/>
      </c>
      <c r="N208" s="84" t="str">
        <f t="shared" si="6"/>
        <v/>
      </c>
      <c r="O208" s="86" t="str">
        <f>IFERROR(__xludf.DUMMYFUNCTION("IF($J208="""", """", IF($J208=""MG-Procedure"", """", REGEXREPLACE(MasterCMCopy!$P208,""\[[^\]]+\]"","""")))"),"")</f>
        <v/>
      </c>
      <c r="P208" s="83" t="str">
        <f>IFERROR(__xludf.DUMMYFUNCTION("REGEXREPLACE($O208,""[^/]+"","".."")"),"")</f>
        <v/>
      </c>
      <c r="Q208" s="84" t="str">
        <f>IF(AND(LEFT(MasterCMCopy!$C208,6)="BT-195", OR(MasterCMCopy!$O208&lt;&gt;MasterCMCopy!$O207,$G208&lt;&gt;$G207,$H208&lt;&gt;$H207)),MasterCMCopy!$C208,"")</f>
        <v/>
      </c>
      <c r="R208" s="84" t="str">
        <f>IF(AND(LEFT(MasterCMCopy!$C208,6)="BT-195", OR(MasterCMCopy!$O208&lt;&gt;MasterCMCopy!$O207,$G208&lt;&gt;$G207,$H208&lt;&gt;$H207)), "The field " &amp; MasterCMCopy!$C208 &amp; ", " &amp; MasterCMCopy!$D208 &amp; ", specifies information to generate the URI of the masked property","")</f>
        <v/>
      </c>
      <c r="S208" s="84" t="str">
        <f>IF(AND(LEFT(MasterCMCopy!$C208,6)="BT-195", OR(MasterCMCopy!$O208&lt;&gt;MasterCMCopy!$O207,$G208&lt;&gt;$G207,$H208&lt;&gt;$H207)),MasterCMCopy!$O208,"")</f>
        <v/>
      </c>
      <c r="T208" s="84" t="str">
        <f>IFERROR(__xludf.DUMMYFUNCTION("IF(AND(LEFT(MasterCMCopy!$C208,6)=""BT-195"", MasterCMCopy!$O208&lt;&gt;MasterCMCopy!$O207),IFNA(REGEXEXTRACT(MasterCMCopy!$Y208,""&lt;(.*)&gt;""),""UNKNOWN""),"""")"),"")</f>
        <v/>
      </c>
      <c r="U208" s="84" t="str">
        <f>IF(AND(LEFT(MasterCMCopy!$C208,6)="BT-197", MasterCMCopy!$C208&lt;&gt;MasterCMCopy!$C207),MasterCMCopy!$C208,"")</f>
        <v/>
      </c>
      <c r="V208" s="84" t="str">
        <f>IF(AND(LEFT(MasterCMCopy!$C208,6)="BT-197", MasterCMCopy!$C208&lt;&gt;MasterCMCopy!$C207), "In " &amp; MasterCMCopy!$C208 &amp; ", " &amp; MasterCMCopy!$D208 &amp; ", we link to the at-voc:non-publication-justification controlled list","")</f>
        <v/>
      </c>
      <c r="W208" s="84" t="str">
        <f>IF(AND(LEFT(MasterCMCopy!$C208,6)="BT-198", MasterCMCopy!$C208&lt;&gt;MasterCMCopy!$C207),MasterCMCopy!$C208,"")</f>
        <v/>
      </c>
      <c r="X208" s="84" t="str">
        <f>IF(AND(LEFT(MasterCMCopy!$C208,6)="BT-198", MasterCMCopy!$C208&lt;&gt;MasterCMCopy!$C207), MasterCMCopy!$D208 &amp; IF(AND(MasterCMCopy!$C208=MasterCMCopy!$C209, MasterCMCopy!$D208&lt;&gt;MasterCMCopy!$D209), (" (" &amp; MasterCMCopy!$D209 &amp; " below SDK 1.6)"), ""),"")</f>
        <v/>
      </c>
      <c r="Y208" s="84" t="str">
        <f t="shared" si="2"/>
        <v>tedm:MG-langString-hasConfidentialityJustification--NonPublishedInformation-ND-LotsGroupAwardCriterionNumberFixUnpublish</v>
      </c>
      <c r="Z208" s="84" t="str">
        <f t="shared" si="3"/>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A208" s="84" t="str">
        <f>IF(AND(LEFT(MasterCMCopy!$C208,6)="BT-196", MasterCMCopy!$C208&lt;&gt;MasterCMCopy!$C207),MasterCMCopy!$C208,"")</f>
        <v/>
      </c>
      <c r="AB208" s="84" t="str">
        <f>IF(AND(LEFT(MasterCMCopy!$C208,6)="BT-196", MasterCMCopy!$C208&lt;&gt;MasterCMCopy!$C207), MasterCMCopy!$D208 &amp; " of " &amp; MasterCMCopy!$L208 &amp; " under " &amp; MasterCMCopy!$I208,"")</f>
        <v/>
      </c>
      <c r="AC208" s="84" t="str">
        <f t="shared" si="4"/>
        <v/>
      </c>
      <c r="AD208" s="84" t="str">
        <f t="shared" si="5"/>
        <v/>
      </c>
      <c r="AE208" s="90"/>
      <c r="AF208" s="90"/>
    </row>
    <row r="209">
      <c r="A209" s="84" t="str">
        <f t="shared" si="1"/>
        <v/>
      </c>
      <c r="B209" s="84" t="str">
        <f>IF(MasterCMCopy!$X209="","---", "tedm:" &amp; IF(LEFT(MasterCMCopy!$C209, 3)="ND-", IF(LEFT(MasterCMCopy!$C213, 3)="ND-", MasterCMCopy!$L215, MasterCMCopy!$L213) &amp; "-" &amp; MasterCMCopy!$C209, MasterCMCopy!$L209 &amp; "-" &amp; MasterCMCopy!$I209))</f>
        <v>tedm:MG-NonPublishedInformation-ND-LotsGroupAwardCriterionNumberFixUnpublish</v>
      </c>
      <c r="C209" s="85" t="str">
        <f>IF(AND(LEFT(MasterCMCopy!$C209,6)="BT-195", OR(LEFT(MasterCMCopy!$C208,3)="ND-",$B209&lt;&gt;$B208)),MasterCMCopy!$L209,"")</f>
        <v/>
      </c>
      <c r="D209" s="84" t="str">
        <f>IF(AND(LEFT(MasterCMCopy!$C209,3)="ND-", OR(MasterCMCopy!$N209&lt;&gt;MasterCMCopy!$N208, MasterCMCopy!$P209&lt;&gt;MasterCMCopy!$P208)),MasterCMCopy!$C209,"")</f>
        <v/>
      </c>
      <c r="E209" s="84" t="str">
        <f>IF(AND(LEFT(MasterCMCopy!$C209,3)="ND-", OR(MasterCMCopy!$N209&lt;&gt;MasterCMCopy!$N208, MasterCMCopy!$P209&lt;&gt;MasterCMCopy!$P208)),MasterCMCopy!$N209,"")</f>
        <v/>
      </c>
      <c r="F209" s="86" t="str">
        <f>IFERROR(__xludf.DUMMYFUNCTION("IF($E209="""", """", REGEXEXTRACT($E209,""efbc:FieldIdentifierCode[^\]]+""))"),"")</f>
        <v/>
      </c>
      <c r="G209" s="87" t="str">
        <f>MasterCMCopy!A209</f>
        <v>1.8</v>
      </c>
      <c r="H209" s="87" t="str">
        <f>MasterCMCopy!B209</f>
        <v/>
      </c>
      <c r="J209" s="86" t="str">
        <f>IF(LEFT(MasterCMCopy!$C209,3)="ND-", IF(LEFT(MasterCMCopy!$X209,10)&lt;&gt;"epo:NonPub", MasterCMCopy!$L209, IF(RIGHT(MasterCMCopy!$X209,13)="epo:Procedure", "MG-Procedure", "")), "")</f>
        <v/>
      </c>
      <c r="K209" s="85" t="str">
        <f>IF(J209="", "", IF(J209="MG-Procedure", "ND-Root", MasterCMCopy!H209))</f>
        <v/>
      </c>
      <c r="L209" s="84" t="str">
        <f>IF($J209="", "", MasterCMCopy!$C209 &amp; " (concernsMaskedObject)")</f>
        <v/>
      </c>
      <c r="M209" s="84" t="str">
        <f>IFERROR(__xludf.DUMMYFUNCTION("IF($J209="""", """", ""Connection from NonPublishedInformation to "" &amp; REGEXEXTRACT(MasterCMCopy!$X209, "".*:(.*)"") &amp; "" under "" &amp; $J209 &amp; ""_"" &amp; $K209)"),"")</f>
        <v/>
      </c>
      <c r="N209" s="84" t="str">
        <f t="shared" si="6"/>
        <v/>
      </c>
      <c r="O209" s="86" t="str">
        <f>IFERROR(__xludf.DUMMYFUNCTION("IF($J209="""", """", IF($J209=""MG-Procedure"", """", REGEXREPLACE(MasterCMCopy!$P209,""\[[^\]]+\]"","""")))"),"")</f>
        <v/>
      </c>
      <c r="P209" s="83" t="str">
        <f>IFERROR(__xludf.DUMMYFUNCTION("REGEXREPLACE($O209,""[^/]+"","".."")"),"")</f>
        <v/>
      </c>
      <c r="Q209" s="84" t="str">
        <f>IF(AND(LEFT(MasterCMCopy!$C209,6)="BT-195", OR(MasterCMCopy!$O209&lt;&gt;MasterCMCopy!$O208,$G209&lt;&gt;$G208,$H209&lt;&gt;$H208)),MasterCMCopy!$C209,"")</f>
        <v/>
      </c>
      <c r="R209" s="84" t="str">
        <f>IF(AND(LEFT(MasterCMCopy!$C209,6)="BT-195", OR(MasterCMCopy!$O209&lt;&gt;MasterCMCopy!$O208,$G209&lt;&gt;$G208,$H209&lt;&gt;$H208)), "The field " &amp; MasterCMCopy!$C209 &amp; ", " &amp; MasterCMCopy!$D209 &amp; ", specifies information to generate the URI of the masked property","")</f>
        <v/>
      </c>
      <c r="S209" s="84" t="str">
        <f>IF(AND(LEFT(MasterCMCopy!$C209,6)="BT-195", OR(MasterCMCopy!$O209&lt;&gt;MasterCMCopy!$O208,$G209&lt;&gt;$G208,$H209&lt;&gt;$H208)),MasterCMCopy!$O209,"")</f>
        <v/>
      </c>
      <c r="T209" s="84" t="str">
        <f>IFERROR(__xludf.DUMMYFUNCTION("IF(AND(LEFT(MasterCMCopy!$C209,6)=""BT-195"", MasterCMCopy!$O209&lt;&gt;MasterCMCopy!$O208),IFNA(REGEXEXTRACT(MasterCMCopy!$Y209,""&lt;(.*)&gt;""),""UNKNOWN""),"""")"),"")</f>
        <v/>
      </c>
      <c r="U209" s="84" t="str">
        <f>IF(AND(LEFT(MasterCMCopy!$C209,6)="BT-197", MasterCMCopy!$C209&lt;&gt;MasterCMCopy!$C208),MasterCMCopy!$C209,"")</f>
        <v/>
      </c>
      <c r="V209" s="84" t="str">
        <f>IF(AND(LEFT(MasterCMCopy!$C209,6)="BT-197", MasterCMCopy!$C209&lt;&gt;MasterCMCopy!$C208), "In " &amp; MasterCMCopy!$C209 &amp; ", " &amp; MasterCMCopy!$D209 &amp; ", we link to the at-voc:non-publication-justification controlled list","")</f>
        <v/>
      </c>
      <c r="W209" s="84" t="str">
        <f>IF(AND(LEFT(MasterCMCopy!$C209,6)="BT-198", MasterCMCopy!$C209&lt;&gt;MasterCMCopy!$C208),MasterCMCopy!$C209,"")</f>
        <v/>
      </c>
      <c r="X209" s="84" t="str">
        <f>IF(AND(LEFT(MasterCMCopy!$C209,6)="BT-198", MasterCMCopy!$C209&lt;&gt;MasterCMCopy!$C208), MasterCMCopy!$D209 &amp; IF(AND(MasterCMCopy!$C209=MasterCMCopy!$C210, MasterCMCopy!$D209&lt;&gt;MasterCMCopy!$D210), (" (" &amp; MasterCMCopy!$D210 &amp; " below SDK 1.6)"), ""),"")</f>
        <v/>
      </c>
      <c r="Y209" s="84" t="str">
        <f t="shared" si="2"/>
        <v>tedm:MG-langString-hasConfidentialityJustification--NonPublishedInformation-ND-LotsGroupAwardCriterionNumberFixUnpublish</v>
      </c>
      <c r="Z209" s="84" t="str">
        <f t="shared" si="3"/>
        <v/>
      </c>
      <c r="AA209" s="84" t="str">
        <f>IF(AND(LEFT(MasterCMCopy!$C209,6)="BT-196", MasterCMCopy!$C209&lt;&gt;MasterCMCopy!$C208),MasterCMCopy!$C209,"")</f>
        <v/>
      </c>
      <c r="AB209" s="84" t="str">
        <f>IF(AND(LEFT(MasterCMCopy!$C209,6)="BT-196", MasterCMCopy!$C209&lt;&gt;MasterCMCopy!$C208), MasterCMCopy!$D209 &amp; " of " &amp; MasterCMCopy!$L209 &amp; " under " &amp; MasterCMCopy!$I209,"")</f>
        <v/>
      </c>
      <c r="AC209" s="84" t="str">
        <f t="shared" si="4"/>
        <v/>
      </c>
      <c r="AD209" s="84" t="str">
        <f t="shared" si="5"/>
        <v/>
      </c>
    </row>
    <row r="210">
      <c r="A210" s="84" t="str">
        <f t="shared" si="1"/>
        <v/>
      </c>
      <c r="B210" s="84" t="str">
        <f>IF(MasterCMCopy!$X210="","---", "tedm:" &amp; IF(LEFT(MasterCMCopy!$C210, 3)="ND-", IF(LEFT(MasterCMCopy!$C214, 3)="ND-", MasterCMCopy!$L216, MasterCMCopy!$L214) &amp; "-" &amp; MasterCMCopy!$C210, MasterCMCopy!$L210 &amp; "-" &amp; MasterCMCopy!$I210))</f>
        <v>tedm:MG-NonPublishedInformation-ND-LotsGroupAwardCriterionNumberFixUnpublish</v>
      </c>
      <c r="C210" s="85" t="str">
        <f>IF(AND(LEFT(MasterCMCopy!$C210,6)="BT-195", OR(LEFT(MasterCMCopy!$C209,3)="ND-",$B210&lt;&gt;$B209)),MasterCMCopy!$L210,"")</f>
        <v/>
      </c>
      <c r="D210" s="84" t="str">
        <f>IF(AND(LEFT(MasterCMCopy!$C210,3)="ND-", OR(MasterCMCopy!$N210&lt;&gt;MasterCMCopy!$N209, MasterCMCopy!$P210&lt;&gt;MasterCMCopy!$P209)),MasterCMCopy!$C210,"")</f>
        <v/>
      </c>
      <c r="E210" s="84" t="str">
        <f>IF(AND(LEFT(MasterCMCopy!$C210,3)="ND-", OR(MasterCMCopy!$N210&lt;&gt;MasterCMCopy!$N209, MasterCMCopy!$P210&lt;&gt;MasterCMCopy!$P209)),MasterCMCopy!$N210,"")</f>
        <v/>
      </c>
      <c r="F210" s="86" t="str">
        <f>IFERROR(__xludf.DUMMYFUNCTION("IF($E210="""", """", REGEXEXTRACT($E210,""efbc:FieldIdentifierCode[^\]]+""))"),"")</f>
        <v/>
      </c>
      <c r="G210" s="87" t="str">
        <f>MasterCMCopy!A210</f>
        <v>1.8</v>
      </c>
      <c r="H210" s="87" t="str">
        <f>MasterCMCopy!B210</f>
        <v/>
      </c>
      <c r="J210" s="86" t="str">
        <f>IF(LEFT(MasterCMCopy!$C210,3)="ND-", IF(LEFT(MasterCMCopy!$X210,10)&lt;&gt;"epo:NonPub", MasterCMCopy!$L210, IF(RIGHT(MasterCMCopy!$X210,13)="epo:Procedure", "MG-Procedure", "")), "")</f>
        <v>MG-AwardCriterion-specifiesProcurementCriterion-LotGroup</v>
      </c>
      <c r="K210" s="85" t="str">
        <f>IF(J210="", "", IF(J210="MG-Procedure", "ND-Root", MasterCMCopy!H210))</f>
        <v>ND-LotsGroupAwardFixedCriterionParameter</v>
      </c>
      <c r="L210" s="84" t="str">
        <f>IF($J210="", "", MasterCMCopy!$C210 &amp; " (concernsMaskedObject)")</f>
        <v>ND-LotsGroupAwardCriterionNumberFixUnpublish (concernsMaskedObject)</v>
      </c>
      <c r="M210" s="84" t="str">
        <f>IFERROR(__xludf.DUMMYFUNCTION("IF($J210="""", """", ""Connection from NonPublishedInformation to "" &amp; REGEXEXTRACT(MasterCMCopy!$X210, "".*:(.*)"") &amp; "" under "" &amp; $J210 &amp; ""_"" &amp; $K210)"),"Connection from NonPublishedInformation to AwardCriterion under MG-AwardCriterion-specifiesProcurementCriterion-LotGroup_ND-LotsGroupAwardFixedCriterionParameter")</f>
        <v>Connection from NonPublishedInformation to AwardCriterion under MG-AwardCriterion-specifiesProcurementCriterion-LotGroup_ND-LotsGroupAwardFixedCriterionParameter</v>
      </c>
      <c r="N210" s="84" t="str">
        <f t="shared" si="6"/>
        <v>tedm:MG-AwardCriterion-specifiesProcurementCriterion-LotGroup_ND-LotsGroupAwardFixedCriterionParameter</v>
      </c>
      <c r="O210" s="86" t="str">
        <f>IFERROR(__xludf.DUMMYFUNCTION("IF($J210="""", """", IF($J210=""MG-Procedure"", """", REGEXREPLACE(MasterCMCopy!$P210,""\[[^\]]+\]"","""")))"),"efac:FieldsPrivacy")</f>
        <v>efac:FieldsPrivacy</v>
      </c>
      <c r="P210" s="83" t="str">
        <f>IFERROR(__xludf.DUMMYFUNCTION("REGEXREPLACE($O210,""[^/]+"","".."")"),"..")</f>
        <v>..</v>
      </c>
      <c r="Q210" s="84" t="str">
        <f>IF(AND(LEFT(MasterCMCopy!$C210,6)="BT-195", OR(MasterCMCopy!$O210&lt;&gt;MasterCMCopy!$O209,$G210&lt;&gt;$G209,$H210&lt;&gt;$H209)),MasterCMCopy!$C210,"")</f>
        <v/>
      </c>
      <c r="R210" s="84" t="str">
        <f>IF(AND(LEFT(MasterCMCopy!$C210,6)="BT-195", OR(MasterCMCopy!$O210&lt;&gt;MasterCMCopy!$O209,$G210&lt;&gt;$G209,$H210&lt;&gt;$H209)), "The field " &amp; MasterCMCopy!$C210 &amp; ", " &amp; MasterCMCopy!$D210 &amp; ", specifies information to generate the URI of the masked property","")</f>
        <v/>
      </c>
      <c r="S210" s="84" t="str">
        <f>IF(AND(LEFT(MasterCMCopy!$C210,6)="BT-195", OR(MasterCMCopy!$O210&lt;&gt;MasterCMCopy!$O209,$G210&lt;&gt;$G209,$H210&lt;&gt;$H209)),MasterCMCopy!$O210,"")</f>
        <v/>
      </c>
      <c r="T210" s="84" t="str">
        <f>IFERROR(__xludf.DUMMYFUNCTION("IF(AND(LEFT(MasterCMCopy!$C210,6)=""BT-195"", MasterCMCopy!$O210&lt;&gt;MasterCMCopy!$O209),IFNA(REGEXEXTRACT(MasterCMCopy!$Y210,""&lt;(.*)&gt;""),""UNKNOWN""),"""")"),"")</f>
        <v/>
      </c>
      <c r="U210" s="84" t="str">
        <f>IF(AND(LEFT(MasterCMCopy!$C210,6)="BT-197", MasterCMCopy!$C210&lt;&gt;MasterCMCopy!$C209),MasterCMCopy!$C210,"")</f>
        <v/>
      </c>
      <c r="V210" s="84" t="str">
        <f>IF(AND(LEFT(MasterCMCopy!$C210,6)="BT-197", MasterCMCopy!$C210&lt;&gt;MasterCMCopy!$C209), "In " &amp; MasterCMCopy!$C210 &amp; ", " &amp; MasterCMCopy!$D210 &amp; ", we link to the at-voc:non-publication-justification controlled list","")</f>
        <v/>
      </c>
      <c r="W210" s="84" t="str">
        <f>IF(AND(LEFT(MasterCMCopy!$C210,6)="BT-198", MasterCMCopy!$C210&lt;&gt;MasterCMCopy!$C209),MasterCMCopy!$C210,"")</f>
        <v/>
      </c>
      <c r="X210" s="84" t="str">
        <f>IF(AND(LEFT(MasterCMCopy!$C210,6)="BT-198", MasterCMCopy!$C210&lt;&gt;MasterCMCopy!$C209), MasterCMCopy!$D210 &amp; IF(AND(MasterCMCopy!$C210=MasterCMCopy!$C211, MasterCMCopy!$D210&lt;&gt;MasterCMCopy!$D211), (" (" &amp; MasterCMCopy!$D211 &amp; " below SDK 1.6)"), ""),"")</f>
        <v/>
      </c>
      <c r="Y210" s="84" t="str">
        <f t="shared" si="2"/>
        <v>tedm:MG-langString-hasConfidentialityJustification--NonPublishedInformation-ND-LotsGroupAwardCriterionNumberFixUnpublish</v>
      </c>
      <c r="Z210" s="84" t="str">
        <f t="shared" si="3"/>
        <v/>
      </c>
      <c r="AA210" s="84" t="str">
        <f>IF(AND(LEFT(MasterCMCopy!$C210,6)="BT-196", MasterCMCopy!$C210&lt;&gt;MasterCMCopy!$C209),MasterCMCopy!$C210,"")</f>
        <v/>
      </c>
      <c r="AB210" s="84" t="str">
        <f>IF(AND(LEFT(MasterCMCopy!$C210,6)="BT-196", MasterCMCopy!$C210&lt;&gt;MasterCMCopy!$C209), MasterCMCopy!$D210 &amp; " of " &amp; MasterCMCopy!$L210 &amp; " under " &amp; MasterCMCopy!$I210,"")</f>
        <v/>
      </c>
      <c r="AC210" s="84" t="str">
        <f t="shared" si="4"/>
        <v/>
      </c>
      <c r="AD210" s="84" t="str">
        <f t="shared" si="5"/>
        <v/>
      </c>
    </row>
    <row r="211">
      <c r="A211" s="84" t="str">
        <f t="shared" si="1"/>
        <v/>
      </c>
      <c r="B211" s="84" t="str">
        <f>IF(MasterCMCopy!$X211="","---", "tedm:" &amp; IF(LEFT(MasterCMCopy!$C211, 3)="ND-", IF(LEFT(MasterCMCopy!$C215, 3)="ND-", MasterCMCopy!$L217, MasterCMCopy!$L215) &amp; "-" &amp; MasterCMCopy!$C211, MasterCMCopy!$L211 &amp; "-" &amp; MasterCMCopy!$I211))</f>
        <v>tedm:MG-NonPublishedInformation-ND-LotsGroupAwardCriterionNumberFixUnpublish</v>
      </c>
      <c r="C211" s="85" t="str">
        <f>IF(AND(LEFT(MasterCMCopy!$C211,6)="BT-195", OR(LEFT(MasterCMCopy!$C210,3)="ND-",$B211&lt;&gt;$B210)),MasterCMCopy!$L211,"")</f>
        <v>MG-NonPublishedInformation</v>
      </c>
      <c r="D211" s="84" t="str">
        <f>IF(AND(LEFT(MasterCMCopy!$C211,3)="ND-", OR(MasterCMCopy!$N211&lt;&gt;MasterCMCopy!$N210, MasterCMCopy!$P211&lt;&gt;MasterCMCopy!$P210)),MasterCMCopy!$C211,"")</f>
        <v/>
      </c>
      <c r="E211" s="84" t="str">
        <f>IF(AND(LEFT(MasterCMCopy!$C211,3)="ND-", OR(MasterCMCopy!$N211&lt;&gt;MasterCMCopy!$N210, MasterCMCopy!$P211&lt;&gt;MasterCMCopy!$P210)),MasterCMCopy!$N211,"")</f>
        <v/>
      </c>
      <c r="F211" s="86" t="str">
        <f>IFERROR(__xludf.DUMMYFUNCTION("IF($E211="""", """", REGEXEXTRACT($E211,""efbc:FieldIdentifierCode[^\]]+""))"),"")</f>
        <v/>
      </c>
      <c r="G211" s="87" t="str">
        <f>MasterCMCopy!A211</f>
        <v>1.4</v>
      </c>
      <c r="H211" s="87" t="str">
        <f>MasterCMCopy!B211</f>
        <v/>
      </c>
      <c r="J211" s="86" t="str">
        <f>IF(LEFT(MasterCMCopy!$C211,3)="ND-", IF(LEFT(MasterCMCopy!$X211,10)&lt;&gt;"epo:NonPub", MasterCMCopy!$L211, IF(RIGHT(MasterCMCopy!$X211,13)="epo:Procedure", "MG-Procedure", "")), "")</f>
        <v/>
      </c>
      <c r="K211" s="85" t="str">
        <f>IF(J211="", "", IF(J211="MG-Procedure", "ND-Root", MasterCMCopy!H211))</f>
        <v/>
      </c>
      <c r="L211" s="84" t="str">
        <f>IF($J211="", "", MasterCMCopy!$C211 &amp; " (concernsMaskedObject)")</f>
        <v/>
      </c>
      <c r="M211" s="84" t="str">
        <f>IFERROR(__xludf.DUMMYFUNCTION("IF($J211="""", """", ""Connection from NonPublishedInformation to "" &amp; REGEXEXTRACT(MasterCMCopy!$X211, "".*:(.*)"") &amp; "" under "" &amp; $J211 &amp; ""_"" &amp; $K211)"),"")</f>
        <v/>
      </c>
      <c r="N211" s="84" t="str">
        <f t="shared" si="6"/>
        <v/>
      </c>
      <c r="O211" s="86" t="str">
        <f>IFERROR(__xludf.DUMMYFUNCTION("IF($J211="""", """", IF($J211=""MG-Procedure"", """", REGEXREPLACE(MasterCMCopy!$P211,""\[[^\]]+\]"","""")))"),"")</f>
        <v/>
      </c>
      <c r="P211" s="83" t="str">
        <f>IFERROR(__xludf.DUMMYFUNCTION("REGEXREPLACE($O211,""[^/]+"","".."")"),"")</f>
        <v/>
      </c>
      <c r="Q211" s="84" t="str">
        <f>IF(AND(LEFT(MasterCMCopy!$C211,6)="BT-195", OR(MasterCMCopy!$O211&lt;&gt;MasterCMCopy!$O210,$G211&lt;&gt;$G210,$H211&lt;&gt;$H210)),MasterCMCopy!$C211,"")</f>
        <v>BT-195(BT-5422)-LotsGroup</v>
      </c>
      <c r="R211" s="84" t="str">
        <f>IF(AND(LEFT(MasterCMCopy!$C211,6)="BT-195", OR(MasterCMCopy!$O211&lt;&gt;MasterCMCopy!$O210,$G211&lt;&gt;$G210,$H211&lt;&gt;$H210)), "The field " &amp; MasterCMCopy!$C211 &amp; ", " &amp; MasterCMCopy!$D211 &amp; ", specifies information to generate the URI of the masked property","")</f>
        <v>The field BT-195(BT-5422)-LotsGroup, Unpublished Identifier, specifies information to generate the URI of the masked property</v>
      </c>
      <c r="S211" s="84" t="str">
        <f>IF(AND(LEFT(MasterCMCopy!$C211,6)="BT-195", OR(MasterCMCopy!$O211&lt;&gt;MasterCMCopy!$O210,$G211&lt;&gt;$G210,$H211&lt;&gt;$H210)),MasterCMCopy!$O211,"")</f>
        <v>efbc:FieldIdentifierCode/text() = 'awa-cri-fix'</v>
      </c>
      <c r="T211" s="88" t="str">
        <f>IFERROR(__xludf.DUMMYFUNCTION("IF(AND(LEFT(MasterCMCopy!$C211,6)=""BT-195"", MasterCMCopy!$O211&lt;&gt;MasterCMCopy!$O210),IFNA(REGEXEXTRACT(MasterCMCopy!$Y211,""&lt;(.*)&gt;""),""UNKNOWN""),"""")"),"http://data.europa.eu/a4g/ontology#hasFixedValueType")</f>
        <v>http://data.europa.eu/a4g/ontology#hasFixedValueType</v>
      </c>
      <c r="U211" s="84" t="str">
        <f>IF(AND(LEFT(MasterCMCopy!$C211,6)="BT-197", MasterCMCopy!$C211&lt;&gt;MasterCMCopy!$C210),MasterCMCopy!$C211,"")</f>
        <v/>
      </c>
      <c r="V211" s="84" t="str">
        <f>IF(AND(LEFT(MasterCMCopy!$C211,6)="BT-197", MasterCMCopy!$C211&lt;&gt;MasterCMCopy!$C210), "In " &amp; MasterCMCopy!$C211 &amp; ", " &amp; MasterCMCopy!$D211 &amp; ", we link to the at-voc:non-publication-justification controlled list","")</f>
        <v/>
      </c>
      <c r="W211" s="84" t="str">
        <f>IF(AND(LEFT(MasterCMCopy!$C211,6)="BT-198", MasterCMCopy!$C211&lt;&gt;MasterCMCopy!$C210),MasterCMCopy!$C211,"")</f>
        <v/>
      </c>
      <c r="X211" s="84" t="str">
        <f>IF(AND(LEFT(MasterCMCopy!$C211,6)="BT-198", MasterCMCopy!$C211&lt;&gt;MasterCMCopy!$C210), MasterCMCopy!$D211 &amp; IF(AND(MasterCMCopy!$C211=MasterCMCopy!$C212, MasterCMCopy!$D211&lt;&gt;MasterCMCopy!$D212), (" (" &amp; MasterCMCopy!$D212 &amp; " below SDK 1.6)"), ""),"")</f>
        <v/>
      </c>
      <c r="Y211" s="84" t="str">
        <f t="shared" si="2"/>
        <v>tedm:MG-langString-hasConfidentialityJustification--NonPublishedInformation-ND-LotsGroupAwardCriterionNumberFixUnpublish</v>
      </c>
      <c r="Z211" s="84" t="str">
        <f t="shared" si="3"/>
        <v/>
      </c>
      <c r="AA211" s="84" t="str">
        <f>IF(AND(LEFT(MasterCMCopy!$C211,6)="BT-196", MasterCMCopy!$C211&lt;&gt;MasterCMCopy!$C210),MasterCMCopy!$C211,"")</f>
        <v/>
      </c>
      <c r="AB211" s="84" t="str">
        <f>IF(AND(LEFT(MasterCMCopy!$C211,6)="BT-196", MasterCMCopy!$C211&lt;&gt;MasterCMCopy!$C210), MasterCMCopy!$D211 &amp; " of " &amp; MasterCMCopy!$L211 &amp; " under " &amp; MasterCMCopy!$I211,"")</f>
        <v/>
      </c>
      <c r="AC211" s="84" t="str">
        <f t="shared" si="4"/>
        <v/>
      </c>
      <c r="AD211" s="84" t="str">
        <f t="shared" si="5"/>
        <v/>
      </c>
    </row>
    <row r="212">
      <c r="A212" s="84" t="str">
        <f t="shared" si="1"/>
        <v/>
      </c>
      <c r="B212" s="84" t="str">
        <f>IF(MasterCMCopy!$X212="","---", "tedm:" &amp; IF(LEFT(MasterCMCopy!$C212, 3)="ND-", IF(LEFT(MasterCMCopy!$C216, 3)="ND-", MasterCMCopy!$L218, MasterCMCopy!$L216) &amp; "-" &amp; MasterCMCopy!$C212, MasterCMCopy!$L212 &amp; "-" &amp; MasterCMCopy!$I212))</f>
        <v>tedm:MG-NonPublishedInformation-ND-LotsGroupAwardCriterionNumberFixUnpublish</v>
      </c>
      <c r="C212" s="85" t="str">
        <f>IF(AND(LEFT(MasterCMCopy!$C212,6)="BT-195", OR(LEFT(MasterCMCopy!$C211,3)="ND-",$B212&lt;&gt;$B211)),MasterCMCopy!$L212,"")</f>
        <v/>
      </c>
      <c r="D212" s="84" t="str">
        <f>IF(AND(LEFT(MasterCMCopy!$C212,3)="ND-", OR(MasterCMCopy!$N212&lt;&gt;MasterCMCopy!$N211, MasterCMCopy!$P212&lt;&gt;MasterCMCopy!$P211)),MasterCMCopy!$C212,"")</f>
        <v/>
      </c>
      <c r="E212" s="84" t="str">
        <f>IF(AND(LEFT(MasterCMCopy!$C212,3)="ND-", OR(MasterCMCopy!$N212&lt;&gt;MasterCMCopy!$N211, MasterCMCopy!$P212&lt;&gt;MasterCMCopy!$P211)),MasterCMCopy!$N212,"")</f>
        <v/>
      </c>
      <c r="F212" s="86" t="str">
        <f>IFERROR(__xludf.DUMMYFUNCTION("IF($E212="""", """", REGEXEXTRACT($E212,""efbc:FieldIdentifierCode[^\]]+""))"),"")</f>
        <v/>
      </c>
      <c r="G212" s="87" t="str">
        <f>MasterCMCopy!A212</f>
        <v>1.4</v>
      </c>
      <c r="H212" s="87" t="str">
        <f>MasterCMCopy!B212</f>
        <v/>
      </c>
      <c r="J212" s="86" t="str">
        <f>IF(LEFT(MasterCMCopy!$C212,3)="ND-", IF(LEFT(MasterCMCopy!$X212,10)&lt;&gt;"epo:NonPub", MasterCMCopy!$L212, IF(RIGHT(MasterCMCopy!$X212,13)="epo:Procedure", "MG-Procedure", "")), "")</f>
        <v/>
      </c>
      <c r="K212" s="85" t="str">
        <f>IF(J212="", "", IF(J212="MG-Procedure", "ND-Root", MasterCMCopy!H212))</f>
        <v/>
      </c>
      <c r="L212" s="84" t="str">
        <f>IF($J212="", "", MasterCMCopy!$C212 &amp; " (concernsMaskedObject)")</f>
        <v/>
      </c>
      <c r="M212" s="84" t="str">
        <f>IFERROR(__xludf.DUMMYFUNCTION("IF($J212="""", """", ""Connection from NonPublishedInformation to "" &amp; REGEXEXTRACT(MasterCMCopy!$X212, "".*:(.*)"") &amp; "" under "" &amp; $J212 &amp; ""_"" &amp; $K212)"),"")</f>
        <v/>
      </c>
      <c r="N212" s="84" t="str">
        <f t="shared" si="6"/>
        <v/>
      </c>
      <c r="O212" s="86" t="str">
        <f>IFERROR(__xludf.DUMMYFUNCTION("IF($J212="""", """", IF($J212=""MG-Procedure"", """", REGEXREPLACE(MasterCMCopy!$P212,""\[[^\]]+\]"","""")))"),"")</f>
        <v/>
      </c>
      <c r="P212" s="83" t="str">
        <f>IFERROR(__xludf.DUMMYFUNCTION("REGEXREPLACE($O212,""[^/]+"","".."")"),"")</f>
        <v/>
      </c>
      <c r="Q212" s="84" t="str">
        <f>IF(AND(LEFT(MasterCMCopy!$C212,6)="BT-195", OR(MasterCMCopy!$O212&lt;&gt;MasterCMCopy!$O211,$G212&lt;&gt;$G211,$H212&lt;&gt;$H211)),MasterCMCopy!$C212,"")</f>
        <v/>
      </c>
      <c r="R212" s="84" t="str">
        <f>IF(AND(LEFT(MasterCMCopy!$C212,6)="BT-195", OR(MasterCMCopy!$O212&lt;&gt;MasterCMCopy!$O211,$G212&lt;&gt;$G211,$H212&lt;&gt;$H211)), "The field " &amp; MasterCMCopy!$C212 &amp; ", " &amp; MasterCMCopy!$D212 &amp; ", specifies information to generate the URI of the masked property","")</f>
        <v/>
      </c>
      <c r="S212" s="84" t="str">
        <f>IF(AND(LEFT(MasterCMCopy!$C212,6)="BT-195", OR(MasterCMCopy!$O212&lt;&gt;MasterCMCopy!$O211,$G212&lt;&gt;$G211,$H212&lt;&gt;$H211)),MasterCMCopy!$O212,"")</f>
        <v/>
      </c>
      <c r="T212" s="84" t="str">
        <f>IFERROR(__xludf.DUMMYFUNCTION("IF(AND(LEFT(MasterCMCopy!$C212,6)=""BT-195"", MasterCMCopy!$O212&lt;&gt;MasterCMCopy!$O211),IFNA(REGEXEXTRACT(MasterCMCopy!$Y212,""&lt;(.*)&gt;""),""UNKNOWN""),"""")"),"")</f>
        <v/>
      </c>
      <c r="U212" s="84" t="str">
        <f>IF(AND(LEFT(MasterCMCopy!$C212,6)="BT-197", MasterCMCopy!$C212&lt;&gt;MasterCMCopy!$C211),MasterCMCopy!$C212,"")</f>
        <v/>
      </c>
      <c r="V212" s="84" t="str">
        <f>IF(AND(LEFT(MasterCMCopy!$C212,6)="BT-197", MasterCMCopy!$C212&lt;&gt;MasterCMCopy!$C211), "In " &amp; MasterCMCopy!$C212 &amp; ", " &amp; MasterCMCopy!$D212 &amp; ", we link to the at-voc:non-publication-justification controlled list","")</f>
        <v/>
      </c>
      <c r="W212" s="84" t="str">
        <f>IF(AND(LEFT(MasterCMCopy!$C212,6)="BT-198", MasterCMCopy!$C212&lt;&gt;MasterCMCopy!$C211),MasterCMCopy!$C212,"")</f>
        <v/>
      </c>
      <c r="X212" s="84" t="str">
        <f>IF(AND(LEFT(MasterCMCopy!$C212,6)="BT-198", MasterCMCopy!$C212&lt;&gt;MasterCMCopy!$C211), MasterCMCopy!$D212 &amp; IF(AND(MasterCMCopy!$C212=MasterCMCopy!$C213, MasterCMCopy!$D212&lt;&gt;MasterCMCopy!$D213), (" (" &amp; MasterCMCopy!$D213 &amp; " below SDK 1.6)"), ""),"")</f>
        <v/>
      </c>
      <c r="Y212" s="84" t="str">
        <f t="shared" si="2"/>
        <v>tedm:MG-langString-hasConfidentialityJustification--NonPublishedInformation-ND-LotsGroupAwardCriterionNumberFixUnpublish</v>
      </c>
      <c r="Z212" s="84" t="str">
        <f t="shared" si="3"/>
        <v/>
      </c>
      <c r="AA212" s="84" t="str">
        <f>IF(AND(LEFT(MasterCMCopy!$C212,6)="BT-196", MasterCMCopy!$C212&lt;&gt;MasterCMCopy!$C211),MasterCMCopy!$C212,"")</f>
        <v>BT-196(BT-5422)-LotsGroup</v>
      </c>
      <c r="AB212" s="84" t="str">
        <f>IF(AND(LEFT(MasterCMCopy!$C212,6)="BT-196", MasterCMCopy!$C212&lt;&gt;MasterCMCopy!$C211), MasterCMCopy!$D212 &amp; " of " &amp; MasterCMCopy!$L212 &amp; " under " &amp; MasterCMCopy!$I212,"")</f>
        <v>Unpublished Justification Description of MG-NonPublishedInformation under ND-LotsGroupAwardCriterionNumberFixUnpublish</v>
      </c>
      <c r="AC212" s="84" t="str">
        <f t="shared" si="4"/>
        <v>BT-196(BT-5422)-LotsGroup-Language</v>
      </c>
      <c r="AD212" s="84" t="str">
        <f t="shared" si="5"/>
        <v>Language of Unpublished Justification Description of MG-NonPublishedInformation under ND-LotsGroupAwardCriterionNumberFixUnpublish</v>
      </c>
    </row>
    <row r="213">
      <c r="A213" s="84" t="str">
        <f t="shared" si="1"/>
        <v/>
      </c>
      <c r="B213" s="84" t="str">
        <f>IF(MasterCMCopy!$X213="","---", "tedm:" &amp; IF(LEFT(MasterCMCopy!$C213, 3)="ND-", IF(LEFT(MasterCMCopy!$C217, 3)="ND-", MasterCMCopy!$L219, MasterCMCopy!$L217) &amp; "-" &amp; MasterCMCopy!$C213, MasterCMCopy!$L213 &amp; "-" &amp; MasterCMCopy!$I213))</f>
        <v>tedm:MG-NonPublishedInformation-ND-LotsGroupAwardCriterionNumberFixUnpublish</v>
      </c>
      <c r="C213" s="85" t="str">
        <f>IF(AND(LEFT(MasterCMCopy!$C213,6)="BT-195", OR(LEFT(MasterCMCopy!$C212,3)="ND-",$B213&lt;&gt;$B212)),MasterCMCopy!$L213,"")</f>
        <v/>
      </c>
      <c r="D213" s="84" t="str">
        <f>IF(AND(LEFT(MasterCMCopy!$C213,3)="ND-", OR(MasterCMCopy!$N213&lt;&gt;MasterCMCopy!$N212, MasterCMCopy!$P213&lt;&gt;MasterCMCopy!$P212)),MasterCMCopy!$C213,"")</f>
        <v/>
      </c>
      <c r="E213" s="84" t="str">
        <f>IF(AND(LEFT(MasterCMCopy!$C213,3)="ND-", OR(MasterCMCopy!$N213&lt;&gt;MasterCMCopy!$N212, MasterCMCopy!$P213&lt;&gt;MasterCMCopy!$P212)),MasterCMCopy!$N213,"")</f>
        <v/>
      </c>
      <c r="F213" s="86" t="str">
        <f>IFERROR(__xludf.DUMMYFUNCTION("IF($E213="""", """", REGEXEXTRACT($E213,""efbc:FieldIdentifierCode[^\]]+""))"),"")</f>
        <v/>
      </c>
      <c r="G213" s="87" t="str">
        <f>MasterCMCopy!A213</f>
        <v>1.4</v>
      </c>
      <c r="H213" s="87" t="str">
        <f>MasterCMCopy!B213</f>
        <v/>
      </c>
      <c r="J213" s="86" t="str">
        <f>IF(LEFT(MasterCMCopy!$C213,3)="ND-", IF(LEFT(MasterCMCopy!$X213,10)&lt;&gt;"epo:NonPub", MasterCMCopy!$L213, IF(RIGHT(MasterCMCopy!$X213,13)="epo:Procedure", "MG-Procedure", "")), "")</f>
        <v/>
      </c>
      <c r="K213" s="85" t="str">
        <f>IF(J213="", "", IF(J213="MG-Procedure", "ND-Root", MasterCMCopy!H213))</f>
        <v/>
      </c>
      <c r="L213" s="84" t="str">
        <f>IF($J213="", "", MasterCMCopy!$C213 &amp; " (concernsMaskedObject)")</f>
        <v/>
      </c>
      <c r="M213" s="84" t="str">
        <f>IFERROR(__xludf.DUMMYFUNCTION("IF($J213="""", """", ""Connection from NonPublishedInformation to "" &amp; REGEXEXTRACT(MasterCMCopy!$X213, "".*:(.*)"") &amp; "" under "" &amp; $J213 &amp; ""_"" &amp; $K213)"),"")</f>
        <v/>
      </c>
      <c r="N213" s="84" t="str">
        <f t="shared" si="6"/>
        <v/>
      </c>
      <c r="O213" s="86" t="str">
        <f>IFERROR(__xludf.DUMMYFUNCTION("IF($J213="""", """", IF($J213=""MG-Procedure"", """", REGEXREPLACE(MasterCMCopy!$P213,""\[[^\]]+\]"","""")))"),"")</f>
        <v/>
      </c>
      <c r="P213" s="83" t="str">
        <f>IFERROR(__xludf.DUMMYFUNCTION("REGEXREPLACE($O213,""[^/]+"","".."")"),"")</f>
        <v/>
      </c>
      <c r="Q213" s="84" t="str">
        <f>IF(AND(LEFT(MasterCMCopy!$C213,6)="BT-195", OR(MasterCMCopy!$O213&lt;&gt;MasterCMCopy!$O212,$G213&lt;&gt;$G212,$H213&lt;&gt;$H212)),MasterCMCopy!$C213,"")</f>
        <v/>
      </c>
      <c r="R213" s="84" t="str">
        <f>IF(AND(LEFT(MasterCMCopy!$C213,6)="BT-195", OR(MasterCMCopy!$O213&lt;&gt;MasterCMCopy!$O212,$G213&lt;&gt;$G212,$H213&lt;&gt;$H212)), "The field " &amp; MasterCMCopy!$C213 &amp; ", " &amp; MasterCMCopy!$D213 &amp; ", specifies information to generate the URI of the masked property","")</f>
        <v/>
      </c>
      <c r="S213" s="84" t="str">
        <f>IF(AND(LEFT(MasterCMCopy!$C213,6)="BT-195", OR(MasterCMCopy!$O213&lt;&gt;MasterCMCopy!$O212,$G213&lt;&gt;$G212,$H213&lt;&gt;$H212)),MasterCMCopy!$O213,"")</f>
        <v/>
      </c>
      <c r="T213" s="84" t="str">
        <f>IFERROR(__xludf.DUMMYFUNCTION("IF(AND(LEFT(MasterCMCopy!$C213,6)=""BT-195"", MasterCMCopy!$O213&lt;&gt;MasterCMCopy!$O212),IFNA(REGEXEXTRACT(MasterCMCopy!$Y213,""&lt;(.*)&gt;""),""UNKNOWN""),"""")"),"")</f>
        <v/>
      </c>
      <c r="U213" s="84" t="str">
        <f>IF(AND(LEFT(MasterCMCopy!$C213,6)="BT-197", MasterCMCopy!$C213&lt;&gt;MasterCMCopy!$C212),MasterCMCopy!$C213,"")</f>
        <v>BT-197(BT-5422)-LotsGroup</v>
      </c>
      <c r="V213" s="84" t="str">
        <f>IF(AND(LEFT(MasterCMCopy!$C213,6)="BT-197", MasterCMCopy!$C213&lt;&gt;MasterCMCopy!$C212), "In " &amp; MasterCMCopy!$C213 &amp; ", " &amp; MasterCMCopy!$D213 &amp; ", we link to the at-voc:non-publication-justification controlled list","")</f>
        <v>In BT-197(BT-5422)-LotsGroup, Unpublished Justification Code, we link to the at-voc:non-publication-justification controlled list</v>
      </c>
      <c r="W213" s="84" t="str">
        <f>IF(AND(LEFT(MasterCMCopy!$C213,6)="BT-198", MasterCMCopy!$C213&lt;&gt;MasterCMCopy!$C212),MasterCMCopy!$C213,"")</f>
        <v/>
      </c>
      <c r="X213" s="84" t="str">
        <f>IF(AND(LEFT(MasterCMCopy!$C213,6)="BT-198", MasterCMCopy!$C213&lt;&gt;MasterCMCopy!$C212), MasterCMCopy!$D213 &amp; IF(AND(MasterCMCopy!$C213=MasterCMCopy!$C214, MasterCMCopy!$D213&lt;&gt;MasterCMCopy!$D214), (" (" &amp; MasterCMCopy!$D214 &amp; " below SDK 1.6)"), ""),"")</f>
        <v/>
      </c>
      <c r="Y213" s="84" t="str">
        <f t="shared" si="2"/>
        <v>tedm:MG-langString-hasConfidentialityJustification--NonPublishedInformation-ND-LotsGroupAwardCriterionNumberFixUnpublish</v>
      </c>
      <c r="Z213" s="84" t="str">
        <f t="shared" si="3"/>
        <v/>
      </c>
      <c r="AA213" s="84" t="str">
        <f>IF(AND(LEFT(MasterCMCopy!$C213,6)="BT-196", MasterCMCopy!$C213&lt;&gt;MasterCMCopy!$C212),MasterCMCopy!$C213,"")</f>
        <v/>
      </c>
      <c r="AB213" s="84" t="str">
        <f>IF(AND(LEFT(MasterCMCopy!$C213,6)="BT-196", MasterCMCopy!$C213&lt;&gt;MasterCMCopy!$C212), MasterCMCopy!$D213 &amp; " of " &amp; MasterCMCopy!$L213 &amp; " under " &amp; MasterCMCopy!$I213,"")</f>
        <v/>
      </c>
      <c r="AC213" s="84" t="str">
        <f t="shared" si="4"/>
        <v/>
      </c>
      <c r="AD213" s="84" t="str">
        <f t="shared" si="5"/>
        <v/>
      </c>
    </row>
    <row r="214">
      <c r="A214" s="84" t="str">
        <f t="shared" si="1"/>
        <v/>
      </c>
      <c r="B214" s="84" t="str">
        <f>IF(MasterCMCopy!$X214="","---", "tedm:" &amp; IF(LEFT(MasterCMCopy!$C214, 3)="ND-", IF(LEFT(MasterCMCopy!$C218, 3)="ND-", MasterCMCopy!$L220, MasterCMCopy!$L218) &amp; "-" &amp; MasterCMCopy!$C214, MasterCMCopy!$L214 &amp; "-" &amp; MasterCMCopy!$I214))</f>
        <v>tedm:MG-NonPublishedInformation-ND-LotsGroupAwardCriterionNumberFixUnpublish</v>
      </c>
      <c r="C214" s="85" t="str">
        <f>IF(AND(LEFT(MasterCMCopy!$C214,6)="BT-195", OR(LEFT(MasterCMCopy!$C213,3)="ND-",$B214&lt;&gt;$B213)),MasterCMCopy!$L214,"")</f>
        <v/>
      </c>
      <c r="D214" s="84" t="str">
        <f>IF(AND(LEFT(MasterCMCopy!$C214,3)="ND-", OR(MasterCMCopy!$N214&lt;&gt;MasterCMCopy!$N213, MasterCMCopy!$P214&lt;&gt;MasterCMCopy!$P213)),MasterCMCopy!$C214,"")</f>
        <v/>
      </c>
      <c r="E214" s="84" t="str">
        <f>IF(AND(LEFT(MasterCMCopy!$C214,3)="ND-", OR(MasterCMCopy!$N214&lt;&gt;MasterCMCopy!$N213, MasterCMCopy!$P214&lt;&gt;MasterCMCopy!$P213)),MasterCMCopy!$N214,"")</f>
        <v/>
      </c>
      <c r="F214" s="86" t="str">
        <f>IFERROR(__xludf.DUMMYFUNCTION("IF($E214="""", """", REGEXEXTRACT($E214,""efbc:FieldIdentifierCode[^\]]+""))"),"")</f>
        <v/>
      </c>
      <c r="G214" s="87" t="str">
        <f>MasterCMCopy!A214</f>
        <v>1.4</v>
      </c>
      <c r="H214" s="87" t="str">
        <f>MasterCMCopy!B214</f>
        <v>1.5</v>
      </c>
      <c r="J214" s="86" t="str">
        <f>IF(LEFT(MasterCMCopy!$C214,3)="ND-", IF(LEFT(MasterCMCopy!$X214,10)&lt;&gt;"epo:NonPub", MasterCMCopy!$L214, IF(RIGHT(MasterCMCopy!$X214,13)="epo:Procedure", "MG-Procedure", "")), "")</f>
        <v/>
      </c>
      <c r="K214" s="85" t="str">
        <f>IF(J214="", "", IF(J214="MG-Procedure", "ND-Root", MasterCMCopy!H214))</f>
        <v/>
      </c>
      <c r="L214" s="84" t="str">
        <f>IF($J214="", "", MasterCMCopy!$C214 &amp; " (concernsMaskedObject)")</f>
        <v/>
      </c>
      <c r="M214" s="84" t="str">
        <f>IFERROR(__xludf.DUMMYFUNCTION("IF($J214="""", """", ""Connection from NonPublishedInformation to "" &amp; REGEXEXTRACT(MasterCMCopy!$X214, "".*:(.*)"") &amp; "" under "" &amp; $J214 &amp; ""_"" &amp; $K214)"),"")</f>
        <v/>
      </c>
      <c r="N214" s="84" t="str">
        <f t="shared" si="6"/>
        <v/>
      </c>
      <c r="O214" s="86" t="str">
        <f>IFERROR(__xludf.DUMMYFUNCTION("IF($J214="""", """", IF($J214=""MG-Procedure"", """", REGEXREPLACE(MasterCMCopy!$P214,""\[[^\]]+\]"","""")))"),"")</f>
        <v/>
      </c>
      <c r="P214" s="83" t="str">
        <f>IFERROR(__xludf.DUMMYFUNCTION("REGEXREPLACE($O214,""[^/]+"","".."")"),"")</f>
        <v/>
      </c>
      <c r="Q214" s="84" t="str">
        <f>IF(AND(LEFT(MasterCMCopy!$C214,6)="BT-195", OR(MasterCMCopy!$O214&lt;&gt;MasterCMCopy!$O213,$G214&lt;&gt;$G213,$H214&lt;&gt;$H213)),MasterCMCopy!$C214,"")</f>
        <v/>
      </c>
      <c r="R214" s="84" t="str">
        <f>IF(AND(LEFT(MasterCMCopy!$C214,6)="BT-195", OR(MasterCMCopy!$O214&lt;&gt;MasterCMCopy!$O213,$G214&lt;&gt;$G213,$H214&lt;&gt;$H213)), "The field " &amp; MasterCMCopy!$C214 &amp; ", " &amp; MasterCMCopy!$D214 &amp; ", specifies information to generate the URI of the masked property","")</f>
        <v/>
      </c>
      <c r="S214" s="84" t="str">
        <f>IF(AND(LEFT(MasterCMCopy!$C214,6)="BT-195", OR(MasterCMCopy!$O214&lt;&gt;MasterCMCopy!$O213,$G214&lt;&gt;$G213,$H214&lt;&gt;$H213)),MasterCMCopy!$O214,"")</f>
        <v/>
      </c>
      <c r="T214" s="84" t="str">
        <f>IFERROR(__xludf.DUMMYFUNCTION("IF(AND(LEFT(MasterCMCopy!$C214,6)=""BT-195"", MasterCMCopy!$O214&lt;&gt;MasterCMCopy!$O213),IFNA(REGEXEXTRACT(MasterCMCopy!$Y214,""&lt;(.*)&gt;""),""UNKNOWN""),"""")"),"")</f>
        <v/>
      </c>
      <c r="U214" s="84" t="str">
        <f>IF(AND(LEFT(MasterCMCopy!$C214,6)="BT-197", MasterCMCopy!$C214&lt;&gt;MasterCMCopy!$C213),MasterCMCopy!$C214,"")</f>
        <v/>
      </c>
      <c r="V214" s="84" t="str">
        <f>IF(AND(LEFT(MasterCMCopy!$C214,6)="BT-197", MasterCMCopy!$C214&lt;&gt;MasterCMCopy!$C213), "In " &amp; MasterCMCopy!$C214 &amp; ", " &amp; MasterCMCopy!$D214 &amp; ", we link to the at-voc:non-publication-justification controlled list","")</f>
        <v/>
      </c>
      <c r="W214" s="84" t="str">
        <f>IF(AND(LEFT(MasterCMCopy!$C214,6)="BT-198", MasterCMCopy!$C214&lt;&gt;MasterCMCopy!$C213),MasterCMCopy!$C214,"")</f>
        <v>BT-198(BT-5422)-LotsGroup</v>
      </c>
      <c r="X214" s="84" t="str">
        <f>IF(AND(LEFT(MasterCMCopy!$C214,6)="BT-198", MasterCMCopy!$C214&lt;&gt;MasterCMCopy!$C213), MasterCMCopy!$D214 &amp; IF(AND(MasterCMCopy!$C214=MasterCMCopy!$C215, MasterCMCopy!$D214&lt;&gt;MasterCMCopy!$D215), (" (" &amp; MasterCMCopy!$D215 &amp; " below SDK 1.6)"), ""),"")</f>
        <v>Unpublished Accessibility Date (Unpublished Access Date below SDK 1.6)</v>
      </c>
      <c r="Y214" s="84" t="str">
        <f t="shared" si="2"/>
        <v>tedm:MG-langString-hasConfidentialityJustification--NonPublishedInformation-ND-LotsGroupAwardCriterionNumberFixUnpublish</v>
      </c>
      <c r="Z214" s="84" t="str">
        <f t="shared" si="3"/>
        <v/>
      </c>
      <c r="AA214" s="84" t="str">
        <f>IF(AND(LEFT(MasterCMCopy!$C214,6)="BT-196", MasterCMCopy!$C214&lt;&gt;MasterCMCopy!$C213),MasterCMCopy!$C214,"")</f>
        <v/>
      </c>
      <c r="AB214" s="84" t="str">
        <f>IF(AND(LEFT(MasterCMCopy!$C214,6)="BT-196", MasterCMCopy!$C214&lt;&gt;MasterCMCopy!$C213), MasterCMCopy!$D214 &amp; " of " &amp; MasterCMCopy!$L214 &amp; " under " &amp; MasterCMCopy!$I214,"")</f>
        <v/>
      </c>
      <c r="AC214" s="84" t="str">
        <f t="shared" si="4"/>
        <v/>
      </c>
      <c r="AD214" s="84" t="str">
        <f t="shared" si="5"/>
        <v/>
      </c>
    </row>
    <row r="215">
      <c r="A215" s="84" t="str">
        <f t="shared" si="1"/>
        <v/>
      </c>
      <c r="B215" s="84" t="str">
        <f>IF(MasterCMCopy!$X215="","---", "tedm:" &amp; IF(LEFT(MasterCMCopy!$C215, 3)="ND-", IF(LEFT(MasterCMCopy!$C219, 3)="ND-", MasterCMCopy!$L221, MasterCMCopy!$L219) &amp; "-" &amp; MasterCMCopy!$C215, MasterCMCopy!$L215 &amp; "-" &amp; MasterCMCopy!$I215))</f>
        <v>tedm:MG-NonPublishedInformation-ND-LotsGroupAwardCriterionNumberFixUnpublish</v>
      </c>
      <c r="C215" s="85" t="str">
        <f>IF(AND(LEFT(MasterCMCopy!$C215,6)="BT-195", OR(LEFT(MasterCMCopy!$C214,3)="ND-",$B215&lt;&gt;$B214)),MasterCMCopy!$L215,"")</f>
        <v/>
      </c>
      <c r="D215" s="84" t="str">
        <f>IF(AND(LEFT(MasterCMCopy!$C215,3)="ND-", OR(MasterCMCopy!$N215&lt;&gt;MasterCMCopy!$N214, MasterCMCopy!$P215&lt;&gt;MasterCMCopy!$P214)),MasterCMCopy!$C215,"")</f>
        <v/>
      </c>
      <c r="E215" s="84" t="str">
        <f>IF(AND(LEFT(MasterCMCopy!$C215,3)="ND-", OR(MasterCMCopy!$N215&lt;&gt;MasterCMCopy!$N214, MasterCMCopy!$P215&lt;&gt;MasterCMCopy!$P214)),MasterCMCopy!$N215,"")</f>
        <v/>
      </c>
      <c r="F215" s="86" t="str">
        <f>IFERROR(__xludf.DUMMYFUNCTION("IF($E215="""", """", REGEXEXTRACT($E215,""efbc:FieldIdentifierCode[^\]]+""))"),"")</f>
        <v/>
      </c>
      <c r="G215" s="87" t="str">
        <f>MasterCMCopy!A215</f>
        <v>1.6</v>
      </c>
      <c r="H215" s="87" t="str">
        <f>MasterCMCopy!B215</f>
        <v/>
      </c>
      <c r="J215" s="86" t="str">
        <f>IF(LEFT(MasterCMCopy!$C215,3)="ND-", IF(LEFT(MasterCMCopy!$X215,10)&lt;&gt;"epo:NonPub", MasterCMCopy!$L215, IF(RIGHT(MasterCMCopy!$X215,13)="epo:Procedure", "MG-Procedure", "")), "")</f>
        <v/>
      </c>
      <c r="K215" s="85" t="str">
        <f>IF(J215="", "", IF(J215="MG-Procedure", "ND-Root", MasterCMCopy!H215))</f>
        <v/>
      </c>
      <c r="L215" s="84" t="str">
        <f>IF($J215="", "", MasterCMCopy!$C215 &amp; " (concernsMaskedObject)")</f>
        <v/>
      </c>
      <c r="M215" s="84" t="str">
        <f>IFERROR(__xludf.DUMMYFUNCTION("IF($J215="""", """", ""Connection from NonPublishedInformation to "" &amp; REGEXEXTRACT(MasterCMCopy!$X215, "".*:(.*)"") &amp; "" under "" &amp; $J215 &amp; ""_"" &amp; $K215)"),"")</f>
        <v/>
      </c>
      <c r="N215" s="84" t="str">
        <f t="shared" si="6"/>
        <v/>
      </c>
      <c r="O215" s="86" t="str">
        <f>IFERROR(__xludf.DUMMYFUNCTION("IF($J215="""", """", IF($J215=""MG-Procedure"", """", REGEXREPLACE(MasterCMCopy!$P215,""\[[^\]]+\]"","""")))"),"")</f>
        <v/>
      </c>
      <c r="P215" s="83" t="str">
        <f>IFERROR(__xludf.DUMMYFUNCTION("REGEXREPLACE($O215,""[^/]+"","".."")"),"")</f>
        <v/>
      </c>
      <c r="Q215" s="84" t="str">
        <f>IF(AND(LEFT(MasterCMCopy!$C215,6)="BT-195", OR(MasterCMCopy!$O215&lt;&gt;MasterCMCopy!$O214,$G215&lt;&gt;$G214,$H215&lt;&gt;$H214)),MasterCMCopy!$C215,"")</f>
        <v/>
      </c>
      <c r="R215" s="84" t="str">
        <f>IF(AND(LEFT(MasterCMCopy!$C215,6)="BT-195", OR(MasterCMCopy!$O215&lt;&gt;MasterCMCopy!$O214,$G215&lt;&gt;$G214,$H215&lt;&gt;$H214)), "The field " &amp; MasterCMCopy!$C215 &amp; ", " &amp; MasterCMCopy!$D215 &amp; ", specifies information to generate the URI of the masked property","")</f>
        <v/>
      </c>
      <c r="S215" s="84" t="str">
        <f>IF(AND(LEFT(MasterCMCopy!$C215,6)="BT-195", OR(MasterCMCopy!$O215&lt;&gt;MasterCMCopy!$O214,$G215&lt;&gt;$G214,$H215&lt;&gt;$H214)),MasterCMCopy!$O215,"")</f>
        <v/>
      </c>
      <c r="T215" s="84" t="str">
        <f>IFERROR(__xludf.DUMMYFUNCTION("IF(AND(LEFT(MasterCMCopy!$C215,6)=""BT-195"", MasterCMCopy!$O215&lt;&gt;MasterCMCopy!$O214),IFNA(REGEXEXTRACT(MasterCMCopy!$Y215,""&lt;(.*)&gt;""),""UNKNOWN""),"""")"),"")</f>
        <v/>
      </c>
      <c r="U215" s="84" t="str">
        <f>IF(AND(LEFT(MasterCMCopy!$C215,6)="BT-197", MasterCMCopy!$C215&lt;&gt;MasterCMCopy!$C214),MasterCMCopy!$C215,"")</f>
        <v/>
      </c>
      <c r="V215" s="84" t="str">
        <f>IF(AND(LEFT(MasterCMCopy!$C215,6)="BT-197", MasterCMCopy!$C215&lt;&gt;MasterCMCopy!$C214), "In " &amp; MasterCMCopy!$C215 &amp; ", " &amp; MasterCMCopy!$D215 &amp; ", we link to the at-voc:non-publication-justification controlled list","")</f>
        <v/>
      </c>
      <c r="W215" s="84" t="str">
        <f>IF(AND(LEFT(MasterCMCopy!$C215,6)="BT-198", MasterCMCopy!$C215&lt;&gt;MasterCMCopy!$C214),MasterCMCopy!$C215,"")</f>
        <v/>
      </c>
      <c r="X215" s="84" t="str">
        <f>IF(AND(LEFT(MasterCMCopy!$C215,6)="BT-198", MasterCMCopy!$C215&lt;&gt;MasterCMCopy!$C214), MasterCMCopy!$D215 &amp; IF(AND(MasterCMCopy!$C215=MasterCMCopy!$C216, MasterCMCopy!$D215&lt;&gt;MasterCMCopy!$D216), (" (" &amp; MasterCMCopy!$D216 &amp; " below SDK 1.6)"), ""),"")</f>
        <v/>
      </c>
      <c r="Y215" s="84" t="str">
        <f t="shared" si="2"/>
        <v>tedm:MG-langString-hasConfidentialityJustification--NonPublishedInformation-ND-LotsGroupAwardCriterionNumberFixUnpublish</v>
      </c>
      <c r="Z215" s="84" t="str">
        <f t="shared" si="3"/>
        <v/>
      </c>
      <c r="AA215" s="84" t="str">
        <f>IF(AND(LEFT(MasterCMCopy!$C215,6)="BT-196", MasterCMCopy!$C215&lt;&gt;MasterCMCopy!$C214),MasterCMCopy!$C215,"")</f>
        <v/>
      </c>
      <c r="AB215" s="84" t="str">
        <f>IF(AND(LEFT(MasterCMCopy!$C215,6)="BT-196", MasterCMCopy!$C215&lt;&gt;MasterCMCopy!$C214), MasterCMCopy!$D215 &amp; " of " &amp; MasterCMCopy!$L215 &amp; " under " &amp; MasterCMCopy!$I215,"")</f>
        <v/>
      </c>
      <c r="AC215" s="84" t="str">
        <f t="shared" si="4"/>
        <v/>
      </c>
      <c r="AD215" s="84" t="str">
        <f t="shared" si="5"/>
        <v/>
      </c>
    </row>
    <row r="216">
      <c r="A216" s="84" t="str">
        <f t="shared" si="1"/>
        <v>ND-LotsGroupAwardCriterionThresholdNumberUnpublish.rml.ttl</v>
      </c>
      <c r="B216" s="84" t="str">
        <f>IF(MasterCMCopy!$X216="","---", "tedm:" &amp; IF(LEFT(MasterCMCopy!$C216, 3)="ND-", IF(LEFT(MasterCMCopy!$C220, 3)="ND-", MasterCMCopy!$L222, MasterCMCopy!$L220) &amp; "-" &amp; MasterCMCopy!$C216, MasterCMCopy!$L216 &amp; "-" &amp; MasterCMCopy!$I216))</f>
        <v>tedm:MG-NonPublishedInformation-ND-LotsGroupAwardCriterionThresholdNumberUnpublish</v>
      </c>
      <c r="C216" s="85" t="str">
        <f>IF(AND(LEFT(MasterCMCopy!$C216,6)="BT-195", OR(LEFT(MasterCMCopy!$C215,3)="ND-",$B216&lt;&gt;$B215)),MasterCMCopy!$L216,"")</f>
        <v/>
      </c>
      <c r="D216" s="84" t="str">
        <f>IF(AND(LEFT(MasterCMCopy!$C216,3)="ND-", OR(MasterCMCopy!$N216&lt;&gt;MasterCMCopy!$N215, MasterCMCopy!$P216&lt;&gt;MasterCMCopy!$P215)),MasterCMCopy!$C216,"")</f>
        <v>ND-LotsGroupAwardCriterionThresholdNumberUnpublish</v>
      </c>
      <c r="E216" s="84" t="str">
        <f>IF(AND(LEFT(MasterCMCopy!$C216,3)="ND-", OR(MasterCMCopy!$N216&lt;&gt;MasterCMCopy!$N215, MasterCMCopy!$P216&lt;&gt;MasterCMCopy!$P215)),MasterCMCopy!$N216,"")</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v>
      </c>
      <c r="F216" s="86" t="str">
        <f>IFERROR(__xludf.DUMMYFUNCTION("IF($E216="""", """", REGEXEXTRACT($E216,""efbc:FieldIdentifierCode[^\]]+""))"),"efbc:FieldIdentifierCode/text()='awa-cri-num'")</f>
        <v>efbc:FieldIdentifierCode/text()='awa-cri-num'</v>
      </c>
      <c r="G216" s="87" t="str">
        <f>MasterCMCopy!A216</f>
        <v>1.8</v>
      </c>
      <c r="H216" s="87" t="str">
        <f>MasterCMCopy!B216</f>
        <v/>
      </c>
      <c r="J216" s="86" t="str">
        <f>IF(LEFT(MasterCMCopy!$C216,3)="ND-", IF(LEFT(MasterCMCopy!$X216,10)&lt;&gt;"epo:NonPub", MasterCMCopy!$L216, IF(RIGHT(MasterCMCopy!$X216,13)="epo:Procedure", "MG-Procedure", "")), "")</f>
        <v/>
      </c>
      <c r="K216" s="85" t="str">
        <f>IF(J216="", "", IF(J216="MG-Procedure", "ND-Root", MasterCMCopy!H216))</f>
        <v/>
      </c>
      <c r="L216" s="84" t="str">
        <f>IF($J216="", "", MasterCMCopy!$C216 &amp; " (concernsMaskedObject)")</f>
        <v/>
      </c>
      <c r="M216" s="84" t="str">
        <f>IFERROR(__xludf.DUMMYFUNCTION("IF($J216="""", """", ""Connection from NonPublishedInformation to "" &amp; REGEXEXTRACT(MasterCMCopy!$X216, "".*:(.*)"") &amp; "" under "" &amp; $J216 &amp; ""_"" &amp; $K216)"),"")</f>
        <v/>
      </c>
      <c r="N216" s="84" t="str">
        <f t="shared" si="6"/>
        <v/>
      </c>
      <c r="O216" s="86" t="str">
        <f>IFERROR(__xludf.DUMMYFUNCTION("IF($J216="""", """", IF($J216=""MG-Procedure"", """", REGEXREPLACE(MasterCMCopy!$P216,""\[[^\]]+\]"","""")))"),"")</f>
        <v/>
      </c>
      <c r="P216" s="83" t="str">
        <f>IFERROR(__xludf.DUMMYFUNCTION("REGEXREPLACE($O216,""[^/]+"","".."")"),"")</f>
        <v/>
      </c>
      <c r="Q216" s="84" t="str">
        <f>IF(AND(LEFT(MasterCMCopy!$C216,6)="BT-195", OR(MasterCMCopy!$O216&lt;&gt;MasterCMCopy!$O215,$G216&lt;&gt;$G215,$H216&lt;&gt;$H215)),MasterCMCopy!$C216,"")</f>
        <v/>
      </c>
      <c r="R216" s="84" t="str">
        <f>IF(AND(LEFT(MasterCMCopy!$C216,6)="BT-195", OR(MasterCMCopy!$O216&lt;&gt;MasterCMCopy!$O215,$G216&lt;&gt;$G215,$H216&lt;&gt;$H215)), "The field " &amp; MasterCMCopy!$C216 &amp; ", " &amp; MasterCMCopy!$D216 &amp; ", specifies information to generate the URI of the masked property","")</f>
        <v/>
      </c>
      <c r="S216" s="84" t="str">
        <f>IF(AND(LEFT(MasterCMCopy!$C216,6)="BT-195", OR(MasterCMCopy!$O216&lt;&gt;MasterCMCopy!$O215,$G216&lt;&gt;$G215,$H216&lt;&gt;$H215)),MasterCMCopy!$O216,"")</f>
        <v/>
      </c>
      <c r="T216" s="84" t="str">
        <f>IFERROR(__xludf.DUMMYFUNCTION("IF(AND(LEFT(MasterCMCopy!$C216,6)=""BT-195"", MasterCMCopy!$O216&lt;&gt;MasterCMCopy!$O215),IFNA(REGEXEXTRACT(MasterCMCopy!$Y216,""&lt;(.*)&gt;""),""UNKNOWN""),"""")"),"")</f>
        <v/>
      </c>
      <c r="U216" s="84" t="str">
        <f>IF(AND(LEFT(MasterCMCopy!$C216,6)="BT-197", MasterCMCopy!$C216&lt;&gt;MasterCMCopy!$C215),MasterCMCopy!$C216,"")</f>
        <v/>
      </c>
      <c r="V216" s="84" t="str">
        <f>IF(AND(LEFT(MasterCMCopy!$C216,6)="BT-197", MasterCMCopy!$C216&lt;&gt;MasterCMCopy!$C215), "In " &amp; MasterCMCopy!$C216 &amp; ", " &amp; MasterCMCopy!$D216 &amp; ", we link to the at-voc:non-publication-justification controlled list","")</f>
        <v/>
      </c>
      <c r="W216" s="84" t="str">
        <f>IF(AND(LEFT(MasterCMCopy!$C216,6)="BT-198", MasterCMCopy!$C216&lt;&gt;MasterCMCopy!$C215),MasterCMCopy!$C216,"")</f>
        <v/>
      </c>
      <c r="X216" s="84" t="str">
        <f>IF(AND(LEFT(MasterCMCopy!$C216,6)="BT-198", MasterCMCopy!$C216&lt;&gt;MasterCMCopy!$C215), MasterCMCopy!$D216 &amp; IF(AND(MasterCMCopy!$C216=MasterCMCopy!$C217, MasterCMCopy!$D216&lt;&gt;MasterCMCopy!$D217), (" (" &amp; MasterCMCopy!$D217 &amp; " below SDK 1.6)"), ""),"")</f>
        <v/>
      </c>
      <c r="Y216" s="84" t="str">
        <f t="shared" si="2"/>
        <v>tedm:MG-langString-hasConfidentialityJustification--NonPublishedInformation-ND-LotsGroupAwardCriterionThresholdNumberUnpublish</v>
      </c>
      <c r="Z216" s="84" t="str">
        <f t="shared" si="3"/>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v>
      </c>
      <c r="AA216" s="84" t="str">
        <f>IF(AND(LEFT(MasterCMCopy!$C216,6)="BT-196", MasterCMCopy!$C216&lt;&gt;MasterCMCopy!$C215),MasterCMCopy!$C216,"")</f>
        <v/>
      </c>
      <c r="AB216" s="84" t="str">
        <f>IF(AND(LEFT(MasterCMCopy!$C216,6)="BT-196", MasterCMCopy!$C216&lt;&gt;MasterCMCopy!$C215), MasterCMCopy!$D216 &amp; " of " &amp; MasterCMCopy!$L216 &amp; " under " &amp; MasterCMCopy!$I216,"")</f>
        <v/>
      </c>
      <c r="AC216" s="84" t="str">
        <f t="shared" si="4"/>
        <v/>
      </c>
      <c r="AD216" s="84" t="str">
        <f t="shared" si="5"/>
        <v/>
      </c>
    </row>
    <row r="217">
      <c r="A217" s="84" t="str">
        <f t="shared" si="1"/>
        <v/>
      </c>
      <c r="B217" s="84" t="str">
        <f>IF(MasterCMCopy!$X217="","---", "tedm:" &amp; IF(LEFT(MasterCMCopy!$C217, 3)="ND-", IF(LEFT(MasterCMCopy!$C221, 3)="ND-", MasterCMCopy!$L223, MasterCMCopy!$L221) &amp; "-" &amp; MasterCMCopy!$C217, MasterCMCopy!$L217 &amp; "-" &amp; MasterCMCopy!$I217))</f>
        <v>tedm:MG-NonPublishedInformation-ND-LotsGroupAwardCriterionThresholdNumberUnpublish</v>
      </c>
      <c r="C217" s="85" t="str">
        <f>IF(AND(LEFT(MasterCMCopy!$C217,6)="BT-195", OR(LEFT(MasterCMCopy!$C216,3)="ND-",$B217&lt;&gt;$B216)),MasterCMCopy!$L217,"")</f>
        <v/>
      </c>
      <c r="D217" s="84" t="str">
        <f>IF(AND(LEFT(MasterCMCopy!$C217,3)="ND-", OR(MasterCMCopy!$N217&lt;&gt;MasterCMCopy!$N216, MasterCMCopy!$P217&lt;&gt;MasterCMCopy!$P216)),MasterCMCopy!$C217,"")</f>
        <v/>
      </c>
      <c r="E217" s="84" t="str">
        <f>IF(AND(LEFT(MasterCMCopy!$C217,3)="ND-", OR(MasterCMCopy!$N217&lt;&gt;MasterCMCopy!$N216, MasterCMCopy!$P217&lt;&gt;MasterCMCopy!$P216)),MasterCMCopy!$N217,"")</f>
        <v/>
      </c>
      <c r="F217" s="86" t="str">
        <f>IFERROR(__xludf.DUMMYFUNCTION("IF($E217="""", """", REGEXEXTRACT($E217,""efbc:FieldIdentifierCode[^\]]+""))"),"")</f>
        <v/>
      </c>
      <c r="G217" s="87" t="str">
        <f>MasterCMCopy!A217</f>
        <v>1.8</v>
      </c>
      <c r="H217" s="87" t="str">
        <f>MasterCMCopy!B217</f>
        <v/>
      </c>
      <c r="J217" s="86" t="str">
        <f>IF(LEFT(MasterCMCopy!$C217,3)="ND-", IF(LEFT(MasterCMCopy!$X217,10)&lt;&gt;"epo:NonPub", MasterCMCopy!$L217, IF(RIGHT(MasterCMCopy!$X217,13)="epo:Procedure", "MG-Procedure", "")), "")</f>
        <v/>
      </c>
      <c r="K217" s="85" t="str">
        <f>IF(J217="", "", IF(J217="MG-Procedure", "ND-Root", MasterCMCopy!H217))</f>
        <v/>
      </c>
      <c r="L217" s="84" t="str">
        <f>IF($J217="", "", MasterCMCopy!$C217 &amp; " (concernsMaskedObject)")</f>
        <v/>
      </c>
      <c r="M217" s="84" t="str">
        <f>IFERROR(__xludf.DUMMYFUNCTION("IF($J217="""", """", ""Connection from NonPublishedInformation to "" &amp; REGEXEXTRACT(MasterCMCopy!$X217, "".*:(.*)"") &amp; "" under "" &amp; $J217 &amp; ""_"" &amp; $K217)"),"")</f>
        <v/>
      </c>
      <c r="N217" s="84" t="str">
        <f t="shared" si="6"/>
        <v/>
      </c>
      <c r="O217" s="86" t="str">
        <f>IFERROR(__xludf.DUMMYFUNCTION("IF($J217="""", """", IF($J217=""MG-Procedure"", """", REGEXREPLACE(MasterCMCopy!$P217,""\[[^\]]+\]"","""")))"),"")</f>
        <v/>
      </c>
      <c r="P217" s="83" t="str">
        <f>IFERROR(__xludf.DUMMYFUNCTION("REGEXREPLACE($O217,""[^/]+"","".."")"),"")</f>
        <v/>
      </c>
      <c r="Q217" s="84" t="str">
        <f>IF(AND(LEFT(MasterCMCopy!$C217,6)="BT-195", OR(MasterCMCopy!$O217&lt;&gt;MasterCMCopy!$O216,$G217&lt;&gt;$G216,$H217&lt;&gt;$H216)),MasterCMCopy!$C217,"")</f>
        <v/>
      </c>
      <c r="R217" s="84" t="str">
        <f>IF(AND(LEFT(MasterCMCopy!$C217,6)="BT-195", OR(MasterCMCopy!$O217&lt;&gt;MasterCMCopy!$O216,$G217&lt;&gt;$G216,$H217&lt;&gt;$H216)), "The field " &amp; MasterCMCopy!$C217 &amp; ", " &amp; MasterCMCopy!$D217 &amp; ", specifies information to generate the URI of the masked property","")</f>
        <v/>
      </c>
      <c r="S217" s="84" t="str">
        <f>IF(AND(LEFT(MasterCMCopy!$C217,6)="BT-195", OR(MasterCMCopy!$O217&lt;&gt;MasterCMCopy!$O216,$G217&lt;&gt;$G216,$H217&lt;&gt;$H216)),MasterCMCopy!$O217,"")</f>
        <v/>
      </c>
      <c r="T217" s="84" t="str">
        <f>IFERROR(__xludf.DUMMYFUNCTION("IF(AND(LEFT(MasterCMCopy!$C217,6)=""BT-195"", MasterCMCopy!$O217&lt;&gt;MasterCMCopy!$O216),IFNA(REGEXEXTRACT(MasterCMCopy!$Y217,""&lt;(.*)&gt;""),""UNKNOWN""),"""")"),"")</f>
        <v/>
      </c>
      <c r="U217" s="84" t="str">
        <f>IF(AND(LEFT(MasterCMCopy!$C217,6)="BT-197", MasterCMCopy!$C217&lt;&gt;MasterCMCopy!$C216),MasterCMCopy!$C217,"")</f>
        <v/>
      </c>
      <c r="V217" s="84" t="str">
        <f>IF(AND(LEFT(MasterCMCopy!$C217,6)="BT-197", MasterCMCopy!$C217&lt;&gt;MasterCMCopy!$C216), "In " &amp; MasterCMCopy!$C217 &amp; ", " &amp; MasterCMCopy!$D217 &amp; ", we link to the at-voc:non-publication-justification controlled list","")</f>
        <v/>
      </c>
      <c r="W217" s="84" t="str">
        <f>IF(AND(LEFT(MasterCMCopy!$C217,6)="BT-198", MasterCMCopy!$C217&lt;&gt;MasterCMCopy!$C216),MasterCMCopy!$C217,"")</f>
        <v/>
      </c>
      <c r="X217" s="84" t="str">
        <f>IF(AND(LEFT(MasterCMCopy!$C217,6)="BT-198", MasterCMCopy!$C217&lt;&gt;MasterCMCopy!$C216), MasterCMCopy!$D217 &amp; IF(AND(MasterCMCopy!$C217=MasterCMCopy!$C218, MasterCMCopy!$D217&lt;&gt;MasterCMCopy!$D218), (" (" &amp; MasterCMCopy!$D218 &amp; " below SDK 1.6)"), ""),"")</f>
        <v/>
      </c>
      <c r="Y217" s="84" t="str">
        <f t="shared" si="2"/>
        <v>tedm:MG-langString-hasConfidentialityJustification--NonPublishedInformation-ND-LotsGroupAwardCriterionThresholdNumberUnpublish</v>
      </c>
      <c r="Z217" s="84" t="str">
        <f t="shared" si="3"/>
        <v/>
      </c>
      <c r="AA217" s="84" t="str">
        <f>IF(AND(LEFT(MasterCMCopy!$C217,6)="BT-196", MasterCMCopy!$C217&lt;&gt;MasterCMCopy!$C216),MasterCMCopy!$C217,"")</f>
        <v/>
      </c>
      <c r="AB217" s="84" t="str">
        <f>IF(AND(LEFT(MasterCMCopy!$C217,6)="BT-196", MasterCMCopy!$C217&lt;&gt;MasterCMCopy!$C216), MasterCMCopy!$D217 &amp; " of " &amp; MasterCMCopy!$L217 &amp; " under " &amp; MasterCMCopy!$I217,"")</f>
        <v/>
      </c>
      <c r="AC217" s="84" t="str">
        <f t="shared" si="4"/>
        <v/>
      </c>
      <c r="AD217" s="84" t="str">
        <f t="shared" si="5"/>
        <v/>
      </c>
    </row>
    <row r="218">
      <c r="A218" s="84" t="str">
        <f t="shared" si="1"/>
        <v/>
      </c>
      <c r="B218" s="84" t="str">
        <f>IF(MasterCMCopy!$X218="","---", "tedm:" &amp; IF(LEFT(MasterCMCopy!$C218, 3)="ND-", IF(LEFT(MasterCMCopy!$C222, 3)="ND-", MasterCMCopy!$L224, MasterCMCopy!$L222) &amp; "-" &amp; MasterCMCopy!$C218, MasterCMCopy!$L218 &amp; "-" &amp; MasterCMCopy!$I218))</f>
        <v>tedm:MG-NonPublishedInformation-ND-LotsGroupAwardCriterionThresholdNumberUnpublish</v>
      </c>
      <c r="C218" s="85" t="str">
        <f>IF(AND(LEFT(MasterCMCopy!$C218,6)="BT-195", OR(LEFT(MasterCMCopy!$C217,3)="ND-",$B218&lt;&gt;$B217)),MasterCMCopy!$L218,"")</f>
        <v/>
      </c>
      <c r="D218" s="84" t="str">
        <f>IF(AND(LEFT(MasterCMCopy!$C218,3)="ND-", OR(MasterCMCopy!$N218&lt;&gt;MasterCMCopy!$N217, MasterCMCopy!$P218&lt;&gt;MasterCMCopy!$P217)),MasterCMCopy!$C218,"")</f>
        <v/>
      </c>
      <c r="E218" s="84" t="str">
        <f>IF(AND(LEFT(MasterCMCopy!$C218,3)="ND-", OR(MasterCMCopy!$N218&lt;&gt;MasterCMCopy!$N217, MasterCMCopy!$P218&lt;&gt;MasterCMCopy!$P217)),MasterCMCopy!$N218,"")</f>
        <v/>
      </c>
      <c r="F218" s="86" t="str">
        <f>IFERROR(__xludf.DUMMYFUNCTION("IF($E218="""", """", REGEXEXTRACT($E218,""efbc:FieldIdentifierCode[^\]]+""))"),"")</f>
        <v/>
      </c>
      <c r="G218" s="87" t="str">
        <f>MasterCMCopy!A218</f>
        <v>1.8</v>
      </c>
      <c r="H218" s="87" t="str">
        <f>MasterCMCopy!B218</f>
        <v/>
      </c>
      <c r="J218" s="86" t="str">
        <f>IF(LEFT(MasterCMCopy!$C218,3)="ND-", IF(LEFT(MasterCMCopy!$X218,10)&lt;&gt;"epo:NonPub", MasterCMCopy!$L218, IF(RIGHT(MasterCMCopy!$X218,13)="epo:Procedure", "MG-Procedure", "")), "")</f>
        <v>MG-AwardCriterion-specifiesProcurementCriterion-LotGroup</v>
      </c>
      <c r="K218" s="85" t="str">
        <f>IF(J218="", "", IF(J218="MG-Procedure", "ND-Root", MasterCMCopy!H218))</f>
        <v>ND-LotsGroupAwardThresholdCriterionParameter</v>
      </c>
      <c r="L218" s="84" t="str">
        <f>IF($J218="", "", MasterCMCopy!$C218 &amp; " (concernsMaskedObject)")</f>
        <v>ND-LotsGroupAwardCriterionThresholdNumberUnpublish (concernsMaskedObject)</v>
      </c>
      <c r="M218" s="84" t="str">
        <f>IFERROR(__xludf.DUMMYFUNCTION("IF($J218="""", """", ""Connection from NonPublishedInformation to "" &amp; REGEXEXTRACT(MasterCMCopy!$X218, "".*:(.*)"") &amp; "" under "" &amp; $J218 &amp; ""_"" &amp; $K218)"),"Connection from NonPublishedInformation to Constraint under MG-AwardCriterion-specifiesProcurementCriterion-LotGroup_ND-LotsGroupAwardThresholdCriterionParameter")</f>
        <v>Connection from NonPublishedInformation to Constraint under MG-AwardCriterion-specifiesProcurementCriterion-LotGroup_ND-LotsGroupAwardThresholdCriterionParameter</v>
      </c>
      <c r="N218" s="84" t="str">
        <f t="shared" si="6"/>
        <v>tedm:MG-AwardCriterion-specifiesProcurementCriterion-LotGroup_ND-LotsGroupAwardThresholdCriterionParameter</v>
      </c>
      <c r="O218" s="86" t="str">
        <f>IFERROR(__xludf.DUMMYFUNCTION("IF($J218="""", """", IF($J218=""MG-Procedure"", """", REGEXREPLACE(MasterCMCopy!$P218,""\[[^\]]+\]"","""")))"),"efac:FieldsPrivacy")</f>
        <v>efac:FieldsPrivacy</v>
      </c>
      <c r="P218" s="83" t="str">
        <f>IFERROR(__xludf.DUMMYFUNCTION("REGEXREPLACE($O218,""[^/]+"","".."")"),"..")</f>
        <v>..</v>
      </c>
      <c r="Q218" s="84" t="str">
        <f>IF(AND(LEFT(MasterCMCopy!$C218,6)="BT-195", OR(MasterCMCopy!$O218&lt;&gt;MasterCMCopy!$O217,$G218&lt;&gt;$G217,$H218&lt;&gt;$H217)),MasterCMCopy!$C218,"")</f>
        <v/>
      </c>
      <c r="R218" s="84" t="str">
        <f>IF(AND(LEFT(MasterCMCopy!$C218,6)="BT-195", OR(MasterCMCopy!$O218&lt;&gt;MasterCMCopy!$O217,$G218&lt;&gt;$G217,$H218&lt;&gt;$H217)), "The field " &amp; MasterCMCopy!$C218 &amp; ", " &amp; MasterCMCopy!$D218 &amp; ", specifies information to generate the URI of the masked property","")</f>
        <v/>
      </c>
      <c r="S218" s="84" t="str">
        <f>IF(AND(LEFT(MasterCMCopy!$C218,6)="BT-195", OR(MasterCMCopy!$O218&lt;&gt;MasterCMCopy!$O217,$G218&lt;&gt;$G217,$H218&lt;&gt;$H217)),MasterCMCopy!$O218,"")</f>
        <v/>
      </c>
      <c r="T218" s="84" t="str">
        <f>IFERROR(__xludf.DUMMYFUNCTION("IF(AND(LEFT(MasterCMCopy!$C218,6)=""BT-195"", MasterCMCopy!$O218&lt;&gt;MasterCMCopy!$O217),IFNA(REGEXEXTRACT(MasterCMCopy!$Y218,""&lt;(.*)&gt;""),""UNKNOWN""),"""")"),"")</f>
        <v/>
      </c>
      <c r="U218" s="84" t="str">
        <f>IF(AND(LEFT(MasterCMCopy!$C218,6)="BT-197", MasterCMCopy!$C218&lt;&gt;MasterCMCopy!$C217),MasterCMCopy!$C218,"")</f>
        <v/>
      </c>
      <c r="V218" s="84" t="str">
        <f>IF(AND(LEFT(MasterCMCopy!$C218,6)="BT-197", MasterCMCopy!$C218&lt;&gt;MasterCMCopy!$C217), "In " &amp; MasterCMCopy!$C218 &amp; ", " &amp; MasterCMCopy!$D218 &amp; ", we link to the at-voc:non-publication-justification controlled list","")</f>
        <v/>
      </c>
      <c r="W218" s="84" t="str">
        <f>IF(AND(LEFT(MasterCMCopy!$C218,6)="BT-198", MasterCMCopy!$C218&lt;&gt;MasterCMCopy!$C217),MasterCMCopy!$C218,"")</f>
        <v/>
      </c>
      <c r="X218" s="84" t="str">
        <f>IF(AND(LEFT(MasterCMCopy!$C218,6)="BT-198", MasterCMCopy!$C218&lt;&gt;MasterCMCopy!$C217), MasterCMCopy!$D218 &amp; IF(AND(MasterCMCopy!$C218=MasterCMCopy!$C219, MasterCMCopy!$D218&lt;&gt;MasterCMCopy!$D219), (" (" &amp; MasterCMCopy!$D219 &amp; " below SDK 1.6)"), ""),"")</f>
        <v/>
      </c>
      <c r="Y218" s="84" t="str">
        <f t="shared" si="2"/>
        <v>tedm:MG-langString-hasConfidentialityJustification--NonPublishedInformation-ND-LotsGroupAwardCriterionThresholdNumberUnpublish</v>
      </c>
      <c r="Z218" s="84" t="str">
        <f t="shared" si="3"/>
        <v/>
      </c>
      <c r="AA218" s="84" t="str">
        <f>IF(AND(LEFT(MasterCMCopy!$C218,6)="BT-196", MasterCMCopy!$C218&lt;&gt;MasterCMCopy!$C217),MasterCMCopy!$C218,"")</f>
        <v/>
      </c>
      <c r="AB218" s="84" t="str">
        <f>IF(AND(LEFT(MasterCMCopy!$C218,6)="BT-196", MasterCMCopy!$C218&lt;&gt;MasterCMCopy!$C217), MasterCMCopy!$D218 &amp; " of " &amp; MasterCMCopy!$L218 &amp; " under " &amp; MasterCMCopy!$I218,"")</f>
        <v/>
      </c>
      <c r="AC218" s="84" t="str">
        <f t="shared" si="4"/>
        <v/>
      </c>
      <c r="AD218" s="84" t="str">
        <f t="shared" si="5"/>
        <v/>
      </c>
    </row>
    <row r="219">
      <c r="A219" s="84" t="str">
        <f t="shared" si="1"/>
        <v/>
      </c>
      <c r="B219" s="84" t="str">
        <f>IF(MasterCMCopy!$X219="","---", "tedm:" &amp; IF(LEFT(MasterCMCopy!$C219, 3)="ND-", IF(LEFT(MasterCMCopy!$C223, 3)="ND-", MasterCMCopy!$L225, MasterCMCopy!$L223) &amp; "-" &amp; MasterCMCopy!$C219, MasterCMCopy!$L219 &amp; "-" &amp; MasterCMCopy!$I219))</f>
        <v>tedm:MG-NonPublishedInformation-ND-LotsGroupAwardCriterionThresholdNumberUnpublish</v>
      </c>
      <c r="C219" s="85" t="str">
        <f>IF(AND(LEFT(MasterCMCopy!$C219,6)="BT-195", OR(LEFT(MasterCMCopy!$C218,3)="ND-",$B219&lt;&gt;$B218)),MasterCMCopy!$L219,"")</f>
        <v>MG-NonPublishedInformation</v>
      </c>
      <c r="D219" s="84" t="str">
        <f>IF(AND(LEFT(MasterCMCopy!$C219,3)="ND-", OR(MasterCMCopy!$N219&lt;&gt;MasterCMCopy!$N218, MasterCMCopy!$P219&lt;&gt;MasterCMCopy!$P218)),MasterCMCopy!$C219,"")</f>
        <v/>
      </c>
      <c r="E219" s="84" t="str">
        <f>IF(AND(LEFT(MasterCMCopy!$C219,3)="ND-", OR(MasterCMCopy!$N219&lt;&gt;MasterCMCopy!$N218, MasterCMCopy!$P219&lt;&gt;MasterCMCopy!$P218)),MasterCMCopy!$N219,"")</f>
        <v/>
      </c>
      <c r="F219" s="86" t="str">
        <f>IFERROR(__xludf.DUMMYFUNCTION("IF($E219="""", """", REGEXEXTRACT($E219,""efbc:FieldIdentifierCode[^\]]+""))"),"")</f>
        <v/>
      </c>
      <c r="G219" s="87" t="str">
        <f>MasterCMCopy!A219</f>
        <v>1.8</v>
      </c>
      <c r="H219" s="87" t="str">
        <f>MasterCMCopy!B219</f>
        <v/>
      </c>
      <c r="J219" s="86" t="str">
        <f>IF(LEFT(MasterCMCopy!$C219,3)="ND-", IF(LEFT(MasterCMCopy!$X219,10)&lt;&gt;"epo:NonPub", MasterCMCopy!$L219, IF(RIGHT(MasterCMCopy!$X219,13)="epo:Procedure", "MG-Procedure", "")), "")</f>
        <v/>
      </c>
      <c r="K219" s="85" t="str">
        <f>IF(J219="", "", IF(J219="MG-Procedure", "ND-Root", MasterCMCopy!H219))</f>
        <v/>
      </c>
      <c r="L219" s="84" t="str">
        <f>IF($J219="", "", MasterCMCopy!$C219 &amp; " (concernsMaskedObject)")</f>
        <v/>
      </c>
      <c r="M219" s="84" t="str">
        <f>IFERROR(__xludf.DUMMYFUNCTION("IF($J219="""", """", ""Connection from NonPublishedInformation to "" &amp; REGEXEXTRACT(MasterCMCopy!$X219, "".*:(.*)"") &amp; "" under "" &amp; $J219 &amp; ""_"" &amp; $K219)"),"")</f>
        <v/>
      </c>
      <c r="N219" s="84" t="str">
        <f t="shared" si="6"/>
        <v/>
      </c>
      <c r="O219" s="86" t="str">
        <f>IFERROR(__xludf.DUMMYFUNCTION("IF($J219="""", """", IF($J219=""MG-Procedure"", """", REGEXREPLACE(MasterCMCopy!$P219,""\[[^\]]+\]"","""")))"),"")</f>
        <v/>
      </c>
      <c r="P219" s="83" t="str">
        <f>IFERROR(__xludf.DUMMYFUNCTION("REGEXREPLACE($O219,""[^/]+"","".."")"),"")</f>
        <v/>
      </c>
      <c r="Q219" s="84" t="str">
        <f>IF(AND(LEFT(MasterCMCopy!$C219,6)="BT-195", OR(MasterCMCopy!$O219&lt;&gt;MasterCMCopy!$O218,$G219&lt;&gt;$G218,$H219&lt;&gt;$H218)),MasterCMCopy!$C219,"")</f>
        <v>BT-195(BT-541)-LotsGroup-Threshold</v>
      </c>
      <c r="R219" s="84" t="str">
        <f>IF(AND(LEFT(MasterCMCopy!$C219,6)="BT-195", OR(MasterCMCopy!$O219&lt;&gt;MasterCMCopy!$O218,$G219&lt;&gt;$G218,$H219&lt;&gt;$H218)), "The field " &amp; MasterCMCopy!$C219 &amp; ", " &amp; MasterCMCopy!$D219 &amp; ", specifies information to generate the URI of the masked property","")</f>
        <v>The field BT-195(BT-541)-LotsGroup-Threshold, Unpublished Identifier, specifies information to generate the URI of the masked property</v>
      </c>
      <c r="S219" s="84" t="str">
        <f>IF(AND(LEFT(MasterCMCopy!$C219,6)="BT-195", OR(MasterCMCopy!$O219&lt;&gt;MasterCMCopy!$O218,$G219&lt;&gt;$G218,$H219&lt;&gt;$H218)),MasterCMCopy!$O219,"")</f>
        <v>efbc:FieldIdentifierCode/text() = 'awa-cri-num'</v>
      </c>
      <c r="T219" s="88" t="str">
        <f>IFERROR(__xludf.DUMMYFUNCTION("IF(AND(LEFT(MasterCMCopy!$C219,6)=""BT-195"", MasterCMCopy!$O219&lt;&gt;MasterCMCopy!$O218),IFNA(REGEXEXTRACT(MasterCMCopy!$Y219,""&lt;(.*)&gt;""),""UNKNOWN""),"""")"),"http://data.europa.eu/a4g/ontology#hasThresholdValue")</f>
        <v>http://data.europa.eu/a4g/ontology#hasThresholdValue</v>
      </c>
      <c r="U219" s="84" t="str">
        <f>IF(AND(LEFT(MasterCMCopy!$C219,6)="BT-197", MasterCMCopy!$C219&lt;&gt;MasterCMCopy!$C218),MasterCMCopy!$C219,"")</f>
        <v/>
      </c>
      <c r="V219" s="84" t="str">
        <f>IF(AND(LEFT(MasterCMCopy!$C219,6)="BT-197", MasterCMCopy!$C219&lt;&gt;MasterCMCopy!$C218), "In " &amp; MasterCMCopy!$C219 &amp; ", " &amp; MasterCMCopy!$D219 &amp; ", we link to the at-voc:non-publication-justification controlled list","")</f>
        <v/>
      </c>
      <c r="W219" s="84" t="str">
        <f>IF(AND(LEFT(MasterCMCopy!$C219,6)="BT-198", MasterCMCopy!$C219&lt;&gt;MasterCMCopy!$C218),MasterCMCopy!$C219,"")</f>
        <v/>
      </c>
      <c r="X219" s="84" t="str">
        <f>IF(AND(LEFT(MasterCMCopy!$C219,6)="BT-198", MasterCMCopy!$C219&lt;&gt;MasterCMCopy!$C218), MasterCMCopy!$D219 &amp; IF(AND(MasterCMCopy!$C219=MasterCMCopy!$C220, MasterCMCopy!$D219&lt;&gt;MasterCMCopy!$D220), (" (" &amp; MasterCMCopy!$D220 &amp; " below SDK 1.6)"), ""),"")</f>
        <v/>
      </c>
      <c r="Y219" s="84" t="str">
        <f t="shared" si="2"/>
        <v>tedm:MG-langString-hasConfidentialityJustification--NonPublishedInformation-ND-LotsGroupAwardCriterionThresholdNumberUnpublish</v>
      </c>
      <c r="Z219" s="84" t="str">
        <f t="shared" si="3"/>
        <v/>
      </c>
      <c r="AA219" s="84" t="str">
        <f>IF(AND(LEFT(MasterCMCopy!$C219,6)="BT-196", MasterCMCopy!$C219&lt;&gt;MasterCMCopy!$C218),MasterCMCopy!$C219,"")</f>
        <v/>
      </c>
      <c r="AB219" s="84" t="str">
        <f>IF(AND(LEFT(MasterCMCopy!$C219,6)="BT-196", MasterCMCopy!$C219&lt;&gt;MasterCMCopy!$C218), MasterCMCopy!$D219 &amp; " of " &amp; MasterCMCopy!$L219 &amp; " under " &amp; MasterCMCopy!$I219,"")</f>
        <v/>
      </c>
      <c r="AC219" s="84" t="str">
        <f t="shared" si="4"/>
        <v/>
      </c>
      <c r="AD219" s="84" t="str">
        <f t="shared" si="5"/>
        <v/>
      </c>
    </row>
    <row r="220">
      <c r="A220" s="84" t="str">
        <f t="shared" si="1"/>
        <v/>
      </c>
      <c r="B220" s="84" t="str">
        <f>IF(MasterCMCopy!$X220="","---", "tedm:" &amp; IF(LEFT(MasterCMCopy!$C220, 3)="ND-", IF(LEFT(MasterCMCopy!$C224, 3)="ND-", MasterCMCopy!$L226, MasterCMCopy!$L224) &amp; "-" &amp; MasterCMCopy!$C220, MasterCMCopy!$L220 &amp; "-" &amp; MasterCMCopy!$I220))</f>
        <v>tedm:MG-NonPublishedInformation-ND-LotsGroupAwardCriterionThresholdNumberUnpublish</v>
      </c>
      <c r="C220" s="85" t="str">
        <f>IF(AND(LEFT(MasterCMCopy!$C220,6)="BT-195", OR(LEFT(MasterCMCopy!$C219,3)="ND-",$B220&lt;&gt;$B219)),MasterCMCopy!$L220,"")</f>
        <v/>
      </c>
      <c r="D220" s="84" t="str">
        <f>IF(AND(LEFT(MasterCMCopy!$C220,3)="ND-", OR(MasterCMCopy!$N220&lt;&gt;MasterCMCopy!$N219, MasterCMCopy!$P220&lt;&gt;MasterCMCopy!$P219)),MasterCMCopy!$C220,"")</f>
        <v/>
      </c>
      <c r="E220" s="84" t="str">
        <f>IF(AND(LEFT(MasterCMCopy!$C220,3)="ND-", OR(MasterCMCopy!$N220&lt;&gt;MasterCMCopy!$N219, MasterCMCopy!$P220&lt;&gt;MasterCMCopy!$P219)),MasterCMCopy!$N220,"")</f>
        <v/>
      </c>
      <c r="F220" s="86" t="str">
        <f>IFERROR(__xludf.DUMMYFUNCTION("IF($E220="""", """", REGEXEXTRACT($E220,""efbc:FieldIdentifierCode[^\]]+""))"),"")</f>
        <v/>
      </c>
      <c r="G220" s="87" t="str">
        <f>MasterCMCopy!A220</f>
        <v>1.8</v>
      </c>
      <c r="H220" s="87" t="str">
        <f>MasterCMCopy!B220</f>
        <v/>
      </c>
      <c r="J220" s="86" t="str">
        <f>IF(LEFT(MasterCMCopy!$C220,3)="ND-", IF(LEFT(MasterCMCopy!$X220,10)&lt;&gt;"epo:NonPub", MasterCMCopy!$L220, IF(RIGHT(MasterCMCopy!$X220,13)="epo:Procedure", "MG-Procedure", "")), "")</f>
        <v/>
      </c>
      <c r="K220" s="85" t="str">
        <f>IF(J220="", "", IF(J220="MG-Procedure", "ND-Root", MasterCMCopy!H220))</f>
        <v/>
      </c>
      <c r="L220" s="84" t="str">
        <f>IF($J220="", "", MasterCMCopy!$C220 &amp; " (concernsMaskedObject)")</f>
        <v/>
      </c>
      <c r="M220" s="84" t="str">
        <f>IFERROR(__xludf.DUMMYFUNCTION("IF($J220="""", """", ""Connection from NonPublishedInformation to "" &amp; REGEXEXTRACT(MasterCMCopy!$X220, "".*:(.*)"") &amp; "" under "" &amp; $J220 &amp; ""_"" &amp; $K220)"),"")</f>
        <v/>
      </c>
      <c r="N220" s="84" t="str">
        <f t="shared" si="6"/>
        <v/>
      </c>
      <c r="O220" s="86" t="str">
        <f>IFERROR(__xludf.DUMMYFUNCTION("IF($J220="""", """", IF($J220=""MG-Procedure"", """", REGEXREPLACE(MasterCMCopy!$P220,""\[[^\]]+\]"","""")))"),"")</f>
        <v/>
      </c>
      <c r="P220" s="83" t="str">
        <f>IFERROR(__xludf.DUMMYFUNCTION("REGEXREPLACE($O220,""[^/]+"","".."")"),"")</f>
        <v/>
      </c>
      <c r="Q220" s="84" t="str">
        <f>IF(AND(LEFT(MasterCMCopy!$C220,6)="BT-195", OR(MasterCMCopy!$O220&lt;&gt;MasterCMCopy!$O219,$G220&lt;&gt;$G219,$H220&lt;&gt;$H219)),MasterCMCopy!$C220,"")</f>
        <v/>
      </c>
      <c r="R220" s="84" t="str">
        <f>IF(AND(LEFT(MasterCMCopy!$C220,6)="BT-195", OR(MasterCMCopy!$O220&lt;&gt;MasterCMCopy!$O219,$G220&lt;&gt;$G219,$H220&lt;&gt;$H219)), "The field " &amp; MasterCMCopy!$C220 &amp; ", " &amp; MasterCMCopy!$D220 &amp; ", specifies information to generate the URI of the masked property","")</f>
        <v/>
      </c>
      <c r="S220" s="84" t="str">
        <f>IF(AND(LEFT(MasterCMCopy!$C220,6)="BT-195", OR(MasterCMCopy!$O220&lt;&gt;MasterCMCopy!$O219,$G220&lt;&gt;$G219,$H220&lt;&gt;$H219)),MasterCMCopy!$O220,"")</f>
        <v/>
      </c>
      <c r="T220" s="84" t="str">
        <f>IFERROR(__xludf.DUMMYFUNCTION("IF(AND(LEFT(MasterCMCopy!$C220,6)=""BT-195"", MasterCMCopy!$O220&lt;&gt;MasterCMCopy!$O219),IFNA(REGEXEXTRACT(MasterCMCopy!$Y220,""&lt;(.*)&gt;""),""UNKNOWN""),"""")"),"")</f>
        <v/>
      </c>
      <c r="U220" s="84" t="str">
        <f>IF(AND(LEFT(MasterCMCopy!$C220,6)="BT-197", MasterCMCopy!$C220&lt;&gt;MasterCMCopy!$C219),MasterCMCopy!$C220,"")</f>
        <v/>
      </c>
      <c r="V220" s="84" t="str">
        <f>IF(AND(LEFT(MasterCMCopy!$C220,6)="BT-197", MasterCMCopy!$C220&lt;&gt;MasterCMCopy!$C219), "In " &amp; MasterCMCopy!$C220 &amp; ", " &amp; MasterCMCopy!$D220 &amp; ", we link to the at-voc:non-publication-justification controlled list","")</f>
        <v/>
      </c>
      <c r="W220" s="84" t="str">
        <f>IF(AND(LEFT(MasterCMCopy!$C220,6)="BT-198", MasterCMCopy!$C220&lt;&gt;MasterCMCopy!$C219),MasterCMCopy!$C220,"")</f>
        <v/>
      </c>
      <c r="X220" s="84" t="str">
        <f>IF(AND(LEFT(MasterCMCopy!$C220,6)="BT-198", MasterCMCopy!$C220&lt;&gt;MasterCMCopy!$C219), MasterCMCopy!$D220 &amp; IF(AND(MasterCMCopy!$C220=MasterCMCopy!$C221, MasterCMCopy!$D220&lt;&gt;MasterCMCopy!$D221), (" (" &amp; MasterCMCopy!$D221 &amp; " below SDK 1.6)"), ""),"")</f>
        <v/>
      </c>
      <c r="Y220" s="84" t="str">
        <f t="shared" si="2"/>
        <v>tedm:MG-langString-hasConfidentialityJustification--NonPublishedInformation-ND-LotsGroupAwardCriterionThresholdNumberUnpublish</v>
      </c>
      <c r="Z220" s="84" t="str">
        <f t="shared" si="3"/>
        <v/>
      </c>
      <c r="AA220" s="84" t="str">
        <f>IF(AND(LEFT(MasterCMCopy!$C220,6)="BT-196", MasterCMCopy!$C220&lt;&gt;MasterCMCopy!$C219),MasterCMCopy!$C220,"")</f>
        <v>BT-196(BT-541)-LotsGroup-Threshold</v>
      </c>
      <c r="AB220" s="84" t="str">
        <f>IF(AND(LEFT(MasterCMCopy!$C220,6)="BT-196", MasterCMCopy!$C220&lt;&gt;MasterCMCopy!$C219), MasterCMCopy!$D220 &amp; " of " &amp; MasterCMCopy!$L220 &amp; " under " &amp; MasterCMCopy!$I220,"")</f>
        <v>Unpublished Justification Description of MG-NonPublishedInformation under ND-LotsGroupAwardCriterionThresholdNumberUnpublish</v>
      </c>
      <c r="AC220" s="84" t="str">
        <f t="shared" si="4"/>
        <v>BT-196(BT-541)-LotsGroup-Threshold-Language</v>
      </c>
      <c r="AD220" s="84" t="str">
        <f t="shared" si="5"/>
        <v>Language of Unpublished Justification Description of MG-NonPublishedInformation under ND-LotsGroupAwardCriterionThresholdNumberUnpublish</v>
      </c>
    </row>
    <row r="221">
      <c r="A221" s="84" t="str">
        <f t="shared" si="1"/>
        <v/>
      </c>
      <c r="B221" s="84" t="str">
        <f>IF(MasterCMCopy!$X221="","---", "tedm:" &amp; IF(LEFT(MasterCMCopy!$C221, 3)="ND-", IF(LEFT(MasterCMCopy!$C225, 3)="ND-", MasterCMCopy!$L227, MasterCMCopy!$L225) &amp; "-" &amp; MasterCMCopy!$C221, MasterCMCopy!$L221 &amp; "-" &amp; MasterCMCopy!$I221))</f>
        <v>tedm:MG-NonPublishedInformation-ND-LotsGroupAwardCriterionThresholdNumberUnpublish</v>
      </c>
      <c r="C221" s="85" t="str">
        <f>IF(AND(LEFT(MasterCMCopy!$C221,6)="BT-195", OR(LEFT(MasterCMCopy!$C220,3)="ND-",$B221&lt;&gt;$B220)),MasterCMCopy!$L221,"")</f>
        <v/>
      </c>
      <c r="D221" s="84" t="str">
        <f>IF(AND(LEFT(MasterCMCopy!$C221,3)="ND-", OR(MasterCMCopy!$N221&lt;&gt;MasterCMCopy!$N220, MasterCMCopy!$P221&lt;&gt;MasterCMCopy!$P220)),MasterCMCopy!$C221,"")</f>
        <v/>
      </c>
      <c r="E221" s="84" t="str">
        <f>IF(AND(LEFT(MasterCMCopy!$C221,3)="ND-", OR(MasterCMCopy!$N221&lt;&gt;MasterCMCopy!$N220, MasterCMCopy!$P221&lt;&gt;MasterCMCopy!$P220)),MasterCMCopy!$N221,"")</f>
        <v/>
      </c>
      <c r="F221" s="86" t="str">
        <f>IFERROR(__xludf.DUMMYFUNCTION("IF($E221="""", """", REGEXEXTRACT($E221,""efbc:FieldIdentifierCode[^\]]+""))"),"")</f>
        <v/>
      </c>
      <c r="G221" s="87" t="str">
        <f>MasterCMCopy!A221</f>
        <v>1.8</v>
      </c>
      <c r="H221" s="87" t="str">
        <f>MasterCMCopy!B221</f>
        <v/>
      </c>
      <c r="J221" s="86" t="str">
        <f>IF(LEFT(MasterCMCopy!$C221,3)="ND-", IF(LEFT(MasterCMCopy!$X221,10)&lt;&gt;"epo:NonPub", MasterCMCopy!$L221, IF(RIGHT(MasterCMCopy!$X221,13)="epo:Procedure", "MG-Procedure", "")), "")</f>
        <v/>
      </c>
      <c r="K221" s="85" t="str">
        <f>IF(J221="", "", IF(J221="MG-Procedure", "ND-Root", MasterCMCopy!H221))</f>
        <v/>
      </c>
      <c r="L221" s="84" t="str">
        <f>IF($J221="", "", MasterCMCopy!$C221 &amp; " (concernsMaskedObject)")</f>
        <v/>
      </c>
      <c r="M221" s="84" t="str">
        <f>IFERROR(__xludf.DUMMYFUNCTION("IF($J221="""", """", ""Connection from NonPublishedInformation to "" &amp; REGEXEXTRACT(MasterCMCopy!$X221, "".*:(.*)"") &amp; "" under "" &amp; $J221 &amp; ""_"" &amp; $K221)"),"")</f>
        <v/>
      </c>
      <c r="N221" s="84" t="str">
        <f t="shared" si="6"/>
        <v/>
      </c>
      <c r="O221" s="86" t="str">
        <f>IFERROR(__xludf.DUMMYFUNCTION("IF($J221="""", """", IF($J221=""MG-Procedure"", """", REGEXREPLACE(MasterCMCopy!$P221,""\[[^\]]+\]"","""")))"),"")</f>
        <v/>
      </c>
      <c r="P221" s="83" t="str">
        <f>IFERROR(__xludf.DUMMYFUNCTION("REGEXREPLACE($O221,""[^/]+"","".."")"),"")</f>
        <v/>
      </c>
      <c r="Q221" s="84" t="str">
        <f>IF(AND(LEFT(MasterCMCopy!$C221,6)="BT-195", OR(MasterCMCopy!$O221&lt;&gt;MasterCMCopy!$O220,$G221&lt;&gt;$G220,$H221&lt;&gt;$H220)),MasterCMCopy!$C221,"")</f>
        <v/>
      </c>
      <c r="R221" s="84" t="str">
        <f>IF(AND(LEFT(MasterCMCopy!$C221,6)="BT-195", OR(MasterCMCopy!$O221&lt;&gt;MasterCMCopy!$O220,$G221&lt;&gt;$G220,$H221&lt;&gt;$H220)), "The field " &amp; MasterCMCopy!$C221 &amp; ", " &amp; MasterCMCopy!$D221 &amp; ", specifies information to generate the URI of the masked property","")</f>
        <v/>
      </c>
      <c r="S221" s="84" t="str">
        <f>IF(AND(LEFT(MasterCMCopy!$C221,6)="BT-195", OR(MasterCMCopy!$O221&lt;&gt;MasterCMCopy!$O220,$G221&lt;&gt;$G220,$H221&lt;&gt;$H220)),MasterCMCopy!$O221,"")</f>
        <v/>
      </c>
      <c r="T221" s="84" t="str">
        <f>IFERROR(__xludf.DUMMYFUNCTION("IF(AND(LEFT(MasterCMCopy!$C221,6)=""BT-195"", MasterCMCopy!$O221&lt;&gt;MasterCMCopy!$O220),IFNA(REGEXEXTRACT(MasterCMCopy!$Y221,""&lt;(.*)&gt;""),""UNKNOWN""),"""")"),"")</f>
        <v/>
      </c>
      <c r="U221" s="84" t="str">
        <f>IF(AND(LEFT(MasterCMCopy!$C221,6)="BT-197", MasterCMCopy!$C221&lt;&gt;MasterCMCopy!$C220),MasterCMCopy!$C221,"")</f>
        <v>BT-197(BT-541)-LotsGroup-Threshold</v>
      </c>
      <c r="V221" s="84" t="str">
        <f>IF(AND(LEFT(MasterCMCopy!$C221,6)="BT-197", MasterCMCopy!$C221&lt;&gt;MasterCMCopy!$C220), "In " &amp; MasterCMCopy!$C221 &amp; ", " &amp; MasterCMCopy!$D221 &amp; ", we link to the at-voc:non-publication-justification controlled list","")</f>
        <v>In BT-197(BT-541)-LotsGroup-Threshold, Unpublished Justification Code, we link to the at-voc:non-publication-justification controlled list</v>
      </c>
      <c r="W221" s="84" t="str">
        <f>IF(AND(LEFT(MasterCMCopy!$C221,6)="BT-198", MasterCMCopy!$C221&lt;&gt;MasterCMCopy!$C220),MasterCMCopy!$C221,"")</f>
        <v/>
      </c>
      <c r="X221" s="84" t="str">
        <f>IF(AND(LEFT(MasterCMCopy!$C221,6)="BT-198", MasterCMCopy!$C221&lt;&gt;MasterCMCopy!$C220), MasterCMCopy!$D221 &amp; IF(AND(MasterCMCopy!$C221=MasterCMCopy!$C222, MasterCMCopy!$D221&lt;&gt;MasterCMCopy!$D222), (" (" &amp; MasterCMCopy!$D222 &amp; " below SDK 1.6)"), ""),"")</f>
        <v/>
      </c>
      <c r="Y221" s="84" t="str">
        <f t="shared" si="2"/>
        <v>tedm:MG-langString-hasConfidentialityJustification--NonPublishedInformation-ND-LotsGroupAwardCriterionThresholdNumberUnpublish</v>
      </c>
      <c r="Z221" s="84" t="str">
        <f t="shared" si="3"/>
        <v/>
      </c>
      <c r="AA221" s="84" t="str">
        <f>IF(AND(LEFT(MasterCMCopy!$C221,6)="BT-196", MasterCMCopy!$C221&lt;&gt;MasterCMCopy!$C220),MasterCMCopy!$C221,"")</f>
        <v/>
      </c>
      <c r="AB221" s="84" t="str">
        <f>IF(AND(LEFT(MasterCMCopy!$C221,6)="BT-196", MasterCMCopy!$C221&lt;&gt;MasterCMCopy!$C220), MasterCMCopy!$D221 &amp; " of " &amp; MasterCMCopy!$L221 &amp; " under " &amp; MasterCMCopy!$I221,"")</f>
        <v/>
      </c>
      <c r="AC221" s="84" t="str">
        <f t="shared" si="4"/>
        <v/>
      </c>
      <c r="AD221" s="84" t="str">
        <f t="shared" si="5"/>
        <v/>
      </c>
    </row>
    <row r="222">
      <c r="A222" s="84" t="str">
        <f t="shared" si="1"/>
        <v/>
      </c>
      <c r="B222" s="84" t="str">
        <f>IF(MasterCMCopy!$X222="","---", "tedm:" &amp; IF(LEFT(MasterCMCopy!$C222, 3)="ND-", IF(LEFT(MasterCMCopy!$C226, 3)="ND-", MasterCMCopy!$L228, MasterCMCopy!$L226) &amp; "-" &amp; MasterCMCopy!$C222, MasterCMCopy!$L222 &amp; "-" &amp; MasterCMCopy!$I222))</f>
        <v>tedm:MG-NonPublishedInformation-ND-LotsGroupAwardCriterionThresholdNumberUnpublish</v>
      </c>
      <c r="C222" s="85" t="str">
        <f>IF(AND(LEFT(MasterCMCopy!$C222,6)="BT-195", OR(LEFT(MasterCMCopy!$C221,3)="ND-",$B222&lt;&gt;$B221)),MasterCMCopy!$L222,"")</f>
        <v/>
      </c>
      <c r="D222" s="84" t="str">
        <f>IF(AND(LEFT(MasterCMCopy!$C222,3)="ND-", OR(MasterCMCopy!$N222&lt;&gt;MasterCMCopy!$N221, MasterCMCopy!$P222&lt;&gt;MasterCMCopy!$P221)),MasterCMCopy!$C222,"")</f>
        <v/>
      </c>
      <c r="E222" s="84" t="str">
        <f>IF(AND(LEFT(MasterCMCopy!$C222,3)="ND-", OR(MasterCMCopy!$N222&lt;&gt;MasterCMCopy!$N221, MasterCMCopy!$P222&lt;&gt;MasterCMCopy!$P221)),MasterCMCopy!$N222,"")</f>
        <v/>
      </c>
      <c r="F222" s="86" t="str">
        <f>IFERROR(__xludf.DUMMYFUNCTION("IF($E222="""", """", REGEXEXTRACT($E222,""efbc:FieldIdentifierCode[^\]]+""))"),"")</f>
        <v/>
      </c>
      <c r="G222" s="87" t="str">
        <f>MasterCMCopy!A222</f>
        <v>1.8</v>
      </c>
      <c r="H222" s="87" t="str">
        <f>MasterCMCopy!B222</f>
        <v/>
      </c>
      <c r="J222" s="86" t="str">
        <f>IF(LEFT(MasterCMCopy!$C222,3)="ND-", IF(LEFT(MasterCMCopy!$X222,10)&lt;&gt;"epo:NonPub", MasterCMCopy!$L222, IF(RIGHT(MasterCMCopy!$X222,13)="epo:Procedure", "MG-Procedure", "")), "")</f>
        <v/>
      </c>
      <c r="K222" s="85" t="str">
        <f>IF(J222="", "", IF(J222="MG-Procedure", "ND-Root", MasterCMCopy!H222))</f>
        <v/>
      </c>
      <c r="L222" s="84" t="str">
        <f>IF($J222="", "", MasterCMCopy!$C222 &amp; " (concernsMaskedObject)")</f>
        <v/>
      </c>
      <c r="M222" s="84" t="str">
        <f>IFERROR(__xludf.DUMMYFUNCTION("IF($J222="""", """", ""Connection from NonPublishedInformation to "" &amp; REGEXEXTRACT(MasterCMCopy!$X222, "".*:(.*)"") &amp; "" under "" &amp; $J222 &amp; ""_"" &amp; $K222)"),"")</f>
        <v/>
      </c>
      <c r="N222" s="84" t="str">
        <f t="shared" si="6"/>
        <v/>
      </c>
      <c r="O222" s="86" t="str">
        <f>IFERROR(__xludf.DUMMYFUNCTION("IF($J222="""", """", IF($J222=""MG-Procedure"", """", REGEXREPLACE(MasterCMCopy!$P222,""\[[^\]]+\]"","""")))"),"")</f>
        <v/>
      </c>
      <c r="P222" s="83" t="str">
        <f>IFERROR(__xludf.DUMMYFUNCTION("REGEXREPLACE($O222,""[^/]+"","".."")"),"")</f>
        <v/>
      </c>
      <c r="Q222" s="84" t="str">
        <f>IF(AND(LEFT(MasterCMCopy!$C222,6)="BT-195", OR(MasterCMCopy!$O222&lt;&gt;MasterCMCopy!$O221,$G222&lt;&gt;$G221,$H222&lt;&gt;$H221)),MasterCMCopy!$C222,"")</f>
        <v/>
      </c>
      <c r="R222" s="84" t="str">
        <f>IF(AND(LEFT(MasterCMCopy!$C222,6)="BT-195", OR(MasterCMCopy!$O222&lt;&gt;MasterCMCopy!$O221,$G222&lt;&gt;$G221,$H222&lt;&gt;$H221)), "The field " &amp; MasterCMCopy!$C222 &amp; ", " &amp; MasterCMCopy!$D222 &amp; ", specifies information to generate the URI of the masked property","")</f>
        <v/>
      </c>
      <c r="S222" s="84" t="str">
        <f>IF(AND(LEFT(MasterCMCopy!$C222,6)="BT-195", OR(MasterCMCopy!$O222&lt;&gt;MasterCMCopy!$O221,$G222&lt;&gt;$G221,$H222&lt;&gt;$H221)),MasterCMCopy!$O222,"")</f>
        <v/>
      </c>
      <c r="T222" s="84" t="str">
        <f>IFERROR(__xludf.DUMMYFUNCTION("IF(AND(LEFT(MasterCMCopy!$C222,6)=""BT-195"", MasterCMCopy!$O222&lt;&gt;MasterCMCopy!$O221),IFNA(REGEXEXTRACT(MasterCMCopy!$Y222,""&lt;(.*)&gt;""),""UNKNOWN""),"""")"),"")</f>
        <v/>
      </c>
      <c r="U222" s="84" t="str">
        <f>IF(AND(LEFT(MasterCMCopy!$C222,6)="BT-197", MasterCMCopy!$C222&lt;&gt;MasterCMCopy!$C221),MasterCMCopy!$C222,"")</f>
        <v/>
      </c>
      <c r="V222" s="84" t="str">
        <f>IF(AND(LEFT(MasterCMCopy!$C222,6)="BT-197", MasterCMCopy!$C222&lt;&gt;MasterCMCopy!$C221), "In " &amp; MasterCMCopy!$C222 &amp; ", " &amp; MasterCMCopy!$D222 &amp; ", we link to the at-voc:non-publication-justification controlled list","")</f>
        <v/>
      </c>
      <c r="W222" s="84" t="str">
        <f>IF(AND(LEFT(MasterCMCopy!$C222,6)="BT-198", MasterCMCopy!$C222&lt;&gt;MasterCMCopy!$C221),MasterCMCopy!$C222,"")</f>
        <v>BT-198(BT-541)-LotsGroup-Threshold</v>
      </c>
      <c r="X222" s="84" t="str">
        <f>IF(AND(LEFT(MasterCMCopy!$C222,6)="BT-198", MasterCMCopy!$C222&lt;&gt;MasterCMCopy!$C221), MasterCMCopy!$D222 &amp; IF(AND(MasterCMCopy!$C222=MasterCMCopy!$C223, MasterCMCopy!$D222&lt;&gt;MasterCMCopy!$D223), (" (" &amp; MasterCMCopy!$D223 &amp; " below SDK 1.6)"), ""),"")</f>
        <v>Unpublished Access Date</v>
      </c>
      <c r="Y222" s="84" t="str">
        <f t="shared" si="2"/>
        <v>tedm:MG-langString-hasConfidentialityJustification--NonPublishedInformation-ND-LotsGroupAwardCriterionThresholdNumberUnpublish</v>
      </c>
      <c r="Z222" s="84" t="str">
        <f t="shared" si="3"/>
        <v/>
      </c>
      <c r="AA222" s="84" t="str">
        <f>IF(AND(LEFT(MasterCMCopy!$C222,6)="BT-196", MasterCMCopy!$C222&lt;&gt;MasterCMCopy!$C221),MasterCMCopy!$C222,"")</f>
        <v/>
      </c>
      <c r="AB222" s="84" t="str">
        <f>IF(AND(LEFT(MasterCMCopy!$C222,6)="BT-196", MasterCMCopy!$C222&lt;&gt;MasterCMCopy!$C221), MasterCMCopy!$D222 &amp; " of " &amp; MasterCMCopy!$L222 &amp; " under " &amp; MasterCMCopy!$I222,"")</f>
        <v/>
      </c>
      <c r="AC222" s="84" t="str">
        <f t="shared" si="4"/>
        <v/>
      </c>
      <c r="AD222" s="84" t="str">
        <f t="shared" si="5"/>
        <v/>
      </c>
    </row>
    <row r="223">
      <c r="A223" s="84" t="str">
        <f t="shared" si="1"/>
        <v>ND-LotsGroupAwardCriterionNumberThresholdUnpublish_v1.4-1.7.rml.ttl</v>
      </c>
      <c r="B223" s="84" t="str">
        <f>IF(MasterCMCopy!$X223="","---", "tedm:" &amp; IF(LEFT(MasterCMCopy!$C223, 3)="ND-", IF(LEFT(MasterCMCopy!$C227, 3)="ND-", MasterCMCopy!$L229, MasterCMCopy!$L227) &amp; "-" &amp; MasterCMCopy!$C223, MasterCMCopy!$L223 &amp; "-" &amp; MasterCMCopy!$I223))</f>
        <v>tedm:MG-NonPublishedInformation-ND-LotsGroupAwardCriterionNumberThresholdUnpublish</v>
      </c>
      <c r="C223" s="85" t="str">
        <f>IF(AND(LEFT(MasterCMCopy!$C223,6)="BT-195", OR(LEFT(MasterCMCopy!$C222,3)="ND-",$B223&lt;&gt;$B222)),MasterCMCopy!$L223,"")</f>
        <v/>
      </c>
      <c r="D223" s="84" t="str">
        <f>IF(AND(LEFT(MasterCMCopy!$C223,3)="ND-", OR(MasterCMCopy!$N223&lt;&gt;MasterCMCopy!$N222, MasterCMCopy!$P223&lt;&gt;MasterCMCopy!$P222)),MasterCMCopy!$C223,"")</f>
        <v>ND-LotsGroupAwardCriterionNumberThresholdUnpublish</v>
      </c>
      <c r="E223" s="84" t="str">
        <f>IF(AND(LEFT(MasterCMCopy!$C223,3)="ND-", OR(MasterCMCopy!$N223&lt;&gt;MasterCMCopy!$N222, MasterCMCopy!$P223&lt;&gt;MasterCMCopy!$P222)),MasterCMCopy!$N223,"")</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F223" s="86" t="str">
        <f>IFERROR(__xludf.DUMMYFUNCTION("IF($E223="""", """", REGEXEXTRACT($E223,""efbc:FieldIdentifierCode[^\]]+""))"),"efbc:FieldIdentifierCode/text()='awa-cri-thr'")</f>
        <v>efbc:FieldIdentifierCode/text()='awa-cri-thr'</v>
      </c>
      <c r="G223" s="87" t="str">
        <f>MasterCMCopy!A223</f>
        <v>1.4</v>
      </c>
      <c r="H223" s="87" t="str">
        <f>MasterCMCopy!B223</f>
        <v>1.7</v>
      </c>
      <c r="I223" s="89" t="b">
        <v>1</v>
      </c>
      <c r="J223" s="86" t="str">
        <f>IF(LEFT(MasterCMCopy!$C223,3)="ND-", IF(LEFT(MasterCMCopy!$X223,10)&lt;&gt;"epo:NonPub", MasterCMCopy!$L223, IF(RIGHT(MasterCMCopy!$X223,13)="epo:Procedure", "MG-Procedure", "")), "")</f>
        <v/>
      </c>
      <c r="K223" s="85" t="str">
        <f>IF(J223="", "", IF(J223="MG-Procedure", "ND-Root", MasterCMCopy!H223))</f>
        <v/>
      </c>
      <c r="L223" s="84" t="str">
        <f>IF($J223="", "", MasterCMCopy!$C223 &amp; " (concernsMaskedObject)")</f>
        <v/>
      </c>
      <c r="M223" s="84" t="str">
        <f>IFERROR(__xludf.DUMMYFUNCTION("IF($J223="""", """", ""Connection from NonPublishedInformation to "" &amp; REGEXEXTRACT(MasterCMCopy!$X223, "".*:(.*)"") &amp; "" under "" &amp; $J223 &amp; ""_"" &amp; $K223)"),"")</f>
        <v/>
      </c>
      <c r="N223" s="84" t="str">
        <f t="shared" si="6"/>
        <v/>
      </c>
      <c r="O223" s="86" t="str">
        <f>IFERROR(__xludf.DUMMYFUNCTION("IF($J223="""", """", IF($J223=""MG-Procedure"", """", REGEXREPLACE(MasterCMCopy!$P223,""\[[^\]]+\]"","""")))"),"")</f>
        <v/>
      </c>
      <c r="P223" s="83" t="str">
        <f>IFERROR(__xludf.DUMMYFUNCTION("REGEXREPLACE($O223,""[^/]+"","".."")"),"")</f>
        <v/>
      </c>
      <c r="Q223" s="84" t="str">
        <f>IF(AND(LEFT(MasterCMCopy!$C223,6)="BT-195", OR(MasterCMCopy!$O223&lt;&gt;MasterCMCopy!$O222,$G223&lt;&gt;$G222,$H223&lt;&gt;$H222)),MasterCMCopy!$C223,"")</f>
        <v/>
      </c>
      <c r="R223" s="84" t="str">
        <f>IF(AND(LEFT(MasterCMCopy!$C223,6)="BT-195", OR(MasterCMCopy!$O223&lt;&gt;MasterCMCopy!$O222,$G223&lt;&gt;$G222,$H223&lt;&gt;$H222)), "The field " &amp; MasterCMCopy!$C223 &amp; ", " &amp; MasterCMCopy!$D223 &amp; ", specifies information to generate the URI of the masked property","")</f>
        <v/>
      </c>
      <c r="S223" s="84" t="str">
        <f>IF(AND(LEFT(MasterCMCopy!$C223,6)="BT-195", OR(MasterCMCopy!$O223&lt;&gt;MasterCMCopy!$O222,$G223&lt;&gt;$G222,$H223&lt;&gt;$H222)),MasterCMCopy!$O223,"")</f>
        <v/>
      </c>
      <c r="T223" s="84" t="str">
        <f>IFERROR(__xludf.DUMMYFUNCTION("IF(AND(LEFT(MasterCMCopy!$C223,6)=""BT-195"", MasterCMCopy!$O223&lt;&gt;MasterCMCopy!$O222),IFNA(REGEXEXTRACT(MasterCMCopy!$Y223,""&lt;(.*)&gt;""),""UNKNOWN""),"""")"),"")</f>
        <v/>
      </c>
      <c r="U223" s="84" t="str">
        <f>IF(AND(LEFT(MasterCMCopy!$C223,6)="BT-197", MasterCMCopy!$C223&lt;&gt;MasterCMCopy!$C222),MasterCMCopy!$C223,"")</f>
        <v/>
      </c>
      <c r="V223" s="84" t="str">
        <f>IF(AND(LEFT(MasterCMCopy!$C223,6)="BT-197", MasterCMCopy!$C223&lt;&gt;MasterCMCopy!$C222), "In " &amp; MasterCMCopy!$C223 &amp; ", " &amp; MasterCMCopy!$D223 &amp; ", we link to the at-voc:non-publication-justification controlled list","")</f>
        <v/>
      </c>
      <c r="W223" s="84" t="str">
        <f>IF(AND(LEFT(MasterCMCopy!$C223,6)="BT-198", MasterCMCopy!$C223&lt;&gt;MasterCMCopy!$C222),MasterCMCopy!$C223,"")</f>
        <v/>
      </c>
      <c r="X223" s="84" t="str">
        <f>IF(AND(LEFT(MasterCMCopy!$C223,6)="BT-198", MasterCMCopy!$C223&lt;&gt;MasterCMCopy!$C222), MasterCMCopy!$D223 &amp; IF(AND(MasterCMCopy!$C223=MasterCMCopy!$C224, MasterCMCopy!$D223&lt;&gt;MasterCMCopy!$D224), (" (" &amp; MasterCMCopy!$D224 &amp; " below SDK 1.6)"), ""),"")</f>
        <v/>
      </c>
      <c r="Y223" s="84" t="str">
        <f t="shared" si="2"/>
        <v>tedm:MG-langString-hasConfidentialityJustification--NonPublishedInformation-ND-LotsGroupAwardCriterionNumberThresholdUnpublish</v>
      </c>
      <c r="Z223" s="84" t="str">
        <f t="shared" si="3"/>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A223" s="84" t="str">
        <f>IF(AND(LEFT(MasterCMCopy!$C223,6)="BT-196", MasterCMCopy!$C223&lt;&gt;MasterCMCopy!$C222),MasterCMCopy!$C223,"")</f>
        <v/>
      </c>
      <c r="AB223" s="84" t="str">
        <f>IF(AND(LEFT(MasterCMCopy!$C223,6)="BT-196", MasterCMCopy!$C223&lt;&gt;MasterCMCopy!$C222), MasterCMCopy!$D223 &amp; " of " &amp; MasterCMCopy!$L223 &amp; " under " &amp; MasterCMCopy!$I223,"")</f>
        <v/>
      </c>
      <c r="AC223" s="84" t="str">
        <f t="shared" si="4"/>
        <v/>
      </c>
      <c r="AD223" s="84" t="str">
        <f t="shared" si="5"/>
        <v/>
      </c>
      <c r="AE223" s="90"/>
      <c r="AF223" s="90"/>
    </row>
    <row r="224">
      <c r="A224" s="84" t="str">
        <f t="shared" si="1"/>
        <v/>
      </c>
      <c r="B224" s="84" t="str">
        <f>IF(MasterCMCopy!$X224="","---", "tedm:" &amp; IF(LEFT(MasterCMCopy!$C224, 3)="ND-", IF(LEFT(MasterCMCopy!$C228, 3)="ND-", MasterCMCopy!$L230, MasterCMCopy!$L228) &amp; "-" &amp; MasterCMCopy!$C224, MasterCMCopy!$L224 &amp; "-" &amp; MasterCMCopy!$I224))</f>
        <v>tedm:MG-NonPublishedInformation-ND-LotsGroupAwardCriterionNumberThresholdUnpublish</v>
      </c>
      <c r="C224" s="85" t="str">
        <f>IF(AND(LEFT(MasterCMCopy!$C224,6)="BT-195", OR(LEFT(MasterCMCopy!$C223,3)="ND-",$B224&lt;&gt;$B223)),MasterCMCopy!$L224,"")</f>
        <v/>
      </c>
      <c r="D224" s="84" t="str">
        <f>IF(AND(LEFT(MasterCMCopy!$C224,3)="ND-", OR(MasterCMCopy!$N224&lt;&gt;MasterCMCopy!$N223, MasterCMCopy!$P224&lt;&gt;MasterCMCopy!$P223)),MasterCMCopy!$C224,"")</f>
        <v/>
      </c>
      <c r="E224" s="84" t="str">
        <f>IF(AND(LEFT(MasterCMCopy!$C224,3)="ND-", OR(MasterCMCopy!$N224&lt;&gt;MasterCMCopy!$N223, MasterCMCopy!$P224&lt;&gt;MasterCMCopy!$P223)),MasterCMCopy!$N224,"")</f>
        <v/>
      </c>
      <c r="F224" s="86" t="str">
        <f>IFERROR(__xludf.DUMMYFUNCTION("IF($E224="""", """", REGEXEXTRACT($E224,""efbc:FieldIdentifierCode[^\]]+""))"),"")</f>
        <v/>
      </c>
      <c r="G224" s="87" t="str">
        <f>MasterCMCopy!A224</f>
        <v>1.4</v>
      </c>
      <c r="H224" s="87" t="str">
        <f>MasterCMCopy!B224</f>
        <v>1.7</v>
      </c>
      <c r="J224" s="86" t="str">
        <f>IF(LEFT(MasterCMCopy!$C224,3)="ND-", IF(LEFT(MasterCMCopy!$X224,10)&lt;&gt;"epo:NonPub", MasterCMCopy!$L224, IF(RIGHT(MasterCMCopy!$X224,13)="epo:Procedure", "MG-Procedure", "")), "")</f>
        <v/>
      </c>
      <c r="K224" s="85" t="str">
        <f>IF(J224="", "", IF(J224="MG-Procedure", "ND-Root", MasterCMCopy!H224))</f>
        <v/>
      </c>
      <c r="L224" s="84" t="str">
        <f>IF($J224="", "", MasterCMCopy!$C224 &amp; " (concernsMaskedObject)")</f>
        <v/>
      </c>
      <c r="M224" s="84" t="str">
        <f>IFERROR(__xludf.DUMMYFUNCTION("IF($J224="""", """", ""Connection from NonPublishedInformation to "" &amp; REGEXEXTRACT(MasterCMCopy!$X224, "".*:(.*)"") &amp; "" under "" &amp; $J224 &amp; ""_"" &amp; $K224)"),"")</f>
        <v/>
      </c>
      <c r="N224" s="84" t="str">
        <f t="shared" si="6"/>
        <v/>
      </c>
      <c r="O224" s="86" t="str">
        <f>IFERROR(__xludf.DUMMYFUNCTION("IF($J224="""", """", IF($J224=""MG-Procedure"", """", REGEXREPLACE(MasterCMCopy!$P224,""\[[^\]]+\]"","""")))"),"")</f>
        <v/>
      </c>
      <c r="P224" s="83" t="str">
        <f>IFERROR(__xludf.DUMMYFUNCTION("REGEXREPLACE($O224,""[^/]+"","".."")"),"")</f>
        <v/>
      </c>
      <c r="Q224" s="84" t="str">
        <f>IF(AND(LEFT(MasterCMCopy!$C224,6)="BT-195", OR(MasterCMCopy!$O224&lt;&gt;MasterCMCopy!$O223,$G224&lt;&gt;$G223,$H224&lt;&gt;$H223)),MasterCMCopy!$C224,"")</f>
        <v/>
      </c>
      <c r="R224" s="84" t="str">
        <f>IF(AND(LEFT(MasterCMCopy!$C224,6)="BT-195", OR(MasterCMCopy!$O224&lt;&gt;MasterCMCopy!$O223,$G224&lt;&gt;$G223,$H224&lt;&gt;$H223)), "The field " &amp; MasterCMCopy!$C224 &amp; ", " &amp; MasterCMCopy!$D224 &amp; ", specifies information to generate the URI of the masked property","")</f>
        <v/>
      </c>
      <c r="S224" s="84" t="str">
        <f>IF(AND(LEFT(MasterCMCopy!$C224,6)="BT-195", OR(MasterCMCopy!$O224&lt;&gt;MasterCMCopy!$O223,$G224&lt;&gt;$G223,$H224&lt;&gt;$H223)),MasterCMCopy!$O224,"")</f>
        <v/>
      </c>
      <c r="T224" s="84" t="str">
        <f>IFERROR(__xludf.DUMMYFUNCTION("IF(AND(LEFT(MasterCMCopy!$C224,6)=""BT-195"", MasterCMCopy!$O224&lt;&gt;MasterCMCopy!$O223),IFNA(REGEXEXTRACT(MasterCMCopy!$Y224,""&lt;(.*)&gt;""),""UNKNOWN""),"""")"),"")</f>
        <v/>
      </c>
      <c r="U224" s="84" t="str">
        <f>IF(AND(LEFT(MasterCMCopy!$C224,6)="BT-197", MasterCMCopy!$C224&lt;&gt;MasterCMCopy!$C223),MasterCMCopy!$C224,"")</f>
        <v/>
      </c>
      <c r="V224" s="84" t="str">
        <f>IF(AND(LEFT(MasterCMCopy!$C224,6)="BT-197", MasterCMCopy!$C224&lt;&gt;MasterCMCopy!$C223), "In " &amp; MasterCMCopy!$C224 &amp; ", " &amp; MasterCMCopy!$D224 &amp; ", we link to the at-voc:non-publication-justification controlled list","")</f>
        <v/>
      </c>
      <c r="W224" s="84" t="str">
        <f>IF(AND(LEFT(MasterCMCopy!$C224,6)="BT-198", MasterCMCopy!$C224&lt;&gt;MasterCMCopy!$C223),MasterCMCopy!$C224,"")</f>
        <v/>
      </c>
      <c r="X224" s="84" t="str">
        <f>IF(AND(LEFT(MasterCMCopy!$C224,6)="BT-198", MasterCMCopy!$C224&lt;&gt;MasterCMCopy!$C223), MasterCMCopy!$D224 &amp; IF(AND(MasterCMCopy!$C224=MasterCMCopy!$C225, MasterCMCopy!$D224&lt;&gt;MasterCMCopy!$D225), (" (" &amp; MasterCMCopy!$D225 &amp; " below SDK 1.6)"), ""),"")</f>
        <v/>
      </c>
      <c r="Y224" s="84" t="str">
        <f t="shared" si="2"/>
        <v>tedm:MG-langString-hasConfidentialityJustification--NonPublishedInformation-ND-LotsGroupAwardCriterionNumberThresholdUnpublish</v>
      </c>
      <c r="Z224" s="84" t="str">
        <f t="shared" si="3"/>
        <v/>
      </c>
      <c r="AA224" s="84" t="str">
        <f>IF(AND(LEFT(MasterCMCopy!$C224,6)="BT-196", MasterCMCopy!$C224&lt;&gt;MasterCMCopy!$C223),MasterCMCopy!$C224,"")</f>
        <v/>
      </c>
      <c r="AB224" s="84" t="str">
        <f>IF(AND(LEFT(MasterCMCopy!$C224,6)="BT-196", MasterCMCopy!$C224&lt;&gt;MasterCMCopy!$C223), MasterCMCopy!$D224 &amp; " of " &amp; MasterCMCopy!$L224 &amp; " under " &amp; MasterCMCopy!$I224,"")</f>
        <v/>
      </c>
      <c r="AC224" s="84" t="str">
        <f t="shared" si="4"/>
        <v/>
      </c>
      <c r="AD224" s="84" t="str">
        <f t="shared" si="5"/>
        <v/>
      </c>
    </row>
    <row r="225">
      <c r="A225" s="84" t="str">
        <f t="shared" si="1"/>
        <v/>
      </c>
      <c r="B225" s="84" t="str">
        <f>IF(MasterCMCopy!$X225="","---", "tedm:" &amp; IF(LEFT(MasterCMCopy!$C225, 3)="ND-", IF(LEFT(MasterCMCopy!$C229, 3)="ND-", MasterCMCopy!$L231, MasterCMCopy!$L229) &amp; "-" &amp; MasterCMCopy!$C225, MasterCMCopy!$L225 &amp; "-" &amp; MasterCMCopy!$I225))</f>
        <v>tedm:MG-NonPublishedInformation-ND-LotsGroupAwardCriterionNumberThresholdUnpublish</v>
      </c>
      <c r="C225" s="85" t="str">
        <f>IF(AND(LEFT(MasterCMCopy!$C225,6)="BT-195", OR(LEFT(MasterCMCopy!$C224,3)="ND-",$B225&lt;&gt;$B224)),MasterCMCopy!$L225,"")</f>
        <v/>
      </c>
      <c r="D225" s="84" t="str">
        <f>IF(AND(LEFT(MasterCMCopy!$C225,3)="ND-", OR(MasterCMCopy!$N225&lt;&gt;MasterCMCopy!$N224, MasterCMCopy!$P225&lt;&gt;MasterCMCopy!$P224)),MasterCMCopy!$C225,"")</f>
        <v/>
      </c>
      <c r="E225" s="84" t="str">
        <f>IF(AND(LEFT(MasterCMCopy!$C225,3)="ND-", OR(MasterCMCopy!$N225&lt;&gt;MasterCMCopy!$N224, MasterCMCopy!$P225&lt;&gt;MasterCMCopy!$P224)),MasterCMCopy!$N225,"")</f>
        <v/>
      </c>
      <c r="F225" s="86" t="str">
        <f>IFERROR(__xludf.DUMMYFUNCTION("IF($E225="""", """", REGEXEXTRACT($E225,""efbc:FieldIdentifierCode[^\]]+""))"),"")</f>
        <v/>
      </c>
      <c r="G225" s="87" t="str">
        <f>MasterCMCopy!A225</f>
        <v>1.4</v>
      </c>
      <c r="H225" s="87" t="str">
        <f>MasterCMCopy!B225</f>
        <v>1.7</v>
      </c>
      <c r="J225" s="86" t="str">
        <f>IF(LEFT(MasterCMCopy!$C225,3)="ND-", IF(LEFT(MasterCMCopy!$X225,10)&lt;&gt;"epo:NonPub", MasterCMCopy!$L225, IF(RIGHT(MasterCMCopy!$X225,13)="epo:Procedure", "MG-Procedure", "")), "")</f>
        <v>MG-AwardCriterion-specifiesProcurementCriterion-LotGroup</v>
      </c>
      <c r="K225" s="85" t="str">
        <f>IF(J225="", "", IF(J225="MG-Procedure", "ND-Root", MasterCMCopy!H225))</f>
        <v>ND-LotsGroupAwardCriterionParameters</v>
      </c>
      <c r="L225" s="84" t="str">
        <f>IF($J225="", "", MasterCMCopy!$C225 &amp; " (concernsMaskedObject)")</f>
        <v>ND-LotsGroupAwardCriterionNumberThresholdUnpublish (concernsMaskedObject)</v>
      </c>
      <c r="M225" s="84" t="str">
        <f>IFERROR(__xludf.DUMMYFUNCTION("IF($J225="""", """", ""Connection from NonPublishedInformation to "" &amp; REGEXEXTRACT(MasterCMCopy!$X225, "".*:(.*)"") &amp; "" under "" &amp; $J225 &amp; ""_"" &amp; $K225)"),"Connection from NonPublishedInformation to Constraint under MG-AwardCriterion-specifiesProcurementCriterion-LotGroup_ND-LotsGroupAwardCriterionParameters")</f>
        <v>Connection from NonPublishedInformation to Constraint under MG-AwardCriterion-specifiesProcurementCriterion-LotGroup_ND-LotsGroupAwardCriterionParameters</v>
      </c>
      <c r="N225" s="84" t="str">
        <f t="shared" si="6"/>
        <v>tedm:MG-AwardCriterion-specifiesProcurementCriterion-LotGroup_ND-LotsGroupAwardCriterionParameters</v>
      </c>
      <c r="O225" s="86" t="str">
        <f>IFERROR(__xludf.DUMMYFUNCTION("IF($J225="""", """", IF($J225=""MG-Procedure"", """", REGEXREPLACE(MasterCMCopy!$P225,""\[[^\]]+\]"","""")))"),"efac:AwardCriterionParameter/efac:FieldsPrivacy")</f>
        <v>efac:AwardCriterionParameter/efac:FieldsPrivacy</v>
      </c>
      <c r="P225" s="83" t="str">
        <f>IFERROR(__xludf.DUMMYFUNCTION("REGEXREPLACE($O225,""[^/]+"","".."")"),"../..")</f>
        <v>../..</v>
      </c>
      <c r="Q225" s="84" t="str">
        <f>IF(AND(LEFT(MasterCMCopy!$C225,6)="BT-195", OR(MasterCMCopy!$O225&lt;&gt;MasterCMCopy!$O224,$G225&lt;&gt;$G224,$H225&lt;&gt;$H224)),MasterCMCopy!$C225,"")</f>
        <v/>
      </c>
      <c r="R225" s="84" t="str">
        <f>IF(AND(LEFT(MasterCMCopy!$C225,6)="BT-195", OR(MasterCMCopy!$O225&lt;&gt;MasterCMCopy!$O224,$G225&lt;&gt;$G224,$H225&lt;&gt;$H224)), "The field " &amp; MasterCMCopy!$C225 &amp; ", " &amp; MasterCMCopy!$D225 &amp; ", specifies information to generate the URI of the masked property","")</f>
        <v/>
      </c>
      <c r="S225" s="84" t="str">
        <f>IF(AND(LEFT(MasterCMCopy!$C225,6)="BT-195", OR(MasterCMCopy!$O225&lt;&gt;MasterCMCopy!$O224,$G225&lt;&gt;$G224,$H225&lt;&gt;$H224)),MasterCMCopy!$O225,"")</f>
        <v/>
      </c>
      <c r="T225" s="84" t="str">
        <f>IFERROR(__xludf.DUMMYFUNCTION("IF(AND(LEFT(MasterCMCopy!$C225,6)=""BT-195"", MasterCMCopy!$O225&lt;&gt;MasterCMCopy!$O224),IFNA(REGEXEXTRACT(MasterCMCopy!$Y225,""&lt;(.*)&gt;""),""UNKNOWN""),"""")"),"")</f>
        <v/>
      </c>
      <c r="U225" s="84" t="str">
        <f>IF(AND(LEFT(MasterCMCopy!$C225,6)="BT-197", MasterCMCopy!$C225&lt;&gt;MasterCMCopy!$C224),MasterCMCopy!$C225,"")</f>
        <v/>
      </c>
      <c r="V225" s="84" t="str">
        <f>IF(AND(LEFT(MasterCMCopy!$C225,6)="BT-197", MasterCMCopy!$C225&lt;&gt;MasterCMCopy!$C224), "In " &amp; MasterCMCopy!$C225 &amp; ", " &amp; MasterCMCopy!$D225 &amp; ", we link to the at-voc:non-publication-justification controlled list","")</f>
        <v/>
      </c>
      <c r="W225" s="84" t="str">
        <f>IF(AND(LEFT(MasterCMCopy!$C225,6)="BT-198", MasterCMCopy!$C225&lt;&gt;MasterCMCopy!$C224),MasterCMCopy!$C225,"")</f>
        <v/>
      </c>
      <c r="X225" s="84" t="str">
        <f>IF(AND(LEFT(MasterCMCopy!$C225,6)="BT-198", MasterCMCopy!$C225&lt;&gt;MasterCMCopy!$C224), MasterCMCopy!$D225 &amp; IF(AND(MasterCMCopy!$C225=MasterCMCopy!$C226, MasterCMCopy!$D225&lt;&gt;MasterCMCopy!$D226), (" (" &amp; MasterCMCopy!$D226 &amp; " below SDK 1.6)"), ""),"")</f>
        <v/>
      </c>
      <c r="Y225" s="84" t="str">
        <f t="shared" si="2"/>
        <v>tedm:MG-langString-hasConfidentialityJustification--NonPublishedInformation-ND-LotsGroupAwardCriterionNumberThresholdUnpublish</v>
      </c>
      <c r="Z225" s="84" t="str">
        <f t="shared" si="3"/>
        <v/>
      </c>
      <c r="AA225" s="84" t="str">
        <f>IF(AND(LEFT(MasterCMCopy!$C225,6)="BT-196", MasterCMCopy!$C225&lt;&gt;MasterCMCopy!$C224),MasterCMCopy!$C225,"")</f>
        <v/>
      </c>
      <c r="AB225" s="84" t="str">
        <f>IF(AND(LEFT(MasterCMCopy!$C225,6)="BT-196", MasterCMCopy!$C225&lt;&gt;MasterCMCopy!$C224), MasterCMCopy!$D225 &amp; " of " &amp; MasterCMCopy!$L225 &amp; " under " &amp; MasterCMCopy!$I225,"")</f>
        <v/>
      </c>
      <c r="AC225" s="84" t="str">
        <f t="shared" si="4"/>
        <v/>
      </c>
      <c r="AD225" s="84" t="str">
        <f t="shared" si="5"/>
        <v/>
      </c>
    </row>
    <row r="226">
      <c r="A226" s="84" t="str">
        <f t="shared" si="1"/>
        <v>ND-LotsGroupAwardCriterionNumberThresholdUnpublish_v1.8+.rml.ttl</v>
      </c>
      <c r="B226" s="84" t="str">
        <f>IF(MasterCMCopy!$X226="","---", "tedm:" &amp; IF(LEFT(MasterCMCopy!$C226, 3)="ND-", IF(LEFT(MasterCMCopy!$C230, 3)="ND-", MasterCMCopy!$L232, MasterCMCopy!$L230) &amp; "-" &amp; MasterCMCopy!$C226, MasterCMCopy!$L226 &amp; "-" &amp; MasterCMCopy!$I226))</f>
        <v>tedm:MG-NonPublishedInformation-ND-LotsGroupAwardCriterionNumberThresholdUnpublish</v>
      </c>
      <c r="C226" s="85" t="str">
        <f>IF(AND(LEFT(MasterCMCopy!$C226,6)="BT-195", OR(LEFT(MasterCMCopy!$C225,3)="ND-",$B226&lt;&gt;$B225)),MasterCMCopy!$L226,"")</f>
        <v/>
      </c>
      <c r="D226" s="84" t="str">
        <f>IF(AND(LEFT(MasterCMCopy!$C226,3)="ND-", OR(MasterCMCopy!$N226&lt;&gt;MasterCMCopy!$N225, MasterCMCopy!$P226&lt;&gt;MasterCMCopy!$P225)),MasterCMCopy!$C226,"")</f>
        <v>ND-LotsGroupAwardCriterionNumberThresholdUnpublish</v>
      </c>
      <c r="E226" s="84" t="str">
        <f>IF(AND(LEFT(MasterCMCopy!$C226,3)="ND-", OR(MasterCMCopy!$N226&lt;&gt;MasterCMCopy!$N225, MasterCMCopy!$P226&lt;&gt;MasterCMCopy!$P225)),MasterCMCopy!$N226,"")</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F226" s="86" t="str">
        <f>IFERROR(__xludf.DUMMYFUNCTION("IF($E226="""", """", REGEXEXTRACT($E226,""efbc:FieldIdentifierCode[^\]]+""))"),"efbc:FieldIdentifierCode/text()='awa-cri-thr'")</f>
        <v>efbc:FieldIdentifierCode/text()='awa-cri-thr'</v>
      </c>
      <c r="G226" s="87" t="str">
        <f>MasterCMCopy!A226</f>
        <v>1.8</v>
      </c>
      <c r="H226" s="87" t="str">
        <f>MasterCMCopy!B226</f>
        <v/>
      </c>
      <c r="I226" s="89" t="b">
        <v>1</v>
      </c>
      <c r="J226" s="86" t="str">
        <f>IF(LEFT(MasterCMCopy!$C226,3)="ND-", IF(LEFT(MasterCMCopy!$X226,10)&lt;&gt;"epo:NonPub", MasterCMCopy!$L226, IF(RIGHT(MasterCMCopy!$X226,13)="epo:Procedure", "MG-Procedure", "")), "")</f>
        <v/>
      </c>
      <c r="K226" s="85" t="str">
        <f>IF(J226="", "", IF(J226="MG-Procedure", "ND-Root", MasterCMCopy!H226))</f>
        <v/>
      </c>
      <c r="L226" s="84" t="str">
        <f>IF($J226="", "", MasterCMCopy!$C226 &amp; " (concernsMaskedObject)")</f>
        <v/>
      </c>
      <c r="M226" s="84" t="str">
        <f>IFERROR(__xludf.DUMMYFUNCTION("IF($J226="""", """", ""Connection from NonPublishedInformation to "" &amp; REGEXEXTRACT(MasterCMCopy!$X226, "".*:(.*)"") &amp; "" under "" &amp; $J226 &amp; ""_"" &amp; $K226)"),"")</f>
        <v/>
      </c>
      <c r="N226" s="84" t="str">
        <f t="shared" si="6"/>
        <v/>
      </c>
      <c r="O226" s="86" t="str">
        <f>IFERROR(__xludf.DUMMYFUNCTION("IF($J226="""", """", IF($J226=""MG-Procedure"", """", REGEXREPLACE(MasterCMCopy!$P226,""\[[^\]]+\]"","""")))"),"")</f>
        <v/>
      </c>
      <c r="P226" s="83" t="str">
        <f>IFERROR(__xludf.DUMMYFUNCTION("REGEXREPLACE($O226,""[^/]+"","".."")"),"")</f>
        <v/>
      </c>
      <c r="Q226" s="84" t="str">
        <f>IF(AND(LEFT(MasterCMCopy!$C226,6)="BT-195", OR(MasterCMCopy!$O226&lt;&gt;MasterCMCopy!$O225,$G226&lt;&gt;$G225,$H226&lt;&gt;$H225)),MasterCMCopy!$C226,"")</f>
        <v/>
      </c>
      <c r="R226" s="84" t="str">
        <f>IF(AND(LEFT(MasterCMCopy!$C226,6)="BT-195", OR(MasterCMCopy!$O226&lt;&gt;MasterCMCopy!$O225,$G226&lt;&gt;$G225,$H226&lt;&gt;$H225)), "The field " &amp; MasterCMCopy!$C226 &amp; ", " &amp; MasterCMCopy!$D226 &amp; ", specifies information to generate the URI of the masked property","")</f>
        <v/>
      </c>
      <c r="S226" s="84" t="str">
        <f>IF(AND(LEFT(MasterCMCopy!$C226,6)="BT-195", OR(MasterCMCopy!$O226&lt;&gt;MasterCMCopy!$O225,$G226&lt;&gt;$G225,$H226&lt;&gt;$H225)),MasterCMCopy!$O226,"")</f>
        <v/>
      </c>
      <c r="T226" s="84" t="str">
        <f>IFERROR(__xludf.DUMMYFUNCTION("IF(AND(LEFT(MasterCMCopy!$C226,6)=""BT-195"", MasterCMCopy!$O226&lt;&gt;MasterCMCopy!$O225),IFNA(REGEXEXTRACT(MasterCMCopy!$Y226,""&lt;(.*)&gt;""),""UNKNOWN""),"""")"),"")</f>
        <v/>
      </c>
      <c r="U226" s="84" t="str">
        <f>IF(AND(LEFT(MasterCMCopy!$C226,6)="BT-197", MasterCMCopy!$C226&lt;&gt;MasterCMCopy!$C225),MasterCMCopy!$C226,"")</f>
        <v/>
      </c>
      <c r="V226" s="84" t="str">
        <f>IF(AND(LEFT(MasterCMCopy!$C226,6)="BT-197", MasterCMCopy!$C226&lt;&gt;MasterCMCopy!$C225), "In " &amp; MasterCMCopy!$C226 &amp; ", " &amp; MasterCMCopy!$D226 &amp; ", we link to the at-voc:non-publication-justification controlled list","")</f>
        <v/>
      </c>
      <c r="W226" s="84" t="str">
        <f>IF(AND(LEFT(MasterCMCopy!$C226,6)="BT-198", MasterCMCopy!$C226&lt;&gt;MasterCMCopy!$C225),MasterCMCopy!$C226,"")</f>
        <v/>
      </c>
      <c r="X226" s="84" t="str">
        <f>IF(AND(LEFT(MasterCMCopy!$C226,6)="BT-198", MasterCMCopy!$C226&lt;&gt;MasterCMCopy!$C225), MasterCMCopy!$D226 &amp; IF(AND(MasterCMCopy!$C226=MasterCMCopy!$C227, MasterCMCopy!$D226&lt;&gt;MasterCMCopy!$D227), (" (" &amp; MasterCMCopy!$D227 &amp; " below SDK 1.6)"), ""),"")</f>
        <v/>
      </c>
      <c r="Y226" s="84" t="str">
        <f t="shared" si="2"/>
        <v>tedm:MG-langString-hasConfidentialityJustification--NonPublishedInformation-ND-LotsGroupAwardCriterionNumberThresholdUnpublish</v>
      </c>
      <c r="Z226" s="84" t="str">
        <f t="shared" si="3"/>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A226" s="84" t="str">
        <f>IF(AND(LEFT(MasterCMCopy!$C226,6)="BT-196", MasterCMCopy!$C226&lt;&gt;MasterCMCopy!$C225),MasterCMCopy!$C226,"")</f>
        <v/>
      </c>
      <c r="AB226" s="84" t="str">
        <f>IF(AND(LEFT(MasterCMCopy!$C226,6)="BT-196", MasterCMCopy!$C226&lt;&gt;MasterCMCopy!$C225), MasterCMCopy!$D226 &amp; " of " &amp; MasterCMCopy!$L226 &amp; " under " &amp; MasterCMCopy!$I226,"")</f>
        <v/>
      </c>
      <c r="AC226" s="84" t="str">
        <f t="shared" si="4"/>
        <v/>
      </c>
      <c r="AD226" s="84" t="str">
        <f t="shared" si="5"/>
        <v/>
      </c>
      <c r="AE226" s="90"/>
      <c r="AF226" s="90"/>
    </row>
    <row r="227">
      <c r="A227" s="84" t="str">
        <f t="shared" si="1"/>
        <v/>
      </c>
      <c r="B227" s="84" t="str">
        <f>IF(MasterCMCopy!$X227="","---", "tedm:" &amp; IF(LEFT(MasterCMCopy!$C227, 3)="ND-", IF(LEFT(MasterCMCopy!$C231, 3)="ND-", MasterCMCopy!$L233, MasterCMCopy!$L231) &amp; "-" &amp; MasterCMCopy!$C227, MasterCMCopy!$L227 &amp; "-" &amp; MasterCMCopy!$I227))</f>
        <v>tedm:MG-NonPublishedInformation-ND-LotsGroupAwardCriterionNumberThresholdUnpublish</v>
      </c>
      <c r="C227" s="85" t="str">
        <f>IF(AND(LEFT(MasterCMCopy!$C227,6)="BT-195", OR(LEFT(MasterCMCopy!$C226,3)="ND-",$B227&lt;&gt;$B226)),MasterCMCopy!$L227,"")</f>
        <v/>
      </c>
      <c r="D227" s="84" t="str">
        <f>IF(AND(LEFT(MasterCMCopy!$C227,3)="ND-", OR(MasterCMCopy!$N227&lt;&gt;MasterCMCopy!$N226, MasterCMCopy!$P227&lt;&gt;MasterCMCopy!$P226)),MasterCMCopy!$C227,"")</f>
        <v/>
      </c>
      <c r="E227" s="84" t="str">
        <f>IF(AND(LEFT(MasterCMCopy!$C227,3)="ND-", OR(MasterCMCopy!$N227&lt;&gt;MasterCMCopy!$N226, MasterCMCopy!$P227&lt;&gt;MasterCMCopy!$P226)),MasterCMCopy!$N227,"")</f>
        <v/>
      </c>
      <c r="F227" s="86" t="str">
        <f>IFERROR(__xludf.DUMMYFUNCTION("IF($E227="""", """", REGEXEXTRACT($E227,""efbc:FieldIdentifierCode[^\]]+""))"),"")</f>
        <v/>
      </c>
      <c r="G227" s="87" t="str">
        <f>MasterCMCopy!A227</f>
        <v>1.8</v>
      </c>
      <c r="H227" s="87" t="str">
        <f>MasterCMCopy!B227</f>
        <v/>
      </c>
      <c r="J227" s="86" t="str">
        <f>IF(LEFT(MasterCMCopy!$C227,3)="ND-", IF(LEFT(MasterCMCopy!$X227,10)&lt;&gt;"epo:NonPub", MasterCMCopy!$L227, IF(RIGHT(MasterCMCopy!$X227,13)="epo:Procedure", "MG-Procedure", "")), "")</f>
        <v/>
      </c>
      <c r="K227" s="85" t="str">
        <f>IF(J227="", "", IF(J227="MG-Procedure", "ND-Root", MasterCMCopy!H227))</f>
        <v/>
      </c>
      <c r="L227" s="84" t="str">
        <f>IF($J227="", "", MasterCMCopy!$C227 &amp; " (concernsMaskedObject)")</f>
        <v/>
      </c>
      <c r="M227" s="84" t="str">
        <f>IFERROR(__xludf.DUMMYFUNCTION("IF($J227="""", """", ""Connection from NonPublishedInformation to "" &amp; REGEXEXTRACT(MasterCMCopy!$X227, "".*:(.*)"") &amp; "" under "" &amp; $J227 &amp; ""_"" &amp; $K227)"),"")</f>
        <v/>
      </c>
      <c r="N227" s="84" t="str">
        <f t="shared" si="6"/>
        <v/>
      </c>
      <c r="O227" s="86" t="str">
        <f>IFERROR(__xludf.DUMMYFUNCTION("IF($J227="""", """", IF($J227=""MG-Procedure"", """", REGEXREPLACE(MasterCMCopy!$P227,""\[[^\]]+\]"","""")))"),"")</f>
        <v/>
      </c>
      <c r="P227" s="83" t="str">
        <f>IFERROR(__xludf.DUMMYFUNCTION("REGEXREPLACE($O227,""[^/]+"","".."")"),"")</f>
        <v/>
      </c>
      <c r="Q227" s="84" t="str">
        <f>IF(AND(LEFT(MasterCMCopy!$C227,6)="BT-195", OR(MasterCMCopy!$O227&lt;&gt;MasterCMCopy!$O226,$G227&lt;&gt;$G226,$H227&lt;&gt;$H226)),MasterCMCopy!$C227,"")</f>
        <v/>
      </c>
      <c r="R227" s="84" t="str">
        <f>IF(AND(LEFT(MasterCMCopy!$C227,6)="BT-195", OR(MasterCMCopy!$O227&lt;&gt;MasterCMCopy!$O226,$G227&lt;&gt;$G226,$H227&lt;&gt;$H226)), "The field " &amp; MasterCMCopy!$C227 &amp; ", " &amp; MasterCMCopy!$D227 &amp; ", specifies information to generate the URI of the masked property","")</f>
        <v/>
      </c>
      <c r="S227" s="84" t="str">
        <f>IF(AND(LEFT(MasterCMCopy!$C227,6)="BT-195", OR(MasterCMCopy!$O227&lt;&gt;MasterCMCopy!$O226,$G227&lt;&gt;$G226,$H227&lt;&gt;$H226)),MasterCMCopy!$O227,"")</f>
        <v/>
      </c>
      <c r="T227" s="84" t="str">
        <f>IFERROR(__xludf.DUMMYFUNCTION("IF(AND(LEFT(MasterCMCopy!$C227,6)=""BT-195"", MasterCMCopy!$O227&lt;&gt;MasterCMCopy!$O226),IFNA(REGEXEXTRACT(MasterCMCopy!$Y227,""&lt;(.*)&gt;""),""UNKNOWN""),"""")"),"")</f>
        <v/>
      </c>
      <c r="U227" s="84" t="str">
        <f>IF(AND(LEFT(MasterCMCopy!$C227,6)="BT-197", MasterCMCopy!$C227&lt;&gt;MasterCMCopy!$C226),MasterCMCopy!$C227,"")</f>
        <v/>
      </c>
      <c r="V227" s="84" t="str">
        <f>IF(AND(LEFT(MasterCMCopy!$C227,6)="BT-197", MasterCMCopy!$C227&lt;&gt;MasterCMCopy!$C226), "In " &amp; MasterCMCopy!$C227 &amp; ", " &amp; MasterCMCopy!$D227 &amp; ", we link to the at-voc:non-publication-justification controlled list","")</f>
        <v/>
      </c>
      <c r="W227" s="84" t="str">
        <f>IF(AND(LEFT(MasterCMCopy!$C227,6)="BT-198", MasterCMCopy!$C227&lt;&gt;MasterCMCopy!$C226),MasterCMCopy!$C227,"")</f>
        <v/>
      </c>
      <c r="X227" s="84" t="str">
        <f>IF(AND(LEFT(MasterCMCopy!$C227,6)="BT-198", MasterCMCopy!$C227&lt;&gt;MasterCMCopy!$C226), MasterCMCopy!$D227 &amp; IF(AND(MasterCMCopy!$C227=MasterCMCopy!$C228, MasterCMCopy!$D227&lt;&gt;MasterCMCopy!$D228), (" (" &amp; MasterCMCopy!$D228 &amp; " below SDK 1.6)"), ""),"")</f>
        <v/>
      </c>
      <c r="Y227" s="84" t="str">
        <f t="shared" si="2"/>
        <v>tedm:MG-langString-hasConfidentialityJustification--NonPublishedInformation-ND-LotsGroupAwardCriterionNumberThresholdUnpublish</v>
      </c>
      <c r="Z227" s="84" t="str">
        <f t="shared" si="3"/>
        <v/>
      </c>
      <c r="AA227" s="84" t="str">
        <f>IF(AND(LEFT(MasterCMCopy!$C227,6)="BT-196", MasterCMCopy!$C227&lt;&gt;MasterCMCopy!$C226),MasterCMCopy!$C227,"")</f>
        <v/>
      </c>
      <c r="AB227" s="84" t="str">
        <f>IF(AND(LEFT(MasterCMCopy!$C227,6)="BT-196", MasterCMCopy!$C227&lt;&gt;MasterCMCopy!$C226), MasterCMCopy!$D227 &amp; " of " &amp; MasterCMCopy!$L227 &amp; " under " &amp; MasterCMCopy!$I227,"")</f>
        <v/>
      </c>
      <c r="AC227" s="84" t="str">
        <f t="shared" si="4"/>
        <v/>
      </c>
      <c r="AD227" s="84" t="str">
        <f t="shared" si="5"/>
        <v/>
      </c>
    </row>
    <row r="228">
      <c r="A228" s="84" t="str">
        <f t="shared" si="1"/>
        <v/>
      </c>
      <c r="B228" s="84" t="str">
        <f>IF(MasterCMCopy!$X228="","---", "tedm:" &amp; IF(LEFT(MasterCMCopy!$C228, 3)="ND-", IF(LEFT(MasterCMCopy!$C232, 3)="ND-", MasterCMCopy!$L234, MasterCMCopy!$L232) &amp; "-" &amp; MasterCMCopy!$C228, MasterCMCopy!$L228 &amp; "-" &amp; MasterCMCopy!$I228))</f>
        <v>tedm:MG-NonPublishedInformation-ND-LotsGroupAwardCriterionNumberThresholdUnpublish</v>
      </c>
      <c r="C228" s="85" t="str">
        <f>IF(AND(LEFT(MasterCMCopy!$C228,6)="BT-195", OR(LEFT(MasterCMCopy!$C227,3)="ND-",$B228&lt;&gt;$B227)),MasterCMCopy!$L228,"")</f>
        <v/>
      </c>
      <c r="D228" s="84" t="str">
        <f>IF(AND(LEFT(MasterCMCopy!$C228,3)="ND-", OR(MasterCMCopy!$N228&lt;&gt;MasterCMCopy!$N227, MasterCMCopy!$P228&lt;&gt;MasterCMCopy!$P227)),MasterCMCopy!$C228,"")</f>
        <v/>
      </c>
      <c r="E228" s="84" t="str">
        <f>IF(AND(LEFT(MasterCMCopy!$C228,3)="ND-", OR(MasterCMCopy!$N228&lt;&gt;MasterCMCopy!$N227, MasterCMCopy!$P228&lt;&gt;MasterCMCopy!$P227)),MasterCMCopy!$N228,"")</f>
        <v/>
      </c>
      <c r="F228" s="86" t="str">
        <f>IFERROR(__xludf.DUMMYFUNCTION("IF($E228="""", """", REGEXEXTRACT($E228,""efbc:FieldIdentifierCode[^\]]+""))"),"")</f>
        <v/>
      </c>
      <c r="G228" s="87" t="str">
        <f>MasterCMCopy!A228</f>
        <v>1.8</v>
      </c>
      <c r="H228" s="87" t="str">
        <f>MasterCMCopy!B228</f>
        <v/>
      </c>
      <c r="J228" s="86" t="str">
        <f>IF(LEFT(MasterCMCopy!$C228,3)="ND-", IF(LEFT(MasterCMCopy!$X228,10)&lt;&gt;"epo:NonPub", MasterCMCopy!$L228, IF(RIGHT(MasterCMCopy!$X228,13)="epo:Procedure", "MG-Procedure", "")), "")</f>
        <v>MG-AwardCriterion-specifiesProcurementCriterion-LotGroup</v>
      </c>
      <c r="K228" s="85" t="str">
        <f>IF(J228="", "", IF(J228="MG-Procedure", "ND-Root", MasterCMCopy!H228))</f>
        <v>ND-LotsGroupAwardThresholdCriterionParameter</v>
      </c>
      <c r="L228" s="84" t="str">
        <f>IF($J228="", "", MasterCMCopy!$C228 &amp; " (concernsMaskedObject)")</f>
        <v>ND-LotsGroupAwardCriterionNumberThresholdUnpublish (concernsMaskedObject)</v>
      </c>
      <c r="M228" s="84" t="str">
        <f>IFERROR(__xludf.DUMMYFUNCTION("IF($J228="""", """", ""Connection from NonPublishedInformation to "" &amp; REGEXEXTRACT(MasterCMCopy!$X228, "".*:(.*)"") &amp; "" under "" &amp; $J228 &amp; ""_"" &amp; $K228)"),"Connection from NonPublishedInformation to Constraint under MG-AwardCriterion-specifiesProcurementCriterion-LotGroup_ND-LotsGroupAwardThresholdCriterionParameter")</f>
        <v>Connection from NonPublishedInformation to Constraint under MG-AwardCriterion-specifiesProcurementCriterion-LotGroup_ND-LotsGroupAwardThresholdCriterionParameter</v>
      </c>
      <c r="N228" s="84" t="str">
        <f t="shared" si="6"/>
        <v>tedm:MG-AwardCriterion-specifiesProcurementCriterion-LotGroup_ND-LotsGroupAwardThresholdCriterionParameter</v>
      </c>
      <c r="O228" s="86" t="str">
        <f>IFERROR(__xludf.DUMMYFUNCTION("IF($J228="""", """", IF($J228=""MG-Procedure"", """", REGEXREPLACE(MasterCMCopy!$P228,""\[[^\]]+\]"","""")))"),"efac:FieldsPrivacy")</f>
        <v>efac:FieldsPrivacy</v>
      </c>
      <c r="P228" s="83" t="str">
        <f>IFERROR(__xludf.DUMMYFUNCTION("REGEXREPLACE($O228,""[^/]+"","".."")"),"..")</f>
        <v>..</v>
      </c>
      <c r="Q228" s="84" t="str">
        <f>IF(AND(LEFT(MasterCMCopy!$C228,6)="BT-195", OR(MasterCMCopy!$O228&lt;&gt;MasterCMCopy!$O227,$G228&lt;&gt;$G227,$H228&lt;&gt;$H227)),MasterCMCopy!$C228,"")</f>
        <v/>
      </c>
      <c r="R228" s="84" t="str">
        <f>IF(AND(LEFT(MasterCMCopy!$C228,6)="BT-195", OR(MasterCMCopy!$O228&lt;&gt;MasterCMCopy!$O227,$G228&lt;&gt;$G227,$H228&lt;&gt;$H227)), "The field " &amp; MasterCMCopy!$C228 &amp; ", " &amp; MasterCMCopy!$D228 &amp; ", specifies information to generate the URI of the masked property","")</f>
        <v/>
      </c>
      <c r="S228" s="84" t="str">
        <f>IF(AND(LEFT(MasterCMCopy!$C228,6)="BT-195", OR(MasterCMCopy!$O228&lt;&gt;MasterCMCopy!$O227,$G228&lt;&gt;$G227,$H228&lt;&gt;$H227)),MasterCMCopy!$O228,"")</f>
        <v/>
      </c>
      <c r="T228" s="84" t="str">
        <f>IFERROR(__xludf.DUMMYFUNCTION("IF(AND(LEFT(MasterCMCopy!$C228,6)=""BT-195"", MasterCMCopy!$O228&lt;&gt;MasterCMCopy!$O227),IFNA(REGEXEXTRACT(MasterCMCopy!$Y228,""&lt;(.*)&gt;""),""UNKNOWN""),"""")"),"")</f>
        <v/>
      </c>
      <c r="U228" s="84" t="str">
        <f>IF(AND(LEFT(MasterCMCopy!$C228,6)="BT-197", MasterCMCopy!$C228&lt;&gt;MasterCMCopy!$C227),MasterCMCopy!$C228,"")</f>
        <v/>
      </c>
      <c r="V228" s="84" t="str">
        <f>IF(AND(LEFT(MasterCMCopy!$C228,6)="BT-197", MasterCMCopy!$C228&lt;&gt;MasterCMCopy!$C227), "In " &amp; MasterCMCopy!$C228 &amp; ", " &amp; MasterCMCopy!$D228 &amp; ", we link to the at-voc:non-publication-justification controlled list","")</f>
        <v/>
      </c>
      <c r="W228" s="84" t="str">
        <f>IF(AND(LEFT(MasterCMCopy!$C228,6)="BT-198", MasterCMCopy!$C228&lt;&gt;MasterCMCopy!$C227),MasterCMCopy!$C228,"")</f>
        <v/>
      </c>
      <c r="X228" s="84" t="str">
        <f>IF(AND(LEFT(MasterCMCopy!$C228,6)="BT-198", MasterCMCopy!$C228&lt;&gt;MasterCMCopy!$C227), MasterCMCopy!$D228 &amp; IF(AND(MasterCMCopy!$C228=MasterCMCopy!$C229, MasterCMCopy!$D228&lt;&gt;MasterCMCopy!$D229), (" (" &amp; MasterCMCopy!$D229 &amp; " below SDK 1.6)"), ""),"")</f>
        <v/>
      </c>
      <c r="Y228" s="84" t="str">
        <f t="shared" si="2"/>
        <v>tedm:MG-langString-hasConfidentialityJustification--NonPublishedInformation-ND-LotsGroupAwardCriterionNumberThresholdUnpublish</v>
      </c>
      <c r="Z228" s="84" t="str">
        <f t="shared" si="3"/>
        <v/>
      </c>
      <c r="AA228" s="84" t="str">
        <f>IF(AND(LEFT(MasterCMCopy!$C228,6)="BT-196", MasterCMCopy!$C228&lt;&gt;MasterCMCopy!$C227),MasterCMCopy!$C228,"")</f>
        <v/>
      </c>
      <c r="AB228" s="84" t="str">
        <f>IF(AND(LEFT(MasterCMCopy!$C228,6)="BT-196", MasterCMCopy!$C228&lt;&gt;MasterCMCopy!$C227), MasterCMCopy!$D228 &amp; " of " &amp; MasterCMCopy!$L228 &amp; " under " &amp; MasterCMCopy!$I228,"")</f>
        <v/>
      </c>
      <c r="AC228" s="84" t="str">
        <f t="shared" si="4"/>
        <v/>
      </c>
      <c r="AD228" s="84" t="str">
        <f t="shared" si="5"/>
        <v/>
      </c>
    </row>
    <row r="229">
      <c r="A229" s="84" t="str">
        <f t="shared" si="1"/>
        <v/>
      </c>
      <c r="B229" s="84" t="str">
        <f>IF(MasterCMCopy!$X229="","---", "tedm:" &amp; IF(LEFT(MasterCMCopy!$C229, 3)="ND-", IF(LEFT(MasterCMCopy!$C233, 3)="ND-", MasterCMCopy!$L235, MasterCMCopy!$L233) &amp; "-" &amp; MasterCMCopy!$C229, MasterCMCopy!$L229 &amp; "-" &amp; MasterCMCopy!$I229))</f>
        <v>tedm:MG-NonPublishedInformation-ND-LotsGroupAwardCriterionNumberThresholdUnpublish</v>
      </c>
      <c r="C229" s="85" t="str">
        <f>IF(AND(LEFT(MasterCMCopy!$C229,6)="BT-195", OR(LEFT(MasterCMCopy!$C228,3)="ND-",$B229&lt;&gt;$B228)),MasterCMCopy!$L229,"")</f>
        <v>MG-NonPublishedInformation</v>
      </c>
      <c r="D229" s="84" t="str">
        <f>IF(AND(LEFT(MasterCMCopy!$C229,3)="ND-", OR(MasterCMCopy!$N229&lt;&gt;MasterCMCopy!$N228, MasterCMCopy!$P229&lt;&gt;MasterCMCopy!$P228)),MasterCMCopy!$C229,"")</f>
        <v/>
      </c>
      <c r="E229" s="84" t="str">
        <f>IF(AND(LEFT(MasterCMCopy!$C229,3)="ND-", OR(MasterCMCopy!$N229&lt;&gt;MasterCMCopy!$N228, MasterCMCopy!$P229&lt;&gt;MasterCMCopy!$P228)),MasterCMCopy!$N229,"")</f>
        <v/>
      </c>
      <c r="F229" s="86" t="str">
        <f>IFERROR(__xludf.DUMMYFUNCTION("IF($E229="""", """", REGEXEXTRACT($E229,""efbc:FieldIdentifierCode[^\]]+""))"),"")</f>
        <v/>
      </c>
      <c r="G229" s="87" t="str">
        <f>MasterCMCopy!A229</f>
        <v>1.4</v>
      </c>
      <c r="H229" s="87" t="str">
        <f>MasterCMCopy!B229</f>
        <v/>
      </c>
      <c r="J229" s="86" t="str">
        <f>IF(LEFT(MasterCMCopy!$C229,3)="ND-", IF(LEFT(MasterCMCopy!$X229,10)&lt;&gt;"epo:NonPub", MasterCMCopy!$L229, IF(RIGHT(MasterCMCopy!$X229,13)="epo:Procedure", "MG-Procedure", "")), "")</f>
        <v/>
      </c>
      <c r="K229" s="85" t="str">
        <f>IF(J229="", "", IF(J229="MG-Procedure", "ND-Root", MasterCMCopy!H229))</f>
        <v/>
      </c>
      <c r="L229" s="84" t="str">
        <f>IF($J229="", "", MasterCMCopy!$C229 &amp; " (concernsMaskedObject)")</f>
        <v/>
      </c>
      <c r="M229" s="84" t="str">
        <f>IFERROR(__xludf.DUMMYFUNCTION("IF($J229="""", """", ""Connection from NonPublishedInformation to "" &amp; REGEXEXTRACT(MasterCMCopy!$X229, "".*:(.*)"") &amp; "" under "" &amp; $J229 &amp; ""_"" &amp; $K229)"),"")</f>
        <v/>
      </c>
      <c r="N229" s="84" t="str">
        <f t="shared" si="6"/>
        <v/>
      </c>
      <c r="O229" s="86" t="str">
        <f>IFERROR(__xludf.DUMMYFUNCTION("IF($J229="""", """", IF($J229=""MG-Procedure"", """", REGEXREPLACE(MasterCMCopy!$P229,""\[[^\]]+\]"","""")))"),"")</f>
        <v/>
      </c>
      <c r="P229" s="83" t="str">
        <f>IFERROR(__xludf.DUMMYFUNCTION("REGEXREPLACE($O229,""[^/]+"","".."")"),"")</f>
        <v/>
      </c>
      <c r="Q229" s="84" t="str">
        <f>IF(AND(LEFT(MasterCMCopy!$C229,6)="BT-195", OR(MasterCMCopy!$O229&lt;&gt;MasterCMCopy!$O228,$G229&lt;&gt;$G228,$H229&lt;&gt;$H228)),MasterCMCopy!$C229,"")</f>
        <v>BT-195(BT-5423)-LotsGroup</v>
      </c>
      <c r="R229" s="84" t="str">
        <f>IF(AND(LEFT(MasterCMCopy!$C229,6)="BT-195", OR(MasterCMCopy!$O229&lt;&gt;MasterCMCopy!$O228,$G229&lt;&gt;$G228,$H229&lt;&gt;$H228)), "The field " &amp; MasterCMCopy!$C229 &amp; ", " &amp; MasterCMCopy!$D229 &amp; ", specifies information to generate the URI of the masked property","")</f>
        <v>The field BT-195(BT-5423)-LotsGroup, Unpublished Identifier, specifies information to generate the URI of the masked property</v>
      </c>
      <c r="S229" s="84" t="str">
        <f>IF(AND(LEFT(MasterCMCopy!$C229,6)="BT-195", OR(MasterCMCopy!$O229&lt;&gt;MasterCMCopy!$O228,$G229&lt;&gt;$G228,$H229&lt;&gt;$H228)),MasterCMCopy!$O229,"")</f>
        <v>efbc:FieldIdentifierCode/text() = 'awa-cri-thr'</v>
      </c>
      <c r="T229" s="88" t="str">
        <f>IFERROR(__xludf.DUMMYFUNCTION("IF(AND(LEFT(MasterCMCopy!$C229,6)=""BT-195"", MasterCMCopy!$O229&lt;&gt;MasterCMCopy!$O228),IFNA(REGEXEXTRACT(MasterCMCopy!$Y229,""&lt;(.*)&gt;""),""UNKNOWN""),"""")"),"http://data.europa.eu/a4g/ontology#hasThresholdType")</f>
        <v>http://data.europa.eu/a4g/ontology#hasThresholdType</v>
      </c>
      <c r="U229" s="84" t="str">
        <f>IF(AND(LEFT(MasterCMCopy!$C229,6)="BT-197", MasterCMCopy!$C229&lt;&gt;MasterCMCopy!$C228),MasterCMCopy!$C229,"")</f>
        <v/>
      </c>
      <c r="V229" s="84" t="str">
        <f>IF(AND(LEFT(MasterCMCopy!$C229,6)="BT-197", MasterCMCopy!$C229&lt;&gt;MasterCMCopy!$C228), "In " &amp; MasterCMCopy!$C229 &amp; ", " &amp; MasterCMCopy!$D229 &amp; ", we link to the at-voc:non-publication-justification controlled list","")</f>
        <v/>
      </c>
      <c r="W229" s="84" t="str">
        <f>IF(AND(LEFT(MasterCMCopy!$C229,6)="BT-198", MasterCMCopy!$C229&lt;&gt;MasterCMCopy!$C228),MasterCMCopy!$C229,"")</f>
        <v/>
      </c>
      <c r="X229" s="84" t="str">
        <f>IF(AND(LEFT(MasterCMCopy!$C229,6)="BT-198", MasterCMCopy!$C229&lt;&gt;MasterCMCopy!$C228), MasterCMCopy!$D229 &amp; IF(AND(MasterCMCopy!$C229=MasterCMCopy!$C230, MasterCMCopy!$D229&lt;&gt;MasterCMCopy!$D230), (" (" &amp; MasterCMCopy!$D230 &amp; " below SDK 1.6)"), ""),"")</f>
        <v/>
      </c>
      <c r="Y229" s="84" t="str">
        <f t="shared" si="2"/>
        <v>tedm:MG-langString-hasConfidentialityJustification--NonPublishedInformation-ND-LotsGroupAwardCriterionNumberThresholdUnpublish</v>
      </c>
      <c r="Z229" s="84" t="str">
        <f t="shared" si="3"/>
        <v/>
      </c>
      <c r="AA229" s="84" t="str">
        <f>IF(AND(LEFT(MasterCMCopy!$C229,6)="BT-196", MasterCMCopy!$C229&lt;&gt;MasterCMCopy!$C228),MasterCMCopy!$C229,"")</f>
        <v/>
      </c>
      <c r="AB229" s="84" t="str">
        <f>IF(AND(LEFT(MasterCMCopy!$C229,6)="BT-196", MasterCMCopy!$C229&lt;&gt;MasterCMCopy!$C228), MasterCMCopy!$D229 &amp; " of " &amp; MasterCMCopy!$L229 &amp; " under " &amp; MasterCMCopy!$I229,"")</f>
        <v/>
      </c>
      <c r="AC229" s="84" t="str">
        <f t="shared" si="4"/>
        <v/>
      </c>
      <c r="AD229" s="84" t="str">
        <f t="shared" si="5"/>
        <v/>
      </c>
    </row>
    <row r="230">
      <c r="A230" s="84" t="str">
        <f t="shared" si="1"/>
        <v/>
      </c>
      <c r="B230" s="84" t="str">
        <f>IF(MasterCMCopy!$X230="","---", "tedm:" &amp; IF(LEFT(MasterCMCopy!$C230, 3)="ND-", IF(LEFT(MasterCMCopy!$C234, 3)="ND-", MasterCMCopy!$L236, MasterCMCopy!$L234) &amp; "-" &amp; MasterCMCopy!$C230, MasterCMCopy!$L230 &amp; "-" &amp; MasterCMCopy!$I230))</f>
        <v>tedm:MG-NonPublishedInformation-ND-LotsGroupAwardCriterionNumberThresholdUnpublish</v>
      </c>
      <c r="C230" s="85" t="str">
        <f>IF(AND(LEFT(MasterCMCopy!$C230,6)="BT-195", OR(LEFT(MasterCMCopy!$C229,3)="ND-",$B230&lt;&gt;$B229)),MasterCMCopy!$L230,"")</f>
        <v/>
      </c>
      <c r="D230" s="84" t="str">
        <f>IF(AND(LEFT(MasterCMCopy!$C230,3)="ND-", OR(MasterCMCopy!$N230&lt;&gt;MasterCMCopy!$N229, MasterCMCopy!$P230&lt;&gt;MasterCMCopy!$P229)),MasterCMCopy!$C230,"")</f>
        <v/>
      </c>
      <c r="E230" s="84" t="str">
        <f>IF(AND(LEFT(MasterCMCopy!$C230,3)="ND-", OR(MasterCMCopy!$N230&lt;&gt;MasterCMCopy!$N229, MasterCMCopy!$P230&lt;&gt;MasterCMCopy!$P229)),MasterCMCopy!$N230,"")</f>
        <v/>
      </c>
      <c r="F230" s="86" t="str">
        <f>IFERROR(__xludf.DUMMYFUNCTION("IF($E230="""", """", REGEXEXTRACT($E230,""efbc:FieldIdentifierCode[^\]]+""))"),"")</f>
        <v/>
      </c>
      <c r="G230" s="87" t="str">
        <f>MasterCMCopy!A230</f>
        <v>1.4</v>
      </c>
      <c r="H230" s="87" t="str">
        <f>MasterCMCopy!B230</f>
        <v/>
      </c>
      <c r="J230" s="86" t="str">
        <f>IF(LEFT(MasterCMCopy!$C230,3)="ND-", IF(LEFT(MasterCMCopy!$X230,10)&lt;&gt;"epo:NonPub", MasterCMCopy!$L230, IF(RIGHT(MasterCMCopy!$X230,13)="epo:Procedure", "MG-Procedure", "")), "")</f>
        <v/>
      </c>
      <c r="K230" s="85" t="str">
        <f>IF(J230="", "", IF(J230="MG-Procedure", "ND-Root", MasterCMCopy!H230))</f>
        <v/>
      </c>
      <c r="L230" s="84" t="str">
        <f>IF($J230="", "", MasterCMCopy!$C230 &amp; " (concernsMaskedObject)")</f>
        <v/>
      </c>
      <c r="M230" s="84" t="str">
        <f>IFERROR(__xludf.DUMMYFUNCTION("IF($J230="""", """", ""Connection from NonPublishedInformation to "" &amp; REGEXEXTRACT(MasterCMCopy!$X230, "".*:(.*)"") &amp; "" under "" &amp; $J230 &amp; ""_"" &amp; $K230)"),"")</f>
        <v/>
      </c>
      <c r="N230" s="84" t="str">
        <f t="shared" si="6"/>
        <v/>
      </c>
      <c r="O230" s="86" t="str">
        <f>IFERROR(__xludf.DUMMYFUNCTION("IF($J230="""", """", IF($J230=""MG-Procedure"", """", REGEXREPLACE(MasterCMCopy!$P230,""\[[^\]]+\]"","""")))"),"")</f>
        <v/>
      </c>
      <c r="P230" s="83" t="str">
        <f>IFERROR(__xludf.DUMMYFUNCTION("REGEXREPLACE($O230,""[^/]+"","".."")"),"")</f>
        <v/>
      </c>
      <c r="Q230" s="84" t="str">
        <f>IF(AND(LEFT(MasterCMCopy!$C230,6)="BT-195", OR(MasterCMCopy!$O230&lt;&gt;MasterCMCopy!$O229,$G230&lt;&gt;$G229,$H230&lt;&gt;$H229)),MasterCMCopy!$C230,"")</f>
        <v/>
      </c>
      <c r="R230" s="84" t="str">
        <f>IF(AND(LEFT(MasterCMCopy!$C230,6)="BT-195", OR(MasterCMCopy!$O230&lt;&gt;MasterCMCopy!$O229,$G230&lt;&gt;$G229,$H230&lt;&gt;$H229)), "The field " &amp; MasterCMCopy!$C230 &amp; ", " &amp; MasterCMCopy!$D230 &amp; ", specifies information to generate the URI of the masked property","")</f>
        <v/>
      </c>
      <c r="S230" s="84" t="str">
        <f>IF(AND(LEFT(MasterCMCopy!$C230,6)="BT-195", OR(MasterCMCopy!$O230&lt;&gt;MasterCMCopy!$O229,$G230&lt;&gt;$G229,$H230&lt;&gt;$H229)),MasterCMCopy!$O230,"")</f>
        <v/>
      </c>
      <c r="T230" s="84" t="str">
        <f>IFERROR(__xludf.DUMMYFUNCTION("IF(AND(LEFT(MasterCMCopy!$C230,6)=""BT-195"", MasterCMCopy!$O230&lt;&gt;MasterCMCopy!$O229),IFNA(REGEXEXTRACT(MasterCMCopy!$Y230,""&lt;(.*)&gt;""),""UNKNOWN""),"""")"),"")</f>
        <v/>
      </c>
      <c r="U230" s="84" t="str">
        <f>IF(AND(LEFT(MasterCMCopy!$C230,6)="BT-197", MasterCMCopy!$C230&lt;&gt;MasterCMCopy!$C229),MasterCMCopy!$C230,"")</f>
        <v/>
      </c>
      <c r="V230" s="84" t="str">
        <f>IF(AND(LEFT(MasterCMCopy!$C230,6)="BT-197", MasterCMCopy!$C230&lt;&gt;MasterCMCopy!$C229), "In " &amp; MasterCMCopy!$C230 &amp; ", " &amp; MasterCMCopy!$D230 &amp; ", we link to the at-voc:non-publication-justification controlled list","")</f>
        <v/>
      </c>
      <c r="W230" s="84" t="str">
        <f>IF(AND(LEFT(MasterCMCopy!$C230,6)="BT-198", MasterCMCopy!$C230&lt;&gt;MasterCMCopy!$C229),MasterCMCopy!$C230,"")</f>
        <v/>
      </c>
      <c r="X230" s="84" t="str">
        <f>IF(AND(LEFT(MasterCMCopy!$C230,6)="BT-198", MasterCMCopy!$C230&lt;&gt;MasterCMCopy!$C229), MasterCMCopy!$D230 &amp; IF(AND(MasterCMCopy!$C230=MasterCMCopy!$C231, MasterCMCopy!$D230&lt;&gt;MasterCMCopy!$D231), (" (" &amp; MasterCMCopy!$D231 &amp; " below SDK 1.6)"), ""),"")</f>
        <v/>
      </c>
      <c r="Y230" s="84" t="str">
        <f t="shared" si="2"/>
        <v>tedm:MG-langString-hasConfidentialityJustification--NonPublishedInformation-ND-LotsGroupAwardCriterionNumberThresholdUnpublish</v>
      </c>
      <c r="Z230" s="84" t="str">
        <f t="shared" si="3"/>
        <v/>
      </c>
      <c r="AA230" s="84" t="str">
        <f>IF(AND(LEFT(MasterCMCopy!$C230,6)="BT-196", MasterCMCopy!$C230&lt;&gt;MasterCMCopy!$C229),MasterCMCopy!$C230,"")</f>
        <v>BT-196(BT-5423)-LotsGroup</v>
      </c>
      <c r="AB230" s="84" t="str">
        <f>IF(AND(LEFT(MasterCMCopy!$C230,6)="BT-196", MasterCMCopy!$C230&lt;&gt;MasterCMCopy!$C229), MasterCMCopy!$D230 &amp; " of " &amp; MasterCMCopy!$L230 &amp; " under " &amp; MasterCMCopy!$I230,"")</f>
        <v>Unpublished Justification Description of MG-NonPublishedInformation under ND-LotsGroupAwardCriterionNumberThresholdUnpublish</v>
      </c>
      <c r="AC230" s="84" t="str">
        <f t="shared" si="4"/>
        <v>BT-196(BT-5423)-LotsGroup-Language</v>
      </c>
      <c r="AD230" s="84" t="str">
        <f t="shared" si="5"/>
        <v>Language of Unpublished Justification Description of MG-NonPublishedInformation under ND-LotsGroupAwardCriterionNumberThresholdUnpublish</v>
      </c>
    </row>
    <row r="231">
      <c r="A231" s="84" t="str">
        <f t="shared" si="1"/>
        <v/>
      </c>
      <c r="B231" s="84" t="str">
        <f>IF(MasterCMCopy!$X231="","---", "tedm:" &amp; IF(LEFT(MasterCMCopy!$C231, 3)="ND-", IF(LEFT(MasterCMCopy!$C235, 3)="ND-", MasterCMCopy!$L237, MasterCMCopy!$L235) &amp; "-" &amp; MasterCMCopy!$C231, MasterCMCopy!$L231 &amp; "-" &amp; MasterCMCopy!$I231))</f>
        <v>tedm:MG-NonPublishedInformation-ND-LotsGroupAwardCriterionNumberThresholdUnpublish</v>
      </c>
      <c r="C231" s="85" t="str">
        <f>IF(AND(LEFT(MasterCMCopy!$C231,6)="BT-195", OR(LEFT(MasterCMCopy!$C230,3)="ND-",$B231&lt;&gt;$B230)),MasterCMCopy!$L231,"")</f>
        <v/>
      </c>
      <c r="D231" s="84" t="str">
        <f>IF(AND(LEFT(MasterCMCopy!$C231,3)="ND-", OR(MasterCMCopy!$N231&lt;&gt;MasterCMCopy!$N230, MasterCMCopy!$P231&lt;&gt;MasterCMCopy!$P230)),MasterCMCopy!$C231,"")</f>
        <v/>
      </c>
      <c r="E231" s="84" t="str">
        <f>IF(AND(LEFT(MasterCMCopy!$C231,3)="ND-", OR(MasterCMCopy!$N231&lt;&gt;MasterCMCopy!$N230, MasterCMCopy!$P231&lt;&gt;MasterCMCopy!$P230)),MasterCMCopy!$N231,"")</f>
        <v/>
      </c>
      <c r="F231" s="86" t="str">
        <f>IFERROR(__xludf.DUMMYFUNCTION("IF($E231="""", """", REGEXEXTRACT($E231,""efbc:FieldIdentifierCode[^\]]+""))"),"")</f>
        <v/>
      </c>
      <c r="G231" s="87" t="str">
        <f>MasterCMCopy!A231</f>
        <v>1.4</v>
      </c>
      <c r="H231" s="87" t="str">
        <f>MasterCMCopy!B231</f>
        <v/>
      </c>
      <c r="J231" s="86" t="str">
        <f>IF(LEFT(MasterCMCopy!$C231,3)="ND-", IF(LEFT(MasterCMCopy!$X231,10)&lt;&gt;"epo:NonPub", MasterCMCopy!$L231, IF(RIGHT(MasterCMCopy!$X231,13)="epo:Procedure", "MG-Procedure", "")), "")</f>
        <v/>
      </c>
      <c r="K231" s="85" t="str">
        <f>IF(J231="", "", IF(J231="MG-Procedure", "ND-Root", MasterCMCopy!H231))</f>
        <v/>
      </c>
      <c r="L231" s="84" t="str">
        <f>IF($J231="", "", MasterCMCopy!$C231 &amp; " (concernsMaskedObject)")</f>
        <v/>
      </c>
      <c r="M231" s="84" t="str">
        <f>IFERROR(__xludf.DUMMYFUNCTION("IF($J231="""", """", ""Connection from NonPublishedInformation to "" &amp; REGEXEXTRACT(MasterCMCopy!$X231, "".*:(.*)"") &amp; "" under "" &amp; $J231 &amp; ""_"" &amp; $K231)"),"")</f>
        <v/>
      </c>
      <c r="N231" s="84" t="str">
        <f t="shared" si="6"/>
        <v/>
      </c>
      <c r="O231" s="86" t="str">
        <f>IFERROR(__xludf.DUMMYFUNCTION("IF($J231="""", """", IF($J231=""MG-Procedure"", """", REGEXREPLACE(MasterCMCopy!$P231,""\[[^\]]+\]"","""")))"),"")</f>
        <v/>
      </c>
      <c r="P231" s="83" t="str">
        <f>IFERROR(__xludf.DUMMYFUNCTION("REGEXREPLACE($O231,""[^/]+"","".."")"),"")</f>
        <v/>
      </c>
      <c r="Q231" s="84" t="str">
        <f>IF(AND(LEFT(MasterCMCopy!$C231,6)="BT-195", OR(MasterCMCopy!$O231&lt;&gt;MasterCMCopy!$O230,$G231&lt;&gt;$G230,$H231&lt;&gt;$H230)),MasterCMCopy!$C231,"")</f>
        <v/>
      </c>
      <c r="R231" s="84" t="str">
        <f>IF(AND(LEFT(MasterCMCopy!$C231,6)="BT-195", OR(MasterCMCopy!$O231&lt;&gt;MasterCMCopy!$O230,$G231&lt;&gt;$G230,$H231&lt;&gt;$H230)), "The field " &amp; MasterCMCopy!$C231 &amp; ", " &amp; MasterCMCopy!$D231 &amp; ", specifies information to generate the URI of the masked property","")</f>
        <v/>
      </c>
      <c r="S231" s="84" t="str">
        <f>IF(AND(LEFT(MasterCMCopy!$C231,6)="BT-195", OR(MasterCMCopy!$O231&lt;&gt;MasterCMCopy!$O230,$G231&lt;&gt;$G230,$H231&lt;&gt;$H230)),MasterCMCopy!$O231,"")</f>
        <v/>
      </c>
      <c r="T231" s="84" t="str">
        <f>IFERROR(__xludf.DUMMYFUNCTION("IF(AND(LEFT(MasterCMCopy!$C231,6)=""BT-195"", MasterCMCopy!$O231&lt;&gt;MasterCMCopy!$O230),IFNA(REGEXEXTRACT(MasterCMCopy!$Y231,""&lt;(.*)&gt;""),""UNKNOWN""),"""")"),"")</f>
        <v/>
      </c>
      <c r="U231" s="84" t="str">
        <f>IF(AND(LEFT(MasterCMCopy!$C231,6)="BT-197", MasterCMCopy!$C231&lt;&gt;MasterCMCopy!$C230),MasterCMCopy!$C231,"")</f>
        <v>BT-197(BT-5423)-LotsGroup</v>
      </c>
      <c r="V231" s="84" t="str">
        <f>IF(AND(LEFT(MasterCMCopy!$C231,6)="BT-197", MasterCMCopy!$C231&lt;&gt;MasterCMCopy!$C230), "In " &amp; MasterCMCopy!$C231 &amp; ", " &amp; MasterCMCopy!$D231 &amp; ", we link to the at-voc:non-publication-justification controlled list","")</f>
        <v>In BT-197(BT-5423)-LotsGroup, Unpublished Justification Code, we link to the at-voc:non-publication-justification controlled list</v>
      </c>
      <c r="W231" s="84" t="str">
        <f>IF(AND(LEFT(MasterCMCopy!$C231,6)="BT-198", MasterCMCopy!$C231&lt;&gt;MasterCMCopy!$C230),MasterCMCopy!$C231,"")</f>
        <v/>
      </c>
      <c r="X231" s="84" t="str">
        <f>IF(AND(LEFT(MasterCMCopy!$C231,6)="BT-198", MasterCMCopy!$C231&lt;&gt;MasterCMCopy!$C230), MasterCMCopy!$D231 &amp; IF(AND(MasterCMCopy!$C231=MasterCMCopy!$C232, MasterCMCopy!$D231&lt;&gt;MasterCMCopy!$D232), (" (" &amp; MasterCMCopy!$D232 &amp; " below SDK 1.6)"), ""),"")</f>
        <v/>
      </c>
      <c r="Y231" s="84" t="str">
        <f t="shared" si="2"/>
        <v>tedm:MG-langString-hasConfidentialityJustification--NonPublishedInformation-ND-LotsGroupAwardCriterionNumberThresholdUnpublish</v>
      </c>
      <c r="Z231" s="84" t="str">
        <f t="shared" si="3"/>
        <v/>
      </c>
      <c r="AA231" s="84" t="str">
        <f>IF(AND(LEFT(MasterCMCopy!$C231,6)="BT-196", MasterCMCopy!$C231&lt;&gt;MasterCMCopy!$C230),MasterCMCopy!$C231,"")</f>
        <v/>
      </c>
      <c r="AB231" s="84" t="str">
        <f>IF(AND(LEFT(MasterCMCopy!$C231,6)="BT-196", MasterCMCopy!$C231&lt;&gt;MasterCMCopy!$C230), MasterCMCopy!$D231 &amp; " of " &amp; MasterCMCopy!$L231 &amp; " under " &amp; MasterCMCopy!$I231,"")</f>
        <v/>
      </c>
      <c r="AC231" s="84" t="str">
        <f t="shared" si="4"/>
        <v/>
      </c>
      <c r="AD231" s="84" t="str">
        <f t="shared" si="5"/>
        <v/>
      </c>
    </row>
    <row r="232">
      <c r="A232" s="84" t="str">
        <f t="shared" si="1"/>
        <v/>
      </c>
      <c r="B232" s="84" t="str">
        <f>IF(MasterCMCopy!$X232="","---", "tedm:" &amp; IF(LEFT(MasterCMCopy!$C232, 3)="ND-", IF(LEFT(MasterCMCopy!$C236, 3)="ND-", MasterCMCopy!$L238, MasterCMCopy!$L236) &amp; "-" &amp; MasterCMCopy!$C232, MasterCMCopy!$L232 &amp; "-" &amp; MasterCMCopy!$I232))</f>
        <v>tedm:MG-NonPublishedInformation-ND-LotsGroupAwardCriterionNumberThresholdUnpublish</v>
      </c>
      <c r="C232" s="85" t="str">
        <f>IF(AND(LEFT(MasterCMCopy!$C232,6)="BT-195", OR(LEFT(MasterCMCopy!$C231,3)="ND-",$B232&lt;&gt;$B231)),MasterCMCopy!$L232,"")</f>
        <v/>
      </c>
      <c r="D232" s="84" t="str">
        <f>IF(AND(LEFT(MasterCMCopy!$C232,3)="ND-", OR(MasterCMCopy!$N232&lt;&gt;MasterCMCopy!$N231, MasterCMCopy!$P232&lt;&gt;MasterCMCopy!$P231)),MasterCMCopy!$C232,"")</f>
        <v/>
      </c>
      <c r="E232" s="84" t="str">
        <f>IF(AND(LEFT(MasterCMCopy!$C232,3)="ND-", OR(MasterCMCopy!$N232&lt;&gt;MasterCMCopy!$N231, MasterCMCopy!$P232&lt;&gt;MasterCMCopy!$P231)),MasterCMCopy!$N232,"")</f>
        <v/>
      </c>
      <c r="F232" s="86" t="str">
        <f>IFERROR(__xludf.DUMMYFUNCTION("IF($E232="""", """", REGEXEXTRACT($E232,""efbc:FieldIdentifierCode[^\]]+""))"),"")</f>
        <v/>
      </c>
      <c r="G232" s="87" t="str">
        <f>MasterCMCopy!A232</f>
        <v>1.4</v>
      </c>
      <c r="H232" s="87" t="str">
        <f>MasterCMCopy!B232</f>
        <v>1.5</v>
      </c>
      <c r="J232" s="86" t="str">
        <f>IF(LEFT(MasterCMCopy!$C232,3)="ND-", IF(LEFT(MasterCMCopy!$X232,10)&lt;&gt;"epo:NonPub", MasterCMCopy!$L232, IF(RIGHT(MasterCMCopy!$X232,13)="epo:Procedure", "MG-Procedure", "")), "")</f>
        <v/>
      </c>
      <c r="K232" s="85" t="str">
        <f>IF(J232="", "", IF(J232="MG-Procedure", "ND-Root", MasterCMCopy!H232))</f>
        <v/>
      </c>
      <c r="L232" s="84" t="str">
        <f>IF($J232="", "", MasterCMCopy!$C232 &amp; " (concernsMaskedObject)")</f>
        <v/>
      </c>
      <c r="M232" s="84" t="str">
        <f>IFERROR(__xludf.DUMMYFUNCTION("IF($J232="""", """", ""Connection from NonPublishedInformation to "" &amp; REGEXEXTRACT(MasterCMCopy!$X232, "".*:(.*)"") &amp; "" under "" &amp; $J232 &amp; ""_"" &amp; $K232)"),"")</f>
        <v/>
      </c>
      <c r="N232" s="84" t="str">
        <f t="shared" si="6"/>
        <v/>
      </c>
      <c r="O232" s="86" t="str">
        <f>IFERROR(__xludf.DUMMYFUNCTION("IF($J232="""", """", IF($J232=""MG-Procedure"", """", REGEXREPLACE(MasterCMCopy!$P232,""\[[^\]]+\]"","""")))"),"")</f>
        <v/>
      </c>
      <c r="P232" s="83" t="str">
        <f>IFERROR(__xludf.DUMMYFUNCTION("REGEXREPLACE($O232,""[^/]+"","".."")"),"")</f>
        <v/>
      </c>
      <c r="Q232" s="84" t="str">
        <f>IF(AND(LEFT(MasterCMCopy!$C232,6)="BT-195", OR(MasterCMCopy!$O232&lt;&gt;MasterCMCopy!$O231,$G232&lt;&gt;$G231,$H232&lt;&gt;$H231)),MasterCMCopy!$C232,"")</f>
        <v/>
      </c>
      <c r="R232" s="84" t="str">
        <f>IF(AND(LEFT(MasterCMCopy!$C232,6)="BT-195", OR(MasterCMCopy!$O232&lt;&gt;MasterCMCopy!$O231,$G232&lt;&gt;$G231,$H232&lt;&gt;$H231)), "The field " &amp; MasterCMCopy!$C232 &amp; ", " &amp; MasterCMCopy!$D232 &amp; ", specifies information to generate the URI of the masked property","")</f>
        <v/>
      </c>
      <c r="S232" s="84" t="str">
        <f>IF(AND(LEFT(MasterCMCopy!$C232,6)="BT-195", OR(MasterCMCopy!$O232&lt;&gt;MasterCMCopy!$O231,$G232&lt;&gt;$G231,$H232&lt;&gt;$H231)),MasterCMCopy!$O232,"")</f>
        <v/>
      </c>
      <c r="T232" s="84" t="str">
        <f>IFERROR(__xludf.DUMMYFUNCTION("IF(AND(LEFT(MasterCMCopy!$C232,6)=""BT-195"", MasterCMCopy!$O232&lt;&gt;MasterCMCopy!$O231),IFNA(REGEXEXTRACT(MasterCMCopy!$Y232,""&lt;(.*)&gt;""),""UNKNOWN""),"""")"),"")</f>
        <v/>
      </c>
      <c r="U232" s="84" t="str">
        <f>IF(AND(LEFT(MasterCMCopy!$C232,6)="BT-197", MasterCMCopy!$C232&lt;&gt;MasterCMCopy!$C231),MasterCMCopy!$C232,"")</f>
        <v/>
      </c>
      <c r="V232" s="84" t="str">
        <f>IF(AND(LEFT(MasterCMCopy!$C232,6)="BT-197", MasterCMCopy!$C232&lt;&gt;MasterCMCopy!$C231), "In " &amp; MasterCMCopy!$C232 &amp; ", " &amp; MasterCMCopy!$D232 &amp; ", we link to the at-voc:non-publication-justification controlled list","")</f>
        <v/>
      </c>
      <c r="W232" s="84" t="str">
        <f>IF(AND(LEFT(MasterCMCopy!$C232,6)="BT-198", MasterCMCopy!$C232&lt;&gt;MasterCMCopy!$C231),MasterCMCopy!$C232,"")</f>
        <v>BT-198(BT-5423)-LotsGroup</v>
      </c>
      <c r="X232" s="84" t="str">
        <f>IF(AND(LEFT(MasterCMCopy!$C232,6)="BT-198", MasterCMCopy!$C232&lt;&gt;MasterCMCopy!$C231), MasterCMCopy!$D232 &amp; IF(AND(MasterCMCopy!$C232=MasterCMCopy!$C233, MasterCMCopy!$D232&lt;&gt;MasterCMCopy!$D233), (" (" &amp; MasterCMCopy!$D233 &amp; " below SDK 1.6)"), ""),"")</f>
        <v>Unpublished Accessibility Date (Unpublished Access Date below SDK 1.6)</v>
      </c>
      <c r="Y232" s="84" t="str">
        <f t="shared" si="2"/>
        <v>tedm:MG-langString-hasConfidentialityJustification--NonPublishedInformation-ND-LotsGroupAwardCriterionNumberThresholdUnpublish</v>
      </c>
      <c r="Z232" s="84" t="str">
        <f t="shared" si="3"/>
        <v/>
      </c>
      <c r="AA232" s="84" t="str">
        <f>IF(AND(LEFT(MasterCMCopy!$C232,6)="BT-196", MasterCMCopy!$C232&lt;&gt;MasterCMCopy!$C231),MasterCMCopy!$C232,"")</f>
        <v/>
      </c>
      <c r="AB232" s="84" t="str">
        <f>IF(AND(LEFT(MasterCMCopy!$C232,6)="BT-196", MasterCMCopy!$C232&lt;&gt;MasterCMCopy!$C231), MasterCMCopy!$D232 &amp; " of " &amp; MasterCMCopy!$L232 &amp; " under " &amp; MasterCMCopy!$I232,"")</f>
        <v/>
      </c>
      <c r="AC232" s="84" t="str">
        <f t="shared" si="4"/>
        <v/>
      </c>
      <c r="AD232" s="84" t="str">
        <f t="shared" si="5"/>
        <v/>
      </c>
    </row>
    <row r="233">
      <c r="A233" s="84" t="str">
        <f t="shared" si="1"/>
        <v/>
      </c>
      <c r="B233" s="84" t="str">
        <f>IF(MasterCMCopy!$X233="","---", "tedm:" &amp; IF(LEFT(MasterCMCopy!$C233, 3)="ND-", IF(LEFT(MasterCMCopy!$C237, 3)="ND-", MasterCMCopy!$L239, MasterCMCopy!$L237) &amp; "-" &amp; MasterCMCopy!$C233, MasterCMCopy!$L233 &amp; "-" &amp; MasterCMCopy!$I233))</f>
        <v>tedm:MG-NonPublishedInformation-ND-LotsGroupAwardCriterionNumberThresholdUnpublish</v>
      </c>
      <c r="C233" s="85" t="str">
        <f>IF(AND(LEFT(MasterCMCopy!$C233,6)="BT-195", OR(LEFT(MasterCMCopy!$C232,3)="ND-",$B233&lt;&gt;$B232)),MasterCMCopy!$L233,"")</f>
        <v/>
      </c>
      <c r="D233" s="84" t="str">
        <f>IF(AND(LEFT(MasterCMCopy!$C233,3)="ND-", OR(MasterCMCopy!$N233&lt;&gt;MasterCMCopy!$N232, MasterCMCopy!$P233&lt;&gt;MasterCMCopy!$P232)),MasterCMCopy!$C233,"")</f>
        <v/>
      </c>
      <c r="E233" s="84" t="str">
        <f>IF(AND(LEFT(MasterCMCopy!$C233,3)="ND-", OR(MasterCMCopy!$N233&lt;&gt;MasterCMCopy!$N232, MasterCMCopy!$P233&lt;&gt;MasterCMCopy!$P232)),MasterCMCopy!$N233,"")</f>
        <v/>
      </c>
      <c r="F233" s="86" t="str">
        <f>IFERROR(__xludf.DUMMYFUNCTION("IF($E233="""", """", REGEXEXTRACT($E233,""efbc:FieldIdentifierCode[^\]]+""))"),"")</f>
        <v/>
      </c>
      <c r="G233" s="87" t="str">
        <f>MasterCMCopy!A233</f>
        <v>1.6</v>
      </c>
      <c r="H233" s="87" t="str">
        <f>MasterCMCopy!B233</f>
        <v/>
      </c>
      <c r="J233" s="86" t="str">
        <f>IF(LEFT(MasterCMCopy!$C233,3)="ND-", IF(LEFT(MasterCMCopy!$X233,10)&lt;&gt;"epo:NonPub", MasterCMCopy!$L233, IF(RIGHT(MasterCMCopy!$X233,13)="epo:Procedure", "MG-Procedure", "")), "")</f>
        <v/>
      </c>
      <c r="K233" s="85" t="str">
        <f>IF(J233="", "", IF(J233="MG-Procedure", "ND-Root", MasterCMCopy!H233))</f>
        <v/>
      </c>
      <c r="L233" s="84" t="str">
        <f>IF($J233="", "", MasterCMCopy!$C233 &amp; " (concernsMaskedObject)")</f>
        <v/>
      </c>
      <c r="M233" s="84" t="str">
        <f>IFERROR(__xludf.DUMMYFUNCTION("IF($J233="""", """", ""Connection from NonPublishedInformation to "" &amp; REGEXEXTRACT(MasterCMCopy!$X233, "".*:(.*)"") &amp; "" under "" &amp; $J233 &amp; ""_"" &amp; $K233)"),"")</f>
        <v/>
      </c>
      <c r="N233" s="84" t="str">
        <f t="shared" si="6"/>
        <v/>
      </c>
      <c r="O233" s="86" t="str">
        <f>IFERROR(__xludf.DUMMYFUNCTION("IF($J233="""", """", IF($J233=""MG-Procedure"", """", REGEXREPLACE(MasterCMCopy!$P233,""\[[^\]]+\]"","""")))"),"")</f>
        <v/>
      </c>
      <c r="P233" s="83" t="str">
        <f>IFERROR(__xludf.DUMMYFUNCTION("REGEXREPLACE($O233,""[^/]+"","".."")"),"")</f>
        <v/>
      </c>
      <c r="Q233" s="84" t="str">
        <f>IF(AND(LEFT(MasterCMCopy!$C233,6)="BT-195", OR(MasterCMCopy!$O233&lt;&gt;MasterCMCopy!$O232,$G233&lt;&gt;$G232,$H233&lt;&gt;$H232)),MasterCMCopy!$C233,"")</f>
        <v/>
      </c>
      <c r="R233" s="84" t="str">
        <f>IF(AND(LEFT(MasterCMCopy!$C233,6)="BT-195", OR(MasterCMCopy!$O233&lt;&gt;MasterCMCopy!$O232,$G233&lt;&gt;$G232,$H233&lt;&gt;$H232)), "The field " &amp; MasterCMCopy!$C233 &amp; ", " &amp; MasterCMCopy!$D233 &amp; ", specifies information to generate the URI of the masked property","")</f>
        <v/>
      </c>
      <c r="S233" s="84" t="str">
        <f>IF(AND(LEFT(MasterCMCopy!$C233,6)="BT-195", OR(MasterCMCopy!$O233&lt;&gt;MasterCMCopy!$O232,$G233&lt;&gt;$G232,$H233&lt;&gt;$H232)),MasterCMCopy!$O233,"")</f>
        <v/>
      </c>
      <c r="T233" s="84" t="str">
        <f>IFERROR(__xludf.DUMMYFUNCTION("IF(AND(LEFT(MasterCMCopy!$C233,6)=""BT-195"", MasterCMCopy!$O233&lt;&gt;MasterCMCopy!$O232),IFNA(REGEXEXTRACT(MasterCMCopy!$Y233,""&lt;(.*)&gt;""),""UNKNOWN""),"""")"),"")</f>
        <v/>
      </c>
      <c r="U233" s="84" t="str">
        <f>IF(AND(LEFT(MasterCMCopy!$C233,6)="BT-197", MasterCMCopy!$C233&lt;&gt;MasterCMCopy!$C232),MasterCMCopy!$C233,"")</f>
        <v/>
      </c>
      <c r="V233" s="84" t="str">
        <f>IF(AND(LEFT(MasterCMCopy!$C233,6)="BT-197", MasterCMCopy!$C233&lt;&gt;MasterCMCopy!$C232), "In " &amp; MasterCMCopy!$C233 &amp; ", " &amp; MasterCMCopy!$D233 &amp; ", we link to the at-voc:non-publication-justification controlled list","")</f>
        <v/>
      </c>
      <c r="W233" s="84" t="str">
        <f>IF(AND(LEFT(MasterCMCopy!$C233,6)="BT-198", MasterCMCopy!$C233&lt;&gt;MasterCMCopy!$C232),MasterCMCopy!$C233,"")</f>
        <v/>
      </c>
      <c r="X233" s="84" t="str">
        <f>IF(AND(LEFT(MasterCMCopy!$C233,6)="BT-198", MasterCMCopy!$C233&lt;&gt;MasterCMCopy!$C232), MasterCMCopy!$D233 &amp; IF(AND(MasterCMCopy!$C233=MasterCMCopy!$C234, MasterCMCopy!$D233&lt;&gt;MasterCMCopy!$D234), (" (" &amp; MasterCMCopy!$D234 &amp; " below SDK 1.6)"), ""),"")</f>
        <v/>
      </c>
      <c r="Y233" s="84" t="str">
        <f t="shared" si="2"/>
        <v>tedm:MG-langString-hasConfidentialityJustification--NonPublishedInformation-ND-LotsGroupAwardCriterionNumberThresholdUnpublish</v>
      </c>
      <c r="Z233" s="84" t="str">
        <f t="shared" si="3"/>
        <v/>
      </c>
      <c r="AA233" s="84" t="str">
        <f>IF(AND(LEFT(MasterCMCopy!$C233,6)="BT-196", MasterCMCopy!$C233&lt;&gt;MasterCMCopy!$C232),MasterCMCopy!$C233,"")</f>
        <v/>
      </c>
      <c r="AB233" s="84" t="str">
        <f>IF(AND(LEFT(MasterCMCopy!$C233,6)="BT-196", MasterCMCopy!$C233&lt;&gt;MasterCMCopy!$C232), MasterCMCopy!$D233 &amp; " of " &amp; MasterCMCopy!$L233 &amp; " under " &amp; MasterCMCopy!$I233,"")</f>
        <v/>
      </c>
      <c r="AC233" s="84" t="str">
        <f t="shared" si="4"/>
        <v/>
      </c>
      <c r="AD233" s="84" t="str">
        <f t="shared" si="5"/>
        <v/>
      </c>
    </row>
    <row r="234">
      <c r="A234" s="84" t="str">
        <f t="shared" si="1"/>
        <v>ND-LotsGroupAwardCriteriaNameUnpublish.rml.ttl</v>
      </c>
      <c r="B234" s="84" t="str">
        <f>IF(MasterCMCopy!$X234="","---", "tedm:" &amp; IF(LEFT(MasterCMCopy!$C234, 3)="ND-", IF(LEFT(MasterCMCopy!$C238, 3)="ND-", MasterCMCopy!$L240, MasterCMCopy!$L238) &amp; "-" &amp; MasterCMCopy!$C234, MasterCMCopy!$L234 &amp; "-" &amp; MasterCMCopy!$I234))</f>
        <v>tedm:MG-NonPublishedInformation-ND-LotsGroupAwardCriteriaNameUnpublish</v>
      </c>
      <c r="C234" s="85" t="str">
        <f>IF(AND(LEFT(MasterCMCopy!$C234,6)="BT-195", OR(LEFT(MasterCMCopy!$C233,3)="ND-",$B234&lt;&gt;$B233)),MasterCMCopy!$L234,"")</f>
        <v/>
      </c>
      <c r="D234" s="84" t="str">
        <f>IF(AND(LEFT(MasterCMCopy!$C234,3)="ND-", OR(MasterCMCopy!$N234&lt;&gt;MasterCMCopy!$N233, MasterCMCopy!$P234&lt;&gt;MasterCMCopy!$P233)),MasterCMCopy!$C234,"")</f>
        <v>ND-LotsGroupAwardCriteriaNameUnpublish</v>
      </c>
      <c r="E234" s="84" t="str">
        <f>IF(AND(LEFT(MasterCMCopy!$C234,3)="ND-", OR(MasterCMCopy!$N234&lt;&gt;MasterCMCopy!$N233, MasterCMCopy!$P234&lt;&gt;MasterCMCopy!$P233)),MasterCMCopy!$N234,"")</f>
        <v>/*/cac:ProcurementProjectLot[cbc:ID/@schemeName='LotsGroup']/cac:TenderingTerms/cac:AwardingTerms/cac:AwardingCriterion/cac:SubordinateAwardingCriterion/ext:UBLExtensions/ext:UBLExtension/ext:ExtensionContent/efext:EformsExtension/efac:FieldsPrivacy[efbc:FieldIdentifierCode/text()='awa-cri-nam']</v>
      </c>
      <c r="F234" s="86" t="str">
        <f>IFERROR(__xludf.DUMMYFUNCTION("IF($E234="""", """", REGEXEXTRACT($E234,""efbc:FieldIdentifierCode[^\]]+""))"),"efbc:FieldIdentifierCode/text()='awa-cri-nam'")</f>
        <v>efbc:FieldIdentifierCode/text()='awa-cri-nam'</v>
      </c>
      <c r="G234" s="87" t="str">
        <f>MasterCMCopy!A234</f>
        <v>1.4</v>
      </c>
      <c r="H234" s="87" t="str">
        <f>MasterCMCopy!B234</f>
        <v/>
      </c>
      <c r="J234" s="86" t="str">
        <f>IF(LEFT(MasterCMCopy!$C234,3)="ND-", IF(LEFT(MasterCMCopy!$X234,10)&lt;&gt;"epo:NonPub", MasterCMCopy!$L234, IF(RIGHT(MasterCMCopy!$X234,13)="epo:Procedure", "MG-Procedure", "")), "")</f>
        <v/>
      </c>
      <c r="K234" s="85" t="str">
        <f>IF(J234="", "", IF(J234="MG-Procedure", "ND-Root", MasterCMCopy!H234))</f>
        <v/>
      </c>
      <c r="L234" s="84" t="str">
        <f>IF($J234="", "", MasterCMCopy!$C234 &amp; " (concernsMaskedObject)")</f>
        <v/>
      </c>
      <c r="M234" s="84" t="str">
        <f>IFERROR(__xludf.DUMMYFUNCTION("IF($J234="""", """", ""Connection from NonPublishedInformation to "" &amp; REGEXEXTRACT(MasterCMCopy!$X234, "".*:(.*)"") &amp; "" under "" &amp; $J234 &amp; ""_"" &amp; $K234)"),"")</f>
        <v/>
      </c>
      <c r="N234" s="84" t="str">
        <f t="shared" si="6"/>
        <v/>
      </c>
      <c r="O234" s="86" t="str">
        <f>IFERROR(__xludf.DUMMYFUNCTION("IF($J234="""", """", IF($J234=""MG-Procedure"", """", REGEXREPLACE(MasterCMCopy!$P234,""\[[^\]]+\]"","""")))"),"")</f>
        <v/>
      </c>
      <c r="P234" s="83" t="str">
        <f>IFERROR(__xludf.DUMMYFUNCTION("REGEXREPLACE($O234,""[^/]+"","".."")"),"")</f>
        <v/>
      </c>
      <c r="Q234" s="84" t="str">
        <f>IF(AND(LEFT(MasterCMCopy!$C234,6)="BT-195", OR(MasterCMCopy!$O234&lt;&gt;MasterCMCopy!$O233,$G234&lt;&gt;$G233,$H234&lt;&gt;$H233)),MasterCMCopy!$C234,"")</f>
        <v/>
      </c>
      <c r="R234" s="84" t="str">
        <f>IF(AND(LEFT(MasterCMCopy!$C234,6)="BT-195", OR(MasterCMCopy!$O234&lt;&gt;MasterCMCopy!$O233,$G234&lt;&gt;$G233,$H234&lt;&gt;$H233)), "The field " &amp; MasterCMCopy!$C234 &amp; ", " &amp; MasterCMCopy!$D234 &amp; ", specifies information to generate the URI of the masked property","")</f>
        <v/>
      </c>
      <c r="S234" s="84" t="str">
        <f>IF(AND(LEFT(MasterCMCopy!$C234,6)="BT-195", OR(MasterCMCopy!$O234&lt;&gt;MasterCMCopy!$O233,$G234&lt;&gt;$G233,$H234&lt;&gt;$H233)),MasterCMCopy!$O234,"")</f>
        <v/>
      </c>
      <c r="T234" s="84" t="str">
        <f>IFERROR(__xludf.DUMMYFUNCTION("IF(AND(LEFT(MasterCMCopy!$C234,6)=""BT-195"", MasterCMCopy!$O234&lt;&gt;MasterCMCopy!$O233),IFNA(REGEXEXTRACT(MasterCMCopy!$Y234,""&lt;(.*)&gt;""),""UNKNOWN""),"""")"),"")</f>
        <v/>
      </c>
      <c r="U234" s="84" t="str">
        <f>IF(AND(LEFT(MasterCMCopy!$C234,6)="BT-197", MasterCMCopy!$C234&lt;&gt;MasterCMCopy!$C233),MasterCMCopy!$C234,"")</f>
        <v/>
      </c>
      <c r="V234" s="84" t="str">
        <f>IF(AND(LEFT(MasterCMCopy!$C234,6)="BT-197", MasterCMCopy!$C234&lt;&gt;MasterCMCopy!$C233), "In " &amp; MasterCMCopy!$C234 &amp; ", " &amp; MasterCMCopy!$D234 &amp; ", we link to the at-voc:non-publication-justification controlled list","")</f>
        <v/>
      </c>
      <c r="W234" s="84" t="str">
        <f>IF(AND(LEFT(MasterCMCopy!$C234,6)="BT-198", MasterCMCopy!$C234&lt;&gt;MasterCMCopy!$C233),MasterCMCopy!$C234,"")</f>
        <v/>
      </c>
      <c r="X234" s="84" t="str">
        <f>IF(AND(LEFT(MasterCMCopy!$C234,6)="BT-198", MasterCMCopy!$C234&lt;&gt;MasterCMCopy!$C233), MasterCMCopy!$D234 &amp; IF(AND(MasterCMCopy!$C234=MasterCMCopy!$C235, MasterCMCopy!$D234&lt;&gt;MasterCMCopy!$D235), (" (" &amp; MasterCMCopy!$D235 &amp; " below SDK 1.6)"), ""),"")</f>
        <v/>
      </c>
      <c r="Y234" s="84" t="str">
        <f t="shared" si="2"/>
        <v>tedm:MG-langString-hasConfidentialityJustification--NonPublishedInformation-ND-LotsGroupAwardCriteriaNameUnpublish</v>
      </c>
      <c r="Z234" s="84" t="str">
        <f t="shared" si="3"/>
        <v>/*/cac:ProcurementProjectLot[cbc:ID/@schemeName='LotsGroup']/cac:TenderingTerms/cac:AwardingTerms/cac:AwardingCriterion/cac:SubordinateAwardingCriterion/ext:UBLExtensions/ext:UBLExtension/ext:ExtensionContent/efext:EformsExtension/efac:FieldsPrivacy[efbc:FieldIdentifierCode/text()='awa-cri-nam']/efbc:ReasonDescription</v>
      </c>
      <c r="AA234" s="84" t="str">
        <f>IF(AND(LEFT(MasterCMCopy!$C234,6)="BT-196", MasterCMCopy!$C234&lt;&gt;MasterCMCopy!$C233),MasterCMCopy!$C234,"")</f>
        <v/>
      </c>
      <c r="AB234" s="84" t="str">
        <f>IF(AND(LEFT(MasterCMCopy!$C234,6)="BT-196", MasterCMCopy!$C234&lt;&gt;MasterCMCopy!$C233), MasterCMCopy!$D234 &amp; " of " &amp; MasterCMCopy!$L234 &amp; " under " &amp; MasterCMCopy!$I234,"")</f>
        <v/>
      </c>
      <c r="AC234" s="84" t="str">
        <f t="shared" si="4"/>
        <v/>
      </c>
      <c r="AD234" s="84" t="str">
        <f t="shared" si="5"/>
        <v/>
      </c>
    </row>
    <row r="235">
      <c r="A235" s="84" t="str">
        <f t="shared" si="1"/>
        <v/>
      </c>
      <c r="B235" s="84" t="str">
        <f>IF(MasterCMCopy!$X235="","---", "tedm:" &amp; IF(LEFT(MasterCMCopy!$C235, 3)="ND-", IF(LEFT(MasterCMCopy!$C239, 3)="ND-", MasterCMCopy!$L241, MasterCMCopy!$L239) &amp; "-" &amp; MasterCMCopy!$C235, MasterCMCopy!$L235 &amp; "-" &amp; MasterCMCopy!$I235))</f>
        <v>tedm:MG-NonPublishedInformation-ND-LotsGroupAwardCriteriaNameUnpublish</v>
      </c>
      <c r="C235" s="85" t="str">
        <f>IF(AND(LEFT(MasterCMCopy!$C235,6)="BT-195", OR(LEFT(MasterCMCopy!$C234,3)="ND-",$B235&lt;&gt;$B234)),MasterCMCopy!$L235,"")</f>
        <v/>
      </c>
      <c r="D235" s="84" t="str">
        <f>IF(AND(LEFT(MasterCMCopy!$C235,3)="ND-", OR(MasterCMCopy!$N235&lt;&gt;MasterCMCopy!$N234, MasterCMCopy!$P235&lt;&gt;MasterCMCopy!$P234)),MasterCMCopy!$C235,"")</f>
        <v/>
      </c>
      <c r="E235" s="84" t="str">
        <f>IF(AND(LEFT(MasterCMCopy!$C235,3)="ND-", OR(MasterCMCopy!$N235&lt;&gt;MasterCMCopy!$N234, MasterCMCopy!$P235&lt;&gt;MasterCMCopy!$P234)),MasterCMCopy!$N235,"")</f>
        <v/>
      </c>
      <c r="F235" s="86" t="str">
        <f>IFERROR(__xludf.DUMMYFUNCTION("IF($E235="""", """", REGEXEXTRACT($E235,""efbc:FieldIdentifierCode[^\]]+""))"),"")</f>
        <v/>
      </c>
      <c r="G235" s="87" t="str">
        <f>MasterCMCopy!A235</f>
        <v>1.4</v>
      </c>
      <c r="H235" s="87" t="str">
        <f>MasterCMCopy!B235</f>
        <v/>
      </c>
      <c r="J235" s="86" t="str">
        <f>IF(LEFT(MasterCMCopy!$C235,3)="ND-", IF(LEFT(MasterCMCopy!$X235,10)&lt;&gt;"epo:NonPub", MasterCMCopy!$L235, IF(RIGHT(MasterCMCopy!$X235,13)="epo:Procedure", "MG-Procedure", "")), "")</f>
        <v/>
      </c>
      <c r="K235" s="85" t="str">
        <f>IF(J235="", "", IF(J235="MG-Procedure", "ND-Root", MasterCMCopy!H235))</f>
        <v/>
      </c>
      <c r="L235" s="84" t="str">
        <f>IF($J235="", "", MasterCMCopy!$C235 &amp; " (concernsMaskedObject)")</f>
        <v/>
      </c>
      <c r="M235" s="84" t="str">
        <f>IFERROR(__xludf.DUMMYFUNCTION("IF($J235="""", """", ""Connection from NonPublishedInformation to "" &amp; REGEXEXTRACT(MasterCMCopy!$X235, "".*:(.*)"") &amp; "" under "" &amp; $J235 &amp; ""_"" &amp; $K235)"),"")</f>
        <v/>
      </c>
      <c r="N235" s="84" t="str">
        <f t="shared" si="6"/>
        <v/>
      </c>
      <c r="O235" s="86" t="str">
        <f>IFERROR(__xludf.DUMMYFUNCTION("IF($J235="""", """", IF($J235=""MG-Procedure"", """", REGEXREPLACE(MasterCMCopy!$P235,""\[[^\]]+\]"","""")))"),"")</f>
        <v/>
      </c>
      <c r="P235" s="83" t="str">
        <f>IFERROR(__xludf.DUMMYFUNCTION("REGEXREPLACE($O235,""[^/]+"","".."")"),"")</f>
        <v/>
      </c>
      <c r="Q235" s="84" t="str">
        <f>IF(AND(LEFT(MasterCMCopy!$C235,6)="BT-195", OR(MasterCMCopy!$O235&lt;&gt;MasterCMCopy!$O234,$G235&lt;&gt;$G234,$H235&lt;&gt;$H234)),MasterCMCopy!$C235,"")</f>
        <v/>
      </c>
      <c r="R235" s="84" t="str">
        <f>IF(AND(LEFT(MasterCMCopy!$C235,6)="BT-195", OR(MasterCMCopy!$O235&lt;&gt;MasterCMCopy!$O234,$G235&lt;&gt;$G234,$H235&lt;&gt;$H234)), "The field " &amp; MasterCMCopy!$C235 &amp; ", " &amp; MasterCMCopy!$D235 &amp; ", specifies information to generate the URI of the masked property","")</f>
        <v/>
      </c>
      <c r="S235" s="84" t="str">
        <f>IF(AND(LEFT(MasterCMCopy!$C235,6)="BT-195", OR(MasterCMCopy!$O235&lt;&gt;MasterCMCopy!$O234,$G235&lt;&gt;$G234,$H235&lt;&gt;$H234)),MasterCMCopy!$O235,"")</f>
        <v/>
      </c>
      <c r="T235" s="84" t="str">
        <f>IFERROR(__xludf.DUMMYFUNCTION("IF(AND(LEFT(MasterCMCopy!$C235,6)=""BT-195"", MasterCMCopy!$O235&lt;&gt;MasterCMCopy!$O234),IFNA(REGEXEXTRACT(MasterCMCopy!$Y235,""&lt;(.*)&gt;""),""UNKNOWN""),"""")"),"")</f>
        <v/>
      </c>
      <c r="U235" s="84" t="str">
        <f>IF(AND(LEFT(MasterCMCopy!$C235,6)="BT-197", MasterCMCopy!$C235&lt;&gt;MasterCMCopy!$C234),MasterCMCopy!$C235,"")</f>
        <v/>
      </c>
      <c r="V235" s="84" t="str">
        <f>IF(AND(LEFT(MasterCMCopy!$C235,6)="BT-197", MasterCMCopy!$C235&lt;&gt;MasterCMCopy!$C234), "In " &amp; MasterCMCopy!$C235 &amp; ", " &amp; MasterCMCopy!$D235 &amp; ", we link to the at-voc:non-publication-justification controlled list","")</f>
        <v/>
      </c>
      <c r="W235" s="84" t="str">
        <f>IF(AND(LEFT(MasterCMCopy!$C235,6)="BT-198", MasterCMCopy!$C235&lt;&gt;MasterCMCopy!$C234),MasterCMCopy!$C235,"")</f>
        <v/>
      </c>
      <c r="X235" s="84" t="str">
        <f>IF(AND(LEFT(MasterCMCopy!$C235,6)="BT-198", MasterCMCopy!$C235&lt;&gt;MasterCMCopy!$C234), MasterCMCopy!$D235 &amp; IF(AND(MasterCMCopy!$C235=MasterCMCopy!$C236, MasterCMCopy!$D235&lt;&gt;MasterCMCopy!$D236), (" (" &amp; MasterCMCopy!$D236 &amp; " below SDK 1.6)"), ""),"")</f>
        <v/>
      </c>
      <c r="Y235" s="84" t="str">
        <f t="shared" si="2"/>
        <v>tedm:MG-langString-hasConfidentialityJustification--NonPublishedInformation-ND-LotsGroupAwardCriteriaNameUnpublish</v>
      </c>
      <c r="Z235" s="84" t="str">
        <f t="shared" si="3"/>
        <v/>
      </c>
      <c r="AA235" s="84" t="str">
        <f>IF(AND(LEFT(MasterCMCopy!$C235,6)="BT-196", MasterCMCopy!$C235&lt;&gt;MasterCMCopy!$C234),MasterCMCopy!$C235,"")</f>
        <v/>
      </c>
      <c r="AB235" s="84" t="str">
        <f>IF(AND(LEFT(MasterCMCopy!$C235,6)="BT-196", MasterCMCopy!$C235&lt;&gt;MasterCMCopy!$C234), MasterCMCopy!$D235 &amp; " of " &amp; MasterCMCopy!$L235 &amp; " under " &amp; MasterCMCopy!$I235,"")</f>
        <v/>
      </c>
      <c r="AC235" s="84" t="str">
        <f t="shared" si="4"/>
        <v/>
      </c>
      <c r="AD235" s="84" t="str">
        <f t="shared" si="5"/>
        <v/>
      </c>
    </row>
    <row r="236">
      <c r="A236" s="84" t="str">
        <f t="shared" si="1"/>
        <v/>
      </c>
      <c r="B236" s="84" t="str">
        <f>IF(MasterCMCopy!$X236="","---", "tedm:" &amp; IF(LEFT(MasterCMCopy!$C236, 3)="ND-", IF(LEFT(MasterCMCopy!$C240, 3)="ND-", MasterCMCopy!$L242, MasterCMCopy!$L240) &amp; "-" &amp; MasterCMCopy!$C236, MasterCMCopy!$L236 &amp; "-" &amp; MasterCMCopy!$I236))</f>
        <v>tedm:MG-NonPublishedInformation-ND-LotsGroupAwardCriteriaNameUnpublish</v>
      </c>
      <c r="C236" s="85" t="str">
        <f>IF(AND(LEFT(MasterCMCopy!$C236,6)="BT-195", OR(LEFT(MasterCMCopy!$C235,3)="ND-",$B236&lt;&gt;$B235)),MasterCMCopy!$L236,"")</f>
        <v/>
      </c>
      <c r="D236" s="84" t="str">
        <f>IF(AND(LEFT(MasterCMCopy!$C236,3)="ND-", OR(MasterCMCopy!$N236&lt;&gt;MasterCMCopy!$N235, MasterCMCopy!$P236&lt;&gt;MasterCMCopy!$P235)),MasterCMCopy!$C236,"")</f>
        <v/>
      </c>
      <c r="E236" s="84" t="str">
        <f>IF(AND(LEFT(MasterCMCopy!$C236,3)="ND-", OR(MasterCMCopy!$N236&lt;&gt;MasterCMCopy!$N235, MasterCMCopy!$P236&lt;&gt;MasterCMCopy!$P235)),MasterCMCopy!$N236,"")</f>
        <v/>
      </c>
      <c r="F236" s="86" t="str">
        <f>IFERROR(__xludf.DUMMYFUNCTION("IF($E236="""", """", REGEXEXTRACT($E236,""efbc:FieldIdentifierCode[^\]]+""))"),"")</f>
        <v/>
      </c>
      <c r="G236" s="87" t="str">
        <f>MasterCMCopy!A236</f>
        <v>1.4</v>
      </c>
      <c r="H236" s="87" t="str">
        <f>MasterCMCopy!B236</f>
        <v/>
      </c>
      <c r="J236" s="86" t="str">
        <f>IF(LEFT(MasterCMCopy!$C236,3)="ND-", IF(LEFT(MasterCMCopy!$X236,10)&lt;&gt;"epo:NonPub", MasterCMCopy!$L236, IF(RIGHT(MasterCMCopy!$X236,13)="epo:Procedure", "MG-Procedure", "")), "")</f>
        <v>MG-AwardCriterion-specifiesProcurementCriterion-LotGroup</v>
      </c>
      <c r="K236" s="85" t="str">
        <f>IF(J236="", "", IF(J236="MG-Procedure", "ND-Root", MasterCMCopy!H236))</f>
        <v>ND-LotsGroupAwardCriterionParameters</v>
      </c>
      <c r="L236" s="84" t="str">
        <f>IF($J236="", "", MasterCMCopy!$C236 &amp; " (concernsMaskedObject)")</f>
        <v>ND-LotsGroupAwardCriteriaNameUnpublish (concernsMaskedObject)</v>
      </c>
      <c r="M236" s="84" t="str">
        <f>IFERROR(__xludf.DUMMYFUNCTION("IF($J236="""", """", ""Connection from NonPublishedInformation to "" &amp; REGEXEXTRACT(MasterCMCopy!$X236, "".*:(.*)"") &amp; "" under "" &amp; $J236 &amp; ""_"" &amp; $K236)"),"Connection from NonPublishedInformation to AwardCriterion under MG-AwardCriterion-specifiesProcurementCriterion-LotGroup_ND-LotsGroupAwardCriterionParameters")</f>
        <v>Connection from NonPublishedInformation to AwardCriterion under MG-AwardCriterion-specifiesProcurementCriterion-LotGroup_ND-LotsGroupAwardCriterionParameters</v>
      </c>
      <c r="N236" s="84" t="str">
        <f t="shared" si="6"/>
        <v>tedm:MG-AwardCriterion-specifiesProcurementCriterion-LotGroup_ND-LotsGroupAwardCriterionParameters</v>
      </c>
      <c r="O236" s="86" t="str">
        <f>IFERROR(__xludf.DUMMYFUNCTION("IF($J236="""", """", IF($J236=""MG-Procedure"", """", REGEXREPLACE(MasterCMCopy!$P236,""\[[^\]]+\]"","""")))"),"efac:FieldsPrivacy")</f>
        <v>efac:FieldsPrivacy</v>
      </c>
      <c r="P236" s="83" t="str">
        <f>IFERROR(__xludf.DUMMYFUNCTION("REGEXREPLACE($O236,""[^/]+"","".."")"),"..")</f>
        <v>..</v>
      </c>
      <c r="Q236" s="84" t="str">
        <f>IF(AND(LEFT(MasterCMCopy!$C236,6)="BT-195", OR(MasterCMCopy!$O236&lt;&gt;MasterCMCopy!$O235,$G236&lt;&gt;$G235,$H236&lt;&gt;$H235)),MasterCMCopy!$C236,"")</f>
        <v/>
      </c>
      <c r="R236" s="84" t="str">
        <f>IF(AND(LEFT(MasterCMCopy!$C236,6)="BT-195", OR(MasterCMCopy!$O236&lt;&gt;MasterCMCopy!$O235,$G236&lt;&gt;$G235,$H236&lt;&gt;$H235)), "The field " &amp; MasterCMCopy!$C236 &amp; ", " &amp; MasterCMCopy!$D236 &amp; ", specifies information to generate the URI of the masked property","")</f>
        <v/>
      </c>
      <c r="S236" s="84" t="str">
        <f>IF(AND(LEFT(MasterCMCopy!$C236,6)="BT-195", OR(MasterCMCopy!$O236&lt;&gt;MasterCMCopy!$O235,$G236&lt;&gt;$G235,$H236&lt;&gt;$H235)),MasterCMCopy!$O236,"")</f>
        <v/>
      </c>
      <c r="T236" s="84" t="str">
        <f>IFERROR(__xludf.DUMMYFUNCTION("IF(AND(LEFT(MasterCMCopy!$C236,6)=""BT-195"", MasterCMCopy!$O236&lt;&gt;MasterCMCopy!$O235),IFNA(REGEXEXTRACT(MasterCMCopy!$Y236,""&lt;(.*)&gt;""),""UNKNOWN""),"""")"),"")</f>
        <v/>
      </c>
      <c r="U236" s="84" t="str">
        <f>IF(AND(LEFT(MasterCMCopy!$C236,6)="BT-197", MasterCMCopy!$C236&lt;&gt;MasterCMCopy!$C235),MasterCMCopy!$C236,"")</f>
        <v/>
      </c>
      <c r="V236" s="84" t="str">
        <f>IF(AND(LEFT(MasterCMCopy!$C236,6)="BT-197", MasterCMCopy!$C236&lt;&gt;MasterCMCopy!$C235), "In " &amp; MasterCMCopy!$C236 &amp; ", " &amp; MasterCMCopy!$D236 &amp; ", we link to the at-voc:non-publication-justification controlled list","")</f>
        <v/>
      </c>
      <c r="W236" s="84" t="str">
        <f>IF(AND(LEFT(MasterCMCopy!$C236,6)="BT-198", MasterCMCopy!$C236&lt;&gt;MasterCMCopy!$C235),MasterCMCopy!$C236,"")</f>
        <v/>
      </c>
      <c r="X236" s="84" t="str">
        <f>IF(AND(LEFT(MasterCMCopy!$C236,6)="BT-198", MasterCMCopy!$C236&lt;&gt;MasterCMCopy!$C235), MasterCMCopy!$D236 &amp; IF(AND(MasterCMCopy!$C236=MasterCMCopy!$C237, MasterCMCopy!$D236&lt;&gt;MasterCMCopy!$D237), (" (" &amp; MasterCMCopy!$D237 &amp; " below SDK 1.6)"), ""),"")</f>
        <v/>
      </c>
      <c r="Y236" s="84" t="str">
        <f t="shared" si="2"/>
        <v>tedm:MG-langString-hasConfidentialityJustification--NonPublishedInformation-ND-LotsGroupAwardCriteriaNameUnpublish</v>
      </c>
      <c r="Z236" s="84" t="str">
        <f t="shared" si="3"/>
        <v/>
      </c>
      <c r="AA236" s="84" t="str">
        <f>IF(AND(LEFT(MasterCMCopy!$C236,6)="BT-196", MasterCMCopy!$C236&lt;&gt;MasterCMCopy!$C235),MasterCMCopy!$C236,"")</f>
        <v/>
      </c>
      <c r="AB236" s="84" t="str">
        <f>IF(AND(LEFT(MasterCMCopy!$C236,6)="BT-196", MasterCMCopy!$C236&lt;&gt;MasterCMCopy!$C235), MasterCMCopy!$D236 &amp; " of " &amp; MasterCMCopy!$L236 &amp; " under " &amp; MasterCMCopy!$I236,"")</f>
        <v/>
      </c>
      <c r="AC236" s="84" t="str">
        <f t="shared" si="4"/>
        <v/>
      </c>
      <c r="AD236" s="84" t="str">
        <f t="shared" si="5"/>
        <v/>
      </c>
    </row>
    <row r="237">
      <c r="A237" s="84" t="str">
        <f t="shared" si="1"/>
        <v/>
      </c>
      <c r="B237" s="84" t="str">
        <f>IF(MasterCMCopy!$X237="","---", "tedm:" &amp; IF(LEFT(MasterCMCopy!$C237, 3)="ND-", IF(LEFT(MasterCMCopy!$C241, 3)="ND-", MasterCMCopy!$L243, MasterCMCopy!$L241) &amp; "-" &amp; MasterCMCopy!$C237, MasterCMCopy!$L237 &amp; "-" &amp; MasterCMCopy!$I237))</f>
        <v>tedm:MG-NonPublishedInformation-ND-LotsGroupAwardCriteriaNameUnpublish</v>
      </c>
      <c r="C237" s="85" t="str">
        <f>IF(AND(LEFT(MasterCMCopy!$C237,6)="BT-195", OR(LEFT(MasterCMCopy!$C236,3)="ND-",$B237&lt;&gt;$B236)),MasterCMCopy!$L237,"")</f>
        <v>MG-NonPublishedInformation</v>
      </c>
      <c r="D237" s="84" t="str">
        <f>IF(AND(LEFT(MasterCMCopy!$C237,3)="ND-", OR(MasterCMCopy!$N237&lt;&gt;MasterCMCopy!$N236, MasterCMCopy!$P237&lt;&gt;MasterCMCopy!$P236)),MasterCMCopy!$C237,"")</f>
        <v/>
      </c>
      <c r="E237" s="84" t="str">
        <f>IF(AND(LEFT(MasterCMCopy!$C237,3)="ND-", OR(MasterCMCopy!$N237&lt;&gt;MasterCMCopy!$N236, MasterCMCopy!$P237&lt;&gt;MasterCMCopy!$P236)),MasterCMCopy!$N237,"")</f>
        <v/>
      </c>
      <c r="F237" s="86" t="str">
        <f>IFERROR(__xludf.DUMMYFUNCTION("IF($E237="""", """", REGEXEXTRACT($E237,""efbc:FieldIdentifierCode[^\]]+""))"),"")</f>
        <v/>
      </c>
      <c r="G237" s="87" t="str">
        <f>MasterCMCopy!A237</f>
        <v>1.4</v>
      </c>
      <c r="H237" s="87" t="str">
        <f>MasterCMCopy!B237</f>
        <v/>
      </c>
      <c r="J237" s="86" t="str">
        <f>IF(LEFT(MasterCMCopy!$C237,3)="ND-", IF(LEFT(MasterCMCopy!$X237,10)&lt;&gt;"epo:NonPub", MasterCMCopy!$L237, IF(RIGHT(MasterCMCopy!$X237,13)="epo:Procedure", "MG-Procedure", "")), "")</f>
        <v/>
      </c>
      <c r="K237" s="85" t="str">
        <f>IF(J237="", "", IF(J237="MG-Procedure", "ND-Root", MasterCMCopy!H237))</f>
        <v/>
      </c>
      <c r="L237" s="84" t="str">
        <f>IF($J237="", "", MasterCMCopy!$C237 &amp; " (concernsMaskedObject)")</f>
        <v/>
      </c>
      <c r="M237" s="84" t="str">
        <f>IFERROR(__xludf.DUMMYFUNCTION("IF($J237="""", """", ""Connection from NonPublishedInformation to "" &amp; REGEXEXTRACT(MasterCMCopy!$X237, "".*:(.*)"") &amp; "" under "" &amp; $J237 &amp; ""_"" &amp; $K237)"),"")</f>
        <v/>
      </c>
      <c r="N237" s="84" t="str">
        <f t="shared" si="6"/>
        <v/>
      </c>
      <c r="O237" s="86" t="str">
        <f>IFERROR(__xludf.DUMMYFUNCTION("IF($J237="""", """", IF($J237=""MG-Procedure"", """", REGEXREPLACE(MasterCMCopy!$P237,""\[[^\]]+\]"","""")))"),"")</f>
        <v/>
      </c>
      <c r="P237" s="83" t="str">
        <f>IFERROR(__xludf.DUMMYFUNCTION("REGEXREPLACE($O237,""[^/]+"","".."")"),"")</f>
        <v/>
      </c>
      <c r="Q237" s="84" t="str">
        <f>IF(AND(LEFT(MasterCMCopy!$C237,6)="BT-195", OR(MasterCMCopy!$O237&lt;&gt;MasterCMCopy!$O236,$G237&lt;&gt;$G236,$H237&lt;&gt;$H236)),MasterCMCopy!$C237,"")</f>
        <v>BT-195(BT-734)-LotsGroup</v>
      </c>
      <c r="R237" s="84" t="str">
        <f>IF(AND(LEFT(MasterCMCopy!$C237,6)="BT-195", OR(MasterCMCopy!$O237&lt;&gt;MasterCMCopy!$O236,$G237&lt;&gt;$G236,$H237&lt;&gt;$H236)), "The field " &amp; MasterCMCopy!$C237 &amp; ", " &amp; MasterCMCopy!$D237 &amp; ", specifies information to generate the URI of the masked property","")</f>
        <v>The field BT-195(BT-734)-LotsGroup, Unpublished Identifier, specifies information to generate the URI of the masked property</v>
      </c>
      <c r="S237" s="84" t="str">
        <f>IF(AND(LEFT(MasterCMCopy!$C237,6)="BT-195", OR(MasterCMCopy!$O237&lt;&gt;MasterCMCopy!$O236,$G237&lt;&gt;$G236,$H237&lt;&gt;$H236)),MasterCMCopy!$O237,"")</f>
        <v>efbc:FieldIdentifierCode/text() = 'awa-cri-nam'</v>
      </c>
      <c r="T237" s="88" t="str">
        <f>IFERROR(__xludf.DUMMYFUNCTION("IF(AND(LEFT(MasterCMCopy!$C237,6)=""BT-195"", MasterCMCopy!$O237&lt;&gt;MasterCMCopy!$O236),IFNA(REGEXEXTRACT(MasterCMCopy!$Y237,""&lt;(.*)&gt;""),""UNKNOWN""),"""")"),"http://www.w3.org/2004/02/skos/core#prefLabel")</f>
        <v>http://www.w3.org/2004/02/skos/core#prefLabel</v>
      </c>
      <c r="U237" s="84" t="str">
        <f>IF(AND(LEFT(MasterCMCopy!$C237,6)="BT-197", MasterCMCopy!$C237&lt;&gt;MasterCMCopy!$C236),MasterCMCopy!$C237,"")</f>
        <v/>
      </c>
      <c r="V237" s="84" t="str">
        <f>IF(AND(LEFT(MasterCMCopy!$C237,6)="BT-197", MasterCMCopy!$C237&lt;&gt;MasterCMCopy!$C236), "In " &amp; MasterCMCopy!$C237 &amp; ", " &amp; MasterCMCopy!$D237 &amp; ", we link to the at-voc:non-publication-justification controlled list","")</f>
        <v/>
      </c>
      <c r="W237" s="84" t="str">
        <f>IF(AND(LEFT(MasterCMCopy!$C237,6)="BT-198", MasterCMCopy!$C237&lt;&gt;MasterCMCopy!$C236),MasterCMCopy!$C237,"")</f>
        <v/>
      </c>
      <c r="X237" s="84" t="str">
        <f>IF(AND(LEFT(MasterCMCopy!$C237,6)="BT-198", MasterCMCopy!$C237&lt;&gt;MasterCMCopy!$C236), MasterCMCopy!$D237 &amp; IF(AND(MasterCMCopy!$C237=MasterCMCopy!$C238, MasterCMCopy!$D237&lt;&gt;MasterCMCopy!$D238), (" (" &amp; MasterCMCopy!$D238 &amp; " below SDK 1.6)"), ""),"")</f>
        <v/>
      </c>
      <c r="Y237" s="84" t="str">
        <f t="shared" si="2"/>
        <v>tedm:MG-langString-hasConfidentialityJustification--NonPublishedInformation-ND-LotsGroupAwardCriteriaNameUnpublish</v>
      </c>
      <c r="Z237" s="84" t="str">
        <f t="shared" si="3"/>
        <v/>
      </c>
      <c r="AA237" s="84" t="str">
        <f>IF(AND(LEFT(MasterCMCopy!$C237,6)="BT-196", MasterCMCopy!$C237&lt;&gt;MasterCMCopy!$C236),MasterCMCopy!$C237,"")</f>
        <v/>
      </c>
      <c r="AB237" s="84" t="str">
        <f>IF(AND(LEFT(MasterCMCopy!$C237,6)="BT-196", MasterCMCopy!$C237&lt;&gt;MasterCMCopy!$C236), MasterCMCopy!$D237 &amp; " of " &amp; MasterCMCopy!$L237 &amp; " under " &amp; MasterCMCopy!$I237,"")</f>
        <v/>
      </c>
      <c r="AC237" s="84" t="str">
        <f t="shared" si="4"/>
        <v/>
      </c>
      <c r="AD237" s="84" t="str">
        <f t="shared" si="5"/>
        <v/>
      </c>
    </row>
    <row r="238">
      <c r="A238" s="84" t="str">
        <f t="shared" si="1"/>
        <v/>
      </c>
      <c r="B238" s="84" t="str">
        <f>IF(MasterCMCopy!$X238="","---", "tedm:" &amp; IF(LEFT(MasterCMCopy!$C238, 3)="ND-", IF(LEFT(MasterCMCopy!$C242, 3)="ND-", MasterCMCopy!$L244, MasterCMCopy!$L242) &amp; "-" &amp; MasterCMCopy!$C238, MasterCMCopy!$L238 &amp; "-" &amp; MasterCMCopy!$I238))</f>
        <v>tedm:MG-NonPublishedInformation-ND-LotsGroupAwardCriteriaNameUnpublish</v>
      </c>
      <c r="C238" s="85" t="str">
        <f>IF(AND(LEFT(MasterCMCopy!$C238,6)="BT-195", OR(LEFT(MasterCMCopy!$C237,3)="ND-",$B238&lt;&gt;$B237)),MasterCMCopy!$L238,"")</f>
        <v/>
      </c>
      <c r="D238" s="84" t="str">
        <f>IF(AND(LEFT(MasterCMCopy!$C238,3)="ND-", OR(MasterCMCopy!$N238&lt;&gt;MasterCMCopy!$N237, MasterCMCopy!$P238&lt;&gt;MasterCMCopy!$P237)),MasterCMCopy!$C238,"")</f>
        <v/>
      </c>
      <c r="E238" s="84" t="str">
        <f>IF(AND(LEFT(MasterCMCopy!$C238,3)="ND-", OR(MasterCMCopy!$N238&lt;&gt;MasterCMCopy!$N237, MasterCMCopy!$P238&lt;&gt;MasterCMCopy!$P237)),MasterCMCopy!$N238,"")</f>
        <v/>
      </c>
      <c r="F238" s="86" t="str">
        <f>IFERROR(__xludf.DUMMYFUNCTION("IF($E238="""", """", REGEXEXTRACT($E238,""efbc:FieldIdentifierCode[^\]]+""))"),"")</f>
        <v/>
      </c>
      <c r="G238" s="87" t="str">
        <f>MasterCMCopy!A238</f>
        <v>1.4</v>
      </c>
      <c r="H238" s="87" t="str">
        <f>MasterCMCopy!B238</f>
        <v/>
      </c>
      <c r="J238" s="86" t="str">
        <f>IF(LEFT(MasterCMCopy!$C238,3)="ND-", IF(LEFT(MasterCMCopy!$X238,10)&lt;&gt;"epo:NonPub", MasterCMCopy!$L238, IF(RIGHT(MasterCMCopy!$X238,13)="epo:Procedure", "MG-Procedure", "")), "")</f>
        <v/>
      </c>
      <c r="K238" s="85" t="str">
        <f>IF(J238="", "", IF(J238="MG-Procedure", "ND-Root", MasterCMCopy!H238))</f>
        <v/>
      </c>
      <c r="L238" s="84" t="str">
        <f>IF($J238="", "", MasterCMCopy!$C238 &amp; " (concernsMaskedObject)")</f>
        <v/>
      </c>
      <c r="M238" s="84" t="str">
        <f>IFERROR(__xludf.DUMMYFUNCTION("IF($J238="""", """", ""Connection from NonPublishedInformation to "" &amp; REGEXEXTRACT(MasterCMCopy!$X238, "".*:(.*)"") &amp; "" under "" &amp; $J238 &amp; ""_"" &amp; $K238)"),"")</f>
        <v/>
      </c>
      <c r="N238" s="84" t="str">
        <f t="shared" si="6"/>
        <v/>
      </c>
      <c r="O238" s="86" t="str">
        <f>IFERROR(__xludf.DUMMYFUNCTION("IF($J238="""", """", IF($J238=""MG-Procedure"", """", REGEXREPLACE(MasterCMCopy!$P238,""\[[^\]]+\]"","""")))"),"")</f>
        <v/>
      </c>
      <c r="P238" s="83" t="str">
        <f>IFERROR(__xludf.DUMMYFUNCTION("REGEXREPLACE($O238,""[^/]+"","".."")"),"")</f>
        <v/>
      </c>
      <c r="Q238" s="84" t="str">
        <f>IF(AND(LEFT(MasterCMCopy!$C238,6)="BT-195", OR(MasterCMCopy!$O238&lt;&gt;MasterCMCopy!$O237,$G238&lt;&gt;$G237,$H238&lt;&gt;$H237)),MasterCMCopy!$C238,"")</f>
        <v/>
      </c>
      <c r="R238" s="84" t="str">
        <f>IF(AND(LEFT(MasterCMCopy!$C238,6)="BT-195", OR(MasterCMCopy!$O238&lt;&gt;MasterCMCopy!$O237,$G238&lt;&gt;$G237,$H238&lt;&gt;$H237)), "The field " &amp; MasterCMCopy!$C238 &amp; ", " &amp; MasterCMCopy!$D238 &amp; ", specifies information to generate the URI of the masked property","")</f>
        <v/>
      </c>
      <c r="S238" s="84" t="str">
        <f>IF(AND(LEFT(MasterCMCopy!$C238,6)="BT-195", OR(MasterCMCopy!$O238&lt;&gt;MasterCMCopy!$O237,$G238&lt;&gt;$G237,$H238&lt;&gt;$H237)),MasterCMCopy!$O238,"")</f>
        <v/>
      </c>
      <c r="T238" s="84" t="str">
        <f>IFERROR(__xludf.DUMMYFUNCTION("IF(AND(LEFT(MasterCMCopy!$C238,6)=""BT-195"", MasterCMCopy!$O238&lt;&gt;MasterCMCopy!$O237),IFNA(REGEXEXTRACT(MasterCMCopy!$Y238,""&lt;(.*)&gt;""),""UNKNOWN""),"""")"),"")</f>
        <v/>
      </c>
      <c r="U238" s="84" t="str">
        <f>IF(AND(LEFT(MasterCMCopy!$C238,6)="BT-197", MasterCMCopy!$C238&lt;&gt;MasterCMCopy!$C237),MasterCMCopy!$C238,"")</f>
        <v/>
      </c>
      <c r="V238" s="84" t="str">
        <f>IF(AND(LEFT(MasterCMCopy!$C238,6)="BT-197", MasterCMCopy!$C238&lt;&gt;MasterCMCopy!$C237), "In " &amp; MasterCMCopy!$C238 &amp; ", " &amp; MasterCMCopy!$D238 &amp; ", we link to the at-voc:non-publication-justification controlled list","")</f>
        <v/>
      </c>
      <c r="W238" s="84" t="str">
        <f>IF(AND(LEFT(MasterCMCopy!$C238,6)="BT-198", MasterCMCopy!$C238&lt;&gt;MasterCMCopy!$C237),MasterCMCopy!$C238,"")</f>
        <v/>
      </c>
      <c r="X238" s="84" t="str">
        <f>IF(AND(LEFT(MasterCMCopy!$C238,6)="BT-198", MasterCMCopy!$C238&lt;&gt;MasterCMCopy!$C237), MasterCMCopy!$D238 &amp; IF(AND(MasterCMCopy!$C238=MasterCMCopy!$C239, MasterCMCopy!$D238&lt;&gt;MasterCMCopy!$D239), (" (" &amp; MasterCMCopy!$D239 &amp; " below SDK 1.6)"), ""),"")</f>
        <v/>
      </c>
      <c r="Y238" s="84" t="str">
        <f t="shared" si="2"/>
        <v>tedm:MG-langString-hasConfidentialityJustification--NonPublishedInformation-ND-LotsGroupAwardCriteriaNameUnpublish</v>
      </c>
      <c r="Z238" s="84" t="str">
        <f t="shared" si="3"/>
        <v/>
      </c>
      <c r="AA238" s="84" t="str">
        <f>IF(AND(LEFT(MasterCMCopy!$C238,6)="BT-196", MasterCMCopy!$C238&lt;&gt;MasterCMCopy!$C237),MasterCMCopy!$C238,"")</f>
        <v>BT-196(BT-734)-LotsGroup</v>
      </c>
      <c r="AB238" s="84" t="str">
        <f>IF(AND(LEFT(MasterCMCopy!$C238,6)="BT-196", MasterCMCopy!$C238&lt;&gt;MasterCMCopy!$C237), MasterCMCopy!$D238 &amp; " of " &amp; MasterCMCopy!$L238 &amp; " under " &amp; MasterCMCopy!$I238,"")</f>
        <v>Unpublished Justification Description of MG-NonPublishedInformation under ND-LotsGroupAwardCriteriaNameUnpublish</v>
      </c>
      <c r="AC238" s="84" t="str">
        <f t="shared" si="4"/>
        <v>BT-196(BT-734)-LotsGroup-Language</v>
      </c>
      <c r="AD238" s="84" t="str">
        <f t="shared" si="5"/>
        <v>Language of Unpublished Justification Description of MG-NonPublishedInformation under ND-LotsGroupAwardCriteriaNameUnpublish</v>
      </c>
    </row>
    <row r="239">
      <c r="A239" s="84" t="str">
        <f t="shared" si="1"/>
        <v/>
      </c>
      <c r="B239" s="84" t="str">
        <f>IF(MasterCMCopy!$X239="","---", "tedm:" &amp; IF(LEFT(MasterCMCopy!$C239, 3)="ND-", IF(LEFT(MasterCMCopy!$C243, 3)="ND-", MasterCMCopy!$L245, MasterCMCopy!$L243) &amp; "-" &amp; MasterCMCopy!$C239, MasterCMCopy!$L239 &amp; "-" &amp; MasterCMCopy!$I239))</f>
        <v>tedm:MG-NonPublishedInformation-ND-LotsGroupAwardCriteriaNameUnpublish</v>
      </c>
      <c r="C239" s="85" t="str">
        <f>IF(AND(LEFT(MasterCMCopy!$C239,6)="BT-195", OR(LEFT(MasterCMCopy!$C238,3)="ND-",$B239&lt;&gt;$B238)),MasterCMCopy!$L239,"")</f>
        <v/>
      </c>
      <c r="D239" s="84" t="str">
        <f>IF(AND(LEFT(MasterCMCopy!$C239,3)="ND-", OR(MasterCMCopy!$N239&lt;&gt;MasterCMCopy!$N238, MasterCMCopy!$P239&lt;&gt;MasterCMCopy!$P238)),MasterCMCopy!$C239,"")</f>
        <v/>
      </c>
      <c r="E239" s="84" t="str">
        <f>IF(AND(LEFT(MasterCMCopy!$C239,3)="ND-", OR(MasterCMCopy!$N239&lt;&gt;MasterCMCopy!$N238, MasterCMCopy!$P239&lt;&gt;MasterCMCopy!$P238)),MasterCMCopy!$N239,"")</f>
        <v/>
      </c>
      <c r="F239" s="86" t="str">
        <f>IFERROR(__xludf.DUMMYFUNCTION("IF($E239="""", """", REGEXEXTRACT($E239,""efbc:FieldIdentifierCode[^\]]+""))"),"")</f>
        <v/>
      </c>
      <c r="G239" s="87" t="str">
        <f>MasterCMCopy!A239</f>
        <v>1.4</v>
      </c>
      <c r="H239" s="87" t="str">
        <f>MasterCMCopy!B239</f>
        <v/>
      </c>
      <c r="J239" s="86" t="str">
        <f>IF(LEFT(MasterCMCopy!$C239,3)="ND-", IF(LEFT(MasterCMCopy!$X239,10)&lt;&gt;"epo:NonPub", MasterCMCopy!$L239, IF(RIGHT(MasterCMCopy!$X239,13)="epo:Procedure", "MG-Procedure", "")), "")</f>
        <v/>
      </c>
      <c r="K239" s="85" t="str">
        <f>IF(J239="", "", IF(J239="MG-Procedure", "ND-Root", MasterCMCopy!H239))</f>
        <v/>
      </c>
      <c r="L239" s="84" t="str">
        <f>IF($J239="", "", MasterCMCopy!$C239 &amp; " (concernsMaskedObject)")</f>
        <v/>
      </c>
      <c r="M239" s="84" t="str">
        <f>IFERROR(__xludf.DUMMYFUNCTION("IF($J239="""", """", ""Connection from NonPublishedInformation to "" &amp; REGEXEXTRACT(MasterCMCopy!$X239, "".*:(.*)"") &amp; "" under "" &amp; $J239 &amp; ""_"" &amp; $K239)"),"")</f>
        <v/>
      </c>
      <c r="N239" s="84" t="str">
        <f t="shared" si="6"/>
        <v/>
      </c>
      <c r="O239" s="86" t="str">
        <f>IFERROR(__xludf.DUMMYFUNCTION("IF($J239="""", """", IF($J239=""MG-Procedure"", """", REGEXREPLACE(MasterCMCopy!$P239,""\[[^\]]+\]"","""")))"),"")</f>
        <v/>
      </c>
      <c r="P239" s="83" t="str">
        <f>IFERROR(__xludf.DUMMYFUNCTION("REGEXREPLACE($O239,""[^/]+"","".."")"),"")</f>
        <v/>
      </c>
      <c r="Q239" s="84" t="str">
        <f>IF(AND(LEFT(MasterCMCopy!$C239,6)="BT-195", OR(MasterCMCopy!$O239&lt;&gt;MasterCMCopy!$O238,$G239&lt;&gt;$G238,$H239&lt;&gt;$H238)),MasterCMCopy!$C239,"")</f>
        <v/>
      </c>
      <c r="R239" s="84" t="str">
        <f>IF(AND(LEFT(MasterCMCopy!$C239,6)="BT-195", OR(MasterCMCopy!$O239&lt;&gt;MasterCMCopy!$O238,$G239&lt;&gt;$G238,$H239&lt;&gt;$H238)), "The field " &amp; MasterCMCopy!$C239 &amp; ", " &amp; MasterCMCopy!$D239 &amp; ", specifies information to generate the URI of the masked property","")</f>
        <v/>
      </c>
      <c r="S239" s="84" t="str">
        <f>IF(AND(LEFT(MasterCMCopy!$C239,6)="BT-195", OR(MasterCMCopy!$O239&lt;&gt;MasterCMCopy!$O238,$G239&lt;&gt;$G238,$H239&lt;&gt;$H238)),MasterCMCopy!$O239,"")</f>
        <v/>
      </c>
      <c r="T239" s="84" t="str">
        <f>IFERROR(__xludf.DUMMYFUNCTION("IF(AND(LEFT(MasterCMCopy!$C239,6)=""BT-195"", MasterCMCopy!$O239&lt;&gt;MasterCMCopy!$O238),IFNA(REGEXEXTRACT(MasterCMCopy!$Y239,""&lt;(.*)&gt;""),""UNKNOWN""),"""")"),"")</f>
        <v/>
      </c>
      <c r="U239" s="84" t="str">
        <f>IF(AND(LEFT(MasterCMCopy!$C239,6)="BT-197", MasterCMCopy!$C239&lt;&gt;MasterCMCopy!$C238),MasterCMCopy!$C239,"")</f>
        <v>BT-197(BT-734)-LotsGroup</v>
      </c>
      <c r="V239" s="84" t="str">
        <f>IF(AND(LEFT(MasterCMCopy!$C239,6)="BT-197", MasterCMCopy!$C239&lt;&gt;MasterCMCopy!$C238), "In " &amp; MasterCMCopy!$C239 &amp; ", " &amp; MasterCMCopy!$D239 &amp; ", we link to the at-voc:non-publication-justification controlled list","")</f>
        <v>In BT-197(BT-734)-LotsGroup, Unpublished Justification Code, we link to the at-voc:non-publication-justification controlled list</v>
      </c>
      <c r="W239" s="84" t="str">
        <f>IF(AND(LEFT(MasterCMCopy!$C239,6)="BT-198", MasterCMCopy!$C239&lt;&gt;MasterCMCopy!$C238),MasterCMCopy!$C239,"")</f>
        <v/>
      </c>
      <c r="X239" s="84" t="str">
        <f>IF(AND(LEFT(MasterCMCopy!$C239,6)="BT-198", MasterCMCopy!$C239&lt;&gt;MasterCMCopy!$C238), MasterCMCopy!$D239 &amp; IF(AND(MasterCMCopy!$C239=MasterCMCopy!$C240, MasterCMCopy!$D239&lt;&gt;MasterCMCopy!$D240), (" (" &amp; MasterCMCopy!$D240 &amp; " below SDK 1.6)"), ""),"")</f>
        <v/>
      </c>
      <c r="Y239" s="84" t="str">
        <f t="shared" si="2"/>
        <v>tedm:MG-langString-hasConfidentialityJustification--NonPublishedInformation-ND-LotsGroupAwardCriteriaNameUnpublish</v>
      </c>
      <c r="Z239" s="84" t="str">
        <f t="shared" si="3"/>
        <v/>
      </c>
      <c r="AA239" s="84" t="str">
        <f>IF(AND(LEFT(MasterCMCopy!$C239,6)="BT-196", MasterCMCopy!$C239&lt;&gt;MasterCMCopy!$C238),MasterCMCopy!$C239,"")</f>
        <v/>
      </c>
      <c r="AB239" s="84" t="str">
        <f>IF(AND(LEFT(MasterCMCopy!$C239,6)="BT-196", MasterCMCopy!$C239&lt;&gt;MasterCMCopy!$C238), MasterCMCopy!$D239 &amp; " of " &amp; MasterCMCopy!$L239 &amp; " under " &amp; MasterCMCopy!$I239,"")</f>
        <v/>
      </c>
      <c r="AC239" s="84" t="str">
        <f t="shared" si="4"/>
        <v/>
      </c>
      <c r="AD239" s="84" t="str">
        <f t="shared" si="5"/>
        <v/>
      </c>
    </row>
    <row r="240">
      <c r="A240" s="84" t="str">
        <f t="shared" si="1"/>
        <v/>
      </c>
      <c r="B240" s="84" t="str">
        <f>IF(MasterCMCopy!$X240="","---", "tedm:" &amp; IF(LEFT(MasterCMCopy!$C240, 3)="ND-", IF(LEFT(MasterCMCopy!$C244, 3)="ND-", MasterCMCopy!$L246, MasterCMCopy!$L244) &amp; "-" &amp; MasterCMCopy!$C240, MasterCMCopy!$L240 &amp; "-" &amp; MasterCMCopy!$I240))</f>
        <v>tedm:MG-NonPublishedInformation-ND-LotsGroupAwardCriteriaNameUnpublish</v>
      </c>
      <c r="C240" s="85" t="str">
        <f>IF(AND(LEFT(MasterCMCopy!$C240,6)="BT-195", OR(LEFT(MasterCMCopy!$C239,3)="ND-",$B240&lt;&gt;$B239)),MasterCMCopy!$L240,"")</f>
        <v/>
      </c>
      <c r="D240" s="84" t="str">
        <f>IF(AND(LEFT(MasterCMCopy!$C240,3)="ND-", OR(MasterCMCopy!$N240&lt;&gt;MasterCMCopy!$N239, MasterCMCopy!$P240&lt;&gt;MasterCMCopy!$P239)),MasterCMCopy!$C240,"")</f>
        <v/>
      </c>
      <c r="E240" s="84" t="str">
        <f>IF(AND(LEFT(MasterCMCopy!$C240,3)="ND-", OR(MasterCMCopy!$N240&lt;&gt;MasterCMCopy!$N239, MasterCMCopy!$P240&lt;&gt;MasterCMCopy!$P239)),MasterCMCopy!$N240,"")</f>
        <v/>
      </c>
      <c r="F240" s="86" t="str">
        <f>IFERROR(__xludf.DUMMYFUNCTION("IF($E240="""", """", REGEXEXTRACT($E240,""efbc:FieldIdentifierCode[^\]]+""))"),"")</f>
        <v/>
      </c>
      <c r="G240" s="87" t="str">
        <f>MasterCMCopy!A240</f>
        <v>1.4</v>
      </c>
      <c r="H240" s="87" t="str">
        <f>MasterCMCopy!B240</f>
        <v>1.5</v>
      </c>
      <c r="J240" s="86" t="str">
        <f>IF(LEFT(MasterCMCopy!$C240,3)="ND-", IF(LEFT(MasterCMCopy!$X240,10)&lt;&gt;"epo:NonPub", MasterCMCopy!$L240, IF(RIGHT(MasterCMCopy!$X240,13)="epo:Procedure", "MG-Procedure", "")), "")</f>
        <v/>
      </c>
      <c r="K240" s="85" t="str">
        <f>IF(J240="", "", IF(J240="MG-Procedure", "ND-Root", MasterCMCopy!H240))</f>
        <v/>
      </c>
      <c r="L240" s="84" t="str">
        <f>IF($J240="", "", MasterCMCopy!$C240 &amp; " (concernsMaskedObject)")</f>
        <v/>
      </c>
      <c r="M240" s="84" t="str">
        <f>IFERROR(__xludf.DUMMYFUNCTION("IF($J240="""", """", ""Connection from NonPublishedInformation to "" &amp; REGEXEXTRACT(MasterCMCopy!$X240, "".*:(.*)"") &amp; "" under "" &amp; $J240 &amp; ""_"" &amp; $K240)"),"")</f>
        <v/>
      </c>
      <c r="N240" s="84" t="str">
        <f t="shared" si="6"/>
        <v/>
      </c>
      <c r="O240" s="86" t="str">
        <f>IFERROR(__xludf.DUMMYFUNCTION("IF($J240="""", """", IF($J240=""MG-Procedure"", """", REGEXREPLACE(MasterCMCopy!$P240,""\[[^\]]+\]"","""")))"),"")</f>
        <v/>
      </c>
      <c r="P240" s="83" t="str">
        <f>IFERROR(__xludf.DUMMYFUNCTION("REGEXREPLACE($O240,""[^/]+"","".."")"),"")</f>
        <v/>
      </c>
      <c r="Q240" s="84" t="str">
        <f>IF(AND(LEFT(MasterCMCopy!$C240,6)="BT-195", OR(MasterCMCopy!$O240&lt;&gt;MasterCMCopy!$O239,$G240&lt;&gt;$G239,$H240&lt;&gt;$H239)),MasterCMCopy!$C240,"")</f>
        <v/>
      </c>
      <c r="R240" s="84" t="str">
        <f>IF(AND(LEFT(MasterCMCopy!$C240,6)="BT-195", OR(MasterCMCopy!$O240&lt;&gt;MasterCMCopy!$O239,$G240&lt;&gt;$G239,$H240&lt;&gt;$H239)), "The field " &amp; MasterCMCopy!$C240 &amp; ", " &amp; MasterCMCopy!$D240 &amp; ", specifies information to generate the URI of the masked property","")</f>
        <v/>
      </c>
      <c r="S240" s="84" t="str">
        <f>IF(AND(LEFT(MasterCMCopy!$C240,6)="BT-195", OR(MasterCMCopy!$O240&lt;&gt;MasterCMCopy!$O239,$G240&lt;&gt;$G239,$H240&lt;&gt;$H239)),MasterCMCopy!$O240,"")</f>
        <v/>
      </c>
      <c r="T240" s="84" t="str">
        <f>IFERROR(__xludf.DUMMYFUNCTION("IF(AND(LEFT(MasterCMCopy!$C240,6)=""BT-195"", MasterCMCopy!$O240&lt;&gt;MasterCMCopy!$O239),IFNA(REGEXEXTRACT(MasterCMCopy!$Y240,""&lt;(.*)&gt;""),""UNKNOWN""),"""")"),"")</f>
        <v/>
      </c>
      <c r="U240" s="84" t="str">
        <f>IF(AND(LEFT(MasterCMCopy!$C240,6)="BT-197", MasterCMCopy!$C240&lt;&gt;MasterCMCopy!$C239),MasterCMCopy!$C240,"")</f>
        <v/>
      </c>
      <c r="V240" s="84" t="str">
        <f>IF(AND(LEFT(MasterCMCopy!$C240,6)="BT-197", MasterCMCopy!$C240&lt;&gt;MasterCMCopy!$C239), "In " &amp; MasterCMCopy!$C240 &amp; ", " &amp; MasterCMCopy!$D240 &amp; ", we link to the at-voc:non-publication-justification controlled list","")</f>
        <v/>
      </c>
      <c r="W240" s="84" t="str">
        <f>IF(AND(LEFT(MasterCMCopy!$C240,6)="BT-198", MasterCMCopy!$C240&lt;&gt;MasterCMCopy!$C239),MasterCMCopy!$C240,"")</f>
        <v>BT-198(BT-734)-LotsGroup</v>
      </c>
      <c r="X240" s="84" t="str">
        <f>IF(AND(LEFT(MasterCMCopy!$C240,6)="BT-198", MasterCMCopy!$C240&lt;&gt;MasterCMCopy!$C239), MasterCMCopy!$D240 &amp; IF(AND(MasterCMCopy!$C240=MasterCMCopy!$C241, MasterCMCopy!$D240&lt;&gt;MasterCMCopy!$D241), (" (" &amp; MasterCMCopy!$D241 &amp; " below SDK 1.6)"), ""),"")</f>
        <v>Unpublished Accessibility Date (Unpublished Access Date below SDK 1.6)</v>
      </c>
      <c r="Y240" s="84" t="str">
        <f t="shared" si="2"/>
        <v>tedm:MG-langString-hasConfidentialityJustification--NonPublishedInformation-ND-LotsGroupAwardCriteriaNameUnpublish</v>
      </c>
      <c r="Z240" s="84" t="str">
        <f t="shared" si="3"/>
        <v/>
      </c>
      <c r="AA240" s="84" t="str">
        <f>IF(AND(LEFT(MasterCMCopy!$C240,6)="BT-196", MasterCMCopy!$C240&lt;&gt;MasterCMCopy!$C239),MasterCMCopy!$C240,"")</f>
        <v/>
      </c>
      <c r="AB240" s="84" t="str">
        <f>IF(AND(LEFT(MasterCMCopy!$C240,6)="BT-196", MasterCMCopy!$C240&lt;&gt;MasterCMCopy!$C239), MasterCMCopy!$D240 &amp; " of " &amp; MasterCMCopy!$L240 &amp; " under " &amp; MasterCMCopy!$I240,"")</f>
        <v/>
      </c>
      <c r="AC240" s="84" t="str">
        <f t="shared" si="4"/>
        <v/>
      </c>
      <c r="AD240" s="84" t="str">
        <f t="shared" si="5"/>
        <v/>
      </c>
    </row>
    <row r="241">
      <c r="A241" s="84" t="str">
        <f t="shared" si="1"/>
        <v/>
      </c>
      <c r="B241" s="84" t="str">
        <f>IF(MasterCMCopy!$X241="","---", "tedm:" &amp; IF(LEFT(MasterCMCopy!$C241, 3)="ND-", IF(LEFT(MasterCMCopy!$C245, 3)="ND-", MasterCMCopy!$L247, MasterCMCopy!$L245) &amp; "-" &amp; MasterCMCopy!$C241, MasterCMCopy!$L241 &amp; "-" &amp; MasterCMCopy!$I241))</f>
        <v>tedm:MG-NonPublishedInformation-ND-LotsGroupAwardCriteriaNameUnpublish</v>
      </c>
      <c r="C241" s="85" t="str">
        <f>IF(AND(LEFT(MasterCMCopy!$C241,6)="BT-195", OR(LEFT(MasterCMCopy!$C240,3)="ND-",$B241&lt;&gt;$B240)),MasterCMCopy!$L241,"")</f>
        <v/>
      </c>
      <c r="D241" s="84" t="str">
        <f>IF(AND(LEFT(MasterCMCopy!$C241,3)="ND-", OR(MasterCMCopy!$N241&lt;&gt;MasterCMCopy!$N240, MasterCMCopy!$P241&lt;&gt;MasterCMCopy!$P240)),MasterCMCopy!$C241,"")</f>
        <v/>
      </c>
      <c r="E241" s="84" t="str">
        <f>IF(AND(LEFT(MasterCMCopy!$C241,3)="ND-", OR(MasterCMCopy!$N241&lt;&gt;MasterCMCopy!$N240, MasterCMCopy!$P241&lt;&gt;MasterCMCopy!$P240)),MasterCMCopy!$N241,"")</f>
        <v/>
      </c>
      <c r="F241" s="86" t="str">
        <f>IFERROR(__xludf.DUMMYFUNCTION("IF($E241="""", """", REGEXEXTRACT($E241,""efbc:FieldIdentifierCode[^\]]+""))"),"")</f>
        <v/>
      </c>
      <c r="G241" s="87" t="str">
        <f>MasterCMCopy!A241</f>
        <v>1.6</v>
      </c>
      <c r="H241" s="87" t="str">
        <f>MasterCMCopy!B241</f>
        <v/>
      </c>
      <c r="J241" s="86" t="str">
        <f>IF(LEFT(MasterCMCopy!$C241,3)="ND-", IF(LEFT(MasterCMCopy!$X241,10)&lt;&gt;"epo:NonPub", MasterCMCopy!$L241, IF(RIGHT(MasterCMCopy!$X241,13)="epo:Procedure", "MG-Procedure", "")), "")</f>
        <v/>
      </c>
      <c r="K241" s="85" t="str">
        <f>IF(J241="", "", IF(J241="MG-Procedure", "ND-Root", MasterCMCopy!H241))</f>
        <v/>
      </c>
      <c r="L241" s="84" t="str">
        <f>IF($J241="", "", MasterCMCopy!$C241 &amp; " (concernsMaskedObject)")</f>
        <v/>
      </c>
      <c r="M241" s="84" t="str">
        <f>IFERROR(__xludf.DUMMYFUNCTION("IF($J241="""", """", ""Connection from NonPublishedInformation to "" &amp; REGEXEXTRACT(MasterCMCopy!$X241, "".*:(.*)"") &amp; "" under "" &amp; $J241 &amp; ""_"" &amp; $K241)"),"")</f>
        <v/>
      </c>
      <c r="N241" s="84" t="str">
        <f t="shared" si="6"/>
        <v/>
      </c>
      <c r="O241" s="86" t="str">
        <f>IFERROR(__xludf.DUMMYFUNCTION("IF($J241="""", """", IF($J241=""MG-Procedure"", """", REGEXREPLACE(MasterCMCopy!$P241,""\[[^\]]+\]"","""")))"),"")</f>
        <v/>
      </c>
      <c r="P241" s="83" t="str">
        <f>IFERROR(__xludf.DUMMYFUNCTION("REGEXREPLACE($O241,""[^/]+"","".."")"),"")</f>
        <v/>
      </c>
      <c r="Q241" s="84" t="str">
        <f>IF(AND(LEFT(MasterCMCopy!$C241,6)="BT-195", OR(MasterCMCopy!$O241&lt;&gt;MasterCMCopy!$O240,$G241&lt;&gt;$G240,$H241&lt;&gt;$H240)),MasterCMCopy!$C241,"")</f>
        <v/>
      </c>
      <c r="R241" s="84" t="str">
        <f>IF(AND(LEFT(MasterCMCopy!$C241,6)="BT-195", OR(MasterCMCopy!$O241&lt;&gt;MasterCMCopy!$O240,$G241&lt;&gt;$G240,$H241&lt;&gt;$H240)), "The field " &amp; MasterCMCopy!$C241 &amp; ", " &amp; MasterCMCopy!$D241 &amp; ", specifies information to generate the URI of the masked property","")</f>
        <v/>
      </c>
      <c r="S241" s="84" t="str">
        <f>IF(AND(LEFT(MasterCMCopy!$C241,6)="BT-195", OR(MasterCMCopy!$O241&lt;&gt;MasterCMCopy!$O240,$G241&lt;&gt;$G240,$H241&lt;&gt;$H240)),MasterCMCopy!$O241,"")</f>
        <v/>
      </c>
      <c r="T241" s="84" t="str">
        <f>IFERROR(__xludf.DUMMYFUNCTION("IF(AND(LEFT(MasterCMCopy!$C241,6)=""BT-195"", MasterCMCopy!$O241&lt;&gt;MasterCMCopy!$O240),IFNA(REGEXEXTRACT(MasterCMCopy!$Y241,""&lt;(.*)&gt;""),""UNKNOWN""),"""")"),"")</f>
        <v/>
      </c>
      <c r="U241" s="84" t="str">
        <f>IF(AND(LEFT(MasterCMCopy!$C241,6)="BT-197", MasterCMCopy!$C241&lt;&gt;MasterCMCopy!$C240),MasterCMCopy!$C241,"")</f>
        <v/>
      </c>
      <c r="V241" s="84" t="str">
        <f>IF(AND(LEFT(MasterCMCopy!$C241,6)="BT-197", MasterCMCopy!$C241&lt;&gt;MasterCMCopy!$C240), "In " &amp; MasterCMCopy!$C241 &amp; ", " &amp; MasterCMCopy!$D241 &amp; ", we link to the at-voc:non-publication-justification controlled list","")</f>
        <v/>
      </c>
      <c r="W241" s="84" t="str">
        <f>IF(AND(LEFT(MasterCMCopy!$C241,6)="BT-198", MasterCMCopy!$C241&lt;&gt;MasterCMCopy!$C240),MasterCMCopy!$C241,"")</f>
        <v/>
      </c>
      <c r="X241" s="84" t="str">
        <f>IF(AND(LEFT(MasterCMCopy!$C241,6)="BT-198", MasterCMCopy!$C241&lt;&gt;MasterCMCopy!$C240), MasterCMCopy!$D241 &amp; IF(AND(MasterCMCopy!$C241=MasterCMCopy!$C242, MasterCMCopy!$D241&lt;&gt;MasterCMCopy!$D242), (" (" &amp; MasterCMCopy!$D242 &amp; " below SDK 1.6)"), ""),"")</f>
        <v/>
      </c>
      <c r="Y241" s="84" t="str">
        <f t="shared" si="2"/>
        <v>tedm:MG-langString-hasConfidentialityJustification--NonPublishedInformation-ND-LotsGroupAwardCriteriaNameUnpublish</v>
      </c>
      <c r="Z241" s="84" t="str">
        <f t="shared" si="3"/>
        <v/>
      </c>
      <c r="AA241" s="84" t="str">
        <f>IF(AND(LEFT(MasterCMCopy!$C241,6)="BT-196", MasterCMCopy!$C241&lt;&gt;MasterCMCopy!$C240),MasterCMCopy!$C241,"")</f>
        <v/>
      </c>
      <c r="AB241" s="84" t="str">
        <f>IF(AND(LEFT(MasterCMCopy!$C241,6)="BT-196", MasterCMCopy!$C241&lt;&gt;MasterCMCopy!$C240), MasterCMCopy!$D241 &amp; " of " &amp; MasterCMCopy!$L241 &amp; " under " &amp; MasterCMCopy!$I241,"")</f>
        <v/>
      </c>
      <c r="AC241" s="84" t="str">
        <f t="shared" si="4"/>
        <v/>
      </c>
      <c r="AD241" s="84" t="str">
        <f t="shared" si="5"/>
        <v/>
      </c>
    </row>
    <row r="242">
      <c r="A242" s="84" t="str">
        <f t="shared" si="1"/>
        <v>ND-LotsGroupAwardCriterionNumberComplicatedUnpublish.rml.ttl</v>
      </c>
      <c r="B242" s="84" t="str">
        <f>IF(MasterCMCopy!$X242="","---", "tedm:" &amp; IF(LEFT(MasterCMCopy!$C242, 3)="ND-", IF(LEFT(MasterCMCopy!$C246, 3)="ND-", MasterCMCopy!$L248, MasterCMCopy!$L246) &amp; "-" &amp; MasterCMCopy!$C242, MasterCMCopy!$L242 &amp; "-" &amp; MasterCMCopy!$I242))</f>
        <v>tedm:MG-NonPublishedInformation-ND-LotsGroupAwardCriterionNumberComplicatedUnpublish</v>
      </c>
      <c r="C242" s="85" t="str">
        <f>IF(AND(LEFT(MasterCMCopy!$C242,6)="BT-195", OR(LEFT(MasterCMCopy!$C241,3)="ND-",$B242&lt;&gt;$B241)),MasterCMCopy!$L242,"")</f>
        <v/>
      </c>
      <c r="D242" s="84" t="str">
        <f>IF(AND(LEFT(MasterCMCopy!$C242,3)="ND-", OR(MasterCMCopy!$N242&lt;&gt;MasterCMCopy!$N241, MasterCMCopy!$P242&lt;&gt;MasterCMCopy!$P241)),MasterCMCopy!$C242,"")</f>
        <v>ND-LotsGroupAwardCriterionNumberComplicatedUnpublish</v>
      </c>
      <c r="E242" s="84" t="str">
        <f>IF(AND(LEFT(MasterCMCopy!$C242,3)="ND-", OR(MasterCMCopy!$N242&lt;&gt;MasterCMCopy!$N241, MasterCMCopy!$P242&lt;&gt;MasterCMCopy!$P241)),MasterCMCopy!$N242,"")</f>
        <v>/*/cac:ProcurementProjectLot[cbc:ID/@schemeName='LotsGroup']/cac:TenderingTerms/cac:AwardingTerms/cac:AwardingCriterion/ext:UBLExtensions/ext:UBLExtension/ext:ExtensionContent/efext:EformsExtension/efac:FieldsPrivacy[efbc:FieldIdentifierCode/text()='awa-cri-com']</v>
      </c>
      <c r="F242" s="86" t="str">
        <f>IFERROR(__xludf.DUMMYFUNCTION("IF($E242="""", """", REGEXEXTRACT($E242,""efbc:FieldIdentifierCode[^\]]+""))"),"efbc:FieldIdentifierCode/text()='awa-cri-com'")</f>
        <v>efbc:FieldIdentifierCode/text()='awa-cri-com'</v>
      </c>
      <c r="G242" s="87" t="str">
        <f>MasterCMCopy!A242</f>
        <v>1.4</v>
      </c>
      <c r="H242" s="87" t="str">
        <f>MasterCMCopy!B242</f>
        <v/>
      </c>
      <c r="J242" s="86" t="str">
        <f>IF(LEFT(MasterCMCopy!$C242,3)="ND-", IF(LEFT(MasterCMCopy!$X242,10)&lt;&gt;"epo:NonPub", MasterCMCopy!$L242, IF(RIGHT(MasterCMCopy!$X242,13)="epo:Procedure", "MG-Procedure", "")), "")</f>
        <v/>
      </c>
      <c r="K242" s="85" t="str">
        <f>IF(J242="", "", IF(J242="MG-Procedure", "ND-Root", MasterCMCopy!H242))</f>
        <v/>
      </c>
      <c r="L242" s="84" t="str">
        <f>IF($J242="", "", MasterCMCopy!$C242 &amp; " (concernsMaskedObject)")</f>
        <v/>
      </c>
      <c r="M242" s="84" t="str">
        <f>IFERROR(__xludf.DUMMYFUNCTION("IF($J242="""", """", ""Connection from NonPublishedInformation to "" &amp; REGEXEXTRACT(MasterCMCopy!$X242, "".*:(.*)"") &amp; "" under "" &amp; $J242 &amp; ""_"" &amp; $K242)"),"")</f>
        <v/>
      </c>
      <c r="N242" s="84" t="str">
        <f t="shared" si="6"/>
        <v/>
      </c>
      <c r="O242" s="86" t="str">
        <f>IFERROR(__xludf.DUMMYFUNCTION("IF($J242="""", """", IF($J242=""MG-Procedure"", """", REGEXREPLACE(MasterCMCopy!$P242,""\[[^\]]+\]"","""")))"),"")</f>
        <v/>
      </c>
      <c r="P242" s="83" t="str">
        <f>IFERROR(__xludf.DUMMYFUNCTION("REGEXREPLACE($O242,""[^/]+"","".."")"),"")</f>
        <v/>
      </c>
      <c r="Q242" s="84" t="str">
        <f>IF(AND(LEFT(MasterCMCopy!$C242,6)="BT-195", OR(MasterCMCopy!$O242&lt;&gt;MasterCMCopy!$O241,$G242&lt;&gt;$G241,$H242&lt;&gt;$H241)),MasterCMCopy!$C242,"")</f>
        <v/>
      </c>
      <c r="R242" s="84" t="str">
        <f>IF(AND(LEFT(MasterCMCopy!$C242,6)="BT-195", OR(MasterCMCopy!$O242&lt;&gt;MasterCMCopy!$O241,$G242&lt;&gt;$G241,$H242&lt;&gt;$H241)), "The field " &amp; MasterCMCopy!$C242 &amp; ", " &amp; MasterCMCopy!$D242 &amp; ", specifies information to generate the URI of the masked property","")</f>
        <v/>
      </c>
      <c r="S242" s="84" t="str">
        <f>IF(AND(LEFT(MasterCMCopy!$C242,6)="BT-195", OR(MasterCMCopy!$O242&lt;&gt;MasterCMCopy!$O241,$G242&lt;&gt;$G241,$H242&lt;&gt;$H241)),MasterCMCopy!$O242,"")</f>
        <v/>
      </c>
      <c r="T242" s="84" t="str">
        <f>IFERROR(__xludf.DUMMYFUNCTION("IF(AND(LEFT(MasterCMCopy!$C242,6)=""BT-195"", MasterCMCopy!$O242&lt;&gt;MasterCMCopy!$O241),IFNA(REGEXEXTRACT(MasterCMCopy!$Y242,""&lt;(.*)&gt;""),""UNKNOWN""),"""")"),"")</f>
        <v/>
      </c>
      <c r="U242" s="84" t="str">
        <f>IF(AND(LEFT(MasterCMCopy!$C242,6)="BT-197", MasterCMCopy!$C242&lt;&gt;MasterCMCopy!$C241),MasterCMCopy!$C242,"")</f>
        <v/>
      </c>
      <c r="V242" s="84" t="str">
        <f>IF(AND(LEFT(MasterCMCopy!$C242,6)="BT-197", MasterCMCopy!$C242&lt;&gt;MasterCMCopy!$C241), "In " &amp; MasterCMCopy!$C242 &amp; ", " &amp; MasterCMCopy!$D242 &amp; ", we link to the at-voc:non-publication-justification controlled list","")</f>
        <v/>
      </c>
      <c r="W242" s="84" t="str">
        <f>IF(AND(LEFT(MasterCMCopy!$C242,6)="BT-198", MasterCMCopy!$C242&lt;&gt;MasterCMCopy!$C241),MasterCMCopy!$C242,"")</f>
        <v/>
      </c>
      <c r="X242" s="84" t="str">
        <f>IF(AND(LEFT(MasterCMCopy!$C242,6)="BT-198", MasterCMCopy!$C242&lt;&gt;MasterCMCopy!$C241), MasterCMCopy!$D242 &amp; IF(AND(MasterCMCopy!$C242=MasterCMCopy!$C243, MasterCMCopy!$D242&lt;&gt;MasterCMCopy!$D243), (" (" &amp; MasterCMCopy!$D243 &amp; " below SDK 1.6)"), ""),"")</f>
        <v/>
      </c>
      <c r="Y242" s="84" t="str">
        <f t="shared" si="2"/>
        <v>tedm:MG-langString-hasConfidentialityJustification--NonPublishedInformation-ND-LotsGroupAwardCriterionNumberComplicatedUnpublish</v>
      </c>
      <c r="Z242" s="84" t="str">
        <f t="shared" si="3"/>
        <v>/*/cac:ProcurementProjectLot[cbc:ID/@schemeName='LotsGroup']/cac:TenderingTerms/cac:AwardingTerms/cac:AwardingCriterion/ext:UBLExtensions/ext:UBLExtension/ext:ExtensionContent/efext:EformsExtension/efac:FieldsPrivacy[efbc:FieldIdentifierCode/text()='awa-cri-com']/efbc:ReasonDescription</v>
      </c>
      <c r="AA242" s="84" t="str">
        <f>IF(AND(LEFT(MasterCMCopy!$C242,6)="BT-196", MasterCMCopy!$C242&lt;&gt;MasterCMCopy!$C241),MasterCMCopy!$C242,"")</f>
        <v/>
      </c>
      <c r="AB242" s="84" t="str">
        <f>IF(AND(LEFT(MasterCMCopy!$C242,6)="BT-196", MasterCMCopy!$C242&lt;&gt;MasterCMCopy!$C241), MasterCMCopy!$D242 &amp; " of " &amp; MasterCMCopy!$L242 &amp; " under " &amp; MasterCMCopy!$I242,"")</f>
        <v/>
      </c>
      <c r="AC242" s="84" t="str">
        <f t="shared" si="4"/>
        <v/>
      </c>
      <c r="AD242" s="84" t="str">
        <f t="shared" si="5"/>
        <v/>
      </c>
    </row>
    <row r="243">
      <c r="A243" s="84" t="str">
        <f t="shared" si="1"/>
        <v/>
      </c>
      <c r="B243" s="84" t="str">
        <f>IF(MasterCMCopy!$X243="","---", "tedm:" &amp; IF(LEFT(MasterCMCopy!$C243, 3)="ND-", IF(LEFT(MasterCMCopy!$C247, 3)="ND-", MasterCMCopy!$L249, MasterCMCopy!$L247) &amp; "-" &amp; MasterCMCopy!$C243, MasterCMCopy!$L243 &amp; "-" &amp; MasterCMCopy!$I243))</f>
        <v>tedm:MG-NonPublishedInformation-ND-LotsGroupAwardCriterionNumberComplicatedUnpublish</v>
      </c>
      <c r="C243" s="85" t="str">
        <f>IF(AND(LEFT(MasterCMCopy!$C243,6)="BT-195", OR(LEFT(MasterCMCopy!$C242,3)="ND-",$B243&lt;&gt;$B242)),MasterCMCopy!$L243,"")</f>
        <v/>
      </c>
      <c r="D243" s="84" t="str">
        <f>IF(AND(LEFT(MasterCMCopy!$C243,3)="ND-", OR(MasterCMCopy!$N243&lt;&gt;MasterCMCopy!$N242, MasterCMCopy!$P243&lt;&gt;MasterCMCopy!$P242)),MasterCMCopy!$C243,"")</f>
        <v/>
      </c>
      <c r="E243" s="84" t="str">
        <f>IF(AND(LEFT(MasterCMCopy!$C243,3)="ND-", OR(MasterCMCopy!$N243&lt;&gt;MasterCMCopy!$N242, MasterCMCopy!$P243&lt;&gt;MasterCMCopy!$P242)),MasterCMCopy!$N243,"")</f>
        <v/>
      </c>
      <c r="F243" s="86" t="str">
        <f>IFERROR(__xludf.DUMMYFUNCTION("IF($E243="""", """", REGEXEXTRACT($E243,""efbc:FieldIdentifierCode[^\]]+""))"),"")</f>
        <v/>
      </c>
      <c r="G243" s="87" t="str">
        <f>MasterCMCopy!A243</f>
        <v>1.4</v>
      </c>
      <c r="H243" s="87" t="str">
        <f>MasterCMCopy!B243</f>
        <v/>
      </c>
      <c r="J243" s="86" t="str">
        <f>IF(LEFT(MasterCMCopy!$C243,3)="ND-", IF(LEFT(MasterCMCopy!$X243,10)&lt;&gt;"epo:NonPub", MasterCMCopy!$L243, IF(RIGHT(MasterCMCopy!$X243,13)="epo:Procedure", "MG-Procedure", "")), "")</f>
        <v/>
      </c>
      <c r="K243" s="85" t="str">
        <f>IF(J243="", "", IF(J243="MG-Procedure", "ND-Root", MasterCMCopy!H243))</f>
        <v/>
      </c>
      <c r="L243" s="84" t="str">
        <f>IF($J243="", "", MasterCMCopy!$C243 &amp; " (concernsMaskedObject)")</f>
        <v/>
      </c>
      <c r="M243" s="84" t="str">
        <f>IFERROR(__xludf.DUMMYFUNCTION("IF($J243="""", """", ""Connection from NonPublishedInformation to "" &amp; REGEXEXTRACT(MasterCMCopy!$X243, "".*:(.*)"") &amp; "" under "" &amp; $J243 &amp; ""_"" &amp; $K243)"),"")</f>
        <v/>
      </c>
      <c r="N243" s="84" t="str">
        <f t="shared" si="6"/>
        <v/>
      </c>
      <c r="O243" s="86" t="str">
        <f>IFERROR(__xludf.DUMMYFUNCTION("IF($J243="""", """", IF($J243=""MG-Procedure"", """", REGEXREPLACE(MasterCMCopy!$P243,""\[[^\]]+\]"","""")))"),"")</f>
        <v/>
      </c>
      <c r="P243" s="83" t="str">
        <f>IFERROR(__xludf.DUMMYFUNCTION("REGEXREPLACE($O243,""[^/]+"","".."")"),"")</f>
        <v/>
      </c>
      <c r="Q243" s="84" t="str">
        <f>IF(AND(LEFT(MasterCMCopy!$C243,6)="BT-195", OR(MasterCMCopy!$O243&lt;&gt;MasterCMCopy!$O242,$G243&lt;&gt;$G242,$H243&lt;&gt;$H242)),MasterCMCopy!$C243,"")</f>
        <v/>
      </c>
      <c r="R243" s="84" t="str">
        <f>IF(AND(LEFT(MasterCMCopy!$C243,6)="BT-195", OR(MasterCMCopy!$O243&lt;&gt;MasterCMCopy!$O242,$G243&lt;&gt;$G242,$H243&lt;&gt;$H242)), "The field " &amp; MasterCMCopy!$C243 &amp; ", " &amp; MasterCMCopy!$D243 &amp; ", specifies information to generate the URI of the masked property","")</f>
        <v/>
      </c>
      <c r="S243" s="84" t="str">
        <f>IF(AND(LEFT(MasterCMCopy!$C243,6)="BT-195", OR(MasterCMCopy!$O243&lt;&gt;MasterCMCopy!$O242,$G243&lt;&gt;$G242,$H243&lt;&gt;$H242)),MasterCMCopy!$O243,"")</f>
        <v/>
      </c>
      <c r="T243" s="84" t="str">
        <f>IFERROR(__xludf.DUMMYFUNCTION("IF(AND(LEFT(MasterCMCopy!$C243,6)=""BT-195"", MasterCMCopy!$O243&lt;&gt;MasterCMCopy!$O242),IFNA(REGEXEXTRACT(MasterCMCopy!$Y243,""&lt;(.*)&gt;""),""UNKNOWN""),"""")"),"")</f>
        <v/>
      </c>
      <c r="U243" s="84" t="str">
        <f>IF(AND(LEFT(MasterCMCopy!$C243,6)="BT-197", MasterCMCopy!$C243&lt;&gt;MasterCMCopy!$C242),MasterCMCopy!$C243,"")</f>
        <v/>
      </c>
      <c r="V243" s="84" t="str">
        <f>IF(AND(LEFT(MasterCMCopy!$C243,6)="BT-197", MasterCMCopy!$C243&lt;&gt;MasterCMCopy!$C242), "In " &amp; MasterCMCopy!$C243 &amp; ", " &amp; MasterCMCopy!$D243 &amp; ", we link to the at-voc:non-publication-justification controlled list","")</f>
        <v/>
      </c>
      <c r="W243" s="84" t="str">
        <f>IF(AND(LEFT(MasterCMCopy!$C243,6)="BT-198", MasterCMCopy!$C243&lt;&gt;MasterCMCopy!$C242),MasterCMCopy!$C243,"")</f>
        <v/>
      </c>
      <c r="X243" s="84" t="str">
        <f>IF(AND(LEFT(MasterCMCopy!$C243,6)="BT-198", MasterCMCopy!$C243&lt;&gt;MasterCMCopy!$C242), MasterCMCopy!$D243 &amp; IF(AND(MasterCMCopy!$C243=MasterCMCopy!$C244, MasterCMCopy!$D243&lt;&gt;MasterCMCopy!$D244), (" (" &amp; MasterCMCopy!$D244 &amp; " below SDK 1.6)"), ""),"")</f>
        <v/>
      </c>
      <c r="Y243" s="84" t="str">
        <f t="shared" si="2"/>
        <v>tedm:MG-langString-hasConfidentialityJustification--NonPublishedInformation-ND-LotsGroupAwardCriterionNumberComplicatedUnpublish</v>
      </c>
      <c r="Z243" s="84" t="str">
        <f t="shared" si="3"/>
        <v/>
      </c>
      <c r="AA243" s="84" t="str">
        <f>IF(AND(LEFT(MasterCMCopy!$C243,6)="BT-196", MasterCMCopy!$C243&lt;&gt;MasterCMCopy!$C242),MasterCMCopy!$C243,"")</f>
        <v/>
      </c>
      <c r="AB243" s="84" t="str">
        <f>IF(AND(LEFT(MasterCMCopy!$C243,6)="BT-196", MasterCMCopy!$C243&lt;&gt;MasterCMCopy!$C242), MasterCMCopy!$D243 &amp; " of " &amp; MasterCMCopy!$L243 &amp; " under " &amp; MasterCMCopy!$I243,"")</f>
        <v/>
      </c>
      <c r="AC243" s="84" t="str">
        <f t="shared" si="4"/>
        <v/>
      </c>
      <c r="AD243" s="84" t="str">
        <f t="shared" si="5"/>
        <v/>
      </c>
    </row>
    <row r="244">
      <c r="A244" s="84" t="str">
        <f t="shared" si="1"/>
        <v/>
      </c>
      <c r="B244" s="84" t="str">
        <f>IF(MasterCMCopy!$X244="","---", "tedm:" &amp; IF(LEFT(MasterCMCopy!$C244, 3)="ND-", IF(LEFT(MasterCMCopy!$C248, 3)="ND-", MasterCMCopy!$L250, MasterCMCopy!$L248) &amp; "-" &amp; MasterCMCopy!$C244, MasterCMCopy!$L244 &amp; "-" &amp; MasterCMCopy!$I244))</f>
        <v>tedm:MG-NonPublishedInformation-ND-LotsGroupAwardCriterionNumberComplicatedUnpublish</v>
      </c>
      <c r="C244" s="85" t="str">
        <f>IF(AND(LEFT(MasterCMCopy!$C244,6)="BT-195", OR(LEFT(MasterCMCopy!$C243,3)="ND-",$B244&lt;&gt;$B243)),MasterCMCopy!$L244,"")</f>
        <v/>
      </c>
      <c r="D244" s="84" t="str">
        <f>IF(AND(LEFT(MasterCMCopy!$C244,3)="ND-", OR(MasterCMCopy!$N244&lt;&gt;MasterCMCopy!$N243, MasterCMCopy!$P244&lt;&gt;MasterCMCopy!$P243)),MasterCMCopy!$C244,"")</f>
        <v/>
      </c>
      <c r="E244" s="84" t="str">
        <f>IF(AND(LEFT(MasterCMCopy!$C244,3)="ND-", OR(MasterCMCopy!$N244&lt;&gt;MasterCMCopy!$N243, MasterCMCopy!$P244&lt;&gt;MasterCMCopy!$P243)),MasterCMCopy!$N244,"")</f>
        <v/>
      </c>
      <c r="F244" s="86" t="str">
        <f>IFERROR(__xludf.DUMMYFUNCTION("IF($E244="""", """", REGEXEXTRACT($E244,""efbc:FieldIdentifierCode[^\]]+""))"),"")</f>
        <v/>
      </c>
      <c r="G244" s="87" t="str">
        <f>MasterCMCopy!A244</f>
        <v>1.4</v>
      </c>
      <c r="H244" s="87" t="str">
        <f>MasterCMCopy!B244</f>
        <v/>
      </c>
      <c r="J244" s="86" t="str">
        <f>IF(LEFT(MasterCMCopy!$C244,3)="ND-", IF(LEFT(MasterCMCopy!$X244,10)&lt;&gt;"epo:NonPub", MasterCMCopy!$L244, IF(RIGHT(MasterCMCopy!$X244,13)="epo:Procedure", "MG-Procedure", "")), "")</f>
        <v>MG-AwardEvaluationTerm-isSubjectToTerm-LotGroup</v>
      </c>
      <c r="K244" s="85" t="str">
        <f>IF(J244="", "", IF(J244="MG-Procedure", "ND-Root", MasterCMCopy!H244))</f>
        <v>ND-LotsGroupAwardCriteria</v>
      </c>
      <c r="L244" s="84" t="str">
        <f>IF($J244="", "", MasterCMCopy!$C244 &amp; " (concernsMaskedObject)")</f>
        <v>ND-LotsGroupAwardCriterionNumberComplicatedUnpublish (concernsMaskedObject)</v>
      </c>
      <c r="M244" s="84" t="str">
        <f>IFERROR(__xludf.DUMMYFUNCTION("IF($J244="""", """", ""Connection from NonPublishedInformation to "" &amp; REGEXEXTRACT(MasterCMCopy!$X244, "".*:(.*)"") &amp; "" under "" &amp; $J244 &amp; ""_"" &amp; $K244)"),"Connection from NonPublishedInformation to AwardEvaluationTerm under MG-AwardEvaluationTerm-isSubjectToTerm-LotGroup_ND-LotsGroupAwardCriteria")</f>
        <v>Connection from NonPublishedInformation to AwardEvaluationTerm under MG-AwardEvaluationTerm-isSubjectToTerm-LotGroup_ND-LotsGroupAwardCriteria</v>
      </c>
      <c r="N244" s="84" t="str">
        <f t="shared" si="6"/>
        <v>tedm:MG-AwardEvaluationTerm-isSubjectToTerm-LotGroup_ND-LotsGroupAwardCriteria</v>
      </c>
      <c r="O244" s="86" t="str">
        <f>IFERROR(__xludf.DUMMYFUNCTION("IF($J244="""", """", IF($J244=""MG-Procedure"", """", REGEXREPLACE(MasterCMCopy!$P244,""\[[^\]]+\]"","""")))"),"ext:UBLExtensions/ext:UBLExtension/ext:ExtensionContent/efext:EformsExtension/efac:FieldsPrivacy")</f>
        <v>ext:UBLExtensions/ext:UBLExtension/ext:ExtensionContent/efext:EformsExtension/efac:FieldsPrivacy</v>
      </c>
      <c r="P244" s="83" t="str">
        <f>IFERROR(__xludf.DUMMYFUNCTION("REGEXREPLACE($O244,""[^/]+"","".."")"),"../../../../..")</f>
        <v>../../../../..</v>
      </c>
      <c r="Q244" s="84" t="str">
        <f>IF(AND(LEFT(MasterCMCopy!$C244,6)="BT-195", OR(MasterCMCopy!$O244&lt;&gt;MasterCMCopy!$O243,$G244&lt;&gt;$G243,$H244&lt;&gt;$H243)),MasterCMCopy!$C244,"")</f>
        <v/>
      </c>
      <c r="R244" s="84" t="str">
        <f>IF(AND(LEFT(MasterCMCopy!$C244,6)="BT-195", OR(MasterCMCopy!$O244&lt;&gt;MasterCMCopy!$O243,$G244&lt;&gt;$G243,$H244&lt;&gt;$H243)), "The field " &amp; MasterCMCopy!$C244 &amp; ", " &amp; MasterCMCopy!$D244 &amp; ", specifies information to generate the URI of the masked property","")</f>
        <v/>
      </c>
      <c r="S244" s="84" t="str">
        <f>IF(AND(LEFT(MasterCMCopy!$C244,6)="BT-195", OR(MasterCMCopy!$O244&lt;&gt;MasterCMCopy!$O243,$G244&lt;&gt;$G243,$H244&lt;&gt;$H243)),MasterCMCopy!$O244,"")</f>
        <v/>
      </c>
      <c r="T244" s="84" t="str">
        <f>IFERROR(__xludf.DUMMYFUNCTION("IF(AND(LEFT(MasterCMCopy!$C244,6)=""BT-195"", MasterCMCopy!$O244&lt;&gt;MasterCMCopy!$O243),IFNA(REGEXEXTRACT(MasterCMCopy!$Y244,""&lt;(.*)&gt;""),""UNKNOWN""),"""")"),"")</f>
        <v/>
      </c>
      <c r="U244" s="84" t="str">
        <f>IF(AND(LEFT(MasterCMCopy!$C244,6)="BT-197", MasterCMCopy!$C244&lt;&gt;MasterCMCopy!$C243),MasterCMCopy!$C244,"")</f>
        <v/>
      </c>
      <c r="V244" s="84" t="str">
        <f>IF(AND(LEFT(MasterCMCopy!$C244,6)="BT-197", MasterCMCopy!$C244&lt;&gt;MasterCMCopy!$C243), "In " &amp; MasterCMCopy!$C244 &amp; ", " &amp; MasterCMCopy!$D244 &amp; ", we link to the at-voc:non-publication-justification controlled list","")</f>
        <v/>
      </c>
      <c r="W244" s="84" t="str">
        <f>IF(AND(LEFT(MasterCMCopy!$C244,6)="BT-198", MasterCMCopy!$C244&lt;&gt;MasterCMCopy!$C243),MasterCMCopy!$C244,"")</f>
        <v/>
      </c>
      <c r="X244" s="84" t="str">
        <f>IF(AND(LEFT(MasterCMCopy!$C244,6)="BT-198", MasterCMCopy!$C244&lt;&gt;MasterCMCopy!$C243), MasterCMCopy!$D244 &amp; IF(AND(MasterCMCopy!$C244=MasterCMCopy!$C245, MasterCMCopy!$D244&lt;&gt;MasterCMCopy!$D245), (" (" &amp; MasterCMCopy!$D245 &amp; " below SDK 1.6)"), ""),"")</f>
        <v/>
      </c>
      <c r="Y244" s="84" t="str">
        <f t="shared" si="2"/>
        <v>tedm:MG-langString-hasConfidentialityJustification--NonPublishedInformation-ND-LotsGroupAwardCriterionNumberComplicatedUnpublish</v>
      </c>
      <c r="Z244" s="84" t="str">
        <f t="shared" si="3"/>
        <v/>
      </c>
      <c r="AA244" s="84" t="str">
        <f>IF(AND(LEFT(MasterCMCopy!$C244,6)="BT-196", MasterCMCopy!$C244&lt;&gt;MasterCMCopy!$C243),MasterCMCopy!$C244,"")</f>
        <v/>
      </c>
      <c r="AB244" s="84" t="str">
        <f>IF(AND(LEFT(MasterCMCopy!$C244,6)="BT-196", MasterCMCopy!$C244&lt;&gt;MasterCMCopy!$C243), MasterCMCopy!$D244 &amp; " of " &amp; MasterCMCopy!$L244 &amp; " under " &amp; MasterCMCopy!$I244,"")</f>
        <v/>
      </c>
      <c r="AC244" s="84" t="str">
        <f t="shared" si="4"/>
        <v/>
      </c>
      <c r="AD244" s="84" t="str">
        <f t="shared" si="5"/>
        <v/>
      </c>
    </row>
    <row r="245">
      <c r="A245" s="84" t="str">
        <f t="shared" si="1"/>
        <v/>
      </c>
      <c r="B245" s="84" t="str">
        <f>IF(MasterCMCopy!$X245="","---", "tedm:" &amp; IF(LEFT(MasterCMCopy!$C245, 3)="ND-", IF(LEFT(MasterCMCopy!$C249, 3)="ND-", MasterCMCopy!$L251, MasterCMCopy!$L249) &amp; "-" &amp; MasterCMCopy!$C245, MasterCMCopy!$L245 &amp; "-" &amp; MasterCMCopy!$I245))</f>
        <v>tedm:MG-NonPublishedInformation-ND-LotsGroupAwardCriterionNumberComplicatedUnpublish</v>
      </c>
      <c r="C245" s="85" t="str">
        <f>IF(AND(LEFT(MasterCMCopy!$C245,6)="BT-195", OR(LEFT(MasterCMCopy!$C244,3)="ND-",$B245&lt;&gt;$B244)),MasterCMCopy!$L245,"")</f>
        <v>MG-NonPublishedInformation</v>
      </c>
      <c r="D245" s="84" t="str">
        <f>IF(AND(LEFT(MasterCMCopy!$C245,3)="ND-", OR(MasterCMCopy!$N245&lt;&gt;MasterCMCopy!$N244, MasterCMCopy!$P245&lt;&gt;MasterCMCopy!$P244)),MasterCMCopy!$C245,"")</f>
        <v/>
      </c>
      <c r="E245" s="84" t="str">
        <f>IF(AND(LEFT(MasterCMCopy!$C245,3)="ND-", OR(MasterCMCopy!$N245&lt;&gt;MasterCMCopy!$N244, MasterCMCopy!$P245&lt;&gt;MasterCMCopy!$P244)),MasterCMCopy!$N245,"")</f>
        <v/>
      </c>
      <c r="F245" s="86" t="str">
        <f>IFERROR(__xludf.DUMMYFUNCTION("IF($E245="""", """", REGEXEXTRACT($E245,""efbc:FieldIdentifierCode[^\]]+""))"),"")</f>
        <v/>
      </c>
      <c r="G245" s="87" t="str">
        <f>MasterCMCopy!A245</f>
        <v>1.4</v>
      </c>
      <c r="H245" s="87" t="str">
        <f>MasterCMCopy!B245</f>
        <v/>
      </c>
      <c r="J245" s="86" t="str">
        <f>IF(LEFT(MasterCMCopy!$C245,3)="ND-", IF(LEFT(MasterCMCopy!$X245,10)&lt;&gt;"epo:NonPub", MasterCMCopy!$L245, IF(RIGHT(MasterCMCopy!$X245,13)="epo:Procedure", "MG-Procedure", "")), "")</f>
        <v/>
      </c>
      <c r="K245" s="85" t="str">
        <f>IF(J245="", "", IF(J245="MG-Procedure", "ND-Root", MasterCMCopy!H245))</f>
        <v/>
      </c>
      <c r="L245" s="84" t="str">
        <f>IF($J245="", "", MasterCMCopy!$C245 &amp; " (concernsMaskedObject)")</f>
        <v/>
      </c>
      <c r="M245" s="84" t="str">
        <f>IFERROR(__xludf.DUMMYFUNCTION("IF($J245="""", """", ""Connection from NonPublishedInformation to "" &amp; REGEXEXTRACT(MasterCMCopy!$X245, "".*:(.*)"") &amp; "" under "" &amp; $J245 &amp; ""_"" &amp; $K245)"),"")</f>
        <v/>
      </c>
      <c r="N245" s="84" t="str">
        <f t="shared" si="6"/>
        <v/>
      </c>
      <c r="O245" s="86" t="str">
        <f>IFERROR(__xludf.DUMMYFUNCTION("IF($J245="""", """", IF($J245=""MG-Procedure"", """", REGEXREPLACE(MasterCMCopy!$P245,""\[[^\]]+\]"","""")))"),"")</f>
        <v/>
      </c>
      <c r="P245" s="83" t="str">
        <f>IFERROR(__xludf.DUMMYFUNCTION("REGEXREPLACE($O245,""[^/]+"","".."")"),"")</f>
        <v/>
      </c>
      <c r="Q245" s="84" t="str">
        <f>IF(AND(LEFT(MasterCMCopy!$C245,6)="BT-195", OR(MasterCMCopy!$O245&lt;&gt;MasterCMCopy!$O244,$G245&lt;&gt;$G244,$H245&lt;&gt;$H244)),MasterCMCopy!$C245,"")</f>
        <v>BT-195(BT-543)-LotsGroup</v>
      </c>
      <c r="R245" s="84" t="str">
        <f>IF(AND(LEFT(MasterCMCopy!$C245,6)="BT-195", OR(MasterCMCopy!$O245&lt;&gt;MasterCMCopy!$O244,$G245&lt;&gt;$G244,$H245&lt;&gt;$H244)), "The field " &amp; MasterCMCopy!$C245 &amp; ", " &amp; MasterCMCopy!$D245 &amp; ", specifies information to generate the URI of the masked property","")</f>
        <v>The field BT-195(BT-543)-LotsGroup, Unpublished Identifier, specifies information to generate the URI of the masked property</v>
      </c>
      <c r="S245" s="84" t="str">
        <f>IF(AND(LEFT(MasterCMCopy!$C245,6)="BT-195", OR(MasterCMCopy!$O245&lt;&gt;MasterCMCopy!$O244,$G245&lt;&gt;$G244,$H245&lt;&gt;$H244)),MasterCMCopy!$O245,"")</f>
        <v>efbc:FieldIdentifierCode/text() = 'awa-cri-com'</v>
      </c>
      <c r="T245" s="88" t="str">
        <f>IFERROR(__xludf.DUMMYFUNCTION("IF(AND(LEFT(MasterCMCopy!$C245,6)=""BT-195"", MasterCMCopy!$O245&lt;&gt;MasterCMCopy!$O244),IFNA(REGEXEXTRACT(MasterCMCopy!$Y245,""&lt;(.*)&gt;""),""UNKNOWN""),"""")"),"http://data.europa.eu/a4g/ontology#hasAwardCriteriaEvaluationFormula")</f>
        <v>http://data.europa.eu/a4g/ontology#hasAwardCriteriaEvaluationFormula</v>
      </c>
      <c r="U245" s="84" t="str">
        <f>IF(AND(LEFT(MasterCMCopy!$C245,6)="BT-197", MasterCMCopy!$C245&lt;&gt;MasterCMCopy!$C244),MasterCMCopy!$C245,"")</f>
        <v/>
      </c>
      <c r="V245" s="84" t="str">
        <f>IF(AND(LEFT(MasterCMCopy!$C245,6)="BT-197", MasterCMCopy!$C245&lt;&gt;MasterCMCopy!$C244), "In " &amp; MasterCMCopy!$C245 &amp; ", " &amp; MasterCMCopy!$D245 &amp; ", we link to the at-voc:non-publication-justification controlled list","")</f>
        <v/>
      </c>
      <c r="W245" s="84" t="str">
        <f>IF(AND(LEFT(MasterCMCopy!$C245,6)="BT-198", MasterCMCopy!$C245&lt;&gt;MasterCMCopy!$C244),MasterCMCopy!$C245,"")</f>
        <v/>
      </c>
      <c r="X245" s="84" t="str">
        <f>IF(AND(LEFT(MasterCMCopy!$C245,6)="BT-198", MasterCMCopy!$C245&lt;&gt;MasterCMCopy!$C244), MasterCMCopy!$D245 &amp; IF(AND(MasterCMCopy!$C245=MasterCMCopy!$C246, MasterCMCopy!$D245&lt;&gt;MasterCMCopy!$D246), (" (" &amp; MasterCMCopy!$D246 &amp; " below SDK 1.6)"), ""),"")</f>
        <v/>
      </c>
      <c r="Y245" s="84" t="str">
        <f t="shared" si="2"/>
        <v>tedm:MG-langString-hasConfidentialityJustification--NonPublishedInformation-ND-LotsGroupAwardCriterionNumberComplicatedUnpublish</v>
      </c>
      <c r="Z245" s="84" t="str">
        <f t="shared" si="3"/>
        <v/>
      </c>
      <c r="AA245" s="84" t="str">
        <f>IF(AND(LEFT(MasterCMCopy!$C245,6)="BT-196", MasterCMCopy!$C245&lt;&gt;MasterCMCopy!$C244),MasterCMCopy!$C245,"")</f>
        <v/>
      </c>
      <c r="AB245" s="84" t="str">
        <f>IF(AND(LEFT(MasterCMCopy!$C245,6)="BT-196", MasterCMCopy!$C245&lt;&gt;MasterCMCopy!$C244), MasterCMCopy!$D245 &amp; " of " &amp; MasterCMCopy!$L245 &amp; " under " &amp; MasterCMCopy!$I245,"")</f>
        <v/>
      </c>
      <c r="AC245" s="84" t="str">
        <f t="shared" si="4"/>
        <v/>
      </c>
      <c r="AD245" s="84" t="str">
        <f t="shared" si="5"/>
        <v/>
      </c>
    </row>
    <row r="246">
      <c r="A246" s="84" t="str">
        <f t="shared" si="1"/>
        <v/>
      </c>
      <c r="B246" s="84" t="str">
        <f>IF(MasterCMCopy!$X246="","---", "tedm:" &amp; IF(LEFT(MasterCMCopy!$C246, 3)="ND-", IF(LEFT(MasterCMCopy!$C250, 3)="ND-", MasterCMCopy!$L252, MasterCMCopy!$L250) &amp; "-" &amp; MasterCMCopy!$C246, MasterCMCopy!$L246 &amp; "-" &amp; MasterCMCopy!$I246))</f>
        <v>tedm:MG-NonPublishedInformation-ND-LotsGroupAwardCriterionNumberComplicatedUnpublish</v>
      </c>
      <c r="C246" s="85" t="str">
        <f>IF(AND(LEFT(MasterCMCopy!$C246,6)="BT-195", OR(LEFT(MasterCMCopy!$C245,3)="ND-",$B246&lt;&gt;$B245)),MasterCMCopy!$L246,"")</f>
        <v/>
      </c>
      <c r="D246" s="84" t="str">
        <f>IF(AND(LEFT(MasterCMCopy!$C246,3)="ND-", OR(MasterCMCopy!$N246&lt;&gt;MasterCMCopy!$N245, MasterCMCopy!$P246&lt;&gt;MasterCMCopy!$P245)),MasterCMCopy!$C246,"")</f>
        <v/>
      </c>
      <c r="E246" s="84" t="str">
        <f>IF(AND(LEFT(MasterCMCopy!$C246,3)="ND-", OR(MasterCMCopy!$N246&lt;&gt;MasterCMCopy!$N245, MasterCMCopy!$P246&lt;&gt;MasterCMCopy!$P245)),MasterCMCopy!$N246,"")</f>
        <v/>
      </c>
      <c r="F246" s="86" t="str">
        <f>IFERROR(__xludf.DUMMYFUNCTION("IF($E246="""", """", REGEXEXTRACT($E246,""efbc:FieldIdentifierCode[^\]]+""))"),"")</f>
        <v/>
      </c>
      <c r="G246" s="87" t="str">
        <f>MasterCMCopy!A246</f>
        <v>1.4</v>
      </c>
      <c r="H246" s="87" t="str">
        <f>MasterCMCopy!B246</f>
        <v/>
      </c>
      <c r="J246" s="86" t="str">
        <f>IF(LEFT(MasterCMCopy!$C246,3)="ND-", IF(LEFT(MasterCMCopy!$X246,10)&lt;&gt;"epo:NonPub", MasterCMCopy!$L246, IF(RIGHT(MasterCMCopy!$X246,13)="epo:Procedure", "MG-Procedure", "")), "")</f>
        <v/>
      </c>
      <c r="K246" s="85" t="str">
        <f>IF(J246="", "", IF(J246="MG-Procedure", "ND-Root", MasterCMCopy!H246))</f>
        <v/>
      </c>
      <c r="L246" s="84" t="str">
        <f>IF($J246="", "", MasterCMCopy!$C246 &amp; " (concernsMaskedObject)")</f>
        <v/>
      </c>
      <c r="M246" s="84" t="str">
        <f>IFERROR(__xludf.DUMMYFUNCTION("IF($J246="""", """", ""Connection from NonPublishedInformation to "" &amp; REGEXEXTRACT(MasterCMCopy!$X246, "".*:(.*)"") &amp; "" under "" &amp; $J246 &amp; ""_"" &amp; $K246)"),"")</f>
        <v/>
      </c>
      <c r="N246" s="84" t="str">
        <f t="shared" si="6"/>
        <v/>
      </c>
      <c r="O246" s="86" t="str">
        <f>IFERROR(__xludf.DUMMYFUNCTION("IF($J246="""", """", IF($J246=""MG-Procedure"", """", REGEXREPLACE(MasterCMCopy!$P246,""\[[^\]]+\]"","""")))"),"")</f>
        <v/>
      </c>
      <c r="P246" s="83" t="str">
        <f>IFERROR(__xludf.DUMMYFUNCTION("REGEXREPLACE($O246,""[^/]+"","".."")"),"")</f>
        <v/>
      </c>
      <c r="Q246" s="84" t="str">
        <f>IF(AND(LEFT(MasterCMCopy!$C246,6)="BT-195", OR(MasterCMCopy!$O246&lt;&gt;MasterCMCopy!$O245,$G246&lt;&gt;$G245,$H246&lt;&gt;$H245)),MasterCMCopy!$C246,"")</f>
        <v/>
      </c>
      <c r="R246" s="84" t="str">
        <f>IF(AND(LEFT(MasterCMCopy!$C246,6)="BT-195", OR(MasterCMCopy!$O246&lt;&gt;MasterCMCopy!$O245,$G246&lt;&gt;$G245,$H246&lt;&gt;$H245)), "The field " &amp; MasterCMCopy!$C246 &amp; ", " &amp; MasterCMCopy!$D246 &amp; ", specifies information to generate the URI of the masked property","")</f>
        <v/>
      </c>
      <c r="S246" s="84" t="str">
        <f>IF(AND(LEFT(MasterCMCopy!$C246,6)="BT-195", OR(MasterCMCopy!$O246&lt;&gt;MasterCMCopy!$O245,$G246&lt;&gt;$G245,$H246&lt;&gt;$H245)),MasterCMCopy!$O246,"")</f>
        <v/>
      </c>
      <c r="T246" s="84" t="str">
        <f>IFERROR(__xludf.DUMMYFUNCTION("IF(AND(LEFT(MasterCMCopy!$C246,6)=""BT-195"", MasterCMCopy!$O246&lt;&gt;MasterCMCopy!$O245),IFNA(REGEXEXTRACT(MasterCMCopy!$Y246,""&lt;(.*)&gt;""),""UNKNOWN""),"""")"),"")</f>
        <v/>
      </c>
      <c r="U246" s="84" t="str">
        <f>IF(AND(LEFT(MasterCMCopy!$C246,6)="BT-197", MasterCMCopy!$C246&lt;&gt;MasterCMCopy!$C245),MasterCMCopy!$C246,"")</f>
        <v/>
      </c>
      <c r="V246" s="84" t="str">
        <f>IF(AND(LEFT(MasterCMCopy!$C246,6)="BT-197", MasterCMCopy!$C246&lt;&gt;MasterCMCopy!$C245), "In " &amp; MasterCMCopy!$C246 &amp; ", " &amp; MasterCMCopy!$D246 &amp; ", we link to the at-voc:non-publication-justification controlled list","")</f>
        <v/>
      </c>
      <c r="W246" s="84" t="str">
        <f>IF(AND(LEFT(MasterCMCopy!$C246,6)="BT-198", MasterCMCopy!$C246&lt;&gt;MasterCMCopy!$C245),MasterCMCopy!$C246,"")</f>
        <v/>
      </c>
      <c r="X246" s="84" t="str">
        <f>IF(AND(LEFT(MasterCMCopy!$C246,6)="BT-198", MasterCMCopy!$C246&lt;&gt;MasterCMCopy!$C245), MasterCMCopy!$D246 &amp; IF(AND(MasterCMCopy!$C246=MasterCMCopy!$C247, MasterCMCopy!$D246&lt;&gt;MasterCMCopy!$D247), (" (" &amp; MasterCMCopy!$D247 &amp; " below SDK 1.6)"), ""),"")</f>
        <v/>
      </c>
      <c r="Y246" s="84" t="str">
        <f t="shared" si="2"/>
        <v>tedm:MG-langString-hasConfidentialityJustification--NonPublishedInformation-ND-LotsGroupAwardCriterionNumberComplicatedUnpublish</v>
      </c>
      <c r="Z246" s="84" t="str">
        <f t="shared" si="3"/>
        <v/>
      </c>
      <c r="AA246" s="84" t="str">
        <f>IF(AND(LEFT(MasterCMCopy!$C246,6)="BT-196", MasterCMCopy!$C246&lt;&gt;MasterCMCopy!$C245),MasterCMCopy!$C246,"")</f>
        <v>BT-196(BT-543)-LotsGroup</v>
      </c>
      <c r="AB246" s="84" t="str">
        <f>IF(AND(LEFT(MasterCMCopy!$C246,6)="BT-196", MasterCMCopy!$C246&lt;&gt;MasterCMCopy!$C245), MasterCMCopy!$D246 &amp; " of " &amp; MasterCMCopy!$L246 &amp; " under " &amp; MasterCMCopy!$I246,"")</f>
        <v>Unpublished Justification Description of MG-NonPublishedInformation under ND-LotsGroupAwardCriterionNumberComplicatedUnpublish</v>
      </c>
      <c r="AC246" s="84" t="str">
        <f t="shared" si="4"/>
        <v>BT-196(BT-543)-LotsGroup-Language</v>
      </c>
      <c r="AD246" s="84" t="str">
        <f t="shared" si="5"/>
        <v>Language of Unpublished Justification Description of MG-NonPublishedInformation under ND-LotsGroupAwardCriterionNumberComplicatedUnpublish</v>
      </c>
    </row>
    <row r="247">
      <c r="A247" s="84" t="str">
        <f t="shared" si="1"/>
        <v/>
      </c>
      <c r="B247" s="84" t="str">
        <f>IF(MasterCMCopy!$X247="","---", "tedm:" &amp; IF(LEFT(MasterCMCopy!$C247, 3)="ND-", IF(LEFT(MasterCMCopy!$C251, 3)="ND-", MasterCMCopy!$L253, MasterCMCopy!$L251) &amp; "-" &amp; MasterCMCopy!$C247, MasterCMCopy!$L247 &amp; "-" &amp; MasterCMCopy!$I247))</f>
        <v>tedm:MG-NonPublishedInformation-ND-LotsGroupAwardCriterionNumberComplicatedUnpublish</v>
      </c>
      <c r="C247" s="85" t="str">
        <f>IF(AND(LEFT(MasterCMCopy!$C247,6)="BT-195", OR(LEFT(MasterCMCopy!$C246,3)="ND-",$B247&lt;&gt;$B246)),MasterCMCopy!$L247,"")</f>
        <v/>
      </c>
      <c r="D247" s="84" t="str">
        <f>IF(AND(LEFT(MasterCMCopy!$C247,3)="ND-", OR(MasterCMCopy!$N247&lt;&gt;MasterCMCopy!$N246, MasterCMCopy!$P247&lt;&gt;MasterCMCopy!$P246)),MasterCMCopy!$C247,"")</f>
        <v/>
      </c>
      <c r="E247" s="84" t="str">
        <f>IF(AND(LEFT(MasterCMCopy!$C247,3)="ND-", OR(MasterCMCopy!$N247&lt;&gt;MasterCMCopy!$N246, MasterCMCopy!$P247&lt;&gt;MasterCMCopy!$P246)),MasterCMCopy!$N247,"")</f>
        <v/>
      </c>
      <c r="F247" s="86" t="str">
        <f>IFERROR(__xludf.DUMMYFUNCTION("IF($E247="""", """", REGEXEXTRACT($E247,""efbc:FieldIdentifierCode[^\]]+""))"),"")</f>
        <v/>
      </c>
      <c r="G247" s="87" t="str">
        <f>MasterCMCopy!A247</f>
        <v>1.4</v>
      </c>
      <c r="H247" s="87" t="str">
        <f>MasterCMCopy!B247</f>
        <v/>
      </c>
      <c r="J247" s="86" t="str">
        <f>IF(LEFT(MasterCMCopy!$C247,3)="ND-", IF(LEFT(MasterCMCopy!$X247,10)&lt;&gt;"epo:NonPub", MasterCMCopy!$L247, IF(RIGHT(MasterCMCopy!$X247,13)="epo:Procedure", "MG-Procedure", "")), "")</f>
        <v/>
      </c>
      <c r="K247" s="85" t="str">
        <f>IF(J247="", "", IF(J247="MG-Procedure", "ND-Root", MasterCMCopy!H247))</f>
        <v/>
      </c>
      <c r="L247" s="84" t="str">
        <f>IF($J247="", "", MasterCMCopy!$C247 &amp; " (concernsMaskedObject)")</f>
        <v/>
      </c>
      <c r="M247" s="84" t="str">
        <f>IFERROR(__xludf.DUMMYFUNCTION("IF($J247="""", """", ""Connection from NonPublishedInformation to "" &amp; REGEXEXTRACT(MasterCMCopy!$X247, "".*:(.*)"") &amp; "" under "" &amp; $J247 &amp; ""_"" &amp; $K247)"),"")</f>
        <v/>
      </c>
      <c r="N247" s="84" t="str">
        <f t="shared" si="6"/>
        <v/>
      </c>
      <c r="O247" s="86" t="str">
        <f>IFERROR(__xludf.DUMMYFUNCTION("IF($J247="""", """", IF($J247=""MG-Procedure"", """", REGEXREPLACE(MasterCMCopy!$P247,""\[[^\]]+\]"","""")))"),"")</f>
        <v/>
      </c>
      <c r="P247" s="83" t="str">
        <f>IFERROR(__xludf.DUMMYFUNCTION("REGEXREPLACE($O247,""[^/]+"","".."")"),"")</f>
        <v/>
      </c>
      <c r="Q247" s="84" t="str">
        <f>IF(AND(LEFT(MasterCMCopy!$C247,6)="BT-195", OR(MasterCMCopy!$O247&lt;&gt;MasterCMCopy!$O246,$G247&lt;&gt;$G246,$H247&lt;&gt;$H246)),MasterCMCopy!$C247,"")</f>
        <v/>
      </c>
      <c r="R247" s="84" t="str">
        <f>IF(AND(LEFT(MasterCMCopy!$C247,6)="BT-195", OR(MasterCMCopy!$O247&lt;&gt;MasterCMCopy!$O246,$G247&lt;&gt;$G246,$H247&lt;&gt;$H246)), "The field " &amp; MasterCMCopy!$C247 &amp; ", " &amp; MasterCMCopy!$D247 &amp; ", specifies information to generate the URI of the masked property","")</f>
        <v/>
      </c>
      <c r="S247" s="84" t="str">
        <f>IF(AND(LEFT(MasterCMCopy!$C247,6)="BT-195", OR(MasterCMCopy!$O247&lt;&gt;MasterCMCopy!$O246,$G247&lt;&gt;$G246,$H247&lt;&gt;$H246)),MasterCMCopy!$O247,"")</f>
        <v/>
      </c>
      <c r="T247" s="84" t="str">
        <f>IFERROR(__xludf.DUMMYFUNCTION("IF(AND(LEFT(MasterCMCopy!$C247,6)=""BT-195"", MasterCMCopy!$O247&lt;&gt;MasterCMCopy!$O246),IFNA(REGEXEXTRACT(MasterCMCopy!$Y247,""&lt;(.*)&gt;""),""UNKNOWN""),"""")"),"")</f>
        <v/>
      </c>
      <c r="U247" s="84" t="str">
        <f>IF(AND(LEFT(MasterCMCopy!$C247,6)="BT-197", MasterCMCopy!$C247&lt;&gt;MasterCMCopy!$C246),MasterCMCopy!$C247,"")</f>
        <v>BT-197(BT-543)-LotsGroup</v>
      </c>
      <c r="V247" s="84" t="str">
        <f>IF(AND(LEFT(MasterCMCopy!$C247,6)="BT-197", MasterCMCopy!$C247&lt;&gt;MasterCMCopy!$C246), "In " &amp; MasterCMCopy!$C247 &amp; ", " &amp; MasterCMCopy!$D247 &amp; ", we link to the at-voc:non-publication-justification controlled list","")</f>
        <v>In BT-197(BT-543)-LotsGroup, Unpublished Justification Code, we link to the at-voc:non-publication-justification controlled list</v>
      </c>
      <c r="W247" s="84" t="str">
        <f>IF(AND(LEFT(MasterCMCopy!$C247,6)="BT-198", MasterCMCopy!$C247&lt;&gt;MasterCMCopy!$C246),MasterCMCopy!$C247,"")</f>
        <v/>
      </c>
      <c r="X247" s="84" t="str">
        <f>IF(AND(LEFT(MasterCMCopy!$C247,6)="BT-198", MasterCMCopy!$C247&lt;&gt;MasterCMCopy!$C246), MasterCMCopy!$D247 &amp; IF(AND(MasterCMCopy!$C247=MasterCMCopy!$C248, MasterCMCopy!$D247&lt;&gt;MasterCMCopy!$D248), (" (" &amp; MasterCMCopy!$D248 &amp; " below SDK 1.6)"), ""),"")</f>
        <v/>
      </c>
      <c r="Y247" s="84" t="str">
        <f t="shared" si="2"/>
        <v>tedm:MG-langString-hasConfidentialityJustification--NonPublishedInformation-ND-LotsGroupAwardCriterionNumberComplicatedUnpublish</v>
      </c>
      <c r="Z247" s="84" t="str">
        <f t="shared" si="3"/>
        <v/>
      </c>
      <c r="AA247" s="84" t="str">
        <f>IF(AND(LEFT(MasterCMCopy!$C247,6)="BT-196", MasterCMCopy!$C247&lt;&gt;MasterCMCopy!$C246),MasterCMCopy!$C247,"")</f>
        <v/>
      </c>
      <c r="AB247" s="84" t="str">
        <f>IF(AND(LEFT(MasterCMCopy!$C247,6)="BT-196", MasterCMCopy!$C247&lt;&gt;MasterCMCopy!$C246), MasterCMCopy!$D247 &amp; " of " &amp; MasterCMCopy!$L247 &amp; " under " &amp; MasterCMCopy!$I247,"")</f>
        <v/>
      </c>
      <c r="AC247" s="84" t="str">
        <f t="shared" si="4"/>
        <v/>
      </c>
      <c r="AD247" s="84" t="str">
        <f t="shared" si="5"/>
        <v/>
      </c>
    </row>
    <row r="248">
      <c r="A248" s="84" t="str">
        <f t="shared" si="1"/>
        <v/>
      </c>
      <c r="B248" s="84" t="str">
        <f>IF(MasterCMCopy!$X248="","---", "tedm:" &amp; IF(LEFT(MasterCMCopy!$C248, 3)="ND-", IF(LEFT(MasterCMCopy!$C252, 3)="ND-", MasterCMCopy!$L254, MasterCMCopy!$L252) &amp; "-" &amp; MasterCMCopy!$C248, MasterCMCopy!$L248 &amp; "-" &amp; MasterCMCopy!$I248))</f>
        <v>tedm:MG-NonPublishedInformation-ND-LotsGroupAwardCriterionNumberComplicatedUnpublish</v>
      </c>
      <c r="C248" s="85" t="str">
        <f>IF(AND(LEFT(MasterCMCopy!$C248,6)="BT-195", OR(LEFT(MasterCMCopy!$C247,3)="ND-",$B248&lt;&gt;$B247)),MasterCMCopy!$L248,"")</f>
        <v/>
      </c>
      <c r="D248" s="84" t="str">
        <f>IF(AND(LEFT(MasterCMCopy!$C248,3)="ND-", OR(MasterCMCopy!$N248&lt;&gt;MasterCMCopy!$N247, MasterCMCopy!$P248&lt;&gt;MasterCMCopy!$P247)),MasterCMCopy!$C248,"")</f>
        <v/>
      </c>
      <c r="E248" s="84" t="str">
        <f>IF(AND(LEFT(MasterCMCopy!$C248,3)="ND-", OR(MasterCMCopy!$N248&lt;&gt;MasterCMCopy!$N247, MasterCMCopy!$P248&lt;&gt;MasterCMCopy!$P247)),MasterCMCopy!$N248,"")</f>
        <v/>
      </c>
      <c r="F248" s="86" t="str">
        <f>IFERROR(__xludf.DUMMYFUNCTION("IF($E248="""", """", REGEXEXTRACT($E248,""efbc:FieldIdentifierCode[^\]]+""))"),"")</f>
        <v/>
      </c>
      <c r="G248" s="87" t="str">
        <f>MasterCMCopy!A248</f>
        <v>1.4</v>
      </c>
      <c r="H248" s="87" t="str">
        <f>MasterCMCopy!B248</f>
        <v>1.5</v>
      </c>
      <c r="J248" s="86" t="str">
        <f>IF(LEFT(MasterCMCopy!$C248,3)="ND-", IF(LEFT(MasterCMCopy!$X248,10)&lt;&gt;"epo:NonPub", MasterCMCopy!$L248, IF(RIGHT(MasterCMCopy!$X248,13)="epo:Procedure", "MG-Procedure", "")), "")</f>
        <v/>
      </c>
      <c r="K248" s="85" t="str">
        <f>IF(J248="", "", IF(J248="MG-Procedure", "ND-Root", MasterCMCopy!H248))</f>
        <v/>
      </c>
      <c r="L248" s="84" t="str">
        <f>IF($J248="", "", MasterCMCopy!$C248 &amp; " (concernsMaskedObject)")</f>
        <v/>
      </c>
      <c r="M248" s="84" t="str">
        <f>IFERROR(__xludf.DUMMYFUNCTION("IF($J248="""", """", ""Connection from NonPublishedInformation to "" &amp; REGEXEXTRACT(MasterCMCopy!$X248, "".*:(.*)"") &amp; "" under "" &amp; $J248 &amp; ""_"" &amp; $K248)"),"")</f>
        <v/>
      </c>
      <c r="N248" s="84" t="str">
        <f t="shared" si="6"/>
        <v/>
      </c>
      <c r="O248" s="86" t="str">
        <f>IFERROR(__xludf.DUMMYFUNCTION("IF($J248="""", """", IF($J248=""MG-Procedure"", """", REGEXREPLACE(MasterCMCopy!$P248,""\[[^\]]+\]"","""")))"),"")</f>
        <v/>
      </c>
      <c r="P248" s="83" t="str">
        <f>IFERROR(__xludf.DUMMYFUNCTION("REGEXREPLACE($O248,""[^/]+"","".."")"),"")</f>
        <v/>
      </c>
      <c r="Q248" s="84" t="str">
        <f>IF(AND(LEFT(MasterCMCopy!$C248,6)="BT-195", OR(MasterCMCopy!$O248&lt;&gt;MasterCMCopy!$O247,$G248&lt;&gt;$G247,$H248&lt;&gt;$H247)),MasterCMCopy!$C248,"")</f>
        <v/>
      </c>
      <c r="R248" s="84" t="str">
        <f>IF(AND(LEFT(MasterCMCopy!$C248,6)="BT-195", OR(MasterCMCopy!$O248&lt;&gt;MasterCMCopy!$O247,$G248&lt;&gt;$G247,$H248&lt;&gt;$H247)), "The field " &amp; MasterCMCopy!$C248 &amp; ", " &amp; MasterCMCopy!$D248 &amp; ", specifies information to generate the URI of the masked property","")</f>
        <v/>
      </c>
      <c r="S248" s="84" t="str">
        <f>IF(AND(LEFT(MasterCMCopy!$C248,6)="BT-195", OR(MasterCMCopy!$O248&lt;&gt;MasterCMCopy!$O247,$G248&lt;&gt;$G247,$H248&lt;&gt;$H247)),MasterCMCopy!$O248,"")</f>
        <v/>
      </c>
      <c r="T248" s="84" t="str">
        <f>IFERROR(__xludf.DUMMYFUNCTION("IF(AND(LEFT(MasterCMCopy!$C248,6)=""BT-195"", MasterCMCopy!$O248&lt;&gt;MasterCMCopy!$O247),IFNA(REGEXEXTRACT(MasterCMCopy!$Y248,""&lt;(.*)&gt;""),""UNKNOWN""),"""")"),"")</f>
        <v/>
      </c>
      <c r="U248" s="84" t="str">
        <f>IF(AND(LEFT(MasterCMCopy!$C248,6)="BT-197", MasterCMCopy!$C248&lt;&gt;MasterCMCopy!$C247),MasterCMCopy!$C248,"")</f>
        <v/>
      </c>
      <c r="V248" s="84" t="str">
        <f>IF(AND(LEFT(MasterCMCopy!$C248,6)="BT-197", MasterCMCopy!$C248&lt;&gt;MasterCMCopy!$C247), "In " &amp; MasterCMCopy!$C248 &amp; ", " &amp; MasterCMCopy!$D248 &amp; ", we link to the at-voc:non-publication-justification controlled list","")</f>
        <v/>
      </c>
      <c r="W248" s="84" t="str">
        <f>IF(AND(LEFT(MasterCMCopy!$C248,6)="BT-198", MasterCMCopy!$C248&lt;&gt;MasterCMCopy!$C247),MasterCMCopy!$C248,"")</f>
        <v>BT-198(BT-543)-LotsGroup</v>
      </c>
      <c r="X248" s="84" t="str">
        <f>IF(AND(LEFT(MasterCMCopy!$C248,6)="BT-198", MasterCMCopy!$C248&lt;&gt;MasterCMCopy!$C247), MasterCMCopy!$D248 &amp; IF(AND(MasterCMCopy!$C248=MasterCMCopy!$C249, MasterCMCopy!$D248&lt;&gt;MasterCMCopy!$D249), (" (" &amp; MasterCMCopy!$D249 &amp; " below SDK 1.6)"), ""),"")</f>
        <v>Unpublished Accessibility Date (Unpublished Access Date below SDK 1.6)</v>
      </c>
      <c r="Y248" s="84" t="str">
        <f t="shared" si="2"/>
        <v>tedm:MG-langString-hasConfidentialityJustification--NonPublishedInformation-ND-LotsGroupAwardCriterionNumberComplicatedUnpublish</v>
      </c>
      <c r="Z248" s="84" t="str">
        <f t="shared" si="3"/>
        <v/>
      </c>
      <c r="AA248" s="84" t="str">
        <f>IF(AND(LEFT(MasterCMCopy!$C248,6)="BT-196", MasterCMCopy!$C248&lt;&gt;MasterCMCopy!$C247),MasterCMCopy!$C248,"")</f>
        <v/>
      </c>
      <c r="AB248" s="84" t="str">
        <f>IF(AND(LEFT(MasterCMCopy!$C248,6)="BT-196", MasterCMCopy!$C248&lt;&gt;MasterCMCopy!$C247), MasterCMCopy!$D248 &amp; " of " &amp; MasterCMCopy!$L248 &amp; " under " &amp; MasterCMCopy!$I248,"")</f>
        <v/>
      </c>
      <c r="AC248" s="84" t="str">
        <f t="shared" si="4"/>
        <v/>
      </c>
      <c r="AD248" s="84" t="str">
        <f t="shared" si="5"/>
        <v/>
      </c>
    </row>
    <row r="249">
      <c r="A249" s="84" t="str">
        <f t="shared" si="1"/>
        <v/>
      </c>
      <c r="B249" s="84" t="str">
        <f>IF(MasterCMCopy!$X249="","---", "tedm:" &amp; IF(LEFT(MasterCMCopy!$C249, 3)="ND-", IF(LEFT(MasterCMCopy!$C253, 3)="ND-", MasterCMCopy!$L255, MasterCMCopy!$L253) &amp; "-" &amp; MasterCMCopy!$C249, MasterCMCopy!$L249 &amp; "-" &amp; MasterCMCopy!$I249))</f>
        <v>tedm:MG-NonPublishedInformation-ND-LotsGroupAwardCriterionNumberComplicatedUnpublish</v>
      </c>
      <c r="C249" s="85" t="str">
        <f>IF(AND(LEFT(MasterCMCopy!$C249,6)="BT-195", OR(LEFT(MasterCMCopy!$C248,3)="ND-",$B249&lt;&gt;$B248)),MasterCMCopy!$L249,"")</f>
        <v/>
      </c>
      <c r="D249" s="84" t="str">
        <f>IF(AND(LEFT(MasterCMCopy!$C249,3)="ND-", OR(MasterCMCopy!$N249&lt;&gt;MasterCMCopy!$N248, MasterCMCopy!$P249&lt;&gt;MasterCMCopy!$P248)),MasterCMCopy!$C249,"")</f>
        <v/>
      </c>
      <c r="E249" s="84" t="str">
        <f>IF(AND(LEFT(MasterCMCopy!$C249,3)="ND-", OR(MasterCMCopy!$N249&lt;&gt;MasterCMCopy!$N248, MasterCMCopy!$P249&lt;&gt;MasterCMCopy!$P248)),MasterCMCopy!$N249,"")</f>
        <v/>
      </c>
      <c r="F249" s="86" t="str">
        <f>IFERROR(__xludf.DUMMYFUNCTION("IF($E249="""", """", REGEXEXTRACT($E249,""efbc:FieldIdentifierCode[^\]]+""))"),"")</f>
        <v/>
      </c>
      <c r="G249" s="87" t="str">
        <f>MasterCMCopy!A249</f>
        <v>1.6</v>
      </c>
      <c r="H249" s="87" t="str">
        <f>MasterCMCopy!B249</f>
        <v/>
      </c>
      <c r="J249" s="86" t="str">
        <f>IF(LEFT(MasterCMCopy!$C249,3)="ND-", IF(LEFT(MasterCMCopy!$X249,10)&lt;&gt;"epo:NonPub", MasterCMCopy!$L249, IF(RIGHT(MasterCMCopy!$X249,13)="epo:Procedure", "MG-Procedure", "")), "")</f>
        <v/>
      </c>
      <c r="K249" s="85" t="str">
        <f>IF(J249="", "", IF(J249="MG-Procedure", "ND-Root", MasterCMCopy!H249))</f>
        <v/>
      </c>
      <c r="L249" s="84" t="str">
        <f>IF($J249="", "", MasterCMCopy!$C249 &amp; " (concernsMaskedObject)")</f>
        <v/>
      </c>
      <c r="M249" s="84" t="str">
        <f>IFERROR(__xludf.DUMMYFUNCTION("IF($J249="""", """", ""Connection from NonPublishedInformation to "" &amp; REGEXEXTRACT(MasterCMCopy!$X249, "".*:(.*)"") &amp; "" under "" &amp; $J249 &amp; ""_"" &amp; $K249)"),"")</f>
        <v/>
      </c>
      <c r="N249" s="84" t="str">
        <f t="shared" si="6"/>
        <v/>
      </c>
      <c r="O249" s="86" t="str">
        <f>IFERROR(__xludf.DUMMYFUNCTION("IF($J249="""", """", IF($J249=""MG-Procedure"", """", REGEXREPLACE(MasterCMCopy!$P249,""\[[^\]]+\]"","""")))"),"")</f>
        <v/>
      </c>
      <c r="P249" s="83" t="str">
        <f>IFERROR(__xludf.DUMMYFUNCTION("REGEXREPLACE($O249,""[^/]+"","".."")"),"")</f>
        <v/>
      </c>
      <c r="Q249" s="84" t="str">
        <f>IF(AND(LEFT(MasterCMCopy!$C249,6)="BT-195", OR(MasterCMCopy!$O249&lt;&gt;MasterCMCopy!$O248,$G249&lt;&gt;$G248,$H249&lt;&gt;$H248)),MasterCMCopy!$C249,"")</f>
        <v/>
      </c>
      <c r="R249" s="84" t="str">
        <f>IF(AND(LEFT(MasterCMCopy!$C249,6)="BT-195", OR(MasterCMCopy!$O249&lt;&gt;MasterCMCopy!$O248,$G249&lt;&gt;$G248,$H249&lt;&gt;$H248)), "The field " &amp; MasterCMCopy!$C249 &amp; ", " &amp; MasterCMCopy!$D249 &amp; ", specifies information to generate the URI of the masked property","")</f>
        <v/>
      </c>
      <c r="S249" s="84" t="str">
        <f>IF(AND(LEFT(MasterCMCopy!$C249,6)="BT-195", OR(MasterCMCopy!$O249&lt;&gt;MasterCMCopy!$O248,$G249&lt;&gt;$G248,$H249&lt;&gt;$H248)),MasterCMCopy!$O249,"")</f>
        <v/>
      </c>
      <c r="T249" s="84" t="str">
        <f>IFERROR(__xludf.DUMMYFUNCTION("IF(AND(LEFT(MasterCMCopy!$C249,6)=""BT-195"", MasterCMCopy!$O249&lt;&gt;MasterCMCopy!$O248),IFNA(REGEXEXTRACT(MasterCMCopy!$Y249,""&lt;(.*)&gt;""),""UNKNOWN""),"""")"),"")</f>
        <v/>
      </c>
      <c r="U249" s="84" t="str">
        <f>IF(AND(LEFT(MasterCMCopy!$C249,6)="BT-197", MasterCMCopy!$C249&lt;&gt;MasterCMCopy!$C248),MasterCMCopy!$C249,"")</f>
        <v/>
      </c>
      <c r="V249" s="84" t="str">
        <f>IF(AND(LEFT(MasterCMCopy!$C249,6)="BT-197", MasterCMCopy!$C249&lt;&gt;MasterCMCopy!$C248), "In " &amp; MasterCMCopy!$C249 &amp; ", " &amp; MasterCMCopy!$D249 &amp; ", we link to the at-voc:non-publication-justification controlled list","")</f>
        <v/>
      </c>
      <c r="W249" s="84" t="str">
        <f>IF(AND(LEFT(MasterCMCopy!$C249,6)="BT-198", MasterCMCopy!$C249&lt;&gt;MasterCMCopy!$C248),MasterCMCopy!$C249,"")</f>
        <v/>
      </c>
      <c r="X249" s="84" t="str">
        <f>IF(AND(LEFT(MasterCMCopy!$C249,6)="BT-198", MasterCMCopy!$C249&lt;&gt;MasterCMCopy!$C248), MasterCMCopy!$D249 &amp; IF(AND(MasterCMCopy!$C249=MasterCMCopy!$C250, MasterCMCopy!$D249&lt;&gt;MasterCMCopy!$D250), (" (" &amp; MasterCMCopy!$D250 &amp; " below SDK 1.6)"), ""),"")</f>
        <v/>
      </c>
      <c r="Y249" s="84" t="str">
        <f t="shared" si="2"/>
        <v>tedm:MG-langString-hasConfidentialityJustification--NonPublishedInformation-ND-LotsGroupAwardCriterionNumberComplicatedUnpublish</v>
      </c>
      <c r="Z249" s="84" t="str">
        <f t="shared" si="3"/>
        <v/>
      </c>
      <c r="AA249" s="84" t="str">
        <f>IF(AND(LEFT(MasterCMCopy!$C249,6)="BT-196", MasterCMCopy!$C249&lt;&gt;MasterCMCopy!$C248),MasterCMCopy!$C249,"")</f>
        <v/>
      </c>
      <c r="AB249" s="84" t="str">
        <f>IF(AND(LEFT(MasterCMCopy!$C249,6)="BT-196", MasterCMCopy!$C249&lt;&gt;MasterCMCopy!$C248), MasterCMCopy!$D249 &amp; " of " &amp; MasterCMCopy!$L249 &amp; " under " &amp; MasterCMCopy!$I249,"")</f>
        <v/>
      </c>
      <c r="AC249" s="84" t="str">
        <f t="shared" si="4"/>
        <v/>
      </c>
      <c r="AD249" s="84" t="str">
        <f t="shared" si="5"/>
        <v/>
      </c>
    </row>
    <row r="250">
      <c r="A250" s="84" t="str">
        <f t="shared" si="1"/>
        <v>ND-LotsGroupAwardCriteriaOrderJustificationUnpublish.rml.ttl</v>
      </c>
      <c r="B250" s="84" t="str">
        <f>IF(MasterCMCopy!$X250="","---", "tedm:" &amp; IF(LEFT(MasterCMCopy!$C250, 3)="ND-", IF(LEFT(MasterCMCopy!$C254, 3)="ND-", MasterCMCopy!$L256, MasterCMCopy!$L254) &amp; "-" &amp; MasterCMCopy!$C250, MasterCMCopy!$L250 &amp; "-" &amp; MasterCMCopy!$I250))</f>
        <v>tedm:MG-NonPublishedInformation-ND-LotsGroupAwardCriteriaOrderJustificationUnpublish</v>
      </c>
      <c r="C250" s="85" t="str">
        <f>IF(AND(LEFT(MasterCMCopy!$C250,6)="BT-195", OR(LEFT(MasterCMCopy!$C249,3)="ND-",$B250&lt;&gt;$B249)),MasterCMCopy!$L250,"")</f>
        <v/>
      </c>
      <c r="D250" s="84" t="str">
        <f>IF(AND(LEFT(MasterCMCopy!$C250,3)="ND-", OR(MasterCMCopy!$N250&lt;&gt;MasterCMCopy!$N249, MasterCMCopy!$P250&lt;&gt;MasterCMCopy!$P249)),MasterCMCopy!$C250,"")</f>
        <v>ND-LotsGroupAwardCriteriaOrderJustificationUnpublish</v>
      </c>
      <c r="E250" s="84" t="str">
        <f>IF(AND(LEFT(MasterCMCopy!$C250,3)="ND-", OR(MasterCMCopy!$N250&lt;&gt;MasterCMCopy!$N249, MasterCMCopy!$P250&lt;&gt;MasterCMCopy!$P249)),MasterCMCopy!$N250,"")</f>
        <v>/*/cac:ProcurementProjectLot[cbc:ID/@schemeName='LotsGroup']/cac:TenderingTerms/cac:AwardingTerms/cac:AwardingCriterion/ext:UBLExtensions/ext:UBLExtension/ext:ExtensionContent/efext:EformsExtension/efac:FieldsPrivacy[efbc:FieldIdentifierCode/text()='awa-cri-ord']</v>
      </c>
      <c r="F250" s="86" t="str">
        <f>IFERROR(__xludf.DUMMYFUNCTION("IF($E250="""", """", REGEXEXTRACT($E250,""efbc:FieldIdentifierCode[^\]]+""))"),"efbc:FieldIdentifierCode/text()='awa-cri-ord'")</f>
        <v>efbc:FieldIdentifierCode/text()='awa-cri-ord'</v>
      </c>
      <c r="G250" s="87" t="str">
        <f>MasterCMCopy!A250</f>
        <v>1.4</v>
      </c>
      <c r="H250" s="87" t="str">
        <f>MasterCMCopy!B250</f>
        <v/>
      </c>
      <c r="J250" s="86" t="str">
        <f>IF(LEFT(MasterCMCopy!$C250,3)="ND-", IF(LEFT(MasterCMCopy!$X250,10)&lt;&gt;"epo:NonPub", MasterCMCopy!$L250, IF(RIGHT(MasterCMCopy!$X250,13)="epo:Procedure", "MG-Procedure", "")), "")</f>
        <v/>
      </c>
      <c r="K250" s="85" t="str">
        <f>IF(J250="", "", IF(J250="MG-Procedure", "ND-Root", MasterCMCopy!H250))</f>
        <v/>
      </c>
      <c r="L250" s="84" t="str">
        <f>IF($J250="", "", MasterCMCopy!$C250 &amp; " (concernsMaskedObject)")</f>
        <v/>
      </c>
      <c r="M250" s="84" t="str">
        <f>IFERROR(__xludf.DUMMYFUNCTION("IF($J250="""", """", ""Connection from NonPublishedInformation to "" &amp; REGEXEXTRACT(MasterCMCopy!$X250, "".*:(.*)"") &amp; "" under "" &amp; $J250 &amp; ""_"" &amp; $K250)"),"")</f>
        <v/>
      </c>
      <c r="N250" s="84" t="str">
        <f t="shared" si="6"/>
        <v/>
      </c>
      <c r="O250" s="86" t="str">
        <f>IFERROR(__xludf.DUMMYFUNCTION("IF($J250="""", """", IF($J250=""MG-Procedure"", """", REGEXREPLACE(MasterCMCopy!$P250,""\[[^\]]+\]"","""")))"),"")</f>
        <v/>
      </c>
      <c r="P250" s="83" t="str">
        <f>IFERROR(__xludf.DUMMYFUNCTION("REGEXREPLACE($O250,""[^/]+"","".."")"),"")</f>
        <v/>
      </c>
      <c r="Q250" s="84" t="str">
        <f>IF(AND(LEFT(MasterCMCopy!$C250,6)="BT-195", OR(MasterCMCopy!$O250&lt;&gt;MasterCMCopy!$O249,$G250&lt;&gt;$G249,$H250&lt;&gt;$H249)),MasterCMCopy!$C250,"")</f>
        <v/>
      </c>
      <c r="R250" s="84" t="str">
        <f>IF(AND(LEFT(MasterCMCopy!$C250,6)="BT-195", OR(MasterCMCopy!$O250&lt;&gt;MasterCMCopy!$O249,$G250&lt;&gt;$G249,$H250&lt;&gt;$H249)), "The field " &amp; MasterCMCopy!$C250 &amp; ", " &amp; MasterCMCopy!$D250 &amp; ", specifies information to generate the URI of the masked property","")</f>
        <v/>
      </c>
      <c r="S250" s="84" t="str">
        <f>IF(AND(LEFT(MasterCMCopy!$C250,6)="BT-195", OR(MasterCMCopy!$O250&lt;&gt;MasterCMCopy!$O249,$G250&lt;&gt;$G249,$H250&lt;&gt;$H249)),MasterCMCopy!$O250,"")</f>
        <v/>
      </c>
      <c r="T250" s="84" t="str">
        <f>IFERROR(__xludf.DUMMYFUNCTION("IF(AND(LEFT(MasterCMCopy!$C250,6)=""BT-195"", MasterCMCopy!$O250&lt;&gt;MasterCMCopy!$O249),IFNA(REGEXEXTRACT(MasterCMCopy!$Y250,""&lt;(.*)&gt;""),""UNKNOWN""),"""")"),"")</f>
        <v/>
      </c>
      <c r="U250" s="84" t="str">
        <f>IF(AND(LEFT(MasterCMCopy!$C250,6)="BT-197", MasterCMCopy!$C250&lt;&gt;MasterCMCopy!$C249),MasterCMCopy!$C250,"")</f>
        <v/>
      </c>
      <c r="V250" s="84" t="str">
        <f>IF(AND(LEFT(MasterCMCopy!$C250,6)="BT-197", MasterCMCopy!$C250&lt;&gt;MasterCMCopy!$C249), "In " &amp; MasterCMCopy!$C250 &amp; ", " &amp; MasterCMCopy!$D250 &amp; ", we link to the at-voc:non-publication-justification controlled list","")</f>
        <v/>
      </c>
      <c r="W250" s="84" t="str">
        <f>IF(AND(LEFT(MasterCMCopy!$C250,6)="BT-198", MasterCMCopy!$C250&lt;&gt;MasterCMCopy!$C249),MasterCMCopy!$C250,"")</f>
        <v/>
      </c>
      <c r="X250" s="84" t="str">
        <f>IF(AND(LEFT(MasterCMCopy!$C250,6)="BT-198", MasterCMCopy!$C250&lt;&gt;MasterCMCopy!$C249), MasterCMCopy!$D250 &amp; IF(AND(MasterCMCopy!$C250=MasterCMCopy!$C251, MasterCMCopy!$D250&lt;&gt;MasterCMCopy!$D251), (" (" &amp; MasterCMCopy!$D251 &amp; " below SDK 1.6)"), ""),"")</f>
        <v/>
      </c>
      <c r="Y250" s="84" t="str">
        <f t="shared" si="2"/>
        <v>tedm:MG-langString-hasConfidentialityJustification--NonPublishedInformation-ND-LotsGroupAwardCriteriaOrderJustificationUnpublish</v>
      </c>
      <c r="Z250" s="84" t="str">
        <f t="shared" si="3"/>
        <v>/*/cac:ProcurementProjectLot[cbc:ID/@schemeName='LotsGroup']/cac:TenderingTerms/cac:AwardingTerms/cac:AwardingCriterion/ext:UBLExtensions/ext:UBLExtension/ext:ExtensionContent/efext:EformsExtension/efac:FieldsPrivacy[efbc:FieldIdentifierCode/text()='awa-cri-ord']/efbc:ReasonDescription</v>
      </c>
      <c r="AA250" s="84" t="str">
        <f>IF(AND(LEFT(MasterCMCopy!$C250,6)="BT-196", MasterCMCopy!$C250&lt;&gt;MasterCMCopy!$C249),MasterCMCopy!$C250,"")</f>
        <v/>
      </c>
      <c r="AB250" s="84" t="str">
        <f>IF(AND(LEFT(MasterCMCopy!$C250,6)="BT-196", MasterCMCopy!$C250&lt;&gt;MasterCMCopy!$C249), MasterCMCopy!$D250 &amp; " of " &amp; MasterCMCopy!$L250 &amp; " under " &amp; MasterCMCopy!$I250,"")</f>
        <v/>
      </c>
      <c r="AC250" s="84" t="str">
        <f t="shared" si="4"/>
        <v/>
      </c>
      <c r="AD250" s="84" t="str">
        <f t="shared" si="5"/>
        <v/>
      </c>
    </row>
    <row r="251">
      <c r="A251" s="84" t="str">
        <f t="shared" si="1"/>
        <v/>
      </c>
      <c r="B251" s="84" t="str">
        <f>IF(MasterCMCopy!$X251="","---", "tedm:" &amp; IF(LEFT(MasterCMCopy!$C251, 3)="ND-", IF(LEFT(MasterCMCopy!$C255, 3)="ND-", MasterCMCopy!$L257, MasterCMCopy!$L255) &amp; "-" &amp; MasterCMCopy!$C251, MasterCMCopy!$L251 &amp; "-" &amp; MasterCMCopy!$I251))</f>
        <v>tedm:MG-NonPublishedInformation-ND-LotsGroupAwardCriteriaOrderJustificationUnpublish</v>
      </c>
      <c r="C251" s="85" t="str">
        <f>IF(AND(LEFT(MasterCMCopy!$C251,6)="BT-195", OR(LEFT(MasterCMCopy!$C250,3)="ND-",$B251&lt;&gt;$B250)),MasterCMCopy!$L251,"")</f>
        <v/>
      </c>
      <c r="D251" s="84" t="str">
        <f>IF(AND(LEFT(MasterCMCopy!$C251,3)="ND-", OR(MasterCMCopy!$N251&lt;&gt;MasterCMCopy!$N250, MasterCMCopy!$P251&lt;&gt;MasterCMCopy!$P250)),MasterCMCopy!$C251,"")</f>
        <v/>
      </c>
      <c r="E251" s="84" t="str">
        <f>IF(AND(LEFT(MasterCMCopy!$C251,3)="ND-", OR(MasterCMCopy!$N251&lt;&gt;MasterCMCopy!$N250, MasterCMCopy!$P251&lt;&gt;MasterCMCopy!$P250)),MasterCMCopy!$N251,"")</f>
        <v/>
      </c>
      <c r="F251" s="86" t="str">
        <f>IFERROR(__xludf.DUMMYFUNCTION("IF($E251="""", """", REGEXEXTRACT($E251,""efbc:FieldIdentifierCode[^\]]+""))"),"")</f>
        <v/>
      </c>
      <c r="G251" s="87" t="str">
        <f>MasterCMCopy!A251</f>
        <v>1.4</v>
      </c>
      <c r="H251" s="87" t="str">
        <f>MasterCMCopy!B251</f>
        <v/>
      </c>
      <c r="J251" s="86" t="str">
        <f>IF(LEFT(MasterCMCopy!$C251,3)="ND-", IF(LEFT(MasterCMCopy!$X251,10)&lt;&gt;"epo:NonPub", MasterCMCopy!$L251, IF(RIGHT(MasterCMCopy!$X251,13)="epo:Procedure", "MG-Procedure", "")), "")</f>
        <v/>
      </c>
      <c r="K251" s="85" t="str">
        <f>IF(J251="", "", IF(J251="MG-Procedure", "ND-Root", MasterCMCopy!H251))</f>
        <v/>
      </c>
      <c r="L251" s="84" t="str">
        <f>IF($J251="", "", MasterCMCopy!$C251 &amp; " (concernsMaskedObject)")</f>
        <v/>
      </c>
      <c r="M251" s="84" t="str">
        <f>IFERROR(__xludf.DUMMYFUNCTION("IF($J251="""", """", ""Connection from NonPublishedInformation to "" &amp; REGEXEXTRACT(MasterCMCopy!$X251, "".*:(.*)"") &amp; "" under "" &amp; $J251 &amp; ""_"" &amp; $K251)"),"")</f>
        <v/>
      </c>
      <c r="N251" s="84" t="str">
        <f t="shared" si="6"/>
        <v/>
      </c>
      <c r="O251" s="86" t="str">
        <f>IFERROR(__xludf.DUMMYFUNCTION("IF($J251="""", """", IF($J251=""MG-Procedure"", """", REGEXREPLACE(MasterCMCopy!$P251,""\[[^\]]+\]"","""")))"),"")</f>
        <v/>
      </c>
      <c r="P251" s="83" t="str">
        <f>IFERROR(__xludf.DUMMYFUNCTION("REGEXREPLACE($O251,""[^/]+"","".."")"),"")</f>
        <v/>
      </c>
      <c r="Q251" s="84" t="str">
        <f>IF(AND(LEFT(MasterCMCopy!$C251,6)="BT-195", OR(MasterCMCopy!$O251&lt;&gt;MasterCMCopy!$O250,$G251&lt;&gt;$G250,$H251&lt;&gt;$H250)),MasterCMCopy!$C251,"")</f>
        <v/>
      </c>
      <c r="R251" s="84" t="str">
        <f>IF(AND(LEFT(MasterCMCopy!$C251,6)="BT-195", OR(MasterCMCopy!$O251&lt;&gt;MasterCMCopy!$O250,$G251&lt;&gt;$G250,$H251&lt;&gt;$H250)), "The field " &amp; MasterCMCopy!$C251 &amp; ", " &amp; MasterCMCopy!$D251 &amp; ", specifies information to generate the URI of the masked property","")</f>
        <v/>
      </c>
      <c r="S251" s="84" t="str">
        <f>IF(AND(LEFT(MasterCMCopy!$C251,6)="BT-195", OR(MasterCMCopy!$O251&lt;&gt;MasterCMCopy!$O250,$G251&lt;&gt;$G250,$H251&lt;&gt;$H250)),MasterCMCopy!$O251,"")</f>
        <v/>
      </c>
      <c r="T251" s="84" t="str">
        <f>IFERROR(__xludf.DUMMYFUNCTION("IF(AND(LEFT(MasterCMCopy!$C251,6)=""BT-195"", MasterCMCopy!$O251&lt;&gt;MasterCMCopy!$O250),IFNA(REGEXEXTRACT(MasterCMCopy!$Y251,""&lt;(.*)&gt;""),""UNKNOWN""),"""")"),"")</f>
        <v/>
      </c>
      <c r="U251" s="84" t="str">
        <f>IF(AND(LEFT(MasterCMCopy!$C251,6)="BT-197", MasterCMCopy!$C251&lt;&gt;MasterCMCopy!$C250),MasterCMCopy!$C251,"")</f>
        <v/>
      </c>
      <c r="V251" s="84" t="str">
        <f>IF(AND(LEFT(MasterCMCopy!$C251,6)="BT-197", MasterCMCopy!$C251&lt;&gt;MasterCMCopy!$C250), "In " &amp; MasterCMCopy!$C251 &amp; ", " &amp; MasterCMCopy!$D251 &amp; ", we link to the at-voc:non-publication-justification controlled list","")</f>
        <v/>
      </c>
      <c r="W251" s="84" t="str">
        <f>IF(AND(LEFT(MasterCMCopy!$C251,6)="BT-198", MasterCMCopy!$C251&lt;&gt;MasterCMCopy!$C250),MasterCMCopy!$C251,"")</f>
        <v/>
      </c>
      <c r="X251" s="84" t="str">
        <f>IF(AND(LEFT(MasterCMCopy!$C251,6)="BT-198", MasterCMCopy!$C251&lt;&gt;MasterCMCopy!$C250), MasterCMCopy!$D251 &amp; IF(AND(MasterCMCopy!$C251=MasterCMCopy!$C252, MasterCMCopy!$D251&lt;&gt;MasterCMCopy!$D252), (" (" &amp; MasterCMCopy!$D252 &amp; " below SDK 1.6)"), ""),"")</f>
        <v/>
      </c>
      <c r="Y251" s="84" t="str">
        <f t="shared" si="2"/>
        <v>tedm:MG-langString-hasConfidentialityJustification--NonPublishedInformation-ND-LotsGroupAwardCriteriaOrderJustificationUnpublish</v>
      </c>
      <c r="Z251" s="84" t="str">
        <f t="shared" si="3"/>
        <v/>
      </c>
      <c r="AA251" s="84" t="str">
        <f>IF(AND(LEFT(MasterCMCopy!$C251,6)="BT-196", MasterCMCopy!$C251&lt;&gt;MasterCMCopy!$C250),MasterCMCopy!$C251,"")</f>
        <v/>
      </c>
      <c r="AB251" s="84" t="str">
        <f>IF(AND(LEFT(MasterCMCopy!$C251,6)="BT-196", MasterCMCopy!$C251&lt;&gt;MasterCMCopy!$C250), MasterCMCopy!$D251 &amp; " of " &amp; MasterCMCopy!$L251 &amp; " under " &amp; MasterCMCopy!$I251,"")</f>
        <v/>
      </c>
      <c r="AC251" s="84" t="str">
        <f t="shared" si="4"/>
        <v/>
      </c>
      <c r="AD251" s="84" t="str">
        <f t="shared" si="5"/>
        <v/>
      </c>
    </row>
    <row r="252">
      <c r="A252" s="84" t="str">
        <f t="shared" si="1"/>
        <v/>
      </c>
      <c r="B252" s="84" t="str">
        <f>IF(MasterCMCopy!$X252="","---", "tedm:" &amp; IF(LEFT(MasterCMCopy!$C252, 3)="ND-", IF(LEFT(MasterCMCopy!$C256, 3)="ND-", MasterCMCopy!$L258, MasterCMCopy!$L256) &amp; "-" &amp; MasterCMCopy!$C252, MasterCMCopy!$L252 &amp; "-" &amp; MasterCMCopy!$I252))</f>
        <v>tedm:MG-NonPublishedInformation-ND-LotsGroupAwardCriteriaOrderJustificationUnpublish</v>
      </c>
      <c r="C252" s="85" t="str">
        <f>IF(AND(LEFT(MasterCMCopy!$C252,6)="BT-195", OR(LEFT(MasterCMCopy!$C251,3)="ND-",$B252&lt;&gt;$B251)),MasterCMCopy!$L252,"")</f>
        <v/>
      </c>
      <c r="D252" s="84" t="str">
        <f>IF(AND(LEFT(MasterCMCopy!$C252,3)="ND-", OR(MasterCMCopy!$N252&lt;&gt;MasterCMCopy!$N251, MasterCMCopy!$P252&lt;&gt;MasterCMCopy!$P251)),MasterCMCopy!$C252,"")</f>
        <v/>
      </c>
      <c r="E252" s="84" t="str">
        <f>IF(AND(LEFT(MasterCMCopy!$C252,3)="ND-", OR(MasterCMCopy!$N252&lt;&gt;MasterCMCopy!$N251, MasterCMCopy!$P252&lt;&gt;MasterCMCopy!$P251)),MasterCMCopy!$N252,"")</f>
        <v/>
      </c>
      <c r="F252" s="86" t="str">
        <f>IFERROR(__xludf.DUMMYFUNCTION("IF($E252="""", """", REGEXEXTRACT($E252,""efbc:FieldIdentifierCode[^\]]+""))"),"")</f>
        <v/>
      </c>
      <c r="G252" s="87" t="str">
        <f>MasterCMCopy!A252</f>
        <v>1.4</v>
      </c>
      <c r="H252" s="87" t="str">
        <f>MasterCMCopy!B252</f>
        <v/>
      </c>
      <c r="J252" s="86" t="str">
        <f>IF(LEFT(MasterCMCopy!$C252,3)="ND-", IF(LEFT(MasterCMCopy!$X252,10)&lt;&gt;"epo:NonPub", MasterCMCopy!$L252, IF(RIGHT(MasterCMCopy!$X252,13)="epo:Procedure", "MG-Procedure", "")), "")</f>
        <v>MG-AwardEvaluationTerm-isSubjectToTerm-LotGroup</v>
      </c>
      <c r="K252" s="85" t="str">
        <f>IF(J252="", "", IF(J252="MG-Procedure", "ND-Root", MasterCMCopy!H252))</f>
        <v>ND-LotsGroupAwardCriteria</v>
      </c>
      <c r="L252" s="84" t="str">
        <f>IF($J252="", "", MasterCMCopy!$C252 &amp; " (concernsMaskedObject)")</f>
        <v>ND-LotsGroupAwardCriteriaOrderJustificationUnpublish (concernsMaskedObject)</v>
      </c>
      <c r="M252" s="84" t="str">
        <f>IFERROR(__xludf.DUMMYFUNCTION("IF($J252="""", """", ""Connection from NonPublishedInformation to "" &amp; REGEXEXTRACT(MasterCMCopy!$X252, "".*:(.*)"") &amp; "" under "" &amp; $J252 &amp; ""_"" &amp; $K252)"),"Connection from NonPublishedInformation to AwardEvaluationTerm under MG-AwardEvaluationTerm-isSubjectToTerm-LotGroup_ND-LotsGroupAwardCriteria")</f>
        <v>Connection from NonPublishedInformation to AwardEvaluationTerm under MG-AwardEvaluationTerm-isSubjectToTerm-LotGroup_ND-LotsGroupAwardCriteria</v>
      </c>
      <c r="N252" s="84" t="str">
        <f t="shared" si="6"/>
        <v>tedm:MG-AwardEvaluationTerm-isSubjectToTerm-LotGroup_ND-LotsGroupAwardCriteria</v>
      </c>
      <c r="O252" s="86" t="str">
        <f>IFERROR(__xludf.DUMMYFUNCTION("IF($J252="""", """", IF($J252=""MG-Procedure"", """", REGEXREPLACE(MasterCMCopy!$P252,""\[[^\]]+\]"","""")))"),"ext:UBLExtensions/ext:UBLExtension/ext:ExtensionContent/efext:EformsExtension/efac:FieldsPrivacy")</f>
        <v>ext:UBLExtensions/ext:UBLExtension/ext:ExtensionContent/efext:EformsExtension/efac:FieldsPrivacy</v>
      </c>
      <c r="P252" s="83" t="str">
        <f>IFERROR(__xludf.DUMMYFUNCTION("REGEXREPLACE($O252,""[^/]+"","".."")"),"../../../../..")</f>
        <v>../../../../..</v>
      </c>
      <c r="Q252" s="84" t="str">
        <f>IF(AND(LEFT(MasterCMCopy!$C252,6)="BT-195", OR(MasterCMCopy!$O252&lt;&gt;MasterCMCopy!$O251,$G252&lt;&gt;$G251,$H252&lt;&gt;$H251)),MasterCMCopy!$C252,"")</f>
        <v/>
      </c>
      <c r="R252" s="84" t="str">
        <f>IF(AND(LEFT(MasterCMCopy!$C252,6)="BT-195", OR(MasterCMCopy!$O252&lt;&gt;MasterCMCopy!$O251,$G252&lt;&gt;$G251,$H252&lt;&gt;$H251)), "The field " &amp; MasterCMCopy!$C252 &amp; ", " &amp; MasterCMCopy!$D252 &amp; ", specifies information to generate the URI of the masked property","")</f>
        <v/>
      </c>
      <c r="S252" s="84" t="str">
        <f>IF(AND(LEFT(MasterCMCopy!$C252,6)="BT-195", OR(MasterCMCopy!$O252&lt;&gt;MasterCMCopy!$O251,$G252&lt;&gt;$G251,$H252&lt;&gt;$H251)),MasterCMCopy!$O252,"")</f>
        <v/>
      </c>
      <c r="T252" s="84" t="str">
        <f>IFERROR(__xludf.DUMMYFUNCTION("IF(AND(LEFT(MasterCMCopy!$C252,6)=""BT-195"", MasterCMCopy!$O252&lt;&gt;MasterCMCopy!$O251),IFNA(REGEXEXTRACT(MasterCMCopy!$Y252,""&lt;(.*)&gt;""),""UNKNOWN""),"""")"),"")</f>
        <v/>
      </c>
      <c r="U252" s="84" t="str">
        <f>IF(AND(LEFT(MasterCMCopy!$C252,6)="BT-197", MasterCMCopy!$C252&lt;&gt;MasterCMCopy!$C251),MasterCMCopy!$C252,"")</f>
        <v/>
      </c>
      <c r="V252" s="84" t="str">
        <f>IF(AND(LEFT(MasterCMCopy!$C252,6)="BT-197", MasterCMCopy!$C252&lt;&gt;MasterCMCopy!$C251), "In " &amp; MasterCMCopy!$C252 &amp; ", " &amp; MasterCMCopy!$D252 &amp; ", we link to the at-voc:non-publication-justification controlled list","")</f>
        <v/>
      </c>
      <c r="W252" s="84" t="str">
        <f>IF(AND(LEFT(MasterCMCopy!$C252,6)="BT-198", MasterCMCopy!$C252&lt;&gt;MasterCMCopy!$C251),MasterCMCopy!$C252,"")</f>
        <v/>
      </c>
      <c r="X252" s="84" t="str">
        <f>IF(AND(LEFT(MasterCMCopy!$C252,6)="BT-198", MasterCMCopy!$C252&lt;&gt;MasterCMCopy!$C251), MasterCMCopy!$D252 &amp; IF(AND(MasterCMCopy!$C252=MasterCMCopy!$C253, MasterCMCopy!$D252&lt;&gt;MasterCMCopy!$D253), (" (" &amp; MasterCMCopy!$D253 &amp; " below SDK 1.6)"), ""),"")</f>
        <v/>
      </c>
      <c r="Y252" s="84" t="str">
        <f t="shared" si="2"/>
        <v>tedm:MG-langString-hasConfidentialityJustification--NonPublishedInformation-ND-LotsGroupAwardCriteriaOrderJustificationUnpublish</v>
      </c>
      <c r="Z252" s="84" t="str">
        <f t="shared" si="3"/>
        <v/>
      </c>
      <c r="AA252" s="84" t="str">
        <f>IF(AND(LEFT(MasterCMCopy!$C252,6)="BT-196", MasterCMCopy!$C252&lt;&gt;MasterCMCopy!$C251),MasterCMCopy!$C252,"")</f>
        <v/>
      </c>
      <c r="AB252" s="84" t="str">
        <f>IF(AND(LEFT(MasterCMCopy!$C252,6)="BT-196", MasterCMCopy!$C252&lt;&gt;MasterCMCopy!$C251), MasterCMCopy!$D252 &amp; " of " &amp; MasterCMCopy!$L252 &amp; " under " &amp; MasterCMCopy!$I252,"")</f>
        <v/>
      </c>
      <c r="AC252" s="84" t="str">
        <f t="shared" si="4"/>
        <v/>
      </c>
      <c r="AD252" s="84" t="str">
        <f t="shared" si="5"/>
        <v/>
      </c>
    </row>
    <row r="253">
      <c r="A253" s="84" t="str">
        <f t="shared" si="1"/>
        <v/>
      </c>
      <c r="B253" s="84" t="str">
        <f>IF(MasterCMCopy!$X253="","---", "tedm:" &amp; IF(LEFT(MasterCMCopy!$C253, 3)="ND-", IF(LEFT(MasterCMCopy!$C257, 3)="ND-", MasterCMCopy!$L259, MasterCMCopy!$L257) &amp; "-" &amp; MasterCMCopy!$C253, MasterCMCopy!$L253 &amp; "-" &amp; MasterCMCopy!$I253))</f>
        <v>tedm:MG-NonPublishedInformation-ND-LotsGroupAwardCriteriaOrderJustificationUnpublish</v>
      </c>
      <c r="C253" s="85" t="str">
        <f>IF(AND(LEFT(MasterCMCopy!$C253,6)="BT-195", OR(LEFT(MasterCMCopy!$C252,3)="ND-",$B253&lt;&gt;$B252)),MasterCMCopy!$L253,"")</f>
        <v>MG-NonPublishedInformation</v>
      </c>
      <c r="D253" s="84" t="str">
        <f>IF(AND(LEFT(MasterCMCopy!$C253,3)="ND-", OR(MasterCMCopy!$N253&lt;&gt;MasterCMCopy!$N252, MasterCMCopy!$P253&lt;&gt;MasterCMCopy!$P252)),MasterCMCopy!$C253,"")</f>
        <v/>
      </c>
      <c r="E253" s="84" t="str">
        <f>IF(AND(LEFT(MasterCMCopy!$C253,3)="ND-", OR(MasterCMCopy!$N253&lt;&gt;MasterCMCopy!$N252, MasterCMCopy!$P253&lt;&gt;MasterCMCopy!$P252)),MasterCMCopy!$N253,"")</f>
        <v/>
      </c>
      <c r="F253" s="86" t="str">
        <f>IFERROR(__xludf.DUMMYFUNCTION("IF($E253="""", """", REGEXEXTRACT($E253,""efbc:FieldIdentifierCode[^\]]+""))"),"")</f>
        <v/>
      </c>
      <c r="G253" s="87" t="str">
        <f>MasterCMCopy!A253</f>
        <v>1.4</v>
      </c>
      <c r="H253" s="87" t="str">
        <f>MasterCMCopy!B253</f>
        <v/>
      </c>
      <c r="J253" s="86" t="str">
        <f>IF(LEFT(MasterCMCopy!$C253,3)="ND-", IF(LEFT(MasterCMCopy!$X253,10)&lt;&gt;"epo:NonPub", MasterCMCopy!$L253, IF(RIGHT(MasterCMCopy!$X253,13)="epo:Procedure", "MG-Procedure", "")), "")</f>
        <v/>
      </c>
      <c r="K253" s="85" t="str">
        <f>IF(J253="", "", IF(J253="MG-Procedure", "ND-Root", MasterCMCopy!H253))</f>
        <v/>
      </c>
      <c r="L253" s="84" t="str">
        <f>IF($J253="", "", MasterCMCopy!$C253 &amp; " (concernsMaskedObject)")</f>
        <v/>
      </c>
      <c r="M253" s="84" t="str">
        <f>IFERROR(__xludf.DUMMYFUNCTION("IF($J253="""", """", ""Connection from NonPublishedInformation to "" &amp; REGEXEXTRACT(MasterCMCopy!$X253, "".*:(.*)"") &amp; "" under "" &amp; $J253 &amp; ""_"" &amp; $K253)"),"")</f>
        <v/>
      </c>
      <c r="N253" s="84" t="str">
        <f t="shared" si="6"/>
        <v/>
      </c>
      <c r="O253" s="86" t="str">
        <f>IFERROR(__xludf.DUMMYFUNCTION("IF($J253="""", """", IF($J253=""MG-Procedure"", """", REGEXREPLACE(MasterCMCopy!$P253,""\[[^\]]+\]"","""")))"),"")</f>
        <v/>
      </c>
      <c r="P253" s="83" t="str">
        <f>IFERROR(__xludf.DUMMYFUNCTION("REGEXREPLACE($O253,""[^/]+"","".."")"),"")</f>
        <v/>
      </c>
      <c r="Q253" s="84" t="str">
        <f>IF(AND(LEFT(MasterCMCopy!$C253,6)="BT-195", OR(MasterCMCopy!$O253&lt;&gt;MasterCMCopy!$O252,$G253&lt;&gt;$G252,$H253&lt;&gt;$H252)),MasterCMCopy!$C253,"")</f>
        <v>BT-195(BT-733)-LotsGroup</v>
      </c>
      <c r="R253" s="84" t="str">
        <f>IF(AND(LEFT(MasterCMCopy!$C253,6)="BT-195", OR(MasterCMCopy!$O253&lt;&gt;MasterCMCopy!$O252,$G253&lt;&gt;$G252,$H253&lt;&gt;$H252)), "The field " &amp; MasterCMCopy!$C253 &amp; ", " &amp; MasterCMCopy!$D253 &amp; ", specifies information to generate the URI of the masked property","")</f>
        <v>The field BT-195(BT-733)-LotsGroup, Unpublished Identifier, specifies information to generate the URI of the masked property</v>
      </c>
      <c r="S253" s="84" t="str">
        <f>IF(AND(LEFT(MasterCMCopy!$C253,6)="BT-195", OR(MasterCMCopy!$O253&lt;&gt;MasterCMCopy!$O252,$G253&lt;&gt;$G252,$H253&lt;&gt;$H252)),MasterCMCopy!$O253,"")</f>
        <v>efbc:FieldIdentifierCode/text() = 'awa-cri-ord'</v>
      </c>
      <c r="T253" s="88" t="str">
        <f>IFERROR(__xludf.DUMMYFUNCTION("IF(AND(LEFT(MasterCMCopy!$C253,6)=""BT-195"", MasterCMCopy!$O253&lt;&gt;MasterCMCopy!$O252),IFNA(REGEXEXTRACT(MasterCMCopy!$Y253,""&lt;(.*)&gt;""),""UNKNOWN""),"""")"),"http://data.europa.eu/a4g/ontology#hasAwardCriteriaOrderJustification")</f>
        <v>http://data.europa.eu/a4g/ontology#hasAwardCriteriaOrderJustification</v>
      </c>
      <c r="U253" s="84" t="str">
        <f>IF(AND(LEFT(MasterCMCopy!$C253,6)="BT-197", MasterCMCopy!$C253&lt;&gt;MasterCMCopy!$C252),MasterCMCopy!$C253,"")</f>
        <v/>
      </c>
      <c r="V253" s="84" t="str">
        <f>IF(AND(LEFT(MasterCMCopy!$C253,6)="BT-197", MasterCMCopy!$C253&lt;&gt;MasterCMCopy!$C252), "In " &amp; MasterCMCopy!$C253 &amp; ", " &amp; MasterCMCopy!$D253 &amp; ", we link to the at-voc:non-publication-justification controlled list","")</f>
        <v/>
      </c>
      <c r="W253" s="84" t="str">
        <f>IF(AND(LEFT(MasterCMCopy!$C253,6)="BT-198", MasterCMCopy!$C253&lt;&gt;MasterCMCopy!$C252),MasterCMCopy!$C253,"")</f>
        <v/>
      </c>
      <c r="X253" s="84" t="str">
        <f>IF(AND(LEFT(MasterCMCopy!$C253,6)="BT-198", MasterCMCopy!$C253&lt;&gt;MasterCMCopy!$C252), MasterCMCopy!$D253 &amp; IF(AND(MasterCMCopy!$C253=MasterCMCopy!$C254, MasterCMCopy!$D253&lt;&gt;MasterCMCopy!$D254), (" (" &amp; MasterCMCopy!$D254 &amp; " below SDK 1.6)"), ""),"")</f>
        <v/>
      </c>
      <c r="Y253" s="84" t="str">
        <f t="shared" si="2"/>
        <v>tedm:MG-langString-hasConfidentialityJustification--NonPublishedInformation-ND-LotsGroupAwardCriteriaOrderJustificationUnpublish</v>
      </c>
      <c r="Z253" s="84" t="str">
        <f t="shared" si="3"/>
        <v/>
      </c>
      <c r="AA253" s="84" t="str">
        <f>IF(AND(LEFT(MasterCMCopy!$C253,6)="BT-196", MasterCMCopy!$C253&lt;&gt;MasterCMCopy!$C252),MasterCMCopy!$C253,"")</f>
        <v/>
      </c>
      <c r="AB253" s="84" t="str">
        <f>IF(AND(LEFT(MasterCMCopy!$C253,6)="BT-196", MasterCMCopy!$C253&lt;&gt;MasterCMCopy!$C252), MasterCMCopy!$D253 &amp; " of " &amp; MasterCMCopy!$L253 &amp; " under " &amp; MasterCMCopy!$I253,"")</f>
        <v/>
      </c>
      <c r="AC253" s="84" t="str">
        <f t="shared" si="4"/>
        <v/>
      </c>
      <c r="AD253" s="84" t="str">
        <f t="shared" si="5"/>
        <v/>
      </c>
    </row>
    <row r="254">
      <c r="A254" s="84" t="str">
        <f t="shared" si="1"/>
        <v/>
      </c>
      <c r="B254" s="84" t="str">
        <f>IF(MasterCMCopy!$X254="","---", "tedm:" &amp; IF(LEFT(MasterCMCopy!$C254, 3)="ND-", IF(LEFT(MasterCMCopy!$C258, 3)="ND-", MasterCMCopy!$L260, MasterCMCopy!$L258) &amp; "-" &amp; MasterCMCopy!$C254, MasterCMCopy!$L254 &amp; "-" &amp; MasterCMCopy!$I254))</f>
        <v>tedm:MG-NonPublishedInformation-ND-LotsGroupAwardCriteriaOrderJustificationUnpublish</v>
      </c>
      <c r="C254" s="85" t="str">
        <f>IF(AND(LEFT(MasterCMCopy!$C254,6)="BT-195", OR(LEFT(MasterCMCopy!$C253,3)="ND-",$B254&lt;&gt;$B253)),MasterCMCopy!$L254,"")</f>
        <v/>
      </c>
      <c r="D254" s="84" t="str">
        <f>IF(AND(LEFT(MasterCMCopy!$C254,3)="ND-", OR(MasterCMCopy!$N254&lt;&gt;MasterCMCopy!$N253, MasterCMCopy!$P254&lt;&gt;MasterCMCopy!$P253)),MasterCMCopy!$C254,"")</f>
        <v/>
      </c>
      <c r="E254" s="84" t="str">
        <f>IF(AND(LEFT(MasterCMCopy!$C254,3)="ND-", OR(MasterCMCopy!$N254&lt;&gt;MasterCMCopy!$N253, MasterCMCopy!$P254&lt;&gt;MasterCMCopy!$P253)),MasterCMCopy!$N254,"")</f>
        <v/>
      </c>
      <c r="F254" s="86" t="str">
        <f>IFERROR(__xludf.DUMMYFUNCTION("IF($E254="""", """", REGEXEXTRACT($E254,""efbc:FieldIdentifierCode[^\]]+""))"),"")</f>
        <v/>
      </c>
      <c r="G254" s="87" t="str">
        <f>MasterCMCopy!A254</f>
        <v>1.4</v>
      </c>
      <c r="H254" s="87" t="str">
        <f>MasterCMCopy!B254</f>
        <v/>
      </c>
      <c r="J254" s="86" t="str">
        <f>IF(LEFT(MasterCMCopy!$C254,3)="ND-", IF(LEFT(MasterCMCopy!$X254,10)&lt;&gt;"epo:NonPub", MasterCMCopy!$L254, IF(RIGHT(MasterCMCopy!$X254,13)="epo:Procedure", "MG-Procedure", "")), "")</f>
        <v/>
      </c>
      <c r="K254" s="85" t="str">
        <f>IF(J254="", "", IF(J254="MG-Procedure", "ND-Root", MasterCMCopy!H254))</f>
        <v/>
      </c>
      <c r="L254" s="84" t="str">
        <f>IF($J254="", "", MasterCMCopy!$C254 &amp; " (concernsMaskedObject)")</f>
        <v/>
      </c>
      <c r="M254" s="84" t="str">
        <f>IFERROR(__xludf.DUMMYFUNCTION("IF($J254="""", """", ""Connection from NonPublishedInformation to "" &amp; REGEXEXTRACT(MasterCMCopy!$X254, "".*:(.*)"") &amp; "" under "" &amp; $J254 &amp; ""_"" &amp; $K254)"),"")</f>
        <v/>
      </c>
      <c r="N254" s="84" t="str">
        <f t="shared" si="6"/>
        <v/>
      </c>
      <c r="O254" s="86" t="str">
        <f>IFERROR(__xludf.DUMMYFUNCTION("IF($J254="""", """", IF($J254=""MG-Procedure"", """", REGEXREPLACE(MasterCMCopy!$P254,""\[[^\]]+\]"","""")))"),"")</f>
        <v/>
      </c>
      <c r="P254" s="83" t="str">
        <f>IFERROR(__xludf.DUMMYFUNCTION("REGEXREPLACE($O254,""[^/]+"","".."")"),"")</f>
        <v/>
      </c>
      <c r="Q254" s="84" t="str">
        <f>IF(AND(LEFT(MasterCMCopy!$C254,6)="BT-195", OR(MasterCMCopy!$O254&lt;&gt;MasterCMCopy!$O253,$G254&lt;&gt;$G253,$H254&lt;&gt;$H253)),MasterCMCopy!$C254,"")</f>
        <v/>
      </c>
      <c r="R254" s="84" t="str">
        <f>IF(AND(LEFT(MasterCMCopy!$C254,6)="BT-195", OR(MasterCMCopy!$O254&lt;&gt;MasterCMCopy!$O253,$G254&lt;&gt;$G253,$H254&lt;&gt;$H253)), "The field " &amp; MasterCMCopy!$C254 &amp; ", " &amp; MasterCMCopy!$D254 &amp; ", specifies information to generate the URI of the masked property","")</f>
        <v/>
      </c>
      <c r="S254" s="84" t="str">
        <f>IF(AND(LEFT(MasterCMCopy!$C254,6)="BT-195", OR(MasterCMCopy!$O254&lt;&gt;MasterCMCopy!$O253,$G254&lt;&gt;$G253,$H254&lt;&gt;$H253)),MasterCMCopy!$O254,"")</f>
        <v/>
      </c>
      <c r="T254" s="84" t="str">
        <f>IFERROR(__xludf.DUMMYFUNCTION("IF(AND(LEFT(MasterCMCopy!$C254,6)=""BT-195"", MasterCMCopy!$O254&lt;&gt;MasterCMCopy!$O253),IFNA(REGEXEXTRACT(MasterCMCopy!$Y254,""&lt;(.*)&gt;""),""UNKNOWN""),"""")"),"")</f>
        <v/>
      </c>
      <c r="U254" s="84" t="str">
        <f>IF(AND(LEFT(MasterCMCopy!$C254,6)="BT-197", MasterCMCopy!$C254&lt;&gt;MasterCMCopy!$C253),MasterCMCopy!$C254,"")</f>
        <v/>
      </c>
      <c r="V254" s="84" t="str">
        <f>IF(AND(LEFT(MasterCMCopy!$C254,6)="BT-197", MasterCMCopy!$C254&lt;&gt;MasterCMCopy!$C253), "In " &amp; MasterCMCopy!$C254 &amp; ", " &amp; MasterCMCopy!$D254 &amp; ", we link to the at-voc:non-publication-justification controlled list","")</f>
        <v/>
      </c>
      <c r="W254" s="84" t="str">
        <f>IF(AND(LEFT(MasterCMCopy!$C254,6)="BT-198", MasterCMCopy!$C254&lt;&gt;MasterCMCopy!$C253),MasterCMCopy!$C254,"")</f>
        <v/>
      </c>
      <c r="X254" s="84" t="str">
        <f>IF(AND(LEFT(MasterCMCopy!$C254,6)="BT-198", MasterCMCopy!$C254&lt;&gt;MasterCMCopy!$C253), MasterCMCopy!$D254 &amp; IF(AND(MasterCMCopy!$C254=MasterCMCopy!$C255, MasterCMCopy!$D254&lt;&gt;MasterCMCopy!$D255), (" (" &amp; MasterCMCopy!$D255 &amp; " below SDK 1.6)"), ""),"")</f>
        <v/>
      </c>
      <c r="Y254" s="84" t="str">
        <f t="shared" si="2"/>
        <v>tedm:MG-langString-hasConfidentialityJustification--NonPublishedInformation-ND-LotsGroupAwardCriteriaOrderJustificationUnpublish</v>
      </c>
      <c r="Z254" s="84" t="str">
        <f t="shared" si="3"/>
        <v/>
      </c>
      <c r="AA254" s="84" t="str">
        <f>IF(AND(LEFT(MasterCMCopy!$C254,6)="BT-196", MasterCMCopy!$C254&lt;&gt;MasterCMCopy!$C253),MasterCMCopy!$C254,"")</f>
        <v>BT-196(BT-733)-LotsGroup</v>
      </c>
      <c r="AB254" s="84" t="str">
        <f>IF(AND(LEFT(MasterCMCopy!$C254,6)="BT-196", MasterCMCopy!$C254&lt;&gt;MasterCMCopy!$C253), MasterCMCopy!$D254 &amp; " of " &amp; MasterCMCopy!$L254 &amp; " under " &amp; MasterCMCopy!$I254,"")</f>
        <v>Unpublished Justification Description of MG-NonPublishedInformation under ND-LotsGroupAwardCriteriaOrderJustificationUnpublish</v>
      </c>
      <c r="AC254" s="84" t="str">
        <f t="shared" si="4"/>
        <v>BT-196(BT-733)-LotsGroup-Language</v>
      </c>
      <c r="AD254" s="84" t="str">
        <f t="shared" si="5"/>
        <v>Language of Unpublished Justification Description of MG-NonPublishedInformation under ND-LotsGroupAwardCriteriaOrderJustificationUnpublish</v>
      </c>
    </row>
    <row r="255">
      <c r="A255" s="84" t="str">
        <f t="shared" si="1"/>
        <v/>
      </c>
      <c r="B255" s="84" t="str">
        <f>IF(MasterCMCopy!$X255="","---", "tedm:" &amp; IF(LEFT(MasterCMCopy!$C255, 3)="ND-", IF(LEFT(MasterCMCopy!$C259, 3)="ND-", MasterCMCopy!$L261, MasterCMCopy!$L259) &amp; "-" &amp; MasterCMCopy!$C255, MasterCMCopy!$L255 &amp; "-" &amp; MasterCMCopy!$I255))</f>
        <v>tedm:MG-NonPublishedInformation-ND-LotsGroupAwardCriteriaOrderJustificationUnpublish</v>
      </c>
      <c r="C255" s="85" t="str">
        <f>IF(AND(LEFT(MasterCMCopy!$C255,6)="BT-195", OR(LEFT(MasterCMCopy!$C254,3)="ND-",$B255&lt;&gt;$B254)),MasterCMCopy!$L255,"")</f>
        <v/>
      </c>
      <c r="D255" s="84" t="str">
        <f>IF(AND(LEFT(MasterCMCopy!$C255,3)="ND-", OR(MasterCMCopy!$N255&lt;&gt;MasterCMCopy!$N254, MasterCMCopy!$P255&lt;&gt;MasterCMCopy!$P254)),MasterCMCopy!$C255,"")</f>
        <v/>
      </c>
      <c r="E255" s="84" t="str">
        <f>IF(AND(LEFT(MasterCMCopy!$C255,3)="ND-", OR(MasterCMCopy!$N255&lt;&gt;MasterCMCopy!$N254, MasterCMCopy!$P255&lt;&gt;MasterCMCopy!$P254)),MasterCMCopy!$N255,"")</f>
        <v/>
      </c>
      <c r="F255" s="86" t="str">
        <f>IFERROR(__xludf.DUMMYFUNCTION("IF($E255="""", """", REGEXEXTRACT($E255,""efbc:FieldIdentifierCode[^\]]+""))"),"")</f>
        <v/>
      </c>
      <c r="G255" s="87" t="str">
        <f>MasterCMCopy!A255</f>
        <v>1.4</v>
      </c>
      <c r="H255" s="87" t="str">
        <f>MasterCMCopy!B255</f>
        <v/>
      </c>
      <c r="J255" s="86" t="str">
        <f>IF(LEFT(MasterCMCopy!$C255,3)="ND-", IF(LEFT(MasterCMCopy!$X255,10)&lt;&gt;"epo:NonPub", MasterCMCopy!$L255, IF(RIGHT(MasterCMCopy!$X255,13)="epo:Procedure", "MG-Procedure", "")), "")</f>
        <v/>
      </c>
      <c r="K255" s="85" t="str">
        <f>IF(J255="", "", IF(J255="MG-Procedure", "ND-Root", MasterCMCopy!H255))</f>
        <v/>
      </c>
      <c r="L255" s="84" t="str">
        <f>IF($J255="", "", MasterCMCopy!$C255 &amp; " (concernsMaskedObject)")</f>
        <v/>
      </c>
      <c r="M255" s="84" t="str">
        <f>IFERROR(__xludf.DUMMYFUNCTION("IF($J255="""", """", ""Connection from NonPublishedInformation to "" &amp; REGEXEXTRACT(MasterCMCopy!$X255, "".*:(.*)"") &amp; "" under "" &amp; $J255 &amp; ""_"" &amp; $K255)"),"")</f>
        <v/>
      </c>
      <c r="N255" s="84" t="str">
        <f t="shared" si="6"/>
        <v/>
      </c>
      <c r="O255" s="86" t="str">
        <f>IFERROR(__xludf.DUMMYFUNCTION("IF($J255="""", """", IF($J255=""MG-Procedure"", """", REGEXREPLACE(MasterCMCopy!$P255,""\[[^\]]+\]"","""")))"),"")</f>
        <v/>
      </c>
      <c r="P255" s="83" t="str">
        <f>IFERROR(__xludf.DUMMYFUNCTION("REGEXREPLACE($O255,""[^/]+"","".."")"),"")</f>
        <v/>
      </c>
      <c r="Q255" s="84" t="str">
        <f>IF(AND(LEFT(MasterCMCopy!$C255,6)="BT-195", OR(MasterCMCopy!$O255&lt;&gt;MasterCMCopy!$O254,$G255&lt;&gt;$G254,$H255&lt;&gt;$H254)),MasterCMCopy!$C255,"")</f>
        <v/>
      </c>
      <c r="R255" s="84" t="str">
        <f>IF(AND(LEFT(MasterCMCopy!$C255,6)="BT-195", OR(MasterCMCopy!$O255&lt;&gt;MasterCMCopy!$O254,$G255&lt;&gt;$G254,$H255&lt;&gt;$H254)), "The field " &amp; MasterCMCopy!$C255 &amp; ", " &amp; MasterCMCopy!$D255 &amp; ", specifies information to generate the URI of the masked property","")</f>
        <v/>
      </c>
      <c r="S255" s="84" t="str">
        <f>IF(AND(LEFT(MasterCMCopy!$C255,6)="BT-195", OR(MasterCMCopy!$O255&lt;&gt;MasterCMCopy!$O254,$G255&lt;&gt;$G254,$H255&lt;&gt;$H254)),MasterCMCopy!$O255,"")</f>
        <v/>
      </c>
      <c r="T255" s="84" t="str">
        <f>IFERROR(__xludf.DUMMYFUNCTION("IF(AND(LEFT(MasterCMCopy!$C255,6)=""BT-195"", MasterCMCopy!$O255&lt;&gt;MasterCMCopy!$O254),IFNA(REGEXEXTRACT(MasterCMCopy!$Y255,""&lt;(.*)&gt;""),""UNKNOWN""),"""")"),"")</f>
        <v/>
      </c>
      <c r="U255" s="84" t="str">
        <f>IF(AND(LEFT(MasterCMCopy!$C255,6)="BT-197", MasterCMCopy!$C255&lt;&gt;MasterCMCopy!$C254),MasterCMCopy!$C255,"")</f>
        <v>BT-197(BT-733)-LotsGroup</v>
      </c>
      <c r="V255" s="84" t="str">
        <f>IF(AND(LEFT(MasterCMCopy!$C255,6)="BT-197", MasterCMCopy!$C255&lt;&gt;MasterCMCopy!$C254), "In " &amp; MasterCMCopy!$C255 &amp; ", " &amp; MasterCMCopy!$D255 &amp; ", we link to the at-voc:non-publication-justification controlled list","")</f>
        <v>In BT-197(BT-733)-LotsGroup, Unpublished Justification Code, we link to the at-voc:non-publication-justification controlled list</v>
      </c>
      <c r="W255" s="84" t="str">
        <f>IF(AND(LEFT(MasterCMCopy!$C255,6)="BT-198", MasterCMCopy!$C255&lt;&gt;MasterCMCopy!$C254),MasterCMCopy!$C255,"")</f>
        <v/>
      </c>
      <c r="X255" s="84" t="str">
        <f>IF(AND(LEFT(MasterCMCopy!$C255,6)="BT-198", MasterCMCopy!$C255&lt;&gt;MasterCMCopy!$C254), MasterCMCopy!$D255 &amp; IF(AND(MasterCMCopy!$C255=MasterCMCopy!$C256, MasterCMCopy!$D255&lt;&gt;MasterCMCopy!$D256), (" (" &amp; MasterCMCopy!$D256 &amp; " below SDK 1.6)"), ""),"")</f>
        <v/>
      </c>
      <c r="Y255" s="84" t="str">
        <f t="shared" si="2"/>
        <v>tedm:MG-langString-hasConfidentialityJustification--NonPublishedInformation-ND-LotsGroupAwardCriteriaOrderJustificationUnpublish</v>
      </c>
      <c r="Z255" s="84" t="str">
        <f t="shared" si="3"/>
        <v/>
      </c>
      <c r="AA255" s="84" t="str">
        <f>IF(AND(LEFT(MasterCMCopy!$C255,6)="BT-196", MasterCMCopy!$C255&lt;&gt;MasterCMCopy!$C254),MasterCMCopy!$C255,"")</f>
        <v/>
      </c>
      <c r="AB255" s="84" t="str">
        <f>IF(AND(LEFT(MasterCMCopy!$C255,6)="BT-196", MasterCMCopy!$C255&lt;&gt;MasterCMCopy!$C254), MasterCMCopy!$D255 &amp; " of " &amp; MasterCMCopy!$L255 &amp; " under " &amp; MasterCMCopy!$I255,"")</f>
        <v/>
      </c>
      <c r="AC255" s="84" t="str">
        <f t="shared" si="4"/>
        <v/>
      </c>
      <c r="AD255" s="84" t="str">
        <f t="shared" si="5"/>
        <v/>
      </c>
    </row>
    <row r="256">
      <c r="A256" s="84" t="str">
        <f t="shared" si="1"/>
        <v/>
      </c>
      <c r="B256" s="84" t="str">
        <f>IF(MasterCMCopy!$X256="","---", "tedm:" &amp; IF(LEFT(MasterCMCopy!$C256, 3)="ND-", IF(LEFT(MasterCMCopy!$C260, 3)="ND-", MasterCMCopy!$L262, MasterCMCopy!$L260) &amp; "-" &amp; MasterCMCopy!$C256, MasterCMCopy!$L256 &amp; "-" &amp; MasterCMCopy!$I256))</f>
        <v>tedm:MG-NonPublishedInformation-ND-LotsGroupAwardCriteriaOrderJustificationUnpublish</v>
      </c>
      <c r="C256" s="85" t="str">
        <f>IF(AND(LEFT(MasterCMCopy!$C256,6)="BT-195", OR(LEFT(MasterCMCopy!$C255,3)="ND-",$B256&lt;&gt;$B255)),MasterCMCopy!$L256,"")</f>
        <v/>
      </c>
      <c r="D256" s="84" t="str">
        <f>IF(AND(LEFT(MasterCMCopy!$C256,3)="ND-", OR(MasterCMCopy!$N256&lt;&gt;MasterCMCopy!$N255, MasterCMCopy!$P256&lt;&gt;MasterCMCopy!$P255)),MasterCMCopy!$C256,"")</f>
        <v/>
      </c>
      <c r="E256" s="84" t="str">
        <f>IF(AND(LEFT(MasterCMCopy!$C256,3)="ND-", OR(MasterCMCopy!$N256&lt;&gt;MasterCMCopy!$N255, MasterCMCopy!$P256&lt;&gt;MasterCMCopy!$P255)),MasterCMCopy!$N256,"")</f>
        <v/>
      </c>
      <c r="F256" s="86" t="str">
        <f>IFERROR(__xludf.DUMMYFUNCTION("IF($E256="""", """", REGEXEXTRACT($E256,""efbc:FieldIdentifierCode[^\]]+""))"),"")</f>
        <v/>
      </c>
      <c r="G256" s="87" t="str">
        <f>MasterCMCopy!A256</f>
        <v>1.4</v>
      </c>
      <c r="H256" s="87" t="str">
        <f>MasterCMCopy!B256</f>
        <v>1.5</v>
      </c>
      <c r="J256" s="86" t="str">
        <f>IF(LEFT(MasterCMCopy!$C256,3)="ND-", IF(LEFT(MasterCMCopy!$X256,10)&lt;&gt;"epo:NonPub", MasterCMCopy!$L256, IF(RIGHT(MasterCMCopy!$X256,13)="epo:Procedure", "MG-Procedure", "")), "")</f>
        <v/>
      </c>
      <c r="K256" s="85" t="str">
        <f>IF(J256="", "", IF(J256="MG-Procedure", "ND-Root", MasterCMCopy!H256))</f>
        <v/>
      </c>
      <c r="L256" s="84" t="str">
        <f>IF($J256="", "", MasterCMCopy!$C256 &amp; " (concernsMaskedObject)")</f>
        <v/>
      </c>
      <c r="M256" s="84" t="str">
        <f>IFERROR(__xludf.DUMMYFUNCTION("IF($J256="""", """", ""Connection from NonPublishedInformation to "" &amp; REGEXEXTRACT(MasterCMCopy!$X256, "".*:(.*)"") &amp; "" under "" &amp; $J256 &amp; ""_"" &amp; $K256)"),"")</f>
        <v/>
      </c>
      <c r="N256" s="84" t="str">
        <f t="shared" si="6"/>
        <v/>
      </c>
      <c r="O256" s="86" t="str">
        <f>IFERROR(__xludf.DUMMYFUNCTION("IF($J256="""", """", IF($J256=""MG-Procedure"", """", REGEXREPLACE(MasterCMCopy!$P256,""\[[^\]]+\]"","""")))"),"")</f>
        <v/>
      </c>
      <c r="P256" s="83" t="str">
        <f>IFERROR(__xludf.DUMMYFUNCTION("REGEXREPLACE($O256,""[^/]+"","".."")"),"")</f>
        <v/>
      </c>
      <c r="Q256" s="84" t="str">
        <f>IF(AND(LEFT(MasterCMCopy!$C256,6)="BT-195", OR(MasterCMCopy!$O256&lt;&gt;MasterCMCopy!$O255,$G256&lt;&gt;$G255,$H256&lt;&gt;$H255)),MasterCMCopy!$C256,"")</f>
        <v/>
      </c>
      <c r="R256" s="84" t="str">
        <f>IF(AND(LEFT(MasterCMCopy!$C256,6)="BT-195", OR(MasterCMCopy!$O256&lt;&gt;MasterCMCopy!$O255,$G256&lt;&gt;$G255,$H256&lt;&gt;$H255)), "The field " &amp; MasterCMCopy!$C256 &amp; ", " &amp; MasterCMCopy!$D256 &amp; ", specifies information to generate the URI of the masked property","")</f>
        <v/>
      </c>
      <c r="S256" s="84" t="str">
        <f>IF(AND(LEFT(MasterCMCopy!$C256,6)="BT-195", OR(MasterCMCopy!$O256&lt;&gt;MasterCMCopy!$O255,$G256&lt;&gt;$G255,$H256&lt;&gt;$H255)),MasterCMCopy!$O256,"")</f>
        <v/>
      </c>
      <c r="T256" s="84" t="str">
        <f>IFERROR(__xludf.DUMMYFUNCTION("IF(AND(LEFT(MasterCMCopy!$C256,6)=""BT-195"", MasterCMCopy!$O256&lt;&gt;MasterCMCopy!$O255),IFNA(REGEXEXTRACT(MasterCMCopy!$Y256,""&lt;(.*)&gt;""),""UNKNOWN""),"""")"),"")</f>
        <v/>
      </c>
      <c r="U256" s="84" t="str">
        <f>IF(AND(LEFT(MasterCMCopy!$C256,6)="BT-197", MasterCMCopy!$C256&lt;&gt;MasterCMCopy!$C255),MasterCMCopy!$C256,"")</f>
        <v/>
      </c>
      <c r="V256" s="84" t="str">
        <f>IF(AND(LEFT(MasterCMCopy!$C256,6)="BT-197", MasterCMCopy!$C256&lt;&gt;MasterCMCopy!$C255), "In " &amp; MasterCMCopy!$C256 &amp; ", " &amp; MasterCMCopy!$D256 &amp; ", we link to the at-voc:non-publication-justification controlled list","")</f>
        <v/>
      </c>
      <c r="W256" s="84" t="str">
        <f>IF(AND(LEFT(MasterCMCopy!$C256,6)="BT-198", MasterCMCopy!$C256&lt;&gt;MasterCMCopy!$C255),MasterCMCopy!$C256,"")</f>
        <v>BT-198(BT-733)-LotsGroup</v>
      </c>
      <c r="X256" s="84" t="str">
        <f>IF(AND(LEFT(MasterCMCopy!$C256,6)="BT-198", MasterCMCopy!$C256&lt;&gt;MasterCMCopy!$C255), MasterCMCopy!$D256 &amp; IF(AND(MasterCMCopy!$C256=MasterCMCopy!$C257, MasterCMCopy!$D256&lt;&gt;MasterCMCopy!$D257), (" (" &amp; MasterCMCopy!$D257 &amp; " below SDK 1.6)"), ""),"")</f>
        <v>Unpublished Accessibility Date (Unpublished Access Date below SDK 1.6)</v>
      </c>
      <c r="Y256" s="84" t="str">
        <f t="shared" si="2"/>
        <v>tedm:MG-langString-hasConfidentialityJustification--NonPublishedInformation-ND-LotsGroupAwardCriteriaOrderJustificationUnpublish</v>
      </c>
      <c r="Z256" s="84" t="str">
        <f t="shared" si="3"/>
        <v/>
      </c>
      <c r="AA256" s="84" t="str">
        <f>IF(AND(LEFT(MasterCMCopy!$C256,6)="BT-196", MasterCMCopy!$C256&lt;&gt;MasterCMCopy!$C255),MasterCMCopy!$C256,"")</f>
        <v/>
      </c>
      <c r="AB256" s="84" t="str">
        <f>IF(AND(LEFT(MasterCMCopy!$C256,6)="BT-196", MasterCMCopy!$C256&lt;&gt;MasterCMCopy!$C255), MasterCMCopy!$D256 &amp; " of " &amp; MasterCMCopy!$L256 &amp; " under " &amp; MasterCMCopy!$I256,"")</f>
        <v/>
      </c>
      <c r="AC256" s="84" t="str">
        <f t="shared" si="4"/>
        <v/>
      </c>
      <c r="AD256" s="84" t="str">
        <f t="shared" si="5"/>
        <v/>
      </c>
    </row>
    <row r="257">
      <c r="A257" s="84" t="str">
        <f t="shared" si="1"/>
        <v/>
      </c>
      <c r="B257" s="84" t="str">
        <f>IF(MasterCMCopy!$X257="","---", "tedm:" &amp; IF(LEFT(MasterCMCopy!$C257, 3)="ND-", IF(LEFT(MasterCMCopy!$C261, 3)="ND-", MasterCMCopy!$L263, MasterCMCopy!$L261) &amp; "-" &amp; MasterCMCopy!$C257, MasterCMCopy!$L257 &amp; "-" &amp; MasterCMCopy!$I257))</f>
        <v>tedm:MG-NonPublishedInformation-ND-LotsGroupAwardCriteriaOrderJustificationUnpublish</v>
      </c>
      <c r="C257" s="85" t="str">
        <f>IF(AND(LEFT(MasterCMCopy!$C257,6)="BT-195", OR(LEFT(MasterCMCopy!$C256,3)="ND-",$B257&lt;&gt;$B256)),MasterCMCopy!$L257,"")</f>
        <v/>
      </c>
      <c r="D257" s="84" t="str">
        <f>IF(AND(LEFT(MasterCMCopy!$C257,3)="ND-", OR(MasterCMCopy!$N257&lt;&gt;MasterCMCopy!$N256, MasterCMCopy!$P257&lt;&gt;MasterCMCopy!$P256)),MasterCMCopy!$C257,"")</f>
        <v/>
      </c>
      <c r="E257" s="84" t="str">
        <f>IF(AND(LEFT(MasterCMCopy!$C257,3)="ND-", OR(MasterCMCopy!$N257&lt;&gt;MasterCMCopy!$N256, MasterCMCopy!$P257&lt;&gt;MasterCMCopy!$P256)),MasterCMCopy!$N257,"")</f>
        <v/>
      </c>
      <c r="F257" s="86" t="str">
        <f>IFERROR(__xludf.DUMMYFUNCTION("IF($E257="""", """", REGEXEXTRACT($E257,""efbc:FieldIdentifierCode[^\]]+""))"),"")</f>
        <v/>
      </c>
      <c r="G257" s="87" t="str">
        <f>MasterCMCopy!A257</f>
        <v>1.6</v>
      </c>
      <c r="H257" s="87" t="str">
        <f>MasterCMCopy!B257</f>
        <v/>
      </c>
      <c r="J257" s="86" t="str">
        <f>IF(LEFT(MasterCMCopy!$C257,3)="ND-", IF(LEFT(MasterCMCopy!$X257,10)&lt;&gt;"epo:NonPub", MasterCMCopy!$L257, IF(RIGHT(MasterCMCopy!$X257,13)="epo:Procedure", "MG-Procedure", "")), "")</f>
        <v/>
      </c>
      <c r="K257" s="85" t="str">
        <f>IF(J257="", "", IF(J257="MG-Procedure", "ND-Root", MasterCMCopy!H257))</f>
        <v/>
      </c>
      <c r="L257" s="84" t="str">
        <f>IF($J257="", "", MasterCMCopy!$C257 &amp; " (concernsMaskedObject)")</f>
        <v/>
      </c>
      <c r="M257" s="84" t="str">
        <f>IFERROR(__xludf.DUMMYFUNCTION("IF($J257="""", """", ""Connection from NonPublishedInformation to "" &amp; REGEXEXTRACT(MasterCMCopy!$X257, "".*:(.*)"") &amp; "" under "" &amp; $J257 &amp; ""_"" &amp; $K257)"),"")</f>
        <v/>
      </c>
      <c r="N257" s="84" t="str">
        <f t="shared" si="6"/>
        <v/>
      </c>
      <c r="O257" s="86" t="str">
        <f>IFERROR(__xludf.DUMMYFUNCTION("IF($J257="""", """", IF($J257=""MG-Procedure"", """", REGEXREPLACE(MasterCMCopy!$P257,""\[[^\]]+\]"","""")))"),"")</f>
        <v/>
      </c>
      <c r="P257" s="83" t="str">
        <f>IFERROR(__xludf.DUMMYFUNCTION("REGEXREPLACE($O257,""[^/]+"","".."")"),"")</f>
        <v/>
      </c>
      <c r="Q257" s="84" t="str">
        <f>IF(AND(LEFT(MasterCMCopy!$C257,6)="BT-195", OR(MasterCMCopy!$O257&lt;&gt;MasterCMCopy!$O256,$G257&lt;&gt;$G256,$H257&lt;&gt;$H256)),MasterCMCopy!$C257,"")</f>
        <v/>
      </c>
      <c r="R257" s="84" t="str">
        <f>IF(AND(LEFT(MasterCMCopy!$C257,6)="BT-195", OR(MasterCMCopy!$O257&lt;&gt;MasterCMCopy!$O256,$G257&lt;&gt;$G256,$H257&lt;&gt;$H256)), "The field " &amp; MasterCMCopy!$C257 &amp; ", " &amp; MasterCMCopy!$D257 &amp; ", specifies information to generate the URI of the masked property","")</f>
        <v/>
      </c>
      <c r="S257" s="84" t="str">
        <f>IF(AND(LEFT(MasterCMCopy!$C257,6)="BT-195", OR(MasterCMCopy!$O257&lt;&gt;MasterCMCopy!$O256,$G257&lt;&gt;$G256,$H257&lt;&gt;$H256)),MasterCMCopy!$O257,"")</f>
        <v/>
      </c>
      <c r="T257" s="84" t="str">
        <f>IFERROR(__xludf.DUMMYFUNCTION("IF(AND(LEFT(MasterCMCopy!$C257,6)=""BT-195"", MasterCMCopy!$O257&lt;&gt;MasterCMCopy!$O256),IFNA(REGEXEXTRACT(MasterCMCopy!$Y257,""&lt;(.*)&gt;""),""UNKNOWN""),"""")"),"")</f>
        <v/>
      </c>
      <c r="U257" s="84" t="str">
        <f>IF(AND(LEFT(MasterCMCopy!$C257,6)="BT-197", MasterCMCopy!$C257&lt;&gt;MasterCMCopy!$C256),MasterCMCopy!$C257,"")</f>
        <v/>
      </c>
      <c r="V257" s="84" t="str">
        <f>IF(AND(LEFT(MasterCMCopy!$C257,6)="BT-197", MasterCMCopy!$C257&lt;&gt;MasterCMCopy!$C256), "In " &amp; MasterCMCopy!$C257 &amp; ", " &amp; MasterCMCopy!$D257 &amp; ", we link to the at-voc:non-publication-justification controlled list","")</f>
        <v/>
      </c>
      <c r="W257" s="84" t="str">
        <f>IF(AND(LEFT(MasterCMCopy!$C257,6)="BT-198", MasterCMCopy!$C257&lt;&gt;MasterCMCopy!$C256),MasterCMCopy!$C257,"")</f>
        <v/>
      </c>
      <c r="X257" s="84" t="str">
        <f>IF(AND(LEFT(MasterCMCopy!$C257,6)="BT-198", MasterCMCopy!$C257&lt;&gt;MasterCMCopy!$C256), MasterCMCopy!$D257 &amp; IF(AND(MasterCMCopy!$C257=MasterCMCopy!$C258, MasterCMCopy!$D257&lt;&gt;MasterCMCopy!$D258), (" (" &amp; MasterCMCopy!$D258 &amp; " below SDK 1.6)"), ""),"")</f>
        <v/>
      </c>
      <c r="Y257" s="84" t="str">
        <f t="shared" si="2"/>
        <v>tedm:MG-langString-hasConfidentialityJustification--NonPublishedInformation-ND-LotsGroupAwardCriteriaOrderJustificationUnpublish</v>
      </c>
      <c r="Z257" s="84" t="str">
        <f t="shared" si="3"/>
        <v/>
      </c>
      <c r="AA257" s="84" t="str">
        <f>IF(AND(LEFT(MasterCMCopy!$C257,6)="BT-196", MasterCMCopy!$C257&lt;&gt;MasterCMCopy!$C256),MasterCMCopy!$C257,"")</f>
        <v/>
      </c>
      <c r="AB257" s="84" t="str">
        <f>IF(AND(LEFT(MasterCMCopy!$C257,6)="BT-196", MasterCMCopy!$C257&lt;&gt;MasterCMCopy!$C256), MasterCMCopy!$D257 &amp; " of " &amp; MasterCMCopy!$L257 &amp; " under " &amp; MasterCMCopy!$I257,"")</f>
        <v/>
      </c>
      <c r="AC257" s="84" t="str">
        <f t="shared" si="4"/>
        <v/>
      </c>
      <c r="AD257" s="84" t="str">
        <f t="shared" si="5"/>
        <v/>
      </c>
    </row>
    <row r="258">
      <c r="A258" s="84" t="str">
        <f t="shared" si="1"/>
        <v>ND-NoticeValueUnpublish.rml.ttl</v>
      </c>
      <c r="B258" s="84" t="str">
        <f>IF(MasterCMCopy!$X258="","---", "tedm:" &amp; IF(LEFT(MasterCMCopy!$C258, 3)="ND-", IF(LEFT(MasterCMCopy!$C262, 3)="ND-", MasterCMCopy!$L264, MasterCMCopy!$L262) &amp; "-" &amp; MasterCMCopy!$C258, MasterCMCopy!$L258 &amp; "-" &amp; MasterCMCopy!$I258))</f>
        <v>tedm:MG-NonPublishedInformation-ND-NoticeValueUnpublish</v>
      </c>
      <c r="C258" s="85" t="str">
        <f>IF(AND(LEFT(MasterCMCopy!$C258,6)="BT-195", OR(LEFT(MasterCMCopy!$C257,3)="ND-",$B258&lt;&gt;$B257)),MasterCMCopy!$L258,"")</f>
        <v/>
      </c>
      <c r="D258" s="84" t="str">
        <f>IF(AND(LEFT(MasterCMCopy!$C258,3)="ND-", OR(MasterCMCopy!$N258&lt;&gt;MasterCMCopy!$N257, MasterCMCopy!$P258&lt;&gt;MasterCMCopy!$P257)),MasterCMCopy!$C258,"")</f>
        <v>ND-NoticeValueUnpublish</v>
      </c>
      <c r="E258" s="84" t="str">
        <f>IF(AND(LEFT(MasterCMCopy!$C258,3)="ND-", OR(MasterCMCopy!$N258&lt;&gt;MasterCMCopy!$N257, MasterCMCopy!$P258&lt;&gt;MasterCMCopy!$P257)),MasterCMCopy!$N258,"")</f>
        <v>/*/ext:UBLExtensions/ext:UBLExtension/ext:ExtensionContent/efext:EformsExtension/efac:NoticeResult/efac:FieldsPrivacy[efbc:FieldIdentifierCode/text()='not-val']</v>
      </c>
      <c r="F258" s="86" t="str">
        <f>IFERROR(__xludf.DUMMYFUNCTION("IF($E258="""", """", REGEXEXTRACT($E258,""efbc:FieldIdentifierCode[^\]]+""))"),"efbc:FieldIdentifierCode/text()='not-val'")</f>
        <v>efbc:FieldIdentifierCode/text()='not-val'</v>
      </c>
      <c r="G258" s="87" t="str">
        <f>MasterCMCopy!A258</f>
        <v/>
      </c>
      <c r="H258" s="87" t="str">
        <f>MasterCMCopy!B258</f>
        <v/>
      </c>
      <c r="J258" s="86" t="str">
        <f>IF(LEFT(MasterCMCopy!$C258,3)="ND-", IF(LEFT(MasterCMCopy!$X258,10)&lt;&gt;"epo:NonPub", MasterCMCopy!$L258, IF(RIGHT(MasterCMCopy!$X258,13)="epo:Procedure", "MG-Procedure", "")), "")</f>
        <v/>
      </c>
      <c r="K258" s="85" t="str">
        <f>IF(J258="", "", IF(J258="MG-Procedure", "ND-Root", MasterCMCopy!H258))</f>
        <v/>
      </c>
      <c r="L258" s="84" t="str">
        <f>IF($J258="", "", MasterCMCopy!$C258 &amp; " (concernsMaskedObject)")</f>
        <v/>
      </c>
      <c r="M258" s="84" t="str">
        <f>IFERROR(__xludf.DUMMYFUNCTION("IF($J258="""", """", ""Connection from NonPublishedInformation to "" &amp; REGEXEXTRACT(MasterCMCopy!$X258, "".*:(.*)"") &amp; "" under "" &amp; $J258 &amp; ""_"" &amp; $K258)"),"")</f>
        <v/>
      </c>
      <c r="N258" s="84" t="str">
        <f t="shared" si="6"/>
        <v/>
      </c>
      <c r="O258" s="86" t="str">
        <f>IFERROR(__xludf.DUMMYFUNCTION("IF($J258="""", """", IF($J258=""MG-Procedure"", """", REGEXREPLACE(MasterCMCopy!$P258,""\[[^\]]+\]"","""")))"),"")</f>
        <v/>
      </c>
      <c r="P258" s="83" t="str">
        <f>IFERROR(__xludf.DUMMYFUNCTION("REGEXREPLACE($O258,""[^/]+"","".."")"),"")</f>
        <v/>
      </c>
      <c r="Q258" s="84" t="str">
        <f>IF(AND(LEFT(MasterCMCopy!$C258,6)="BT-195", OR(MasterCMCopy!$O258&lt;&gt;MasterCMCopy!$O257,$G258&lt;&gt;$G257,$H258&lt;&gt;$H257)),MasterCMCopy!$C258,"")</f>
        <v/>
      </c>
      <c r="R258" s="84" t="str">
        <f>IF(AND(LEFT(MasterCMCopy!$C258,6)="BT-195", OR(MasterCMCopy!$O258&lt;&gt;MasterCMCopy!$O257,$G258&lt;&gt;$G257,$H258&lt;&gt;$H257)), "The field " &amp; MasterCMCopy!$C258 &amp; ", " &amp; MasterCMCopy!$D258 &amp; ", specifies information to generate the URI of the masked property","")</f>
        <v/>
      </c>
      <c r="S258" s="84" t="str">
        <f>IF(AND(LEFT(MasterCMCopy!$C258,6)="BT-195", OR(MasterCMCopy!$O258&lt;&gt;MasterCMCopy!$O257,$G258&lt;&gt;$G257,$H258&lt;&gt;$H257)),MasterCMCopy!$O258,"")</f>
        <v/>
      </c>
      <c r="T258" s="84" t="str">
        <f>IFERROR(__xludf.DUMMYFUNCTION("IF(AND(LEFT(MasterCMCopy!$C258,6)=""BT-195"", MasterCMCopy!$O258&lt;&gt;MasterCMCopy!$O257),IFNA(REGEXEXTRACT(MasterCMCopy!$Y258,""&lt;(.*)&gt;""),""UNKNOWN""),"""")"),"")</f>
        <v/>
      </c>
      <c r="U258" s="84" t="str">
        <f>IF(AND(LEFT(MasterCMCopy!$C258,6)="BT-197", MasterCMCopy!$C258&lt;&gt;MasterCMCopy!$C257),MasterCMCopy!$C258,"")</f>
        <v/>
      </c>
      <c r="V258" s="84" t="str">
        <f>IF(AND(LEFT(MasterCMCopy!$C258,6)="BT-197", MasterCMCopy!$C258&lt;&gt;MasterCMCopy!$C257), "In " &amp; MasterCMCopy!$C258 &amp; ", " &amp; MasterCMCopy!$D258 &amp; ", we link to the at-voc:non-publication-justification controlled list","")</f>
        <v/>
      </c>
      <c r="W258" s="84" t="str">
        <f>IF(AND(LEFT(MasterCMCopy!$C258,6)="BT-198", MasterCMCopy!$C258&lt;&gt;MasterCMCopy!$C257),MasterCMCopy!$C258,"")</f>
        <v/>
      </c>
      <c r="X258" s="84" t="str">
        <f>IF(AND(LEFT(MasterCMCopy!$C258,6)="BT-198", MasterCMCopy!$C258&lt;&gt;MasterCMCopy!$C257), MasterCMCopy!$D258 &amp; IF(AND(MasterCMCopy!$C258=MasterCMCopy!$C259, MasterCMCopy!$D258&lt;&gt;MasterCMCopy!$D259), (" (" &amp; MasterCMCopy!$D259 &amp; " below SDK 1.6)"), ""),"")</f>
        <v/>
      </c>
      <c r="Y258" s="84" t="str">
        <f t="shared" si="2"/>
        <v>tedm:MG-langString-hasConfidentialityJustification--NonPublishedInformation-ND-NoticeValueUnpublish</v>
      </c>
      <c r="Z258" s="84" t="str">
        <f t="shared" si="3"/>
        <v>/*/ext:UBLExtensions/ext:UBLExtension/ext:ExtensionContent/efext:EformsExtension/efac:NoticeResult/efac:FieldsPrivacy[efbc:FieldIdentifierCode/text()='not-val']/efbc:ReasonDescription</v>
      </c>
      <c r="AA258" s="84" t="str">
        <f>IF(AND(LEFT(MasterCMCopy!$C258,6)="BT-196", MasterCMCopy!$C258&lt;&gt;MasterCMCopy!$C257),MasterCMCopy!$C258,"")</f>
        <v/>
      </c>
      <c r="AB258" s="84" t="str">
        <f>IF(AND(LEFT(MasterCMCopy!$C258,6)="BT-196", MasterCMCopy!$C258&lt;&gt;MasterCMCopy!$C257), MasterCMCopy!$D258 &amp; " of " &amp; MasterCMCopy!$L258 &amp; " under " &amp; MasterCMCopy!$I258,"")</f>
        <v/>
      </c>
      <c r="AC258" s="84" t="str">
        <f t="shared" si="4"/>
        <v/>
      </c>
      <c r="AD258" s="84" t="str">
        <f t="shared" si="5"/>
        <v/>
      </c>
    </row>
    <row r="259">
      <c r="A259" s="84" t="str">
        <f t="shared" si="1"/>
        <v/>
      </c>
      <c r="B259" s="84" t="str">
        <f>IF(MasterCMCopy!$X259="","---", "tedm:" &amp; IF(LEFT(MasterCMCopy!$C259, 3)="ND-", IF(LEFT(MasterCMCopy!$C263, 3)="ND-", MasterCMCopy!$L265, MasterCMCopy!$L263) &amp; "-" &amp; MasterCMCopy!$C259, MasterCMCopy!$L259 &amp; "-" &amp; MasterCMCopy!$I259))</f>
        <v>tedm:MG-NonPublishedInformation-ND-NoticeValueUnpublish</v>
      </c>
      <c r="C259" s="85" t="str">
        <f>IF(AND(LEFT(MasterCMCopy!$C259,6)="BT-195", OR(LEFT(MasterCMCopy!$C258,3)="ND-",$B259&lt;&gt;$B258)),MasterCMCopy!$L259,"")</f>
        <v/>
      </c>
      <c r="D259" s="84" t="str">
        <f>IF(AND(LEFT(MasterCMCopy!$C259,3)="ND-", OR(MasterCMCopy!$N259&lt;&gt;MasterCMCopy!$N258, MasterCMCopy!$P259&lt;&gt;MasterCMCopy!$P258)),MasterCMCopy!$C259,"")</f>
        <v/>
      </c>
      <c r="E259" s="84" t="str">
        <f>IF(AND(LEFT(MasterCMCopy!$C259,3)="ND-", OR(MasterCMCopy!$N259&lt;&gt;MasterCMCopy!$N258, MasterCMCopy!$P259&lt;&gt;MasterCMCopy!$P258)),MasterCMCopy!$N259,"")</f>
        <v/>
      </c>
      <c r="F259" s="86" t="str">
        <f>IFERROR(__xludf.DUMMYFUNCTION("IF($E259="""", """", REGEXEXTRACT($E259,""efbc:FieldIdentifierCode[^\]]+""))"),"")</f>
        <v/>
      </c>
      <c r="G259" s="87" t="str">
        <f>MasterCMCopy!A259</f>
        <v/>
      </c>
      <c r="H259" s="87" t="str">
        <f>MasterCMCopy!B259</f>
        <v/>
      </c>
      <c r="J259" s="86" t="str">
        <f>IF(LEFT(MasterCMCopy!$C259,3)="ND-", IF(LEFT(MasterCMCopy!$X259,10)&lt;&gt;"epo:NonPub", MasterCMCopy!$L259, IF(RIGHT(MasterCMCopy!$X259,13)="epo:Procedure", "MG-Procedure", "")), "")</f>
        <v/>
      </c>
      <c r="K259" s="85" t="str">
        <f>IF(J259="", "", IF(J259="MG-Procedure", "ND-Root", MasterCMCopy!H259))</f>
        <v/>
      </c>
      <c r="L259" s="84" t="str">
        <f>IF($J259="", "", MasterCMCopy!$C259 &amp; " (concernsMaskedObject)")</f>
        <v/>
      </c>
      <c r="M259" s="84" t="str">
        <f>IFERROR(__xludf.DUMMYFUNCTION("IF($J259="""", """", ""Connection from NonPublishedInformation to "" &amp; REGEXEXTRACT(MasterCMCopy!$X259, "".*:(.*)"") &amp; "" under "" &amp; $J259 &amp; ""_"" &amp; $K259)"),"")</f>
        <v/>
      </c>
      <c r="N259" s="84" t="str">
        <f t="shared" si="6"/>
        <v/>
      </c>
      <c r="O259" s="86" t="str">
        <f>IFERROR(__xludf.DUMMYFUNCTION("IF($J259="""", """", IF($J259=""MG-Procedure"", """", REGEXREPLACE(MasterCMCopy!$P259,""\[[^\]]+\]"","""")))"),"")</f>
        <v/>
      </c>
      <c r="P259" s="83" t="str">
        <f>IFERROR(__xludf.DUMMYFUNCTION("REGEXREPLACE($O259,""[^/]+"","".."")"),"")</f>
        <v/>
      </c>
      <c r="Q259" s="84" t="str">
        <f>IF(AND(LEFT(MasterCMCopy!$C259,6)="BT-195", OR(MasterCMCopy!$O259&lt;&gt;MasterCMCopy!$O258,$G259&lt;&gt;$G258,$H259&lt;&gt;$H258)),MasterCMCopy!$C259,"")</f>
        <v/>
      </c>
      <c r="R259" s="84" t="str">
        <f>IF(AND(LEFT(MasterCMCopy!$C259,6)="BT-195", OR(MasterCMCopy!$O259&lt;&gt;MasterCMCopy!$O258,$G259&lt;&gt;$G258,$H259&lt;&gt;$H258)), "The field " &amp; MasterCMCopy!$C259 &amp; ", " &amp; MasterCMCopy!$D259 &amp; ", specifies information to generate the URI of the masked property","")</f>
        <v/>
      </c>
      <c r="S259" s="84" t="str">
        <f>IF(AND(LEFT(MasterCMCopy!$C259,6)="BT-195", OR(MasterCMCopy!$O259&lt;&gt;MasterCMCopy!$O258,$G259&lt;&gt;$G258,$H259&lt;&gt;$H258)),MasterCMCopy!$O259,"")</f>
        <v/>
      </c>
      <c r="T259" s="84" t="str">
        <f>IFERROR(__xludf.DUMMYFUNCTION("IF(AND(LEFT(MasterCMCopy!$C259,6)=""BT-195"", MasterCMCopy!$O259&lt;&gt;MasterCMCopy!$O258),IFNA(REGEXEXTRACT(MasterCMCopy!$Y259,""&lt;(.*)&gt;""),""UNKNOWN""),"""")"),"")</f>
        <v/>
      </c>
      <c r="U259" s="84" t="str">
        <f>IF(AND(LEFT(MasterCMCopy!$C259,6)="BT-197", MasterCMCopy!$C259&lt;&gt;MasterCMCopy!$C258),MasterCMCopy!$C259,"")</f>
        <v/>
      </c>
      <c r="V259" s="84" t="str">
        <f>IF(AND(LEFT(MasterCMCopy!$C259,6)="BT-197", MasterCMCopy!$C259&lt;&gt;MasterCMCopy!$C258), "In " &amp; MasterCMCopy!$C259 &amp; ", " &amp; MasterCMCopy!$D259 &amp; ", we link to the at-voc:non-publication-justification controlled list","")</f>
        <v/>
      </c>
      <c r="W259" s="84" t="str">
        <f>IF(AND(LEFT(MasterCMCopy!$C259,6)="BT-198", MasterCMCopy!$C259&lt;&gt;MasterCMCopy!$C258),MasterCMCopy!$C259,"")</f>
        <v/>
      </c>
      <c r="X259" s="84" t="str">
        <f>IF(AND(LEFT(MasterCMCopy!$C259,6)="BT-198", MasterCMCopy!$C259&lt;&gt;MasterCMCopy!$C258), MasterCMCopy!$D259 &amp; IF(AND(MasterCMCopy!$C259=MasterCMCopy!$C260, MasterCMCopy!$D259&lt;&gt;MasterCMCopy!$D260), (" (" &amp; MasterCMCopy!$D260 &amp; " below SDK 1.6)"), ""),"")</f>
        <v/>
      </c>
      <c r="Y259" s="84" t="str">
        <f t="shared" si="2"/>
        <v>tedm:MG-langString-hasConfidentialityJustification--NonPublishedInformation-ND-NoticeValueUnpublish</v>
      </c>
      <c r="Z259" s="84" t="str">
        <f t="shared" si="3"/>
        <v/>
      </c>
      <c r="AA259" s="84" t="str">
        <f>IF(AND(LEFT(MasterCMCopy!$C259,6)="BT-196", MasterCMCopy!$C259&lt;&gt;MasterCMCopy!$C258),MasterCMCopy!$C259,"")</f>
        <v/>
      </c>
      <c r="AB259" s="84" t="str">
        <f>IF(AND(LEFT(MasterCMCopy!$C259,6)="BT-196", MasterCMCopy!$C259&lt;&gt;MasterCMCopy!$C258), MasterCMCopy!$D259 &amp; " of " &amp; MasterCMCopy!$L259 &amp; " under " &amp; MasterCMCopy!$I259,"")</f>
        <v/>
      </c>
      <c r="AC259" s="84" t="str">
        <f t="shared" si="4"/>
        <v/>
      </c>
      <c r="AD259" s="84" t="str">
        <f t="shared" si="5"/>
        <v/>
      </c>
    </row>
    <row r="260">
      <c r="A260" s="84" t="str">
        <f t="shared" si="1"/>
        <v/>
      </c>
      <c r="B260" s="84" t="str">
        <f>IF(MasterCMCopy!$X260="","---", "tedm:" &amp; IF(LEFT(MasterCMCopy!$C260, 3)="ND-", IF(LEFT(MasterCMCopy!$C264, 3)="ND-", MasterCMCopy!$L266, MasterCMCopy!$L264) &amp; "-" &amp; MasterCMCopy!$C260, MasterCMCopy!$L260 &amp; "-" &amp; MasterCMCopy!$I260))</f>
        <v>tedm:MG-NonPublishedInformation-ND-NoticeValueUnpublish</v>
      </c>
      <c r="C260" s="85" t="str">
        <f>IF(AND(LEFT(MasterCMCopy!$C260,6)="BT-195", OR(LEFT(MasterCMCopy!$C259,3)="ND-",$B260&lt;&gt;$B259)),MasterCMCopy!$L260,"")</f>
        <v/>
      </c>
      <c r="D260" s="84" t="str">
        <f>IF(AND(LEFT(MasterCMCopy!$C260,3)="ND-", OR(MasterCMCopy!$N260&lt;&gt;MasterCMCopy!$N259, MasterCMCopy!$P260&lt;&gt;MasterCMCopy!$P259)),MasterCMCopy!$C260,"")</f>
        <v/>
      </c>
      <c r="E260" s="84" t="str">
        <f>IF(AND(LEFT(MasterCMCopy!$C260,3)="ND-", OR(MasterCMCopy!$N260&lt;&gt;MasterCMCopy!$N259, MasterCMCopy!$P260&lt;&gt;MasterCMCopy!$P259)),MasterCMCopy!$N260,"")</f>
        <v/>
      </c>
      <c r="F260" s="86" t="str">
        <f>IFERROR(__xludf.DUMMYFUNCTION("IF($E260="""", """", REGEXEXTRACT($E260,""efbc:FieldIdentifierCode[^\]]+""))"),"")</f>
        <v/>
      </c>
      <c r="G260" s="87" t="str">
        <f>MasterCMCopy!A260</f>
        <v/>
      </c>
      <c r="H260" s="87" t="str">
        <f>MasterCMCopy!B260</f>
        <v/>
      </c>
      <c r="J260" s="86" t="str">
        <f>IF(LEFT(MasterCMCopy!$C260,3)="ND-", IF(LEFT(MasterCMCopy!$X260,10)&lt;&gt;"epo:NonPub", MasterCMCopy!$L260, IF(RIGHT(MasterCMCopy!$X260,13)="epo:Procedure", "MG-Procedure", "")), "")</f>
        <v>MG-MonetaryValue-hasTotalAwardedValue-NoticeAwardInformation</v>
      </c>
      <c r="K260" s="85" t="str">
        <f>IF(J260="", "", IF(J260="MG-Procedure", "ND-Root", MasterCMCopy!H260))</f>
        <v>ND-NoticeResult</v>
      </c>
      <c r="L260" s="84" t="str">
        <f>IF($J260="", "", MasterCMCopy!$C260 &amp; " (concernsMaskedObject)")</f>
        <v>ND-NoticeValueUnpublish (concernsMaskedObject)</v>
      </c>
      <c r="M260" s="84" t="str">
        <f>IFERROR(__xludf.DUMMYFUNCTION("IF($J260="""", """", ""Connection from NonPublishedInformation to "" &amp; REGEXEXTRACT(MasterCMCopy!$X260, "".*:(.*)"") &amp; "" under "" &amp; $J260 &amp; ""_"" &amp; $K260)"),"Connection from NonPublishedInformation to MonetaryValue under MG-MonetaryValue-hasTotalAwardedValue-NoticeAwardInformation_ND-NoticeResult")</f>
        <v>Connection from NonPublishedInformation to MonetaryValue under MG-MonetaryValue-hasTotalAwardedValue-NoticeAwardInformation_ND-NoticeResult</v>
      </c>
      <c r="N260" s="84" t="str">
        <f t="shared" si="6"/>
        <v>tedm:MG-MonetaryValue-hasTotalAwardedValue-NoticeAwardInformation_ND-NoticeResult</v>
      </c>
      <c r="O260" s="86" t="str">
        <f>IFERROR(__xludf.DUMMYFUNCTION("IF($J260="""", """", IF($J260=""MG-Procedure"", """", REGEXREPLACE(MasterCMCopy!$P260,""\[[^\]]+\]"","""")))"),"efac:FieldsPrivacy")</f>
        <v>efac:FieldsPrivacy</v>
      </c>
      <c r="P260" s="83" t="str">
        <f>IFERROR(__xludf.DUMMYFUNCTION("REGEXREPLACE($O260,""[^/]+"","".."")"),"..")</f>
        <v>..</v>
      </c>
      <c r="Q260" s="84" t="str">
        <f>IF(AND(LEFT(MasterCMCopy!$C260,6)="BT-195", OR(MasterCMCopy!$O260&lt;&gt;MasterCMCopy!$O259,$G260&lt;&gt;$G259,$H260&lt;&gt;$H259)),MasterCMCopy!$C260,"")</f>
        <v/>
      </c>
      <c r="R260" s="84" t="str">
        <f>IF(AND(LEFT(MasterCMCopy!$C260,6)="BT-195", OR(MasterCMCopy!$O260&lt;&gt;MasterCMCopy!$O259,$G260&lt;&gt;$G259,$H260&lt;&gt;$H259)), "The field " &amp; MasterCMCopy!$C260 &amp; ", " &amp; MasterCMCopy!$D260 &amp; ", specifies information to generate the URI of the masked property","")</f>
        <v/>
      </c>
      <c r="S260" s="84" t="str">
        <f>IF(AND(LEFT(MasterCMCopy!$C260,6)="BT-195", OR(MasterCMCopy!$O260&lt;&gt;MasterCMCopy!$O259,$G260&lt;&gt;$G259,$H260&lt;&gt;$H259)),MasterCMCopy!$O260,"")</f>
        <v/>
      </c>
      <c r="T260" s="84" t="str">
        <f>IFERROR(__xludf.DUMMYFUNCTION("IF(AND(LEFT(MasterCMCopy!$C260,6)=""BT-195"", MasterCMCopy!$O260&lt;&gt;MasterCMCopy!$O259),IFNA(REGEXEXTRACT(MasterCMCopy!$Y260,""&lt;(.*)&gt;""),""UNKNOWN""),"""")"),"")</f>
        <v/>
      </c>
      <c r="U260" s="84" t="str">
        <f>IF(AND(LEFT(MasterCMCopy!$C260,6)="BT-197", MasterCMCopy!$C260&lt;&gt;MasterCMCopy!$C259),MasterCMCopy!$C260,"")</f>
        <v/>
      </c>
      <c r="V260" s="84" t="str">
        <f>IF(AND(LEFT(MasterCMCopy!$C260,6)="BT-197", MasterCMCopy!$C260&lt;&gt;MasterCMCopy!$C259), "In " &amp; MasterCMCopy!$C260 &amp; ", " &amp; MasterCMCopy!$D260 &amp; ", we link to the at-voc:non-publication-justification controlled list","")</f>
        <v/>
      </c>
      <c r="W260" s="84" t="str">
        <f>IF(AND(LEFT(MasterCMCopy!$C260,6)="BT-198", MasterCMCopy!$C260&lt;&gt;MasterCMCopy!$C259),MasterCMCopy!$C260,"")</f>
        <v/>
      </c>
      <c r="X260" s="84" t="str">
        <f>IF(AND(LEFT(MasterCMCopy!$C260,6)="BT-198", MasterCMCopy!$C260&lt;&gt;MasterCMCopy!$C259), MasterCMCopy!$D260 &amp; IF(AND(MasterCMCopy!$C260=MasterCMCopy!$C261, MasterCMCopy!$D260&lt;&gt;MasterCMCopy!$D261), (" (" &amp; MasterCMCopy!$D261 &amp; " below SDK 1.6)"), ""),"")</f>
        <v/>
      </c>
      <c r="Y260" s="84" t="str">
        <f t="shared" si="2"/>
        <v>tedm:MG-langString-hasConfidentialityJustification--NonPublishedInformation-ND-NoticeValueUnpublish</v>
      </c>
      <c r="Z260" s="84" t="str">
        <f t="shared" si="3"/>
        <v/>
      </c>
      <c r="AA260" s="84" t="str">
        <f>IF(AND(LEFT(MasterCMCopy!$C260,6)="BT-196", MasterCMCopy!$C260&lt;&gt;MasterCMCopy!$C259),MasterCMCopy!$C260,"")</f>
        <v/>
      </c>
      <c r="AB260" s="84" t="str">
        <f>IF(AND(LEFT(MasterCMCopy!$C260,6)="BT-196", MasterCMCopy!$C260&lt;&gt;MasterCMCopy!$C259), MasterCMCopy!$D260 &amp; " of " &amp; MasterCMCopy!$L260 &amp; " under " &amp; MasterCMCopy!$I260,"")</f>
        <v/>
      </c>
      <c r="AC260" s="84" t="str">
        <f t="shared" si="4"/>
        <v/>
      </c>
      <c r="AD260" s="84" t="str">
        <f t="shared" si="5"/>
        <v/>
      </c>
    </row>
    <row r="261">
      <c r="A261" s="84" t="str">
        <f t="shared" si="1"/>
        <v/>
      </c>
      <c r="B261" s="84" t="str">
        <f>IF(MasterCMCopy!$X261="","---", "tedm:" &amp; IF(LEFT(MasterCMCopy!$C261, 3)="ND-", IF(LEFT(MasterCMCopy!$C265, 3)="ND-", MasterCMCopy!$L267, MasterCMCopy!$L265) &amp; "-" &amp; MasterCMCopy!$C261, MasterCMCopy!$L261 &amp; "-" &amp; MasterCMCopy!$I261))</f>
        <v>tedm:MG-NonPublishedInformation-ND-NoticeValueUnpublish</v>
      </c>
      <c r="C261" s="85" t="str">
        <f>IF(AND(LEFT(MasterCMCopy!$C261,6)="BT-195", OR(LEFT(MasterCMCopy!$C260,3)="ND-",$B261&lt;&gt;$B260)),MasterCMCopy!$L261,"")</f>
        <v>MG-NonPublishedInformation</v>
      </c>
      <c r="D261" s="84" t="str">
        <f>IF(AND(LEFT(MasterCMCopy!$C261,3)="ND-", OR(MasterCMCopy!$N261&lt;&gt;MasterCMCopy!$N260, MasterCMCopy!$P261&lt;&gt;MasterCMCopy!$P260)),MasterCMCopy!$C261,"")</f>
        <v/>
      </c>
      <c r="E261" s="84" t="str">
        <f>IF(AND(LEFT(MasterCMCopy!$C261,3)="ND-", OR(MasterCMCopy!$N261&lt;&gt;MasterCMCopy!$N260, MasterCMCopy!$P261&lt;&gt;MasterCMCopy!$P260)),MasterCMCopy!$N261,"")</f>
        <v/>
      </c>
      <c r="F261" s="86" t="str">
        <f>IFERROR(__xludf.DUMMYFUNCTION("IF($E261="""", """", REGEXEXTRACT($E261,""efbc:FieldIdentifierCode[^\]]+""))"),"")</f>
        <v/>
      </c>
      <c r="G261" s="87" t="str">
        <f>MasterCMCopy!A261</f>
        <v/>
      </c>
      <c r="H261" s="87" t="str">
        <f>MasterCMCopy!B261</f>
        <v/>
      </c>
      <c r="J261" s="86" t="str">
        <f>IF(LEFT(MasterCMCopy!$C261,3)="ND-", IF(LEFT(MasterCMCopy!$X261,10)&lt;&gt;"epo:NonPub", MasterCMCopy!$L261, IF(RIGHT(MasterCMCopy!$X261,13)="epo:Procedure", "MG-Procedure", "")), "")</f>
        <v/>
      </c>
      <c r="K261" s="85" t="str">
        <f>IF(J261="", "", IF(J261="MG-Procedure", "ND-Root", MasterCMCopy!H261))</f>
        <v/>
      </c>
      <c r="L261" s="84" t="str">
        <f>IF($J261="", "", MasterCMCopy!$C261 &amp; " (concernsMaskedObject)")</f>
        <v/>
      </c>
      <c r="M261" s="84" t="str">
        <f>IFERROR(__xludf.DUMMYFUNCTION("IF($J261="""", """", ""Connection from NonPublishedInformation to "" &amp; REGEXEXTRACT(MasterCMCopy!$X261, "".*:(.*)"") &amp; "" under "" &amp; $J261 &amp; ""_"" &amp; $K261)"),"")</f>
        <v/>
      </c>
      <c r="N261" s="84" t="str">
        <f t="shared" si="6"/>
        <v/>
      </c>
      <c r="O261" s="86" t="str">
        <f>IFERROR(__xludf.DUMMYFUNCTION("IF($J261="""", """", IF($J261=""MG-Procedure"", """", REGEXREPLACE(MasterCMCopy!$P261,""\[[^\]]+\]"","""")))"),"")</f>
        <v/>
      </c>
      <c r="P261" s="83" t="str">
        <f>IFERROR(__xludf.DUMMYFUNCTION("REGEXREPLACE($O261,""[^/]+"","".."")"),"")</f>
        <v/>
      </c>
      <c r="Q261" s="84" t="str">
        <f>IF(AND(LEFT(MasterCMCopy!$C261,6)="BT-195", OR(MasterCMCopy!$O261&lt;&gt;MasterCMCopy!$O260,$G261&lt;&gt;$G260,$H261&lt;&gt;$H260)),MasterCMCopy!$C261,"")</f>
        <v>BT-195(BT-161)-NoticeResult</v>
      </c>
      <c r="R261" s="84" t="str">
        <f>IF(AND(LEFT(MasterCMCopy!$C261,6)="BT-195", OR(MasterCMCopy!$O261&lt;&gt;MasterCMCopy!$O260,$G261&lt;&gt;$G260,$H261&lt;&gt;$H260)), "The field " &amp; MasterCMCopy!$C261 &amp; ", " &amp; MasterCMCopy!$D261 &amp; ", specifies information to generate the URI of the masked property","")</f>
        <v>The field BT-195(BT-161)-NoticeResult, Unpublished Identifier, specifies information to generate the URI of the masked property</v>
      </c>
      <c r="S261" s="84" t="str">
        <f>IF(AND(LEFT(MasterCMCopy!$C261,6)="BT-195", OR(MasterCMCopy!$O261&lt;&gt;MasterCMCopy!$O260,$G261&lt;&gt;$G260,$H261&lt;&gt;$H260)),MasterCMCopy!$O261,"")</f>
        <v>efbc:FieldIdentifierCode/text() = 'not-val'</v>
      </c>
      <c r="T261" s="88" t="str">
        <f>IFERROR(__xludf.DUMMYFUNCTION("IF(AND(LEFT(MasterCMCopy!$C261,6)=""BT-195"", MasterCMCopy!$O261&lt;&gt;MasterCMCopy!$O260),IFNA(REGEXEXTRACT(MasterCMCopy!$Y261,""&lt;(.*)&gt;""),""UNKNOWN""),"""")"),"http://data.europa.eu/a4g/ontology#hasAmountValue")</f>
        <v>http://data.europa.eu/a4g/ontology#hasAmountValue</v>
      </c>
      <c r="U261" s="84" t="str">
        <f>IF(AND(LEFT(MasterCMCopy!$C261,6)="BT-197", MasterCMCopy!$C261&lt;&gt;MasterCMCopy!$C260),MasterCMCopy!$C261,"")</f>
        <v/>
      </c>
      <c r="V261" s="84" t="str">
        <f>IF(AND(LEFT(MasterCMCopy!$C261,6)="BT-197", MasterCMCopy!$C261&lt;&gt;MasterCMCopy!$C260), "In " &amp; MasterCMCopy!$C261 &amp; ", " &amp; MasterCMCopy!$D261 &amp; ", we link to the at-voc:non-publication-justification controlled list","")</f>
        <v/>
      </c>
      <c r="W261" s="84" t="str">
        <f>IF(AND(LEFT(MasterCMCopy!$C261,6)="BT-198", MasterCMCopy!$C261&lt;&gt;MasterCMCopy!$C260),MasterCMCopy!$C261,"")</f>
        <v/>
      </c>
      <c r="X261" s="84" t="str">
        <f>IF(AND(LEFT(MasterCMCopy!$C261,6)="BT-198", MasterCMCopy!$C261&lt;&gt;MasterCMCopy!$C260), MasterCMCopy!$D261 &amp; IF(AND(MasterCMCopy!$C261=MasterCMCopy!$C262, MasterCMCopy!$D261&lt;&gt;MasterCMCopy!$D262), (" (" &amp; MasterCMCopy!$D262 &amp; " below SDK 1.6)"), ""),"")</f>
        <v/>
      </c>
      <c r="Y261" s="84" t="str">
        <f t="shared" si="2"/>
        <v>tedm:MG-langString-hasConfidentialityJustification--NonPublishedInformation-ND-NoticeValueUnpublish</v>
      </c>
      <c r="Z261" s="84" t="str">
        <f t="shared" si="3"/>
        <v/>
      </c>
      <c r="AA261" s="84" t="str">
        <f>IF(AND(LEFT(MasterCMCopy!$C261,6)="BT-196", MasterCMCopy!$C261&lt;&gt;MasterCMCopy!$C260),MasterCMCopy!$C261,"")</f>
        <v/>
      </c>
      <c r="AB261" s="84" t="str">
        <f>IF(AND(LEFT(MasterCMCopy!$C261,6)="BT-196", MasterCMCopy!$C261&lt;&gt;MasterCMCopy!$C260), MasterCMCopy!$D261 &amp; " of " &amp; MasterCMCopy!$L261 &amp; " under " &amp; MasterCMCopy!$I261,"")</f>
        <v/>
      </c>
      <c r="AC261" s="84" t="str">
        <f t="shared" si="4"/>
        <v/>
      </c>
      <c r="AD261" s="84" t="str">
        <f t="shared" si="5"/>
        <v/>
      </c>
    </row>
    <row r="262">
      <c r="A262" s="84" t="str">
        <f t="shared" si="1"/>
        <v/>
      </c>
      <c r="B262" s="84" t="str">
        <f>IF(MasterCMCopy!$X262="","---", "tedm:" &amp; IF(LEFT(MasterCMCopy!$C262, 3)="ND-", IF(LEFT(MasterCMCopy!$C266, 3)="ND-", MasterCMCopy!$L268, MasterCMCopy!$L266) &amp; "-" &amp; MasterCMCopy!$C262, MasterCMCopy!$L262 &amp; "-" &amp; MasterCMCopy!$I262))</f>
        <v>tedm:MG-NonPublishedInformation-ND-NoticeValueUnpublish</v>
      </c>
      <c r="C262" s="85" t="str">
        <f>IF(AND(LEFT(MasterCMCopy!$C262,6)="BT-195", OR(LEFT(MasterCMCopy!$C261,3)="ND-",$B262&lt;&gt;$B261)),MasterCMCopy!$L262,"")</f>
        <v/>
      </c>
      <c r="D262" s="84" t="str">
        <f>IF(AND(LEFT(MasterCMCopy!$C262,3)="ND-", OR(MasterCMCopy!$N262&lt;&gt;MasterCMCopy!$N261, MasterCMCopy!$P262&lt;&gt;MasterCMCopy!$P261)),MasterCMCopy!$C262,"")</f>
        <v/>
      </c>
      <c r="E262" s="84" t="str">
        <f>IF(AND(LEFT(MasterCMCopy!$C262,3)="ND-", OR(MasterCMCopy!$N262&lt;&gt;MasterCMCopy!$N261, MasterCMCopy!$P262&lt;&gt;MasterCMCopy!$P261)),MasterCMCopy!$N262,"")</f>
        <v/>
      </c>
      <c r="F262" s="86" t="str">
        <f>IFERROR(__xludf.DUMMYFUNCTION("IF($E262="""", """", REGEXEXTRACT($E262,""efbc:FieldIdentifierCode[^\]]+""))"),"")</f>
        <v/>
      </c>
      <c r="G262" s="87" t="str">
        <f>MasterCMCopy!A262</f>
        <v/>
      </c>
      <c r="H262" s="87" t="str">
        <f>MasterCMCopy!B262</f>
        <v/>
      </c>
      <c r="J262" s="86" t="str">
        <f>IF(LEFT(MasterCMCopy!$C262,3)="ND-", IF(LEFT(MasterCMCopy!$X262,10)&lt;&gt;"epo:NonPub", MasterCMCopy!$L262, IF(RIGHT(MasterCMCopy!$X262,13)="epo:Procedure", "MG-Procedure", "")), "")</f>
        <v/>
      </c>
      <c r="K262" s="85" t="str">
        <f>IF(J262="", "", IF(J262="MG-Procedure", "ND-Root", MasterCMCopy!H262))</f>
        <v/>
      </c>
      <c r="L262" s="84" t="str">
        <f>IF($J262="", "", MasterCMCopy!$C262 &amp; " (concernsMaskedObject)")</f>
        <v/>
      </c>
      <c r="M262" s="84" t="str">
        <f>IFERROR(__xludf.DUMMYFUNCTION("IF($J262="""", """", ""Connection from NonPublishedInformation to "" &amp; REGEXEXTRACT(MasterCMCopy!$X262, "".*:(.*)"") &amp; "" under "" &amp; $J262 &amp; ""_"" &amp; $K262)"),"")</f>
        <v/>
      </c>
      <c r="N262" s="84" t="str">
        <f t="shared" si="6"/>
        <v/>
      </c>
      <c r="O262" s="86" t="str">
        <f>IFERROR(__xludf.DUMMYFUNCTION("IF($J262="""", """", IF($J262=""MG-Procedure"", """", REGEXREPLACE(MasterCMCopy!$P262,""\[[^\]]+\]"","""")))"),"")</f>
        <v/>
      </c>
      <c r="P262" s="83" t="str">
        <f>IFERROR(__xludf.DUMMYFUNCTION("REGEXREPLACE($O262,""[^/]+"","".."")"),"")</f>
        <v/>
      </c>
      <c r="Q262" s="84" t="str">
        <f>IF(AND(LEFT(MasterCMCopy!$C262,6)="BT-195", OR(MasterCMCopy!$O262&lt;&gt;MasterCMCopy!$O261,$G262&lt;&gt;$G261,$H262&lt;&gt;$H261)),MasterCMCopy!$C262,"")</f>
        <v/>
      </c>
      <c r="R262" s="84" t="str">
        <f>IF(AND(LEFT(MasterCMCopy!$C262,6)="BT-195", OR(MasterCMCopy!$O262&lt;&gt;MasterCMCopy!$O261,$G262&lt;&gt;$G261,$H262&lt;&gt;$H261)), "The field " &amp; MasterCMCopy!$C262 &amp; ", " &amp; MasterCMCopy!$D262 &amp; ", specifies information to generate the URI of the masked property","")</f>
        <v/>
      </c>
      <c r="S262" s="84" t="str">
        <f>IF(AND(LEFT(MasterCMCopy!$C262,6)="BT-195", OR(MasterCMCopy!$O262&lt;&gt;MasterCMCopy!$O261,$G262&lt;&gt;$G261,$H262&lt;&gt;$H261)),MasterCMCopy!$O262,"")</f>
        <v/>
      </c>
      <c r="T262" s="84" t="str">
        <f>IFERROR(__xludf.DUMMYFUNCTION("IF(AND(LEFT(MasterCMCopy!$C262,6)=""BT-195"", MasterCMCopy!$O262&lt;&gt;MasterCMCopy!$O261),IFNA(REGEXEXTRACT(MasterCMCopy!$Y262,""&lt;(.*)&gt;""),""UNKNOWN""),"""")"),"")</f>
        <v/>
      </c>
      <c r="U262" s="84" t="str">
        <f>IF(AND(LEFT(MasterCMCopy!$C262,6)="BT-197", MasterCMCopy!$C262&lt;&gt;MasterCMCopy!$C261),MasterCMCopy!$C262,"")</f>
        <v/>
      </c>
      <c r="V262" s="84" t="str">
        <f>IF(AND(LEFT(MasterCMCopy!$C262,6)="BT-197", MasterCMCopy!$C262&lt;&gt;MasterCMCopy!$C261), "In " &amp; MasterCMCopy!$C262 &amp; ", " &amp; MasterCMCopy!$D262 &amp; ", we link to the at-voc:non-publication-justification controlled list","")</f>
        <v/>
      </c>
      <c r="W262" s="84" t="str">
        <f>IF(AND(LEFT(MasterCMCopy!$C262,6)="BT-198", MasterCMCopy!$C262&lt;&gt;MasterCMCopy!$C261),MasterCMCopy!$C262,"")</f>
        <v/>
      </c>
      <c r="X262" s="84" t="str">
        <f>IF(AND(LEFT(MasterCMCopy!$C262,6)="BT-198", MasterCMCopy!$C262&lt;&gt;MasterCMCopy!$C261), MasterCMCopy!$D262 &amp; IF(AND(MasterCMCopy!$C262=MasterCMCopy!$C263, MasterCMCopy!$D262&lt;&gt;MasterCMCopy!$D263), (" (" &amp; MasterCMCopy!$D263 &amp; " below SDK 1.6)"), ""),"")</f>
        <v/>
      </c>
      <c r="Y262" s="84" t="str">
        <f t="shared" si="2"/>
        <v>tedm:MG-langString-hasConfidentialityJustification--NonPublishedInformation-ND-NoticeValueUnpublish</v>
      </c>
      <c r="Z262" s="84" t="str">
        <f t="shared" si="3"/>
        <v/>
      </c>
      <c r="AA262" s="84" t="str">
        <f>IF(AND(LEFT(MasterCMCopy!$C262,6)="BT-196", MasterCMCopy!$C262&lt;&gt;MasterCMCopy!$C261),MasterCMCopy!$C262,"")</f>
        <v>BT-196(BT-161)-NoticeResult</v>
      </c>
      <c r="AB262" s="84" t="str">
        <f>IF(AND(LEFT(MasterCMCopy!$C262,6)="BT-196", MasterCMCopy!$C262&lt;&gt;MasterCMCopy!$C261), MasterCMCopy!$D262 &amp; " of " &amp; MasterCMCopy!$L262 &amp; " under " &amp; MasterCMCopy!$I262,"")</f>
        <v>Unpublished Justification Description of MG-NonPublishedInformation under ND-NoticeValueUnpublish</v>
      </c>
      <c r="AC262" s="84" t="str">
        <f t="shared" si="4"/>
        <v>BT-196(BT-161)-NoticeResult-Language</v>
      </c>
      <c r="AD262" s="84" t="str">
        <f t="shared" si="5"/>
        <v>Language of Unpublished Justification Description of MG-NonPublishedInformation under ND-NoticeValueUnpublish</v>
      </c>
    </row>
    <row r="263">
      <c r="A263" s="84" t="str">
        <f t="shared" si="1"/>
        <v/>
      </c>
      <c r="B263" s="84" t="str">
        <f>IF(MasterCMCopy!$X263="","---", "tedm:" &amp; IF(LEFT(MasterCMCopy!$C263, 3)="ND-", IF(LEFT(MasterCMCopy!$C267, 3)="ND-", MasterCMCopy!$L269, MasterCMCopy!$L267) &amp; "-" &amp; MasterCMCopy!$C263, MasterCMCopy!$L263 &amp; "-" &amp; MasterCMCopy!$I263))</f>
        <v>tedm:MG-NonPublishedInformation-ND-NoticeValueUnpublish</v>
      </c>
      <c r="C263" s="85" t="str">
        <f>IF(AND(LEFT(MasterCMCopy!$C263,6)="BT-195", OR(LEFT(MasterCMCopy!$C262,3)="ND-",$B263&lt;&gt;$B262)),MasterCMCopy!$L263,"")</f>
        <v/>
      </c>
      <c r="D263" s="84" t="str">
        <f>IF(AND(LEFT(MasterCMCopy!$C263,3)="ND-", OR(MasterCMCopy!$N263&lt;&gt;MasterCMCopy!$N262, MasterCMCopy!$P263&lt;&gt;MasterCMCopy!$P262)),MasterCMCopy!$C263,"")</f>
        <v/>
      </c>
      <c r="E263" s="84" t="str">
        <f>IF(AND(LEFT(MasterCMCopy!$C263,3)="ND-", OR(MasterCMCopy!$N263&lt;&gt;MasterCMCopy!$N262, MasterCMCopy!$P263&lt;&gt;MasterCMCopy!$P262)),MasterCMCopy!$N263,"")</f>
        <v/>
      </c>
      <c r="F263" s="86" t="str">
        <f>IFERROR(__xludf.DUMMYFUNCTION("IF($E263="""", """", REGEXEXTRACT($E263,""efbc:FieldIdentifierCode[^\]]+""))"),"")</f>
        <v/>
      </c>
      <c r="G263" s="87" t="str">
        <f>MasterCMCopy!A263</f>
        <v/>
      </c>
      <c r="H263" s="87" t="str">
        <f>MasterCMCopy!B263</f>
        <v/>
      </c>
      <c r="J263" s="86" t="str">
        <f>IF(LEFT(MasterCMCopy!$C263,3)="ND-", IF(LEFT(MasterCMCopy!$X263,10)&lt;&gt;"epo:NonPub", MasterCMCopy!$L263, IF(RIGHT(MasterCMCopy!$X263,13)="epo:Procedure", "MG-Procedure", "")), "")</f>
        <v/>
      </c>
      <c r="K263" s="85" t="str">
        <f>IF(J263="", "", IF(J263="MG-Procedure", "ND-Root", MasterCMCopy!H263))</f>
        <v/>
      </c>
      <c r="L263" s="84" t="str">
        <f>IF($J263="", "", MasterCMCopy!$C263 &amp; " (concernsMaskedObject)")</f>
        <v/>
      </c>
      <c r="M263" s="84" t="str">
        <f>IFERROR(__xludf.DUMMYFUNCTION("IF($J263="""", """", ""Connection from NonPublishedInformation to "" &amp; REGEXEXTRACT(MasterCMCopy!$X263, "".*:(.*)"") &amp; "" under "" &amp; $J263 &amp; ""_"" &amp; $K263)"),"")</f>
        <v/>
      </c>
      <c r="N263" s="84" t="str">
        <f t="shared" si="6"/>
        <v/>
      </c>
      <c r="O263" s="86" t="str">
        <f>IFERROR(__xludf.DUMMYFUNCTION("IF($J263="""", """", IF($J263=""MG-Procedure"", """", REGEXREPLACE(MasterCMCopy!$P263,""\[[^\]]+\]"","""")))"),"")</f>
        <v/>
      </c>
      <c r="P263" s="83" t="str">
        <f>IFERROR(__xludf.DUMMYFUNCTION("REGEXREPLACE($O263,""[^/]+"","".."")"),"")</f>
        <v/>
      </c>
      <c r="Q263" s="84" t="str">
        <f>IF(AND(LEFT(MasterCMCopy!$C263,6)="BT-195", OR(MasterCMCopy!$O263&lt;&gt;MasterCMCopy!$O262,$G263&lt;&gt;$G262,$H263&lt;&gt;$H262)),MasterCMCopy!$C263,"")</f>
        <v/>
      </c>
      <c r="R263" s="84" t="str">
        <f>IF(AND(LEFT(MasterCMCopy!$C263,6)="BT-195", OR(MasterCMCopy!$O263&lt;&gt;MasterCMCopy!$O262,$G263&lt;&gt;$G262,$H263&lt;&gt;$H262)), "The field " &amp; MasterCMCopy!$C263 &amp; ", " &amp; MasterCMCopy!$D263 &amp; ", specifies information to generate the URI of the masked property","")</f>
        <v/>
      </c>
      <c r="S263" s="84" t="str">
        <f>IF(AND(LEFT(MasterCMCopy!$C263,6)="BT-195", OR(MasterCMCopy!$O263&lt;&gt;MasterCMCopy!$O262,$G263&lt;&gt;$G262,$H263&lt;&gt;$H262)),MasterCMCopy!$O263,"")</f>
        <v/>
      </c>
      <c r="T263" s="84" t="str">
        <f>IFERROR(__xludf.DUMMYFUNCTION("IF(AND(LEFT(MasterCMCopy!$C263,6)=""BT-195"", MasterCMCopy!$O263&lt;&gt;MasterCMCopy!$O262),IFNA(REGEXEXTRACT(MasterCMCopy!$Y263,""&lt;(.*)&gt;""),""UNKNOWN""),"""")"),"")</f>
        <v/>
      </c>
      <c r="U263" s="84" t="str">
        <f>IF(AND(LEFT(MasterCMCopy!$C263,6)="BT-197", MasterCMCopy!$C263&lt;&gt;MasterCMCopy!$C262),MasterCMCopy!$C263,"")</f>
        <v>BT-197(BT-161)-NoticeResult</v>
      </c>
      <c r="V263" s="84" t="str">
        <f>IF(AND(LEFT(MasterCMCopy!$C263,6)="BT-197", MasterCMCopy!$C263&lt;&gt;MasterCMCopy!$C262), "In " &amp; MasterCMCopy!$C263 &amp; ", " &amp; MasterCMCopy!$D263 &amp; ", we link to the at-voc:non-publication-justification controlled list","")</f>
        <v>In BT-197(BT-161)-NoticeResult, Unpublished Justification Code, we link to the at-voc:non-publication-justification controlled list</v>
      </c>
      <c r="W263" s="84" t="str">
        <f>IF(AND(LEFT(MasterCMCopy!$C263,6)="BT-198", MasterCMCopy!$C263&lt;&gt;MasterCMCopy!$C262),MasterCMCopy!$C263,"")</f>
        <v/>
      </c>
      <c r="X263" s="84" t="str">
        <f>IF(AND(LEFT(MasterCMCopy!$C263,6)="BT-198", MasterCMCopy!$C263&lt;&gt;MasterCMCopy!$C262), MasterCMCopy!$D263 &amp; IF(AND(MasterCMCopy!$C263=MasterCMCopy!$C264, MasterCMCopy!$D263&lt;&gt;MasterCMCopy!$D264), (" (" &amp; MasterCMCopy!$D264 &amp; " below SDK 1.6)"), ""),"")</f>
        <v/>
      </c>
      <c r="Y263" s="84" t="str">
        <f t="shared" si="2"/>
        <v>tedm:MG-langString-hasConfidentialityJustification--NonPublishedInformation-ND-NoticeValueUnpublish</v>
      </c>
      <c r="Z263" s="84" t="str">
        <f t="shared" si="3"/>
        <v/>
      </c>
      <c r="AA263" s="84" t="str">
        <f>IF(AND(LEFT(MasterCMCopy!$C263,6)="BT-196", MasterCMCopy!$C263&lt;&gt;MasterCMCopy!$C262),MasterCMCopy!$C263,"")</f>
        <v/>
      </c>
      <c r="AB263" s="84" t="str">
        <f>IF(AND(LEFT(MasterCMCopy!$C263,6)="BT-196", MasterCMCopy!$C263&lt;&gt;MasterCMCopy!$C262), MasterCMCopy!$D263 &amp; " of " &amp; MasterCMCopy!$L263 &amp; " under " &amp; MasterCMCopy!$I263,"")</f>
        <v/>
      </c>
      <c r="AC263" s="84" t="str">
        <f t="shared" si="4"/>
        <v/>
      </c>
      <c r="AD263" s="84" t="str">
        <f t="shared" si="5"/>
        <v/>
      </c>
    </row>
    <row r="264">
      <c r="A264" s="84" t="str">
        <f t="shared" si="1"/>
        <v/>
      </c>
      <c r="B264" s="84" t="str">
        <f>IF(MasterCMCopy!$X264="","---", "tedm:" &amp; IF(LEFT(MasterCMCopy!$C264, 3)="ND-", IF(LEFT(MasterCMCopy!$C268, 3)="ND-", MasterCMCopy!$L270, MasterCMCopy!$L268) &amp; "-" &amp; MasterCMCopy!$C264, MasterCMCopy!$L264 &amp; "-" &amp; MasterCMCopy!$I264))</f>
        <v>tedm:MG-NonPublishedInformation-ND-NoticeValueUnpublish</v>
      </c>
      <c r="C264" s="85" t="str">
        <f>IF(AND(LEFT(MasterCMCopy!$C264,6)="BT-195", OR(LEFT(MasterCMCopy!$C263,3)="ND-",$B264&lt;&gt;$B263)),MasterCMCopy!$L264,"")</f>
        <v/>
      </c>
      <c r="D264" s="84" t="str">
        <f>IF(AND(LEFT(MasterCMCopy!$C264,3)="ND-", OR(MasterCMCopy!$N264&lt;&gt;MasterCMCopy!$N263, MasterCMCopy!$P264&lt;&gt;MasterCMCopy!$P263)),MasterCMCopy!$C264,"")</f>
        <v/>
      </c>
      <c r="E264" s="84" t="str">
        <f>IF(AND(LEFT(MasterCMCopy!$C264,3)="ND-", OR(MasterCMCopy!$N264&lt;&gt;MasterCMCopy!$N263, MasterCMCopy!$P264&lt;&gt;MasterCMCopy!$P263)),MasterCMCopy!$N264,"")</f>
        <v/>
      </c>
      <c r="F264" s="86" t="str">
        <f>IFERROR(__xludf.DUMMYFUNCTION("IF($E264="""", """", REGEXEXTRACT($E264,""efbc:FieldIdentifierCode[^\]]+""))"),"")</f>
        <v/>
      </c>
      <c r="G264" s="87" t="str">
        <f>MasterCMCopy!A264</f>
        <v/>
      </c>
      <c r="H264" s="87" t="str">
        <f>MasterCMCopy!B264</f>
        <v>1.5</v>
      </c>
      <c r="J264" s="86" t="str">
        <f>IF(LEFT(MasterCMCopy!$C264,3)="ND-", IF(LEFT(MasterCMCopy!$X264,10)&lt;&gt;"epo:NonPub", MasterCMCopy!$L264, IF(RIGHT(MasterCMCopy!$X264,13)="epo:Procedure", "MG-Procedure", "")), "")</f>
        <v/>
      </c>
      <c r="K264" s="85" t="str">
        <f>IF(J264="", "", IF(J264="MG-Procedure", "ND-Root", MasterCMCopy!H264))</f>
        <v/>
      </c>
      <c r="L264" s="84" t="str">
        <f>IF($J264="", "", MasterCMCopy!$C264 &amp; " (concernsMaskedObject)")</f>
        <v/>
      </c>
      <c r="M264" s="84" t="str">
        <f>IFERROR(__xludf.DUMMYFUNCTION("IF($J264="""", """", ""Connection from NonPublishedInformation to "" &amp; REGEXEXTRACT(MasterCMCopy!$X264, "".*:(.*)"") &amp; "" under "" &amp; $J264 &amp; ""_"" &amp; $K264)"),"")</f>
        <v/>
      </c>
      <c r="N264" s="84" t="str">
        <f t="shared" si="6"/>
        <v/>
      </c>
      <c r="O264" s="86" t="str">
        <f>IFERROR(__xludf.DUMMYFUNCTION("IF($J264="""", """", IF($J264=""MG-Procedure"", """", REGEXREPLACE(MasterCMCopy!$P264,""\[[^\]]+\]"","""")))"),"")</f>
        <v/>
      </c>
      <c r="P264" s="83" t="str">
        <f>IFERROR(__xludf.DUMMYFUNCTION("REGEXREPLACE($O264,""[^/]+"","".."")"),"")</f>
        <v/>
      </c>
      <c r="Q264" s="84" t="str">
        <f>IF(AND(LEFT(MasterCMCopy!$C264,6)="BT-195", OR(MasterCMCopy!$O264&lt;&gt;MasterCMCopy!$O263,$G264&lt;&gt;$G263,$H264&lt;&gt;$H263)),MasterCMCopy!$C264,"")</f>
        <v/>
      </c>
      <c r="R264" s="84" t="str">
        <f>IF(AND(LEFT(MasterCMCopy!$C264,6)="BT-195", OR(MasterCMCopy!$O264&lt;&gt;MasterCMCopy!$O263,$G264&lt;&gt;$G263,$H264&lt;&gt;$H263)), "The field " &amp; MasterCMCopy!$C264 &amp; ", " &amp; MasterCMCopy!$D264 &amp; ", specifies information to generate the URI of the masked property","")</f>
        <v/>
      </c>
      <c r="S264" s="84" t="str">
        <f>IF(AND(LEFT(MasterCMCopy!$C264,6)="BT-195", OR(MasterCMCopy!$O264&lt;&gt;MasterCMCopy!$O263,$G264&lt;&gt;$G263,$H264&lt;&gt;$H263)),MasterCMCopy!$O264,"")</f>
        <v/>
      </c>
      <c r="T264" s="84" t="str">
        <f>IFERROR(__xludf.DUMMYFUNCTION("IF(AND(LEFT(MasterCMCopy!$C264,6)=""BT-195"", MasterCMCopy!$O264&lt;&gt;MasterCMCopy!$O263),IFNA(REGEXEXTRACT(MasterCMCopy!$Y264,""&lt;(.*)&gt;""),""UNKNOWN""),"""")"),"")</f>
        <v/>
      </c>
      <c r="U264" s="84" t="str">
        <f>IF(AND(LEFT(MasterCMCopy!$C264,6)="BT-197", MasterCMCopy!$C264&lt;&gt;MasterCMCopy!$C263),MasterCMCopy!$C264,"")</f>
        <v/>
      </c>
      <c r="V264" s="84" t="str">
        <f>IF(AND(LEFT(MasterCMCopy!$C264,6)="BT-197", MasterCMCopy!$C264&lt;&gt;MasterCMCopy!$C263), "In " &amp; MasterCMCopy!$C264 &amp; ", " &amp; MasterCMCopy!$D264 &amp; ", we link to the at-voc:non-publication-justification controlled list","")</f>
        <v/>
      </c>
      <c r="W264" s="84" t="str">
        <f>IF(AND(LEFT(MasterCMCopy!$C264,6)="BT-198", MasterCMCopy!$C264&lt;&gt;MasterCMCopy!$C263),MasterCMCopy!$C264,"")</f>
        <v>BT-198(BT-161)-NoticeResult</v>
      </c>
      <c r="X264" s="84" t="str">
        <f>IF(AND(LEFT(MasterCMCopy!$C264,6)="BT-198", MasterCMCopy!$C264&lt;&gt;MasterCMCopy!$C263), MasterCMCopy!$D264 &amp; IF(AND(MasterCMCopy!$C264=MasterCMCopy!$C265, MasterCMCopy!$D264&lt;&gt;MasterCMCopy!$D265), (" (" &amp; MasterCMCopy!$D265 &amp; " below SDK 1.6)"), ""),"")</f>
        <v>Unpublished Accessibility Date (Unpublished Access Date below SDK 1.6)</v>
      </c>
      <c r="Y264" s="84" t="str">
        <f t="shared" si="2"/>
        <v>tedm:MG-langString-hasConfidentialityJustification--NonPublishedInformation-ND-NoticeValueUnpublish</v>
      </c>
      <c r="Z264" s="84" t="str">
        <f t="shared" si="3"/>
        <v/>
      </c>
      <c r="AA264" s="84" t="str">
        <f>IF(AND(LEFT(MasterCMCopy!$C264,6)="BT-196", MasterCMCopy!$C264&lt;&gt;MasterCMCopy!$C263),MasterCMCopy!$C264,"")</f>
        <v/>
      </c>
      <c r="AB264" s="84" t="str">
        <f>IF(AND(LEFT(MasterCMCopy!$C264,6)="BT-196", MasterCMCopy!$C264&lt;&gt;MasterCMCopy!$C263), MasterCMCopy!$D264 &amp; " of " &amp; MasterCMCopy!$L264 &amp; " under " &amp; MasterCMCopy!$I264,"")</f>
        <v/>
      </c>
      <c r="AC264" s="84" t="str">
        <f t="shared" si="4"/>
        <v/>
      </c>
      <c r="AD264" s="84" t="str">
        <f t="shared" si="5"/>
        <v/>
      </c>
    </row>
    <row r="265">
      <c r="A265" s="84" t="str">
        <f t="shared" si="1"/>
        <v/>
      </c>
      <c r="B265" s="84" t="str">
        <f>IF(MasterCMCopy!$X265="","---", "tedm:" &amp; IF(LEFT(MasterCMCopy!$C265, 3)="ND-", IF(LEFT(MasterCMCopy!$C269, 3)="ND-", MasterCMCopy!$L271, MasterCMCopy!$L269) &amp; "-" &amp; MasterCMCopy!$C265, MasterCMCopy!$L265 &amp; "-" &amp; MasterCMCopy!$I265))</f>
        <v>tedm:MG-NonPublishedInformation-ND-NoticeValueUnpublish</v>
      </c>
      <c r="C265" s="85" t="str">
        <f>IF(AND(LEFT(MasterCMCopy!$C265,6)="BT-195", OR(LEFT(MasterCMCopy!$C264,3)="ND-",$B265&lt;&gt;$B264)),MasterCMCopy!$L265,"")</f>
        <v/>
      </c>
      <c r="D265" s="84" t="str">
        <f>IF(AND(LEFT(MasterCMCopy!$C265,3)="ND-", OR(MasterCMCopy!$N265&lt;&gt;MasterCMCopy!$N264, MasterCMCopy!$P265&lt;&gt;MasterCMCopy!$P264)),MasterCMCopy!$C265,"")</f>
        <v/>
      </c>
      <c r="E265" s="84" t="str">
        <f>IF(AND(LEFT(MasterCMCopy!$C265,3)="ND-", OR(MasterCMCopy!$N265&lt;&gt;MasterCMCopy!$N264, MasterCMCopy!$P265&lt;&gt;MasterCMCopy!$P264)),MasterCMCopy!$N265,"")</f>
        <v/>
      </c>
      <c r="F265" s="86" t="str">
        <f>IFERROR(__xludf.DUMMYFUNCTION("IF($E265="""", """", REGEXEXTRACT($E265,""efbc:FieldIdentifierCode[^\]]+""))"),"")</f>
        <v/>
      </c>
      <c r="G265" s="87" t="str">
        <f>MasterCMCopy!A265</f>
        <v>1.6</v>
      </c>
      <c r="H265" s="87" t="str">
        <f>MasterCMCopy!B265</f>
        <v/>
      </c>
      <c r="J265" s="86" t="str">
        <f>IF(LEFT(MasterCMCopy!$C265,3)="ND-", IF(LEFT(MasterCMCopy!$X265,10)&lt;&gt;"epo:NonPub", MasterCMCopy!$L265, IF(RIGHT(MasterCMCopy!$X265,13)="epo:Procedure", "MG-Procedure", "")), "")</f>
        <v/>
      </c>
      <c r="K265" s="85" t="str">
        <f>IF(J265="", "", IF(J265="MG-Procedure", "ND-Root", MasterCMCopy!H265))</f>
        <v/>
      </c>
      <c r="L265" s="84" t="str">
        <f>IF($J265="", "", MasterCMCopy!$C265 &amp; " (concernsMaskedObject)")</f>
        <v/>
      </c>
      <c r="M265" s="84" t="str">
        <f>IFERROR(__xludf.DUMMYFUNCTION("IF($J265="""", """", ""Connection from NonPublishedInformation to "" &amp; REGEXEXTRACT(MasterCMCopy!$X265, "".*:(.*)"") &amp; "" under "" &amp; $J265 &amp; ""_"" &amp; $K265)"),"")</f>
        <v/>
      </c>
      <c r="N265" s="84" t="str">
        <f t="shared" si="6"/>
        <v/>
      </c>
      <c r="O265" s="86" t="str">
        <f>IFERROR(__xludf.DUMMYFUNCTION("IF($J265="""", """", IF($J265=""MG-Procedure"", """", REGEXREPLACE(MasterCMCopy!$P265,""\[[^\]]+\]"","""")))"),"")</f>
        <v/>
      </c>
      <c r="P265" s="83" t="str">
        <f>IFERROR(__xludf.DUMMYFUNCTION("REGEXREPLACE($O265,""[^/]+"","".."")"),"")</f>
        <v/>
      </c>
      <c r="Q265" s="84" t="str">
        <f>IF(AND(LEFT(MasterCMCopy!$C265,6)="BT-195", OR(MasterCMCopy!$O265&lt;&gt;MasterCMCopy!$O264,$G265&lt;&gt;$G264,$H265&lt;&gt;$H264)),MasterCMCopy!$C265,"")</f>
        <v/>
      </c>
      <c r="R265" s="84" t="str">
        <f>IF(AND(LEFT(MasterCMCopy!$C265,6)="BT-195", OR(MasterCMCopy!$O265&lt;&gt;MasterCMCopy!$O264,$G265&lt;&gt;$G264,$H265&lt;&gt;$H264)), "The field " &amp; MasterCMCopy!$C265 &amp; ", " &amp; MasterCMCopy!$D265 &amp; ", specifies information to generate the URI of the masked property","")</f>
        <v/>
      </c>
      <c r="S265" s="84" t="str">
        <f>IF(AND(LEFT(MasterCMCopy!$C265,6)="BT-195", OR(MasterCMCopy!$O265&lt;&gt;MasterCMCopy!$O264,$G265&lt;&gt;$G264,$H265&lt;&gt;$H264)),MasterCMCopy!$O265,"")</f>
        <v/>
      </c>
      <c r="T265" s="84" t="str">
        <f>IFERROR(__xludf.DUMMYFUNCTION("IF(AND(LEFT(MasterCMCopy!$C265,6)=""BT-195"", MasterCMCopy!$O265&lt;&gt;MasterCMCopy!$O264),IFNA(REGEXEXTRACT(MasterCMCopy!$Y265,""&lt;(.*)&gt;""),""UNKNOWN""),"""")"),"")</f>
        <v/>
      </c>
      <c r="U265" s="84" t="str">
        <f>IF(AND(LEFT(MasterCMCopy!$C265,6)="BT-197", MasterCMCopy!$C265&lt;&gt;MasterCMCopy!$C264),MasterCMCopy!$C265,"")</f>
        <v/>
      </c>
      <c r="V265" s="84" t="str">
        <f>IF(AND(LEFT(MasterCMCopy!$C265,6)="BT-197", MasterCMCopy!$C265&lt;&gt;MasterCMCopy!$C264), "In " &amp; MasterCMCopy!$C265 &amp; ", " &amp; MasterCMCopy!$D265 &amp; ", we link to the at-voc:non-publication-justification controlled list","")</f>
        <v/>
      </c>
      <c r="W265" s="84" t="str">
        <f>IF(AND(LEFT(MasterCMCopy!$C265,6)="BT-198", MasterCMCopy!$C265&lt;&gt;MasterCMCopy!$C264),MasterCMCopy!$C265,"")</f>
        <v/>
      </c>
      <c r="X265" s="84" t="str">
        <f>IF(AND(LEFT(MasterCMCopy!$C265,6)="BT-198", MasterCMCopy!$C265&lt;&gt;MasterCMCopy!$C264), MasterCMCopy!$D265 &amp; IF(AND(MasterCMCopy!$C265=MasterCMCopy!$C266, MasterCMCopy!$D265&lt;&gt;MasterCMCopy!$D266), (" (" &amp; MasterCMCopy!$D266 &amp; " below SDK 1.6)"), ""),"")</f>
        <v/>
      </c>
      <c r="Y265" s="84" t="str">
        <f t="shared" si="2"/>
        <v>tedm:MG-langString-hasConfidentialityJustification--NonPublishedInformation-ND-NoticeValueUnpublish</v>
      </c>
      <c r="Z265" s="84" t="str">
        <f t="shared" si="3"/>
        <v/>
      </c>
      <c r="AA265" s="84" t="str">
        <f>IF(AND(LEFT(MasterCMCopy!$C265,6)="BT-196", MasterCMCopy!$C265&lt;&gt;MasterCMCopy!$C264),MasterCMCopy!$C265,"")</f>
        <v/>
      </c>
      <c r="AB265" s="84" t="str">
        <f>IF(AND(LEFT(MasterCMCopy!$C265,6)="BT-196", MasterCMCopy!$C265&lt;&gt;MasterCMCopy!$C264), MasterCMCopy!$D265 &amp; " of " &amp; MasterCMCopy!$L265 &amp; " under " &amp; MasterCMCopy!$I265,"")</f>
        <v/>
      </c>
      <c r="AC265" s="84" t="str">
        <f t="shared" si="4"/>
        <v/>
      </c>
      <c r="AD265" s="84" t="str">
        <f t="shared" si="5"/>
        <v/>
      </c>
    </row>
    <row r="266">
      <c r="A266" s="84" t="str">
        <f t="shared" si="1"/>
        <v>ND-NoticeMaximumValueUnpublish.rml.ttl</v>
      </c>
      <c r="B266" s="84" t="str">
        <f>IF(MasterCMCopy!$X266="","---", "tedm:" &amp; IF(LEFT(MasterCMCopy!$C266, 3)="ND-", IF(LEFT(MasterCMCopy!$C270, 3)="ND-", MasterCMCopy!$L272, MasterCMCopy!$L270) &amp; "-" &amp; MasterCMCopy!$C266, MasterCMCopy!$L266 &amp; "-" &amp; MasterCMCopy!$I266))</f>
        <v>tedm:MG-NonPublishedInformation-ND-NoticeMaximumValueUnpublish</v>
      </c>
      <c r="C266" s="85" t="str">
        <f>IF(AND(LEFT(MasterCMCopy!$C266,6)="BT-195", OR(LEFT(MasterCMCopy!$C265,3)="ND-",$B266&lt;&gt;$B265)),MasterCMCopy!$L266,"")</f>
        <v/>
      </c>
      <c r="D266" s="84" t="str">
        <f>IF(AND(LEFT(MasterCMCopy!$C266,3)="ND-", OR(MasterCMCopy!$N266&lt;&gt;MasterCMCopy!$N265, MasterCMCopy!$P266&lt;&gt;MasterCMCopy!$P265)),MasterCMCopy!$C266,"")</f>
        <v>ND-NoticeMaximumValueUnpublish</v>
      </c>
      <c r="E266" s="84" t="str">
        <f>IF(AND(LEFT(MasterCMCopy!$C266,3)="ND-", OR(MasterCMCopy!$N266&lt;&gt;MasterCMCopy!$N265, MasterCMCopy!$P266&lt;&gt;MasterCMCopy!$P265)),MasterCMCopy!$N266,"")</f>
        <v>/*/ext:UBLExtensions/ext:UBLExtension/ext:ExtensionContent/efext:EformsExtension/efac:NoticeResult/efac:FieldsPrivacy[efbc:FieldIdentifierCode/text()='not-max-val']</v>
      </c>
      <c r="F266" s="86" t="str">
        <f>IFERROR(__xludf.DUMMYFUNCTION("IF($E266="""", """", REGEXEXTRACT($E266,""efbc:FieldIdentifierCode[^\]]+""))"),"efbc:FieldIdentifierCode/text()='not-max-val'")</f>
        <v>efbc:FieldIdentifierCode/text()='not-max-val'</v>
      </c>
      <c r="G266" s="87" t="str">
        <f>MasterCMCopy!A266</f>
        <v/>
      </c>
      <c r="H266" s="87" t="str">
        <f>MasterCMCopy!B266</f>
        <v/>
      </c>
      <c r="J266" s="86" t="str">
        <f>IF(LEFT(MasterCMCopy!$C266,3)="ND-", IF(LEFT(MasterCMCopy!$X266,10)&lt;&gt;"epo:NonPub", MasterCMCopy!$L266, IF(RIGHT(MasterCMCopy!$X266,13)="epo:Procedure", "MG-Procedure", "")), "")</f>
        <v/>
      </c>
      <c r="K266" s="85" t="str">
        <f>IF(J266="", "", IF(J266="MG-Procedure", "ND-Root", MasterCMCopy!H266))</f>
        <v/>
      </c>
      <c r="L266" s="84" t="str">
        <f>IF($J266="", "", MasterCMCopy!$C266 &amp; " (concernsMaskedObject)")</f>
        <v/>
      </c>
      <c r="M266" s="84" t="str">
        <f>IFERROR(__xludf.DUMMYFUNCTION("IF($J266="""", """", ""Connection from NonPublishedInformation to "" &amp; REGEXEXTRACT(MasterCMCopy!$X266, "".*:(.*)"") &amp; "" under "" &amp; $J266 &amp; ""_"" &amp; $K266)"),"")</f>
        <v/>
      </c>
      <c r="N266" s="84" t="str">
        <f t="shared" si="6"/>
        <v/>
      </c>
      <c r="O266" s="86" t="str">
        <f>IFERROR(__xludf.DUMMYFUNCTION("IF($J266="""", """", IF($J266=""MG-Procedure"", """", REGEXREPLACE(MasterCMCopy!$P266,""\[[^\]]+\]"","""")))"),"")</f>
        <v/>
      </c>
      <c r="P266" s="83" t="str">
        <f>IFERROR(__xludf.DUMMYFUNCTION("REGEXREPLACE($O266,""[^/]+"","".."")"),"")</f>
        <v/>
      </c>
      <c r="Q266" s="84" t="str">
        <f>IF(AND(LEFT(MasterCMCopy!$C266,6)="BT-195", OR(MasterCMCopy!$O266&lt;&gt;MasterCMCopy!$O265,$G266&lt;&gt;$G265,$H266&lt;&gt;$H265)),MasterCMCopy!$C266,"")</f>
        <v/>
      </c>
      <c r="R266" s="84" t="str">
        <f>IF(AND(LEFT(MasterCMCopy!$C266,6)="BT-195", OR(MasterCMCopy!$O266&lt;&gt;MasterCMCopy!$O265,$G266&lt;&gt;$G265,$H266&lt;&gt;$H265)), "The field " &amp; MasterCMCopy!$C266 &amp; ", " &amp; MasterCMCopy!$D266 &amp; ", specifies information to generate the URI of the masked property","")</f>
        <v/>
      </c>
      <c r="S266" s="84" t="str">
        <f>IF(AND(LEFT(MasterCMCopy!$C266,6)="BT-195", OR(MasterCMCopy!$O266&lt;&gt;MasterCMCopy!$O265,$G266&lt;&gt;$G265,$H266&lt;&gt;$H265)),MasterCMCopy!$O266,"")</f>
        <v/>
      </c>
      <c r="T266" s="84" t="str">
        <f>IFERROR(__xludf.DUMMYFUNCTION("IF(AND(LEFT(MasterCMCopy!$C266,6)=""BT-195"", MasterCMCopy!$O266&lt;&gt;MasterCMCopy!$O265),IFNA(REGEXEXTRACT(MasterCMCopy!$Y266,""&lt;(.*)&gt;""),""UNKNOWN""),"""")"),"")</f>
        <v/>
      </c>
      <c r="U266" s="84" t="str">
        <f>IF(AND(LEFT(MasterCMCopy!$C266,6)="BT-197", MasterCMCopy!$C266&lt;&gt;MasterCMCopy!$C265),MasterCMCopy!$C266,"")</f>
        <v/>
      </c>
      <c r="V266" s="84" t="str">
        <f>IF(AND(LEFT(MasterCMCopy!$C266,6)="BT-197", MasterCMCopy!$C266&lt;&gt;MasterCMCopy!$C265), "In " &amp; MasterCMCopy!$C266 &amp; ", " &amp; MasterCMCopy!$D266 &amp; ", we link to the at-voc:non-publication-justification controlled list","")</f>
        <v/>
      </c>
      <c r="W266" s="84" t="str">
        <f>IF(AND(LEFT(MasterCMCopy!$C266,6)="BT-198", MasterCMCopy!$C266&lt;&gt;MasterCMCopy!$C265),MasterCMCopy!$C266,"")</f>
        <v/>
      </c>
      <c r="X266" s="84" t="str">
        <f>IF(AND(LEFT(MasterCMCopy!$C266,6)="BT-198", MasterCMCopy!$C266&lt;&gt;MasterCMCopy!$C265), MasterCMCopy!$D266 &amp; IF(AND(MasterCMCopy!$C266=MasterCMCopy!$C267, MasterCMCopy!$D266&lt;&gt;MasterCMCopy!$D267), (" (" &amp; MasterCMCopy!$D267 &amp; " below SDK 1.6)"), ""),"")</f>
        <v/>
      </c>
      <c r="Y266" s="84" t="str">
        <f t="shared" si="2"/>
        <v>tedm:MG-langString-hasConfidentialityJustification--NonPublishedInformation-ND-NoticeMaximumValueUnpublish</v>
      </c>
      <c r="Z266" s="84" t="str">
        <f t="shared" si="3"/>
        <v>/*/ext:UBLExtensions/ext:UBLExtension/ext:ExtensionContent/efext:EformsExtension/efac:NoticeResult/efac:FieldsPrivacy[efbc:FieldIdentifierCode/text()='not-max-val']/efbc:ReasonDescription</v>
      </c>
      <c r="AA266" s="84" t="str">
        <f>IF(AND(LEFT(MasterCMCopy!$C266,6)="BT-196", MasterCMCopy!$C266&lt;&gt;MasterCMCopy!$C265),MasterCMCopy!$C266,"")</f>
        <v/>
      </c>
      <c r="AB266" s="84" t="str">
        <f>IF(AND(LEFT(MasterCMCopy!$C266,6)="BT-196", MasterCMCopy!$C266&lt;&gt;MasterCMCopy!$C265), MasterCMCopy!$D266 &amp; " of " &amp; MasterCMCopy!$L266 &amp; " under " &amp; MasterCMCopy!$I266,"")</f>
        <v/>
      </c>
      <c r="AC266" s="84" t="str">
        <f t="shared" si="4"/>
        <v/>
      </c>
      <c r="AD266" s="84" t="str">
        <f t="shared" si="5"/>
        <v/>
      </c>
    </row>
    <row r="267">
      <c r="A267" s="84" t="str">
        <f t="shared" si="1"/>
        <v/>
      </c>
      <c r="B267" s="84" t="str">
        <f>IF(MasterCMCopy!$X267="","---", "tedm:" &amp; IF(LEFT(MasterCMCopy!$C267, 3)="ND-", IF(LEFT(MasterCMCopy!$C271, 3)="ND-", MasterCMCopy!$L273, MasterCMCopy!$L271) &amp; "-" &amp; MasterCMCopy!$C267, MasterCMCopy!$L267 &amp; "-" &amp; MasterCMCopy!$I267))</f>
        <v>tedm:MG-NonPublishedInformation-ND-NoticeMaximumValueUnpublish</v>
      </c>
      <c r="C267" s="85" t="str">
        <f>IF(AND(LEFT(MasterCMCopy!$C267,6)="BT-195", OR(LEFT(MasterCMCopy!$C266,3)="ND-",$B267&lt;&gt;$B266)),MasterCMCopy!$L267,"")</f>
        <v/>
      </c>
      <c r="D267" s="84" t="str">
        <f>IF(AND(LEFT(MasterCMCopy!$C267,3)="ND-", OR(MasterCMCopy!$N267&lt;&gt;MasterCMCopy!$N266, MasterCMCopy!$P267&lt;&gt;MasterCMCopy!$P266)),MasterCMCopy!$C267,"")</f>
        <v/>
      </c>
      <c r="E267" s="84" t="str">
        <f>IF(AND(LEFT(MasterCMCopy!$C267,3)="ND-", OR(MasterCMCopy!$N267&lt;&gt;MasterCMCopy!$N266, MasterCMCopy!$P267&lt;&gt;MasterCMCopy!$P266)),MasterCMCopy!$N267,"")</f>
        <v/>
      </c>
      <c r="F267" s="86" t="str">
        <f>IFERROR(__xludf.DUMMYFUNCTION("IF($E267="""", """", REGEXEXTRACT($E267,""efbc:FieldIdentifierCode[^\]]+""))"),"")</f>
        <v/>
      </c>
      <c r="G267" s="87" t="str">
        <f>MasterCMCopy!A267</f>
        <v/>
      </c>
      <c r="H267" s="87" t="str">
        <f>MasterCMCopy!B267</f>
        <v/>
      </c>
      <c r="J267" s="86" t="str">
        <f>IF(LEFT(MasterCMCopy!$C267,3)="ND-", IF(LEFT(MasterCMCopy!$X267,10)&lt;&gt;"epo:NonPub", MasterCMCopy!$L267, IF(RIGHT(MasterCMCopy!$X267,13)="epo:Procedure", "MG-Procedure", "")), "")</f>
        <v/>
      </c>
      <c r="K267" s="85" t="str">
        <f>IF(J267="", "", IF(J267="MG-Procedure", "ND-Root", MasterCMCopy!H267))</f>
        <v/>
      </c>
      <c r="L267" s="84" t="str">
        <f>IF($J267="", "", MasterCMCopy!$C267 &amp; " (concernsMaskedObject)")</f>
        <v/>
      </c>
      <c r="M267" s="84" t="str">
        <f>IFERROR(__xludf.DUMMYFUNCTION("IF($J267="""", """", ""Connection from NonPublishedInformation to "" &amp; REGEXEXTRACT(MasterCMCopy!$X267, "".*:(.*)"") &amp; "" under "" &amp; $J267 &amp; ""_"" &amp; $K267)"),"")</f>
        <v/>
      </c>
      <c r="N267" s="84" t="str">
        <f t="shared" si="6"/>
        <v/>
      </c>
      <c r="O267" s="86" t="str">
        <f>IFERROR(__xludf.DUMMYFUNCTION("IF($J267="""", """", IF($J267=""MG-Procedure"", """", REGEXREPLACE(MasterCMCopy!$P267,""\[[^\]]+\]"","""")))"),"")</f>
        <v/>
      </c>
      <c r="P267" s="83" t="str">
        <f>IFERROR(__xludf.DUMMYFUNCTION("REGEXREPLACE($O267,""[^/]+"","".."")"),"")</f>
        <v/>
      </c>
      <c r="Q267" s="84" t="str">
        <f>IF(AND(LEFT(MasterCMCopy!$C267,6)="BT-195", OR(MasterCMCopy!$O267&lt;&gt;MasterCMCopy!$O266,$G267&lt;&gt;$G266,$H267&lt;&gt;$H266)),MasterCMCopy!$C267,"")</f>
        <v/>
      </c>
      <c r="R267" s="84" t="str">
        <f>IF(AND(LEFT(MasterCMCopy!$C267,6)="BT-195", OR(MasterCMCopy!$O267&lt;&gt;MasterCMCopy!$O266,$G267&lt;&gt;$G266,$H267&lt;&gt;$H266)), "The field " &amp; MasterCMCopy!$C267 &amp; ", " &amp; MasterCMCopy!$D267 &amp; ", specifies information to generate the URI of the masked property","")</f>
        <v/>
      </c>
      <c r="S267" s="84" t="str">
        <f>IF(AND(LEFT(MasterCMCopy!$C267,6)="BT-195", OR(MasterCMCopy!$O267&lt;&gt;MasterCMCopy!$O266,$G267&lt;&gt;$G266,$H267&lt;&gt;$H266)),MasterCMCopy!$O267,"")</f>
        <v/>
      </c>
      <c r="T267" s="84" t="str">
        <f>IFERROR(__xludf.DUMMYFUNCTION("IF(AND(LEFT(MasterCMCopy!$C267,6)=""BT-195"", MasterCMCopy!$O267&lt;&gt;MasterCMCopy!$O266),IFNA(REGEXEXTRACT(MasterCMCopy!$Y267,""&lt;(.*)&gt;""),""UNKNOWN""),"""")"),"")</f>
        <v/>
      </c>
      <c r="U267" s="84" t="str">
        <f>IF(AND(LEFT(MasterCMCopy!$C267,6)="BT-197", MasterCMCopy!$C267&lt;&gt;MasterCMCopy!$C266),MasterCMCopy!$C267,"")</f>
        <v/>
      </c>
      <c r="V267" s="84" t="str">
        <f>IF(AND(LEFT(MasterCMCopy!$C267,6)="BT-197", MasterCMCopy!$C267&lt;&gt;MasterCMCopy!$C266), "In " &amp; MasterCMCopy!$C267 &amp; ", " &amp; MasterCMCopy!$D267 &amp; ", we link to the at-voc:non-publication-justification controlled list","")</f>
        <v/>
      </c>
      <c r="W267" s="84" t="str">
        <f>IF(AND(LEFT(MasterCMCopy!$C267,6)="BT-198", MasterCMCopy!$C267&lt;&gt;MasterCMCopy!$C266),MasterCMCopy!$C267,"")</f>
        <v/>
      </c>
      <c r="X267" s="84" t="str">
        <f>IF(AND(LEFT(MasterCMCopy!$C267,6)="BT-198", MasterCMCopy!$C267&lt;&gt;MasterCMCopy!$C266), MasterCMCopy!$D267 &amp; IF(AND(MasterCMCopy!$C267=MasterCMCopy!$C268, MasterCMCopy!$D267&lt;&gt;MasterCMCopy!$D268), (" (" &amp; MasterCMCopy!$D268 &amp; " below SDK 1.6)"), ""),"")</f>
        <v/>
      </c>
      <c r="Y267" s="84" t="str">
        <f t="shared" si="2"/>
        <v>tedm:MG-langString-hasConfidentialityJustification--NonPublishedInformation-ND-NoticeMaximumValueUnpublish</v>
      </c>
      <c r="Z267" s="84" t="str">
        <f t="shared" si="3"/>
        <v/>
      </c>
      <c r="AA267" s="84" t="str">
        <f>IF(AND(LEFT(MasterCMCopy!$C267,6)="BT-196", MasterCMCopy!$C267&lt;&gt;MasterCMCopy!$C266),MasterCMCopy!$C267,"")</f>
        <v/>
      </c>
      <c r="AB267" s="84" t="str">
        <f>IF(AND(LEFT(MasterCMCopy!$C267,6)="BT-196", MasterCMCopy!$C267&lt;&gt;MasterCMCopy!$C266), MasterCMCopy!$D267 &amp; " of " &amp; MasterCMCopy!$L267 &amp; " under " &amp; MasterCMCopy!$I267,"")</f>
        <v/>
      </c>
      <c r="AC267" s="84" t="str">
        <f t="shared" si="4"/>
        <v/>
      </c>
      <c r="AD267" s="84" t="str">
        <f t="shared" si="5"/>
        <v/>
      </c>
    </row>
    <row r="268">
      <c r="A268" s="84" t="str">
        <f t="shared" si="1"/>
        <v/>
      </c>
      <c r="B268" s="84" t="str">
        <f>IF(MasterCMCopy!$X268="","---", "tedm:" &amp; IF(LEFT(MasterCMCopy!$C268, 3)="ND-", IF(LEFT(MasterCMCopy!$C272, 3)="ND-", MasterCMCopy!$L274, MasterCMCopy!$L272) &amp; "-" &amp; MasterCMCopy!$C268, MasterCMCopy!$L268 &amp; "-" &amp; MasterCMCopy!$I268))</f>
        <v>tedm:MG-NonPublishedInformation-ND-NoticeMaximumValueUnpublish</v>
      </c>
      <c r="C268" s="85" t="str">
        <f>IF(AND(LEFT(MasterCMCopy!$C268,6)="BT-195", OR(LEFT(MasterCMCopy!$C267,3)="ND-",$B268&lt;&gt;$B267)),MasterCMCopy!$L268,"")</f>
        <v/>
      </c>
      <c r="D268" s="84" t="str">
        <f>IF(AND(LEFT(MasterCMCopy!$C268,3)="ND-", OR(MasterCMCopy!$N268&lt;&gt;MasterCMCopy!$N267, MasterCMCopy!$P268&lt;&gt;MasterCMCopy!$P267)),MasterCMCopy!$C268,"")</f>
        <v/>
      </c>
      <c r="E268" s="84" t="str">
        <f>IF(AND(LEFT(MasterCMCopy!$C268,3)="ND-", OR(MasterCMCopy!$N268&lt;&gt;MasterCMCopy!$N267, MasterCMCopy!$P268&lt;&gt;MasterCMCopy!$P267)),MasterCMCopy!$N268,"")</f>
        <v/>
      </c>
      <c r="F268" s="86" t="str">
        <f>IFERROR(__xludf.DUMMYFUNCTION("IF($E268="""", """", REGEXEXTRACT($E268,""efbc:FieldIdentifierCode[^\]]+""))"),"")</f>
        <v/>
      </c>
      <c r="G268" s="87" t="str">
        <f>MasterCMCopy!A268</f>
        <v/>
      </c>
      <c r="H268" s="87" t="str">
        <f>MasterCMCopy!B268</f>
        <v/>
      </c>
      <c r="J268" s="86" t="str">
        <f>IF(LEFT(MasterCMCopy!$C268,3)="ND-", IF(LEFT(MasterCMCopy!$X268,10)&lt;&gt;"epo:NonPub", MasterCMCopy!$L268, IF(RIGHT(MasterCMCopy!$X268,13)="epo:Procedure", "MG-Procedure", "")), "")</f>
        <v>MG-MonetaryValue-hasMaximumFrameworkAgreementAwardedValue-NoticeAwardInformation</v>
      </c>
      <c r="K268" s="85" t="str">
        <f>IF(J268="", "", IF(J268="MG-Procedure", "ND-Root", MasterCMCopy!H268))</f>
        <v>ND-NoticeResult</v>
      </c>
      <c r="L268" s="84" t="str">
        <f>IF($J268="", "", MasterCMCopy!$C268 &amp; " (concernsMaskedObject)")</f>
        <v>ND-NoticeMaximumValueUnpublish (concernsMaskedObject)</v>
      </c>
      <c r="M268" s="84" t="str">
        <f>IFERROR(__xludf.DUMMYFUNCTION("IF($J268="""", """", ""Connection from NonPublishedInformation to "" &amp; REGEXEXTRACT(MasterCMCopy!$X268, "".*:(.*)"") &amp; "" under "" &amp; $J268 &amp; ""_"" &amp; $K268)"),"Connection from NonPublishedInformation to MonetaryValue under MG-MonetaryValue-hasMaximumFrameworkAgreementAwardedValue-NoticeAwardInformation_ND-NoticeResult")</f>
        <v>Connection from NonPublishedInformation to MonetaryValue under MG-MonetaryValue-hasMaximumFrameworkAgreementAwardedValue-NoticeAwardInformation_ND-NoticeResult</v>
      </c>
      <c r="N268" s="84" t="str">
        <f t="shared" si="6"/>
        <v>tedm:MG-MonetaryValue-hasMaximumFrameworkAgreementAwardedValue-NoticeAwardInformation_ND-NoticeResult</v>
      </c>
      <c r="O268" s="86" t="str">
        <f>IFERROR(__xludf.DUMMYFUNCTION("IF($J268="""", """", IF($J268=""MG-Procedure"", """", REGEXREPLACE(MasterCMCopy!$P268,""\[[^\]]+\]"","""")))"),"efac:FieldsPrivacy")</f>
        <v>efac:FieldsPrivacy</v>
      </c>
      <c r="P268" s="83" t="str">
        <f>IFERROR(__xludf.DUMMYFUNCTION("REGEXREPLACE($O268,""[^/]+"","".."")"),"..")</f>
        <v>..</v>
      </c>
      <c r="Q268" s="84" t="str">
        <f>IF(AND(LEFT(MasterCMCopy!$C268,6)="BT-195", OR(MasterCMCopy!$O268&lt;&gt;MasterCMCopy!$O267,$G268&lt;&gt;$G267,$H268&lt;&gt;$H267)),MasterCMCopy!$C268,"")</f>
        <v/>
      </c>
      <c r="R268" s="84" t="str">
        <f>IF(AND(LEFT(MasterCMCopy!$C268,6)="BT-195", OR(MasterCMCopy!$O268&lt;&gt;MasterCMCopy!$O267,$G268&lt;&gt;$G267,$H268&lt;&gt;$H267)), "The field " &amp; MasterCMCopy!$C268 &amp; ", " &amp; MasterCMCopy!$D268 &amp; ", specifies information to generate the URI of the masked property","")</f>
        <v/>
      </c>
      <c r="S268" s="84" t="str">
        <f>IF(AND(LEFT(MasterCMCopy!$C268,6)="BT-195", OR(MasterCMCopy!$O268&lt;&gt;MasterCMCopy!$O267,$G268&lt;&gt;$G267,$H268&lt;&gt;$H267)),MasterCMCopy!$O268,"")</f>
        <v/>
      </c>
      <c r="T268" s="84" t="str">
        <f>IFERROR(__xludf.DUMMYFUNCTION("IF(AND(LEFT(MasterCMCopy!$C268,6)=""BT-195"", MasterCMCopy!$O268&lt;&gt;MasterCMCopy!$O267),IFNA(REGEXEXTRACT(MasterCMCopy!$Y268,""&lt;(.*)&gt;""),""UNKNOWN""),"""")"),"")</f>
        <v/>
      </c>
      <c r="U268" s="84" t="str">
        <f>IF(AND(LEFT(MasterCMCopy!$C268,6)="BT-197", MasterCMCopy!$C268&lt;&gt;MasterCMCopy!$C267),MasterCMCopy!$C268,"")</f>
        <v/>
      </c>
      <c r="V268" s="84" t="str">
        <f>IF(AND(LEFT(MasterCMCopy!$C268,6)="BT-197", MasterCMCopy!$C268&lt;&gt;MasterCMCopy!$C267), "In " &amp; MasterCMCopy!$C268 &amp; ", " &amp; MasterCMCopy!$D268 &amp; ", we link to the at-voc:non-publication-justification controlled list","")</f>
        <v/>
      </c>
      <c r="W268" s="84" t="str">
        <f>IF(AND(LEFT(MasterCMCopy!$C268,6)="BT-198", MasterCMCopy!$C268&lt;&gt;MasterCMCopy!$C267),MasterCMCopy!$C268,"")</f>
        <v/>
      </c>
      <c r="X268" s="84" t="str">
        <f>IF(AND(LEFT(MasterCMCopy!$C268,6)="BT-198", MasterCMCopy!$C268&lt;&gt;MasterCMCopy!$C267), MasterCMCopy!$D268 &amp; IF(AND(MasterCMCopy!$C268=MasterCMCopy!$C269, MasterCMCopy!$D268&lt;&gt;MasterCMCopy!$D269), (" (" &amp; MasterCMCopy!$D269 &amp; " below SDK 1.6)"), ""),"")</f>
        <v/>
      </c>
      <c r="Y268" s="84" t="str">
        <f t="shared" si="2"/>
        <v>tedm:MG-langString-hasConfidentialityJustification--NonPublishedInformation-ND-NoticeMaximumValueUnpublish</v>
      </c>
      <c r="Z268" s="84" t="str">
        <f t="shared" si="3"/>
        <v/>
      </c>
      <c r="AA268" s="84" t="str">
        <f>IF(AND(LEFT(MasterCMCopy!$C268,6)="BT-196", MasterCMCopy!$C268&lt;&gt;MasterCMCopy!$C267),MasterCMCopy!$C268,"")</f>
        <v/>
      </c>
      <c r="AB268" s="84" t="str">
        <f>IF(AND(LEFT(MasterCMCopy!$C268,6)="BT-196", MasterCMCopy!$C268&lt;&gt;MasterCMCopy!$C267), MasterCMCopy!$D268 &amp; " of " &amp; MasterCMCopy!$L268 &amp; " under " &amp; MasterCMCopy!$I268,"")</f>
        <v/>
      </c>
      <c r="AC268" s="84" t="str">
        <f t="shared" si="4"/>
        <v/>
      </c>
      <c r="AD268" s="84" t="str">
        <f t="shared" si="5"/>
        <v/>
      </c>
    </row>
    <row r="269">
      <c r="A269" s="84" t="str">
        <f t="shared" si="1"/>
        <v/>
      </c>
      <c r="B269" s="84" t="str">
        <f>IF(MasterCMCopy!$X269="","---", "tedm:" &amp; IF(LEFT(MasterCMCopy!$C269, 3)="ND-", IF(LEFT(MasterCMCopy!$C273, 3)="ND-", MasterCMCopy!$L275, MasterCMCopy!$L273) &amp; "-" &amp; MasterCMCopy!$C269, MasterCMCopy!$L269 &amp; "-" &amp; MasterCMCopy!$I269))</f>
        <v>tedm:MG-NonPublishedInformation-ND-NoticeMaximumValueUnpublish</v>
      </c>
      <c r="C269" s="85" t="str">
        <f>IF(AND(LEFT(MasterCMCopy!$C269,6)="BT-195", OR(LEFT(MasterCMCopy!$C268,3)="ND-",$B269&lt;&gt;$B268)),MasterCMCopy!$L269,"")</f>
        <v>MG-NonPublishedInformation</v>
      </c>
      <c r="D269" s="84" t="str">
        <f>IF(AND(LEFT(MasterCMCopy!$C269,3)="ND-", OR(MasterCMCopy!$N269&lt;&gt;MasterCMCopy!$N268, MasterCMCopy!$P269&lt;&gt;MasterCMCopy!$P268)),MasterCMCopy!$C269,"")</f>
        <v/>
      </c>
      <c r="E269" s="84" t="str">
        <f>IF(AND(LEFT(MasterCMCopy!$C269,3)="ND-", OR(MasterCMCopy!$N269&lt;&gt;MasterCMCopy!$N268, MasterCMCopy!$P269&lt;&gt;MasterCMCopy!$P268)),MasterCMCopy!$N269,"")</f>
        <v/>
      </c>
      <c r="F269" s="86" t="str">
        <f>IFERROR(__xludf.DUMMYFUNCTION("IF($E269="""", """", REGEXEXTRACT($E269,""efbc:FieldIdentifierCode[^\]]+""))"),"")</f>
        <v/>
      </c>
      <c r="G269" s="87" t="str">
        <f>MasterCMCopy!A269</f>
        <v/>
      </c>
      <c r="H269" s="87" t="str">
        <f>MasterCMCopy!B269</f>
        <v/>
      </c>
      <c r="J269" s="86" t="str">
        <f>IF(LEFT(MasterCMCopy!$C269,3)="ND-", IF(LEFT(MasterCMCopy!$X269,10)&lt;&gt;"epo:NonPub", MasterCMCopy!$L269, IF(RIGHT(MasterCMCopy!$X269,13)="epo:Procedure", "MG-Procedure", "")), "")</f>
        <v/>
      </c>
      <c r="K269" s="85" t="str">
        <f>IF(J269="", "", IF(J269="MG-Procedure", "ND-Root", MasterCMCopy!H269))</f>
        <v/>
      </c>
      <c r="L269" s="84" t="str">
        <f>IF($J269="", "", MasterCMCopy!$C269 &amp; " (concernsMaskedObject)")</f>
        <v/>
      </c>
      <c r="M269" s="84" t="str">
        <f>IFERROR(__xludf.DUMMYFUNCTION("IF($J269="""", """", ""Connection from NonPublishedInformation to "" &amp; REGEXEXTRACT(MasterCMCopy!$X269, "".*:(.*)"") &amp; "" under "" &amp; $J269 &amp; ""_"" &amp; $K269)"),"")</f>
        <v/>
      </c>
      <c r="N269" s="84" t="str">
        <f t="shared" si="6"/>
        <v/>
      </c>
      <c r="O269" s="86" t="str">
        <f>IFERROR(__xludf.DUMMYFUNCTION("IF($J269="""", """", IF($J269=""MG-Procedure"", """", REGEXREPLACE(MasterCMCopy!$P269,""\[[^\]]+\]"","""")))"),"")</f>
        <v/>
      </c>
      <c r="P269" s="83" t="str">
        <f>IFERROR(__xludf.DUMMYFUNCTION("REGEXREPLACE($O269,""[^/]+"","".."")"),"")</f>
        <v/>
      </c>
      <c r="Q269" s="84" t="str">
        <f>IF(AND(LEFT(MasterCMCopy!$C269,6)="BT-195", OR(MasterCMCopy!$O269&lt;&gt;MasterCMCopy!$O268,$G269&lt;&gt;$G268,$H269&lt;&gt;$H268)),MasterCMCopy!$C269,"")</f>
        <v>BT-195(BT-118)-NoticeResult</v>
      </c>
      <c r="R269" s="84" t="str">
        <f>IF(AND(LEFT(MasterCMCopy!$C269,6)="BT-195", OR(MasterCMCopy!$O269&lt;&gt;MasterCMCopy!$O268,$G269&lt;&gt;$G268,$H269&lt;&gt;$H268)), "The field " &amp; MasterCMCopy!$C269 &amp; ", " &amp; MasterCMCopy!$D269 &amp; ", specifies information to generate the URI of the masked property","")</f>
        <v>The field BT-195(BT-118)-NoticeResult, Unpublished Identifier, specifies information to generate the URI of the masked property</v>
      </c>
      <c r="S269" s="84" t="str">
        <f>IF(AND(LEFT(MasterCMCopy!$C269,6)="BT-195", OR(MasterCMCopy!$O269&lt;&gt;MasterCMCopy!$O268,$G269&lt;&gt;$G268,$H269&lt;&gt;$H268)),MasterCMCopy!$O269,"")</f>
        <v>efbc:FieldIdentifierCode/text() = 'not-max-val'</v>
      </c>
      <c r="T269" s="88" t="str">
        <f>IFERROR(__xludf.DUMMYFUNCTION("IF(AND(LEFT(MasterCMCopy!$C269,6)=""BT-195"", MasterCMCopy!$O269&lt;&gt;MasterCMCopy!$O268),IFNA(REGEXEXTRACT(MasterCMCopy!$Y269,""&lt;(.*)&gt;""),""UNKNOWN""),"""")"),"http://data.europa.eu/a4g/ontology#hasAmountValue")</f>
        <v>http://data.europa.eu/a4g/ontology#hasAmountValue</v>
      </c>
      <c r="U269" s="84" t="str">
        <f>IF(AND(LEFT(MasterCMCopy!$C269,6)="BT-197", MasterCMCopy!$C269&lt;&gt;MasterCMCopy!$C268),MasterCMCopy!$C269,"")</f>
        <v/>
      </c>
      <c r="V269" s="84" t="str">
        <f>IF(AND(LEFT(MasterCMCopy!$C269,6)="BT-197", MasterCMCopy!$C269&lt;&gt;MasterCMCopy!$C268), "In " &amp; MasterCMCopy!$C269 &amp; ", " &amp; MasterCMCopy!$D269 &amp; ", we link to the at-voc:non-publication-justification controlled list","")</f>
        <v/>
      </c>
      <c r="W269" s="84" t="str">
        <f>IF(AND(LEFT(MasterCMCopy!$C269,6)="BT-198", MasterCMCopy!$C269&lt;&gt;MasterCMCopy!$C268),MasterCMCopy!$C269,"")</f>
        <v/>
      </c>
      <c r="X269" s="84" t="str">
        <f>IF(AND(LEFT(MasterCMCopy!$C269,6)="BT-198", MasterCMCopy!$C269&lt;&gt;MasterCMCopy!$C268), MasterCMCopy!$D269 &amp; IF(AND(MasterCMCopy!$C269=MasterCMCopy!$C270, MasterCMCopy!$D269&lt;&gt;MasterCMCopy!$D270), (" (" &amp; MasterCMCopy!$D270 &amp; " below SDK 1.6)"), ""),"")</f>
        <v/>
      </c>
      <c r="Y269" s="84" t="str">
        <f t="shared" si="2"/>
        <v>tedm:MG-langString-hasConfidentialityJustification--NonPublishedInformation-ND-NoticeMaximumValueUnpublish</v>
      </c>
      <c r="Z269" s="84" t="str">
        <f t="shared" si="3"/>
        <v/>
      </c>
      <c r="AA269" s="84" t="str">
        <f>IF(AND(LEFT(MasterCMCopy!$C269,6)="BT-196", MasterCMCopy!$C269&lt;&gt;MasterCMCopy!$C268),MasterCMCopy!$C269,"")</f>
        <v/>
      </c>
      <c r="AB269" s="84" t="str">
        <f>IF(AND(LEFT(MasterCMCopy!$C269,6)="BT-196", MasterCMCopy!$C269&lt;&gt;MasterCMCopy!$C268), MasterCMCopy!$D269 &amp; " of " &amp; MasterCMCopy!$L269 &amp; " under " &amp; MasterCMCopy!$I269,"")</f>
        <v/>
      </c>
      <c r="AC269" s="84" t="str">
        <f t="shared" si="4"/>
        <v/>
      </c>
      <c r="AD269" s="84" t="str">
        <f t="shared" si="5"/>
        <v/>
      </c>
    </row>
    <row r="270">
      <c r="A270" s="84" t="str">
        <f t="shared" si="1"/>
        <v/>
      </c>
      <c r="B270" s="84" t="str">
        <f>IF(MasterCMCopy!$X270="","---", "tedm:" &amp; IF(LEFT(MasterCMCopy!$C270, 3)="ND-", IF(LEFT(MasterCMCopy!$C274, 3)="ND-", MasterCMCopy!$L276, MasterCMCopy!$L274) &amp; "-" &amp; MasterCMCopy!$C270, MasterCMCopy!$L270 &amp; "-" &amp; MasterCMCopy!$I270))</f>
        <v>tedm:MG-NonPublishedInformation-ND-NoticeMaximumValueUnpublish</v>
      </c>
      <c r="C270" s="85" t="str">
        <f>IF(AND(LEFT(MasterCMCopy!$C270,6)="BT-195", OR(LEFT(MasterCMCopy!$C269,3)="ND-",$B270&lt;&gt;$B269)),MasterCMCopy!$L270,"")</f>
        <v/>
      </c>
      <c r="D270" s="84" t="str">
        <f>IF(AND(LEFT(MasterCMCopy!$C270,3)="ND-", OR(MasterCMCopy!$N270&lt;&gt;MasterCMCopy!$N269, MasterCMCopy!$P270&lt;&gt;MasterCMCopy!$P269)),MasterCMCopy!$C270,"")</f>
        <v/>
      </c>
      <c r="E270" s="84" t="str">
        <f>IF(AND(LEFT(MasterCMCopy!$C270,3)="ND-", OR(MasterCMCopy!$N270&lt;&gt;MasterCMCopy!$N269, MasterCMCopy!$P270&lt;&gt;MasterCMCopy!$P269)),MasterCMCopy!$N270,"")</f>
        <v/>
      </c>
      <c r="F270" s="86" t="str">
        <f>IFERROR(__xludf.DUMMYFUNCTION("IF($E270="""", """", REGEXEXTRACT($E270,""efbc:FieldIdentifierCode[^\]]+""))"),"")</f>
        <v/>
      </c>
      <c r="G270" s="87" t="str">
        <f>MasterCMCopy!A270</f>
        <v/>
      </c>
      <c r="H270" s="87" t="str">
        <f>MasterCMCopy!B270</f>
        <v/>
      </c>
      <c r="J270" s="86" t="str">
        <f>IF(LEFT(MasterCMCopy!$C270,3)="ND-", IF(LEFT(MasterCMCopy!$X270,10)&lt;&gt;"epo:NonPub", MasterCMCopy!$L270, IF(RIGHT(MasterCMCopy!$X270,13)="epo:Procedure", "MG-Procedure", "")), "")</f>
        <v/>
      </c>
      <c r="K270" s="85" t="str">
        <f>IF(J270="", "", IF(J270="MG-Procedure", "ND-Root", MasterCMCopy!H270))</f>
        <v/>
      </c>
      <c r="L270" s="84" t="str">
        <f>IF($J270="", "", MasterCMCopy!$C270 &amp; " (concernsMaskedObject)")</f>
        <v/>
      </c>
      <c r="M270" s="84" t="str">
        <f>IFERROR(__xludf.DUMMYFUNCTION("IF($J270="""", """", ""Connection from NonPublishedInformation to "" &amp; REGEXEXTRACT(MasterCMCopy!$X270, "".*:(.*)"") &amp; "" under "" &amp; $J270 &amp; ""_"" &amp; $K270)"),"")</f>
        <v/>
      </c>
      <c r="N270" s="84" t="str">
        <f t="shared" si="6"/>
        <v/>
      </c>
      <c r="O270" s="86" t="str">
        <f>IFERROR(__xludf.DUMMYFUNCTION("IF($J270="""", """", IF($J270=""MG-Procedure"", """", REGEXREPLACE(MasterCMCopy!$P270,""\[[^\]]+\]"","""")))"),"")</f>
        <v/>
      </c>
      <c r="P270" s="83" t="str">
        <f>IFERROR(__xludf.DUMMYFUNCTION("REGEXREPLACE($O270,""[^/]+"","".."")"),"")</f>
        <v/>
      </c>
      <c r="Q270" s="84" t="str">
        <f>IF(AND(LEFT(MasterCMCopy!$C270,6)="BT-195", OR(MasterCMCopy!$O270&lt;&gt;MasterCMCopy!$O269,$G270&lt;&gt;$G269,$H270&lt;&gt;$H269)),MasterCMCopy!$C270,"")</f>
        <v/>
      </c>
      <c r="R270" s="84" t="str">
        <f>IF(AND(LEFT(MasterCMCopy!$C270,6)="BT-195", OR(MasterCMCopy!$O270&lt;&gt;MasterCMCopy!$O269,$G270&lt;&gt;$G269,$H270&lt;&gt;$H269)), "The field " &amp; MasterCMCopy!$C270 &amp; ", " &amp; MasterCMCopy!$D270 &amp; ", specifies information to generate the URI of the masked property","")</f>
        <v/>
      </c>
      <c r="S270" s="84" t="str">
        <f>IF(AND(LEFT(MasterCMCopy!$C270,6)="BT-195", OR(MasterCMCopy!$O270&lt;&gt;MasterCMCopy!$O269,$G270&lt;&gt;$G269,$H270&lt;&gt;$H269)),MasterCMCopy!$O270,"")</f>
        <v/>
      </c>
      <c r="T270" s="84" t="str">
        <f>IFERROR(__xludf.DUMMYFUNCTION("IF(AND(LEFT(MasterCMCopy!$C270,6)=""BT-195"", MasterCMCopy!$O270&lt;&gt;MasterCMCopy!$O269),IFNA(REGEXEXTRACT(MasterCMCopy!$Y270,""&lt;(.*)&gt;""),""UNKNOWN""),"""")"),"")</f>
        <v/>
      </c>
      <c r="U270" s="84" t="str">
        <f>IF(AND(LEFT(MasterCMCopy!$C270,6)="BT-197", MasterCMCopy!$C270&lt;&gt;MasterCMCopy!$C269),MasterCMCopy!$C270,"")</f>
        <v/>
      </c>
      <c r="V270" s="84" t="str">
        <f>IF(AND(LEFT(MasterCMCopy!$C270,6)="BT-197", MasterCMCopy!$C270&lt;&gt;MasterCMCopy!$C269), "In " &amp; MasterCMCopy!$C270 &amp; ", " &amp; MasterCMCopy!$D270 &amp; ", we link to the at-voc:non-publication-justification controlled list","")</f>
        <v/>
      </c>
      <c r="W270" s="84" t="str">
        <f>IF(AND(LEFT(MasterCMCopy!$C270,6)="BT-198", MasterCMCopy!$C270&lt;&gt;MasterCMCopy!$C269),MasterCMCopy!$C270,"")</f>
        <v/>
      </c>
      <c r="X270" s="84" t="str">
        <f>IF(AND(LEFT(MasterCMCopy!$C270,6)="BT-198", MasterCMCopy!$C270&lt;&gt;MasterCMCopy!$C269), MasterCMCopy!$D270 &amp; IF(AND(MasterCMCopy!$C270=MasterCMCopy!$C271, MasterCMCopy!$D270&lt;&gt;MasterCMCopy!$D271), (" (" &amp; MasterCMCopy!$D271 &amp; " below SDK 1.6)"), ""),"")</f>
        <v/>
      </c>
      <c r="Y270" s="84" t="str">
        <f t="shared" si="2"/>
        <v>tedm:MG-langString-hasConfidentialityJustification--NonPublishedInformation-ND-NoticeMaximumValueUnpublish</v>
      </c>
      <c r="Z270" s="84" t="str">
        <f t="shared" si="3"/>
        <v/>
      </c>
      <c r="AA270" s="84" t="str">
        <f>IF(AND(LEFT(MasterCMCopy!$C270,6)="BT-196", MasterCMCopy!$C270&lt;&gt;MasterCMCopy!$C269),MasterCMCopy!$C270,"")</f>
        <v>BT-196(BT-118)-NoticeResult</v>
      </c>
      <c r="AB270" s="84" t="str">
        <f>IF(AND(LEFT(MasterCMCopy!$C270,6)="BT-196", MasterCMCopy!$C270&lt;&gt;MasterCMCopy!$C269), MasterCMCopy!$D270 &amp; " of " &amp; MasterCMCopy!$L270 &amp; " under " &amp; MasterCMCopy!$I270,"")</f>
        <v>Unpublished Justification Description of MG-NonPublishedInformation under ND-NoticeMaximumValueUnpublish</v>
      </c>
      <c r="AC270" s="84" t="str">
        <f t="shared" si="4"/>
        <v>BT-196(BT-118)-NoticeResult-Language</v>
      </c>
      <c r="AD270" s="84" t="str">
        <f t="shared" si="5"/>
        <v>Language of Unpublished Justification Description of MG-NonPublishedInformation under ND-NoticeMaximumValueUnpublish</v>
      </c>
    </row>
    <row r="271">
      <c r="A271" s="84" t="str">
        <f t="shared" si="1"/>
        <v/>
      </c>
      <c r="B271" s="84" t="str">
        <f>IF(MasterCMCopy!$X271="","---", "tedm:" &amp; IF(LEFT(MasterCMCopy!$C271, 3)="ND-", IF(LEFT(MasterCMCopy!$C275, 3)="ND-", MasterCMCopy!$L277, MasterCMCopy!$L275) &amp; "-" &amp; MasterCMCopy!$C271, MasterCMCopy!$L271 &amp; "-" &amp; MasterCMCopy!$I271))</f>
        <v>tedm:MG-NonPublishedInformation-ND-NoticeMaximumValueUnpublish</v>
      </c>
      <c r="C271" s="85" t="str">
        <f>IF(AND(LEFT(MasterCMCopy!$C271,6)="BT-195", OR(LEFT(MasterCMCopy!$C270,3)="ND-",$B271&lt;&gt;$B270)),MasterCMCopy!$L271,"")</f>
        <v/>
      </c>
      <c r="D271" s="84" t="str">
        <f>IF(AND(LEFT(MasterCMCopy!$C271,3)="ND-", OR(MasterCMCopy!$N271&lt;&gt;MasterCMCopy!$N270, MasterCMCopy!$P271&lt;&gt;MasterCMCopy!$P270)),MasterCMCopy!$C271,"")</f>
        <v/>
      </c>
      <c r="E271" s="84" t="str">
        <f>IF(AND(LEFT(MasterCMCopy!$C271,3)="ND-", OR(MasterCMCopy!$N271&lt;&gt;MasterCMCopy!$N270, MasterCMCopy!$P271&lt;&gt;MasterCMCopy!$P270)),MasterCMCopy!$N271,"")</f>
        <v/>
      </c>
      <c r="F271" s="86" t="str">
        <f>IFERROR(__xludf.DUMMYFUNCTION("IF($E271="""", """", REGEXEXTRACT($E271,""efbc:FieldIdentifierCode[^\]]+""))"),"")</f>
        <v/>
      </c>
      <c r="G271" s="87" t="str">
        <f>MasterCMCopy!A271</f>
        <v/>
      </c>
      <c r="H271" s="87" t="str">
        <f>MasterCMCopy!B271</f>
        <v/>
      </c>
      <c r="J271" s="86" t="str">
        <f>IF(LEFT(MasterCMCopy!$C271,3)="ND-", IF(LEFT(MasterCMCopy!$X271,10)&lt;&gt;"epo:NonPub", MasterCMCopy!$L271, IF(RIGHT(MasterCMCopy!$X271,13)="epo:Procedure", "MG-Procedure", "")), "")</f>
        <v/>
      </c>
      <c r="K271" s="85" t="str">
        <f>IF(J271="", "", IF(J271="MG-Procedure", "ND-Root", MasterCMCopy!H271))</f>
        <v/>
      </c>
      <c r="L271" s="84" t="str">
        <f>IF($J271="", "", MasterCMCopy!$C271 &amp; " (concernsMaskedObject)")</f>
        <v/>
      </c>
      <c r="M271" s="84" t="str">
        <f>IFERROR(__xludf.DUMMYFUNCTION("IF($J271="""", """", ""Connection from NonPublishedInformation to "" &amp; REGEXEXTRACT(MasterCMCopy!$X271, "".*:(.*)"") &amp; "" under "" &amp; $J271 &amp; ""_"" &amp; $K271)"),"")</f>
        <v/>
      </c>
      <c r="N271" s="84" t="str">
        <f t="shared" si="6"/>
        <v/>
      </c>
      <c r="O271" s="86" t="str">
        <f>IFERROR(__xludf.DUMMYFUNCTION("IF($J271="""", """", IF($J271=""MG-Procedure"", """", REGEXREPLACE(MasterCMCopy!$P271,""\[[^\]]+\]"","""")))"),"")</f>
        <v/>
      </c>
      <c r="P271" s="83" t="str">
        <f>IFERROR(__xludf.DUMMYFUNCTION("REGEXREPLACE($O271,""[^/]+"","".."")"),"")</f>
        <v/>
      </c>
      <c r="Q271" s="84" t="str">
        <f>IF(AND(LEFT(MasterCMCopy!$C271,6)="BT-195", OR(MasterCMCopy!$O271&lt;&gt;MasterCMCopy!$O270,$G271&lt;&gt;$G270,$H271&lt;&gt;$H270)),MasterCMCopy!$C271,"")</f>
        <v/>
      </c>
      <c r="R271" s="84" t="str">
        <f>IF(AND(LEFT(MasterCMCopy!$C271,6)="BT-195", OR(MasterCMCopy!$O271&lt;&gt;MasterCMCopy!$O270,$G271&lt;&gt;$G270,$H271&lt;&gt;$H270)), "The field " &amp; MasterCMCopy!$C271 &amp; ", " &amp; MasterCMCopy!$D271 &amp; ", specifies information to generate the URI of the masked property","")</f>
        <v/>
      </c>
      <c r="S271" s="84" t="str">
        <f>IF(AND(LEFT(MasterCMCopy!$C271,6)="BT-195", OR(MasterCMCopy!$O271&lt;&gt;MasterCMCopy!$O270,$G271&lt;&gt;$G270,$H271&lt;&gt;$H270)),MasterCMCopy!$O271,"")</f>
        <v/>
      </c>
      <c r="T271" s="84" t="str">
        <f>IFERROR(__xludf.DUMMYFUNCTION("IF(AND(LEFT(MasterCMCopy!$C271,6)=""BT-195"", MasterCMCopy!$O271&lt;&gt;MasterCMCopy!$O270),IFNA(REGEXEXTRACT(MasterCMCopy!$Y271,""&lt;(.*)&gt;""),""UNKNOWN""),"""")"),"")</f>
        <v/>
      </c>
      <c r="U271" s="84" t="str">
        <f>IF(AND(LEFT(MasterCMCopy!$C271,6)="BT-197", MasterCMCopy!$C271&lt;&gt;MasterCMCopy!$C270),MasterCMCopy!$C271,"")</f>
        <v>BT-197(BT-118)-NoticeResult</v>
      </c>
      <c r="V271" s="84" t="str">
        <f>IF(AND(LEFT(MasterCMCopy!$C271,6)="BT-197", MasterCMCopy!$C271&lt;&gt;MasterCMCopy!$C270), "In " &amp; MasterCMCopy!$C271 &amp; ", " &amp; MasterCMCopy!$D271 &amp; ", we link to the at-voc:non-publication-justification controlled list","")</f>
        <v>In BT-197(BT-118)-NoticeResult, Unpublished Justification Code, we link to the at-voc:non-publication-justification controlled list</v>
      </c>
      <c r="W271" s="84" t="str">
        <f>IF(AND(LEFT(MasterCMCopy!$C271,6)="BT-198", MasterCMCopy!$C271&lt;&gt;MasterCMCopy!$C270),MasterCMCopy!$C271,"")</f>
        <v/>
      </c>
      <c r="X271" s="84" t="str">
        <f>IF(AND(LEFT(MasterCMCopy!$C271,6)="BT-198", MasterCMCopy!$C271&lt;&gt;MasterCMCopy!$C270), MasterCMCopy!$D271 &amp; IF(AND(MasterCMCopy!$C271=MasterCMCopy!$C272, MasterCMCopy!$D271&lt;&gt;MasterCMCopy!$D272), (" (" &amp; MasterCMCopy!$D272 &amp; " below SDK 1.6)"), ""),"")</f>
        <v/>
      </c>
      <c r="Y271" s="84" t="str">
        <f t="shared" si="2"/>
        <v>tedm:MG-langString-hasConfidentialityJustification--NonPublishedInformation-ND-NoticeMaximumValueUnpublish</v>
      </c>
      <c r="Z271" s="84" t="str">
        <f t="shared" si="3"/>
        <v/>
      </c>
      <c r="AA271" s="84" t="str">
        <f>IF(AND(LEFT(MasterCMCopy!$C271,6)="BT-196", MasterCMCopy!$C271&lt;&gt;MasterCMCopy!$C270),MasterCMCopy!$C271,"")</f>
        <v/>
      </c>
      <c r="AB271" s="84" t="str">
        <f>IF(AND(LEFT(MasterCMCopy!$C271,6)="BT-196", MasterCMCopy!$C271&lt;&gt;MasterCMCopy!$C270), MasterCMCopy!$D271 &amp; " of " &amp; MasterCMCopy!$L271 &amp; " under " &amp; MasterCMCopy!$I271,"")</f>
        <v/>
      </c>
      <c r="AC271" s="84" t="str">
        <f t="shared" si="4"/>
        <v/>
      </c>
      <c r="AD271" s="84" t="str">
        <f t="shared" si="5"/>
        <v/>
      </c>
    </row>
    <row r="272">
      <c r="A272" s="84" t="str">
        <f t="shared" si="1"/>
        <v/>
      </c>
      <c r="B272" s="84" t="str">
        <f>IF(MasterCMCopy!$X272="","---", "tedm:" &amp; IF(LEFT(MasterCMCopy!$C272, 3)="ND-", IF(LEFT(MasterCMCopy!$C276, 3)="ND-", MasterCMCopy!$L278, MasterCMCopy!$L276) &amp; "-" &amp; MasterCMCopy!$C272, MasterCMCopy!$L272 &amp; "-" &amp; MasterCMCopy!$I272))</f>
        <v>tedm:MG-NonPublishedInformation-ND-NoticeMaximumValueUnpublish</v>
      </c>
      <c r="C272" s="85" t="str">
        <f>IF(AND(LEFT(MasterCMCopy!$C272,6)="BT-195", OR(LEFT(MasterCMCopy!$C271,3)="ND-",$B272&lt;&gt;$B271)),MasterCMCopy!$L272,"")</f>
        <v/>
      </c>
      <c r="D272" s="84" t="str">
        <f>IF(AND(LEFT(MasterCMCopy!$C272,3)="ND-", OR(MasterCMCopy!$N272&lt;&gt;MasterCMCopy!$N271, MasterCMCopy!$P272&lt;&gt;MasterCMCopy!$P271)),MasterCMCopy!$C272,"")</f>
        <v/>
      </c>
      <c r="E272" s="84" t="str">
        <f>IF(AND(LEFT(MasterCMCopy!$C272,3)="ND-", OR(MasterCMCopy!$N272&lt;&gt;MasterCMCopy!$N271, MasterCMCopy!$P272&lt;&gt;MasterCMCopy!$P271)),MasterCMCopy!$N272,"")</f>
        <v/>
      </c>
      <c r="F272" s="86" t="str">
        <f>IFERROR(__xludf.DUMMYFUNCTION("IF($E272="""", """", REGEXEXTRACT($E272,""efbc:FieldIdentifierCode[^\]]+""))"),"")</f>
        <v/>
      </c>
      <c r="G272" s="87" t="str">
        <f>MasterCMCopy!A272</f>
        <v/>
      </c>
      <c r="H272" s="87" t="str">
        <f>MasterCMCopy!B272</f>
        <v>1.5</v>
      </c>
      <c r="J272" s="86" t="str">
        <f>IF(LEFT(MasterCMCopy!$C272,3)="ND-", IF(LEFT(MasterCMCopy!$X272,10)&lt;&gt;"epo:NonPub", MasterCMCopy!$L272, IF(RIGHT(MasterCMCopy!$X272,13)="epo:Procedure", "MG-Procedure", "")), "")</f>
        <v/>
      </c>
      <c r="K272" s="85" t="str">
        <f>IF(J272="", "", IF(J272="MG-Procedure", "ND-Root", MasterCMCopy!H272))</f>
        <v/>
      </c>
      <c r="L272" s="84" t="str">
        <f>IF($J272="", "", MasterCMCopy!$C272 &amp; " (concernsMaskedObject)")</f>
        <v/>
      </c>
      <c r="M272" s="84" t="str">
        <f>IFERROR(__xludf.DUMMYFUNCTION("IF($J272="""", """", ""Connection from NonPublishedInformation to "" &amp; REGEXEXTRACT(MasterCMCopy!$X272, "".*:(.*)"") &amp; "" under "" &amp; $J272 &amp; ""_"" &amp; $K272)"),"")</f>
        <v/>
      </c>
      <c r="N272" s="84" t="str">
        <f t="shared" si="6"/>
        <v/>
      </c>
      <c r="O272" s="86" t="str">
        <f>IFERROR(__xludf.DUMMYFUNCTION("IF($J272="""", """", IF($J272=""MG-Procedure"", """", REGEXREPLACE(MasterCMCopy!$P272,""\[[^\]]+\]"","""")))"),"")</f>
        <v/>
      </c>
      <c r="P272" s="83" t="str">
        <f>IFERROR(__xludf.DUMMYFUNCTION("REGEXREPLACE($O272,""[^/]+"","".."")"),"")</f>
        <v/>
      </c>
      <c r="Q272" s="84" t="str">
        <f>IF(AND(LEFT(MasterCMCopy!$C272,6)="BT-195", OR(MasterCMCopy!$O272&lt;&gt;MasterCMCopy!$O271,$G272&lt;&gt;$G271,$H272&lt;&gt;$H271)),MasterCMCopy!$C272,"")</f>
        <v/>
      </c>
      <c r="R272" s="84" t="str">
        <f>IF(AND(LEFT(MasterCMCopy!$C272,6)="BT-195", OR(MasterCMCopy!$O272&lt;&gt;MasterCMCopy!$O271,$G272&lt;&gt;$G271,$H272&lt;&gt;$H271)), "The field " &amp; MasterCMCopy!$C272 &amp; ", " &amp; MasterCMCopy!$D272 &amp; ", specifies information to generate the URI of the masked property","")</f>
        <v/>
      </c>
      <c r="S272" s="84" t="str">
        <f>IF(AND(LEFT(MasterCMCopy!$C272,6)="BT-195", OR(MasterCMCopy!$O272&lt;&gt;MasterCMCopy!$O271,$G272&lt;&gt;$G271,$H272&lt;&gt;$H271)),MasterCMCopy!$O272,"")</f>
        <v/>
      </c>
      <c r="T272" s="84" t="str">
        <f>IFERROR(__xludf.DUMMYFUNCTION("IF(AND(LEFT(MasterCMCopy!$C272,6)=""BT-195"", MasterCMCopy!$O272&lt;&gt;MasterCMCopy!$O271),IFNA(REGEXEXTRACT(MasterCMCopy!$Y272,""&lt;(.*)&gt;""),""UNKNOWN""),"""")"),"")</f>
        <v/>
      </c>
      <c r="U272" s="84" t="str">
        <f>IF(AND(LEFT(MasterCMCopy!$C272,6)="BT-197", MasterCMCopy!$C272&lt;&gt;MasterCMCopy!$C271),MasterCMCopy!$C272,"")</f>
        <v/>
      </c>
      <c r="V272" s="84" t="str">
        <f>IF(AND(LEFT(MasterCMCopy!$C272,6)="BT-197", MasterCMCopy!$C272&lt;&gt;MasterCMCopy!$C271), "In " &amp; MasterCMCopy!$C272 &amp; ", " &amp; MasterCMCopy!$D272 &amp; ", we link to the at-voc:non-publication-justification controlled list","")</f>
        <v/>
      </c>
      <c r="W272" s="84" t="str">
        <f>IF(AND(LEFT(MasterCMCopy!$C272,6)="BT-198", MasterCMCopy!$C272&lt;&gt;MasterCMCopy!$C271),MasterCMCopy!$C272,"")</f>
        <v>BT-198(BT-118)-NoticeResult</v>
      </c>
      <c r="X272" s="84" t="str">
        <f>IF(AND(LEFT(MasterCMCopy!$C272,6)="BT-198", MasterCMCopy!$C272&lt;&gt;MasterCMCopy!$C271), MasterCMCopy!$D272 &amp; IF(AND(MasterCMCopy!$C272=MasterCMCopy!$C273, MasterCMCopy!$D272&lt;&gt;MasterCMCopy!$D273), (" (" &amp; MasterCMCopy!$D273 &amp; " below SDK 1.6)"), ""),"")</f>
        <v>Unpublished Accessibility Date (Unpublished Access Date below SDK 1.6)</v>
      </c>
      <c r="Y272" s="84" t="str">
        <f t="shared" si="2"/>
        <v>tedm:MG-langString-hasConfidentialityJustification--NonPublishedInformation-ND-NoticeMaximumValueUnpublish</v>
      </c>
      <c r="Z272" s="84" t="str">
        <f t="shared" si="3"/>
        <v/>
      </c>
      <c r="AA272" s="84" t="str">
        <f>IF(AND(LEFT(MasterCMCopy!$C272,6)="BT-196", MasterCMCopy!$C272&lt;&gt;MasterCMCopy!$C271),MasterCMCopy!$C272,"")</f>
        <v/>
      </c>
      <c r="AB272" s="84" t="str">
        <f>IF(AND(LEFT(MasterCMCopy!$C272,6)="BT-196", MasterCMCopy!$C272&lt;&gt;MasterCMCopy!$C271), MasterCMCopy!$D272 &amp; " of " &amp; MasterCMCopy!$L272 &amp; " under " &amp; MasterCMCopy!$I272,"")</f>
        <v/>
      </c>
      <c r="AC272" s="84" t="str">
        <f t="shared" si="4"/>
        <v/>
      </c>
      <c r="AD272" s="84" t="str">
        <f t="shared" si="5"/>
        <v/>
      </c>
    </row>
    <row r="273">
      <c r="A273" s="84" t="str">
        <f t="shared" si="1"/>
        <v/>
      </c>
      <c r="B273" s="84" t="str">
        <f>IF(MasterCMCopy!$X273="","---", "tedm:" &amp; IF(LEFT(MasterCMCopy!$C273, 3)="ND-", IF(LEFT(MasterCMCopy!$C277, 3)="ND-", MasterCMCopy!$L279, MasterCMCopy!$L277) &amp; "-" &amp; MasterCMCopy!$C273, MasterCMCopy!$L273 &amp; "-" &amp; MasterCMCopy!$I273))</f>
        <v>tedm:MG-NonPublishedInformation-ND-NoticeMaximumValueUnpublish</v>
      </c>
      <c r="C273" s="85" t="str">
        <f>IF(AND(LEFT(MasterCMCopy!$C273,6)="BT-195", OR(LEFT(MasterCMCopy!$C272,3)="ND-",$B273&lt;&gt;$B272)),MasterCMCopy!$L273,"")</f>
        <v/>
      </c>
      <c r="D273" s="84" t="str">
        <f>IF(AND(LEFT(MasterCMCopy!$C273,3)="ND-", OR(MasterCMCopy!$N273&lt;&gt;MasterCMCopy!$N272, MasterCMCopy!$P273&lt;&gt;MasterCMCopy!$P272)),MasterCMCopy!$C273,"")</f>
        <v/>
      </c>
      <c r="E273" s="84" t="str">
        <f>IF(AND(LEFT(MasterCMCopy!$C273,3)="ND-", OR(MasterCMCopy!$N273&lt;&gt;MasterCMCopy!$N272, MasterCMCopy!$P273&lt;&gt;MasterCMCopy!$P272)),MasterCMCopy!$N273,"")</f>
        <v/>
      </c>
      <c r="F273" s="86" t="str">
        <f>IFERROR(__xludf.DUMMYFUNCTION("IF($E273="""", """", REGEXEXTRACT($E273,""efbc:FieldIdentifierCode[^\]]+""))"),"")</f>
        <v/>
      </c>
      <c r="G273" s="87" t="str">
        <f>MasterCMCopy!A273</f>
        <v>1.6</v>
      </c>
      <c r="H273" s="87" t="str">
        <f>MasterCMCopy!B273</f>
        <v/>
      </c>
      <c r="J273" s="86" t="str">
        <f>IF(LEFT(MasterCMCopy!$C273,3)="ND-", IF(LEFT(MasterCMCopy!$X273,10)&lt;&gt;"epo:NonPub", MasterCMCopy!$L273, IF(RIGHT(MasterCMCopy!$X273,13)="epo:Procedure", "MG-Procedure", "")), "")</f>
        <v/>
      </c>
      <c r="K273" s="85" t="str">
        <f>IF(J273="", "", IF(J273="MG-Procedure", "ND-Root", MasterCMCopy!H273))</f>
        <v/>
      </c>
      <c r="L273" s="84" t="str">
        <f>IF($J273="", "", MasterCMCopy!$C273 &amp; " (concernsMaskedObject)")</f>
        <v/>
      </c>
      <c r="M273" s="84" t="str">
        <f>IFERROR(__xludf.DUMMYFUNCTION("IF($J273="""", """", ""Connection from NonPublishedInformation to "" &amp; REGEXEXTRACT(MasterCMCopy!$X273, "".*:(.*)"") &amp; "" under "" &amp; $J273 &amp; ""_"" &amp; $K273)"),"")</f>
        <v/>
      </c>
      <c r="N273" s="84" t="str">
        <f t="shared" si="6"/>
        <v/>
      </c>
      <c r="O273" s="86" t="str">
        <f>IFERROR(__xludf.DUMMYFUNCTION("IF($J273="""", """", IF($J273=""MG-Procedure"", """", REGEXREPLACE(MasterCMCopy!$P273,""\[[^\]]+\]"","""")))"),"")</f>
        <v/>
      </c>
      <c r="P273" s="83" t="str">
        <f>IFERROR(__xludf.DUMMYFUNCTION("REGEXREPLACE($O273,""[^/]+"","".."")"),"")</f>
        <v/>
      </c>
      <c r="Q273" s="84" t="str">
        <f>IF(AND(LEFT(MasterCMCopy!$C273,6)="BT-195", OR(MasterCMCopy!$O273&lt;&gt;MasterCMCopy!$O272,$G273&lt;&gt;$G272,$H273&lt;&gt;$H272)),MasterCMCopy!$C273,"")</f>
        <v/>
      </c>
      <c r="R273" s="84" t="str">
        <f>IF(AND(LEFT(MasterCMCopy!$C273,6)="BT-195", OR(MasterCMCopy!$O273&lt;&gt;MasterCMCopy!$O272,$G273&lt;&gt;$G272,$H273&lt;&gt;$H272)), "The field " &amp; MasterCMCopy!$C273 &amp; ", " &amp; MasterCMCopy!$D273 &amp; ", specifies information to generate the URI of the masked property","")</f>
        <v/>
      </c>
      <c r="S273" s="84" t="str">
        <f>IF(AND(LEFT(MasterCMCopy!$C273,6)="BT-195", OR(MasterCMCopy!$O273&lt;&gt;MasterCMCopy!$O272,$G273&lt;&gt;$G272,$H273&lt;&gt;$H272)),MasterCMCopy!$O273,"")</f>
        <v/>
      </c>
      <c r="T273" s="84" t="str">
        <f>IFERROR(__xludf.DUMMYFUNCTION("IF(AND(LEFT(MasterCMCopy!$C273,6)=""BT-195"", MasterCMCopy!$O273&lt;&gt;MasterCMCopy!$O272),IFNA(REGEXEXTRACT(MasterCMCopy!$Y273,""&lt;(.*)&gt;""),""UNKNOWN""),"""")"),"")</f>
        <v/>
      </c>
      <c r="U273" s="84" t="str">
        <f>IF(AND(LEFT(MasterCMCopy!$C273,6)="BT-197", MasterCMCopy!$C273&lt;&gt;MasterCMCopy!$C272),MasterCMCopy!$C273,"")</f>
        <v/>
      </c>
      <c r="V273" s="84" t="str">
        <f>IF(AND(LEFT(MasterCMCopy!$C273,6)="BT-197", MasterCMCopy!$C273&lt;&gt;MasterCMCopy!$C272), "In " &amp; MasterCMCopy!$C273 &amp; ", " &amp; MasterCMCopy!$D273 &amp; ", we link to the at-voc:non-publication-justification controlled list","")</f>
        <v/>
      </c>
      <c r="W273" s="84" t="str">
        <f>IF(AND(LEFT(MasterCMCopy!$C273,6)="BT-198", MasterCMCopy!$C273&lt;&gt;MasterCMCopy!$C272),MasterCMCopy!$C273,"")</f>
        <v/>
      </c>
      <c r="X273" s="84" t="str">
        <f>IF(AND(LEFT(MasterCMCopy!$C273,6)="BT-198", MasterCMCopy!$C273&lt;&gt;MasterCMCopy!$C272), MasterCMCopy!$D273 &amp; IF(AND(MasterCMCopy!$C273=MasterCMCopy!$C274, MasterCMCopy!$D273&lt;&gt;MasterCMCopy!$D274), (" (" &amp; MasterCMCopy!$D274 &amp; " below SDK 1.6)"), ""),"")</f>
        <v/>
      </c>
      <c r="Y273" s="84" t="str">
        <f t="shared" si="2"/>
        <v>tedm:MG-langString-hasConfidentialityJustification--NonPublishedInformation-ND-NoticeMaximumValueUnpublish</v>
      </c>
      <c r="Z273" s="84" t="str">
        <f t="shared" si="3"/>
        <v/>
      </c>
      <c r="AA273" s="84" t="str">
        <f>IF(AND(LEFT(MasterCMCopy!$C273,6)="BT-196", MasterCMCopy!$C273&lt;&gt;MasterCMCopy!$C272),MasterCMCopy!$C273,"")</f>
        <v/>
      </c>
      <c r="AB273" s="84" t="str">
        <f>IF(AND(LEFT(MasterCMCopy!$C273,6)="BT-196", MasterCMCopy!$C273&lt;&gt;MasterCMCopy!$C272), MasterCMCopy!$D273 &amp; " of " &amp; MasterCMCopy!$L273 &amp; " under " &amp; MasterCMCopy!$I273,"")</f>
        <v/>
      </c>
      <c r="AC273" s="84" t="str">
        <f t="shared" si="4"/>
        <v/>
      </c>
      <c r="AD273" s="84" t="str">
        <f t="shared" si="5"/>
        <v/>
      </c>
    </row>
    <row r="274">
      <c r="A274" s="84" t="str">
        <f t="shared" si="1"/>
        <v>ND-NoticeApproximateValueUnpublish.rml.ttl</v>
      </c>
      <c r="B274" s="84" t="str">
        <f>IF(MasterCMCopy!$X274="","---", "tedm:" &amp; IF(LEFT(MasterCMCopy!$C274, 3)="ND-", IF(LEFT(MasterCMCopy!$C278, 3)="ND-", MasterCMCopy!$L280, MasterCMCopy!$L278) &amp; "-" &amp; MasterCMCopy!$C274, MasterCMCopy!$L274 &amp; "-" &amp; MasterCMCopy!$I274))</f>
        <v>tedm:MG-NonPublishedInformation-ND-NoticeApproximateValueUnpublish</v>
      </c>
      <c r="C274" s="85" t="str">
        <f>IF(AND(LEFT(MasterCMCopy!$C274,6)="BT-195", OR(LEFT(MasterCMCopy!$C273,3)="ND-",$B274&lt;&gt;$B273)),MasterCMCopy!$L274,"")</f>
        <v/>
      </c>
      <c r="D274" s="84" t="str">
        <f>IF(AND(LEFT(MasterCMCopy!$C274,3)="ND-", OR(MasterCMCopy!$N274&lt;&gt;MasterCMCopy!$N273, MasterCMCopy!$P274&lt;&gt;MasterCMCopy!$P273)),MasterCMCopy!$C274,"")</f>
        <v>ND-NoticeApproximateValueUnpublish</v>
      </c>
      <c r="E274" s="84" t="str">
        <f>IF(AND(LEFT(MasterCMCopy!$C274,3)="ND-", OR(MasterCMCopy!$N274&lt;&gt;MasterCMCopy!$N273, MasterCMCopy!$P274&lt;&gt;MasterCMCopy!$P273)),MasterCMCopy!$N274,"")</f>
        <v>/*/ext:UBLExtensions/ext:UBLExtension/ext:ExtensionContent/efext:EformsExtension/efac:NoticeResult/efac:FieldsPrivacy[efbc:FieldIdentifierCode/text()='not-app-val']</v>
      </c>
      <c r="F274" s="86" t="str">
        <f>IFERROR(__xludf.DUMMYFUNCTION("IF($E274="""", """", REGEXEXTRACT($E274,""efbc:FieldIdentifierCode[^\]]+""))"),"efbc:FieldIdentifierCode/text()='not-app-val'")</f>
        <v>efbc:FieldIdentifierCode/text()='not-app-val'</v>
      </c>
      <c r="G274" s="87" t="str">
        <f>MasterCMCopy!A274</f>
        <v/>
      </c>
      <c r="H274" s="87" t="str">
        <f>MasterCMCopy!B274</f>
        <v/>
      </c>
      <c r="J274" s="86" t="str">
        <f>IF(LEFT(MasterCMCopy!$C274,3)="ND-", IF(LEFT(MasterCMCopy!$X274,10)&lt;&gt;"epo:NonPub", MasterCMCopy!$L274, IF(RIGHT(MasterCMCopy!$X274,13)="epo:Procedure", "MG-Procedure", "")), "")</f>
        <v/>
      </c>
      <c r="K274" s="85" t="str">
        <f>IF(J274="", "", IF(J274="MG-Procedure", "ND-Root", MasterCMCopy!H274))</f>
        <v/>
      </c>
      <c r="L274" s="84" t="str">
        <f>IF($J274="", "", MasterCMCopy!$C274 &amp; " (concernsMaskedObject)")</f>
        <v/>
      </c>
      <c r="M274" s="84" t="str">
        <f>IFERROR(__xludf.DUMMYFUNCTION("IF($J274="""", """", ""Connection from NonPublishedInformation to "" &amp; REGEXEXTRACT(MasterCMCopy!$X274, "".*:(.*)"") &amp; "" under "" &amp; $J274 &amp; ""_"" &amp; $K274)"),"")</f>
        <v/>
      </c>
      <c r="N274" s="84" t="str">
        <f t="shared" si="6"/>
        <v/>
      </c>
      <c r="O274" s="86" t="str">
        <f>IFERROR(__xludf.DUMMYFUNCTION("IF($J274="""", """", IF($J274=""MG-Procedure"", """", REGEXREPLACE(MasterCMCopy!$P274,""\[[^\]]+\]"","""")))"),"")</f>
        <v/>
      </c>
      <c r="P274" s="83" t="str">
        <f>IFERROR(__xludf.DUMMYFUNCTION("REGEXREPLACE($O274,""[^/]+"","".."")"),"")</f>
        <v/>
      </c>
      <c r="Q274" s="84" t="str">
        <f>IF(AND(LEFT(MasterCMCopy!$C274,6)="BT-195", OR(MasterCMCopy!$O274&lt;&gt;MasterCMCopy!$O273,$G274&lt;&gt;$G273,$H274&lt;&gt;$H273)),MasterCMCopy!$C274,"")</f>
        <v/>
      </c>
      <c r="R274" s="84" t="str">
        <f>IF(AND(LEFT(MasterCMCopy!$C274,6)="BT-195", OR(MasterCMCopy!$O274&lt;&gt;MasterCMCopy!$O273,$G274&lt;&gt;$G273,$H274&lt;&gt;$H273)), "The field " &amp; MasterCMCopy!$C274 &amp; ", " &amp; MasterCMCopy!$D274 &amp; ", specifies information to generate the URI of the masked property","")</f>
        <v/>
      </c>
      <c r="S274" s="84" t="str">
        <f>IF(AND(LEFT(MasterCMCopy!$C274,6)="BT-195", OR(MasterCMCopy!$O274&lt;&gt;MasterCMCopy!$O273,$G274&lt;&gt;$G273,$H274&lt;&gt;$H273)),MasterCMCopy!$O274,"")</f>
        <v/>
      </c>
      <c r="T274" s="84" t="str">
        <f>IFERROR(__xludf.DUMMYFUNCTION("IF(AND(LEFT(MasterCMCopy!$C274,6)=""BT-195"", MasterCMCopy!$O274&lt;&gt;MasterCMCopy!$O273),IFNA(REGEXEXTRACT(MasterCMCopy!$Y274,""&lt;(.*)&gt;""),""UNKNOWN""),"""")"),"")</f>
        <v/>
      </c>
      <c r="U274" s="84" t="str">
        <f>IF(AND(LEFT(MasterCMCopy!$C274,6)="BT-197", MasterCMCopy!$C274&lt;&gt;MasterCMCopy!$C273),MasterCMCopy!$C274,"")</f>
        <v/>
      </c>
      <c r="V274" s="84" t="str">
        <f>IF(AND(LEFT(MasterCMCopy!$C274,6)="BT-197", MasterCMCopy!$C274&lt;&gt;MasterCMCopy!$C273), "In " &amp; MasterCMCopy!$C274 &amp; ", " &amp; MasterCMCopy!$D274 &amp; ", we link to the at-voc:non-publication-justification controlled list","")</f>
        <v/>
      </c>
      <c r="W274" s="84" t="str">
        <f>IF(AND(LEFT(MasterCMCopy!$C274,6)="BT-198", MasterCMCopy!$C274&lt;&gt;MasterCMCopy!$C273),MasterCMCopy!$C274,"")</f>
        <v/>
      </c>
      <c r="X274" s="84" t="str">
        <f>IF(AND(LEFT(MasterCMCopy!$C274,6)="BT-198", MasterCMCopy!$C274&lt;&gt;MasterCMCopy!$C273), MasterCMCopy!$D274 &amp; IF(AND(MasterCMCopy!$C274=MasterCMCopy!$C275, MasterCMCopy!$D274&lt;&gt;MasterCMCopy!$D275), (" (" &amp; MasterCMCopy!$D275 &amp; " below SDK 1.6)"), ""),"")</f>
        <v/>
      </c>
      <c r="Y274" s="84" t="str">
        <f t="shared" si="2"/>
        <v>tedm:MG-langString-hasConfidentialityJustification--NonPublishedInformation-ND-NoticeApproximateValueUnpublish</v>
      </c>
      <c r="Z274" s="84" t="str">
        <f t="shared" si="3"/>
        <v>/*/ext:UBLExtensions/ext:UBLExtension/ext:ExtensionContent/efext:EformsExtension/efac:NoticeResult/efac:FieldsPrivacy[efbc:FieldIdentifierCode/text()='not-app-val']/efbc:ReasonDescription</v>
      </c>
      <c r="AA274" s="84" t="str">
        <f>IF(AND(LEFT(MasterCMCopy!$C274,6)="BT-196", MasterCMCopy!$C274&lt;&gt;MasterCMCopy!$C273),MasterCMCopy!$C274,"")</f>
        <v/>
      </c>
      <c r="AB274" s="84" t="str">
        <f>IF(AND(LEFT(MasterCMCopy!$C274,6)="BT-196", MasterCMCopy!$C274&lt;&gt;MasterCMCopy!$C273), MasterCMCopy!$D274 &amp; " of " &amp; MasterCMCopy!$L274 &amp; " under " &amp; MasterCMCopy!$I274,"")</f>
        <v/>
      </c>
      <c r="AC274" s="84" t="str">
        <f t="shared" si="4"/>
        <v/>
      </c>
      <c r="AD274" s="84" t="str">
        <f t="shared" si="5"/>
        <v/>
      </c>
    </row>
    <row r="275">
      <c r="A275" s="84" t="str">
        <f t="shared" si="1"/>
        <v/>
      </c>
      <c r="B275" s="84" t="str">
        <f>IF(MasterCMCopy!$X275="","---", "tedm:" &amp; IF(LEFT(MasterCMCopy!$C275, 3)="ND-", IF(LEFT(MasterCMCopy!$C279, 3)="ND-", MasterCMCopy!$L281, MasterCMCopy!$L279) &amp; "-" &amp; MasterCMCopy!$C275, MasterCMCopy!$L275 &amp; "-" &amp; MasterCMCopy!$I275))</f>
        <v>tedm:MG-NonPublishedInformation-ND-NoticeApproximateValueUnpublish</v>
      </c>
      <c r="C275" s="85" t="str">
        <f>IF(AND(LEFT(MasterCMCopy!$C275,6)="BT-195", OR(LEFT(MasterCMCopy!$C274,3)="ND-",$B275&lt;&gt;$B274)),MasterCMCopy!$L275,"")</f>
        <v/>
      </c>
      <c r="D275" s="84" t="str">
        <f>IF(AND(LEFT(MasterCMCopy!$C275,3)="ND-", OR(MasterCMCopy!$N275&lt;&gt;MasterCMCopy!$N274, MasterCMCopy!$P275&lt;&gt;MasterCMCopy!$P274)),MasterCMCopy!$C275,"")</f>
        <v/>
      </c>
      <c r="E275" s="84" t="str">
        <f>IF(AND(LEFT(MasterCMCopy!$C275,3)="ND-", OR(MasterCMCopy!$N275&lt;&gt;MasterCMCopy!$N274, MasterCMCopy!$P275&lt;&gt;MasterCMCopy!$P274)),MasterCMCopy!$N275,"")</f>
        <v/>
      </c>
      <c r="F275" s="86" t="str">
        <f>IFERROR(__xludf.DUMMYFUNCTION("IF($E275="""", """", REGEXEXTRACT($E275,""efbc:FieldIdentifierCode[^\]]+""))"),"")</f>
        <v/>
      </c>
      <c r="G275" s="87" t="str">
        <f>MasterCMCopy!A275</f>
        <v/>
      </c>
      <c r="H275" s="87" t="str">
        <f>MasterCMCopy!B275</f>
        <v/>
      </c>
      <c r="J275" s="86" t="str">
        <f>IF(LEFT(MasterCMCopy!$C275,3)="ND-", IF(LEFT(MasterCMCopy!$X275,10)&lt;&gt;"epo:NonPub", MasterCMCopy!$L275, IF(RIGHT(MasterCMCopy!$X275,13)="epo:Procedure", "MG-Procedure", "")), "")</f>
        <v/>
      </c>
      <c r="K275" s="85" t="str">
        <f>IF(J275="", "", IF(J275="MG-Procedure", "ND-Root", MasterCMCopy!H275))</f>
        <v/>
      </c>
      <c r="L275" s="84" t="str">
        <f>IF($J275="", "", MasterCMCopy!$C275 &amp; " (concernsMaskedObject)")</f>
        <v/>
      </c>
      <c r="M275" s="84" t="str">
        <f>IFERROR(__xludf.DUMMYFUNCTION("IF($J275="""", """", ""Connection from NonPublishedInformation to "" &amp; REGEXEXTRACT(MasterCMCopy!$X275, "".*:(.*)"") &amp; "" under "" &amp; $J275 &amp; ""_"" &amp; $K275)"),"")</f>
        <v/>
      </c>
      <c r="N275" s="84" t="str">
        <f t="shared" si="6"/>
        <v/>
      </c>
      <c r="O275" s="86" t="str">
        <f>IFERROR(__xludf.DUMMYFUNCTION("IF($J275="""", """", IF($J275=""MG-Procedure"", """", REGEXREPLACE(MasterCMCopy!$P275,""\[[^\]]+\]"","""")))"),"")</f>
        <v/>
      </c>
      <c r="P275" s="83" t="str">
        <f>IFERROR(__xludf.DUMMYFUNCTION("REGEXREPLACE($O275,""[^/]+"","".."")"),"")</f>
        <v/>
      </c>
      <c r="Q275" s="84" t="str">
        <f>IF(AND(LEFT(MasterCMCopy!$C275,6)="BT-195", OR(MasterCMCopy!$O275&lt;&gt;MasterCMCopy!$O274,$G275&lt;&gt;$G274,$H275&lt;&gt;$H274)),MasterCMCopy!$C275,"")</f>
        <v/>
      </c>
      <c r="R275" s="84" t="str">
        <f>IF(AND(LEFT(MasterCMCopy!$C275,6)="BT-195", OR(MasterCMCopy!$O275&lt;&gt;MasterCMCopy!$O274,$G275&lt;&gt;$G274,$H275&lt;&gt;$H274)), "The field " &amp; MasterCMCopy!$C275 &amp; ", " &amp; MasterCMCopy!$D275 &amp; ", specifies information to generate the URI of the masked property","")</f>
        <v/>
      </c>
      <c r="S275" s="84" t="str">
        <f>IF(AND(LEFT(MasterCMCopy!$C275,6)="BT-195", OR(MasterCMCopy!$O275&lt;&gt;MasterCMCopy!$O274,$G275&lt;&gt;$G274,$H275&lt;&gt;$H274)),MasterCMCopy!$O275,"")</f>
        <v/>
      </c>
      <c r="T275" s="84" t="str">
        <f>IFERROR(__xludf.DUMMYFUNCTION("IF(AND(LEFT(MasterCMCopy!$C275,6)=""BT-195"", MasterCMCopy!$O275&lt;&gt;MasterCMCopy!$O274),IFNA(REGEXEXTRACT(MasterCMCopy!$Y275,""&lt;(.*)&gt;""),""UNKNOWN""),"""")"),"")</f>
        <v/>
      </c>
      <c r="U275" s="84" t="str">
        <f>IF(AND(LEFT(MasterCMCopy!$C275,6)="BT-197", MasterCMCopy!$C275&lt;&gt;MasterCMCopy!$C274),MasterCMCopy!$C275,"")</f>
        <v/>
      </c>
      <c r="V275" s="84" t="str">
        <f>IF(AND(LEFT(MasterCMCopy!$C275,6)="BT-197", MasterCMCopy!$C275&lt;&gt;MasterCMCopy!$C274), "In " &amp; MasterCMCopy!$C275 &amp; ", " &amp; MasterCMCopy!$D275 &amp; ", we link to the at-voc:non-publication-justification controlled list","")</f>
        <v/>
      </c>
      <c r="W275" s="84" t="str">
        <f>IF(AND(LEFT(MasterCMCopy!$C275,6)="BT-198", MasterCMCopy!$C275&lt;&gt;MasterCMCopy!$C274),MasterCMCopy!$C275,"")</f>
        <v/>
      </c>
      <c r="X275" s="84" t="str">
        <f>IF(AND(LEFT(MasterCMCopy!$C275,6)="BT-198", MasterCMCopy!$C275&lt;&gt;MasterCMCopy!$C274), MasterCMCopy!$D275 &amp; IF(AND(MasterCMCopy!$C275=MasterCMCopy!$C276, MasterCMCopy!$D275&lt;&gt;MasterCMCopy!$D276), (" (" &amp; MasterCMCopy!$D276 &amp; " below SDK 1.6)"), ""),"")</f>
        <v/>
      </c>
      <c r="Y275" s="84" t="str">
        <f t="shared" si="2"/>
        <v>tedm:MG-langString-hasConfidentialityJustification--NonPublishedInformation-ND-NoticeApproximateValueUnpublish</v>
      </c>
      <c r="Z275" s="84" t="str">
        <f t="shared" si="3"/>
        <v/>
      </c>
      <c r="AA275" s="84" t="str">
        <f>IF(AND(LEFT(MasterCMCopy!$C275,6)="BT-196", MasterCMCopy!$C275&lt;&gt;MasterCMCopy!$C274),MasterCMCopy!$C275,"")</f>
        <v/>
      </c>
      <c r="AB275" s="84" t="str">
        <f>IF(AND(LEFT(MasterCMCopy!$C275,6)="BT-196", MasterCMCopy!$C275&lt;&gt;MasterCMCopy!$C274), MasterCMCopy!$D275 &amp; " of " &amp; MasterCMCopy!$L275 &amp; " under " &amp; MasterCMCopy!$I275,"")</f>
        <v/>
      </c>
      <c r="AC275" s="84" t="str">
        <f t="shared" si="4"/>
        <v/>
      </c>
      <c r="AD275" s="84" t="str">
        <f t="shared" si="5"/>
        <v/>
      </c>
    </row>
    <row r="276">
      <c r="A276" s="84" t="str">
        <f t="shared" si="1"/>
        <v/>
      </c>
      <c r="B276" s="84" t="str">
        <f>IF(MasterCMCopy!$X276="","---", "tedm:" &amp; IF(LEFT(MasterCMCopy!$C276, 3)="ND-", IF(LEFT(MasterCMCopy!$C280, 3)="ND-", MasterCMCopy!$L282, MasterCMCopy!$L280) &amp; "-" &amp; MasterCMCopy!$C276, MasterCMCopy!$L276 &amp; "-" &amp; MasterCMCopy!$I276))</f>
        <v>tedm:MG-NonPublishedInformation-ND-NoticeApproximateValueUnpublish</v>
      </c>
      <c r="C276" s="85" t="str">
        <f>IF(AND(LEFT(MasterCMCopy!$C276,6)="BT-195", OR(LEFT(MasterCMCopy!$C275,3)="ND-",$B276&lt;&gt;$B275)),MasterCMCopy!$L276,"")</f>
        <v/>
      </c>
      <c r="D276" s="84" t="str">
        <f>IF(AND(LEFT(MasterCMCopy!$C276,3)="ND-", OR(MasterCMCopy!$N276&lt;&gt;MasterCMCopy!$N275, MasterCMCopy!$P276&lt;&gt;MasterCMCopy!$P275)),MasterCMCopy!$C276,"")</f>
        <v/>
      </c>
      <c r="E276" s="84" t="str">
        <f>IF(AND(LEFT(MasterCMCopy!$C276,3)="ND-", OR(MasterCMCopy!$N276&lt;&gt;MasterCMCopy!$N275, MasterCMCopy!$P276&lt;&gt;MasterCMCopy!$P275)),MasterCMCopy!$N276,"")</f>
        <v/>
      </c>
      <c r="F276" s="86" t="str">
        <f>IFERROR(__xludf.DUMMYFUNCTION("IF($E276="""", """", REGEXEXTRACT($E276,""efbc:FieldIdentifierCode[^\]]+""))"),"")</f>
        <v/>
      </c>
      <c r="G276" s="87" t="str">
        <f>MasterCMCopy!A276</f>
        <v/>
      </c>
      <c r="H276" s="87" t="str">
        <f>MasterCMCopy!B276</f>
        <v/>
      </c>
      <c r="J276" s="86" t="str">
        <f>IF(LEFT(MasterCMCopy!$C276,3)="ND-", IF(LEFT(MasterCMCopy!$X276,10)&lt;&gt;"epo:NonPub", MasterCMCopy!$L276, IF(RIGHT(MasterCMCopy!$X276,13)="epo:Procedure", "MG-Procedure", "")), "")</f>
        <v>MG-MonetaryValue-hasApproximateFrameworkAgreementValue-NoticeAwardInformation</v>
      </c>
      <c r="K276" s="85" t="str">
        <f>IF(J276="", "", IF(J276="MG-Procedure", "ND-Root", MasterCMCopy!H276))</f>
        <v>ND-NoticeResult</v>
      </c>
      <c r="L276" s="84" t="str">
        <f>IF($J276="", "", MasterCMCopy!$C276 &amp; " (concernsMaskedObject)")</f>
        <v>ND-NoticeApproximateValueUnpublish (concernsMaskedObject)</v>
      </c>
      <c r="M276" s="84" t="str">
        <f>IFERROR(__xludf.DUMMYFUNCTION("IF($J276="""", """", ""Connection from NonPublishedInformation to "" &amp; REGEXEXTRACT(MasterCMCopy!$X276, "".*:(.*)"") &amp; "" under "" &amp; $J276 &amp; ""_"" &amp; $K276)"),"Connection from NonPublishedInformation to MonetaryValue under MG-MonetaryValue-hasApproximateFrameworkAgreementValue-NoticeAwardInformation_ND-NoticeResult")</f>
        <v>Connection from NonPublishedInformation to MonetaryValue under MG-MonetaryValue-hasApproximateFrameworkAgreementValue-NoticeAwardInformation_ND-NoticeResult</v>
      </c>
      <c r="N276" s="84" t="str">
        <f t="shared" si="6"/>
        <v>tedm:MG-MonetaryValue-hasApproximateFrameworkAgreementValue-NoticeAwardInformation_ND-NoticeResult</v>
      </c>
      <c r="O276" s="86" t="str">
        <f>IFERROR(__xludf.DUMMYFUNCTION("IF($J276="""", """", IF($J276=""MG-Procedure"", """", REGEXREPLACE(MasterCMCopy!$P276,""\[[^\]]+\]"","""")))"),"efac:FieldsPrivacy")</f>
        <v>efac:FieldsPrivacy</v>
      </c>
      <c r="P276" s="83" t="str">
        <f>IFERROR(__xludf.DUMMYFUNCTION("REGEXREPLACE($O276,""[^/]+"","".."")"),"..")</f>
        <v>..</v>
      </c>
      <c r="Q276" s="84" t="str">
        <f>IF(AND(LEFT(MasterCMCopy!$C276,6)="BT-195", OR(MasterCMCopy!$O276&lt;&gt;MasterCMCopy!$O275,$G276&lt;&gt;$G275,$H276&lt;&gt;$H275)),MasterCMCopy!$C276,"")</f>
        <v/>
      </c>
      <c r="R276" s="84" t="str">
        <f>IF(AND(LEFT(MasterCMCopy!$C276,6)="BT-195", OR(MasterCMCopy!$O276&lt;&gt;MasterCMCopy!$O275,$G276&lt;&gt;$G275,$H276&lt;&gt;$H275)), "The field " &amp; MasterCMCopy!$C276 &amp; ", " &amp; MasterCMCopy!$D276 &amp; ", specifies information to generate the URI of the masked property","")</f>
        <v/>
      </c>
      <c r="S276" s="84" t="str">
        <f>IF(AND(LEFT(MasterCMCopy!$C276,6)="BT-195", OR(MasterCMCopy!$O276&lt;&gt;MasterCMCopy!$O275,$G276&lt;&gt;$G275,$H276&lt;&gt;$H275)),MasterCMCopy!$O276,"")</f>
        <v/>
      </c>
      <c r="T276" s="84" t="str">
        <f>IFERROR(__xludf.DUMMYFUNCTION("IF(AND(LEFT(MasterCMCopy!$C276,6)=""BT-195"", MasterCMCopy!$O276&lt;&gt;MasterCMCopy!$O275),IFNA(REGEXEXTRACT(MasterCMCopy!$Y276,""&lt;(.*)&gt;""),""UNKNOWN""),"""")"),"")</f>
        <v/>
      </c>
      <c r="U276" s="84" t="str">
        <f>IF(AND(LEFT(MasterCMCopy!$C276,6)="BT-197", MasterCMCopy!$C276&lt;&gt;MasterCMCopy!$C275),MasterCMCopy!$C276,"")</f>
        <v/>
      </c>
      <c r="V276" s="84" t="str">
        <f>IF(AND(LEFT(MasterCMCopy!$C276,6)="BT-197", MasterCMCopy!$C276&lt;&gt;MasterCMCopy!$C275), "In " &amp; MasterCMCopy!$C276 &amp; ", " &amp; MasterCMCopy!$D276 &amp; ", we link to the at-voc:non-publication-justification controlled list","")</f>
        <v/>
      </c>
      <c r="W276" s="84" t="str">
        <f>IF(AND(LEFT(MasterCMCopy!$C276,6)="BT-198", MasterCMCopy!$C276&lt;&gt;MasterCMCopy!$C275),MasterCMCopy!$C276,"")</f>
        <v/>
      </c>
      <c r="X276" s="84" t="str">
        <f>IF(AND(LEFT(MasterCMCopy!$C276,6)="BT-198", MasterCMCopy!$C276&lt;&gt;MasterCMCopy!$C275), MasterCMCopy!$D276 &amp; IF(AND(MasterCMCopy!$C276=MasterCMCopy!$C277, MasterCMCopy!$D276&lt;&gt;MasterCMCopy!$D277), (" (" &amp; MasterCMCopy!$D277 &amp; " below SDK 1.6)"), ""),"")</f>
        <v/>
      </c>
      <c r="Y276" s="84" t="str">
        <f t="shared" si="2"/>
        <v>tedm:MG-langString-hasConfidentialityJustification--NonPublishedInformation-ND-NoticeApproximateValueUnpublish</v>
      </c>
      <c r="Z276" s="84" t="str">
        <f t="shared" si="3"/>
        <v/>
      </c>
      <c r="AA276" s="84" t="str">
        <f>IF(AND(LEFT(MasterCMCopy!$C276,6)="BT-196", MasterCMCopy!$C276&lt;&gt;MasterCMCopy!$C275),MasterCMCopy!$C276,"")</f>
        <v/>
      </c>
      <c r="AB276" s="84" t="str">
        <f>IF(AND(LEFT(MasterCMCopy!$C276,6)="BT-196", MasterCMCopy!$C276&lt;&gt;MasterCMCopy!$C275), MasterCMCopy!$D276 &amp; " of " &amp; MasterCMCopy!$L276 &amp; " under " &amp; MasterCMCopy!$I276,"")</f>
        <v/>
      </c>
      <c r="AC276" s="84" t="str">
        <f t="shared" si="4"/>
        <v/>
      </c>
      <c r="AD276" s="84" t="str">
        <f t="shared" si="5"/>
        <v/>
      </c>
    </row>
    <row r="277">
      <c r="A277" s="84" t="str">
        <f t="shared" si="1"/>
        <v/>
      </c>
      <c r="B277" s="84" t="str">
        <f>IF(MasterCMCopy!$X277="","---", "tedm:" &amp; IF(LEFT(MasterCMCopy!$C277, 3)="ND-", IF(LEFT(MasterCMCopy!$C281, 3)="ND-", MasterCMCopy!$L283, MasterCMCopy!$L281) &amp; "-" &amp; MasterCMCopy!$C277, MasterCMCopy!$L277 &amp; "-" &amp; MasterCMCopy!$I277))</f>
        <v>tedm:MG-NonPublishedInformation-ND-NoticeApproximateValueUnpublish</v>
      </c>
      <c r="C277" s="85" t="str">
        <f>IF(AND(LEFT(MasterCMCopy!$C277,6)="BT-195", OR(LEFT(MasterCMCopy!$C276,3)="ND-",$B277&lt;&gt;$B276)),MasterCMCopy!$L277,"")</f>
        <v>MG-NonPublishedInformation</v>
      </c>
      <c r="D277" s="84" t="str">
        <f>IF(AND(LEFT(MasterCMCopy!$C277,3)="ND-", OR(MasterCMCopy!$N277&lt;&gt;MasterCMCopy!$N276, MasterCMCopy!$P277&lt;&gt;MasterCMCopy!$P276)),MasterCMCopy!$C277,"")</f>
        <v/>
      </c>
      <c r="E277" s="84" t="str">
        <f>IF(AND(LEFT(MasterCMCopy!$C277,3)="ND-", OR(MasterCMCopy!$N277&lt;&gt;MasterCMCopy!$N276, MasterCMCopy!$P277&lt;&gt;MasterCMCopy!$P276)),MasterCMCopy!$N277,"")</f>
        <v/>
      </c>
      <c r="F277" s="86" t="str">
        <f>IFERROR(__xludf.DUMMYFUNCTION("IF($E277="""", """", REGEXEXTRACT($E277,""efbc:FieldIdentifierCode[^\]]+""))"),"")</f>
        <v/>
      </c>
      <c r="G277" s="87" t="str">
        <f>MasterCMCopy!A277</f>
        <v/>
      </c>
      <c r="H277" s="87" t="str">
        <f>MasterCMCopy!B277</f>
        <v/>
      </c>
      <c r="J277" s="86" t="str">
        <f>IF(LEFT(MasterCMCopy!$C277,3)="ND-", IF(LEFT(MasterCMCopy!$X277,10)&lt;&gt;"epo:NonPub", MasterCMCopy!$L277, IF(RIGHT(MasterCMCopy!$X277,13)="epo:Procedure", "MG-Procedure", "")), "")</f>
        <v/>
      </c>
      <c r="K277" s="85" t="str">
        <f>IF(J277="", "", IF(J277="MG-Procedure", "ND-Root", MasterCMCopy!H277))</f>
        <v/>
      </c>
      <c r="L277" s="84" t="str">
        <f>IF($J277="", "", MasterCMCopy!$C277 &amp; " (concernsMaskedObject)")</f>
        <v/>
      </c>
      <c r="M277" s="84" t="str">
        <f>IFERROR(__xludf.DUMMYFUNCTION("IF($J277="""", """", ""Connection from NonPublishedInformation to "" &amp; REGEXEXTRACT(MasterCMCopy!$X277, "".*:(.*)"") &amp; "" under "" &amp; $J277 &amp; ""_"" &amp; $K277)"),"")</f>
        <v/>
      </c>
      <c r="N277" s="84" t="str">
        <f t="shared" si="6"/>
        <v/>
      </c>
      <c r="O277" s="86" t="str">
        <f>IFERROR(__xludf.DUMMYFUNCTION("IF($J277="""", """", IF($J277=""MG-Procedure"", """", REGEXREPLACE(MasterCMCopy!$P277,""\[[^\]]+\]"","""")))"),"")</f>
        <v/>
      </c>
      <c r="P277" s="83" t="str">
        <f>IFERROR(__xludf.DUMMYFUNCTION("REGEXREPLACE($O277,""[^/]+"","".."")"),"")</f>
        <v/>
      </c>
      <c r="Q277" s="84" t="str">
        <f>IF(AND(LEFT(MasterCMCopy!$C277,6)="BT-195", OR(MasterCMCopy!$O277&lt;&gt;MasterCMCopy!$O276,$G277&lt;&gt;$G276,$H277&lt;&gt;$H276)),MasterCMCopy!$C277,"")</f>
        <v>BT-195(BT-1118)-NoticeResult</v>
      </c>
      <c r="R277" s="84" t="str">
        <f>IF(AND(LEFT(MasterCMCopy!$C277,6)="BT-195", OR(MasterCMCopy!$O277&lt;&gt;MasterCMCopy!$O276,$G277&lt;&gt;$G276,$H277&lt;&gt;$H276)), "The field " &amp; MasterCMCopy!$C277 &amp; ", " &amp; MasterCMCopy!$D277 &amp; ", specifies information to generate the URI of the masked property","")</f>
        <v>The field BT-195(BT-1118)-NoticeResult, Unpublished Identifier, specifies information to generate the URI of the masked property</v>
      </c>
      <c r="S277" s="84" t="str">
        <f>IF(AND(LEFT(MasterCMCopy!$C277,6)="BT-195", OR(MasterCMCopy!$O277&lt;&gt;MasterCMCopy!$O276,$G277&lt;&gt;$G276,$H277&lt;&gt;$H276)),MasterCMCopy!$O277,"")</f>
        <v>efbc:FieldIdentifierCode/text() = 'not-app-val'</v>
      </c>
      <c r="T277" s="88" t="str">
        <f>IFERROR(__xludf.DUMMYFUNCTION("IF(AND(LEFT(MasterCMCopy!$C277,6)=""BT-195"", MasterCMCopy!$O277&lt;&gt;MasterCMCopy!$O276),IFNA(REGEXEXTRACT(MasterCMCopy!$Y277,""&lt;(.*)&gt;""),""UNKNOWN""),"""")"),"http://data.europa.eu/a4g/ontology#hasAmountValue")</f>
        <v>http://data.europa.eu/a4g/ontology#hasAmountValue</v>
      </c>
      <c r="U277" s="84" t="str">
        <f>IF(AND(LEFT(MasterCMCopy!$C277,6)="BT-197", MasterCMCopy!$C277&lt;&gt;MasterCMCopy!$C276),MasterCMCopy!$C277,"")</f>
        <v/>
      </c>
      <c r="V277" s="84" t="str">
        <f>IF(AND(LEFT(MasterCMCopy!$C277,6)="BT-197", MasterCMCopy!$C277&lt;&gt;MasterCMCopy!$C276), "In " &amp; MasterCMCopy!$C277 &amp; ", " &amp; MasterCMCopy!$D277 &amp; ", we link to the at-voc:non-publication-justification controlled list","")</f>
        <v/>
      </c>
      <c r="W277" s="84" t="str">
        <f>IF(AND(LEFT(MasterCMCopy!$C277,6)="BT-198", MasterCMCopy!$C277&lt;&gt;MasterCMCopy!$C276),MasterCMCopy!$C277,"")</f>
        <v/>
      </c>
      <c r="X277" s="84" t="str">
        <f>IF(AND(LEFT(MasterCMCopy!$C277,6)="BT-198", MasterCMCopy!$C277&lt;&gt;MasterCMCopy!$C276), MasterCMCopy!$D277 &amp; IF(AND(MasterCMCopy!$C277=MasterCMCopy!$C278, MasterCMCopy!$D277&lt;&gt;MasterCMCopy!$D278), (" (" &amp; MasterCMCopy!$D278 &amp; " below SDK 1.6)"), ""),"")</f>
        <v/>
      </c>
      <c r="Y277" s="84" t="str">
        <f t="shared" si="2"/>
        <v>tedm:MG-langString-hasConfidentialityJustification--NonPublishedInformation-ND-NoticeApproximateValueUnpublish</v>
      </c>
      <c r="Z277" s="84" t="str">
        <f t="shared" si="3"/>
        <v/>
      </c>
      <c r="AA277" s="84" t="str">
        <f>IF(AND(LEFT(MasterCMCopy!$C277,6)="BT-196", MasterCMCopy!$C277&lt;&gt;MasterCMCopy!$C276),MasterCMCopy!$C277,"")</f>
        <v/>
      </c>
      <c r="AB277" s="84" t="str">
        <f>IF(AND(LEFT(MasterCMCopy!$C277,6)="BT-196", MasterCMCopy!$C277&lt;&gt;MasterCMCopy!$C276), MasterCMCopy!$D277 &amp; " of " &amp; MasterCMCopy!$L277 &amp; " under " &amp; MasterCMCopy!$I277,"")</f>
        <v/>
      </c>
      <c r="AC277" s="84" t="str">
        <f t="shared" si="4"/>
        <v/>
      </c>
      <c r="AD277" s="84" t="str">
        <f t="shared" si="5"/>
        <v/>
      </c>
    </row>
    <row r="278">
      <c r="A278" s="84" t="str">
        <f t="shared" si="1"/>
        <v/>
      </c>
      <c r="B278" s="84" t="str">
        <f>IF(MasterCMCopy!$X278="","---", "tedm:" &amp; IF(LEFT(MasterCMCopy!$C278, 3)="ND-", IF(LEFT(MasterCMCopy!$C282, 3)="ND-", MasterCMCopy!$L284, MasterCMCopy!$L282) &amp; "-" &amp; MasterCMCopy!$C278, MasterCMCopy!$L278 &amp; "-" &amp; MasterCMCopy!$I278))</f>
        <v>tedm:MG-NonPublishedInformation-ND-NoticeApproximateValueUnpublish</v>
      </c>
      <c r="C278" s="85" t="str">
        <f>IF(AND(LEFT(MasterCMCopy!$C278,6)="BT-195", OR(LEFT(MasterCMCopy!$C277,3)="ND-",$B278&lt;&gt;$B277)),MasterCMCopy!$L278,"")</f>
        <v/>
      </c>
      <c r="D278" s="84" t="str">
        <f>IF(AND(LEFT(MasterCMCopy!$C278,3)="ND-", OR(MasterCMCopy!$N278&lt;&gt;MasterCMCopy!$N277, MasterCMCopy!$P278&lt;&gt;MasterCMCopy!$P277)),MasterCMCopy!$C278,"")</f>
        <v/>
      </c>
      <c r="E278" s="84" t="str">
        <f>IF(AND(LEFT(MasterCMCopy!$C278,3)="ND-", OR(MasterCMCopy!$N278&lt;&gt;MasterCMCopy!$N277, MasterCMCopy!$P278&lt;&gt;MasterCMCopy!$P277)),MasterCMCopy!$N278,"")</f>
        <v/>
      </c>
      <c r="F278" s="86" t="str">
        <f>IFERROR(__xludf.DUMMYFUNCTION("IF($E278="""", """", REGEXEXTRACT($E278,""efbc:FieldIdentifierCode[^\]]+""))"),"")</f>
        <v/>
      </c>
      <c r="G278" s="87" t="str">
        <f>MasterCMCopy!A278</f>
        <v/>
      </c>
      <c r="H278" s="87" t="str">
        <f>MasterCMCopy!B278</f>
        <v/>
      </c>
      <c r="J278" s="86" t="str">
        <f>IF(LEFT(MasterCMCopy!$C278,3)="ND-", IF(LEFT(MasterCMCopy!$X278,10)&lt;&gt;"epo:NonPub", MasterCMCopy!$L278, IF(RIGHT(MasterCMCopy!$X278,13)="epo:Procedure", "MG-Procedure", "")), "")</f>
        <v/>
      </c>
      <c r="K278" s="85" t="str">
        <f>IF(J278="", "", IF(J278="MG-Procedure", "ND-Root", MasterCMCopy!H278))</f>
        <v/>
      </c>
      <c r="L278" s="84" t="str">
        <f>IF($J278="", "", MasterCMCopy!$C278 &amp; " (concernsMaskedObject)")</f>
        <v/>
      </c>
      <c r="M278" s="84" t="str">
        <f>IFERROR(__xludf.DUMMYFUNCTION("IF($J278="""", """", ""Connection from NonPublishedInformation to "" &amp; REGEXEXTRACT(MasterCMCopy!$X278, "".*:(.*)"") &amp; "" under "" &amp; $J278 &amp; ""_"" &amp; $K278)"),"")</f>
        <v/>
      </c>
      <c r="N278" s="84" t="str">
        <f t="shared" si="6"/>
        <v/>
      </c>
      <c r="O278" s="86" t="str">
        <f>IFERROR(__xludf.DUMMYFUNCTION("IF($J278="""", """", IF($J278=""MG-Procedure"", """", REGEXREPLACE(MasterCMCopy!$P278,""\[[^\]]+\]"","""")))"),"")</f>
        <v/>
      </c>
      <c r="P278" s="83" t="str">
        <f>IFERROR(__xludf.DUMMYFUNCTION("REGEXREPLACE($O278,""[^/]+"","".."")"),"")</f>
        <v/>
      </c>
      <c r="Q278" s="84" t="str">
        <f>IF(AND(LEFT(MasterCMCopy!$C278,6)="BT-195", OR(MasterCMCopy!$O278&lt;&gt;MasterCMCopy!$O277,$G278&lt;&gt;$G277,$H278&lt;&gt;$H277)),MasterCMCopy!$C278,"")</f>
        <v/>
      </c>
      <c r="R278" s="84" t="str">
        <f>IF(AND(LEFT(MasterCMCopy!$C278,6)="BT-195", OR(MasterCMCopy!$O278&lt;&gt;MasterCMCopy!$O277,$G278&lt;&gt;$G277,$H278&lt;&gt;$H277)), "The field " &amp; MasterCMCopy!$C278 &amp; ", " &amp; MasterCMCopy!$D278 &amp; ", specifies information to generate the URI of the masked property","")</f>
        <v/>
      </c>
      <c r="S278" s="84" t="str">
        <f>IF(AND(LEFT(MasterCMCopy!$C278,6)="BT-195", OR(MasterCMCopy!$O278&lt;&gt;MasterCMCopy!$O277,$G278&lt;&gt;$G277,$H278&lt;&gt;$H277)),MasterCMCopy!$O278,"")</f>
        <v/>
      </c>
      <c r="T278" s="84" t="str">
        <f>IFERROR(__xludf.DUMMYFUNCTION("IF(AND(LEFT(MasterCMCopy!$C278,6)=""BT-195"", MasterCMCopy!$O278&lt;&gt;MasterCMCopy!$O277),IFNA(REGEXEXTRACT(MasterCMCopy!$Y278,""&lt;(.*)&gt;""),""UNKNOWN""),"""")"),"")</f>
        <v/>
      </c>
      <c r="U278" s="84" t="str">
        <f>IF(AND(LEFT(MasterCMCopy!$C278,6)="BT-197", MasterCMCopy!$C278&lt;&gt;MasterCMCopy!$C277),MasterCMCopy!$C278,"")</f>
        <v/>
      </c>
      <c r="V278" s="84" t="str">
        <f>IF(AND(LEFT(MasterCMCopy!$C278,6)="BT-197", MasterCMCopy!$C278&lt;&gt;MasterCMCopy!$C277), "In " &amp; MasterCMCopy!$C278 &amp; ", " &amp; MasterCMCopy!$D278 &amp; ", we link to the at-voc:non-publication-justification controlled list","")</f>
        <v/>
      </c>
      <c r="W278" s="84" t="str">
        <f>IF(AND(LEFT(MasterCMCopy!$C278,6)="BT-198", MasterCMCopy!$C278&lt;&gt;MasterCMCopy!$C277),MasterCMCopy!$C278,"")</f>
        <v/>
      </c>
      <c r="X278" s="84" t="str">
        <f>IF(AND(LEFT(MasterCMCopy!$C278,6)="BT-198", MasterCMCopy!$C278&lt;&gt;MasterCMCopy!$C277), MasterCMCopy!$D278 &amp; IF(AND(MasterCMCopy!$C278=MasterCMCopy!$C279, MasterCMCopy!$D278&lt;&gt;MasterCMCopy!$D279), (" (" &amp; MasterCMCopy!$D279 &amp; " below SDK 1.6)"), ""),"")</f>
        <v/>
      </c>
      <c r="Y278" s="84" t="str">
        <f t="shared" si="2"/>
        <v>tedm:MG-langString-hasConfidentialityJustification--NonPublishedInformation-ND-NoticeApproximateValueUnpublish</v>
      </c>
      <c r="Z278" s="84" t="str">
        <f t="shared" si="3"/>
        <v/>
      </c>
      <c r="AA278" s="84" t="str">
        <f>IF(AND(LEFT(MasterCMCopy!$C278,6)="BT-196", MasterCMCopy!$C278&lt;&gt;MasterCMCopy!$C277),MasterCMCopy!$C278,"")</f>
        <v>BT-196(BT-1118)-NoticeResult</v>
      </c>
      <c r="AB278" s="84" t="str">
        <f>IF(AND(LEFT(MasterCMCopy!$C278,6)="BT-196", MasterCMCopy!$C278&lt;&gt;MasterCMCopy!$C277), MasterCMCopy!$D278 &amp; " of " &amp; MasterCMCopy!$L278 &amp; " under " &amp; MasterCMCopy!$I278,"")</f>
        <v>Unpublished Justification Description of MG-NonPublishedInformation under ND-NoticeApproximateValueUnpublish</v>
      </c>
      <c r="AC278" s="84" t="str">
        <f t="shared" si="4"/>
        <v>BT-196(BT-1118)-NoticeResult-Language</v>
      </c>
      <c r="AD278" s="84" t="str">
        <f t="shared" si="5"/>
        <v>Language of Unpublished Justification Description of MG-NonPublishedInformation under ND-NoticeApproximateValueUnpublish</v>
      </c>
    </row>
    <row r="279">
      <c r="A279" s="84" t="str">
        <f t="shared" si="1"/>
        <v/>
      </c>
      <c r="B279" s="84" t="str">
        <f>IF(MasterCMCopy!$X279="","---", "tedm:" &amp; IF(LEFT(MasterCMCopy!$C279, 3)="ND-", IF(LEFT(MasterCMCopy!$C283, 3)="ND-", MasterCMCopy!$L285, MasterCMCopy!$L283) &amp; "-" &amp; MasterCMCopy!$C279, MasterCMCopy!$L279 &amp; "-" &amp; MasterCMCopy!$I279))</f>
        <v>tedm:MG-NonPublishedInformation-ND-NoticeApproximateValueUnpublish</v>
      </c>
      <c r="C279" s="85" t="str">
        <f>IF(AND(LEFT(MasterCMCopy!$C279,6)="BT-195", OR(LEFT(MasterCMCopy!$C278,3)="ND-",$B279&lt;&gt;$B278)),MasterCMCopy!$L279,"")</f>
        <v/>
      </c>
      <c r="D279" s="84" t="str">
        <f>IF(AND(LEFT(MasterCMCopy!$C279,3)="ND-", OR(MasterCMCopy!$N279&lt;&gt;MasterCMCopy!$N278, MasterCMCopy!$P279&lt;&gt;MasterCMCopy!$P278)),MasterCMCopy!$C279,"")</f>
        <v/>
      </c>
      <c r="E279" s="84" t="str">
        <f>IF(AND(LEFT(MasterCMCopy!$C279,3)="ND-", OR(MasterCMCopy!$N279&lt;&gt;MasterCMCopy!$N278, MasterCMCopy!$P279&lt;&gt;MasterCMCopy!$P278)),MasterCMCopy!$N279,"")</f>
        <v/>
      </c>
      <c r="F279" s="86" t="str">
        <f>IFERROR(__xludf.DUMMYFUNCTION("IF($E279="""", """", REGEXEXTRACT($E279,""efbc:FieldIdentifierCode[^\]]+""))"),"")</f>
        <v/>
      </c>
      <c r="G279" s="87" t="str">
        <f>MasterCMCopy!A279</f>
        <v/>
      </c>
      <c r="H279" s="87" t="str">
        <f>MasterCMCopy!B279</f>
        <v/>
      </c>
      <c r="J279" s="86" t="str">
        <f>IF(LEFT(MasterCMCopy!$C279,3)="ND-", IF(LEFT(MasterCMCopy!$X279,10)&lt;&gt;"epo:NonPub", MasterCMCopy!$L279, IF(RIGHT(MasterCMCopy!$X279,13)="epo:Procedure", "MG-Procedure", "")), "")</f>
        <v/>
      </c>
      <c r="K279" s="85" t="str">
        <f>IF(J279="", "", IF(J279="MG-Procedure", "ND-Root", MasterCMCopy!H279))</f>
        <v/>
      </c>
      <c r="L279" s="84" t="str">
        <f>IF($J279="", "", MasterCMCopy!$C279 &amp; " (concernsMaskedObject)")</f>
        <v/>
      </c>
      <c r="M279" s="84" t="str">
        <f>IFERROR(__xludf.DUMMYFUNCTION("IF($J279="""", """", ""Connection from NonPublishedInformation to "" &amp; REGEXEXTRACT(MasterCMCopy!$X279, "".*:(.*)"") &amp; "" under "" &amp; $J279 &amp; ""_"" &amp; $K279)"),"")</f>
        <v/>
      </c>
      <c r="N279" s="84" t="str">
        <f t="shared" si="6"/>
        <v/>
      </c>
      <c r="O279" s="86" t="str">
        <f>IFERROR(__xludf.DUMMYFUNCTION("IF($J279="""", """", IF($J279=""MG-Procedure"", """", REGEXREPLACE(MasterCMCopy!$P279,""\[[^\]]+\]"","""")))"),"")</f>
        <v/>
      </c>
      <c r="P279" s="83" t="str">
        <f>IFERROR(__xludf.DUMMYFUNCTION("REGEXREPLACE($O279,""[^/]+"","".."")"),"")</f>
        <v/>
      </c>
      <c r="Q279" s="84" t="str">
        <f>IF(AND(LEFT(MasterCMCopy!$C279,6)="BT-195", OR(MasterCMCopy!$O279&lt;&gt;MasterCMCopy!$O278,$G279&lt;&gt;$G278,$H279&lt;&gt;$H278)),MasterCMCopy!$C279,"")</f>
        <v/>
      </c>
      <c r="R279" s="84" t="str">
        <f>IF(AND(LEFT(MasterCMCopy!$C279,6)="BT-195", OR(MasterCMCopy!$O279&lt;&gt;MasterCMCopy!$O278,$G279&lt;&gt;$G278,$H279&lt;&gt;$H278)), "The field " &amp; MasterCMCopy!$C279 &amp; ", " &amp; MasterCMCopy!$D279 &amp; ", specifies information to generate the URI of the masked property","")</f>
        <v/>
      </c>
      <c r="S279" s="84" t="str">
        <f>IF(AND(LEFT(MasterCMCopy!$C279,6)="BT-195", OR(MasterCMCopy!$O279&lt;&gt;MasterCMCopy!$O278,$G279&lt;&gt;$G278,$H279&lt;&gt;$H278)),MasterCMCopy!$O279,"")</f>
        <v/>
      </c>
      <c r="T279" s="84" t="str">
        <f>IFERROR(__xludf.DUMMYFUNCTION("IF(AND(LEFT(MasterCMCopy!$C279,6)=""BT-195"", MasterCMCopy!$O279&lt;&gt;MasterCMCopy!$O278),IFNA(REGEXEXTRACT(MasterCMCopy!$Y279,""&lt;(.*)&gt;""),""UNKNOWN""),"""")"),"")</f>
        <v/>
      </c>
      <c r="U279" s="84" t="str">
        <f>IF(AND(LEFT(MasterCMCopy!$C279,6)="BT-197", MasterCMCopy!$C279&lt;&gt;MasterCMCopy!$C278),MasterCMCopy!$C279,"")</f>
        <v>BT-197(BT-1118)-NoticeResult</v>
      </c>
      <c r="V279" s="84" t="str">
        <f>IF(AND(LEFT(MasterCMCopy!$C279,6)="BT-197", MasterCMCopy!$C279&lt;&gt;MasterCMCopy!$C278), "In " &amp; MasterCMCopy!$C279 &amp; ", " &amp; MasterCMCopy!$D279 &amp; ", we link to the at-voc:non-publication-justification controlled list","")</f>
        <v>In BT-197(BT-1118)-NoticeResult, Unpublished Justification Code, we link to the at-voc:non-publication-justification controlled list</v>
      </c>
      <c r="W279" s="84" t="str">
        <f>IF(AND(LEFT(MasterCMCopy!$C279,6)="BT-198", MasterCMCopy!$C279&lt;&gt;MasterCMCopy!$C278),MasterCMCopy!$C279,"")</f>
        <v/>
      </c>
      <c r="X279" s="84" t="str">
        <f>IF(AND(LEFT(MasterCMCopy!$C279,6)="BT-198", MasterCMCopy!$C279&lt;&gt;MasterCMCopy!$C278), MasterCMCopy!$D279 &amp; IF(AND(MasterCMCopy!$C279=MasterCMCopy!$C280, MasterCMCopy!$D279&lt;&gt;MasterCMCopy!$D280), (" (" &amp; MasterCMCopy!$D280 &amp; " below SDK 1.6)"), ""),"")</f>
        <v/>
      </c>
      <c r="Y279" s="84" t="str">
        <f t="shared" si="2"/>
        <v>tedm:MG-langString-hasConfidentialityJustification--NonPublishedInformation-ND-NoticeApproximateValueUnpublish</v>
      </c>
      <c r="Z279" s="84" t="str">
        <f t="shared" si="3"/>
        <v/>
      </c>
      <c r="AA279" s="84" t="str">
        <f>IF(AND(LEFT(MasterCMCopy!$C279,6)="BT-196", MasterCMCopy!$C279&lt;&gt;MasterCMCopy!$C278),MasterCMCopy!$C279,"")</f>
        <v/>
      </c>
      <c r="AB279" s="84" t="str">
        <f>IF(AND(LEFT(MasterCMCopy!$C279,6)="BT-196", MasterCMCopy!$C279&lt;&gt;MasterCMCopy!$C278), MasterCMCopy!$D279 &amp; " of " &amp; MasterCMCopy!$L279 &amp; " under " &amp; MasterCMCopy!$I279,"")</f>
        <v/>
      </c>
      <c r="AC279" s="84" t="str">
        <f t="shared" si="4"/>
        <v/>
      </c>
      <c r="AD279" s="84" t="str">
        <f t="shared" si="5"/>
        <v/>
      </c>
    </row>
    <row r="280">
      <c r="A280" s="84" t="str">
        <f t="shared" si="1"/>
        <v/>
      </c>
      <c r="B280" s="84" t="str">
        <f>IF(MasterCMCopy!$X280="","---", "tedm:" &amp; IF(LEFT(MasterCMCopy!$C280, 3)="ND-", IF(LEFT(MasterCMCopy!$C284, 3)="ND-", MasterCMCopy!$L286, MasterCMCopy!$L284) &amp; "-" &amp; MasterCMCopy!$C280, MasterCMCopy!$L280 &amp; "-" &amp; MasterCMCopy!$I280))</f>
        <v>tedm:MG-NonPublishedInformation-ND-NoticeApproximateValueUnpublish</v>
      </c>
      <c r="C280" s="85" t="str">
        <f>IF(AND(LEFT(MasterCMCopy!$C280,6)="BT-195", OR(LEFT(MasterCMCopy!$C279,3)="ND-",$B280&lt;&gt;$B279)),MasterCMCopy!$L280,"")</f>
        <v/>
      </c>
      <c r="D280" s="84" t="str">
        <f>IF(AND(LEFT(MasterCMCopy!$C280,3)="ND-", OR(MasterCMCopy!$N280&lt;&gt;MasterCMCopy!$N279, MasterCMCopy!$P280&lt;&gt;MasterCMCopy!$P279)),MasterCMCopy!$C280,"")</f>
        <v/>
      </c>
      <c r="E280" s="84" t="str">
        <f>IF(AND(LEFT(MasterCMCopy!$C280,3)="ND-", OR(MasterCMCopy!$N280&lt;&gt;MasterCMCopy!$N279, MasterCMCopy!$P280&lt;&gt;MasterCMCopy!$P279)),MasterCMCopy!$N280,"")</f>
        <v/>
      </c>
      <c r="F280" s="86" t="str">
        <f>IFERROR(__xludf.DUMMYFUNCTION("IF($E280="""", """", REGEXEXTRACT($E280,""efbc:FieldIdentifierCode[^\]]+""))"),"")</f>
        <v/>
      </c>
      <c r="G280" s="87" t="str">
        <f>MasterCMCopy!A280</f>
        <v/>
      </c>
      <c r="H280" s="87" t="str">
        <f>MasterCMCopy!B280</f>
        <v>1.5</v>
      </c>
      <c r="J280" s="86" t="str">
        <f>IF(LEFT(MasterCMCopy!$C280,3)="ND-", IF(LEFT(MasterCMCopy!$X280,10)&lt;&gt;"epo:NonPub", MasterCMCopy!$L280, IF(RIGHT(MasterCMCopy!$X280,13)="epo:Procedure", "MG-Procedure", "")), "")</f>
        <v/>
      </c>
      <c r="K280" s="85" t="str">
        <f>IF(J280="", "", IF(J280="MG-Procedure", "ND-Root", MasterCMCopy!H280))</f>
        <v/>
      </c>
      <c r="L280" s="84" t="str">
        <f>IF($J280="", "", MasterCMCopy!$C280 &amp; " (concernsMaskedObject)")</f>
        <v/>
      </c>
      <c r="M280" s="84" t="str">
        <f>IFERROR(__xludf.DUMMYFUNCTION("IF($J280="""", """", ""Connection from NonPublishedInformation to "" &amp; REGEXEXTRACT(MasterCMCopy!$X280, "".*:(.*)"") &amp; "" under "" &amp; $J280 &amp; ""_"" &amp; $K280)"),"")</f>
        <v/>
      </c>
      <c r="N280" s="84" t="str">
        <f t="shared" si="6"/>
        <v/>
      </c>
      <c r="O280" s="86" t="str">
        <f>IFERROR(__xludf.DUMMYFUNCTION("IF($J280="""", """", IF($J280=""MG-Procedure"", """", REGEXREPLACE(MasterCMCopy!$P280,""\[[^\]]+\]"","""")))"),"")</f>
        <v/>
      </c>
      <c r="P280" s="83" t="str">
        <f>IFERROR(__xludf.DUMMYFUNCTION("REGEXREPLACE($O280,""[^/]+"","".."")"),"")</f>
        <v/>
      </c>
      <c r="Q280" s="84" t="str">
        <f>IF(AND(LEFT(MasterCMCopy!$C280,6)="BT-195", OR(MasterCMCopy!$O280&lt;&gt;MasterCMCopy!$O279,$G280&lt;&gt;$G279,$H280&lt;&gt;$H279)),MasterCMCopy!$C280,"")</f>
        <v/>
      </c>
      <c r="R280" s="84" t="str">
        <f>IF(AND(LEFT(MasterCMCopy!$C280,6)="BT-195", OR(MasterCMCopy!$O280&lt;&gt;MasterCMCopy!$O279,$G280&lt;&gt;$G279,$H280&lt;&gt;$H279)), "The field " &amp; MasterCMCopy!$C280 &amp; ", " &amp; MasterCMCopy!$D280 &amp; ", specifies information to generate the URI of the masked property","")</f>
        <v/>
      </c>
      <c r="S280" s="84" t="str">
        <f>IF(AND(LEFT(MasterCMCopy!$C280,6)="BT-195", OR(MasterCMCopy!$O280&lt;&gt;MasterCMCopy!$O279,$G280&lt;&gt;$G279,$H280&lt;&gt;$H279)),MasterCMCopy!$O280,"")</f>
        <v/>
      </c>
      <c r="T280" s="84" t="str">
        <f>IFERROR(__xludf.DUMMYFUNCTION("IF(AND(LEFT(MasterCMCopy!$C280,6)=""BT-195"", MasterCMCopy!$O280&lt;&gt;MasterCMCopy!$O279),IFNA(REGEXEXTRACT(MasterCMCopy!$Y280,""&lt;(.*)&gt;""),""UNKNOWN""),"""")"),"")</f>
        <v/>
      </c>
      <c r="U280" s="84" t="str">
        <f>IF(AND(LEFT(MasterCMCopy!$C280,6)="BT-197", MasterCMCopy!$C280&lt;&gt;MasterCMCopy!$C279),MasterCMCopy!$C280,"")</f>
        <v/>
      </c>
      <c r="V280" s="84" t="str">
        <f>IF(AND(LEFT(MasterCMCopy!$C280,6)="BT-197", MasterCMCopy!$C280&lt;&gt;MasterCMCopy!$C279), "In " &amp; MasterCMCopy!$C280 &amp; ", " &amp; MasterCMCopy!$D280 &amp; ", we link to the at-voc:non-publication-justification controlled list","")</f>
        <v/>
      </c>
      <c r="W280" s="84" t="str">
        <f>IF(AND(LEFT(MasterCMCopy!$C280,6)="BT-198", MasterCMCopy!$C280&lt;&gt;MasterCMCopy!$C279),MasterCMCopy!$C280,"")</f>
        <v>BT-198(BT-1118)-NoticeResult</v>
      </c>
      <c r="X280" s="84" t="str">
        <f>IF(AND(LEFT(MasterCMCopy!$C280,6)="BT-198", MasterCMCopy!$C280&lt;&gt;MasterCMCopy!$C279), MasterCMCopy!$D280 &amp; IF(AND(MasterCMCopy!$C280=MasterCMCopy!$C281, MasterCMCopy!$D280&lt;&gt;MasterCMCopy!$D281), (" (" &amp; MasterCMCopy!$D281 &amp; " below SDK 1.6)"), ""),"")</f>
        <v>Unpublished Accessibility Date (Unpublished Access Date below SDK 1.6)</v>
      </c>
      <c r="Y280" s="84" t="str">
        <f t="shared" si="2"/>
        <v>tedm:MG-langString-hasConfidentialityJustification--NonPublishedInformation-ND-NoticeApproximateValueUnpublish</v>
      </c>
      <c r="Z280" s="84" t="str">
        <f t="shared" si="3"/>
        <v/>
      </c>
      <c r="AA280" s="84" t="str">
        <f>IF(AND(LEFT(MasterCMCopy!$C280,6)="BT-196", MasterCMCopy!$C280&lt;&gt;MasterCMCopy!$C279),MasterCMCopy!$C280,"")</f>
        <v/>
      </c>
      <c r="AB280" s="84" t="str">
        <f>IF(AND(LEFT(MasterCMCopy!$C280,6)="BT-196", MasterCMCopy!$C280&lt;&gt;MasterCMCopy!$C279), MasterCMCopy!$D280 &amp; " of " &amp; MasterCMCopy!$L280 &amp; " under " &amp; MasterCMCopy!$I280,"")</f>
        <v/>
      </c>
      <c r="AC280" s="84" t="str">
        <f t="shared" si="4"/>
        <v/>
      </c>
      <c r="AD280" s="84" t="str">
        <f t="shared" si="5"/>
        <v/>
      </c>
    </row>
    <row r="281">
      <c r="A281" s="84" t="str">
        <f t="shared" si="1"/>
        <v/>
      </c>
      <c r="B281" s="84" t="str">
        <f>IF(MasterCMCopy!$X281="","---", "tedm:" &amp; IF(LEFT(MasterCMCopy!$C281, 3)="ND-", IF(LEFT(MasterCMCopy!$C285, 3)="ND-", MasterCMCopy!$L287, MasterCMCopy!$L285) &amp; "-" &amp; MasterCMCopy!$C281, MasterCMCopy!$L281 &amp; "-" &amp; MasterCMCopy!$I281))</f>
        <v>tedm:MG-NonPublishedInformation-ND-NoticeApproximateValueUnpublish</v>
      </c>
      <c r="C281" s="85" t="str">
        <f>IF(AND(LEFT(MasterCMCopy!$C281,6)="BT-195", OR(LEFT(MasterCMCopy!$C280,3)="ND-",$B281&lt;&gt;$B280)),MasterCMCopy!$L281,"")</f>
        <v/>
      </c>
      <c r="D281" s="84" t="str">
        <f>IF(AND(LEFT(MasterCMCopy!$C281,3)="ND-", OR(MasterCMCopy!$N281&lt;&gt;MasterCMCopy!$N280, MasterCMCopy!$P281&lt;&gt;MasterCMCopy!$P280)),MasterCMCopy!$C281,"")</f>
        <v/>
      </c>
      <c r="E281" s="84" t="str">
        <f>IF(AND(LEFT(MasterCMCopy!$C281,3)="ND-", OR(MasterCMCopy!$N281&lt;&gt;MasterCMCopy!$N280, MasterCMCopy!$P281&lt;&gt;MasterCMCopy!$P280)),MasterCMCopy!$N281,"")</f>
        <v/>
      </c>
      <c r="F281" s="86" t="str">
        <f>IFERROR(__xludf.DUMMYFUNCTION("IF($E281="""", """", REGEXEXTRACT($E281,""efbc:FieldIdentifierCode[^\]]+""))"),"")</f>
        <v/>
      </c>
      <c r="G281" s="87" t="str">
        <f>MasterCMCopy!A281</f>
        <v>1.6</v>
      </c>
      <c r="H281" s="87" t="str">
        <f>MasterCMCopy!B281</f>
        <v/>
      </c>
      <c r="J281" s="86" t="str">
        <f>IF(LEFT(MasterCMCopy!$C281,3)="ND-", IF(LEFT(MasterCMCopy!$X281,10)&lt;&gt;"epo:NonPub", MasterCMCopy!$L281, IF(RIGHT(MasterCMCopy!$X281,13)="epo:Procedure", "MG-Procedure", "")), "")</f>
        <v/>
      </c>
      <c r="K281" s="85" t="str">
        <f>IF(J281="", "", IF(J281="MG-Procedure", "ND-Root", MasterCMCopy!H281))</f>
        <v/>
      </c>
      <c r="L281" s="84" t="str">
        <f>IF($J281="", "", MasterCMCopy!$C281 &amp; " (concernsMaskedObject)")</f>
        <v/>
      </c>
      <c r="M281" s="84" t="str">
        <f>IFERROR(__xludf.DUMMYFUNCTION("IF($J281="""", """", ""Connection from NonPublishedInformation to "" &amp; REGEXEXTRACT(MasterCMCopy!$X281, "".*:(.*)"") &amp; "" under "" &amp; $J281 &amp; ""_"" &amp; $K281)"),"")</f>
        <v/>
      </c>
      <c r="N281" s="84" t="str">
        <f t="shared" si="6"/>
        <v/>
      </c>
      <c r="O281" s="86" t="str">
        <f>IFERROR(__xludf.DUMMYFUNCTION("IF($J281="""", """", IF($J281=""MG-Procedure"", """", REGEXREPLACE(MasterCMCopy!$P281,""\[[^\]]+\]"","""")))"),"")</f>
        <v/>
      </c>
      <c r="P281" s="83" t="str">
        <f>IFERROR(__xludf.DUMMYFUNCTION("REGEXREPLACE($O281,""[^/]+"","".."")"),"")</f>
        <v/>
      </c>
      <c r="Q281" s="84" t="str">
        <f>IF(AND(LEFT(MasterCMCopy!$C281,6)="BT-195", OR(MasterCMCopy!$O281&lt;&gt;MasterCMCopy!$O280,$G281&lt;&gt;$G280,$H281&lt;&gt;$H280)),MasterCMCopy!$C281,"")</f>
        <v/>
      </c>
      <c r="R281" s="84" t="str">
        <f>IF(AND(LEFT(MasterCMCopy!$C281,6)="BT-195", OR(MasterCMCopy!$O281&lt;&gt;MasterCMCopy!$O280,$G281&lt;&gt;$G280,$H281&lt;&gt;$H280)), "The field " &amp; MasterCMCopy!$C281 &amp; ", " &amp; MasterCMCopy!$D281 &amp; ", specifies information to generate the URI of the masked property","")</f>
        <v/>
      </c>
      <c r="S281" s="84" t="str">
        <f>IF(AND(LEFT(MasterCMCopy!$C281,6)="BT-195", OR(MasterCMCopy!$O281&lt;&gt;MasterCMCopy!$O280,$G281&lt;&gt;$G280,$H281&lt;&gt;$H280)),MasterCMCopy!$O281,"")</f>
        <v/>
      </c>
      <c r="T281" s="84" t="str">
        <f>IFERROR(__xludf.DUMMYFUNCTION("IF(AND(LEFT(MasterCMCopy!$C281,6)=""BT-195"", MasterCMCopy!$O281&lt;&gt;MasterCMCopy!$O280),IFNA(REGEXEXTRACT(MasterCMCopy!$Y281,""&lt;(.*)&gt;""),""UNKNOWN""),"""")"),"")</f>
        <v/>
      </c>
      <c r="U281" s="84" t="str">
        <f>IF(AND(LEFT(MasterCMCopy!$C281,6)="BT-197", MasterCMCopy!$C281&lt;&gt;MasterCMCopy!$C280),MasterCMCopy!$C281,"")</f>
        <v/>
      </c>
      <c r="V281" s="84" t="str">
        <f>IF(AND(LEFT(MasterCMCopy!$C281,6)="BT-197", MasterCMCopy!$C281&lt;&gt;MasterCMCopy!$C280), "In " &amp; MasterCMCopy!$C281 &amp; ", " &amp; MasterCMCopy!$D281 &amp; ", we link to the at-voc:non-publication-justification controlled list","")</f>
        <v/>
      </c>
      <c r="W281" s="84" t="str">
        <f>IF(AND(LEFT(MasterCMCopy!$C281,6)="BT-198", MasterCMCopy!$C281&lt;&gt;MasterCMCopy!$C280),MasterCMCopy!$C281,"")</f>
        <v/>
      </c>
      <c r="X281" s="84" t="str">
        <f>IF(AND(LEFT(MasterCMCopy!$C281,6)="BT-198", MasterCMCopy!$C281&lt;&gt;MasterCMCopy!$C280), MasterCMCopy!$D281 &amp; IF(AND(MasterCMCopy!$C281=MasterCMCopy!$C282, MasterCMCopy!$D281&lt;&gt;MasterCMCopy!$D282), (" (" &amp; MasterCMCopy!$D282 &amp; " below SDK 1.6)"), ""),"")</f>
        <v/>
      </c>
      <c r="Y281" s="84" t="str">
        <f t="shared" si="2"/>
        <v>tedm:MG-langString-hasConfidentialityJustification--NonPublishedInformation-ND-NoticeApproximateValueUnpublish</v>
      </c>
      <c r="Z281" s="84" t="str">
        <f t="shared" si="3"/>
        <v/>
      </c>
      <c r="AA281" s="84" t="str">
        <f>IF(AND(LEFT(MasterCMCopy!$C281,6)="BT-196", MasterCMCopy!$C281&lt;&gt;MasterCMCopy!$C280),MasterCMCopy!$C281,"")</f>
        <v/>
      </c>
      <c r="AB281" s="84" t="str">
        <f>IF(AND(LEFT(MasterCMCopy!$C281,6)="BT-196", MasterCMCopy!$C281&lt;&gt;MasterCMCopy!$C280), MasterCMCopy!$D281 &amp; " of " &amp; MasterCMCopy!$L281 &amp; " under " &amp; MasterCMCopy!$I281,"")</f>
        <v/>
      </c>
      <c r="AC281" s="84" t="str">
        <f t="shared" si="4"/>
        <v/>
      </c>
      <c r="AD281" s="84" t="str">
        <f t="shared" si="5"/>
        <v/>
      </c>
    </row>
    <row r="282">
      <c r="A282" s="84" t="str">
        <f t="shared" si="1"/>
        <v>ND-GroupMaximalValueIdentifierUnpublish.rml.ttl</v>
      </c>
      <c r="B282" s="84" t="str">
        <f>IF(MasterCMCopy!$X282="","---", "tedm:" &amp; IF(LEFT(MasterCMCopy!$C282, 3)="ND-", IF(LEFT(MasterCMCopy!$C286, 3)="ND-", MasterCMCopy!$L288, MasterCMCopy!$L286) &amp; "-" &amp; MasterCMCopy!$C282, MasterCMCopy!$L282 &amp; "-" &amp; MasterCMCopy!$I282))</f>
        <v>tedm:MG-NonPublishedInformation-ND-GroupMaximalValueIdentifierUnpublish</v>
      </c>
      <c r="C282" s="85" t="str">
        <f>IF(AND(LEFT(MasterCMCopy!$C282,6)="BT-195", OR(LEFT(MasterCMCopy!$C281,3)="ND-",$B282&lt;&gt;$B281)),MasterCMCopy!$L282,"")</f>
        <v/>
      </c>
      <c r="D282" s="84" t="str">
        <f>IF(AND(LEFT(MasterCMCopy!$C282,3)="ND-", OR(MasterCMCopy!$N282&lt;&gt;MasterCMCopy!$N281, MasterCMCopy!$P282&lt;&gt;MasterCMCopy!$P281)),MasterCMCopy!$C282,"")</f>
        <v>ND-GroupMaximalValueIdentifierUnpublish</v>
      </c>
      <c r="E282" s="84" t="str">
        <f>IF(AND(LEFT(MasterCMCopy!$C282,3)="ND-", OR(MasterCMCopy!$N282&lt;&gt;MasterCMCopy!$N281, MasterCMCopy!$P282&lt;&gt;MasterCMCopy!$P281)),MasterCMCopy!$N282,"")</f>
        <v>/*/ext:UBLExtensions/ext:UBLExtension/ext:ExtensionContent/efext:EformsExtension/efac:NoticeResult/efac:GroupFramework/efac:FieldsPrivacy[efbc:FieldIdentifierCode/text()='gro-max-ide']</v>
      </c>
      <c r="F282" s="86" t="str">
        <f>IFERROR(__xludf.DUMMYFUNCTION("IF($E282="""", """", REGEXEXTRACT($E282,""efbc:FieldIdentifierCode[^\]]+""))"),"efbc:FieldIdentifierCode/text()='gro-max-ide'")</f>
        <v>efbc:FieldIdentifierCode/text()='gro-max-ide'</v>
      </c>
      <c r="G282" s="87" t="str">
        <f>MasterCMCopy!A282</f>
        <v/>
      </c>
      <c r="H282" s="87" t="str">
        <f>MasterCMCopy!B282</f>
        <v/>
      </c>
      <c r="J282" s="86" t="str">
        <f>IF(LEFT(MasterCMCopy!$C282,3)="ND-", IF(LEFT(MasterCMCopy!$X282,10)&lt;&gt;"epo:NonPub", MasterCMCopy!$L282, IF(RIGHT(MasterCMCopy!$X282,13)="epo:Procedure", "MG-Procedure", "")), "")</f>
        <v/>
      </c>
      <c r="K282" s="85" t="str">
        <f>IF(J282="", "", IF(J282="MG-Procedure", "ND-Root", MasterCMCopy!H282))</f>
        <v/>
      </c>
      <c r="L282" s="84" t="str">
        <f>IF($J282="", "", MasterCMCopy!$C282 &amp; " (concernsMaskedObject)")</f>
        <v/>
      </c>
      <c r="M282" s="84" t="str">
        <f>IFERROR(__xludf.DUMMYFUNCTION("IF($J282="""", """", ""Connection from NonPublishedInformation to "" &amp; REGEXEXTRACT(MasterCMCopy!$X282, "".*:(.*)"") &amp; "" under "" &amp; $J282 &amp; ""_"" &amp; $K282)"),"")</f>
        <v/>
      </c>
      <c r="N282" s="84" t="str">
        <f t="shared" si="6"/>
        <v/>
      </c>
      <c r="O282" s="86" t="str">
        <f>IFERROR(__xludf.DUMMYFUNCTION("IF($J282="""", """", IF($J282=""MG-Procedure"", """", REGEXREPLACE(MasterCMCopy!$P282,""\[[^\]]+\]"","""")))"),"")</f>
        <v/>
      </c>
      <c r="P282" s="83" t="str">
        <f>IFERROR(__xludf.DUMMYFUNCTION("REGEXREPLACE($O282,""[^/]+"","".."")"),"")</f>
        <v/>
      </c>
      <c r="Q282" s="84" t="str">
        <f>IF(AND(LEFT(MasterCMCopy!$C282,6)="BT-195", OR(MasterCMCopy!$O282&lt;&gt;MasterCMCopy!$O281,$G282&lt;&gt;$G281,$H282&lt;&gt;$H281)),MasterCMCopy!$C282,"")</f>
        <v/>
      </c>
      <c r="R282" s="84" t="str">
        <f>IF(AND(LEFT(MasterCMCopy!$C282,6)="BT-195", OR(MasterCMCopy!$O282&lt;&gt;MasterCMCopy!$O281,$G282&lt;&gt;$G281,$H282&lt;&gt;$H281)), "The field " &amp; MasterCMCopy!$C282 &amp; ", " &amp; MasterCMCopy!$D282 &amp; ", specifies information to generate the URI of the masked property","")</f>
        <v/>
      </c>
      <c r="S282" s="84" t="str">
        <f>IF(AND(LEFT(MasterCMCopy!$C282,6)="BT-195", OR(MasterCMCopy!$O282&lt;&gt;MasterCMCopy!$O281,$G282&lt;&gt;$G281,$H282&lt;&gt;$H281)),MasterCMCopy!$O282,"")</f>
        <v/>
      </c>
      <c r="T282" s="84" t="str">
        <f>IFERROR(__xludf.DUMMYFUNCTION("IF(AND(LEFT(MasterCMCopy!$C282,6)=""BT-195"", MasterCMCopy!$O282&lt;&gt;MasterCMCopy!$O281),IFNA(REGEXEXTRACT(MasterCMCopy!$Y282,""&lt;(.*)&gt;""),""UNKNOWN""),"""")"),"")</f>
        <v/>
      </c>
      <c r="U282" s="84" t="str">
        <f>IF(AND(LEFT(MasterCMCopy!$C282,6)="BT-197", MasterCMCopy!$C282&lt;&gt;MasterCMCopy!$C281),MasterCMCopy!$C282,"")</f>
        <v/>
      </c>
      <c r="V282" s="84" t="str">
        <f>IF(AND(LEFT(MasterCMCopy!$C282,6)="BT-197", MasterCMCopy!$C282&lt;&gt;MasterCMCopy!$C281), "In " &amp; MasterCMCopy!$C282 &amp; ", " &amp; MasterCMCopy!$D282 &amp; ", we link to the at-voc:non-publication-justification controlled list","")</f>
        <v/>
      </c>
      <c r="W282" s="84" t="str">
        <f>IF(AND(LEFT(MasterCMCopy!$C282,6)="BT-198", MasterCMCopy!$C282&lt;&gt;MasterCMCopy!$C281),MasterCMCopy!$C282,"")</f>
        <v/>
      </c>
      <c r="X282" s="84" t="str">
        <f>IF(AND(LEFT(MasterCMCopy!$C282,6)="BT-198", MasterCMCopy!$C282&lt;&gt;MasterCMCopy!$C281), MasterCMCopy!$D282 &amp; IF(AND(MasterCMCopy!$C282=MasterCMCopy!$C283, MasterCMCopy!$D282&lt;&gt;MasterCMCopy!$D283), (" (" &amp; MasterCMCopy!$D283 &amp; " below SDK 1.6)"), ""),"")</f>
        <v/>
      </c>
      <c r="Y282" s="84" t="str">
        <f t="shared" si="2"/>
        <v>tedm:MG-langString-hasConfidentialityJustification--NonPublishedInformation-ND-GroupMaximalValueIdentifierUnpublish</v>
      </c>
      <c r="Z282" s="84" t="str">
        <f t="shared" si="3"/>
        <v>/*/ext:UBLExtensions/ext:UBLExtension/ext:ExtensionContent/efext:EformsExtension/efac:NoticeResult/efac:GroupFramework/efac:FieldsPrivacy[efbc:FieldIdentifierCode/text()='gro-max-ide']/efbc:ReasonDescription</v>
      </c>
      <c r="AA282" s="84" t="str">
        <f>IF(AND(LEFT(MasterCMCopy!$C282,6)="BT-196", MasterCMCopy!$C282&lt;&gt;MasterCMCopy!$C281),MasterCMCopy!$C282,"")</f>
        <v/>
      </c>
      <c r="AB282" s="84" t="str">
        <f>IF(AND(LEFT(MasterCMCopy!$C282,6)="BT-196", MasterCMCopy!$C282&lt;&gt;MasterCMCopy!$C281), MasterCMCopy!$D282 &amp; " of " &amp; MasterCMCopy!$L282 &amp; " under " &amp; MasterCMCopy!$I282,"")</f>
        <v/>
      </c>
      <c r="AC282" s="84" t="str">
        <f t="shared" si="4"/>
        <v/>
      </c>
      <c r="AD282" s="84" t="str">
        <f t="shared" si="5"/>
        <v/>
      </c>
    </row>
    <row r="283">
      <c r="A283" s="84" t="str">
        <f t="shared" si="1"/>
        <v/>
      </c>
      <c r="B283" s="84" t="str">
        <f>IF(MasterCMCopy!$X283="","---", "tedm:" &amp; IF(LEFT(MasterCMCopy!$C283, 3)="ND-", IF(LEFT(MasterCMCopy!$C287, 3)="ND-", MasterCMCopy!$L289, MasterCMCopy!$L287) &amp; "-" &amp; MasterCMCopy!$C283, MasterCMCopy!$L283 &amp; "-" &amp; MasterCMCopy!$I283))</f>
        <v>tedm:MG-NonPublishedInformation-ND-GroupMaximalValueIdentifierUnpublish</v>
      </c>
      <c r="C283" s="85" t="str">
        <f>IF(AND(LEFT(MasterCMCopy!$C283,6)="BT-195", OR(LEFT(MasterCMCopy!$C282,3)="ND-",$B283&lt;&gt;$B282)),MasterCMCopy!$L283,"")</f>
        <v/>
      </c>
      <c r="D283" s="84" t="str">
        <f>IF(AND(LEFT(MasterCMCopy!$C283,3)="ND-", OR(MasterCMCopy!$N283&lt;&gt;MasterCMCopy!$N282, MasterCMCopy!$P283&lt;&gt;MasterCMCopy!$P282)),MasterCMCopy!$C283,"")</f>
        <v/>
      </c>
      <c r="E283" s="84" t="str">
        <f>IF(AND(LEFT(MasterCMCopy!$C283,3)="ND-", OR(MasterCMCopy!$N283&lt;&gt;MasterCMCopy!$N282, MasterCMCopy!$P283&lt;&gt;MasterCMCopy!$P282)),MasterCMCopy!$N283,"")</f>
        <v/>
      </c>
      <c r="F283" s="86" t="str">
        <f>IFERROR(__xludf.DUMMYFUNCTION("IF($E283="""", """", REGEXEXTRACT($E283,""efbc:FieldIdentifierCode[^\]]+""))"),"")</f>
        <v/>
      </c>
      <c r="G283" s="87" t="str">
        <f>MasterCMCopy!A283</f>
        <v/>
      </c>
      <c r="H283" s="87" t="str">
        <f>MasterCMCopy!B283</f>
        <v/>
      </c>
      <c r="J283" s="86" t="str">
        <f>IF(LEFT(MasterCMCopy!$C283,3)="ND-", IF(LEFT(MasterCMCopy!$X283,10)&lt;&gt;"epo:NonPub", MasterCMCopy!$L283, IF(RIGHT(MasterCMCopy!$X283,13)="epo:Procedure", "MG-Procedure", "")), "")</f>
        <v/>
      </c>
      <c r="K283" s="85" t="str">
        <f>IF(J283="", "", IF(J283="MG-Procedure", "ND-Root", MasterCMCopy!H283))</f>
        <v/>
      </c>
      <c r="L283" s="84" t="str">
        <f>IF($J283="", "", MasterCMCopy!$C283 &amp; " (concernsMaskedObject)")</f>
        <v/>
      </c>
      <c r="M283" s="84" t="str">
        <f>IFERROR(__xludf.DUMMYFUNCTION("IF($J283="""", """", ""Connection from NonPublishedInformation to "" &amp; REGEXEXTRACT(MasterCMCopy!$X283, "".*:(.*)"") &amp; "" under "" &amp; $J283 &amp; ""_"" &amp; $K283)"),"")</f>
        <v/>
      </c>
      <c r="N283" s="84" t="str">
        <f t="shared" si="6"/>
        <v/>
      </c>
      <c r="O283" s="86" t="str">
        <f>IFERROR(__xludf.DUMMYFUNCTION("IF($J283="""", """", IF($J283=""MG-Procedure"", """", REGEXREPLACE(MasterCMCopy!$P283,""\[[^\]]+\]"","""")))"),"")</f>
        <v/>
      </c>
      <c r="P283" s="83" t="str">
        <f>IFERROR(__xludf.DUMMYFUNCTION("REGEXREPLACE($O283,""[^/]+"","".."")"),"")</f>
        <v/>
      </c>
      <c r="Q283" s="84" t="str">
        <f>IF(AND(LEFT(MasterCMCopy!$C283,6)="BT-195", OR(MasterCMCopy!$O283&lt;&gt;MasterCMCopy!$O282,$G283&lt;&gt;$G282,$H283&lt;&gt;$H282)),MasterCMCopy!$C283,"")</f>
        <v/>
      </c>
      <c r="R283" s="84" t="str">
        <f>IF(AND(LEFT(MasterCMCopy!$C283,6)="BT-195", OR(MasterCMCopy!$O283&lt;&gt;MasterCMCopy!$O282,$G283&lt;&gt;$G282,$H283&lt;&gt;$H282)), "The field " &amp; MasterCMCopy!$C283 &amp; ", " &amp; MasterCMCopy!$D283 &amp; ", specifies information to generate the URI of the masked property","")</f>
        <v/>
      </c>
      <c r="S283" s="84" t="str">
        <f>IF(AND(LEFT(MasterCMCopy!$C283,6)="BT-195", OR(MasterCMCopy!$O283&lt;&gt;MasterCMCopy!$O282,$G283&lt;&gt;$G282,$H283&lt;&gt;$H282)),MasterCMCopy!$O283,"")</f>
        <v/>
      </c>
      <c r="T283" s="84" t="str">
        <f>IFERROR(__xludf.DUMMYFUNCTION("IF(AND(LEFT(MasterCMCopy!$C283,6)=""BT-195"", MasterCMCopy!$O283&lt;&gt;MasterCMCopy!$O282),IFNA(REGEXEXTRACT(MasterCMCopy!$Y283,""&lt;(.*)&gt;""),""UNKNOWN""),"""")"),"")</f>
        <v/>
      </c>
      <c r="U283" s="84" t="str">
        <f>IF(AND(LEFT(MasterCMCopy!$C283,6)="BT-197", MasterCMCopy!$C283&lt;&gt;MasterCMCopy!$C282),MasterCMCopy!$C283,"")</f>
        <v/>
      </c>
      <c r="V283" s="84" t="str">
        <f>IF(AND(LEFT(MasterCMCopy!$C283,6)="BT-197", MasterCMCopy!$C283&lt;&gt;MasterCMCopy!$C282), "In " &amp; MasterCMCopy!$C283 &amp; ", " &amp; MasterCMCopy!$D283 &amp; ", we link to the at-voc:non-publication-justification controlled list","")</f>
        <v/>
      </c>
      <c r="W283" s="84" t="str">
        <f>IF(AND(LEFT(MasterCMCopy!$C283,6)="BT-198", MasterCMCopy!$C283&lt;&gt;MasterCMCopy!$C282),MasterCMCopy!$C283,"")</f>
        <v/>
      </c>
      <c r="X283" s="84" t="str">
        <f>IF(AND(LEFT(MasterCMCopy!$C283,6)="BT-198", MasterCMCopy!$C283&lt;&gt;MasterCMCopy!$C282), MasterCMCopy!$D283 &amp; IF(AND(MasterCMCopy!$C283=MasterCMCopy!$C284, MasterCMCopy!$D283&lt;&gt;MasterCMCopy!$D284), (" (" &amp; MasterCMCopy!$D284 &amp; " below SDK 1.6)"), ""),"")</f>
        <v/>
      </c>
      <c r="Y283" s="84" t="str">
        <f t="shared" si="2"/>
        <v>tedm:MG-langString-hasConfidentialityJustification--NonPublishedInformation-ND-GroupMaximalValueIdentifierUnpublish</v>
      </c>
      <c r="Z283" s="84" t="str">
        <f t="shared" si="3"/>
        <v/>
      </c>
      <c r="AA283" s="84" t="str">
        <f>IF(AND(LEFT(MasterCMCopy!$C283,6)="BT-196", MasterCMCopy!$C283&lt;&gt;MasterCMCopy!$C282),MasterCMCopy!$C283,"")</f>
        <v/>
      </c>
      <c r="AB283" s="84" t="str">
        <f>IF(AND(LEFT(MasterCMCopy!$C283,6)="BT-196", MasterCMCopy!$C283&lt;&gt;MasterCMCopy!$C282), MasterCMCopy!$D283 &amp; " of " &amp; MasterCMCopy!$L283 &amp; " under " &amp; MasterCMCopy!$I283,"")</f>
        <v/>
      </c>
      <c r="AC283" s="84" t="str">
        <f t="shared" si="4"/>
        <v/>
      </c>
      <c r="AD283" s="84" t="str">
        <f t="shared" si="5"/>
        <v/>
      </c>
    </row>
    <row r="284">
      <c r="A284" s="84" t="str">
        <f t="shared" si="1"/>
        <v/>
      </c>
      <c r="B284" s="84" t="str">
        <f>IF(MasterCMCopy!$X284="","---", "tedm:" &amp; IF(LEFT(MasterCMCopy!$C284, 3)="ND-", IF(LEFT(MasterCMCopy!$C288, 3)="ND-", MasterCMCopy!$L290, MasterCMCopy!$L288) &amp; "-" &amp; MasterCMCopy!$C284, MasterCMCopy!$L284 &amp; "-" &amp; MasterCMCopy!$I284))</f>
        <v>tedm:MG-NonPublishedInformation-ND-GroupMaximalValueIdentifierUnpublish</v>
      </c>
      <c r="C284" s="85" t="str">
        <f>IF(AND(LEFT(MasterCMCopy!$C284,6)="BT-195", OR(LEFT(MasterCMCopy!$C283,3)="ND-",$B284&lt;&gt;$B283)),MasterCMCopy!$L284,"")</f>
        <v>MG-NonPublishedInformation</v>
      </c>
      <c r="D284" s="84" t="str">
        <f>IF(AND(LEFT(MasterCMCopy!$C284,3)="ND-", OR(MasterCMCopy!$N284&lt;&gt;MasterCMCopy!$N283, MasterCMCopy!$P284&lt;&gt;MasterCMCopy!$P283)),MasterCMCopy!$C284,"")</f>
        <v/>
      </c>
      <c r="E284" s="84" t="str">
        <f>IF(AND(LEFT(MasterCMCopy!$C284,3)="ND-", OR(MasterCMCopy!$N284&lt;&gt;MasterCMCopy!$N283, MasterCMCopy!$P284&lt;&gt;MasterCMCopy!$P283)),MasterCMCopy!$N284,"")</f>
        <v/>
      </c>
      <c r="F284" s="86" t="str">
        <f>IFERROR(__xludf.DUMMYFUNCTION("IF($E284="""", """", REGEXEXTRACT($E284,""efbc:FieldIdentifierCode[^\]]+""))"),"")</f>
        <v/>
      </c>
      <c r="G284" s="87" t="str">
        <f>MasterCMCopy!A284</f>
        <v/>
      </c>
      <c r="H284" s="87" t="str">
        <f>MasterCMCopy!B284</f>
        <v/>
      </c>
      <c r="J284" s="86" t="str">
        <f>IF(LEFT(MasterCMCopy!$C284,3)="ND-", IF(LEFT(MasterCMCopy!$X284,10)&lt;&gt;"epo:NonPub", MasterCMCopy!$L284, IF(RIGHT(MasterCMCopy!$X284,13)="epo:Procedure", "MG-Procedure", "")), "")</f>
        <v/>
      </c>
      <c r="K284" s="85" t="str">
        <f>IF(J284="", "", IF(J284="MG-Procedure", "ND-Root", MasterCMCopy!H284))</f>
        <v/>
      </c>
      <c r="L284" s="84" t="str">
        <f>IF($J284="", "", MasterCMCopy!$C284 &amp; " (concernsMaskedObject)")</f>
        <v/>
      </c>
      <c r="M284" s="84" t="str">
        <f>IFERROR(__xludf.DUMMYFUNCTION("IF($J284="""", """", ""Connection from NonPublishedInformation to "" &amp; REGEXEXTRACT(MasterCMCopy!$X284, "".*:(.*)"") &amp; "" under "" &amp; $J284 &amp; ""_"" &amp; $K284)"),"")</f>
        <v/>
      </c>
      <c r="N284" s="84" t="str">
        <f t="shared" si="6"/>
        <v/>
      </c>
      <c r="O284" s="86" t="str">
        <f>IFERROR(__xludf.DUMMYFUNCTION("IF($J284="""", """", IF($J284=""MG-Procedure"", """", REGEXREPLACE(MasterCMCopy!$P284,""\[[^\]]+\]"","""")))"),"")</f>
        <v/>
      </c>
      <c r="P284" s="83" t="str">
        <f>IFERROR(__xludf.DUMMYFUNCTION("REGEXREPLACE($O284,""[^/]+"","".."")"),"")</f>
        <v/>
      </c>
      <c r="Q284" s="84" t="str">
        <f>IF(AND(LEFT(MasterCMCopy!$C284,6)="BT-195", OR(MasterCMCopy!$O284&lt;&gt;MasterCMCopy!$O283,$G284&lt;&gt;$G283,$H284&lt;&gt;$H283)),MasterCMCopy!$C284,"")</f>
        <v>BT-195(BT-556)-NoticeResult</v>
      </c>
      <c r="R284" s="84" t="str">
        <f>IF(AND(LEFT(MasterCMCopy!$C284,6)="BT-195", OR(MasterCMCopy!$O284&lt;&gt;MasterCMCopy!$O283,$G284&lt;&gt;$G283,$H284&lt;&gt;$H283)), "The field " &amp; MasterCMCopy!$C284 &amp; ", " &amp; MasterCMCopy!$D284 &amp; ", specifies information to generate the URI of the masked property","")</f>
        <v>The field BT-195(BT-556)-NoticeResult, Unpublished Identifier, specifies information to generate the URI of the masked property</v>
      </c>
      <c r="S284" s="84" t="str">
        <f>IF(AND(LEFT(MasterCMCopy!$C284,6)="BT-195", OR(MasterCMCopy!$O284&lt;&gt;MasterCMCopy!$O283,$G284&lt;&gt;$G283,$H284&lt;&gt;$H283)),MasterCMCopy!$O284,"")</f>
        <v>efbc:FieldIdentifierCode/text() = 'gro-max-ide'</v>
      </c>
      <c r="T284" s="88" t="str">
        <f>IFERROR(__xludf.DUMMYFUNCTION("IF(AND(LEFT(MasterCMCopy!$C284,6)=""BT-195"", MasterCMCopy!$O284&lt;&gt;MasterCMCopy!$O283),IFNA(REGEXEXTRACT(MasterCMCopy!$Y284,""&lt;(.*)&gt;""),""UNKNOWN""),"""")"),"http://data.europa.eu/a4g/ontology#describesLotGroup")</f>
        <v>http://data.europa.eu/a4g/ontology#describesLotGroup</v>
      </c>
      <c r="U284" s="84" t="str">
        <f>IF(AND(LEFT(MasterCMCopy!$C284,6)="BT-197", MasterCMCopy!$C284&lt;&gt;MasterCMCopy!$C283),MasterCMCopy!$C284,"")</f>
        <v/>
      </c>
      <c r="V284" s="84" t="str">
        <f>IF(AND(LEFT(MasterCMCopy!$C284,6)="BT-197", MasterCMCopy!$C284&lt;&gt;MasterCMCopy!$C283), "In " &amp; MasterCMCopy!$C284 &amp; ", " &amp; MasterCMCopy!$D284 &amp; ", we link to the at-voc:non-publication-justification controlled list","")</f>
        <v/>
      </c>
      <c r="W284" s="84" t="str">
        <f>IF(AND(LEFT(MasterCMCopy!$C284,6)="BT-198", MasterCMCopy!$C284&lt;&gt;MasterCMCopy!$C283),MasterCMCopy!$C284,"")</f>
        <v/>
      </c>
      <c r="X284" s="84" t="str">
        <f>IF(AND(LEFT(MasterCMCopy!$C284,6)="BT-198", MasterCMCopy!$C284&lt;&gt;MasterCMCopy!$C283), MasterCMCopy!$D284 &amp; IF(AND(MasterCMCopy!$C284=MasterCMCopy!$C285, MasterCMCopy!$D284&lt;&gt;MasterCMCopy!$D285), (" (" &amp; MasterCMCopy!$D285 &amp; " below SDK 1.6)"), ""),"")</f>
        <v/>
      </c>
      <c r="Y284" s="84" t="str">
        <f t="shared" si="2"/>
        <v>tedm:MG-langString-hasConfidentialityJustification--NonPublishedInformation-ND-GroupMaximalValueIdentifierUnpublish</v>
      </c>
      <c r="Z284" s="84" t="str">
        <f t="shared" si="3"/>
        <v/>
      </c>
      <c r="AA284" s="84" t="str">
        <f>IF(AND(LEFT(MasterCMCopy!$C284,6)="BT-196", MasterCMCopy!$C284&lt;&gt;MasterCMCopy!$C283),MasterCMCopy!$C284,"")</f>
        <v/>
      </c>
      <c r="AB284" s="84" t="str">
        <f>IF(AND(LEFT(MasterCMCopy!$C284,6)="BT-196", MasterCMCopy!$C284&lt;&gt;MasterCMCopy!$C283), MasterCMCopy!$D284 &amp; " of " &amp; MasterCMCopy!$L284 &amp; " under " &amp; MasterCMCopy!$I284,"")</f>
        <v/>
      </c>
      <c r="AC284" s="84" t="str">
        <f t="shared" si="4"/>
        <v/>
      </c>
      <c r="AD284" s="84" t="str">
        <f t="shared" si="5"/>
        <v/>
      </c>
    </row>
    <row r="285">
      <c r="A285" s="84" t="str">
        <f t="shared" si="1"/>
        <v/>
      </c>
      <c r="B285" s="84" t="str">
        <f>IF(MasterCMCopy!$X285="","---", "tedm:" &amp; IF(LEFT(MasterCMCopy!$C285, 3)="ND-", IF(LEFT(MasterCMCopy!$C289, 3)="ND-", MasterCMCopy!$L291, MasterCMCopy!$L289) &amp; "-" &amp; MasterCMCopy!$C285, MasterCMCopy!$L285 &amp; "-" &amp; MasterCMCopy!$I285))</f>
        <v>tedm:MG-NonPublishedInformation-ND-GroupMaximalValueIdentifierUnpublish</v>
      </c>
      <c r="C285" s="85" t="str">
        <f>IF(AND(LEFT(MasterCMCopy!$C285,6)="BT-195", OR(LEFT(MasterCMCopy!$C284,3)="ND-",$B285&lt;&gt;$B284)),MasterCMCopy!$L285,"")</f>
        <v/>
      </c>
      <c r="D285" s="84" t="str">
        <f>IF(AND(LEFT(MasterCMCopy!$C285,3)="ND-", OR(MasterCMCopy!$N285&lt;&gt;MasterCMCopy!$N284, MasterCMCopy!$P285&lt;&gt;MasterCMCopy!$P284)),MasterCMCopy!$C285,"")</f>
        <v/>
      </c>
      <c r="E285" s="84" t="str">
        <f>IF(AND(LEFT(MasterCMCopy!$C285,3)="ND-", OR(MasterCMCopy!$N285&lt;&gt;MasterCMCopy!$N284, MasterCMCopy!$P285&lt;&gt;MasterCMCopy!$P284)),MasterCMCopy!$N285,"")</f>
        <v/>
      </c>
      <c r="F285" s="86" t="str">
        <f>IFERROR(__xludf.DUMMYFUNCTION("IF($E285="""", """", REGEXEXTRACT($E285,""efbc:FieldIdentifierCode[^\]]+""))"),"")</f>
        <v/>
      </c>
      <c r="G285" s="87" t="str">
        <f>MasterCMCopy!A285</f>
        <v/>
      </c>
      <c r="H285" s="87" t="str">
        <f>MasterCMCopy!B285</f>
        <v/>
      </c>
      <c r="J285" s="86" t="str">
        <f>IF(LEFT(MasterCMCopy!$C285,3)="ND-", IF(LEFT(MasterCMCopy!$X285,10)&lt;&gt;"epo:NonPub", MasterCMCopy!$L285, IF(RIGHT(MasterCMCopy!$X285,13)="epo:Procedure", "MG-Procedure", "")), "")</f>
        <v/>
      </c>
      <c r="K285" s="85" t="str">
        <f>IF(J285="", "", IF(J285="MG-Procedure", "ND-Root", MasterCMCopy!H285))</f>
        <v/>
      </c>
      <c r="L285" s="84" t="str">
        <f>IF($J285="", "", MasterCMCopy!$C285 &amp; " (concernsMaskedObject)")</f>
        <v/>
      </c>
      <c r="M285" s="84" t="str">
        <f>IFERROR(__xludf.DUMMYFUNCTION("IF($J285="""", """", ""Connection from NonPublishedInformation to "" &amp; REGEXEXTRACT(MasterCMCopy!$X285, "".*:(.*)"") &amp; "" under "" &amp; $J285 &amp; ""_"" &amp; $K285)"),"")</f>
        <v/>
      </c>
      <c r="N285" s="84" t="str">
        <f t="shared" si="6"/>
        <v/>
      </c>
      <c r="O285" s="86" t="str">
        <f>IFERROR(__xludf.DUMMYFUNCTION("IF($J285="""", """", IF($J285=""MG-Procedure"", """", REGEXREPLACE(MasterCMCopy!$P285,""\[[^\]]+\]"","""")))"),"")</f>
        <v/>
      </c>
      <c r="P285" s="83" t="str">
        <f>IFERROR(__xludf.DUMMYFUNCTION("REGEXREPLACE($O285,""[^/]+"","".."")"),"")</f>
        <v/>
      </c>
      <c r="Q285" s="84" t="str">
        <f>IF(AND(LEFT(MasterCMCopy!$C285,6)="BT-195", OR(MasterCMCopy!$O285&lt;&gt;MasterCMCopy!$O284,$G285&lt;&gt;$G284,$H285&lt;&gt;$H284)),MasterCMCopy!$C285,"")</f>
        <v/>
      </c>
      <c r="R285" s="84" t="str">
        <f>IF(AND(LEFT(MasterCMCopy!$C285,6)="BT-195", OR(MasterCMCopy!$O285&lt;&gt;MasterCMCopy!$O284,$G285&lt;&gt;$G284,$H285&lt;&gt;$H284)), "The field " &amp; MasterCMCopy!$C285 &amp; ", " &amp; MasterCMCopy!$D285 &amp; ", specifies information to generate the URI of the masked property","")</f>
        <v/>
      </c>
      <c r="S285" s="84" t="str">
        <f>IF(AND(LEFT(MasterCMCopy!$C285,6)="BT-195", OR(MasterCMCopy!$O285&lt;&gt;MasterCMCopy!$O284,$G285&lt;&gt;$G284,$H285&lt;&gt;$H284)),MasterCMCopy!$O285,"")</f>
        <v/>
      </c>
      <c r="T285" s="84" t="str">
        <f>IFERROR(__xludf.DUMMYFUNCTION("IF(AND(LEFT(MasterCMCopy!$C285,6)=""BT-195"", MasterCMCopy!$O285&lt;&gt;MasterCMCopy!$O284),IFNA(REGEXEXTRACT(MasterCMCopy!$Y285,""&lt;(.*)&gt;""),""UNKNOWN""),"""")"),"")</f>
        <v/>
      </c>
      <c r="U285" s="84" t="str">
        <f>IF(AND(LEFT(MasterCMCopy!$C285,6)="BT-197", MasterCMCopy!$C285&lt;&gt;MasterCMCopy!$C284),MasterCMCopy!$C285,"")</f>
        <v/>
      </c>
      <c r="V285" s="84" t="str">
        <f>IF(AND(LEFT(MasterCMCopy!$C285,6)="BT-197", MasterCMCopy!$C285&lt;&gt;MasterCMCopy!$C284), "In " &amp; MasterCMCopy!$C285 &amp; ", " &amp; MasterCMCopy!$D285 &amp; ", we link to the at-voc:non-publication-justification controlled list","")</f>
        <v/>
      </c>
      <c r="W285" s="84" t="str">
        <f>IF(AND(LEFT(MasterCMCopy!$C285,6)="BT-198", MasterCMCopy!$C285&lt;&gt;MasterCMCopy!$C284),MasterCMCopy!$C285,"")</f>
        <v/>
      </c>
      <c r="X285" s="84" t="str">
        <f>IF(AND(LEFT(MasterCMCopy!$C285,6)="BT-198", MasterCMCopy!$C285&lt;&gt;MasterCMCopy!$C284), MasterCMCopy!$D285 &amp; IF(AND(MasterCMCopy!$C285=MasterCMCopy!$C286, MasterCMCopy!$D285&lt;&gt;MasterCMCopy!$D286), (" (" &amp; MasterCMCopy!$D286 &amp; " below SDK 1.6)"), ""),"")</f>
        <v/>
      </c>
      <c r="Y285" s="84" t="str">
        <f t="shared" si="2"/>
        <v>tedm:MG-langString-hasConfidentialityJustification--NonPublishedInformation-ND-GroupMaximalValueIdentifierUnpublish</v>
      </c>
      <c r="Z285" s="84" t="str">
        <f t="shared" si="3"/>
        <v/>
      </c>
      <c r="AA285" s="84" t="str">
        <f>IF(AND(LEFT(MasterCMCopy!$C285,6)="BT-196", MasterCMCopy!$C285&lt;&gt;MasterCMCopy!$C284),MasterCMCopy!$C285,"")</f>
        <v>BT-196(BT-556)-NoticeResult</v>
      </c>
      <c r="AB285" s="84" t="str">
        <f>IF(AND(LEFT(MasterCMCopy!$C285,6)="BT-196", MasterCMCopy!$C285&lt;&gt;MasterCMCopy!$C284), MasterCMCopy!$D285 &amp; " of " &amp; MasterCMCopy!$L285 &amp; " under " &amp; MasterCMCopy!$I285,"")</f>
        <v>Unpublished Justification Description of MG-NonPublishedInformation under ND-GroupMaximalValueIdentifierUnpublish</v>
      </c>
      <c r="AC285" s="84" t="str">
        <f t="shared" si="4"/>
        <v>BT-196(BT-556)-NoticeResult-Language</v>
      </c>
      <c r="AD285" s="84" t="str">
        <f t="shared" si="5"/>
        <v>Language of Unpublished Justification Description of MG-NonPublishedInformation under ND-GroupMaximalValueIdentifierUnpublish</v>
      </c>
    </row>
    <row r="286">
      <c r="A286" s="84" t="str">
        <f t="shared" si="1"/>
        <v/>
      </c>
      <c r="B286" s="84" t="str">
        <f>IF(MasterCMCopy!$X286="","---", "tedm:" &amp; IF(LEFT(MasterCMCopy!$C286, 3)="ND-", IF(LEFT(MasterCMCopy!$C290, 3)="ND-", MasterCMCopy!$L292, MasterCMCopy!$L290) &amp; "-" &amp; MasterCMCopy!$C286, MasterCMCopy!$L286 &amp; "-" &amp; MasterCMCopy!$I286))</f>
        <v>tedm:MG-NonPublishedInformation-ND-GroupMaximalValueIdentifierUnpublish</v>
      </c>
      <c r="C286" s="85" t="str">
        <f>IF(AND(LEFT(MasterCMCopy!$C286,6)="BT-195", OR(LEFT(MasterCMCopy!$C285,3)="ND-",$B286&lt;&gt;$B285)),MasterCMCopy!$L286,"")</f>
        <v/>
      </c>
      <c r="D286" s="84" t="str">
        <f>IF(AND(LEFT(MasterCMCopy!$C286,3)="ND-", OR(MasterCMCopy!$N286&lt;&gt;MasterCMCopy!$N285, MasterCMCopy!$P286&lt;&gt;MasterCMCopy!$P285)),MasterCMCopy!$C286,"")</f>
        <v/>
      </c>
      <c r="E286" s="84" t="str">
        <f>IF(AND(LEFT(MasterCMCopy!$C286,3)="ND-", OR(MasterCMCopy!$N286&lt;&gt;MasterCMCopy!$N285, MasterCMCopy!$P286&lt;&gt;MasterCMCopy!$P285)),MasterCMCopy!$N286,"")</f>
        <v/>
      </c>
      <c r="F286" s="86" t="str">
        <f>IFERROR(__xludf.DUMMYFUNCTION("IF($E286="""", """", REGEXEXTRACT($E286,""efbc:FieldIdentifierCode[^\]]+""))"),"")</f>
        <v/>
      </c>
      <c r="G286" s="87" t="str">
        <f>MasterCMCopy!A286</f>
        <v/>
      </c>
      <c r="H286" s="87" t="str">
        <f>MasterCMCopy!B286</f>
        <v/>
      </c>
      <c r="J286" s="86" t="str">
        <f>IF(LEFT(MasterCMCopy!$C286,3)="ND-", IF(LEFT(MasterCMCopy!$X286,10)&lt;&gt;"epo:NonPub", MasterCMCopy!$L286, IF(RIGHT(MasterCMCopy!$X286,13)="epo:Procedure", "MG-Procedure", "")), "")</f>
        <v/>
      </c>
      <c r="K286" s="85" t="str">
        <f>IF(J286="", "", IF(J286="MG-Procedure", "ND-Root", MasterCMCopy!H286))</f>
        <v/>
      </c>
      <c r="L286" s="84" t="str">
        <f>IF($J286="", "", MasterCMCopy!$C286 &amp; " (concernsMaskedObject)")</f>
        <v/>
      </c>
      <c r="M286" s="84" t="str">
        <f>IFERROR(__xludf.DUMMYFUNCTION("IF($J286="""", """", ""Connection from NonPublishedInformation to "" &amp; REGEXEXTRACT(MasterCMCopy!$X286, "".*:(.*)"") &amp; "" under "" &amp; $J286 &amp; ""_"" &amp; $K286)"),"")</f>
        <v/>
      </c>
      <c r="N286" s="84" t="str">
        <f t="shared" si="6"/>
        <v/>
      </c>
      <c r="O286" s="86" t="str">
        <f>IFERROR(__xludf.DUMMYFUNCTION("IF($J286="""", """", IF($J286=""MG-Procedure"", """", REGEXREPLACE(MasterCMCopy!$P286,""\[[^\]]+\]"","""")))"),"")</f>
        <v/>
      </c>
      <c r="P286" s="83" t="str">
        <f>IFERROR(__xludf.DUMMYFUNCTION("REGEXREPLACE($O286,""[^/]+"","".."")"),"")</f>
        <v/>
      </c>
      <c r="Q286" s="84" t="str">
        <f>IF(AND(LEFT(MasterCMCopy!$C286,6)="BT-195", OR(MasterCMCopy!$O286&lt;&gt;MasterCMCopy!$O285,$G286&lt;&gt;$G285,$H286&lt;&gt;$H285)),MasterCMCopy!$C286,"")</f>
        <v/>
      </c>
      <c r="R286" s="84" t="str">
        <f>IF(AND(LEFT(MasterCMCopy!$C286,6)="BT-195", OR(MasterCMCopy!$O286&lt;&gt;MasterCMCopy!$O285,$G286&lt;&gt;$G285,$H286&lt;&gt;$H285)), "The field " &amp; MasterCMCopy!$C286 &amp; ", " &amp; MasterCMCopy!$D286 &amp; ", specifies information to generate the URI of the masked property","")</f>
        <v/>
      </c>
      <c r="S286" s="84" t="str">
        <f>IF(AND(LEFT(MasterCMCopy!$C286,6)="BT-195", OR(MasterCMCopy!$O286&lt;&gt;MasterCMCopy!$O285,$G286&lt;&gt;$G285,$H286&lt;&gt;$H285)),MasterCMCopy!$O286,"")</f>
        <v/>
      </c>
      <c r="T286" s="84" t="str">
        <f>IFERROR(__xludf.DUMMYFUNCTION("IF(AND(LEFT(MasterCMCopy!$C286,6)=""BT-195"", MasterCMCopy!$O286&lt;&gt;MasterCMCopy!$O285),IFNA(REGEXEXTRACT(MasterCMCopy!$Y286,""&lt;(.*)&gt;""),""UNKNOWN""),"""")"),"")</f>
        <v/>
      </c>
      <c r="U286" s="84" t="str">
        <f>IF(AND(LEFT(MasterCMCopy!$C286,6)="BT-197", MasterCMCopy!$C286&lt;&gt;MasterCMCopy!$C285),MasterCMCopy!$C286,"")</f>
        <v>BT-197(BT-556)-NoticeResult</v>
      </c>
      <c r="V286" s="84" t="str">
        <f>IF(AND(LEFT(MasterCMCopy!$C286,6)="BT-197", MasterCMCopy!$C286&lt;&gt;MasterCMCopy!$C285), "In " &amp; MasterCMCopy!$C286 &amp; ", " &amp; MasterCMCopy!$D286 &amp; ", we link to the at-voc:non-publication-justification controlled list","")</f>
        <v>In BT-197(BT-556)-NoticeResult, Unpublished Justification Code, we link to the at-voc:non-publication-justification controlled list</v>
      </c>
      <c r="W286" s="84" t="str">
        <f>IF(AND(LEFT(MasterCMCopy!$C286,6)="BT-198", MasterCMCopy!$C286&lt;&gt;MasterCMCopy!$C285),MasterCMCopy!$C286,"")</f>
        <v/>
      </c>
      <c r="X286" s="84" t="str">
        <f>IF(AND(LEFT(MasterCMCopy!$C286,6)="BT-198", MasterCMCopy!$C286&lt;&gt;MasterCMCopy!$C285), MasterCMCopy!$D286 &amp; IF(AND(MasterCMCopy!$C286=MasterCMCopy!$C287, MasterCMCopy!$D286&lt;&gt;MasterCMCopy!$D287), (" (" &amp; MasterCMCopy!$D287 &amp; " below SDK 1.6)"), ""),"")</f>
        <v/>
      </c>
      <c r="Y286" s="84" t="str">
        <f t="shared" si="2"/>
        <v>tedm:MG-langString-hasConfidentialityJustification--NonPublishedInformation-ND-GroupMaximalValueIdentifierUnpublish</v>
      </c>
      <c r="Z286" s="84" t="str">
        <f t="shared" si="3"/>
        <v/>
      </c>
      <c r="AA286" s="84" t="str">
        <f>IF(AND(LEFT(MasterCMCopy!$C286,6)="BT-196", MasterCMCopy!$C286&lt;&gt;MasterCMCopy!$C285),MasterCMCopy!$C286,"")</f>
        <v/>
      </c>
      <c r="AB286" s="84" t="str">
        <f>IF(AND(LEFT(MasterCMCopy!$C286,6)="BT-196", MasterCMCopy!$C286&lt;&gt;MasterCMCopy!$C285), MasterCMCopy!$D286 &amp; " of " &amp; MasterCMCopy!$L286 &amp; " under " &amp; MasterCMCopy!$I286,"")</f>
        <v/>
      </c>
      <c r="AC286" s="84" t="str">
        <f t="shared" si="4"/>
        <v/>
      </c>
      <c r="AD286" s="84" t="str">
        <f t="shared" si="5"/>
        <v/>
      </c>
    </row>
    <row r="287">
      <c r="A287" s="84" t="str">
        <f t="shared" si="1"/>
        <v/>
      </c>
      <c r="B287" s="84" t="str">
        <f>IF(MasterCMCopy!$X287="","---", "tedm:" &amp; IF(LEFT(MasterCMCopy!$C287, 3)="ND-", IF(LEFT(MasterCMCopy!$C291, 3)="ND-", MasterCMCopy!$L293, MasterCMCopy!$L291) &amp; "-" &amp; MasterCMCopy!$C287, MasterCMCopy!$L287 &amp; "-" &amp; MasterCMCopy!$I287))</f>
        <v>tedm:MG-NonPublishedInformation-ND-GroupMaximalValueIdentifierUnpublish</v>
      </c>
      <c r="C287" s="85" t="str">
        <f>IF(AND(LEFT(MasterCMCopy!$C287,6)="BT-195", OR(LEFT(MasterCMCopy!$C286,3)="ND-",$B287&lt;&gt;$B286)),MasterCMCopy!$L287,"")</f>
        <v/>
      </c>
      <c r="D287" s="84" t="str">
        <f>IF(AND(LEFT(MasterCMCopy!$C287,3)="ND-", OR(MasterCMCopy!$N287&lt;&gt;MasterCMCopy!$N286, MasterCMCopy!$P287&lt;&gt;MasterCMCopy!$P286)),MasterCMCopy!$C287,"")</f>
        <v/>
      </c>
      <c r="E287" s="84" t="str">
        <f>IF(AND(LEFT(MasterCMCopy!$C287,3)="ND-", OR(MasterCMCopy!$N287&lt;&gt;MasterCMCopy!$N286, MasterCMCopy!$P287&lt;&gt;MasterCMCopy!$P286)),MasterCMCopy!$N287,"")</f>
        <v/>
      </c>
      <c r="F287" s="86" t="str">
        <f>IFERROR(__xludf.DUMMYFUNCTION("IF($E287="""", """", REGEXEXTRACT($E287,""efbc:FieldIdentifierCode[^\]]+""))"),"")</f>
        <v/>
      </c>
      <c r="G287" s="87" t="str">
        <f>MasterCMCopy!A287</f>
        <v/>
      </c>
      <c r="H287" s="87" t="str">
        <f>MasterCMCopy!B287</f>
        <v>1.5</v>
      </c>
      <c r="J287" s="86" t="str">
        <f>IF(LEFT(MasterCMCopy!$C287,3)="ND-", IF(LEFT(MasterCMCopy!$X287,10)&lt;&gt;"epo:NonPub", MasterCMCopy!$L287, IF(RIGHT(MasterCMCopy!$X287,13)="epo:Procedure", "MG-Procedure", "")), "")</f>
        <v/>
      </c>
      <c r="K287" s="85" t="str">
        <f>IF(J287="", "", IF(J287="MG-Procedure", "ND-Root", MasterCMCopy!H287))</f>
        <v/>
      </c>
      <c r="L287" s="84" t="str">
        <f>IF($J287="", "", MasterCMCopy!$C287 &amp; " (concernsMaskedObject)")</f>
        <v/>
      </c>
      <c r="M287" s="84" t="str">
        <f>IFERROR(__xludf.DUMMYFUNCTION("IF($J287="""", """", ""Connection from NonPublishedInformation to "" &amp; REGEXEXTRACT(MasterCMCopy!$X287, "".*:(.*)"") &amp; "" under "" &amp; $J287 &amp; ""_"" &amp; $K287)"),"")</f>
        <v/>
      </c>
      <c r="N287" s="84" t="str">
        <f t="shared" si="6"/>
        <v/>
      </c>
      <c r="O287" s="86" t="str">
        <f>IFERROR(__xludf.DUMMYFUNCTION("IF($J287="""", """", IF($J287=""MG-Procedure"", """", REGEXREPLACE(MasterCMCopy!$P287,""\[[^\]]+\]"","""")))"),"")</f>
        <v/>
      </c>
      <c r="P287" s="83" t="str">
        <f>IFERROR(__xludf.DUMMYFUNCTION("REGEXREPLACE($O287,""[^/]+"","".."")"),"")</f>
        <v/>
      </c>
      <c r="Q287" s="84" t="str">
        <f>IF(AND(LEFT(MasterCMCopy!$C287,6)="BT-195", OR(MasterCMCopy!$O287&lt;&gt;MasterCMCopy!$O286,$G287&lt;&gt;$G286,$H287&lt;&gt;$H286)),MasterCMCopy!$C287,"")</f>
        <v/>
      </c>
      <c r="R287" s="84" t="str">
        <f>IF(AND(LEFT(MasterCMCopy!$C287,6)="BT-195", OR(MasterCMCopy!$O287&lt;&gt;MasterCMCopy!$O286,$G287&lt;&gt;$G286,$H287&lt;&gt;$H286)), "The field " &amp; MasterCMCopy!$C287 &amp; ", " &amp; MasterCMCopy!$D287 &amp; ", specifies information to generate the URI of the masked property","")</f>
        <v/>
      </c>
      <c r="S287" s="84" t="str">
        <f>IF(AND(LEFT(MasterCMCopy!$C287,6)="BT-195", OR(MasterCMCopy!$O287&lt;&gt;MasterCMCopy!$O286,$G287&lt;&gt;$G286,$H287&lt;&gt;$H286)),MasterCMCopy!$O287,"")</f>
        <v/>
      </c>
      <c r="T287" s="84" t="str">
        <f>IFERROR(__xludf.DUMMYFUNCTION("IF(AND(LEFT(MasterCMCopy!$C287,6)=""BT-195"", MasterCMCopy!$O287&lt;&gt;MasterCMCopy!$O286),IFNA(REGEXEXTRACT(MasterCMCopy!$Y287,""&lt;(.*)&gt;""),""UNKNOWN""),"""")"),"")</f>
        <v/>
      </c>
      <c r="U287" s="84" t="str">
        <f>IF(AND(LEFT(MasterCMCopy!$C287,6)="BT-197", MasterCMCopy!$C287&lt;&gt;MasterCMCopy!$C286),MasterCMCopy!$C287,"")</f>
        <v/>
      </c>
      <c r="V287" s="84" t="str">
        <f>IF(AND(LEFT(MasterCMCopy!$C287,6)="BT-197", MasterCMCopy!$C287&lt;&gt;MasterCMCopy!$C286), "In " &amp; MasterCMCopy!$C287 &amp; ", " &amp; MasterCMCopy!$D287 &amp; ", we link to the at-voc:non-publication-justification controlled list","")</f>
        <v/>
      </c>
      <c r="W287" s="84" t="str">
        <f>IF(AND(LEFT(MasterCMCopy!$C287,6)="BT-198", MasterCMCopy!$C287&lt;&gt;MasterCMCopy!$C286),MasterCMCopy!$C287,"")</f>
        <v>BT-198(BT-556)-NoticeResult</v>
      </c>
      <c r="X287" s="84" t="str">
        <f>IF(AND(LEFT(MasterCMCopy!$C287,6)="BT-198", MasterCMCopy!$C287&lt;&gt;MasterCMCopy!$C286), MasterCMCopy!$D287 &amp; IF(AND(MasterCMCopy!$C287=MasterCMCopy!$C288, MasterCMCopy!$D287&lt;&gt;MasterCMCopy!$D288), (" (" &amp; MasterCMCopy!$D288 &amp; " below SDK 1.6)"), ""),"")</f>
        <v>Unpublished Accessibility Date (Unpublished Access Date below SDK 1.6)</v>
      </c>
      <c r="Y287" s="84" t="str">
        <f t="shared" si="2"/>
        <v>tedm:MG-langString-hasConfidentialityJustification--NonPublishedInformation-ND-GroupMaximalValueIdentifierUnpublish</v>
      </c>
      <c r="Z287" s="84" t="str">
        <f t="shared" si="3"/>
        <v/>
      </c>
      <c r="AA287" s="84" t="str">
        <f>IF(AND(LEFT(MasterCMCopy!$C287,6)="BT-196", MasterCMCopy!$C287&lt;&gt;MasterCMCopy!$C286),MasterCMCopy!$C287,"")</f>
        <v/>
      </c>
      <c r="AB287" s="84" t="str">
        <f>IF(AND(LEFT(MasterCMCopy!$C287,6)="BT-196", MasterCMCopy!$C287&lt;&gt;MasterCMCopy!$C286), MasterCMCopy!$D287 &amp; " of " &amp; MasterCMCopy!$L287 &amp; " under " &amp; MasterCMCopy!$I287,"")</f>
        <v/>
      </c>
      <c r="AC287" s="84" t="str">
        <f t="shared" si="4"/>
        <v/>
      </c>
      <c r="AD287" s="84" t="str">
        <f t="shared" si="5"/>
        <v/>
      </c>
    </row>
    <row r="288">
      <c r="A288" s="84" t="str">
        <f t="shared" si="1"/>
        <v/>
      </c>
      <c r="B288" s="84" t="str">
        <f>IF(MasterCMCopy!$X288="","---", "tedm:" &amp; IF(LEFT(MasterCMCopy!$C288, 3)="ND-", IF(LEFT(MasterCMCopy!$C292, 3)="ND-", MasterCMCopy!$L294, MasterCMCopy!$L292) &amp; "-" &amp; MasterCMCopy!$C288, MasterCMCopy!$L288 &amp; "-" &amp; MasterCMCopy!$I288))</f>
        <v>tedm:MG-NonPublishedInformation-ND-GroupMaximalValueIdentifierUnpublish</v>
      </c>
      <c r="C288" s="85" t="str">
        <f>IF(AND(LEFT(MasterCMCopy!$C288,6)="BT-195", OR(LEFT(MasterCMCopy!$C287,3)="ND-",$B288&lt;&gt;$B287)),MasterCMCopy!$L288,"")</f>
        <v/>
      </c>
      <c r="D288" s="84" t="str">
        <f>IF(AND(LEFT(MasterCMCopy!$C288,3)="ND-", OR(MasterCMCopy!$N288&lt;&gt;MasterCMCopy!$N287, MasterCMCopy!$P288&lt;&gt;MasterCMCopy!$P287)),MasterCMCopy!$C288,"")</f>
        <v/>
      </c>
      <c r="E288" s="84" t="str">
        <f>IF(AND(LEFT(MasterCMCopy!$C288,3)="ND-", OR(MasterCMCopy!$N288&lt;&gt;MasterCMCopy!$N287, MasterCMCopy!$P288&lt;&gt;MasterCMCopy!$P287)),MasterCMCopy!$N288,"")</f>
        <v/>
      </c>
      <c r="F288" s="86" t="str">
        <f>IFERROR(__xludf.DUMMYFUNCTION("IF($E288="""", """", REGEXEXTRACT($E288,""efbc:FieldIdentifierCode[^\]]+""))"),"")</f>
        <v/>
      </c>
      <c r="G288" s="87" t="str">
        <f>MasterCMCopy!A288</f>
        <v>1.6</v>
      </c>
      <c r="H288" s="87" t="str">
        <f>MasterCMCopy!B288</f>
        <v/>
      </c>
      <c r="J288" s="86" t="str">
        <f>IF(LEFT(MasterCMCopy!$C288,3)="ND-", IF(LEFT(MasterCMCopy!$X288,10)&lt;&gt;"epo:NonPub", MasterCMCopy!$L288, IF(RIGHT(MasterCMCopy!$X288,13)="epo:Procedure", "MG-Procedure", "")), "")</f>
        <v/>
      </c>
      <c r="K288" s="85" t="str">
        <f>IF(J288="", "", IF(J288="MG-Procedure", "ND-Root", MasterCMCopy!H288))</f>
        <v/>
      </c>
      <c r="L288" s="84" t="str">
        <f>IF($J288="", "", MasterCMCopy!$C288 &amp; " (concernsMaskedObject)")</f>
        <v/>
      </c>
      <c r="M288" s="84" t="str">
        <f>IFERROR(__xludf.DUMMYFUNCTION("IF($J288="""", """", ""Connection from NonPublishedInformation to "" &amp; REGEXEXTRACT(MasterCMCopy!$X288, "".*:(.*)"") &amp; "" under "" &amp; $J288 &amp; ""_"" &amp; $K288)"),"")</f>
        <v/>
      </c>
      <c r="N288" s="84" t="str">
        <f t="shared" si="6"/>
        <v/>
      </c>
      <c r="O288" s="86" t="str">
        <f>IFERROR(__xludf.DUMMYFUNCTION("IF($J288="""", """", IF($J288=""MG-Procedure"", """", REGEXREPLACE(MasterCMCopy!$P288,""\[[^\]]+\]"","""")))"),"")</f>
        <v/>
      </c>
      <c r="P288" s="83" t="str">
        <f>IFERROR(__xludf.DUMMYFUNCTION("REGEXREPLACE($O288,""[^/]+"","".."")"),"")</f>
        <v/>
      </c>
      <c r="Q288" s="84" t="str">
        <f>IF(AND(LEFT(MasterCMCopy!$C288,6)="BT-195", OR(MasterCMCopy!$O288&lt;&gt;MasterCMCopy!$O287,$G288&lt;&gt;$G287,$H288&lt;&gt;$H287)),MasterCMCopy!$C288,"")</f>
        <v/>
      </c>
      <c r="R288" s="84" t="str">
        <f>IF(AND(LEFT(MasterCMCopy!$C288,6)="BT-195", OR(MasterCMCopy!$O288&lt;&gt;MasterCMCopy!$O287,$G288&lt;&gt;$G287,$H288&lt;&gt;$H287)), "The field " &amp; MasterCMCopy!$C288 &amp; ", " &amp; MasterCMCopy!$D288 &amp; ", specifies information to generate the URI of the masked property","")</f>
        <v/>
      </c>
      <c r="S288" s="84" t="str">
        <f>IF(AND(LEFT(MasterCMCopy!$C288,6)="BT-195", OR(MasterCMCopy!$O288&lt;&gt;MasterCMCopy!$O287,$G288&lt;&gt;$G287,$H288&lt;&gt;$H287)),MasterCMCopy!$O288,"")</f>
        <v/>
      </c>
      <c r="T288" s="84" t="str">
        <f>IFERROR(__xludf.DUMMYFUNCTION("IF(AND(LEFT(MasterCMCopy!$C288,6)=""BT-195"", MasterCMCopy!$O288&lt;&gt;MasterCMCopy!$O287),IFNA(REGEXEXTRACT(MasterCMCopy!$Y288,""&lt;(.*)&gt;""),""UNKNOWN""),"""")"),"")</f>
        <v/>
      </c>
      <c r="U288" s="84" t="str">
        <f>IF(AND(LEFT(MasterCMCopy!$C288,6)="BT-197", MasterCMCopy!$C288&lt;&gt;MasterCMCopy!$C287),MasterCMCopy!$C288,"")</f>
        <v/>
      </c>
      <c r="V288" s="84" t="str">
        <f>IF(AND(LEFT(MasterCMCopy!$C288,6)="BT-197", MasterCMCopy!$C288&lt;&gt;MasterCMCopy!$C287), "In " &amp; MasterCMCopy!$C288 &amp; ", " &amp; MasterCMCopy!$D288 &amp; ", we link to the at-voc:non-publication-justification controlled list","")</f>
        <v/>
      </c>
      <c r="W288" s="84" t="str">
        <f>IF(AND(LEFT(MasterCMCopy!$C288,6)="BT-198", MasterCMCopy!$C288&lt;&gt;MasterCMCopy!$C287),MasterCMCopy!$C288,"")</f>
        <v/>
      </c>
      <c r="X288" s="84" t="str">
        <f>IF(AND(LEFT(MasterCMCopy!$C288,6)="BT-198", MasterCMCopy!$C288&lt;&gt;MasterCMCopy!$C287), MasterCMCopy!$D288 &amp; IF(AND(MasterCMCopy!$C288=MasterCMCopy!$C289, MasterCMCopy!$D288&lt;&gt;MasterCMCopy!$D289), (" (" &amp; MasterCMCopy!$D289 &amp; " below SDK 1.6)"), ""),"")</f>
        <v/>
      </c>
      <c r="Y288" s="84" t="str">
        <f t="shared" si="2"/>
        <v>tedm:MG-langString-hasConfidentialityJustification--NonPublishedInformation-ND-GroupMaximalValueIdentifierUnpublish</v>
      </c>
      <c r="Z288" s="84" t="str">
        <f t="shared" si="3"/>
        <v/>
      </c>
      <c r="AA288" s="84" t="str">
        <f>IF(AND(LEFT(MasterCMCopy!$C288,6)="BT-196", MasterCMCopy!$C288&lt;&gt;MasterCMCopy!$C287),MasterCMCopy!$C288,"")</f>
        <v/>
      </c>
      <c r="AB288" s="84" t="str">
        <f>IF(AND(LEFT(MasterCMCopy!$C288,6)="BT-196", MasterCMCopy!$C288&lt;&gt;MasterCMCopy!$C287), MasterCMCopy!$D288 &amp; " of " &amp; MasterCMCopy!$L288 &amp; " under " &amp; MasterCMCopy!$I288,"")</f>
        <v/>
      </c>
      <c r="AC288" s="84" t="str">
        <f t="shared" si="4"/>
        <v/>
      </c>
      <c r="AD288" s="84" t="str">
        <f t="shared" si="5"/>
        <v/>
      </c>
    </row>
    <row r="289">
      <c r="A289" s="84" t="str">
        <f t="shared" si="1"/>
        <v>ND-GroupMaximumValueUnpublish.rml.ttl</v>
      </c>
      <c r="B289" s="84" t="str">
        <f>IF(MasterCMCopy!$X289="","---", "tedm:" &amp; IF(LEFT(MasterCMCopy!$C289, 3)="ND-", IF(LEFT(MasterCMCopy!$C293, 3)="ND-", MasterCMCopy!$L295, MasterCMCopy!$L293) &amp; "-" &amp; MasterCMCopy!$C289, MasterCMCopy!$L289 &amp; "-" &amp; MasterCMCopy!$I289))</f>
        <v>tedm:MG-NonPublishedInformation-ND-GroupMaximumValueUnpublish</v>
      </c>
      <c r="C289" s="85" t="str">
        <f>IF(AND(LEFT(MasterCMCopy!$C289,6)="BT-195", OR(LEFT(MasterCMCopy!$C288,3)="ND-",$B289&lt;&gt;$B288)),MasterCMCopy!$L289,"")</f>
        <v/>
      </c>
      <c r="D289" s="84" t="str">
        <f>IF(AND(LEFT(MasterCMCopy!$C289,3)="ND-", OR(MasterCMCopy!$N289&lt;&gt;MasterCMCopy!$N288, MasterCMCopy!$P289&lt;&gt;MasterCMCopy!$P288)),MasterCMCopy!$C289,"")</f>
        <v>ND-GroupMaximumValueUnpublish</v>
      </c>
      <c r="E289" s="84" t="str">
        <f>IF(AND(LEFT(MasterCMCopy!$C289,3)="ND-", OR(MasterCMCopy!$N289&lt;&gt;MasterCMCopy!$N288, MasterCMCopy!$P289&lt;&gt;MasterCMCopy!$P288)),MasterCMCopy!$N289,"")</f>
        <v>/*/ext:UBLExtensions/ext:UBLExtension/ext:ExtensionContent/efext:EformsExtension/efac:NoticeResult/efac:GroupFramework/efac:FieldsPrivacy[efbc:FieldIdentifierCode/text()='gro-max-val']</v>
      </c>
      <c r="F289" s="86" t="str">
        <f>IFERROR(__xludf.DUMMYFUNCTION("IF($E289="""", """", REGEXEXTRACT($E289,""efbc:FieldIdentifierCode[^\]]+""))"),"efbc:FieldIdentifierCode/text()='gro-max-val'")</f>
        <v>efbc:FieldIdentifierCode/text()='gro-max-val'</v>
      </c>
      <c r="G289" s="87" t="str">
        <f>MasterCMCopy!A289</f>
        <v/>
      </c>
      <c r="H289" s="87" t="str">
        <f>MasterCMCopy!B289</f>
        <v/>
      </c>
      <c r="J289" s="86" t="str">
        <f>IF(LEFT(MasterCMCopy!$C289,3)="ND-", IF(LEFT(MasterCMCopy!$X289,10)&lt;&gt;"epo:NonPub", MasterCMCopy!$L289, IF(RIGHT(MasterCMCopy!$X289,13)="epo:Procedure", "MG-Procedure", "")), "")</f>
        <v/>
      </c>
      <c r="K289" s="85" t="str">
        <f>IF(J289="", "", IF(J289="MG-Procedure", "ND-Root", MasterCMCopy!H289))</f>
        <v/>
      </c>
      <c r="L289" s="84" t="str">
        <f>IF($J289="", "", MasterCMCopy!$C289 &amp; " (concernsMaskedObject)")</f>
        <v/>
      </c>
      <c r="M289" s="84" t="str">
        <f>IFERROR(__xludf.DUMMYFUNCTION("IF($J289="""", """", ""Connection from NonPublishedInformation to "" &amp; REGEXEXTRACT(MasterCMCopy!$X289, "".*:(.*)"") &amp; "" under "" &amp; $J289 &amp; ""_"" &amp; $K289)"),"")</f>
        <v/>
      </c>
      <c r="N289" s="84" t="str">
        <f t="shared" si="6"/>
        <v/>
      </c>
      <c r="O289" s="86" t="str">
        <f>IFERROR(__xludf.DUMMYFUNCTION("IF($J289="""", """", IF($J289=""MG-Procedure"", """", REGEXREPLACE(MasterCMCopy!$P289,""\[[^\]]+\]"","""")))"),"")</f>
        <v/>
      </c>
      <c r="P289" s="83" t="str">
        <f>IFERROR(__xludf.DUMMYFUNCTION("REGEXREPLACE($O289,""[^/]+"","".."")"),"")</f>
        <v/>
      </c>
      <c r="Q289" s="84" t="str">
        <f>IF(AND(LEFT(MasterCMCopy!$C289,6)="BT-195", OR(MasterCMCopy!$O289&lt;&gt;MasterCMCopy!$O288,$G289&lt;&gt;$G288,$H289&lt;&gt;$H288)),MasterCMCopy!$C289,"")</f>
        <v/>
      </c>
      <c r="R289" s="84" t="str">
        <f>IF(AND(LEFT(MasterCMCopy!$C289,6)="BT-195", OR(MasterCMCopy!$O289&lt;&gt;MasterCMCopy!$O288,$G289&lt;&gt;$G288,$H289&lt;&gt;$H288)), "The field " &amp; MasterCMCopy!$C289 &amp; ", " &amp; MasterCMCopy!$D289 &amp; ", specifies information to generate the URI of the masked property","")</f>
        <v/>
      </c>
      <c r="S289" s="84" t="str">
        <f>IF(AND(LEFT(MasterCMCopy!$C289,6)="BT-195", OR(MasterCMCopy!$O289&lt;&gt;MasterCMCopy!$O288,$G289&lt;&gt;$G288,$H289&lt;&gt;$H288)),MasterCMCopy!$O289,"")</f>
        <v/>
      </c>
      <c r="T289" s="84" t="str">
        <f>IFERROR(__xludf.DUMMYFUNCTION("IF(AND(LEFT(MasterCMCopy!$C289,6)=""BT-195"", MasterCMCopy!$O289&lt;&gt;MasterCMCopy!$O288),IFNA(REGEXEXTRACT(MasterCMCopy!$Y289,""&lt;(.*)&gt;""),""UNKNOWN""),"""")"),"")</f>
        <v/>
      </c>
      <c r="U289" s="84" t="str">
        <f>IF(AND(LEFT(MasterCMCopy!$C289,6)="BT-197", MasterCMCopy!$C289&lt;&gt;MasterCMCopy!$C288),MasterCMCopy!$C289,"")</f>
        <v/>
      </c>
      <c r="V289" s="84" t="str">
        <f>IF(AND(LEFT(MasterCMCopy!$C289,6)="BT-197", MasterCMCopy!$C289&lt;&gt;MasterCMCopy!$C288), "In " &amp; MasterCMCopy!$C289 &amp; ", " &amp; MasterCMCopy!$D289 &amp; ", we link to the at-voc:non-publication-justification controlled list","")</f>
        <v/>
      </c>
      <c r="W289" s="84" t="str">
        <f>IF(AND(LEFT(MasterCMCopy!$C289,6)="BT-198", MasterCMCopy!$C289&lt;&gt;MasterCMCopy!$C288),MasterCMCopy!$C289,"")</f>
        <v/>
      </c>
      <c r="X289" s="84" t="str">
        <f>IF(AND(LEFT(MasterCMCopy!$C289,6)="BT-198", MasterCMCopy!$C289&lt;&gt;MasterCMCopy!$C288), MasterCMCopy!$D289 &amp; IF(AND(MasterCMCopy!$C289=MasterCMCopy!$C290, MasterCMCopy!$D289&lt;&gt;MasterCMCopy!$D290), (" (" &amp; MasterCMCopy!$D290 &amp; " below SDK 1.6)"), ""),"")</f>
        <v/>
      </c>
      <c r="Y289" s="84" t="str">
        <f t="shared" si="2"/>
        <v>tedm:MG-langString-hasConfidentialityJustification--NonPublishedInformation-ND-GroupMaximumValueUnpublish</v>
      </c>
      <c r="Z289" s="84" t="str">
        <f t="shared" si="3"/>
        <v>/*/ext:UBLExtensions/ext:UBLExtension/ext:ExtensionContent/efext:EformsExtension/efac:NoticeResult/efac:GroupFramework/efac:FieldsPrivacy[efbc:FieldIdentifierCode/text()='gro-max-val']/efbc:ReasonDescription</v>
      </c>
      <c r="AA289" s="84" t="str">
        <f>IF(AND(LEFT(MasterCMCopy!$C289,6)="BT-196", MasterCMCopy!$C289&lt;&gt;MasterCMCopy!$C288),MasterCMCopy!$C289,"")</f>
        <v/>
      </c>
      <c r="AB289" s="84" t="str">
        <f>IF(AND(LEFT(MasterCMCopy!$C289,6)="BT-196", MasterCMCopy!$C289&lt;&gt;MasterCMCopy!$C288), MasterCMCopy!$D289 &amp; " of " &amp; MasterCMCopy!$L289 &amp; " under " &amp; MasterCMCopy!$I289,"")</f>
        <v/>
      </c>
      <c r="AC289" s="84" t="str">
        <f t="shared" si="4"/>
        <v/>
      </c>
      <c r="AD289" s="84" t="str">
        <f t="shared" si="5"/>
        <v/>
      </c>
    </row>
    <row r="290">
      <c r="A290" s="84" t="str">
        <f t="shared" si="1"/>
        <v/>
      </c>
      <c r="B290" s="84" t="str">
        <f>IF(MasterCMCopy!$X290="","---", "tedm:" &amp; IF(LEFT(MasterCMCopy!$C290, 3)="ND-", IF(LEFT(MasterCMCopy!$C294, 3)="ND-", MasterCMCopy!$L296, MasterCMCopy!$L294) &amp; "-" &amp; MasterCMCopy!$C290, MasterCMCopy!$L290 &amp; "-" &amp; MasterCMCopy!$I290))</f>
        <v>tedm:MG-NonPublishedInformation-ND-GroupMaximumValueUnpublish</v>
      </c>
      <c r="C290" s="85" t="str">
        <f>IF(AND(LEFT(MasterCMCopy!$C290,6)="BT-195", OR(LEFT(MasterCMCopy!$C289,3)="ND-",$B290&lt;&gt;$B289)),MasterCMCopy!$L290,"")</f>
        <v/>
      </c>
      <c r="D290" s="84" t="str">
        <f>IF(AND(LEFT(MasterCMCopy!$C290,3)="ND-", OR(MasterCMCopy!$N290&lt;&gt;MasterCMCopy!$N289, MasterCMCopy!$P290&lt;&gt;MasterCMCopy!$P289)),MasterCMCopy!$C290,"")</f>
        <v/>
      </c>
      <c r="E290" s="84" t="str">
        <f>IF(AND(LEFT(MasterCMCopy!$C290,3)="ND-", OR(MasterCMCopy!$N290&lt;&gt;MasterCMCopy!$N289, MasterCMCopy!$P290&lt;&gt;MasterCMCopy!$P289)),MasterCMCopy!$N290,"")</f>
        <v/>
      </c>
      <c r="F290" s="86" t="str">
        <f>IFERROR(__xludf.DUMMYFUNCTION("IF($E290="""", """", REGEXEXTRACT($E290,""efbc:FieldIdentifierCode[^\]]+""))"),"")</f>
        <v/>
      </c>
      <c r="G290" s="87" t="str">
        <f>MasterCMCopy!A290</f>
        <v/>
      </c>
      <c r="H290" s="87" t="str">
        <f>MasterCMCopy!B290</f>
        <v/>
      </c>
      <c r="J290" s="86" t="str">
        <f>IF(LEFT(MasterCMCopy!$C290,3)="ND-", IF(LEFT(MasterCMCopy!$X290,10)&lt;&gt;"epo:NonPub", MasterCMCopy!$L290, IF(RIGHT(MasterCMCopy!$X290,13)="epo:Procedure", "MG-Procedure", "")), "")</f>
        <v/>
      </c>
      <c r="K290" s="85" t="str">
        <f>IF(J290="", "", IF(J290="MG-Procedure", "ND-Root", MasterCMCopy!H290))</f>
        <v/>
      </c>
      <c r="L290" s="84" t="str">
        <f>IF($J290="", "", MasterCMCopy!$C290 &amp; " (concernsMaskedObject)")</f>
        <v/>
      </c>
      <c r="M290" s="84" t="str">
        <f>IFERROR(__xludf.DUMMYFUNCTION("IF($J290="""", """", ""Connection from NonPublishedInformation to "" &amp; REGEXEXTRACT(MasterCMCopy!$X290, "".*:(.*)"") &amp; "" under "" &amp; $J290 &amp; ""_"" &amp; $K290)"),"")</f>
        <v/>
      </c>
      <c r="N290" s="84" t="str">
        <f t="shared" si="6"/>
        <v/>
      </c>
      <c r="O290" s="86" t="str">
        <f>IFERROR(__xludf.DUMMYFUNCTION("IF($J290="""", """", IF($J290=""MG-Procedure"", """", REGEXREPLACE(MasterCMCopy!$P290,""\[[^\]]+\]"","""")))"),"")</f>
        <v/>
      </c>
      <c r="P290" s="83" t="str">
        <f>IFERROR(__xludf.DUMMYFUNCTION("REGEXREPLACE($O290,""[^/]+"","".."")"),"")</f>
        <v/>
      </c>
      <c r="Q290" s="84" t="str">
        <f>IF(AND(LEFT(MasterCMCopy!$C290,6)="BT-195", OR(MasterCMCopy!$O290&lt;&gt;MasterCMCopy!$O289,$G290&lt;&gt;$G289,$H290&lt;&gt;$H289)),MasterCMCopy!$C290,"")</f>
        <v/>
      </c>
      <c r="R290" s="84" t="str">
        <f>IF(AND(LEFT(MasterCMCopy!$C290,6)="BT-195", OR(MasterCMCopy!$O290&lt;&gt;MasterCMCopy!$O289,$G290&lt;&gt;$G289,$H290&lt;&gt;$H289)), "The field " &amp; MasterCMCopy!$C290 &amp; ", " &amp; MasterCMCopy!$D290 &amp; ", specifies information to generate the URI of the masked property","")</f>
        <v/>
      </c>
      <c r="S290" s="84" t="str">
        <f>IF(AND(LEFT(MasterCMCopy!$C290,6)="BT-195", OR(MasterCMCopy!$O290&lt;&gt;MasterCMCopy!$O289,$G290&lt;&gt;$G289,$H290&lt;&gt;$H289)),MasterCMCopy!$O290,"")</f>
        <v/>
      </c>
      <c r="T290" s="84" t="str">
        <f>IFERROR(__xludf.DUMMYFUNCTION("IF(AND(LEFT(MasterCMCopy!$C290,6)=""BT-195"", MasterCMCopy!$O290&lt;&gt;MasterCMCopy!$O289),IFNA(REGEXEXTRACT(MasterCMCopy!$Y290,""&lt;(.*)&gt;""),""UNKNOWN""),"""")"),"")</f>
        <v/>
      </c>
      <c r="U290" s="84" t="str">
        <f>IF(AND(LEFT(MasterCMCopy!$C290,6)="BT-197", MasterCMCopy!$C290&lt;&gt;MasterCMCopy!$C289),MasterCMCopy!$C290,"")</f>
        <v/>
      </c>
      <c r="V290" s="84" t="str">
        <f>IF(AND(LEFT(MasterCMCopy!$C290,6)="BT-197", MasterCMCopy!$C290&lt;&gt;MasterCMCopy!$C289), "In " &amp; MasterCMCopy!$C290 &amp; ", " &amp; MasterCMCopy!$D290 &amp; ", we link to the at-voc:non-publication-justification controlled list","")</f>
        <v/>
      </c>
      <c r="W290" s="84" t="str">
        <f>IF(AND(LEFT(MasterCMCopy!$C290,6)="BT-198", MasterCMCopy!$C290&lt;&gt;MasterCMCopy!$C289),MasterCMCopy!$C290,"")</f>
        <v/>
      </c>
      <c r="X290" s="84" t="str">
        <f>IF(AND(LEFT(MasterCMCopy!$C290,6)="BT-198", MasterCMCopy!$C290&lt;&gt;MasterCMCopy!$C289), MasterCMCopy!$D290 &amp; IF(AND(MasterCMCopy!$C290=MasterCMCopy!$C291, MasterCMCopy!$D290&lt;&gt;MasterCMCopy!$D291), (" (" &amp; MasterCMCopy!$D291 &amp; " below SDK 1.6)"), ""),"")</f>
        <v/>
      </c>
      <c r="Y290" s="84" t="str">
        <f t="shared" si="2"/>
        <v>tedm:MG-langString-hasConfidentialityJustification--NonPublishedInformation-ND-GroupMaximumValueUnpublish</v>
      </c>
      <c r="Z290" s="84" t="str">
        <f t="shared" si="3"/>
        <v/>
      </c>
      <c r="AA290" s="84" t="str">
        <f>IF(AND(LEFT(MasterCMCopy!$C290,6)="BT-196", MasterCMCopy!$C290&lt;&gt;MasterCMCopy!$C289),MasterCMCopy!$C290,"")</f>
        <v/>
      </c>
      <c r="AB290" s="84" t="str">
        <f>IF(AND(LEFT(MasterCMCopy!$C290,6)="BT-196", MasterCMCopy!$C290&lt;&gt;MasterCMCopy!$C289), MasterCMCopy!$D290 &amp; " of " &amp; MasterCMCopy!$L290 &amp; " under " &amp; MasterCMCopy!$I290,"")</f>
        <v/>
      </c>
      <c r="AC290" s="84" t="str">
        <f t="shared" si="4"/>
        <v/>
      </c>
      <c r="AD290" s="84" t="str">
        <f t="shared" si="5"/>
        <v/>
      </c>
    </row>
    <row r="291">
      <c r="A291" s="84" t="str">
        <f t="shared" si="1"/>
        <v/>
      </c>
      <c r="B291" s="84" t="str">
        <f>IF(MasterCMCopy!$X291="","---", "tedm:" &amp; IF(LEFT(MasterCMCopy!$C291, 3)="ND-", IF(LEFT(MasterCMCopy!$C295, 3)="ND-", MasterCMCopy!$L297, MasterCMCopy!$L295) &amp; "-" &amp; MasterCMCopy!$C291, MasterCMCopy!$L291 &amp; "-" &amp; MasterCMCopy!$I291))</f>
        <v>tedm:MG-NonPublishedInformation-ND-GroupMaximumValueUnpublish</v>
      </c>
      <c r="C291" s="85" t="str">
        <f>IF(AND(LEFT(MasterCMCopy!$C291,6)="BT-195", OR(LEFT(MasterCMCopy!$C290,3)="ND-",$B291&lt;&gt;$B290)),MasterCMCopy!$L291,"")</f>
        <v/>
      </c>
      <c r="D291" s="84" t="str">
        <f>IF(AND(LEFT(MasterCMCopy!$C291,3)="ND-", OR(MasterCMCopy!$N291&lt;&gt;MasterCMCopy!$N290, MasterCMCopy!$P291&lt;&gt;MasterCMCopy!$P290)),MasterCMCopy!$C291,"")</f>
        <v/>
      </c>
      <c r="E291" s="84" t="str">
        <f>IF(AND(LEFT(MasterCMCopy!$C291,3)="ND-", OR(MasterCMCopy!$N291&lt;&gt;MasterCMCopy!$N290, MasterCMCopy!$P291&lt;&gt;MasterCMCopy!$P290)),MasterCMCopy!$N291,"")</f>
        <v/>
      </c>
      <c r="F291" s="86" t="str">
        <f>IFERROR(__xludf.DUMMYFUNCTION("IF($E291="""", """", REGEXEXTRACT($E291,""efbc:FieldIdentifierCode[^\]]+""))"),"")</f>
        <v/>
      </c>
      <c r="G291" s="87" t="str">
        <f>MasterCMCopy!A291</f>
        <v/>
      </c>
      <c r="H291" s="87" t="str">
        <f>MasterCMCopy!B291</f>
        <v/>
      </c>
      <c r="J291" s="86" t="str">
        <f>IF(LEFT(MasterCMCopy!$C291,3)="ND-", IF(LEFT(MasterCMCopy!$X291,10)&lt;&gt;"epo:NonPub", MasterCMCopy!$L291, IF(RIGHT(MasterCMCopy!$X291,13)="epo:Procedure", "MG-Procedure", "")), "")</f>
        <v>MG-MonetaryValue-hasGroupFrameworkAgreementMaximumValue-LotGroupAwardInformation</v>
      </c>
      <c r="K291" s="85" t="str">
        <f>IF(J291="", "", IF(J291="MG-Procedure", "ND-Root", MasterCMCopy!H291))</f>
        <v>ND-NoticeResultGroupFA</v>
      </c>
      <c r="L291" s="84" t="str">
        <f>IF($J291="", "", MasterCMCopy!$C291 &amp; " (concernsMaskedObject)")</f>
        <v>ND-GroupMaximumValueUnpublish (concernsMaskedObject)</v>
      </c>
      <c r="M291" s="84" t="str">
        <f>IFERROR(__xludf.DUMMYFUNCTION("IF($J291="""", """", ""Connection from NonPublishedInformation to "" &amp; REGEXEXTRACT(MasterCMCopy!$X291, "".*:(.*)"") &amp; "" under "" &amp; $J291 &amp; ""_"" &amp; $K291)"),"Connection from NonPublishedInformation to MonetaryValue under MG-MonetaryValue-hasGroupFrameworkAgreementMaximumValue-LotGroupAwardInformation_ND-NoticeResultGroupFA")</f>
        <v>Connection from NonPublishedInformation to MonetaryValue under MG-MonetaryValue-hasGroupFrameworkAgreementMaximumValue-LotGroupAwardInformation_ND-NoticeResultGroupFA</v>
      </c>
      <c r="N291" s="84" t="str">
        <f t="shared" si="6"/>
        <v>tedm:MG-MonetaryValue-hasGroupFrameworkAgreementMaximumValue-LotGroupAwardInformation_ND-NoticeResultGroupFA</v>
      </c>
      <c r="O291" s="86" t="str">
        <f>IFERROR(__xludf.DUMMYFUNCTION("IF($J291="""", """", IF($J291=""MG-Procedure"", """", REGEXREPLACE(MasterCMCopy!$P291,""\[[^\]]+\]"","""")))"),"efac:FieldsPrivacy")</f>
        <v>efac:FieldsPrivacy</v>
      </c>
      <c r="P291" s="83" t="str">
        <f>IFERROR(__xludf.DUMMYFUNCTION("REGEXREPLACE($O291,""[^/]+"","".."")"),"..")</f>
        <v>..</v>
      </c>
      <c r="Q291" s="84" t="str">
        <f>IF(AND(LEFT(MasterCMCopy!$C291,6)="BT-195", OR(MasterCMCopy!$O291&lt;&gt;MasterCMCopy!$O290,$G291&lt;&gt;$G290,$H291&lt;&gt;$H290)),MasterCMCopy!$C291,"")</f>
        <v/>
      </c>
      <c r="R291" s="84" t="str">
        <f>IF(AND(LEFT(MasterCMCopy!$C291,6)="BT-195", OR(MasterCMCopy!$O291&lt;&gt;MasterCMCopy!$O290,$G291&lt;&gt;$G290,$H291&lt;&gt;$H290)), "The field " &amp; MasterCMCopy!$C291 &amp; ", " &amp; MasterCMCopy!$D291 &amp; ", specifies information to generate the URI of the masked property","")</f>
        <v/>
      </c>
      <c r="S291" s="84" t="str">
        <f>IF(AND(LEFT(MasterCMCopy!$C291,6)="BT-195", OR(MasterCMCopy!$O291&lt;&gt;MasterCMCopy!$O290,$G291&lt;&gt;$G290,$H291&lt;&gt;$H290)),MasterCMCopy!$O291,"")</f>
        <v/>
      </c>
      <c r="T291" s="84" t="str">
        <f>IFERROR(__xludf.DUMMYFUNCTION("IF(AND(LEFT(MasterCMCopy!$C291,6)=""BT-195"", MasterCMCopy!$O291&lt;&gt;MasterCMCopy!$O290),IFNA(REGEXEXTRACT(MasterCMCopy!$Y291,""&lt;(.*)&gt;""),""UNKNOWN""),"""")"),"")</f>
        <v/>
      </c>
      <c r="U291" s="84" t="str">
        <f>IF(AND(LEFT(MasterCMCopy!$C291,6)="BT-197", MasterCMCopy!$C291&lt;&gt;MasterCMCopy!$C290),MasterCMCopy!$C291,"")</f>
        <v/>
      </c>
      <c r="V291" s="84" t="str">
        <f>IF(AND(LEFT(MasterCMCopy!$C291,6)="BT-197", MasterCMCopy!$C291&lt;&gt;MasterCMCopy!$C290), "In " &amp; MasterCMCopy!$C291 &amp; ", " &amp; MasterCMCopy!$D291 &amp; ", we link to the at-voc:non-publication-justification controlled list","")</f>
        <v/>
      </c>
      <c r="W291" s="84" t="str">
        <f>IF(AND(LEFT(MasterCMCopy!$C291,6)="BT-198", MasterCMCopy!$C291&lt;&gt;MasterCMCopy!$C290),MasterCMCopy!$C291,"")</f>
        <v/>
      </c>
      <c r="X291" s="84" t="str">
        <f>IF(AND(LEFT(MasterCMCopy!$C291,6)="BT-198", MasterCMCopy!$C291&lt;&gt;MasterCMCopy!$C290), MasterCMCopy!$D291 &amp; IF(AND(MasterCMCopy!$C291=MasterCMCopy!$C292, MasterCMCopy!$D291&lt;&gt;MasterCMCopy!$D292), (" (" &amp; MasterCMCopy!$D292 &amp; " below SDK 1.6)"), ""),"")</f>
        <v/>
      </c>
      <c r="Y291" s="84" t="str">
        <f t="shared" si="2"/>
        <v>tedm:MG-langString-hasConfidentialityJustification--NonPublishedInformation-ND-GroupMaximumValueUnpublish</v>
      </c>
      <c r="Z291" s="84" t="str">
        <f t="shared" si="3"/>
        <v/>
      </c>
      <c r="AA291" s="84" t="str">
        <f>IF(AND(LEFT(MasterCMCopy!$C291,6)="BT-196", MasterCMCopy!$C291&lt;&gt;MasterCMCopy!$C290),MasterCMCopy!$C291,"")</f>
        <v/>
      </c>
      <c r="AB291" s="84" t="str">
        <f>IF(AND(LEFT(MasterCMCopy!$C291,6)="BT-196", MasterCMCopy!$C291&lt;&gt;MasterCMCopy!$C290), MasterCMCopy!$D291 &amp; " of " &amp; MasterCMCopy!$L291 &amp; " under " &amp; MasterCMCopy!$I291,"")</f>
        <v/>
      </c>
      <c r="AC291" s="84" t="str">
        <f t="shared" si="4"/>
        <v/>
      </c>
      <c r="AD291" s="84" t="str">
        <f t="shared" si="5"/>
        <v/>
      </c>
    </row>
    <row r="292">
      <c r="A292" s="84" t="str">
        <f t="shared" si="1"/>
        <v/>
      </c>
      <c r="B292" s="84" t="str">
        <f>IF(MasterCMCopy!$X292="","---", "tedm:" &amp; IF(LEFT(MasterCMCopy!$C292, 3)="ND-", IF(LEFT(MasterCMCopy!$C296, 3)="ND-", MasterCMCopy!$L298, MasterCMCopy!$L296) &amp; "-" &amp; MasterCMCopy!$C292, MasterCMCopy!$L292 &amp; "-" &amp; MasterCMCopy!$I292))</f>
        <v>tedm:MG-NonPublishedInformation-ND-GroupMaximumValueUnpublish</v>
      </c>
      <c r="C292" s="85" t="str">
        <f>IF(AND(LEFT(MasterCMCopy!$C292,6)="BT-195", OR(LEFT(MasterCMCopy!$C291,3)="ND-",$B292&lt;&gt;$B291)),MasterCMCopy!$L292,"")</f>
        <v>MG-NonPublishedInformation</v>
      </c>
      <c r="D292" s="84" t="str">
        <f>IF(AND(LEFT(MasterCMCopy!$C292,3)="ND-", OR(MasterCMCopy!$N292&lt;&gt;MasterCMCopy!$N291, MasterCMCopy!$P292&lt;&gt;MasterCMCopy!$P291)),MasterCMCopy!$C292,"")</f>
        <v/>
      </c>
      <c r="E292" s="84" t="str">
        <f>IF(AND(LEFT(MasterCMCopy!$C292,3)="ND-", OR(MasterCMCopy!$N292&lt;&gt;MasterCMCopy!$N291, MasterCMCopy!$P292&lt;&gt;MasterCMCopy!$P291)),MasterCMCopy!$N292,"")</f>
        <v/>
      </c>
      <c r="F292" s="86" t="str">
        <f>IFERROR(__xludf.DUMMYFUNCTION("IF($E292="""", """", REGEXEXTRACT($E292,""efbc:FieldIdentifierCode[^\]]+""))"),"")</f>
        <v/>
      </c>
      <c r="G292" s="87" t="str">
        <f>MasterCMCopy!A292</f>
        <v/>
      </c>
      <c r="H292" s="87" t="str">
        <f>MasterCMCopy!B292</f>
        <v/>
      </c>
      <c r="J292" s="86" t="str">
        <f>IF(LEFT(MasterCMCopy!$C292,3)="ND-", IF(LEFT(MasterCMCopy!$X292,10)&lt;&gt;"epo:NonPub", MasterCMCopy!$L292, IF(RIGHT(MasterCMCopy!$X292,13)="epo:Procedure", "MG-Procedure", "")), "")</f>
        <v/>
      </c>
      <c r="K292" s="85" t="str">
        <f>IF(J292="", "", IF(J292="MG-Procedure", "ND-Root", MasterCMCopy!H292))</f>
        <v/>
      </c>
      <c r="L292" s="84" t="str">
        <f>IF($J292="", "", MasterCMCopy!$C292 &amp; " (concernsMaskedObject)")</f>
        <v/>
      </c>
      <c r="M292" s="84" t="str">
        <f>IFERROR(__xludf.DUMMYFUNCTION("IF($J292="""", """", ""Connection from NonPublishedInformation to "" &amp; REGEXEXTRACT(MasterCMCopy!$X292, "".*:(.*)"") &amp; "" under "" &amp; $J292 &amp; ""_"" &amp; $K292)"),"")</f>
        <v/>
      </c>
      <c r="N292" s="84" t="str">
        <f t="shared" si="6"/>
        <v/>
      </c>
      <c r="O292" s="86" t="str">
        <f>IFERROR(__xludf.DUMMYFUNCTION("IF($J292="""", """", IF($J292=""MG-Procedure"", """", REGEXREPLACE(MasterCMCopy!$P292,""\[[^\]]+\]"","""")))"),"")</f>
        <v/>
      </c>
      <c r="P292" s="83" t="str">
        <f>IFERROR(__xludf.DUMMYFUNCTION("REGEXREPLACE($O292,""[^/]+"","".."")"),"")</f>
        <v/>
      </c>
      <c r="Q292" s="84" t="str">
        <f>IF(AND(LEFT(MasterCMCopy!$C292,6)="BT-195", OR(MasterCMCopy!$O292&lt;&gt;MasterCMCopy!$O291,$G292&lt;&gt;$G291,$H292&lt;&gt;$H291)),MasterCMCopy!$C292,"")</f>
        <v>BT-195(BT-156)-NoticeResult</v>
      </c>
      <c r="R292" s="84" t="str">
        <f>IF(AND(LEFT(MasterCMCopy!$C292,6)="BT-195", OR(MasterCMCopy!$O292&lt;&gt;MasterCMCopy!$O291,$G292&lt;&gt;$G291,$H292&lt;&gt;$H291)), "The field " &amp; MasterCMCopy!$C292 &amp; ", " &amp; MasterCMCopy!$D292 &amp; ", specifies information to generate the URI of the masked property","")</f>
        <v>The field BT-195(BT-156)-NoticeResult, Unpublished Identifier, specifies information to generate the URI of the masked property</v>
      </c>
      <c r="S292" s="84" t="str">
        <f>IF(AND(LEFT(MasterCMCopy!$C292,6)="BT-195", OR(MasterCMCopy!$O292&lt;&gt;MasterCMCopy!$O291,$G292&lt;&gt;$G291,$H292&lt;&gt;$H291)),MasterCMCopy!$O292,"")</f>
        <v>efbc:FieldIdentifierCode/text() = 'gro-max-val'</v>
      </c>
      <c r="T292" s="88" t="str">
        <f>IFERROR(__xludf.DUMMYFUNCTION("IF(AND(LEFT(MasterCMCopy!$C292,6)=""BT-195"", MasterCMCopy!$O292&lt;&gt;MasterCMCopy!$O291),IFNA(REGEXEXTRACT(MasterCMCopy!$Y292,""&lt;(.*)&gt;""),""UNKNOWN""),"""")"),"http://data.europa.eu/a4g/ontology#hasAmountValue")</f>
        <v>http://data.europa.eu/a4g/ontology#hasAmountValue</v>
      </c>
      <c r="U292" s="84" t="str">
        <f>IF(AND(LEFT(MasterCMCopy!$C292,6)="BT-197", MasterCMCopy!$C292&lt;&gt;MasterCMCopy!$C291),MasterCMCopy!$C292,"")</f>
        <v/>
      </c>
      <c r="V292" s="84" t="str">
        <f>IF(AND(LEFT(MasterCMCopy!$C292,6)="BT-197", MasterCMCopy!$C292&lt;&gt;MasterCMCopy!$C291), "In " &amp; MasterCMCopy!$C292 &amp; ", " &amp; MasterCMCopy!$D292 &amp; ", we link to the at-voc:non-publication-justification controlled list","")</f>
        <v/>
      </c>
      <c r="W292" s="84" t="str">
        <f>IF(AND(LEFT(MasterCMCopy!$C292,6)="BT-198", MasterCMCopy!$C292&lt;&gt;MasterCMCopy!$C291),MasterCMCopy!$C292,"")</f>
        <v/>
      </c>
      <c r="X292" s="84" t="str">
        <f>IF(AND(LEFT(MasterCMCopy!$C292,6)="BT-198", MasterCMCopy!$C292&lt;&gt;MasterCMCopy!$C291), MasterCMCopy!$D292 &amp; IF(AND(MasterCMCopy!$C292=MasterCMCopy!$C293, MasterCMCopy!$D292&lt;&gt;MasterCMCopy!$D293), (" (" &amp; MasterCMCopy!$D293 &amp; " below SDK 1.6)"), ""),"")</f>
        <v/>
      </c>
      <c r="Y292" s="84" t="str">
        <f t="shared" si="2"/>
        <v>tedm:MG-langString-hasConfidentialityJustification--NonPublishedInformation-ND-GroupMaximumValueUnpublish</v>
      </c>
      <c r="Z292" s="84" t="str">
        <f t="shared" si="3"/>
        <v/>
      </c>
      <c r="AA292" s="84" t="str">
        <f>IF(AND(LEFT(MasterCMCopy!$C292,6)="BT-196", MasterCMCopy!$C292&lt;&gt;MasterCMCopy!$C291),MasterCMCopy!$C292,"")</f>
        <v/>
      </c>
      <c r="AB292" s="84" t="str">
        <f>IF(AND(LEFT(MasterCMCopy!$C292,6)="BT-196", MasterCMCopy!$C292&lt;&gt;MasterCMCopy!$C291), MasterCMCopy!$D292 &amp; " of " &amp; MasterCMCopy!$L292 &amp; " under " &amp; MasterCMCopy!$I292,"")</f>
        <v/>
      </c>
      <c r="AC292" s="84" t="str">
        <f t="shared" si="4"/>
        <v/>
      </c>
      <c r="AD292" s="84" t="str">
        <f t="shared" si="5"/>
        <v/>
      </c>
    </row>
    <row r="293">
      <c r="A293" s="84" t="str">
        <f t="shared" si="1"/>
        <v/>
      </c>
      <c r="B293" s="84" t="str">
        <f>IF(MasterCMCopy!$X293="","---", "tedm:" &amp; IF(LEFT(MasterCMCopy!$C293, 3)="ND-", IF(LEFT(MasterCMCopy!$C297, 3)="ND-", MasterCMCopy!$L299, MasterCMCopy!$L297) &amp; "-" &amp; MasterCMCopy!$C293, MasterCMCopy!$L293 &amp; "-" &amp; MasterCMCopy!$I293))</f>
        <v>tedm:MG-NonPublishedInformation-ND-GroupMaximumValueUnpublish</v>
      </c>
      <c r="C293" s="85" t="str">
        <f>IF(AND(LEFT(MasterCMCopy!$C293,6)="BT-195", OR(LEFT(MasterCMCopy!$C292,3)="ND-",$B293&lt;&gt;$B292)),MasterCMCopy!$L293,"")</f>
        <v/>
      </c>
      <c r="D293" s="84" t="str">
        <f>IF(AND(LEFT(MasterCMCopy!$C293,3)="ND-", OR(MasterCMCopy!$N293&lt;&gt;MasterCMCopy!$N292, MasterCMCopy!$P293&lt;&gt;MasterCMCopy!$P292)),MasterCMCopy!$C293,"")</f>
        <v/>
      </c>
      <c r="E293" s="84" t="str">
        <f>IF(AND(LEFT(MasterCMCopy!$C293,3)="ND-", OR(MasterCMCopy!$N293&lt;&gt;MasterCMCopy!$N292, MasterCMCopy!$P293&lt;&gt;MasterCMCopy!$P292)),MasterCMCopy!$N293,"")</f>
        <v/>
      </c>
      <c r="F293" s="86" t="str">
        <f>IFERROR(__xludf.DUMMYFUNCTION("IF($E293="""", """", REGEXEXTRACT($E293,""efbc:FieldIdentifierCode[^\]]+""))"),"")</f>
        <v/>
      </c>
      <c r="G293" s="87" t="str">
        <f>MasterCMCopy!A293</f>
        <v/>
      </c>
      <c r="H293" s="87" t="str">
        <f>MasterCMCopy!B293</f>
        <v/>
      </c>
      <c r="J293" s="86" t="str">
        <f>IF(LEFT(MasterCMCopy!$C293,3)="ND-", IF(LEFT(MasterCMCopy!$X293,10)&lt;&gt;"epo:NonPub", MasterCMCopy!$L293, IF(RIGHT(MasterCMCopy!$X293,13)="epo:Procedure", "MG-Procedure", "")), "")</f>
        <v/>
      </c>
      <c r="K293" s="85" t="str">
        <f>IF(J293="", "", IF(J293="MG-Procedure", "ND-Root", MasterCMCopy!H293))</f>
        <v/>
      </c>
      <c r="L293" s="84" t="str">
        <f>IF($J293="", "", MasterCMCopy!$C293 &amp; " (concernsMaskedObject)")</f>
        <v/>
      </c>
      <c r="M293" s="84" t="str">
        <f>IFERROR(__xludf.DUMMYFUNCTION("IF($J293="""", """", ""Connection from NonPublishedInformation to "" &amp; REGEXEXTRACT(MasterCMCopy!$X293, "".*:(.*)"") &amp; "" under "" &amp; $J293 &amp; ""_"" &amp; $K293)"),"")</f>
        <v/>
      </c>
      <c r="N293" s="84" t="str">
        <f t="shared" si="6"/>
        <v/>
      </c>
      <c r="O293" s="86" t="str">
        <f>IFERROR(__xludf.DUMMYFUNCTION("IF($J293="""", """", IF($J293=""MG-Procedure"", """", REGEXREPLACE(MasterCMCopy!$P293,""\[[^\]]+\]"","""")))"),"")</f>
        <v/>
      </c>
      <c r="P293" s="83" t="str">
        <f>IFERROR(__xludf.DUMMYFUNCTION("REGEXREPLACE($O293,""[^/]+"","".."")"),"")</f>
        <v/>
      </c>
      <c r="Q293" s="84" t="str">
        <f>IF(AND(LEFT(MasterCMCopy!$C293,6)="BT-195", OR(MasterCMCopy!$O293&lt;&gt;MasterCMCopy!$O292,$G293&lt;&gt;$G292,$H293&lt;&gt;$H292)),MasterCMCopy!$C293,"")</f>
        <v/>
      </c>
      <c r="R293" s="84" t="str">
        <f>IF(AND(LEFT(MasterCMCopy!$C293,6)="BT-195", OR(MasterCMCopy!$O293&lt;&gt;MasterCMCopy!$O292,$G293&lt;&gt;$G292,$H293&lt;&gt;$H292)), "The field " &amp; MasterCMCopy!$C293 &amp; ", " &amp; MasterCMCopy!$D293 &amp; ", specifies information to generate the URI of the masked property","")</f>
        <v/>
      </c>
      <c r="S293" s="84" t="str">
        <f>IF(AND(LEFT(MasterCMCopy!$C293,6)="BT-195", OR(MasterCMCopy!$O293&lt;&gt;MasterCMCopy!$O292,$G293&lt;&gt;$G292,$H293&lt;&gt;$H292)),MasterCMCopy!$O293,"")</f>
        <v/>
      </c>
      <c r="T293" s="84" t="str">
        <f>IFERROR(__xludf.DUMMYFUNCTION("IF(AND(LEFT(MasterCMCopy!$C293,6)=""BT-195"", MasterCMCopy!$O293&lt;&gt;MasterCMCopy!$O292),IFNA(REGEXEXTRACT(MasterCMCopy!$Y293,""&lt;(.*)&gt;""),""UNKNOWN""),"""")"),"")</f>
        <v/>
      </c>
      <c r="U293" s="84" t="str">
        <f>IF(AND(LEFT(MasterCMCopy!$C293,6)="BT-197", MasterCMCopy!$C293&lt;&gt;MasterCMCopy!$C292),MasterCMCopy!$C293,"")</f>
        <v/>
      </c>
      <c r="V293" s="84" t="str">
        <f>IF(AND(LEFT(MasterCMCopy!$C293,6)="BT-197", MasterCMCopy!$C293&lt;&gt;MasterCMCopy!$C292), "In " &amp; MasterCMCopy!$C293 &amp; ", " &amp; MasterCMCopy!$D293 &amp; ", we link to the at-voc:non-publication-justification controlled list","")</f>
        <v/>
      </c>
      <c r="W293" s="84" t="str">
        <f>IF(AND(LEFT(MasterCMCopy!$C293,6)="BT-198", MasterCMCopy!$C293&lt;&gt;MasterCMCopy!$C292),MasterCMCopy!$C293,"")</f>
        <v/>
      </c>
      <c r="X293" s="84" t="str">
        <f>IF(AND(LEFT(MasterCMCopy!$C293,6)="BT-198", MasterCMCopy!$C293&lt;&gt;MasterCMCopy!$C292), MasterCMCopy!$D293 &amp; IF(AND(MasterCMCopy!$C293=MasterCMCopy!$C294, MasterCMCopy!$D293&lt;&gt;MasterCMCopy!$D294), (" (" &amp; MasterCMCopy!$D294 &amp; " below SDK 1.6)"), ""),"")</f>
        <v/>
      </c>
      <c r="Y293" s="84" t="str">
        <f t="shared" si="2"/>
        <v>tedm:MG-langString-hasConfidentialityJustification--NonPublishedInformation-ND-GroupMaximumValueUnpublish</v>
      </c>
      <c r="Z293" s="84" t="str">
        <f t="shared" si="3"/>
        <v/>
      </c>
      <c r="AA293" s="84" t="str">
        <f>IF(AND(LEFT(MasterCMCopy!$C293,6)="BT-196", MasterCMCopy!$C293&lt;&gt;MasterCMCopy!$C292),MasterCMCopy!$C293,"")</f>
        <v>BT-196(BT-156)-NoticeResult</v>
      </c>
      <c r="AB293" s="84" t="str">
        <f>IF(AND(LEFT(MasterCMCopy!$C293,6)="BT-196", MasterCMCopy!$C293&lt;&gt;MasterCMCopy!$C292), MasterCMCopy!$D293 &amp; " of " &amp; MasterCMCopy!$L293 &amp; " under " &amp; MasterCMCopy!$I293,"")</f>
        <v>Unpublished Justification Description of MG-NonPublishedInformation under ND-GroupMaximumValueUnpublish</v>
      </c>
      <c r="AC293" s="84" t="str">
        <f t="shared" si="4"/>
        <v>BT-196(BT-156)-NoticeResult-Language</v>
      </c>
      <c r="AD293" s="84" t="str">
        <f t="shared" si="5"/>
        <v>Language of Unpublished Justification Description of MG-NonPublishedInformation under ND-GroupMaximumValueUnpublish</v>
      </c>
    </row>
    <row r="294">
      <c r="A294" s="84" t="str">
        <f t="shared" si="1"/>
        <v/>
      </c>
      <c r="B294" s="84" t="str">
        <f>IF(MasterCMCopy!$X294="","---", "tedm:" &amp; IF(LEFT(MasterCMCopy!$C294, 3)="ND-", IF(LEFT(MasterCMCopy!$C298, 3)="ND-", MasterCMCopy!$L300, MasterCMCopy!$L298) &amp; "-" &amp; MasterCMCopy!$C294, MasterCMCopy!$L294 &amp; "-" &amp; MasterCMCopy!$I294))</f>
        <v>tedm:MG-NonPublishedInformation-ND-GroupMaximumValueUnpublish</v>
      </c>
      <c r="C294" s="85" t="str">
        <f>IF(AND(LEFT(MasterCMCopy!$C294,6)="BT-195", OR(LEFT(MasterCMCopy!$C293,3)="ND-",$B294&lt;&gt;$B293)),MasterCMCopy!$L294,"")</f>
        <v/>
      </c>
      <c r="D294" s="84" t="str">
        <f>IF(AND(LEFT(MasterCMCopy!$C294,3)="ND-", OR(MasterCMCopy!$N294&lt;&gt;MasterCMCopy!$N293, MasterCMCopy!$P294&lt;&gt;MasterCMCopy!$P293)),MasterCMCopy!$C294,"")</f>
        <v/>
      </c>
      <c r="E294" s="84" t="str">
        <f>IF(AND(LEFT(MasterCMCopy!$C294,3)="ND-", OR(MasterCMCopy!$N294&lt;&gt;MasterCMCopy!$N293, MasterCMCopy!$P294&lt;&gt;MasterCMCopy!$P293)),MasterCMCopy!$N294,"")</f>
        <v/>
      </c>
      <c r="F294" s="86" t="str">
        <f>IFERROR(__xludf.DUMMYFUNCTION("IF($E294="""", """", REGEXEXTRACT($E294,""efbc:FieldIdentifierCode[^\]]+""))"),"")</f>
        <v/>
      </c>
      <c r="G294" s="87" t="str">
        <f>MasterCMCopy!A294</f>
        <v/>
      </c>
      <c r="H294" s="87" t="str">
        <f>MasterCMCopy!B294</f>
        <v/>
      </c>
      <c r="J294" s="86" t="str">
        <f>IF(LEFT(MasterCMCopy!$C294,3)="ND-", IF(LEFT(MasterCMCopy!$X294,10)&lt;&gt;"epo:NonPub", MasterCMCopy!$L294, IF(RIGHT(MasterCMCopy!$X294,13)="epo:Procedure", "MG-Procedure", "")), "")</f>
        <v/>
      </c>
      <c r="K294" s="85" t="str">
        <f>IF(J294="", "", IF(J294="MG-Procedure", "ND-Root", MasterCMCopy!H294))</f>
        <v/>
      </c>
      <c r="L294" s="84" t="str">
        <f>IF($J294="", "", MasterCMCopy!$C294 &amp; " (concernsMaskedObject)")</f>
        <v/>
      </c>
      <c r="M294" s="84" t="str">
        <f>IFERROR(__xludf.DUMMYFUNCTION("IF($J294="""", """", ""Connection from NonPublishedInformation to "" &amp; REGEXEXTRACT(MasterCMCopy!$X294, "".*:(.*)"") &amp; "" under "" &amp; $J294 &amp; ""_"" &amp; $K294)"),"")</f>
        <v/>
      </c>
      <c r="N294" s="84" t="str">
        <f t="shared" si="6"/>
        <v/>
      </c>
      <c r="O294" s="86" t="str">
        <f>IFERROR(__xludf.DUMMYFUNCTION("IF($J294="""", """", IF($J294=""MG-Procedure"", """", REGEXREPLACE(MasterCMCopy!$P294,""\[[^\]]+\]"","""")))"),"")</f>
        <v/>
      </c>
      <c r="P294" s="83" t="str">
        <f>IFERROR(__xludf.DUMMYFUNCTION("REGEXREPLACE($O294,""[^/]+"","".."")"),"")</f>
        <v/>
      </c>
      <c r="Q294" s="84" t="str">
        <f>IF(AND(LEFT(MasterCMCopy!$C294,6)="BT-195", OR(MasterCMCopy!$O294&lt;&gt;MasterCMCopy!$O293,$G294&lt;&gt;$G293,$H294&lt;&gt;$H293)),MasterCMCopy!$C294,"")</f>
        <v/>
      </c>
      <c r="R294" s="84" t="str">
        <f>IF(AND(LEFT(MasterCMCopy!$C294,6)="BT-195", OR(MasterCMCopy!$O294&lt;&gt;MasterCMCopy!$O293,$G294&lt;&gt;$G293,$H294&lt;&gt;$H293)), "The field " &amp; MasterCMCopy!$C294 &amp; ", " &amp; MasterCMCopy!$D294 &amp; ", specifies information to generate the URI of the masked property","")</f>
        <v/>
      </c>
      <c r="S294" s="84" t="str">
        <f>IF(AND(LEFT(MasterCMCopy!$C294,6)="BT-195", OR(MasterCMCopy!$O294&lt;&gt;MasterCMCopy!$O293,$G294&lt;&gt;$G293,$H294&lt;&gt;$H293)),MasterCMCopy!$O294,"")</f>
        <v/>
      </c>
      <c r="T294" s="84" t="str">
        <f>IFERROR(__xludf.DUMMYFUNCTION("IF(AND(LEFT(MasterCMCopy!$C294,6)=""BT-195"", MasterCMCopy!$O294&lt;&gt;MasterCMCopy!$O293),IFNA(REGEXEXTRACT(MasterCMCopy!$Y294,""&lt;(.*)&gt;""),""UNKNOWN""),"""")"),"")</f>
        <v/>
      </c>
      <c r="U294" s="84" t="str">
        <f>IF(AND(LEFT(MasterCMCopy!$C294,6)="BT-197", MasterCMCopy!$C294&lt;&gt;MasterCMCopy!$C293),MasterCMCopy!$C294,"")</f>
        <v>BT-197(BT-156)-NoticeResult</v>
      </c>
      <c r="V294" s="84" t="str">
        <f>IF(AND(LEFT(MasterCMCopy!$C294,6)="BT-197", MasterCMCopy!$C294&lt;&gt;MasterCMCopy!$C293), "In " &amp; MasterCMCopy!$C294 &amp; ", " &amp; MasterCMCopy!$D294 &amp; ", we link to the at-voc:non-publication-justification controlled list","")</f>
        <v>In BT-197(BT-156)-NoticeResult, Unpublished Justification Code, we link to the at-voc:non-publication-justification controlled list</v>
      </c>
      <c r="W294" s="84" t="str">
        <f>IF(AND(LEFT(MasterCMCopy!$C294,6)="BT-198", MasterCMCopy!$C294&lt;&gt;MasterCMCopy!$C293),MasterCMCopy!$C294,"")</f>
        <v/>
      </c>
      <c r="X294" s="84" t="str">
        <f>IF(AND(LEFT(MasterCMCopy!$C294,6)="BT-198", MasterCMCopy!$C294&lt;&gt;MasterCMCopy!$C293), MasterCMCopy!$D294 &amp; IF(AND(MasterCMCopy!$C294=MasterCMCopy!$C295, MasterCMCopy!$D294&lt;&gt;MasterCMCopy!$D295), (" (" &amp; MasterCMCopy!$D295 &amp; " below SDK 1.6)"), ""),"")</f>
        <v/>
      </c>
      <c r="Y294" s="84" t="str">
        <f t="shared" si="2"/>
        <v>tedm:MG-langString-hasConfidentialityJustification--NonPublishedInformation-ND-GroupMaximumValueUnpublish</v>
      </c>
      <c r="Z294" s="84" t="str">
        <f t="shared" si="3"/>
        <v/>
      </c>
      <c r="AA294" s="84" t="str">
        <f>IF(AND(LEFT(MasterCMCopy!$C294,6)="BT-196", MasterCMCopy!$C294&lt;&gt;MasterCMCopy!$C293),MasterCMCopy!$C294,"")</f>
        <v/>
      </c>
      <c r="AB294" s="84" t="str">
        <f>IF(AND(LEFT(MasterCMCopy!$C294,6)="BT-196", MasterCMCopy!$C294&lt;&gt;MasterCMCopy!$C293), MasterCMCopy!$D294 &amp; " of " &amp; MasterCMCopy!$L294 &amp; " under " &amp; MasterCMCopy!$I294,"")</f>
        <v/>
      </c>
      <c r="AC294" s="84" t="str">
        <f t="shared" si="4"/>
        <v/>
      </c>
      <c r="AD294" s="84" t="str">
        <f t="shared" si="5"/>
        <v/>
      </c>
    </row>
    <row r="295">
      <c r="A295" s="84" t="str">
        <f t="shared" si="1"/>
        <v/>
      </c>
      <c r="B295" s="84" t="str">
        <f>IF(MasterCMCopy!$X295="","---", "tedm:" &amp; IF(LEFT(MasterCMCopy!$C295, 3)="ND-", IF(LEFT(MasterCMCopy!$C299, 3)="ND-", MasterCMCopy!$L301, MasterCMCopy!$L299) &amp; "-" &amp; MasterCMCopy!$C295, MasterCMCopy!$L295 &amp; "-" &amp; MasterCMCopy!$I295))</f>
        <v>tedm:MG-NonPublishedInformation-ND-GroupMaximumValueUnpublish</v>
      </c>
      <c r="C295" s="85" t="str">
        <f>IF(AND(LEFT(MasterCMCopy!$C295,6)="BT-195", OR(LEFT(MasterCMCopy!$C294,3)="ND-",$B295&lt;&gt;$B294)),MasterCMCopy!$L295,"")</f>
        <v/>
      </c>
      <c r="D295" s="84" t="str">
        <f>IF(AND(LEFT(MasterCMCopy!$C295,3)="ND-", OR(MasterCMCopy!$N295&lt;&gt;MasterCMCopy!$N294, MasterCMCopy!$P295&lt;&gt;MasterCMCopy!$P294)),MasterCMCopy!$C295,"")</f>
        <v/>
      </c>
      <c r="E295" s="84" t="str">
        <f>IF(AND(LEFT(MasterCMCopy!$C295,3)="ND-", OR(MasterCMCopy!$N295&lt;&gt;MasterCMCopy!$N294, MasterCMCopy!$P295&lt;&gt;MasterCMCopy!$P294)),MasterCMCopy!$N295,"")</f>
        <v/>
      </c>
      <c r="F295" s="86" t="str">
        <f>IFERROR(__xludf.DUMMYFUNCTION("IF($E295="""", """", REGEXEXTRACT($E295,""efbc:FieldIdentifierCode[^\]]+""))"),"")</f>
        <v/>
      </c>
      <c r="G295" s="87" t="str">
        <f>MasterCMCopy!A295</f>
        <v/>
      </c>
      <c r="H295" s="87" t="str">
        <f>MasterCMCopy!B295</f>
        <v>1.5</v>
      </c>
      <c r="J295" s="86" t="str">
        <f>IF(LEFT(MasterCMCopy!$C295,3)="ND-", IF(LEFT(MasterCMCopy!$X295,10)&lt;&gt;"epo:NonPub", MasterCMCopy!$L295, IF(RIGHT(MasterCMCopy!$X295,13)="epo:Procedure", "MG-Procedure", "")), "")</f>
        <v/>
      </c>
      <c r="K295" s="85" t="str">
        <f>IF(J295="", "", IF(J295="MG-Procedure", "ND-Root", MasterCMCopy!H295))</f>
        <v/>
      </c>
      <c r="L295" s="84" t="str">
        <f>IF($J295="", "", MasterCMCopy!$C295 &amp; " (concernsMaskedObject)")</f>
        <v/>
      </c>
      <c r="M295" s="84" t="str">
        <f>IFERROR(__xludf.DUMMYFUNCTION("IF($J295="""", """", ""Connection from NonPublishedInformation to "" &amp; REGEXEXTRACT(MasterCMCopy!$X295, "".*:(.*)"") &amp; "" under "" &amp; $J295 &amp; ""_"" &amp; $K295)"),"")</f>
        <v/>
      </c>
      <c r="N295" s="84" t="str">
        <f t="shared" si="6"/>
        <v/>
      </c>
      <c r="O295" s="86" t="str">
        <f>IFERROR(__xludf.DUMMYFUNCTION("IF($J295="""", """", IF($J295=""MG-Procedure"", """", REGEXREPLACE(MasterCMCopy!$P295,""\[[^\]]+\]"","""")))"),"")</f>
        <v/>
      </c>
      <c r="P295" s="83" t="str">
        <f>IFERROR(__xludf.DUMMYFUNCTION("REGEXREPLACE($O295,""[^/]+"","".."")"),"")</f>
        <v/>
      </c>
      <c r="Q295" s="84" t="str">
        <f>IF(AND(LEFT(MasterCMCopy!$C295,6)="BT-195", OR(MasterCMCopy!$O295&lt;&gt;MasterCMCopy!$O294,$G295&lt;&gt;$G294,$H295&lt;&gt;$H294)),MasterCMCopy!$C295,"")</f>
        <v/>
      </c>
      <c r="R295" s="84" t="str">
        <f>IF(AND(LEFT(MasterCMCopy!$C295,6)="BT-195", OR(MasterCMCopy!$O295&lt;&gt;MasterCMCopy!$O294,$G295&lt;&gt;$G294,$H295&lt;&gt;$H294)), "The field " &amp; MasterCMCopy!$C295 &amp; ", " &amp; MasterCMCopy!$D295 &amp; ", specifies information to generate the URI of the masked property","")</f>
        <v/>
      </c>
      <c r="S295" s="84" t="str">
        <f>IF(AND(LEFT(MasterCMCopy!$C295,6)="BT-195", OR(MasterCMCopy!$O295&lt;&gt;MasterCMCopy!$O294,$G295&lt;&gt;$G294,$H295&lt;&gt;$H294)),MasterCMCopy!$O295,"")</f>
        <v/>
      </c>
      <c r="T295" s="84" t="str">
        <f>IFERROR(__xludf.DUMMYFUNCTION("IF(AND(LEFT(MasterCMCopy!$C295,6)=""BT-195"", MasterCMCopy!$O295&lt;&gt;MasterCMCopy!$O294),IFNA(REGEXEXTRACT(MasterCMCopy!$Y295,""&lt;(.*)&gt;""),""UNKNOWN""),"""")"),"")</f>
        <v/>
      </c>
      <c r="U295" s="84" t="str">
        <f>IF(AND(LEFT(MasterCMCopy!$C295,6)="BT-197", MasterCMCopy!$C295&lt;&gt;MasterCMCopy!$C294),MasterCMCopy!$C295,"")</f>
        <v/>
      </c>
      <c r="V295" s="84" t="str">
        <f>IF(AND(LEFT(MasterCMCopy!$C295,6)="BT-197", MasterCMCopy!$C295&lt;&gt;MasterCMCopy!$C294), "In " &amp; MasterCMCopy!$C295 &amp; ", " &amp; MasterCMCopy!$D295 &amp; ", we link to the at-voc:non-publication-justification controlled list","")</f>
        <v/>
      </c>
      <c r="W295" s="84" t="str">
        <f>IF(AND(LEFT(MasterCMCopy!$C295,6)="BT-198", MasterCMCopy!$C295&lt;&gt;MasterCMCopy!$C294),MasterCMCopy!$C295,"")</f>
        <v>BT-198(BT-156)-NoticeResult</v>
      </c>
      <c r="X295" s="84" t="str">
        <f>IF(AND(LEFT(MasterCMCopy!$C295,6)="BT-198", MasterCMCopy!$C295&lt;&gt;MasterCMCopy!$C294), MasterCMCopy!$D295 &amp; IF(AND(MasterCMCopy!$C295=MasterCMCopy!$C296, MasterCMCopy!$D295&lt;&gt;MasterCMCopy!$D296), (" (" &amp; MasterCMCopy!$D296 &amp; " below SDK 1.6)"), ""),"")</f>
        <v>Unpublished Accessibility Date (Unpublished Access Date below SDK 1.6)</v>
      </c>
      <c r="Y295" s="84" t="str">
        <f t="shared" si="2"/>
        <v>tedm:MG-langString-hasConfidentialityJustification--NonPublishedInformation-ND-GroupMaximumValueUnpublish</v>
      </c>
      <c r="Z295" s="84" t="str">
        <f t="shared" si="3"/>
        <v/>
      </c>
      <c r="AA295" s="84" t="str">
        <f>IF(AND(LEFT(MasterCMCopy!$C295,6)="BT-196", MasterCMCopy!$C295&lt;&gt;MasterCMCopy!$C294),MasterCMCopy!$C295,"")</f>
        <v/>
      </c>
      <c r="AB295" s="84" t="str">
        <f>IF(AND(LEFT(MasterCMCopy!$C295,6)="BT-196", MasterCMCopy!$C295&lt;&gt;MasterCMCopy!$C294), MasterCMCopy!$D295 &amp; " of " &amp; MasterCMCopy!$L295 &amp; " under " &amp; MasterCMCopy!$I295,"")</f>
        <v/>
      </c>
      <c r="AC295" s="84" t="str">
        <f t="shared" si="4"/>
        <v/>
      </c>
      <c r="AD295" s="84" t="str">
        <f t="shared" si="5"/>
        <v/>
      </c>
    </row>
    <row r="296">
      <c r="A296" s="84" t="str">
        <f t="shared" si="1"/>
        <v/>
      </c>
      <c r="B296" s="84" t="str">
        <f>IF(MasterCMCopy!$X296="","---", "tedm:" &amp; IF(LEFT(MasterCMCopy!$C296, 3)="ND-", IF(LEFT(MasterCMCopy!$C300, 3)="ND-", MasterCMCopy!$L302, MasterCMCopy!$L300) &amp; "-" &amp; MasterCMCopy!$C296, MasterCMCopy!$L296 &amp; "-" &amp; MasterCMCopy!$I296))</f>
        <v>tedm:MG-NonPublishedInformation-ND-GroupMaximumValueUnpublish</v>
      </c>
      <c r="C296" s="85" t="str">
        <f>IF(AND(LEFT(MasterCMCopy!$C296,6)="BT-195", OR(LEFT(MasterCMCopy!$C295,3)="ND-",$B296&lt;&gt;$B295)),MasterCMCopy!$L296,"")</f>
        <v/>
      </c>
      <c r="D296" s="84" t="str">
        <f>IF(AND(LEFT(MasterCMCopy!$C296,3)="ND-", OR(MasterCMCopy!$N296&lt;&gt;MasterCMCopy!$N295, MasterCMCopy!$P296&lt;&gt;MasterCMCopy!$P295)),MasterCMCopy!$C296,"")</f>
        <v/>
      </c>
      <c r="E296" s="84" t="str">
        <f>IF(AND(LEFT(MasterCMCopy!$C296,3)="ND-", OR(MasterCMCopy!$N296&lt;&gt;MasterCMCopy!$N295, MasterCMCopy!$P296&lt;&gt;MasterCMCopy!$P295)),MasterCMCopy!$N296,"")</f>
        <v/>
      </c>
      <c r="F296" s="86" t="str">
        <f>IFERROR(__xludf.DUMMYFUNCTION("IF($E296="""", """", REGEXEXTRACT($E296,""efbc:FieldIdentifierCode[^\]]+""))"),"")</f>
        <v/>
      </c>
      <c r="G296" s="87" t="str">
        <f>MasterCMCopy!A296</f>
        <v>1.6</v>
      </c>
      <c r="H296" s="87" t="str">
        <f>MasterCMCopy!B296</f>
        <v/>
      </c>
      <c r="J296" s="86" t="str">
        <f>IF(LEFT(MasterCMCopy!$C296,3)="ND-", IF(LEFT(MasterCMCopy!$X296,10)&lt;&gt;"epo:NonPub", MasterCMCopy!$L296, IF(RIGHT(MasterCMCopy!$X296,13)="epo:Procedure", "MG-Procedure", "")), "")</f>
        <v/>
      </c>
      <c r="K296" s="85" t="str">
        <f>IF(J296="", "", IF(J296="MG-Procedure", "ND-Root", MasterCMCopy!H296))</f>
        <v/>
      </c>
      <c r="L296" s="84" t="str">
        <f>IF($J296="", "", MasterCMCopy!$C296 &amp; " (concernsMaskedObject)")</f>
        <v/>
      </c>
      <c r="M296" s="84" t="str">
        <f>IFERROR(__xludf.DUMMYFUNCTION("IF($J296="""", """", ""Connection from NonPublishedInformation to "" &amp; REGEXEXTRACT(MasterCMCopy!$X296, "".*:(.*)"") &amp; "" under "" &amp; $J296 &amp; ""_"" &amp; $K296)"),"")</f>
        <v/>
      </c>
      <c r="N296" s="84" t="str">
        <f t="shared" si="6"/>
        <v/>
      </c>
      <c r="O296" s="86" t="str">
        <f>IFERROR(__xludf.DUMMYFUNCTION("IF($J296="""", """", IF($J296=""MG-Procedure"", """", REGEXREPLACE(MasterCMCopy!$P296,""\[[^\]]+\]"","""")))"),"")</f>
        <v/>
      </c>
      <c r="P296" s="83" t="str">
        <f>IFERROR(__xludf.DUMMYFUNCTION("REGEXREPLACE($O296,""[^/]+"","".."")"),"")</f>
        <v/>
      </c>
      <c r="Q296" s="84" t="str">
        <f>IF(AND(LEFT(MasterCMCopy!$C296,6)="BT-195", OR(MasterCMCopy!$O296&lt;&gt;MasterCMCopy!$O295,$G296&lt;&gt;$G295,$H296&lt;&gt;$H295)),MasterCMCopy!$C296,"")</f>
        <v/>
      </c>
      <c r="R296" s="84" t="str">
        <f>IF(AND(LEFT(MasterCMCopy!$C296,6)="BT-195", OR(MasterCMCopy!$O296&lt;&gt;MasterCMCopy!$O295,$G296&lt;&gt;$G295,$H296&lt;&gt;$H295)), "The field " &amp; MasterCMCopy!$C296 &amp; ", " &amp; MasterCMCopy!$D296 &amp; ", specifies information to generate the URI of the masked property","")</f>
        <v/>
      </c>
      <c r="S296" s="84" t="str">
        <f>IF(AND(LEFT(MasterCMCopy!$C296,6)="BT-195", OR(MasterCMCopy!$O296&lt;&gt;MasterCMCopy!$O295,$G296&lt;&gt;$G295,$H296&lt;&gt;$H295)),MasterCMCopy!$O296,"")</f>
        <v/>
      </c>
      <c r="T296" s="84" t="str">
        <f>IFERROR(__xludf.DUMMYFUNCTION("IF(AND(LEFT(MasterCMCopy!$C296,6)=""BT-195"", MasterCMCopy!$O296&lt;&gt;MasterCMCopy!$O295),IFNA(REGEXEXTRACT(MasterCMCopy!$Y296,""&lt;(.*)&gt;""),""UNKNOWN""),"""")"),"")</f>
        <v/>
      </c>
      <c r="U296" s="84" t="str">
        <f>IF(AND(LEFT(MasterCMCopy!$C296,6)="BT-197", MasterCMCopy!$C296&lt;&gt;MasterCMCopy!$C295),MasterCMCopy!$C296,"")</f>
        <v/>
      </c>
      <c r="V296" s="84" t="str">
        <f>IF(AND(LEFT(MasterCMCopy!$C296,6)="BT-197", MasterCMCopy!$C296&lt;&gt;MasterCMCopy!$C295), "In " &amp; MasterCMCopy!$C296 &amp; ", " &amp; MasterCMCopy!$D296 &amp; ", we link to the at-voc:non-publication-justification controlled list","")</f>
        <v/>
      </c>
      <c r="W296" s="84" t="str">
        <f>IF(AND(LEFT(MasterCMCopy!$C296,6)="BT-198", MasterCMCopy!$C296&lt;&gt;MasterCMCopy!$C295),MasterCMCopy!$C296,"")</f>
        <v/>
      </c>
      <c r="X296" s="84" t="str">
        <f>IF(AND(LEFT(MasterCMCopy!$C296,6)="BT-198", MasterCMCopy!$C296&lt;&gt;MasterCMCopy!$C295), MasterCMCopy!$D296 &amp; IF(AND(MasterCMCopy!$C296=MasterCMCopy!$C297, MasterCMCopy!$D296&lt;&gt;MasterCMCopy!$D297), (" (" &amp; MasterCMCopy!$D297 &amp; " below SDK 1.6)"), ""),"")</f>
        <v/>
      </c>
      <c r="Y296" s="84" t="str">
        <f t="shared" si="2"/>
        <v>tedm:MG-langString-hasConfidentialityJustification--NonPublishedInformation-ND-GroupMaximumValueUnpublish</v>
      </c>
      <c r="Z296" s="84" t="str">
        <f t="shared" si="3"/>
        <v/>
      </c>
      <c r="AA296" s="84" t="str">
        <f>IF(AND(LEFT(MasterCMCopy!$C296,6)="BT-196", MasterCMCopy!$C296&lt;&gt;MasterCMCopy!$C295),MasterCMCopy!$C296,"")</f>
        <v/>
      </c>
      <c r="AB296" s="84" t="str">
        <f>IF(AND(LEFT(MasterCMCopy!$C296,6)="BT-196", MasterCMCopy!$C296&lt;&gt;MasterCMCopy!$C295), MasterCMCopy!$D296 &amp; " of " &amp; MasterCMCopy!$L296 &amp; " under " &amp; MasterCMCopy!$I296,"")</f>
        <v/>
      </c>
      <c r="AC296" s="84" t="str">
        <f t="shared" si="4"/>
        <v/>
      </c>
      <c r="AD296" s="84" t="str">
        <f t="shared" si="5"/>
        <v/>
      </c>
    </row>
    <row r="297">
      <c r="A297" s="84" t="str">
        <f t="shared" si="1"/>
        <v>ND-GroupReestimatedValueUnpublish_v1.5-1.6.rml.ttl</v>
      </c>
      <c r="B297" s="84" t="str">
        <f>IF(MasterCMCopy!$X297="","---", "tedm:" &amp; IF(LEFT(MasterCMCopy!$C297, 3)="ND-", IF(LEFT(MasterCMCopy!$C301, 3)="ND-", MasterCMCopy!$L303, MasterCMCopy!$L301) &amp; "-" &amp; MasterCMCopy!$C297, MasterCMCopy!$L297 &amp; "-" &amp; MasterCMCopy!$I297))</f>
        <v>tedm:MG-NonPublishedInformation-ND-GroupReestimatedValueUnpublish</v>
      </c>
      <c r="C297" s="85" t="str">
        <f>IF(AND(LEFT(MasterCMCopy!$C297,6)="BT-195", OR(LEFT(MasterCMCopy!$C296,3)="ND-",$B297&lt;&gt;$B296)),MasterCMCopy!$L297,"")</f>
        <v/>
      </c>
      <c r="D297" s="84" t="str">
        <f>IF(AND(LEFT(MasterCMCopy!$C297,3)="ND-", OR(MasterCMCopy!$N297&lt;&gt;MasterCMCopy!$N296, MasterCMCopy!$P297&lt;&gt;MasterCMCopy!$P296)),MasterCMCopy!$C297,"")</f>
        <v>ND-GroupReestimatedValueUnpublish</v>
      </c>
      <c r="E297" s="84" t="str">
        <f>IF(AND(LEFT(MasterCMCopy!$C297,3)="ND-", OR(MasterCMCopy!$N297&lt;&gt;MasterCMCopy!$N296, MasterCMCopy!$P297&lt;&gt;MasterCMCopy!$P296)),MasterCMCopy!$N297,"")</f>
        <v>/*/ext:UBLExtensions/ext:UBLExtension/ext:ExtensionContent/efext:EformsExtension/efac:NoticeResult/efac:GroupFramework/efac:FieldsPrivacy[efbc:FieldIdentifierCode/text()='not-ree-val']</v>
      </c>
      <c r="F297" s="86" t="str">
        <f>IFERROR(__xludf.DUMMYFUNCTION("IF($E297="""", """", REGEXEXTRACT($E297,""efbc:FieldIdentifierCode[^\]]+""))"),"efbc:FieldIdentifierCode/text()='not-ree-val'")</f>
        <v>efbc:FieldIdentifierCode/text()='not-ree-val'</v>
      </c>
      <c r="G297" s="87" t="str">
        <f>MasterCMCopy!A297</f>
        <v>1.5</v>
      </c>
      <c r="H297" s="87" t="str">
        <f>MasterCMCopy!B297</f>
        <v>1.6</v>
      </c>
      <c r="I297" s="89" t="b">
        <v>1</v>
      </c>
      <c r="J297" s="86" t="str">
        <f>IF(LEFT(MasterCMCopy!$C297,3)="ND-", IF(LEFT(MasterCMCopy!$X297,10)&lt;&gt;"epo:NonPub", MasterCMCopy!$L297, IF(RIGHT(MasterCMCopy!$X297,13)="epo:Procedure", "MG-Procedure", "")), "")</f>
        <v/>
      </c>
      <c r="K297" s="85" t="str">
        <f>IF(J297="", "", IF(J297="MG-Procedure", "ND-Root", MasterCMCopy!H297))</f>
        <v/>
      </c>
      <c r="L297" s="84" t="str">
        <f>IF($J297="", "", MasterCMCopy!$C297 &amp; " (concernsMaskedObject)")</f>
        <v/>
      </c>
      <c r="M297" s="84" t="str">
        <f>IFERROR(__xludf.DUMMYFUNCTION("IF($J297="""", """", ""Connection from NonPublishedInformation to "" &amp; REGEXEXTRACT(MasterCMCopy!$X297, "".*:(.*)"") &amp; "" under "" &amp; $J297 &amp; ""_"" &amp; $K297)"),"")</f>
        <v/>
      </c>
      <c r="N297" s="84" t="str">
        <f t="shared" si="6"/>
        <v/>
      </c>
      <c r="O297" s="86" t="str">
        <f>IFERROR(__xludf.DUMMYFUNCTION("IF($J297="""", """", IF($J297=""MG-Procedure"", """", REGEXREPLACE(MasterCMCopy!$P297,""\[[^\]]+\]"","""")))"),"")</f>
        <v/>
      </c>
      <c r="P297" s="83" t="str">
        <f>IFERROR(__xludf.DUMMYFUNCTION("REGEXREPLACE($O297,""[^/]+"","".."")"),"")</f>
        <v/>
      </c>
      <c r="Q297" s="84" t="str">
        <f>IF(AND(LEFT(MasterCMCopy!$C297,6)="BT-195", OR(MasterCMCopy!$O297&lt;&gt;MasterCMCopy!$O296,$G297&lt;&gt;$G296,$H297&lt;&gt;$H296)),MasterCMCopy!$C297,"")</f>
        <v/>
      </c>
      <c r="R297" s="84" t="str">
        <f>IF(AND(LEFT(MasterCMCopy!$C297,6)="BT-195", OR(MasterCMCopy!$O297&lt;&gt;MasterCMCopy!$O296,$G297&lt;&gt;$G296,$H297&lt;&gt;$H296)), "The field " &amp; MasterCMCopy!$C297 &amp; ", " &amp; MasterCMCopy!$D297 &amp; ", specifies information to generate the URI of the masked property","")</f>
        <v/>
      </c>
      <c r="S297" s="84" t="str">
        <f>IF(AND(LEFT(MasterCMCopy!$C297,6)="BT-195", OR(MasterCMCopy!$O297&lt;&gt;MasterCMCopy!$O296,$G297&lt;&gt;$G296,$H297&lt;&gt;$H296)),MasterCMCopy!$O297,"")</f>
        <v/>
      </c>
      <c r="T297" s="84" t="str">
        <f>IFERROR(__xludf.DUMMYFUNCTION("IF(AND(LEFT(MasterCMCopy!$C297,6)=""BT-195"", MasterCMCopy!$O297&lt;&gt;MasterCMCopy!$O296),IFNA(REGEXEXTRACT(MasterCMCopy!$Y297,""&lt;(.*)&gt;""),""UNKNOWN""),"""")"),"")</f>
        <v/>
      </c>
      <c r="U297" s="84" t="str">
        <f>IF(AND(LEFT(MasterCMCopy!$C297,6)="BT-197", MasterCMCopy!$C297&lt;&gt;MasterCMCopy!$C296),MasterCMCopy!$C297,"")</f>
        <v/>
      </c>
      <c r="V297" s="84" t="str">
        <f>IF(AND(LEFT(MasterCMCopy!$C297,6)="BT-197", MasterCMCopy!$C297&lt;&gt;MasterCMCopy!$C296), "In " &amp; MasterCMCopy!$C297 &amp; ", " &amp; MasterCMCopy!$D297 &amp; ", we link to the at-voc:non-publication-justification controlled list","")</f>
        <v/>
      </c>
      <c r="W297" s="84" t="str">
        <f>IF(AND(LEFT(MasterCMCopy!$C297,6)="BT-198", MasterCMCopy!$C297&lt;&gt;MasterCMCopy!$C296),MasterCMCopy!$C297,"")</f>
        <v/>
      </c>
      <c r="X297" s="84" t="str">
        <f>IF(AND(LEFT(MasterCMCopy!$C297,6)="BT-198", MasterCMCopy!$C297&lt;&gt;MasterCMCopy!$C296), MasterCMCopy!$D297 &amp; IF(AND(MasterCMCopy!$C297=MasterCMCopy!$C298, MasterCMCopy!$D297&lt;&gt;MasterCMCopy!$D298), (" (" &amp; MasterCMCopy!$D298 &amp; " below SDK 1.6)"), ""),"")</f>
        <v/>
      </c>
      <c r="Y297" s="84" t="str">
        <f t="shared" si="2"/>
        <v>tedm:MG-langString-hasConfidentialityJustification--NonPublishedInformation-ND-GroupReestimatedValueUnpublish</v>
      </c>
      <c r="Z297" s="84" t="str">
        <f t="shared" si="3"/>
        <v>/*/ext:UBLExtensions/ext:UBLExtension/ext:ExtensionContent/efext:EformsExtension/efac:NoticeResult/efac:GroupFramework/efac:FieldsPrivacy[efbc:FieldIdentifierCode/text()='not-ree-val']/efbc:ReasonDescription</v>
      </c>
      <c r="AA297" s="84" t="str">
        <f>IF(AND(LEFT(MasterCMCopy!$C297,6)="BT-196", MasterCMCopy!$C297&lt;&gt;MasterCMCopy!$C296),MasterCMCopy!$C297,"")</f>
        <v/>
      </c>
      <c r="AB297" s="84" t="str">
        <f>IF(AND(LEFT(MasterCMCopy!$C297,6)="BT-196", MasterCMCopy!$C297&lt;&gt;MasterCMCopy!$C296), MasterCMCopy!$D297 &amp; " of " &amp; MasterCMCopy!$L297 &amp; " under " &amp; MasterCMCopy!$I297,"")</f>
        <v/>
      </c>
      <c r="AC297" s="84" t="str">
        <f t="shared" si="4"/>
        <v/>
      </c>
      <c r="AD297" s="84" t="str">
        <f t="shared" si="5"/>
        <v/>
      </c>
      <c r="AE297" s="90"/>
      <c r="AF297" s="90"/>
    </row>
    <row r="298">
      <c r="A298" s="84" t="str">
        <f t="shared" si="1"/>
        <v/>
      </c>
      <c r="B298" s="84" t="str">
        <f>IF(MasterCMCopy!$X298="","---", "tedm:" &amp; IF(LEFT(MasterCMCopy!$C298, 3)="ND-", IF(LEFT(MasterCMCopy!$C302, 3)="ND-", MasterCMCopy!$L304, MasterCMCopy!$L302) &amp; "-" &amp; MasterCMCopy!$C298, MasterCMCopy!$L298 &amp; "-" &amp; MasterCMCopy!$I298))</f>
        <v>tedm:MG-NonPublishedInformation-ND-GroupReestimatedValueUnpublish</v>
      </c>
      <c r="C298" s="85" t="str">
        <f>IF(AND(LEFT(MasterCMCopy!$C298,6)="BT-195", OR(LEFT(MasterCMCopy!$C297,3)="ND-",$B298&lt;&gt;$B297)),MasterCMCopy!$L298,"")</f>
        <v/>
      </c>
      <c r="D298" s="84" t="str">
        <f>IF(AND(LEFT(MasterCMCopy!$C298,3)="ND-", OR(MasterCMCopy!$N298&lt;&gt;MasterCMCopy!$N297, MasterCMCopy!$P298&lt;&gt;MasterCMCopy!$P297)),MasterCMCopy!$C298,"")</f>
        <v/>
      </c>
      <c r="E298" s="84" t="str">
        <f>IF(AND(LEFT(MasterCMCopy!$C298,3)="ND-", OR(MasterCMCopy!$N298&lt;&gt;MasterCMCopy!$N297, MasterCMCopy!$P298&lt;&gt;MasterCMCopy!$P297)),MasterCMCopy!$N298,"")</f>
        <v/>
      </c>
      <c r="F298" s="86" t="str">
        <f>IFERROR(__xludf.DUMMYFUNCTION("IF($E298="""", """", REGEXEXTRACT($E298,""efbc:FieldIdentifierCode[^\]]+""))"),"")</f>
        <v/>
      </c>
      <c r="G298" s="87" t="str">
        <f>MasterCMCopy!A298</f>
        <v>1.5</v>
      </c>
      <c r="H298" s="87" t="str">
        <f>MasterCMCopy!B298</f>
        <v>1.6</v>
      </c>
      <c r="J298" s="86" t="str">
        <f>IF(LEFT(MasterCMCopy!$C298,3)="ND-", IF(LEFT(MasterCMCopy!$X298,10)&lt;&gt;"epo:NonPub", MasterCMCopy!$L298, IF(RIGHT(MasterCMCopy!$X298,13)="epo:Procedure", "MG-Procedure", "")), "")</f>
        <v/>
      </c>
      <c r="K298" s="85" t="str">
        <f>IF(J298="", "", IF(J298="MG-Procedure", "ND-Root", MasterCMCopy!H298))</f>
        <v/>
      </c>
      <c r="L298" s="84" t="str">
        <f>IF($J298="", "", MasterCMCopy!$C298 &amp; " (concernsMaskedObject)")</f>
        <v/>
      </c>
      <c r="M298" s="84" t="str">
        <f>IFERROR(__xludf.DUMMYFUNCTION("IF($J298="""", """", ""Connection from NonPublishedInformation to "" &amp; REGEXEXTRACT(MasterCMCopy!$X298, "".*:(.*)"") &amp; "" under "" &amp; $J298 &amp; ""_"" &amp; $K298)"),"")</f>
        <v/>
      </c>
      <c r="N298" s="84" t="str">
        <f t="shared" si="6"/>
        <v/>
      </c>
      <c r="O298" s="86" t="str">
        <f>IFERROR(__xludf.DUMMYFUNCTION("IF($J298="""", """", IF($J298=""MG-Procedure"", """", REGEXREPLACE(MasterCMCopy!$P298,""\[[^\]]+\]"","""")))"),"")</f>
        <v/>
      </c>
      <c r="P298" s="83" t="str">
        <f>IFERROR(__xludf.DUMMYFUNCTION("REGEXREPLACE($O298,""[^/]+"","".."")"),"")</f>
        <v/>
      </c>
      <c r="Q298" s="84" t="str">
        <f>IF(AND(LEFT(MasterCMCopy!$C298,6)="BT-195", OR(MasterCMCopy!$O298&lt;&gt;MasterCMCopy!$O297,$G298&lt;&gt;$G297,$H298&lt;&gt;$H297)),MasterCMCopy!$C298,"")</f>
        <v/>
      </c>
      <c r="R298" s="84" t="str">
        <f>IF(AND(LEFT(MasterCMCopy!$C298,6)="BT-195", OR(MasterCMCopy!$O298&lt;&gt;MasterCMCopy!$O297,$G298&lt;&gt;$G297,$H298&lt;&gt;$H297)), "The field " &amp; MasterCMCopy!$C298 &amp; ", " &amp; MasterCMCopy!$D298 &amp; ", specifies information to generate the URI of the masked property","")</f>
        <v/>
      </c>
      <c r="S298" s="84" t="str">
        <f>IF(AND(LEFT(MasterCMCopy!$C298,6)="BT-195", OR(MasterCMCopy!$O298&lt;&gt;MasterCMCopy!$O297,$G298&lt;&gt;$G297,$H298&lt;&gt;$H297)),MasterCMCopy!$O298,"")</f>
        <v/>
      </c>
      <c r="T298" s="84" t="str">
        <f>IFERROR(__xludf.DUMMYFUNCTION("IF(AND(LEFT(MasterCMCopy!$C298,6)=""BT-195"", MasterCMCopy!$O298&lt;&gt;MasterCMCopy!$O297),IFNA(REGEXEXTRACT(MasterCMCopy!$Y298,""&lt;(.*)&gt;""),""UNKNOWN""),"""")"),"")</f>
        <v/>
      </c>
      <c r="U298" s="84" t="str">
        <f>IF(AND(LEFT(MasterCMCopy!$C298,6)="BT-197", MasterCMCopy!$C298&lt;&gt;MasterCMCopy!$C297),MasterCMCopy!$C298,"")</f>
        <v/>
      </c>
      <c r="V298" s="84" t="str">
        <f>IF(AND(LEFT(MasterCMCopy!$C298,6)="BT-197", MasterCMCopy!$C298&lt;&gt;MasterCMCopy!$C297), "In " &amp; MasterCMCopy!$C298 &amp; ", " &amp; MasterCMCopy!$D298 &amp; ", we link to the at-voc:non-publication-justification controlled list","")</f>
        <v/>
      </c>
      <c r="W298" s="84" t="str">
        <f>IF(AND(LEFT(MasterCMCopy!$C298,6)="BT-198", MasterCMCopy!$C298&lt;&gt;MasterCMCopy!$C297),MasterCMCopy!$C298,"")</f>
        <v/>
      </c>
      <c r="X298" s="84" t="str">
        <f>IF(AND(LEFT(MasterCMCopy!$C298,6)="BT-198", MasterCMCopy!$C298&lt;&gt;MasterCMCopy!$C297), MasterCMCopy!$D298 &amp; IF(AND(MasterCMCopy!$C298=MasterCMCopy!$C299, MasterCMCopy!$D298&lt;&gt;MasterCMCopy!$D299), (" (" &amp; MasterCMCopy!$D299 &amp; " below SDK 1.6)"), ""),"")</f>
        <v/>
      </c>
      <c r="Y298" s="84" t="str">
        <f t="shared" si="2"/>
        <v>tedm:MG-langString-hasConfidentialityJustification--NonPublishedInformation-ND-GroupReestimatedValueUnpublish</v>
      </c>
      <c r="Z298" s="84" t="str">
        <f t="shared" si="3"/>
        <v/>
      </c>
      <c r="AA298" s="84" t="str">
        <f>IF(AND(LEFT(MasterCMCopy!$C298,6)="BT-196", MasterCMCopy!$C298&lt;&gt;MasterCMCopy!$C297),MasterCMCopy!$C298,"")</f>
        <v/>
      </c>
      <c r="AB298" s="84" t="str">
        <f>IF(AND(LEFT(MasterCMCopy!$C298,6)="BT-196", MasterCMCopy!$C298&lt;&gt;MasterCMCopy!$C297), MasterCMCopy!$D298 &amp; " of " &amp; MasterCMCopy!$L298 &amp; " under " &amp; MasterCMCopy!$I298,"")</f>
        <v/>
      </c>
      <c r="AC298" s="84" t="str">
        <f t="shared" si="4"/>
        <v/>
      </c>
      <c r="AD298" s="84" t="str">
        <f t="shared" si="5"/>
        <v/>
      </c>
    </row>
    <row r="299">
      <c r="A299" s="84" t="str">
        <f t="shared" si="1"/>
        <v/>
      </c>
      <c r="B299" s="84" t="str">
        <f>IF(MasterCMCopy!$X299="","---", "tedm:" &amp; IF(LEFT(MasterCMCopy!$C299, 3)="ND-", IF(LEFT(MasterCMCopy!$C303, 3)="ND-", MasterCMCopy!$L305, MasterCMCopy!$L303) &amp; "-" &amp; MasterCMCopy!$C299, MasterCMCopy!$L299 &amp; "-" &amp; MasterCMCopy!$I299))</f>
        <v>tedm:MG-NonPublishedInformation-ND-GroupReestimatedValueUnpublish</v>
      </c>
      <c r="C299" s="85" t="str">
        <f>IF(AND(LEFT(MasterCMCopy!$C299,6)="BT-195", OR(LEFT(MasterCMCopy!$C298,3)="ND-",$B299&lt;&gt;$B298)),MasterCMCopy!$L299,"")</f>
        <v/>
      </c>
      <c r="D299" s="84" t="str">
        <f>IF(AND(LEFT(MasterCMCopy!$C299,3)="ND-", OR(MasterCMCopy!$N299&lt;&gt;MasterCMCopy!$N298, MasterCMCopy!$P299&lt;&gt;MasterCMCopy!$P298)),MasterCMCopy!$C299,"")</f>
        <v/>
      </c>
      <c r="E299" s="84" t="str">
        <f>IF(AND(LEFT(MasterCMCopy!$C299,3)="ND-", OR(MasterCMCopy!$N299&lt;&gt;MasterCMCopy!$N298, MasterCMCopy!$P299&lt;&gt;MasterCMCopy!$P298)),MasterCMCopy!$N299,"")</f>
        <v/>
      </c>
      <c r="F299" s="86" t="str">
        <f>IFERROR(__xludf.DUMMYFUNCTION("IF($E299="""", """", REGEXEXTRACT($E299,""efbc:FieldIdentifierCode[^\]]+""))"),"")</f>
        <v/>
      </c>
      <c r="G299" s="87" t="str">
        <f>MasterCMCopy!A299</f>
        <v>1.5</v>
      </c>
      <c r="H299" s="87" t="str">
        <f>MasterCMCopy!B299</f>
        <v>1.6</v>
      </c>
      <c r="J299" s="86" t="str">
        <f>IF(LEFT(MasterCMCopy!$C299,3)="ND-", IF(LEFT(MasterCMCopy!$X299,10)&lt;&gt;"epo:NonPub", MasterCMCopy!$L299, IF(RIGHT(MasterCMCopy!$X299,13)="epo:Procedure", "MG-Procedure", "")), "")</f>
        <v>MG-MonetaryValue-hasApproximateGroupFrameworkAgreementValue-LotGroupAwardInformation</v>
      </c>
      <c r="K299" s="85" t="str">
        <f>IF(J299="", "", IF(J299="MG-Procedure", "ND-Root", MasterCMCopy!H299))</f>
        <v>ND-NoticeResultGroupFA</v>
      </c>
      <c r="L299" s="84" t="str">
        <f>IF($J299="", "", MasterCMCopy!$C299 &amp; " (concernsMaskedObject)")</f>
        <v>ND-GroupReestimatedValueUnpublish (concernsMaskedObject)</v>
      </c>
      <c r="M299" s="84" t="str">
        <f>IFERROR(__xludf.DUMMYFUNCTION("IF($J299="""", """", ""Connection from NonPublishedInformation to "" &amp; REGEXEXTRACT(MasterCMCopy!$X299, "".*:(.*)"") &amp; "" under "" &amp; $J299 &amp; ""_"" &amp; $K299)"),"Connection from NonPublishedInformation to MonetaryValue under MG-MonetaryValue-hasApproximateGroupFrameworkAgreementValue-LotGroupAwardInformation_ND-NoticeResultGroupFA")</f>
        <v>Connection from NonPublishedInformation to MonetaryValue under MG-MonetaryValue-hasApproximateGroupFrameworkAgreementValue-LotGroupAwardInformation_ND-NoticeResultGroupFA</v>
      </c>
      <c r="N299" s="84" t="str">
        <f t="shared" si="6"/>
        <v>tedm:MG-MonetaryValue-hasApproximateGroupFrameworkAgreementValue-LotGroupAwardInformation_ND-NoticeResultGroupFA</v>
      </c>
      <c r="O299" s="86" t="str">
        <f>IFERROR(__xludf.DUMMYFUNCTION("IF($J299="""", """", IF($J299=""MG-Procedure"", """", REGEXREPLACE(MasterCMCopy!$P299,""\[[^\]]+\]"","""")))"),"efac:FieldsPrivacy")</f>
        <v>efac:FieldsPrivacy</v>
      </c>
      <c r="P299" s="83" t="str">
        <f>IFERROR(__xludf.DUMMYFUNCTION("REGEXREPLACE($O299,""[^/]+"","".."")"),"..")</f>
        <v>..</v>
      </c>
      <c r="Q299" s="84" t="str">
        <f>IF(AND(LEFT(MasterCMCopy!$C299,6)="BT-195", OR(MasterCMCopy!$O299&lt;&gt;MasterCMCopy!$O298,$G299&lt;&gt;$G298,$H299&lt;&gt;$H298)),MasterCMCopy!$C299,"")</f>
        <v/>
      </c>
      <c r="R299" s="84" t="str">
        <f>IF(AND(LEFT(MasterCMCopy!$C299,6)="BT-195", OR(MasterCMCopy!$O299&lt;&gt;MasterCMCopy!$O298,$G299&lt;&gt;$G298,$H299&lt;&gt;$H298)), "The field " &amp; MasterCMCopy!$C299 &amp; ", " &amp; MasterCMCopy!$D299 &amp; ", specifies information to generate the URI of the masked property","")</f>
        <v/>
      </c>
      <c r="S299" s="84" t="str">
        <f>IF(AND(LEFT(MasterCMCopy!$C299,6)="BT-195", OR(MasterCMCopy!$O299&lt;&gt;MasterCMCopy!$O298,$G299&lt;&gt;$G298,$H299&lt;&gt;$H298)),MasterCMCopy!$O299,"")</f>
        <v/>
      </c>
      <c r="T299" s="84" t="str">
        <f>IFERROR(__xludf.DUMMYFUNCTION("IF(AND(LEFT(MasterCMCopy!$C299,6)=""BT-195"", MasterCMCopy!$O299&lt;&gt;MasterCMCopy!$O298),IFNA(REGEXEXTRACT(MasterCMCopy!$Y299,""&lt;(.*)&gt;""),""UNKNOWN""),"""")"),"")</f>
        <v/>
      </c>
      <c r="U299" s="84" t="str">
        <f>IF(AND(LEFT(MasterCMCopy!$C299,6)="BT-197", MasterCMCopy!$C299&lt;&gt;MasterCMCopy!$C298),MasterCMCopy!$C299,"")</f>
        <v/>
      </c>
      <c r="V299" s="84" t="str">
        <f>IF(AND(LEFT(MasterCMCopy!$C299,6)="BT-197", MasterCMCopy!$C299&lt;&gt;MasterCMCopy!$C298), "In " &amp; MasterCMCopy!$C299 &amp; ", " &amp; MasterCMCopy!$D299 &amp; ", we link to the at-voc:non-publication-justification controlled list","")</f>
        <v/>
      </c>
      <c r="W299" s="84" t="str">
        <f>IF(AND(LEFT(MasterCMCopy!$C299,6)="BT-198", MasterCMCopy!$C299&lt;&gt;MasterCMCopy!$C298),MasterCMCopy!$C299,"")</f>
        <v/>
      </c>
      <c r="X299" s="84" t="str">
        <f>IF(AND(LEFT(MasterCMCopy!$C299,6)="BT-198", MasterCMCopy!$C299&lt;&gt;MasterCMCopy!$C298), MasterCMCopy!$D299 &amp; IF(AND(MasterCMCopy!$C299=MasterCMCopy!$C300, MasterCMCopy!$D299&lt;&gt;MasterCMCopy!$D300), (" (" &amp; MasterCMCopy!$D300 &amp; " below SDK 1.6)"), ""),"")</f>
        <v/>
      </c>
      <c r="Y299" s="84" t="str">
        <f t="shared" si="2"/>
        <v>tedm:MG-langString-hasConfidentialityJustification--NonPublishedInformation-ND-GroupReestimatedValueUnpublish</v>
      </c>
      <c r="Z299" s="84" t="str">
        <f t="shared" si="3"/>
        <v/>
      </c>
      <c r="AA299" s="84" t="str">
        <f>IF(AND(LEFT(MasterCMCopy!$C299,6)="BT-196", MasterCMCopy!$C299&lt;&gt;MasterCMCopy!$C298),MasterCMCopy!$C299,"")</f>
        <v/>
      </c>
      <c r="AB299" s="84" t="str">
        <f>IF(AND(LEFT(MasterCMCopy!$C299,6)="BT-196", MasterCMCopy!$C299&lt;&gt;MasterCMCopy!$C298), MasterCMCopy!$D299 &amp; " of " &amp; MasterCMCopy!$L299 &amp; " under " &amp; MasterCMCopy!$I299,"")</f>
        <v/>
      </c>
      <c r="AC299" s="84" t="str">
        <f t="shared" si="4"/>
        <v/>
      </c>
      <c r="AD299" s="84" t="str">
        <f t="shared" si="5"/>
        <v/>
      </c>
    </row>
    <row r="300">
      <c r="A300" s="84" t="str">
        <f t="shared" si="1"/>
        <v>ND-GroupReestimatedValueUnpublish_v1.7+.rml.ttl</v>
      </c>
      <c r="B300" s="84" t="str">
        <f>IF(MasterCMCopy!$X300="","---", "tedm:" &amp; IF(LEFT(MasterCMCopy!$C300, 3)="ND-", IF(LEFT(MasterCMCopy!$C304, 3)="ND-", MasterCMCopy!$L306, MasterCMCopy!$L304) &amp; "-" &amp; MasterCMCopy!$C300, MasterCMCopy!$L300 &amp; "-" &amp; MasterCMCopy!$I300))</f>
        <v>tedm:MG-NonPublishedInformation-ND-GroupReestimatedValueUnpublish</v>
      </c>
      <c r="C300" s="85" t="str">
        <f>IF(AND(LEFT(MasterCMCopy!$C300,6)="BT-195", OR(LEFT(MasterCMCopy!$C299,3)="ND-",$B300&lt;&gt;$B299)),MasterCMCopy!$L300,"")</f>
        <v/>
      </c>
      <c r="D300" s="84" t="str">
        <f>IF(AND(LEFT(MasterCMCopy!$C300,3)="ND-", OR(MasterCMCopy!$N300&lt;&gt;MasterCMCopy!$N299, MasterCMCopy!$P300&lt;&gt;MasterCMCopy!$P299)),MasterCMCopy!$C300,"")</f>
        <v>ND-GroupReestimatedValueUnpublish</v>
      </c>
      <c r="E300" s="84" t="str">
        <f>IF(AND(LEFT(MasterCMCopy!$C300,3)="ND-", OR(MasterCMCopy!$N300&lt;&gt;MasterCMCopy!$N299, MasterCMCopy!$P300&lt;&gt;MasterCMCopy!$P299)),MasterCMCopy!$N300,"")</f>
        <v>/*/ext:UBLExtensions/ext:UBLExtension/ext:ExtensionContent/efext:EformsExtension/efac:NoticeResult/efac:GroupFramework/efac:FieldsPrivacy[efbc:FieldIdentifierCode/text()='gro-ree-val']</v>
      </c>
      <c r="F300" s="86" t="str">
        <f>IFERROR(__xludf.DUMMYFUNCTION("IF($E300="""", """", REGEXEXTRACT($E300,""efbc:FieldIdentifierCode[^\]]+""))"),"efbc:FieldIdentifierCode/text()='gro-ree-val'")</f>
        <v>efbc:FieldIdentifierCode/text()='gro-ree-val'</v>
      </c>
      <c r="G300" s="87" t="str">
        <f>MasterCMCopy!A300</f>
        <v>1.7</v>
      </c>
      <c r="H300" s="87" t="str">
        <f>MasterCMCopy!B300</f>
        <v/>
      </c>
      <c r="I300" s="89" t="b">
        <v>1</v>
      </c>
      <c r="J300" s="86" t="str">
        <f>IF(LEFT(MasterCMCopy!$C300,3)="ND-", IF(LEFT(MasterCMCopy!$X300,10)&lt;&gt;"epo:NonPub", MasterCMCopy!$L300, IF(RIGHT(MasterCMCopy!$X300,13)="epo:Procedure", "MG-Procedure", "")), "")</f>
        <v/>
      </c>
      <c r="K300" s="85" t="str">
        <f>IF(J300="", "", IF(J300="MG-Procedure", "ND-Root", MasterCMCopy!H300))</f>
        <v/>
      </c>
      <c r="L300" s="84" t="str">
        <f>IF($J300="", "", MasterCMCopy!$C300 &amp; " (concernsMaskedObject)")</f>
        <v/>
      </c>
      <c r="M300" s="84" t="str">
        <f>IFERROR(__xludf.DUMMYFUNCTION("IF($J300="""", """", ""Connection from NonPublishedInformation to "" &amp; REGEXEXTRACT(MasterCMCopy!$X300, "".*:(.*)"") &amp; "" under "" &amp; $J300 &amp; ""_"" &amp; $K300)"),"")</f>
        <v/>
      </c>
      <c r="N300" s="84" t="str">
        <f t="shared" si="6"/>
        <v/>
      </c>
      <c r="O300" s="86" t="str">
        <f>IFERROR(__xludf.DUMMYFUNCTION("IF($J300="""", """", IF($J300=""MG-Procedure"", """", REGEXREPLACE(MasterCMCopy!$P300,""\[[^\]]+\]"","""")))"),"")</f>
        <v/>
      </c>
      <c r="P300" s="83" t="str">
        <f>IFERROR(__xludf.DUMMYFUNCTION("REGEXREPLACE($O300,""[^/]+"","".."")"),"")</f>
        <v/>
      </c>
      <c r="Q300" s="84" t="str">
        <f>IF(AND(LEFT(MasterCMCopy!$C300,6)="BT-195", OR(MasterCMCopy!$O300&lt;&gt;MasterCMCopy!$O299,$G300&lt;&gt;$G299,$H300&lt;&gt;$H299)),MasterCMCopy!$C300,"")</f>
        <v/>
      </c>
      <c r="R300" s="84" t="str">
        <f>IF(AND(LEFT(MasterCMCopy!$C300,6)="BT-195", OR(MasterCMCopy!$O300&lt;&gt;MasterCMCopy!$O299,$G300&lt;&gt;$G299,$H300&lt;&gt;$H299)), "The field " &amp; MasterCMCopy!$C300 &amp; ", " &amp; MasterCMCopy!$D300 &amp; ", specifies information to generate the URI of the masked property","")</f>
        <v/>
      </c>
      <c r="S300" s="84" t="str">
        <f>IF(AND(LEFT(MasterCMCopy!$C300,6)="BT-195", OR(MasterCMCopy!$O300&lt;&gt;MasterCMCopy!$O299,$G300&lt;&gt;$G299,$H300&lt;&gt;$H299)),MasterCMCopy!$O300,"")</f>
        <v/>
      </c>
      <c r="T300" s="84" t="str">
        <f>IFERROR(__xludf.DUMMYFUNCTION("IF(AND(LEFT(MasterCMCopy!$C300,6)=""BT-195"", MasterCMCopy!$O300&lt;&gt;MasterCMCopy!$O299),IFNA(REGEXEXTRACT(MasterCMCopy!$Y300,""&lt;(.*)&gt;""),""UNKNOWN""),"""")"),"")</f>
        <v/>
      </c>
      <c r="U300" s="84" t="str">
        <f>IF(AND(LEFT(MasterCMCopy!$C300,6)="BT-197", MasterCMCopy!$C300&lt;&gt;MasterCMCopy!$C299),MasterCMCopy!$C300,"")</f>
        <v/>
      </c>
      <c r="V300" s="84" t="str">
        <f>IF(AND(LEFT(MasterCMCopy!$C300,6)="BT-197", MasterCMCopy!$C300&lt;&gt;MasterCMCopy!$C299), "In " &amp; MasterCMCopy!$C300 &amp; ", " &amp; MasterCMCopy!$D300 &amp; ", we link to the at-voc:non-publication-justification controlled list","")</f>
        <v/>
      </c>
      <c r="W300" s="84" t="str">
        <f>IF(AND(LEFT(MasterCMCopy!$C300,6)="BT-198", MasterCMCopy!$C300&lt;&gt;MasterCMCopy!$C299),MasterCMCopy!$C300,"")</f>
        <v/>
      </c>
      <c r="X300" s="84" t="str">
        <f>IF(AND(LEFT(MasterCMCopy!$C300,6)="BT-198", MasterCMCopy!$C300&lt;&gt;MasterCMCopy!$C299), MasterCMCopy!$D300 &amp; IF(AND(MasterCMCopy!$C300=MasterCMCopy!$C301, MasterCMCopy!$D300&lt;&gt;MasterCMCopy!$D301), (" (" &amp; MasterCMCopy!$D301 &amp; " below SDK 1.6)"), ""),"")</f>
        <v/>
      </c>
      <c r="Y300" s="84" t="str">
        <f t="shared" si="2"/>
        <v>tedm:MG-langString-hasConfidentialityJustification--NonPublishedInformation-ND-GroupReestimatedValueUnpublish</v>
      </c>
      <c r="Z300" s="84" t="str">
        <f t="shared" si="3"/>
        <v>/*/ext:UBLExtensions/ext:UBLExtension/ext:ExtensionContent/efext:EformsExtension/efac:NoticeResult/efac:GroupFramework/efac:FieldsPrivacy[efbc:FieldIdentifierCode/text()='gro-ree-val']/efbc:ReasonDescription</v>
      </c>
      <c r="AA300" s="84" t="str">
        <f>IF(AND(LEFT(MasterCMCopy!$C300,6)="BT-196", MasterCMCopy!$C300&lt;&gt;MasterCMCopy!$C299),MasterCMCopy!$C300,"")</f>
        <v/>
      </c>
      <c r="AB300" s="84" t="str">
        <f>IF(AND(LEFT(MasterCMCopy!$C300,6)="BT-196", MasterCMCopy!$C300&lt;&gt;MasterCMCopy!$C299), MasterCMCopy!$D300 &amp; " of " &amp; MasterCMCopy!$L300 &amp; " under " &amp; MasterCMCopy!$I300,"")</f>
        <v/>
      </c>
      <c r="AC300" s="84" t="str">
        <f t="shared" si="4"/>
        <v/>
      </c>
      <c r="AD300" s="84" t="str">
        <f t="shared" si="5"/>
        <v/>
      </c>
      <c r="AE300" s="90"/>
      <c r="AF300" s="90"/>
    </row>
    <row r="301">
      <c r="A301" s="84" t="str">
        <f t="shared" si="1"/>
        <v/>
      </c>
      <c r="B301" s="84" t="str">
        <f>IF(MasterCMCopy!$X301="","---", "tedm:" &amp; IF(LEFT(MasterCMCopy!$C301, 3)="ND-", IF(LEFT(MasterCMCopy!$C305, 3)="ND-", MasterCMCopy!$L307, MasterCMCopy!$L305) &amp; "-" &amp; MasterCMCopy!$C301, MasterCMCopy!$L301 &amp; "-" &amp; MasterCMCopy!$I301))</f>
        <v>tedm:MG-NonPublishedInformation-ND-GroupReestimatedValueUnpublish</v>
      </c>
      <c r="C301" s="85" t="str">
        <f>IF(AND(LEFT(MasterCMCopy!$C301,6)="BT-195", OR(LEFT(MasterCMCopy!$C300,3)="ND-",$B301&lt;&gt;$B300)),MasterCMCopy!$L301,"")</f>
        <v/>
      </c>
      <c r="D301" s="84" t="str">
        <f>IF(AND(LEFT(MasterCMCopy!$C301,3)="ND-", OR(MasterCMCopy!$N301&lt;&gt;MasterCMCopy!$N300, MasterCMCopy!$P301&lt;&gt;MasterCMCopy!$P300)),MasterCMCopy!$C301,"")</f>
        <v/>
      </c>
      <c r="E301" s="84" t="str">
        <f>IF(AND(LEFT(MasterCMCopy!$C301,3)="ND-", OR(MasterCMCopy!$N301&lt;&gt;MasterCMCopy!$N300, MasterCMCopy!$P301&lt;&gt;MasterCMCopy!$P300)),MasterCMCopy!$N301,"")</f>
        <v/>
      </c>
      <c r="F301" s="86" t="str">
        <f>IFERROR(__xludf.DUMMYFUNCTION("IF($E301="""", """", REGEXEXTRACT($E301,""efbc:FieldIdentifierCode[^\]]+""))"),"")</f>
        <v/>
      </c>
      <c r="G301" s="87" t="str">
        <f>MasterCMCopy!A301</f>
        <v>1.7</v>
      </c>
      <c r="H301" s="87" t="str">
        <f>MasterCMCopy!B301</f>
        <v/>
      </c>
      <c r="J301" s="86" t="str">
        <f>IF(LEFT(MasterCMCopy!$C301,3)="ND-", IF(LEFT(MasterCMCopy!$X301,10)&lt;&gt;"epo:NonPub", MasterCMCopy!$L301, IF(RIGHT(MasterCMCopy!$X301,13)="epo:Procedure", "MG-Procedure", "")), "")</f>
        <v/>
      </c>
      <c r="K301" s="85" t="str">
        <f>IF(J301="", "", IF(J301="MG-Procedure", "ND-Root", MasterCMCopy!H301))</f>
        <v/>
      </c>
      <c r="L301" s="84" t="str">
        <f>IF($J301="", "", MasterCMCopy!$C301 &amp; " (concernsMaskedObject)")</f>
        <v/>
      </c>
      <c r="M301" s="84" t="str">
        <f>IFERROR(__xludf.DUMMYFUNCTION("IF($J301="""", """", ""Connection from NonPublishedInformation to "" &amp; REGEXEXTRACT(MasterCMCopy!$X301, "".*:(.*)"") &amp; "" under "" &amp; $J301 &amp; ""_"" &amp; $K301)"),"")</f>
        <v/>
      </c>
      <c r="N301" s="84" t="str">
        <f t="shared" si="6"/>
        <v/>
      </c>
      <c r="O301" s="86" t="str">
        <f>IFERROR(__xludf.DUMMYFUNCTION("IF($J301="""", """", IF($J301=""MG-Procedure"", """", REGEXREPLACE(MasterCMCopy!$P301,""\[[^\]]+\]"","""")))"),"")</f>
        <v/>
      </c>
      <c r="P301" s="83" t="str">
        <f>IFERROR(__xludf.DUMMYFUNCTION("REGEXREPLACE($O301,""[^/]+"","".."")"),"")</f>
        <v/>
      </c>
      <c r="Q301" s="84" t="str">
        <f>IF(AND(LEFT(MasterCMCopy!$C301,6)="BT-195", OR(MasterCMCopy!$O301&lt;&gt;MasterCMCopy!$O300,$G301&lt;&gt;$G300,$H301&lt;&gt;$H300)),MasterCMCopy!$C301,"")</f>
        <v/>
      </c>
      <c r="R301" s="84" t="str">
        <f>IF(AND(LEFT(MasterCMCopy!$C301,6)="BT-195", OR(MasterCMCopy!$O301&lt;&gt;MasterCMCopy!$O300,$G301&lt;&gt;$G300,$H301&lt;&gt;$H300)), "The field " &amp; MasterCMCopy!$C301 &amp; ", " &amp; MasterCMCopy!$D301 &amp; ", specifies information to generate the URI of the masked property","")</f>
        <v/>
      </c>
      <c r="S301" s="84" t="str">
        <f>IF(AND(LEFT(MasterCMCopy!$C301,6)="BT-195", OR(MasterCMCopy!$O301&lt;&gt;MasterCMCopy!$O300,$G301&lt;&gt;$G300,$H301&lt;&gt;$H300)),MasterCMCopy!$O301,"")</f>
        <v/>
      </c>
      <c r="T301" s="84" t="str">
        <f>IFERROR(__xludf.DUMMYFUNCTION("IF(AND(LEFT(MasterCMCopy!$C301,6)=""BT-195"", MasterCMCopy!$O301&lt;&gt;MasterCMCopy!$O300),IFNA(REGEXEXTRACT(MasterCMCopy!$Y301,""&lt;(.*)&gt;""),""UNKNOWN""),"""")"),"")</f>
        <v/>
      </c>
      <c r="U301" s="84" t="str">
        <f>IF(AND(LEFT(MasterCMCopy!$C301,6)="BT-197", MasterCMCopy!$C301&lt;&gt;MasterCMCopy!$C300),MasterCMCopy!$C301,"")</f>
        <v/>
      </c>
      <c r="V301" s="84" t="str">
        <f>IF(AND(LEFT(MasterCMCopy!$C301,6)="BT-197", MasterCMCopy!$C301&lt;&gt;MasterCMCopy!$C300), "In " &amp; MasterCMCopy!$C301 &amp; ", " &amp; MasterCMCopy!$D301 &amp; ", we link to the at-voc:non-publication-justification controlled list","")</f>
        <v/>
      </c>
      <c r="W301" s="84" t="str">
        <f>IF(AND(LEFT(MasterCMCopy!$C301,6)="BT-198", MasterCMCopy!$C301&lt;&gt;MasterCMCopy!$C300),MasterCMCopy!$C301,"")</f>
        <v/>
      </c>
      <c r="X301" s="84" t="str">
        <f>IF(AND(LEFT(MasterCMCopy!$C301,6)="BT-198", MasterCMCopy!$C301&lt;&gt;MasterCMCopy!$C300), MasterCMCopy!$D301 &amp; IF(AND(MasterCMCopy!$C301=MasterCMCopy!$C302, MasterCMCopy!$D301&lt;&gt;MasterCMCopy!$D302), (" (" &amp; MasterCMCopy!$D302 &amp; " below SDK 1.6)"), ""),"")</f>
        <v/>
      </c>
      <c r="Y301" s="84" t="str">
        <f t="shared" si="2"/>
        <v>tedm:MG-langString-hasConfidentialityJustification--NonPublishedInformation-ND-GroupReestimatedValueUnpublish</v>
      </c>
      <c r="Z301" s="84" t="str">
        <f t="shared" si="3"/>
        <v/>
      </c>
      <c r="AA301" s="84" t="str">
        <f>IF(AND(LEFT(MasterCMCopy!$C301,6)="BT-196", MasterCMCopy!$C301&lt;&gt;MasterCMCopy!$C300),MasterCMCopy!$C301,"")</f>
        <v/>
      </c>
      <c r="AB301" s="84" t="str">
        <f>IF(AND(LEFT(MasterCMCopy!$C301,6)="BT-196", MasterCMCopy!$C301&lt;&gt;MasterCMCopy!$C300), MasterCMCopy!$D301 &amp; " of " &amp; MasterCMCopy!$L301 &amp; " under " &amp; MasterCMCopy!$I301,"")</f>
        <v/>
      </c>
      <c r="AC301" s="84" t="str">
        <f t="shared" si="4"/>
        <v/>
      </c>
      <c r="AD301" s="84" t="str">
        <f t="shared" si="5"/>
        <v/>
      </c>
    </row>
    <row r="302">
      <c r="A302" s="84" t="str">
        <f t="shared" si="1"/>
        <v/>
      </c>
      <c r="B302" s="84" t="str">
        <f>IF(MasterCMCopy!$X302="","---", "tedm:" &amp; IF(LEFT(MasterCMCopy!$C302, 3)="ND-", IF(LEFT(MasterCMCopy!$C306, 3)="ND-", MasterCMCopy!$L308, MasterCMCopy!$L306) &amp; "-" &amp; MasterCMCopy!$C302, MasterCMCopy!$L302 &amp; "-" &amp; MasterCMCopy!$I302))</f>
        <v>tedm:MG-NonPublishedInformation-ND-GroupReestimatedValueUnpublish</v>
      </c>
      <c r="C302" s="85" t="str">
        <f>IF(AND(LEFT(MasterCMCopy!$C302,6)="BT-195", OR(LEFT(MasterCMCopy!$C301,3)="ND-",$B302&lt;&gt;$B301)),MasterCMCopy!$L302,"")</f>
        <v/>
      </c>
      <c r="D302" s="84" t="str">
        <f>IF(AND(LEFT(MasterCMCopy!$C302,3)="ND-", OR(MasterCMCopy!$N302&lt;&gt;MasterCMCopy!$N301, MasterCMCopy!$P302&lt;&gt;MasterCMCopy!$P301)),MasterCMCopy!$C302,"")</f>
        <v/>
      </c>
      <c r="E302" s="84" t="str">
        <f>IF(AND(LEFT(MasterCMCopy!$C302,3)="ND-", OR(MasterCMCopy!$N302&lt;&gt;MasterCMCopy!$N301, MasterCMCopy!$P302&lt;&gt;MasterCMCopy!$P301)),MasterCMCopy!$N302,"")</f>
        <v/>
      </c>
      <c r="F302" s="86" t="str">
        <f>IFERROR(__xludf.DUMMYFUNCTION("IF($E302="""", """", REGEXEXTRACT($E302,""efbc:FieldIdentifierCode[^\]]+""))"),"")</f>
        <v/>
      </c>
      <c r="G302" s="87" t="str">
        <f>MasterCMCopy!A302</f>
        <v>1.7</v>
      </c>
      <c r="H302" s="87" t="str">
        <f>MasterCMCopy!B302</f>
        <v/>
      </c>
      <c r="J302" s="86" t="str">
        <f>IF(LEFT(MasterCMCopy!$C302,3)="ND-", IF(LEFT(MasterCMCopy!$X302,10)&lt;&gt;"epo:NonPub", MasterCMCopy!$L302, IF(RIGHT(MasterCMCopy!$X302,13)="epo:Procedure", "MG-Procedure", "")), "")</f>
        <v>MG-MonetaryValue-hasApproximateGroupFrameworkAgreementValue-LotGroupAwardInformation</v>
      </c>
      <c r="K302" s="85" t="str">
        <f>IF(J302="", "", IF(J302="MG-Procedure", "ND-Root", MasterCMCopy!H302))</f>
        <v>ND-NoticeResultGroupFA</v>
      </c>
      <c r="L302" s="84" t="str">
        <f>IF($J302="", "", MasterCMCopy!$C302 &amp; " (concernsMaskedObject)")</f>
        <v>ND-GroupReestimatedValueUnpublish (concernsMaskedObject)</v>
      </c>
      <c r="M302" s="84" t="str">
        <f>IFERROR(__xludf.DUMMYFUNCTION("IF($J302="""", """", ""Connection from NonPublishedInformation to "" &amp; REGEXEXTRACT(MasterCMCopy!$X302, "".*:(.*)"") &amp; "" under "" &amp; $J302 &amp; ""_"" &amp; $K302)"),"Connection from NonPublishedInformation to MonetaryValue under MG-MonetaryValue-hasApproximateGroupFrameworkAgreementValue-LotGroupAwardInformation_ND-NoticeResultGroupFA")</f>
        <v>Connection from NonPublishedInformation to MonetaryValue under MG-MonetaryValue-hasApproximateGroupFrameworkAgreementValue-LotGroupAwardInformation_ND-NoticeResultGroupFA</v>
      </c>
      <c r="N302" s="84" t="str">
        <f t="shared" si="6"/>
        <v>tedm:MG-MonetaryValue-hasApproximateGroupFrameworkAgreementValue-LotGroupAwardInformation_ND-NoticeResultGroupFA</v>
      </c>
      <c r="O302" s="86" t="str">
        <f>IFERROR(__xludf.DUMMYFUNCTION("IF($J302="""", """", IF($J302=""MG-Procedure"", """", REGEXREPLACE(MasterCMCopy!$P302,""\[[^\]]+\]"","""")))"),"efac:FieldsPrivacy")</f>
        <v>efac:FieldsPrivacy</v>
      </c>
      <c r="P302" s="83" t="str">
        <f>IFERROR(__xludf.DUMMYFUNCTION("REGEXREPLACE($O302,""[^/]+"","".."")"),"..")</f>
        <v>..</v>
      </c>
      <c r="Q302" s="84" t="str">
        <f>IF(AND(LEFT(MasterCMCopy!$C302,6)="BT-195", OR(MasterCMCopy!$O302&lt;&gt;MasterCMCopy!$O301,$G302&lt;&gt;$G301,$H302&lt;&gt;$H301)),MasterCMCopy!$C302,"")</f>
        <v/>
      </c>
      <c r="R302" s="84" t="str">
        <f>IF(AND(LEFT(MasterCMCopy!$C302,6)="BT-195", OR(MasterCMCopy!$O302&lt;&gt;MasterCMCopy!$O301,$G302&lt;&gt;$G301,$H302&lt;&gt;$H301)), "The field " &amp; MasterCMCopy!$C302 &amp; ", " &amp; MasterCMCopy!$D302 &amp; ", specifies information to generate the URI of the masked property","")</f>
        <v/>
      </c>
      <c r="S302" s="84" t="str">
        <f>IF(AND(LEFT(MasterCMCopy!$C302,6)="BT-195", OR(MasterCMCopy!$O302&lt;&gt;MasterCMCopy!$O301,$G302&lt;&gt;$G301,$H302&lt;&gt;$H301)),MasterCMCopy!$O302,"")</f>
        <v/>
      </c>
      <c r="T302" s="84" t="str">
        <f>IFERROR(__xludf.DUMMYFUNCTION("IF(AND(LEFT(MasterCMCopy!$C302,6)=""BT-195"", MasterCMCopy!$O302&lt;&gt;MasterCMCopy!$O301),IFNA(REGEXEXTRACT(MasterCMCopy!$Y302,""&lt;(.*)&gt;""),""UNKNOWN""),"""")"),"")</f>
        <v/>
      </c>
      <c r="U302" s="84" t="str">
        <f>IF(AND(LEFT(MasterCMCopy!$C302,6)="BT-197", MasterCMCopy!$C302&lt;&gt;MasterCMCopy!$C301),MasterCMCopy!$C302,"")</f>
        <v/>
      </c>
      <c r="V302" s="84" t="str">
        <f>IF(AND(LEFT(MasterCMCopy!$C302,6)="BT-197", MasterCMCopy!$C302&lt;&gt;MasterCMCopy!$C301), "In " &amp; MasterCMCopy!$C302 &amp; ", " &amp; MasterCMCopy!$D302 &amp; ", we link to the at-voc:non-publication-justification controlled list","")</f>
        <v/>
      </c>
      <c r="W302" s="84" t="str">
        <f>IF(AND(LEFT(MasterCMCopy!$C302,6)="BT-198", MasterCMCopy!$C302&lt;&gt;MasterCMCopy!$C301),MasterCMCopy!$C302,"")</f>
        <v/>
      </c>
      <c r="X302" s="84" t="str">
        <f>IF(AND(LEFT(MasterCMCopy!$C302,6)="BT-198", MasterCMCopy!$C302&lt;&gt;MasterCMCopy!$C301), MasterCMCopy!$D302 &amp; IF(AND(MasterCMCopy!$C302=MasterCMCopy!$C303, MasterCMCopy!$D302&lt;&gt;MasterCMCopy!$D303), (" (" &amp; MasterCMCopy!$D303 &amp; " below SDK 1.6)"), ""),"")</f>
        <v/>
      </c>
      <c r="Y302" s="84" t="str">
        <f t="shared" si="2"/>
        <v>tedm:MG-langString-hasConfidentialityJustification--NonPublishedInformation-ND-GroupReestimatedValueUnpublish</v>
      </c>
      <c r="Z302" s="84" t="str">
        <f t="shared" si="3"/>
        <v/>
      </c>
      <c r="AA302" s="84" t="str">
        <f>IF(AND(LEFT(MasterCMCopy!$C302,6)="BT-196", MasterCMCopy!$C302&lt;&gt;MasterCMCopy!$C301),MasterCMCopy!$C302,"")</f>
        <v/>
      </c>
      <c r="AB302" s="84" t="str">
        <f>IF(AND(LEFT(MasterCMCopy!$C302,6)="BT-196", MasterCMCopy!$C302&lt;&gt;MasterCMCopy!$C301), MasterCMCopy!$D302 &amp; " of " &amp; MasterCMCopy!$L302 &amp; " under " &amp; MasterCMCopy!$I302,"")</f>
        <v/>
      </c>
      <c r="AC302" s="84" t="str">
        <f t="shared" si="4"/>
        <v/>
      </c>
      <c r="AD302" s="84" t="str">
        <f t="shared" si="5"/>
        <v/>
      </c>
    </row>
    <row r="303">
      <c r="A303" s="84" t="str">
        <f t="shared" si="1"/>
        <v/>
      </c>
      <c r="B303" s="84" t="str">
        <f>IF(MasterCMCopy!$X303="","---", "tedm:" &amp; IF(LEFT(MasterCMCopy!$C303, 3)="ND-", IF(LEFT(MasterCMCopy!$C307, 3)="ND-", MasterCMCopy!$L309, MasterCMCopy!$L307) &amp; "-" &amp; MasterCMCopy!$C303, MasterCMCopy!$L303 &amp; "-" &amp; MasterCMCopy!$I303))</f>
        <v>tedm:MG-NonPublishedInformation-ND-GroupReestimatedValueUnpublish</v>
      </c>
      <c r="C303" s="85" t="str">
        <f>IF(AND(LEFT(MasterCMCopy!$C303,6)="BT-195", OR(LEFT(MasterCMCopy!$C302,3)="ND-",$B303&lt;&gt;$B302)),MasterCMCopy!$L303,"")</f>
        <v>MG-NonPublishedInformation</v>
      </c>
      <c r="D303" s="84" t="str">
        <f>IF(AND(LEFT(MasterCMCopy!$C303,3)="ND-", OR(MasterCMCopy!$N303&lt;&gt;MasterCMCopy!$N302, MasterCMCopy!$P303&lt;&gt;MasterCMCopy!$P302)),MasterCMCopy!$C303,"")</f>
        <v/>
      </c>
      <c r="E303" s="84" t="str">
        <f>IF(AND(LEFT(MasterCMCopy!$C303,3)="ND-", OR(MasterCMCopy!$N303&lt;&gt;MasterCMCopy!$N302, MasterCMCopy!$P303&lt;&gt;MasterCMCopy!$P302)),MasterCMCopy!$N303,"")</f>
        <v/>
      </c>
      <c r="F303" s="86" t="str">
        <f>IFERROR(__xludf.DUMMYFUNCTION("IF($E303="""", """", REGEXEXTRACT($E303,""efbc:FieldIdentifierCode[^\]]+""))"),"")</f>
        <v/>
      </c>
      <c r="G303" s="87" t="str">
        <f>MasterCMCopy!A303</f>
        <v>1.5</v>
      </c>
      <c r="H303" s="87" t="str">
        <f>MasterCMCopy!B303</f>
        <v>1.6</v>
      </c>
      <c r="J303" s="86" t="str">
        <f>IF(LEFT(MasterCMCopy!$C303,3)="ND-", IF(LEFT(MasterCMCopy!$X303,10)&lt;&gt;"epo:NonPub", MasterCMCopy!$L303, IF(RIGHT(MasterCMCopy!$X303,13)="epo:Procedure", "MG-Procedure", "")), "")</f>
        <v/>
      </c>
      <c r="K303" s="85" t="str">
        <f>IF(J303="", "", IF(J303="MG-Procedure", "ND-Root", MasterCMCopy!H303))</f>
        <v/>
      </c>
      <c r="L303" s="84" t="str">
        <f>IF($J303="", "", MasterCMCopy!$C303 &amp; " (concernsMaskedObject)")</f>
        <v/>
      </c>
      <c r="M303" s="84" t="str">
        <f>IFERROR(__xludf.DUMMYFUNCTION("IF($J303="""", """", ""Connection from NonPublishedInformation to "" &amp; REGEXEXTRACT(MasterCMCopy!$X303, "".*:(.*)"") &amp; "" under "" &amp; $J303 &amp; ""_"" &amp; $K303)"),"")</f>
        <v/>
      </c>
      <c r="N303" s="84" t="str">
        <f t="shared" si="6"/>
        <v/>
      </c>
      <c r="O303" s="86" t="str">
        <f>IFERROR(__xludf.DUMMYFUNCTION("IF($J303="""", """", IF($J303=""MG-Procedure"", """", REGEXREPLACE(MasterCMCopy!$P303,""\[[^\]]+\]"","""")))"),"")</f>
        <v/>
      </c>
      <c r="P303" s="83" t="str">
        <f>IFERROR(__xludf.DUMMYFUNCTION("REGEXREPLACE($O303,""[^/]+"","".."")"),"")</f>
        <v/>
      </c>
      <c r="Q303" s="84" t="str">
        <f>IF(AND(LEFT(MasterCMCopy!$C303,6)="BT-195", OR(MasterCMCopy!$O303&lt;&gt;MasterCMCopy!$O302,$G303&lt;&gt;$G302,$H303&lt;&gt;$H302)),MasterCMCopy!$C303,"")</f>
        <v>BT-195(BT-1561)-NoticeResult</v>
      </c>
      <c r="R303" s="84" t="str">
        <f>IF(AND(LEFT(MasterCMCopy!$C303,6)="BT-195", OR(MasterCMCopy!$O303&lt;&gt;MasterCMCopy!$O302,$G303&lt;&gt;$G302,$H303&lt;&gt;$H302)), "The field " &amp; MasterCMCopy!$C303 &amp; ", " &amp; MasterCMCopy!$D303 &amp; ", specifies information to generate the URI of the masked property","")</f>
        <v>The field BT-195(BT-1561)-NoticeResult, Unpublished Identifier, specifies information to generate the URI of the masked property</v>
      </c>
      <c r="S303" s="84" t="str">
        <f>IF(AND(LEFT(MasterCMCopy!$C303,6)="BT-195", OR(MasterCMCopy!$O303&lt;&gt;MasterCMCopy!$O302,$G303&lt;&gt;$G302,$H303&lt;&gt;$H302)),MasterCMCopy!$O303,"")</f>
        <v>efbc:FieldIdentifierCode/text() = 'not-ree-val'</v>
      </c>
      <c r="T303" s="88" t="str">
        <f>IFERROR(__xludf.DUMMYFUNCTION("IF(AND(LEFT(MasterCMCopy!$C303,6)=""BT-195"", MasterCMCopy!$O303&lt;&gt;MasterCMCopy!$O302),IFNA(REGEXEXTRACT(MasterCMCopy!$Y303,""&lt;(.*)&gt;""),""UNKNOWN""),"""")"),"http://data.europa.eu/a4g/ontology#hasAmountValue")</f>
        <v>http://data.europa.eu/a4g/ontology#hasAmountValue</v>
      </c>
      <c r="U303" s="84" t="str">
        <f>IF(AND(LEFT(MasterCMCopy!$C303,6)="BT-197", MasterCMCopy!$C303&lt;&gt;MasterCMCopy!$C302),MasterCMCopy!$C303,"")</f>
        <v/>
      </c>
      <c r="V303" s="84" t="str">
        <f>IF(AND(LEFT(MasterCMCopy!$C303,6)="BT-197", MasterCMCopy!$C303&lt;&gt;MasterCMCopy!$C302), "In " &amp; MasterCMCopy!$C303 &amp; ", " &amp; MasterCMCopy!$D303 &amp; ", we link to the at-voc:non-publication-justification controlled list","")</f>
        <v/>
      </c>
      <c r="W303" s="84" t="str">
        <f>IF(AND(LEFT(MasterCMCopy!$C303,6)="BT-198", MasterCMCopy!$C303&lt;&gt;MasterCMCopy!$C302),MasterCMCopy!$C303,"")</f>
        <v/>
      </c>
      <c r="X303" s="84" t="str">
        <f>IF(AND(LEFT(MasterCMCopy!$C303,6)="BT-198", MasterCMCopy!$C303&lt;&gt;MasterCMCopy!$C302), MasterCMCopy!$D303 &amp; IF(AND(MasterCMCopy!$C303=MasterCMCopy!$C304, MasterCMCopy!$D303&lt;&gt;MasterCMCopy!$D304), (" (" &amp; MasterCMCopy!$D304 &amp; " below SDK 1.6)"), ""),"")</f>
        <v/>
      </c>
      <c r="Y303" s="84" t="str">
        <f t="shared" si="2"/>
        <v>tedm:MG-langString-hasConfidentialityJustification--NonPublishedInformation-ND-GroupReestimatedValueUnpublish</v>
      </c>
      <c r="Z303" s="84" t="str">
        <f t="shared" si="3"/>
        <v/>
      </c>
      <c r="AA303" s="84" t="str">
        <f>IF(AND(LEFT(MasterCMCopy!$C303,6)="BT-196", MasterCMCopy!$C303&lt;&gt;MasterCMCopy!$C302),MasterCMCopy!$C303,"")</f>
        <v/>
      </c>
      <c r="AB303" s="84" t="str">
        <f>IF(AND(LEFT(MasterCMCopy!$C303,6)="BT-196", MasterCMCopy!$C303&lt;&gt;MasterCMCopy!$C302), MasterCMCopy!$D303 &amp; " of " &amp; MasterCMCopy!$L303 &amp; " under " &amp; MasterCMCopy!$I303,"")</f>
        <v/>
      </c>
      <c r="AC303" s="84" t="str">
        <f t="shared" si="4"/>
        <v/>
      </c>
      <c r="AD303" s="84" t="str">
        <f t="shared" si="5"/>
        <v/>
      </c>
    </row>
    <row r="304">
      <c r="A304" s="84" t="str">
        <f t="shared" si="1"/>
        <v/>
      </c>
      <c r="B304" s="84" t="str">
        <f>IF(MasterCMCopy!$X304="","---", "tedm:" &amp; IF(LEFT(MasterCMCopy!$C304, 3)="ND-", IF(LEFT(MasterCMCopy!$C308, 3)="ND-", MasterCMCopy!$L310, MasterCMCopy!$L308) &amp; "-" &amp; MasterCMCopy!$C304, MasterCMCopy!$L304 &amp; "-" &amp; MasterCMCopy!$I304))</f>
        <v>tedm:MG-NonPublishedInformation-ND-GroupReestimatedValueUnpublish</v>
      </c>
      <c r="C304" s="85" t="str">
        <f>IF(AND(LEFT(MasterCMCopy!$C304,6)="BT-195", OR(LEFT(MasterCMCopy!$C303,3)="ND-",$B304&lt;&gt;$B303)),MasterCMCopy!$L304,"")</f>
        <v/>
      </c>
      <c r="D304" s="84" t="str">
        <f>IF(AND(LEFT(MasterCMCopy!$C304,3)="ND-", OR(MasterCMCopy!$N304&lt;&gt;MasterCMCopy!$N303, MasterCMCopy!$P304&lt;&gt;MasterCMCopy!$P303)),MasterCMCopy!$C304,"")</f>
        <v/>
      </c>
      <c r="E304" s="84" t="str">
        <f>IF(AND(LEFT(MasterCMCopy!$C304,3)="ND-", OR(MasterCMCopy!$N304&lt;&gt;MasterCMCopy!$N303, MasterCMCopy!$P304&lt;&gt;MasterCMCopy!$P303)),MasterCMCopy!$N304,"")</f>
        <v/>
      </c>
      <c r="F304" s="86" t="str">
        <f>IFERROR(__xludf.DUMMYFUNCTION("IF($E304="""", """", REGEXEXTRACT($E304,""efbc:FieldIdentifierCode[^\]]+""))"),"")</f>
        <v/>
      </c>
      <c r="G304" s="87" t="str">
        <f>MasterCMCopy!A304</f>
        <v>1.7</v>
      </c>
      <c r="H304" s="87" t="str">
        <f>MasterCMCopy!B304</f>
        <v/>
      </c>
      <c r="J304" s="86" t="str">
        <f>IF(LEFT(MasterCMCopy!$C304,3)="ND-", IF(LEFT(MasterCMCopy!$X304,10)&lt;&gt;"epo:NonPub", MasterCMCopy!$L304, IF(RIGHT(MasterCMCopy!$X304,13)="epo:Procedure", "MG-Procedure", "")), "")</f>
        <v/>
      </c>
      <c r="K304" s="85" t="str">
        <f>IF(J304="", "", IF(J304="MG-Procedure", "ND-Root", MasterCMCopy!H304))</f>
        <v/>
      </c>
      <c r="L304" s="84" t="str">
        <f>IF($J304="", "", MasterCMCopy!$C304 &amp; " (concernsMaskedObject)")</f>
        <v/>
      </c>
      <c r="M304" s="84" t="str">
        <f>IFERROR(__xludf.DUMMYFUNCTION("IF($J304="""", """", ""Connection from NonPublishedInformation to "" &amp; REGEXEXTRACT(MasterCMCopy!$X304, "".*:(.*)"") &amp; "" under "" &amp; $J304 &amp; ""_"" &amp; $K304)"),"")</f>
        <v/>
      </c>
      <c r="N304" s="84" t="str">
        <f t="shared" si="6"/>
        <v/>
      </c>
      <c r="O304" s="86" t="str">
        <f>IFERROR(__xludf.DUMMYFUNCTION("IF($J304="""", """", IF($J304=""MG-Procedure"", """", REGEXREPLACE(MasterCMCopy!$P304,""\[[^\]]+\]"","""")))"),"")</f>
        <v/>
      </c>
      <c r="P304" s="83" t="str">
        <f>IFERROR(__xludf.DUMMYFUNCTION("REGEXREPLACE($O304,""[^/]+"","".."")"),"")</f>
        <v/>
      </c>
      <c r="Q304" s="84" t="str">
        <f>IF(AND(LEFT(MasterCMCopy!$C304,6)="BT-195", OR(MasterCMCopy!$O304&lt;&gt;MasterCMCopy!$O303,$G304&lt;&gt;$G303,$H304&lt;&gt;$H303)),MasterCMCopy!$C304,"")</f>
        <v>BT-195(BT-1561)-NoticeResult</v>
      </c>
      <c r="R304" s="84" t="str">
        <f>IF(AND(LEFT(MasterCMCopy!$C304,6)="BT-195", OR(MasterCMCopy!$O304&lt;&gt;MasterCMCopy!$O303,$G304&lt;&gt;$G303,$H304&lt;&gt;$H303)), "The field " &amp; MasterCMCopy!$C304 &amp; ", " &amp; MasterCMCopy!$D304 &amp; ", specifies information to generate the URI of the masked property","")</f>
        <v>The field BT-195(BT-1561)-NoticeResult, Unpublished Identifier, specifies information to generate the URI of the masked property</v>
      </c>
      <c r="S304" s="84" t="str">
        <f>IF(AND(LEFT(MasterCMCopy!$C304,6)="BT-195", OR(MasterCMCopy!$O304&lt;&gt;MasterCMCopy!$O303,$G304&lt;&gt;$G303,$H304&lt;&gt;$H303)),MasterCMCopy!$O304,"")</f>
        <v>efbc:FieldIdentifierCode/text() = 'gro-ree-val'</v>
      </c>
      <c r="T304" s="88" t="str">
        <f>IFERROR(__xludf.DUMMYFUNCTION("IF(AND(LEFT(MasterCMCopy!$C304,6)=""BT-195"", MasterCMCopy!$O304&lt;&gt;MasterCMCopy!$O303),IFNA(REGEXEXTRACT(MasterCMCopy!$Y304,""&lt;(.*)&gt;""),""UNKNOWN""),"""")"),"http://data.europa.eu/a4g/ontology#hasAmountValue")</f>
        <v>http://data.europa.eu/a4g/ontology#hasAmountValue</v>
      </c>
      <c r="U304" s="84" t="str">
        <f>IF(AND(LEFT(MasterCMCopy!$C304,6)="BT-197", MasterCMCopy!$C304&lt;&gt;MasterCMCopy!$C303),MasterCMCopy!$C304,"")</f>
        <v/>
      </c>
      <c r="V304" s="84" t="str">
        <f>IF(AND(LEFT(MasterCMCopy!$C304,6)="BT-197", MasterCMCopy!$C304&lt;&gt;MasterCMCopy!$C303), "In " &amp; MasterCMCopy!$C304 &amp; ", " &amp; MasterCMCopy!$D304 &amp; ", we link to the at-voc:non-publication-justification controlled list","")</f>
        <v/>
      </c>
      <c r="W304" s="84" t="str">
        <f>IF(AND(LEFT(MasterCMCopy!$C304,6)="BT-198", MasterCMCopy!$C304&lt;&gt;MasterCMCopy!$C303),MasterCMCopy!$C304,"")</f>
        <v/>
      </c>
      <c r="X304" s="84" t="str">
        <f>IF(AND(LEFT(MasterCMCopy!$C304,6)="BT-198", MasterCMCopy!$C304&lt;&gt;MasterCMCopy!$C303), MasterCMCopy!$D304 &amp; IF(AND(MasterCMCopy!$C304=MasterCMCopy!$C305, MasterCMCopy!$D304&lt;&gt;MasterCMCopy!$D305), (" (" &amp; MasterCMCopy!$D305 &amp; " below SDK 1.6)"), ""),"")</f>
        <v/>
      </c>
      <c r="Y304" s="84" t="str">
        <f t="shared" si="2"/>
        <v>tedm:MG-langString-hasConfidentialityJustification--NonPublishedInformation-ND-GroupReestimatedValueUnpublish</v>
      </c>
      <c r="Z304" s="84" t="str">
        <f t="shared" si="3"/>
        <v/>
      </c>
      <c r="AA304" s="84" t="str">
        <f>IF(AND(LEFT(MasterCMCopy!$C304,6)="BT-196", MasterCMCopy!$C304&lt;&gt;MasterCMCopy!$C303),MasterCMCopy!$C304,"")</f>
        <v/>
      </c>
      <c r="AB304" s="84" t="str">
        <f>IF(AND(LEFT(MasterCMCopy!$C304,6)="BT-196", MasterCMCopy!$C304&lt;&gt;MasterCMCopy!$C303), MasterCMCopy!$D304 &amp; " of " &amp; MasterCMCopy!$L304 &amp; " under " &amp; MasterCMCopy!$I304,"")</f>
        <v/>
      </c>
      <c r="AC304" s="84" t="str">
        <f t="shared" si="4"/>
        <v/>
      </c>
      <c r="AD304" s="84" t="str">
        <f t="shared" si="5"/>
        <v/>
      </c>
    </row>
    <row r="305">
      <c r="A305" s="84" t="str">
        <f t="shared" si="1"/>
        <v/>
      </c>
      <c r="B305" s="84" t="str">
        <f>IF(MasterCMCopy!$X305="","---", "tedm:" &amp; IF(LEFT(MasterCMCopy!$C305, 3)="ND-", IF(LEFT(MasterCMCopy!$C309, 3)="ND-", MasterCMCopy!$L311, MasterCMCopy!$L309) &amp; "-" &amp; MasterCMCopy!$C305, MasterCMCopy!$L305 &amp; "-" &amp; MasterCMCopy!$I305))</f>
        <v>tedm:MG-NonPublishedInformation-ND-GroupReestimatedValueUnpublish</v>
      </c>
      <c r="C305" s="85" t="str">
        <f>IF(AND(LEFT(MasterCMCopy!$C305,6)="BT-195", OR(LEFT(MasterCMCopy!$C304,3)="ND-",$B305&lt;&gt;$B304)),MasterCMCopy!$L305,"")</f>
        <v/>
      </c>
      <c r="D305" s="84" t="str">
        <f>IF(AND(LEFT(MasterCMCopy!$C305,3)="ND-", OR(MasterCMCopy!$N305&lt;&gt;MasterCMCopy!$N304, MasterCMCopy!$P305&lt;&gt;MasterCMCopy!$P304)),MasterCMCopy!$C305,"")</f>
        <v/>
      </c>
      <c r="E305" s="84" t="str">
        <f>IF(AND(LEFT(MasterCMCopy!$C305,3)="ND-", OR(MasterCMCopy!$N305&lt;&gt;MasterCMCopy!$N304, MasterCMCopy!$P305&lt;&gt;MasterCMCopy!$P304)),MasterCMCopy!$N305,"")</f>
        <v/>
      </c>
      <c r="F305" s="86" t="str">
        <f>IFERROR(__xludf.DUMMYFUNCTION("IF($E305="""", """", REGEXEXTRACT($E305,""efbc:FieldIdentifierCode[^\]]+""))"),"")</f>
        <v/>
      </c>
      <c r="G305" s="87" t="str">
        <f>MasterCMCopy!A305</f>
        <v>1.5</v>
      </c>
      <c r="H305" s="87" t="str">
        <f>MasterCMCopy!B305</f>
        <v>1.6</v>
      </c>
      <c r="J305" s="86" t="str">
        <f>IF(LEFT(MasterCMCopy!$C305,3)="ND-", IF(LEFT(MasterCMCopy!$X305,10)&lt;&gt;"epo:NonPub", MasterCMCopy!$L305, IF(RIGHT(MasterCMCopy!$X305,13)="epo:Procedure", "MG-Procedure", "")), "")</f>
        <v/>
      </c>
      <c r="K305" s="85" t="str">
        <f>IF(J305="", "", IF(J305="MG-Procedure", "ND-Root", MasterCMCopy!H305))</f>
        <v/>
      </c>
      <c r="L305" s="84" t="str">
        <f>IF($J305="", "", MasterCMCopy!$C305 &amp; " (concernsMaskedObject)")</f>
        <v/>
      </c>
      <c r="M305" s="84" t="str">
        <f>IFERROR(__xludf.DUMMYFUNCTION("IF($J305="""", """", ""Connection from NonPublishedInformation to "" &amp; REGEXEXTRACT(MasterCMCopy!$X305, "".*:(.*)"") &amp; "" under "" &amp; $J305 &amp; ""_"" &amp; $K305)"),"")</f>
        <v/>
      </c>
      <c r="N305" s="84" t="str">
        <f t="shared" si="6"/>
        <v/>
      </c>
      <c r="O305" s="86" t="str">
        <f>IFERROR(__xludf.DUMMYFUNCTION("IF($J305="""", """", IF($J305=""MG-Procedure"", """", REGEXREPLACE(MasterCMCopy!$P305,""\[[^\]]+\]"","""")))"),"")</f>
        <v/>
      </c>
      <c r="P305" s="83" t="str">
        <f>IFERROR(__xludf.DUMMYFUNCTION("REGEXREPLACE($O305,""[^/]+"","".."")"),"")</f>
        <v/>
      </c>
      <c r="Q305" s="84" t="str">
        <f>IF(AND(LEFT(MasterCMCopy!$C305,6)="BT-195", OR(MasterCMCopy!$O305&lt;&gt;MasterCMCopy!$O304,$G305&lt;&gt;$G304,$H305&lt;&gt;$H304)),MasterCMCopy!$C305,"")</f>
        <v/>
      </c>
      <c r="R305" s="84" t="str">
        <f>IF(AND(LEFT(MasterCMCopy!$C305,6)="BT-195", OR(MasterCMCopy!$O305&lt;&gt;MasterCMCopy!$O304,$G305&lt;&gt;$G304,$H305&lt;&gt;$H304)), "The field " &amp; MasterCMCopy!$C305 &amp; ", " &amp; MasterCMCopy!$D305 &amp; ", specifies information to generate the URI of the masked property","")</f>
        <v/>
      </c>
      <c r="S305" s="84" t="str">
        <f>IF(AND(LEFT(MasterCMCopy!$C305,6)="BT-195", OR(MasterCMCopy!$O305&lt;&gt;MasterCMCopy!$O304,$G305&lt;&gt;$G304,$H305&lt;&gt;$H304)),MasterCMCopy!$O305,"")</f>
        <v/>
      </c>
      <c r="T305" s="84" t="str">
        <f>IFERROR(__xludf.DUMMYFUNCTION("IF(AND(LEFT(MasterCMCopy!$C305,6)=""BT-195"", MasterCMCopy!$O305&lt;&gt;MasterCMCopy!$O304),IFNA(REGEXEXTRACT(MasterCMCopy!$Y305,""&lt;(.*)&gt;""),""UNKNOWN""),"""")"),"")</f>
        <v/>
      </c>
      <c r="U305" s="84" t="str">
        <f>IF(AND(LEFT(MasterCMCopy!$C305,6)="BT-197", MasterCMCopy!$C305&lt;&gt;MasterCMCopy!$C304),MasterCMCopy!$C305,"")</f>
        <v/>
      </c>
      <c r="V305" s="84" t="str">
        <f>IF(AND(LEFT(MasterCMCopy!$C305,6)="BT-197", MasterCMCopy!$C305&lt;&gt;MasterCMCopy!$C304), "In " &amp; MasterCMCopy!$C305 &amp; ", " &amp; MasterCMCopy!$D305 &amp; ", we link to the at-voc:non-publication-justification controlled list","")</f>
        <v/>
      </c>
      <c r="W305" s="84" t="str">
        <f>IF(AND(LEFT(MasterCMCopy!$C305,6)="BT-198", MasterCMCopy!$C305&lt;&gt;MasterCMCopy!$C304),MasterCMCopy!$C305,"")</f>
        <v/>
      </c>
      <c r="X305" s="84" t="str">
        <f>IF(AND(LEFT(MasterCMCopy!$C305,6)="BT-198", MasterCMCopy!$C305&lt;&gt;MasterCMCopy!$C304), MasterCMCopy!$D305 &amp; IF(AND(MasterCMCopy!$C305=MasterCMCopy!$C306, MasterCMCopy!$D305&lt;&gt;MasterCMCopy!$D306), (" (" &amp; MasterCMCopy!$D306 &amp; " below SDK 1.6)"), ""),"")</f>
        <v/>
      </c>
      <c r="Y305" s="84" t="str">
        <f t="shared" si="2"/>
        <v>tedm:MG-langString-hasConfidentialityJustification--NonPublishedInformation-ND-GroupReestimatedValueUnpublish</v>
      </c>
      <c r="Z305" s="84" t="str">
        <f t="shared" si="3"/>
        <v/>
      </c>
      <c r="AA305" s="84" t="str">
        <f>IF(AND(LEFT(MasterCMCopy!$C305,6)="BT-196", MasterCMCopy!$C305&lt;&gt;MasterCMCopy!$C304),MasterCMCopy!$C305,"")</f>
        <v>BT-196(BT-1561)-NoticeResult</v>
      </c>
      <c r="AB305" s="84" t="str">
        <f>IF(AND(LEFT(MasterCMCopy!$C305,6)="BT-196", MasterCMCopy!$C305&lt;&gt;MasterCMCopy!$C304), MasterCMCopy!$D305 &amp; " of " &amp; MasterCMCopy!$L305 &amp; " under " &amp; MasterCMCopy!$I305,"")</f>
        <v>Unpublished Justification Description of MG-NonPublishedInformation under ND-GroupReestimatedValueUnpublish</v>
      </c>
      <c r="AC305" s="84" t="str">
        <f t="shared" si="4"/>
        <v>BT-196(BT-1561)-NoticeResult-Language</v>
      </c>
      <c r="AD305" s="84" t="str">
        <f t="shared" si="5"/>
        <v>Language of Unpublished Justification Description of MG-NonPublishedInformation under ND-GroupReestimatedValueUnpublish</v>
      </c>
    </row>
    <row r="306">
      <c r="A306" s="84" t="str">
        <f t="shared" si="1"/>
        <v/>
      </c>
      <c r="B306" s="84" t="str">
        <f>IF(MasterCMCopy!$X306="","---", "tedm:" &amp; IF(LEFT(MasterCMCopy!$C306, 3)="ND-", IF(LEFT(MasterCMCopy!$C310, 3)="ND-", MasterCMCopy!$L312, MasterCMCopy!$L310) &amp; "-" &amp; MasterCMCopy!$C306, MasterCMCopy!$L306 &amp; "-" &amp; MasterCMCopy!$I306))</f>
        <v>tedm:MG-NonPublishedInformation-ND-GroupReestimatedValueUnpublish</v>
      </c>
      <c r="C306" s="85" t="str">
        <f>IF(AND(LEFT(MasterCMCopy!$C306,6)="BT-195", OR(LEFT(MasterCMCopy!$C305,3)="ND-",$B306&lt;&gt;$B305)),MasterCMCopy!$L306,"")</f>
        <v/>
      </c>
      <c r="D306" s="84" t="str">
        <f>IF(AND(LEFT(MasterCMCopy!$C306,3)="ND-", OR(MasterCMCopy!$N306&lt;&gt;MasterCMCopy!$N305, MasterCMCopy!$P306&lt;&gt;MasterCMCopy!$P305)),MasterCMCopy!$C306,"")</f>
        <v/>
      </c>
      <c r="E306" s="84" t="str">
        <f>IF(AND(LEFT(MasterCMCopy!$C306,3)="ND-", OR(MasterCMCopy!$N306&lt;&gt;MasterCMCopy!$N305, MasterCMCopy!$P306&lt;&gt;MasterCMCopy!$P305)),MasterCMCopy!$N306,"")</f>
        <v/>
      </c>
      <c r="F306" s="86" t="str">
        <f>IFERROR(__xludf.DUMMYFUNCTION("IF($E306="""", """", REGEXEXTRACT($E306,""efbc:FieldIdentifierCode[^\]]+""))"),"")</f>
        <v/>
      </c>
      <c r="G306" s="87" t="str">
        <f>MasterCMCopy!A306</f>
        <v>1.7</v>
      </c>
      <c r="H306" s="87" t="str">
        <f>MasterCMCopy!B306</f>
        <v/>
      </c>
      <c r="J306" s="86" t="str">
        <f>IF(LEFT(MasterCMCopy!$C306,3)="ND-", IF(LEFT(MasterCMCopy!$X306,10)&lt;&gt;"epo:NonPub", MasterCMCopy!$L306, IF(RIGHT(MasterCMCopy!$X306,13)="epo:Procedure", "MG-Procedure", "")), "")</f>
        <v/>
      </c>
      <c r="K306" s="85" t="str">
        <f>IF(J306="", "", IF(J306="MG-Procedure", "ND-Root", MasterCMCopy!H306))</f>
        <v/>
      </c>
      <c r="L306" s="84" t="str">
        <f>IF($J306="", "", MasterCMCopy!$C306 &amp; " (concernsMaskedObject)")</f>
        <v/>
      </c>
      <c r="M306" s="84" t="str">
        <f>IFERROR(__xludf.DUMMYFUNCTION("IF($J306="""", """", ""Connection from NonPublishedInformation to "" &amp; REGEXEXTRACT(MasterCMCopy!$X306, "".*:(.*)"") &amp; "" under "" &amp; $J306 &amp; ""_"" &amp; $K306)"),"")</f>
        <v/>
      </c>
      <c r="N306" s="84" t="str">
        <f t="shared" si="6"/>
        <v/>
      </c>
      <c r="O306" s="86" t="str">
        <f>IFERROR(__xludf.DUMMYFUNCTION("IF($J306="""", """", IF($J306=""MG-Procedure"", """", REGEXREPLACE(MasterCMCopy!$P306,""\[[^\]]+\]"","""")))"),"")</f>
        <v/>
      </c>
      <c r="P306" s="83" t="str">
        <f>IFERROR(__xludf.DUMMYFUNCTION("REGEXREPLACE($O306,""[^/]+"","".."")"),"")</f>
        <v/>
      </c>
      <c r="Q306" s="84" t="str">
        <f>IF(AND(LEFT(MasterCMCopy!$C306,6)="BT-195", OR(MasterCMCopy!$O306&lt;&gt;MasterCMCopy!$O305,$G306&lt;&gt;$G305,$H306&lt;&gt;$H305)),MasterCMCopy!$C306,"")</f>
        <v/>
      </c>
      <c r="R306" s="84" t="str">
        <f>IF(AND(LEFT(MasterCMCopy!$C306,6)="BT-195", OR(MasterCMCopy!$O306&lt;&gt;MasterCMCopy!$O305,$G306&lt;&gt;$G305,$H306&lt;&gt;$H305)), "The field " &amp; MasterCMCopy!$C306 &amp; ", " &amp; MasterCMCopy!$D306 &amp; ", specifies information to generate the URI of the masked property","")</f>
        <v/>
      </c>
      <c r="S306" s="84" t="str">
        <f>IF(AND(LEFT(MasterCMCopy!$C306,6)="BT-195", OR(MasterCMCopy!$O306&lt;&gt;MasterCMCopy!$O305,$G306&lt;&gt;$G305,$H306&lt;&gt;$H305)),MasterCMCopy!$O306,"")</f>
        <v/>
      </c>
      <c r="T306" s="84" t="str">
        <f>IFERROR(__xludf.DUMMYFUNCTION("IF(AND(LEFT(MasterCMCopy!$C306,6)=""BT-195"", MasterCMCopy!$O306&lt;&gt;MasterCMCopy!$O305),IFNA(REGEXEXTRACT(MasterCMCopy!$Y306,""&lt;(.*)&gt;""),""UNKNOWN""),"""")"),"")</f>
        <v/>
      </c>
      <c r="U306" s="84" t="str">
        <f>IF(AND(LEFT(MasterCMCopy!$C306,6)="BT-197", MasterCMCopy!$C306&lt;&gt;MasterCMCopy!$C305),MasterCMCopy!$C306,"")</f>
        <v/>
      </c>
      <c r="V306" s="84" t="str">
        <f>IF(AND(LEFT(MasterCMCopy!$C306,6)="BT-197", MasterCMCopy!$C306&lt;&gt;MasterCMCopy!$C305), "In " &amp; MasterCMCopy!$C306 &amp; ", " &amp; MasterCMCopy!$D306 &amp; ", we link to the at-voc:non-publication-justification controlled list","")</f>
        <v/>
      </c>
      <c r="W306" s="84" t="str">
        <f>IF(AND(LEFT(MasterCMCopy!$C306,6)="BT-198", MasterCMCopy!$C306&lt;&gt;MasterCMCopy!$C305),MasterCMCopy!$C306,"")</f>
        <v/>
      </c>
      <c r="X306" s="84" t="str">
        <f>IF(AND(LEFT(MasterCMCopy!$C306,6)="BT-198", MasterCMCopy!$C306&lt;&gt;MasterCMCopy!$C305), MasterCMCopy!$D306 &amp; IF(AND(MasterCMCopy!$C306=MasterCMCopy!$C307, MasterCMCopy!$D306&lt;&gt;MasterCMCopy!$D307), (" (" &amp; MasterCMCopy!$D307 &amp; " below SDK 1.6)"), ""),"")</f>
        <v/>
      </c>
      <c r="Y306" s="84" t="str">
        <f t="shared" si="2"/>
        <v>tedm:MG-langString-hasConfidentialityJustification--NonPublishedInformation-ND-GroupReestimatedValueUnpublish</v>
      </c>
      <c r="Z306" s="84" t="str">
        <f t="shared" si="3"/>
        <v/>
      </c>
      <c r="AA306" s="84" t="str">
        <f>IF(AND(LEFT(MasterCMCopy!$C306,6)="BT-196", MasterCMCopy!$C306&lt;&gt;MasterCMCopy!$C305),MasterCMCopy!$C306,"")</f>
        <v/>
      </c>
      <c r="AB306" s="84" t="str">
        <f>IF(AND(LEFT(MasterCMCopy!$C306,6)="BT-196", MasterCMCopy!$C306&lt;&gt;MasterCMCopy!$C305), MasterCMCopy!$D306 &amp; " of " &amp; MasterCMCopy!$L306 &amp; " under " &amp; MasterCMCopy!$I306,"")</f>
        <v/>
      </c>
      <c r="AC306" s="84" t="str">
        <f t="shared" si="4"/>
        <v/>
      </c>
      <c r="AD306" s="84" t="str">
        <f t="shared" si="5"/>
        <v/>
      </c>
    </row>
    <row r="307">
      <c r="A307" s="84" t="str">
        <f t="shared" si="1"/>
        <v/>
      </c>
      <c r="B307" s="84" t="str">
        <f>IF(MasterCMCopy!$X307="","---", "tedm:" &amp; IF(LEFT(MasterCMCopy!$C307, 3)="ND-", IF(LEFT(MasterCMCopy!$C311, 3)="ND-", MasterCMCopy!$L313, MasterCMCopy!$L311) &amp; "-" &amp; MasterCMCopy!$C307, MasterCMCopy!$L307 &amp; "-" &amp; MasterCMCopy!$I307))</f>
        <v>tedm:MG-NonPublishedInformation-ND-GroupReestimatedValueUnpublish</v>
      </c>
      <c r="C307" s="85" t="str">
        <f>IF(AND(LEFT(MasterCMCopy!$C307,6)="BT-195", OR(LEFT(MasterCMCopy!$C306,3)="ND-",$B307&lt;&gt;$B306)),MasterCMCopy!$L307,"")</f>
        <v/>
      </c>
      <c r="D307" s="84" t="str">
        <f>IF(AND(LEFT(MasterCMCopy!$C307,3)="ND-", OR(MasterCMCopy!$N307&lt;&gt;MasterCMCopy!$N306, MasterCMCopy!$P307&lt;&gt;MasterCMCopy!$P306)),MasterCMCopy!$C307,"")</f>
        <v/>
      </c>
      <c r="E307" s="84" t="str">
        <f>IF(AND(LEFT(MasterCMCopy!$C307,3)="ND-", OR(MasterCMCopy!$N307&lt;&gt;MasterCMCopy!$N306, MasterCMCopy!$P307&lt;&gt;MasterCMCopy!$P306)),MasterCMCopy!$N307,"")</f>
        <v/>
      </c>
      <c r="F307" s="86" t="str">
        <f>IFERROR(__xludf.DUMMYFUNCTION("IF($E307="""", """", REGEXEXTRACT($E307,""efbc:FieldIdentifierCode[^\]]+""))"),"")</f>
        <v/>
      </c>
      <c r="G307" s="87" t="str">
        <f>MasterCMCopy!A307</f>
        <v>1.5</v>
      </c>
      <c r="H307" s="87" t="str">
        <f>MasterCMCopy!B307</f>
        <v>1.6</v>
      </c>
      <c r="J307" s="86" t="str">
        <f>IF(LEFT(MasterCMCopy!$C307,3)="ND-", IF(LEFT(MasterCMCopy!$X307,10)&lt;&gt;"epo:NonPub", MasterCMCopy!$L307, IF(RIGHT(MasterCMCopy!$X307,13)="epo:Procedure", "MG-Procedure", "")), "")</f>
        <v/>
      </c>
      <c r="K307" s="85" t="str">
        <f>IF(J307="", "", IF(J307="MG-Procedure", "ND-Root", MasterCMCopy!H307))</f>
        <v/>
      </c>
      <c r="L307" s="84" t="str">
        <f>IF($J307="", "", MasterCMCopy!$C307 &amp; " (concernsMaskedObject)")</f>
        <v/>
      </c>
      <c r="M307" s="84" t="str">
        <f>IFERROR(__xludf.DUMMYFUNCTION("IF($J307="""", """", ""Connection from NonPublishedInformation to "" &amp; REGEXEXTRACT(MasterCMCopy!$X307, "".*:(.*)"") &amp; "" under "" &amp; $J307 &amp; ""_"" &amp; $K307)"),"")</f>
        <v/>
      </c>
      <c r="N307" s="84" t="str">
        <f t="shared" si="6"/>
        <v/>
      </c>
      <c r="O307" s="86" t="str">
        <f>IFERROR(__xludf.DUMMYFUNCTION("IF($J307="""", """", IF($J307=""MG-Procedure"", """", REGEXREPLACE(MasterCMCopy!$P307,""\[[^\]]+\]"","""")))"),"")</f>
        <v/>
      </c>
      <c r="P307" s="83" t="str">
        <f>IFERROR(__xludf.DUMMYFUNCTION("REGEXREPLACE($O307,""[^/]+"","".."")"),"")</f>
        <v/>
      </c>
      <c r="Q307" s="84" t="str">
        <f>IF(AND(LEFT(MasterCMCopy!$C307,6)="BT-195", OR(MasterCMCopy!$O307&lt;&gt;MasterCMCopy!$O306,$G307&lt;&gt;$G306,$H307&lt;&gt;$H306)),MasterCMCopy!$C307,"")</f>
        <v/>
      </c>
      <c r="R307" s="84" t="str">
        <f>IF(AND(LEFT(MasterCMCopy!$C307,6)="BT-195", OR(MasterCMCopy!$O307&lt;&gt;MasterCMCopy!$O306,$G307&lt;&gt;$G306,$H307&lt;&gt;$H306)), "The field " &amp; MasterCMCopy!$C307 &amp; ", " &amp; MasterCMCopy!$D307 &amp; ", specifies information to generate the URI of the masked property","")</f>
        <v/>
      </c>
      <c r="S307" s="84" t="str">
        <f>IF(AND(LEFT(MasterCMCopy!$C307,6)="BT-195", OR(MasterCMCopy!$O307&lt;&gt;MasterCMCopy!$O306,$G307&lt;&gt;$G306,$H307&lt;&gt;$H306)),MasterCMCopy!$O307,"")</f>
        <v/>
      </c>
      <c r="T307" s="84" t="str">
        <f>IFERROR(__xludf.DUMMYFUNCTION("IF(AND(LEFT(MasterCMCopy!$C307,6)=""BT-195"", MasterCMCopy!$O307&lt;&gt;MasterCMCopy!$O306),IFNA(REGEXEXTRACT(MasterCMCopy!$Y307,""&lt;(.*)&gt;""),""UNKNOWN""),"""")"),"")</f>
        <v/>
      </c>
      <c r="U307" s="84" t="str">
        <f>IF(AND(LEFT(MasterCMCopy!$C307,6)="BT-197", MasterCMCopy!$C307&lt;&gt;MasterCMCopy!$C306),MasterCMCopy!$C307,"")</f>
        <v>BT-197(BT-1561)-NoticeResult</v>
      </c>
      <c r="V307" s="84" t="str">
        <f>IF(AND(LEFT(MasterCMCopy!$C307,6)="BT-197", MasterCMCopy!$C307&lt;&gt;MasterCMCopy!$C306), "In " &amp; MasterCMCopy!$C307 &amp; ", " &amp; MasterCMCopy!$D307 &amp; ", we link to the at-voc:non-publication-justification controlled list","")</f>
        <v>In BT-197(BT-1561)-NoticeResult, Unpublished Justification Code, we link to the at-voc:non-publication-justification controlled list</v>
      </c>
      <c r="W307" s="84" t="str">
        <f>IF(AND(LEFT(MasterCMCopy!$C307,6)="BT-198", MasterCMCopy!$C307&lt;&gt;MasterCMCopy!$C306),MasterCMCopy!$C307,"")</f>
        <v/>
      </c>
      <c r="X307" s="84" t="str">
        <f>IF(AND(LEFT(MasterCMCopy!$C307,6)="BT-198", MasterCMCopy!$C307&lt;&gt;MasterCMCopy!$C306), MasterCMCopy!$D307 &amp; IF(AND(MasterCMCopy!$C307=MasterCMCopy!$C308, MasterCMCopy!$D307&lt;&gt;MasterCMCopy!$D308), (" (" &amp; MasterCMCopy!$D308 &amp; " below SDK 1.6)"), ""),"")</f>
        <v/>
      </c>
      <c r="Y307" s="84" t="str">
        <f t="shared" si="2"/>
        <v>tedm:MG-langString-hasConfidentialityJustification--NonPublishedInformation-ND-GroupReestimatedValueUnpublish</v>
      </c>
      <c r="Z307" s="84" t="str">
        <f t="shared" si="3"/>
        <v/>
      </c>
      <c r="AA307" s="84" t="str">
        <f>IF(AND(LEFT(MasterCMCopy!$C307,6)="BT-196", MasterCMCopy!$C307&lt;&gt;MasterCMCopy!$C306),MasterCMCopy!$C307,"")</f>
        <v/>
      </c>
      <c r="AB307" s="84" t="str">
        <f>IF(AND(LEFT(MasterCMCopy!$C307,6)="BT-196", MasterCMCopy!$C307&lt;&gt;MasterCMCopy!$C306), MasterCMCopy!$D307 &amp; " of " &amp; MasterCMCopy!$L307 &amp; " under " &amp; MasterCMCopy!$I307,"")</f>
        <v/>
      </c>
      <c r="AC307" s="84" t="str">
        <f t="shared" si="4"/>
        <v/>
      </c>
      <c r="AD307" s="84" t="str">
        <f t="shared" si="5"/>
        <v/>
      </c>
    </row>
    <row r="308">
      <c r="A308" s="84" t="str">
        <f t="shared" si="1"/>
        <v/>
      </c>
      <c r="B308" s="84" t="str">
        <f>IF(MasterCMCopy!$X308="","---", "tedm:" &amp; IF(LEFT(MasterCMCopy!$C308, 3)="ND-", IF(LEFT(MasterCMCopy!$C312, 3)="ND-", MasterCMCopy!$L314, MasterCMCopy!$L312) &amp; "-" &amp; MasterCMCopy!$C308, MasterCMCopy!$L308 &amp; "-" &amp; MasterCMCopy!$I308))</f>
        <v>tedm:MG-NonPublishedInformation-ND-GroupReestimatedValueUnpublish</v>
      </c>
      <c r="C308" s="85" t="str">
        <f>IF(AND(LEFT(MasterCMCopy!$C308,6)="BT-195", OR(LEFT(MasterCMCopy!$C307,3)="ND-",$B308&lt;&gt;$B307)),MasterCMCopy!$L308,"")</f>
        <v/>
      </c>
      <c r="D308" s="84" t="str">
        <f>IF(AND(LEFT(MasterCMCopy!$C308,3)="ND-", OR(MasterCMCopy!$N308&lt;&gt;MasterCMCopy!$N307, MasterCMCopy!$P308&lt;&gt;MasterCMCopy!$P307)),MasterCMCopy!$C308,"")</f>
        <v/>
      </c>
      <c r="E308" s="84" t="str">
        <f>IF(AND(LEFT(MasterCMCopy!$C308,3)="ND-", OR(MasterCMCopy!$N308&lt;&gt;MasterCMCopy!$N307, MasterCMCopy!$P308&lt;&gt;MasterCMCopy!$P307)),MasterCMCopy!$N308,"")</f>
        <v/>
      </c>
      <c r="F308" s="86" t="str">
        <f>IFERROR(__xludf.DUMMYFUNCTION("IF($E308="""", """", REGEXEXTRACT($E308,""efbc:FieldIdentifierCode[^\]]+""))"),"")</f>
        <v/>
      </c>
      <c r="G308" s="87" t="str">
        <f>MasterCMCopy!A308</f>
        <v>1.7</v>
      </c>
      <c r="H308" s="87" t="str">
        <f>MasterCMCopy!B308</f>
        <v/>
      </c>
      <c r="J308" s="86" t="str">
        <f>IF(LEFT(MasterCMCopy!$C308,3)="ND-", IF(LEFT(MasterCMCopy!$X308,10)&lt;&gt;"epo:NonPub", MasterCMCopy!$L308, IF(RIGHT(MasterCMCopy!$X308,13)="epo:Procedure", "MG-Procedure", "")), "")</f>
        <v/>
      </c>
      <c r="K308" s="85" t="str">
        <f>IF(J308="", "", IF(J308="MG-Procedure", "ND-Root", MasterCMCopy!H308))</f>
        <v/>
      </c>
      <c r="L308" s="84" t="str">
        <f>IF($J308="", "", MasterCMCopy!$C308 &amp; " (concernsMaskedObject)")</f>
        <v/>
      </c>
      <c r="M308" s="84" t="str">
        <f>IFERROR(__xludf.DUMMYFUNCTION("IF($J308="""", """", ""Connection from NonPublishedInformation to "" &amp; REGEXEXTRACT(MasterCMCopy!$X308, "".*:(.*)"") &amp; "" under "" &amp; $J308 &amp; ""_"" &amp; $K308)"),"")</f>
        <v/>
      </c>
      <c r="N308" s="84" t="str">
        <f t="shared" si="6"/>
        <v/>
      </c>
      <c r="O308" s="86" t="str">
        <f>IFERROR(__xludf.DUMMYFUNCTION("IF($J308="""", """", IF($J308=""MG-Procedure"", """", REGEXREPLACE(MasterCMCopy!$P308,""\[[^\]]+\]"","""")))"),"")</f>
        <v/>
      </c>
      <c r="P308" s="83" t="str">
        <f>IFERROR(__xludf.DUMMYFUNCTION("REGEXREPLACE($O308,""[^/]+"","".."")"),"")</f>
        <v/>
      </c>
      <c r="Q308" s="84" t="str">
        <f>IF(AND(LEFT(MasterCMCopy!$C308,6)="BT-195", OR(MasterCMCopy!$O308&lt;&gt;MasterCMCopy!$O307,$G308&lt;&gt;$G307,$H308&lt;&gt;$H307)),MasterCMCopy!$C308,"")</f>
        <v/>
      </c>
      <c r="R308" s="84" t="str">
        <f>IF(AND(LEFT(MasterCMCopy!$C308,6)="BT-195", OR(MasterCMCopy!$O308&lt;&gt;MasterCMCopy!$O307,$G308&lt;&gt;$G307,$H308&lt;&gt;$H307)), "The field " &amp; MasterCMCopy!$C308 &amp; ", " &amp; MasterCMCopy!$D308 &amp; ", specifies information to generate the URI of the masked property","")</f>
        <v/>
      </c>
      <c r="S308" s="84" t="str">
        <f>IF(AND(LEFT(MasterCMCopy!$C308,6)="BT-195", OR(MasterCMCopy!$O308&lt;&gt;MasterCMCopy!$O307,$G308&lt;&gt;$G307,$H308&lt;&gt;$H307)),MasterCMCopy!$O308,"")</f>
        <v/>
      </c>
      <c r="T308" s="84" t="str">
        <f>IFERROR(__xludf.DUMMYFUNCTION("IF(AND(LEFT(MasterCMCopy!$C308,6)=""BT-195"", MasterCMCopy!$O308&lt;&gt;MasterCMCopy!$O307),IFNA(REGEXEXTRACT(MasterCMCopy!$Y308,""&lt;(.*)&gt;""),""UNKNOWN""),"""")"),"")</f>
        <v/>
      </c>
      <c r="U308" s="84" t="str">
        <f>IF(AND(LEFT(MasterCMCopy!$C308,6)="BT-197", MasterCMCopy!$C308&lt;&gt;MasterCMCopy!$C307),MasterCMCopy!$C308,"")</f>
        <v/>
      </c>
      <c r="V308" s="84" t="str">
        <f>IF(AND(LEFT(MasterCMCopy!$C308,6)="BT-197", MasterCMCopy!$C308&lt;&gt;MasterCMCopy!$C307), "In " &amp; MasterCMCopy!$C308 &amp; ", " &amp; MasterCMCopy!$D308 &amp; ", we link to the at-voc:non-publication-justification controlled list","")</f>
        <v/>
      </c>
      <c r="W308" s="84" t="str">
        <f>IF(AND(LEFT(MasterCMCopy!$C308,6)="BT-198", MasterCMCopy!$C308&lt;&gt;MasterCMCopy!$C307),MasterCMCopy!$C308,"")</f>
        <v/>
      </c>
      <c r="X308" s="84" t="str">
        <f>IF(AND(LEFT(MasterCMCopy!$C308,6)="BT-198", MasterCMCopy!$C308&lt;&gt;MasterCMCopy!$C307), MasterCMCopy!$D308 &amp; IF(AND(MasterCMCopy!$C308=MasterCMCopy!$C309, MasterCMCopy!$D308&lt;&gt;MasterCMCopy!$D309), (" (" &amp; MasterCMCopy!$D309 &amp; " below SDK 1.6)"), ""),"")</f>
        <v/>
      </c>
      <c r="Y308" s="84" t="str">
        <f t="shared" si="2"/>
        <v>tedm:MG-langString-hasConfidentialityJustification--NonPublishedInformation-ND-GroupReestimatedValueUnpublish</v>
      </c>
      <c r="Z308" s="84" t="str">
        <f t="shared" si="3"/>
        <v/>
      </c>
      <c r="AA308" s="84" t="str">
        <f>IF(AND(LEFT(MasterCMCopy!$C308,6)="BT-196", MasterCMCopy!$C308&lt;&gt;MasterCMCopy!$C307),MasterCMCopy!$C308,"")</f>
        <v/>
      </c>
      <c r="AB308" s="84" t="str">
        <f>IF(AND(LEFT(MasterCMCopy!$C308,6)="BT-196", MasterCMCopy!$C308&lt;&gt;MasterCMCopy!$C307), MasterCMCopy!$D308 &amp; " of " &amp; MasterCMCopy!$L308 &amp; " under " &amp; MasterCMCopy!$I308,"")</f>
        <v/>
      </c>
      <c r="AC308" s="84" t="str">
        <f t="shared" si="4"/>
        <v/>
      </c>
      <c r="AD308" s="84" t="str">
        <f t="shared" si="5"/>
        <v/>
      </c>
    </row>
    <row r="309">
      <c r="A309" s="84" t="str">
        <f t="shared" si="1"/>
        <v/>
      </c>
      <c r="B309" s="84" t="str">
        <f>IF(MasterCMCopy!$X309="","---", "tedm:" &amp; IF(LEFT(MasterCMCopy!$C309, 3)="ND-", IF(LEFT(MasterCMCopy!$C313, 3)="ND-", MasterCMCopy!$L315, MasterCMCopy!$L313) &amp; "-" &amp; MasterCMCopy!$C309, MasterCMCopy!$L309 &amp; "-" &amp; MasterCMCopy!$I309))</f>
        <v>tedm:MG-NonPublishedInformation-ND-GroupReestimatedValueUnpublish</v>
      </c>
      <c r="C309" s="85" t="str">
        <f>IF(AND(LEFT(MasterCMCopy!$C309,6)="BT-195", OR(LEFT(MasterCMCopy!$C308,3)="ND-",$B309&lt;&gt;$B308)),MasterCMCopy!$L309,"")</f>
        <v/>
      </c>
      <c r="D309" s="84" t="str">
        <f>IF(AND(LEFT(MasterCMCopy!$C309,3)="ND-", OR(MasterCMCopy!$N309&lt;&gt;MasterCMCopy!$N308, MasterCMCopy!$P309&lt;&gt;MasterCMCopy!$P308)),MasterCMCopy!$C309,"")</f>
        <v/>
      </c>
      <c r="E309" s="84" t="str">
        <f>IF(AND(LEFT(MasterCMCopy!$C309,3)="ND-", OR(MasterCMCopy!$N309&lt;&gt;MasterCMCopy!$N308, MasterCMCopy!$P309&lt;&gt;MasterCMCopy!$P308)),MasterCMCopy!$N309,"")</f>
        <v/>
      </c>
      <c r="F309" s="86" t="str">
        <f>IFERROR(__xludf.DUMMYFUNCTION("IF($E309="""", """", REGEXEXTRACT($E309,""efbc:FieldIdentifierCode[^\]]+""))"),"")</f>
        <v/>
      </c>
      <c r="G309" s="87" t="str">
        <f>MasterCMCopy!A309</f>
        <v>1.5</v>
      </c>
      <c r="H309" s="87" t="str">
        <f>MasterCMCopy!B309</f>
        <v>1.5</v>
      </c>
      <c r="J309" s="86" t="str">
        <f>IF(LEFT(MasterCMCopy!$C309,3)="ND-", IF(LEFT(MasterCMCopy!$X309,10)&lt;&gt;"epo:NonPub", MasterCMCopy!$L309, IF(RIGHT(MasterCMCopy!$X309,13)="epo:Procedure", "MG-Procedure", "")), "")</f>
        <v/>
      </c>
      <c r="K309" s="85" t="str">
        <f>IF(J309="", "", IF(J309="MG-Procedure", "ND-Root", MasterCMCopy!H309))</f>
        <v/>
      </c>
      <c r="L309" s="84" t="str">
        <f>IF($J309="", "", MasterCMCopy!$C309 &amp; " (concernsMaskedObject)")</f>
        <v/>
      </c>
      <c r="M309" s="84" t="str">
        <f>IFERROR(__xludf.DUMMYFUNCTION("IF($J309="""", """", ""Connection from NonPublishedInformation to "" &amp; REGEXEXTRACT(MasterCMCopy!$X309, "".*:(.*)"") &amp; "" under "" &amp; $J309 &amp; ""_"" &amp; $K309)"),"")</f>
        <v/>
      </c>
      <c r="N309" s="84" t="str">
        <f t="shared" si="6"/>
        <v/>
      </c>
      <c r="O309" s="86" t="str">
        <f>IFERROR(__xludf.DUMMYFUNCTION("IF($J309="""", """", IF($J309=""MG-Procedure"", """", REGEXREPLACE(MasterCMCopy!$P309,""\[[^\]]+\]"","""")))"),"")</f>
        <v/>
      </c>
      <c r="P309" s="83" t="str">
        <f>IFERROR(__xludf.DUMMYFUNCTION("REGEXREPLACE($O309,""[^/]+"","".."")"),"")</f>
        <v/>
      </c>
      <c r="Q309" s="84" t="str">
        <f>IF(AND(LEFT(MasterCMCopy!$C309,6)="BT-195", OR(MasterCMCopy!$O309&lt;&gt;MasterCMCopy!$O308,$G309&lt;&gt;$G308,$H309&lt;&gt;$H308)),MasterCMCopy!$C309,"")</f>
        <v/>
      </c>
      <c r="R309" s="84" t="str">
        <f>IF(AND(LEFT(MasterCMCopy!$C309,6)="BT-195", OR(MasterCMCopy!$O309&lt;&gt;MasterCMCopy!$O308,$G309&lt;&gt;$G308,$H309&lt;&gt;$H308)), "The field " &amp; MasterCMCopy!$C309 &amp; ", " &amp; MasterCMCopy!$D309 &amp; ", specifies information to generate the URI of the masked property","")</f>
        <v/>
      </c>
      <c r="S309" s="84" t="str">
        <f>IF(AND(LEFT(MasterCMCopy!$C309,6)="BT-195", OR(MasterCMCopy!$O309&lt;&gt;MasterCMCopy!$O308,$G309&lt;&gt;$G308,$H309&lt;&gt;$H308)),MasterCMCopy!$O309,"")</f>
        <v/>
      </c>
      <c r="T309" s="84" t="str">
        <f>IFERROR(__xludf.DUMMYFUNCTION("IF(AND(LEFT(MasterCMCopy!$C309,6)=""BT-195"", MasterCMCopy!$O309&lt;&gt;MasterCMCopy!$O308),IFNA(REGEXEXTRACT(MasterCMCopy!$Y309,""&lt;(.*)&gt;""),""UNKNOWN""),"""")"),"")</f>
        <v/>
      </c>
      <c r="U309" s="84" t="str">
        <f>IF(AND(LEFT(MasterCMCopy!$C309,6)="BT-197", MasterCMCopy!$C309&lt;&gt;MasterCMCopy!$C308),MasterCMCopy!$C309,"")</f>
        <v/>
      </c>
      <c r="V309" s="84" t="str">
        <f>IF(AND(LEFT(MasterCMCopy!$C309,6)="BT-197", MasterCMCopy!$C309&lt;&gt;MasterCMCopy!$C308), "In " &amp; MasterCMCopy!$C309 &amp; ", " &amp; MasterCMCopy!$D309 &amp; ", we link to the at-voc:non-publication-justification controlled list","")</f>
        <v/>
      </c>
      <c r="W309" s="84" t="str">
        <f>IF(AND(LEFT(MasterCMCopy!$C309,6)="BT-198", MasterCMCopy!$C309&lt;&gt;MasterCMCopy!$C308),MasterCMCopy!$C309,"")</f>
        <v>BT-198(BT-1561)-NoticeResult</v>
      </c>
      <c r="X309" s="84" t="str">
        <f>IF(AND(LEFT(MasterCMCopy!$C309,6)="BT-198", MasterCMCopy!$C309&lt;&gt;MasterCMCopy!$C308), MasterCMCopy!$D309 &amp; IF(AND(MasterCMCopy!$C309=MasterCMCopy!$C310, MasterCMCopy!$D309&lt;&gt;MasterCMCopy!$D310), (" (" &amp; MasterCMCopy!$D310 &amp; " below SDK 1.6)"), ""),"")</f>
        <v>Unpublished Accessibility Date (Unpublished Access Date below SDK 1.6)</v>
      </c>
      <c r="Y309" s="84" t="str">
        <f t="shared" si="2"/>
        <v>tedm:MG-langString-hasConfidentialityJustification--NonPublishedInformation-ND-GroupReestimatedValueUnpublish</v>
      </c>
      <c r="Z309" s="84" t="str">
        <f t="shared" si="3"/>
        <v/>
      </c>
      <c r="AA309" s="84" t="str">
        <f>IF(AND(LEFT(MasterCMCopy!$C309,6)="BT-196", MasterCMCopy!$C309&lt;&gt;MasterCMCopy!$C308),MasterCMCopy!$C309,"")</f>
        <v/>
      </c>
      <c r="AB309" s="84" t="str">
        <f>IF(AND(LEFT(MasterCMCopy!$C309,6)="BT-196", MasterCMCopy!$C309&lt;&gt;MasterCMCopy!$C308), MasterCMCopy!$D309 &amp; " of " &amp; MasterCMCopy!$L309 &amp; " under " &amp; MasterCMCopy!$I309,"")</f>
        <v/>
      </c>
      <c r="AC309" s="84" t="str">
        <f t="shared" si="4"/>
        <v/>
      </c>
      <c r="AD309" s="84" t="str">
        <f t="shared" si="5"/>
        <v/>
      </c>
    </row>
    <row r="310">
      <c r="A310" s="84" t="str">
        <f t="shared" si="1"/>
        <v/>
      </c>
      <c r="B310" s="84" t="str">
        <f>IF(MasterCMCopy!$X310="","---", "tedm:" &amp; IF(LEFT(MasterCMCopy!$C310, 3)="ND-", IF(LEFT(MasterCMCopy!$C314, 3)="ND-", MasterCMCopy!$L316, MasterCMCopy!$L314) &amp; "-" &amp; MasterCMCopy!$C310, MasterCMCopy!$L310 &amp; "-" &amp; MasterCMCopy!$I310))</f>
        <v>tedm:MG-NonPublishedInformation-ND-GroupReestimatedValueUnpublish</v>
      </c>
      <c r="C310" s="85" t="str">
        <f>IF(AND(LEFT(MasterCMCopy!$C310,6)="BT-195", OR(LEFT(MasterCMCopy!$C309,3)="ND-",$B310&lt;&gt;$B309)),MasterCMCopy!$L310,"")</f>
        <v/>
      </c>
      <c r="D310" s="84" t="str">
        <f>IF(AND(LEFT(MasterCMCopy!$C310,3)="ND-", OR(MasterCMCopy!$N310&lt;&gt;MasterCMCopy!$N309, MasterCMCopy!$P310&lt;&gt;MasterCMCopy!$P309)),MasterCMCopy!$C310,"")</f>
        <v/>
      </c>
      <c r="E310" s="84" t="str">
        <f>IF(AND(LEFT(MasterCMCopy!$C310,3)="ND-", OR(MasterCMCopy!$N310&lt;&gt;MasterCMCopy!$N309, MasterCMCopy!$P310&lt;&gt;MasterCMCopy!$P309)),MasterCMCopy!$N310,"")</f>
        <v/>
      </c>
      <c r="F310" s="86" t="str">
        <f>IFERROR(__xludf.DUMMYFUNCTION("IF($E310="""", """", REGEXEXTRACT($E310,""efbc:FieldIdentifierCode[^\]]+""))"),"")</f>
        <v/>
      </c>
      <c r="G310" s="87" t="str">
        <f>MasterCMCopy!A310</f>
        <v>1.6</v>
      </c>
      <c r="H310" s="87" t="str">
        <f>MasterCMCopy!B310</f>
        <v>1.6</v>
      </c>
      <c r="J310" s="86" t="str">
        <f>IF(LEFT(MasterCMCopy!$C310,3)="ND-", IF(LEFT(MasterCMCopy!$X310,10)&lt;&gt;"epo:NonPub", MasterCMCopy!$L310, IF(RIGHT(MasterCMCopy!$X310,13)="epo:Procedure", "MG-Procedure", "")), "")</f>
        <v/>
      </c>
      <c r="K310" s="85" t="str">
        <f>IF(J310="", "", IF(J310="MG-Procedure", "ND-Root", MasterCMCopy!H310))</f>
        <v/>
      </c>
      <c r="L310" s="84" t="str">
        <f>IF($J310="", "", MasterCMCopy!$C310 &amp; " (concernsMaskedObject)")</f>
        <v/>
      </c>
      <c r="M310" s="84" t="str">
        <f>IFERROR(__xludf.DUMMYFUNCTION("IF($J310="""", """", ""Connection from NonPublishedInformation to "" &amp; REGEXEXTRACT(MasterCMCopy!$X310, "".*:(.*)"") &amp; "" under "" &amp; $J310 &amp; ""_"" &amp; $K310)"),"")</f>
        <v/>
      </c>
      <c r="N310" s="84" t="str">
        <f t="shared" si="6"/>
        <v/>
      </c>
      <c r="O310" s="86" t="str">
        <f>IFERROR(__xludf.DUMMYFUNCTION("IF($J310="""", """", IF($J310=""MG-Procedure"", """", REGEXREPLACE(MasterCMCopy!$P310,""\[[^\]]+\]"","""")))"),"")</f>
        <v/>
      </c>
      <c r="P310" s="83" t="str">
        <f>IFERROR(__xludf.DUMMYFUNCTION("REGEXREPLACE($O310,""[^/]+"","".."")"),"")</f>
        <v/>
      </c>
      <c r="Q310" s="84" t="str">
        <f>IF(AND(LEFT(MasterCMCopy!$C310,6)="BT-195", OR(MasterCMCopy!$O310&lt;&gt;MasterCMCopy!$O309,$G310&lt;&gt;$G309,$H310&lt;&gt;$H309)),MasterCMCopy!$C310,"")</f>
        <v/>
      </c>
      <c r="R310" s="84" t="str">
        <f>IF(AND(LEFT(MasterCMCopy!$C310,6)="BT-195", OR(MasterCMCopy!$O310&lt;&gt;MasterCMCopy!$O309,$G310&lt;&gt;$G309,$H310&lt;&gt;$H309)), "The field " &amp; MasterCMCopy!$C310 &amp; ", " &amp; MasterCMCopy!$D310 &amp; ", specifies information to generate the URI of the masked property","")</f>
        <v/>
      </c>
      <c r="S310" s="84" t="str">
        <f>IF(AND(LEFT(MasterCMCopy!$C310,6)="BT-195", OR(MasterCMCopy!$O310&lt;&gt;MasterCMCopy!$O309,$G310&lt;&gt;$G309,$H310&lt;&gt;$H309)),MasterCMCopy!$O310,"")</f>
        <v/>
      </c>
      <c r="T310" s="84" t="str">
        <f>IFERROR(__xludf.DUMMYFUNCTION("IF(AND(LEFT(MasterCMCopy!$C310,6)=""BT-195"", MasterCMCopy!$O310&lt;&gt;MasterCMCopy!$O309),IFNA(REGEXEXTRACT(MasterCMCopy!$Y310,""&lt;(.*)&gt;""),""UNKNOWN""),"""")"),"")</f>
        <v/>
      </c>
      <c r="U310" s="84" t="str">
        <f>IF(AND(LEFT(MasterCMCopy!$C310,6)="BT-197", MasterCMCopy!$C310&lt;&gt;MasterCMCopy!$C309),MasterCMCopy!$C310,"")</f>
        <v/>
      </c>
      <c r="V310" s="84" t="str">
        <f>IF(AND(LEFT(MasterCMCopy!$C310,6)="BT-197", MasterCMCopy!$C310&lt;&gt;MasterCMCopy!$C309), "In " &amp; MasterCMCopy!$C310 &amp; ", " &amp; MasterCMCopy!$D310 &amp; ", we link to the at-voc:non-publication-justification controlled list","")</f>
        <v/>
      </c>
      <c r="W310" s="84" t="str">
        <f>IF(AND(LEFT(MasterCMCopy!$C310,6)="BT-198", MasterCMCopy!$C310&lt;&gt;MasterCMCopy!$C309),MasterCMCopy!$C310,"")</f>
        <v/>
      </c>
      <c r="X310" s="84" t="str">
        <f>IF(AND(LEFT(MasterCMCopy!$C310,6)="BT-198", MasterCMCopy!$C310&lt;&gt;MasterCMCopy!$C309), MasterCMCopy!$D310 &amp; IF(AND(MasterCMCopy!$C310=MasterCMCopy!$C311, MasterCMCopy!$D310&lt;&gt;MasterCMCopy!$D311), (" (" &amp; MasterCMCopy!$D311 &amp; " below SDK 1.6)"), ""),"")</f>
        <v/>
      </c>
      <c r="Y310" s="84" t="str">
        <f t="shared" si="2"/>
        <v>tedm:MG-langString-hasConfidentialityJustification--NonPublishedInformation-ND-GroupReestimatedValueUnpublish</v>
      </c>
      <c r="Z310" s="84" t="str">
        <f t="shared" si="3"/>
        <v/>
      </c>
      <c r="AA310" s="84" t="str">
        <f>IF(AND(LEFT(MasterCMCopy!$C310,6)="BT-196", MasterCMCopy!$C310&lt;&gt;MasterCMCopy!$C309),MasterCMCopy!$C310,"")</f>
        <v/>
      </c>
      <c r="AB310" s="84" t="str">
        <f>IF(AND(LEFT(MasterCMCopy!$C310,6)="BT-196", MasterCMCopy!$C310&lt;&gt;MasterCMCopy!$C309), MasterCMCopy!$D310 &amp; " of " &amp; MasterCMCopy!$L310 &amp; " under " &amp; MasterCMCopy!$I310,"")</f>
        <v/>
      </c>
      <c r="AC310" s="84" t="str">
        <f t="shared" si="4"/>
        <v/>
      </c>
      <c r="AD310" s="84" t="str">
        <f t="shared" si="5"/>
        <v/>
      </c>
    </row>
    <row r="311">
      <c r="A311" s="84" t="str">
        <f t="shared" si="1"/>
        <v/>
      </c>
      <c r="B311" s="84" t="str">
        <f>IF(MasterCMCopy!$X311="","---", "tedm:" &amp; IF(LEFT(MasterCMCopy!$C311, 3)="ND-", IF(LEFT(MasterCMCopy!$C315, 3)="ND-", MasterCMCopy!$L317, MasterCMCopy!$L315) &amp; "-" &amp; MasterCMCopy!$C311, MasterCMCopy!$L311 &amp; "-" &amp; MasterCMCopy!$I311))</f>
        <v>tedm:MG-NonPublishedInformation-ND-GroupReestimatedValueUnpublish</v>
      </c>
      <c r="C311" s="85" t="str">
        <f>IF(AND(LEFT(MasterCMCopy!$C311,6)="BT-195", OR(LEFT(MasterCMCopy!$C310,3)="ND-",$B311&lt;&gt;$B310)),MasterCMCopy!$L311,"")</f>
        <v/>
      </c>
      <c r="D311" s="84" t="str">
        <f>IF(AND(LEFT(MasterCMCopy!$C311,3)="ND-", OR(MasterCMCopy!$N311&lt;&gt;MasterCMCopy!$N310, MasterCMCopy!$P311&lt;&gt;MasterCMCopy!$P310)),MasterCMCopy!$C311,"")</f>
        <v/>
      </c>
      <c r="E311" s="84" t="str">
        <f>IF(AND(LEFT(MasterCMCopy!$C311,3)="ND-", OR(MasterCMCopy!$N311&lt;&gt;MasterCMCopy!$N310, MasterCMCopy!$P311&lt;&gt;MasterCMCopy!$P310)),MasterCMCopy!$N311,"")</f>
        <v/>
      </c>
      <c r="F311" s="86" t="str">
        <f>IFERROR(__xludf.DUMMYFUNCTION("IF($E311="""", """", REGEXEXTRACT($E311,""efbc:FieldIdentifierCode[^\]]+""))"),"")</f>
        <v/>
      </c>
      <c r="G311" s="87" t="str">
        <f>MasterCMCopy!A311</f>
        <v>1.7</v>
      </c>
      <c r="H311" s="87" t="str">
        <f>MasterCMCopy!B311</f>
        <v/>
      </c>
      <c r="J311" s="86" t="str">
        <f>IF(LEFT(MasterCMCopy!$C311,3)="ND-", IF(LEFT(MasterCMCopy!$X311,10)&lt;&gt;"epo:NonPub", MasterCMCopy!$L311, IF(RIGHT(MasterCMCopy!$X311,13)="epo:Procedure", "MG-Procedure", "")), "")</f>
        <v/>
      </c>
      <c r="K311" s="85" t="str">
        <f>IF(J311="", "", IF(J311="MG-Procedure", "ND-Root", MasterCMCopy!H311))</f>
        <v/>
      </c>
      <c r="L311" s="84" t="str">
        <f>IF($J311="", "", MasterCMCopy!$C311 &amp; " (concernsMaskedObject)")</f>
        <v/>
      </c>
      <c r="M311" s="84" t="str">
        <f>IFERROR(__xludf.DUMMYFUNCTION("IF($J311="""", """", ""Connection from NonPublishedInformation to "" &amp; REGEXEXTRACT(MasterCMCopy!$X311, "".*:(.*)"") &amp; "" under "" &amp; $J311 &amp; ""_"" &amp; $K311)"),"")</f>
        <v/>
      </c>
      <c r="N311" s="84" t="str">
        <f t="shared" si="6"/>
        <v/>
      </c>
      <c r="O311" s="86" t="str">
        <f>IFERROR(__xludf.DUMMYFUNCTION("IF($J311="""", """", IF($J311=""MG-Procedure"", """", REGEXREPLACE(MasterCMCopy!$P311,""\[[^\]]+\]"","""")))"),"")</f>
        <v/>
      </c>
      <c r="P311" s="83" t="str">
        <f>IFERROR(__xludf.DUMMYFUNCTION("REGEXREPLACE($O311,""[^/]+"","".."")"),"")</f>
        <v/>
      </c>
      <c r="Q311" s="84" t="str">
        <f>IF(AND(LEFT(MasterCMCopy!$C311,6)="BT-195", OR(MasterCMCopy!$O311&lt;&gt;MasterCMCopy!$O310,$G311&lt;&gt;$G310,$H311&lt;&gt;$H310)),MasterCMCopy!$C311,"")</f>
        <v/>
      </c>
      <c r="R311" s="84" t="str">
        <f>IF(AND(LEFT(MasterCMCopy!$C311,6)="BT-195", OR(MasterCMCopy!$O311&lt;&gt;MasterCMCopy!$O310,$G311&lt;&gt;$G310,$H311&lt;&gt;$H310)), "The field " &amp; MasterCMCopy!$C311 &amp; ", " &amp; MasterCMCopy!$D311 &amp; ", specifies information to generate the URI of the masked property","")</f>
        <v/>
      </c>
      <c r="S311" s="84" t="str">
        <f>IF(AND(LEFT(MasterCMCopy!$C311,6)="BT-195", OR(MasterCMCopy!$O311&lt;&gt;MasterCMCopy!$O310,$G311&lt;&gt;$G310,$H311&lt;&gt;$H310)),MasterCMCopy!$O311,"")</f>
        <v/>
      </c>
      <c r="T311" s="84" t="str">
        <f>IFERROR(__xludf.DUMMYFUNCTION("IF(AND(LEFT(MasterCMCopy!$C311,6)=""BT-195"", MasterCMCopy!$O311&lt;&gt;MasterCMCopy!$O310),IFNA(REGEXEXTRACT(MasterCMCopy!$Y311,""&lt;(.*)&gt;""),""UNKNOWN""),"""")"),"")</f>
        <v/>
      </c>
      <c r="U311" s="84" t="str">
        <f>IF(AND(LEFT(MasterCMCopy!$C311,6)="BT-197", MasterCMCopy!$C311&lt;&gt;MasterCMCopy!$C310),MasterCMCopy!$C311,"")</f>
        <v/>
      </c>
      <c r="V311" s="84" t="str">
        <f>IF(AND(LEFT(MasterCMCopy!$C311,6)="BT-197", MasterCMCopy!$C311&lt;&gt;MasterCMCopy!$C310), "In " &amp; MasterCMCopy!$C311 &amp; ", " &amp; MasterCMCopy!$D311 &amp; ", we link to the at-voc:non-publication-justification controlled list","")</f>
        <v/>
      </c>
      <c r="W311" s="84" t="str">
        <f>IF(AND(LEFT(MasterCMCopy!$C311,6)="BT-198", MasterCMCopy!$C311&lt;&gt;MasterCMCopy!$C310),MasterCMCopy!$C311,"")</f>
        <v/>
      </c>
      <c r="X311" s="84" t="str">
        <f>IF(AND(LEFT(MasterCMCopy!$C311,6)="BT-198", MasterCMCopy!$C311&lt;&gt;MasterCMCopy!$C310), MasterCMCopy!$D311 &amp; IF(AND(MasterCMCopy!$C311=MasterCMCopy!$C312, MasterCMCopy!$D311&lt;&gt;MasterCMCopy!$D312), (" (" &amp; MasterCMCopy!$D312 &amp; " below SDK 1.6)"), ""),"")</f>
        <v/>
      </c>
      <c r="Y311" s="84" t="str">
        <f t="shared" si="2"/>
        <v>tedm:MG-langString-hasConfidentialityJustification--NonPublishedInformation-ND-GroupReestimatedValueUnpublish</v>
      </c>
      <c r="Z311" s="84" t="str">
        <f t="shared" si="3"/>
        <v/>
      </c>
      <c r="AA311" s="84" t="str">
        <f>IF(AND(LEFT(MasterCMCopy!$C311,6)="BT-196", MasterCMCopy!$C311&lt;&gt;MasterCMCopy!$C310),MasterCMCopy!$C311,"")</f>
        <v/>
      </c>
      <c r="AB311" s="84" t="str">
        <f>IF(AND(LEFT(MasterCMCopy!$C311,6)="BT-196", MasterCMCopy!$C311&lt;&gt;MasterCMCopy!$C310), MasterCMCopy!$D311 &amp; " of " &amp; MasterCMCopy!$L311 &amp; " under " &amp; MasterCMCopy!$I311,"")</f>
        <v/>
      </c>
      <c r="AC311" s="84" t="str">
        <f t="shared" si="4"/>
        <v/>
      </c>
      <c r="AD311" s="84" t="str">
        <f t="shared" si="5"/>
        <v/>
      </c>
    </row>
    <row r="312">
      <c r="A312" s="84" t="str">
        <f t="shared" si="1"/>
        <v>ND-TenderRankUnpublish.rml.ttl</v>
      </c>
      <c r="B312" s="84" t="str">
        <f>IF(MasterCMCopy!$X312="","---", "tedm:" &amp; IF(LEFT(MasterCMCopy!$C312, 3)="ND-", IF(LEFT(MasterCMCopy!$C316, 3)="ND-", MasterCMCopy!$L318, MasterCMCopy!$L316) &amp; "-" &amp; MasterCMCopy!$C312, MasterCMCopy!$L312 &amp; "-" &amp; MasterCMCopy!$I312))</f>
        <v>tedm:MG-NonPublishedInformation-ND-TenderRankUnpublish</v>
      </c>
      <c r="C312" s="85" t="str">
        <f>IF(AND(LEFT(MasterCMCopy!$C312,6)="BT-195", OR(LEFT(MasterCMCopy!$C311,3)="ND-",$B312&lt;&gt;$B311)),MasterCMCopy!$L312,"")</f>
        <v/>
      </c>
      <c r="D312" s="84" t="str">
        <f>IF(AND(LEFT(MasterCMCopy!$C312,3)="ND-", OR(MasterCMCopy!$N312&lt;&gt;MasterCMCopy!$N311, MasterCMCopy!$P312&lt;&gt;MasterCMCopy!$P311)),MasterCMCopy!$C312,"")</f>
        <v>ND-TenderRankUnpublish</v>
      </c>
      <c r="E312" s="84" t="str">
        <f>IF(AND(LEFT(MasterCMCopy!$C312,3)="ND-", OR(MasterCMCopy!$N312&lt;&gt;MasterCMCopy!$N311, MasterCMCopy!$P312&lt;&gt;MasterCMCopy!$P311)),MasterCMCopy!$N312,"")</f>
        <v>/*/ext:UBLExtensions/ext:UBLExtension/ext:ExtensionContent/efext:EformsExtension/efac:NoticeResult/efac:LotTender/efac:FieldsPrivacy[efbc:FieldIdentifierCode/text()='ten-ran']</v>
      </c>
      <c r="F312" s="86" t="str">
        <f>IFERROR(__xludf.DUMMYFUNCTION("IF($E312="""", """", REGEXEXTRACT($E312,""efbc:FieldIdentifierCode[^\]]+""))"),"efbc:FieldIdentifierCode/text()='ten-ran'")</f>
        <v>efbc:FieldIdentifierCode/text()='ten-ran'</v>
      </c>
      <c r="G312" s="87" t="str">
        <f>MasterCMCopy!A312</f>
        <v/>
      </c>
      <c r="H312" s="87" t="str">
        <f>MasterCMCopy!B312</f>
        <v/>
      </c>
      <c r="J312" s="86" t="str">
        <f>IF(LEFT(MasterCMCopy!$C312,3)="ND-", IF(LEFT(MasterCMCopy!$X312,10)&lt;&gt;"epo:NonPub", MasterCMCopy!$L312, IF(RIGHT(MasterCMCopy!$X312,13)="epo:Procedure", "MG-Procedure", "")), "")</f>
        <v/>
      </c>
      <c r="K312" s="85" t="str">
        <f>IF(J312="", "", IF(J312="MG-Procedure", "ND-Root", MasterCMCopy!H312))</f>
        <v/>
      </c>
      <c r="L312" s="84" t="str">
        <f>IF($J312="", "", MasterCMCopy!$C312 &amp; " (concernsMaskedObject)")</f>
        <v/>
      </c>
      <c r="M312" s="84" t="str">
        <f>IFERROR(__xludf.DUMMYFUNCTION("IF($J312="""", """", ""Connection from NonPublishedInformation to "" &amp; REGEXEXTRACT(MasterCMCopy!$X312, "".*:(.*)"") &amp; "" under "" &amp; $J312 &amp; ""_"" &amp; $K312)"),"")</f>
        <v/>
      </c>
      <c r="N312" s="84" t="str">
        <f t="shared" si="6"/>
        <v/>
      </c>
      <c r="O312" s="86" t="str">
        <f>IFERROR(__xludf.DUMMYFUNCTION("IF($J312="""", """", IF($J312=""MG-Procedure"", """", REGEXREPLACE(MasterCMCopy!$P312,""\[[^\]]+\]"","""")))"),"")</f>
        <v/>
      </c>
      <c r="P312" s="83" t="str">
        <f>IFERROR(__xludf.DUMMYFUNCTION("REGEXREPLACE($O312,""[^/]+"","".."")"),"")</f>
        <v/>
      </c>
      <c r="Q312" s="84" t="str">
        <f>IF(AND(LEFT(MasterCMCopy!$C312,6)="BT-195", OR(MasterCMCopy!$O312&lt;&gt;MasterCMCopy!$O311,$G312&lt;&gt;$G311,$H312&lt;&gt;$H311)),MasterCMCopy!$C312,"")</f>
        <v/>
      </c>
      <c r="R312" s="84" t="str">
        <f>IF(AND(LEFT(MasterCMCopy!$C312,6)="BT-195", OR(MasterCMCopy!$O312&lt;&gt;MasterCMCopy!$O311,$G312&lt;&gt;$G311,$H312&lt;&gt;$H311)), "The field " &amp; MasterCMCopy!$C312 &amp; ", " &amp; MasterCMCopy!$D312 &amp; ", specifies information to generate the URI of the masked property","")</f>
        <v/>
      </c>
      <c r="S312" s="84" t="str">
        <f>IF(AND(LEFT(MasterCMCopy!$C312,6)="BT-195", OR(MasterCMCopy!$O312&lt;&gt;MasterCMCopy!$O311,$G312&lt;&gt;$G311,$H312&lt;&gt;$H311)),MasterCMCopy!$O312,"")</f>
        <v/>
      </c>
      <c r="T312" s="84" t="str">
        <f>IFERROR(__xludf.DUMMYFUNCTION("IF(AND(LEFT(MasterCMCopy!$C312,6)=""BT-195"", MasterCMCopy!$O312&lt;&gt;MasterCMCopy!$O311),IFNA(REGEXEXTRACT(MasterCMCopy!$Y312,""&lt;(.*)&gt;""),""UNKNOWN""),"""")"),"")</f>
        <v/>
      </c>
      <c r="U312" s="84" t="str">
        <f>IF(AND(LEFT(MasterCMCopy!$C312,6)="BT-197", MasterCMCopy!$C312&lt;&gt;MasterCMCopy!$C311),MasterCMCopy!$C312,"")</f>
        <v/>
      </c>
      <c r="V312" s="84" t="str">
        <f>IF(AND(LEFT(MasterCMCopy!$C312,6)="BT-197", MasterCMCopy!$C312&lt;&gt;MasterCMCopy!$C311), "In " &amp; MasterCMCopy!$C312 &amp; ", " &amp; MasterCMCopy!$D312 &amp; ", we link to the at-voc:non-publication-justification controlled list","")</f>
        <v/>
      </c>
      <c r="W312" s="84" t="str">
        <f>IF(AND(LEFT(MasterCMCopy!$C312,6)="BT-198", MasterCMCopy!$C312&lt;&gt;MasterCMCopy!$C311),MasterCMCopy!$C312,"")</f>
        <v/>
      </c>
      <c r="X312" s="84" t="str">
        <f>IF(AND(LEFT(MasterCMCopy!$C312,6)="BT-198", MasterCMCopy!$C312&lt;&gt;MasterCMCopy!$C311), MasterCMCopy!$D312 &amp; IF(AND(MasterCMCopy!$C312=MasterCMCopy!$C313, MasterCMCopy!$D312&lt;&gt;MasterCMCopy!$D313), (" (" &amp; MasterCMCopy!$D313 &amp; " below SDK 1.6)"), ""),"")</f>
        <v/>
      </c>
      <c r="Y312" s="84" t="str">
        <f t="shared" si="2"/>
        <v>tedm:MG-langString-hasConfidentialityJustification--NonPublishedInformation-ND-TenderRankUnpublish</v>
      </c>
      <c r="Z312" s="84" t="str">
        <f t="shared" si="3"/>
        <v>/*/ext:UBLExtensions/ext:UBLExtension/ext:ExtensionContent/efext:EformsExtension/efac:NoticeResult/efac:LotTender/efac:FieldsPrivacy[efbc:FieldIdentifierCode/text()='ten-ran']/efbc:ReasonDescription</v>
      </c>
      <c r="AA312" s="84" t="str">
        <f>IF(AND(LEFT(MasterCMCopy!$C312,6)="BT-196", MasterCMCopy!$C312&lt;&gt;MasterCMCopy!$C311),MasterCMCopy!$C312,"")</f>
        <v/>
      </c>
      <c r="AB312" s="84" t="str">
        <f>IF(AND(LEFT(MasterCMCopy!$C312,6)="BT-196", MasterCMCopy!$C312&lt;&gt;MasterCMCopy!$C311), MasterCMCopy!$D312 &amp; " of " &amp; MasterCMCopy!$L312 &amp; " under " &amp; MasterCMCopy!$I312,"")</f>
        <v/>
      </c>
      <c r="AC312" s="84" t="str">
        <f t="shared" si="4"/>
        <v/>
      </c>
      <c r="AD312" s="84" t="str">
        <f t="shared" si="5"/>
        <v/>
      </c>
    </row>
    <row r="313">
      <c r="A313" s="84" t="str">
        <f t="shared" si="1"/>
        <v/>
      </c>
      <c r="B313" s="84" t="str">
        <f>IF(MasterCMCopy!$X313="","---", "tedm:" &amp; IF(LEFT(MasterCMCopy!$C313, 3)="ND-", IF(LEFT(MasterCMCopy!$C317, 3)="ND-", MasterCMCopy!$L319, MasterCMCopy!$L317) &amp; "-" &amp; MasterCMCopy!$C313, MasterCMCopy!$L313 &amp; "-" &amp; MasterCMCopy!$I313))</f>
        <v>tedm:MG-NonPublishedInformation-ND-TenderRankUnpublish</v>
      </c>
      <c r="C313" s="85" t="str">
        <f>IF(AND(LEFT(MasterCMCopy!$C313,6)="BT-195", OR(LEFT(MasterCMCopy!$C312,3)="ND-",$B313&lt;&gt;$B312)),MasterCMCopy!$L313,"")</f>
        <v/>
      </c>
      <c r="D313" s="84" t="str">
        <f>IF(AND(LEFT(MasterCMCopy!$C313,3)="ND-", OR(MasterCMCopy!$N313&lt;&gt;MasterCMCopy!$N312, MasterCMCopy!$P313&lt;&gt;MasterCMCopy!$P312)),MasterCMCopy!$C313,"")</f>
        <v/>
      </c>
      <c r="E313" s="84" t="str">
        <f>IF(AND(LEFT(MasterCMCopy!$C313,3)="ND-", OR(MasterCMCopy!$N313&lt;&gt;MasterCMCopy!$N312, MasterCMCopy!$P313&lt;&gt;MasterCMCopy!$P312)),MasterCMCopy!$N313,"")</f>
        <v/>
      </c>
      <c r="F313" s="86" t="str">
        <f>IFERROR(__xludf.DUMMYFUNCTION("IF($E313="""", """", REGEXEXTRACT($E313,""efbc:FieldIdentifierCode[^\]]+""))"),"")</f>
        <v/>
      </c>
      <c r="G313" s="87" t="str">
        <f>MasterCMCopy!A313</f>
        <v/>
      </c>
      <c r="H313" s="87" t="str">
        <f>MasterCMCopy!B313</f>
        <v/>
      </c>
      <c r="J313" s="86" t="str">
        <f>IF(LEFT(MasterCMCopy!$C313,3)="ND-", IF(LEFT(MasterCMCopy!$X313,10)&lt;&gt;"epo:NonPub", MasterCMCopy!$L313, IF(RIGHT(MasterCMCopy!$X313,13)="epo:Procedure", "MG-Procedure", "")), "")</f>
        <v/>
      </c>
      <c r="K313" s="85" t="str">
        <f>IF(J313="", "", IF(J313="MG-Procedure", "ND-Root", MasterCMCopy!H313))</f>
        <v/>
      </c>
      <c r="L313" s="84" t="str">
        <f>IF($J313="", "", MasterCMCopy!$C313 &amp; " (concernsMaskedObject)")</f>
        <v/>
      </c>
      <c r="M313" s="84" t="str">
        <f>IFERROR(__xludf.DUMMYFUNCTION("IF($J313="""", """", ""Connection from NonPublishedInformation to "" &amp; REGEXEXTRACT(MasterCMCopy!$X313, "".*:(.*)"") &amp; "" under "" &amp; $J313 &amp; ""_"" &amp; $K313)"),"")</f>
        <v/>
      </c>
      <c r="N313" s="84" t="str">
        <f t="shared" si="6"/>
        <v/>
      </c>
      <c r="O313" s="86" t="str">
        <f>IFERROR(__xludf.DUMMYFUNCTION("IF($J313="""", """", IF($J313=""MG-Procedure"", """", REGEXREPLACE(MasterCMCopy!$P313,""\[[^\]]+\]"","""")))"),"")</f>
        <v/>
      </c>
      <c r="P313" s="83" t="str">
        <f>IFERROR(__xludf.DUMMYFUNCTION("REGEXREPLACE($O313,""[^/]+"","".."")"),"")</f>
        <v/>
      </c>
      <c r="Q313" s="84" t="str">
        <f>IF(AND(LEFT(MasterCMCopy!$C313,6)="BT-195", OR(MasterCMCopy!$O313&lt;&gt;MasterCMCopy!$O312,$G313&lt;&gt;$G312,$H313&lt;&gt;$H312)),MasterCMCopy!$C313,"")</f>
        <v/>
      </c>
      <c r="R313" s="84" t="str">
        <f>IF(AND(LEFT(MasterCMCopy!$C313,6)="BT-195", OR(MasterCMCopy!$O313&lt;&gt;MasterCMCopy!$O312,$G313&lt;&gt;$G312,$H313&lt;&gt;$H312)), "The field " &amp; MasterCMCopy!$C313 &amp; ", " &amp; MasterCMCopy!$D313 &amp; ", specifies information to generate the URI of the masked property","")</f>
        <v/>
      </c>
      <c r="S313" s="84" t="str">
        <f>IF(AND(LEFT(MasterCMCopy!$C313,6)="BT-195", OR(MasterCMCopy!$O313&lt;&gt;MasterCMCopy!$O312,$G313&lt;&gt;$G312,$H313&lt;&gt;$H312)),MasterCMCopy!$O313,"")</f>
        <v/>
      </c>
      <c r="T313" s="84" t="str">
        <f>IFERROR(__xludf.DUMMYFUNCTION("IF(AND(LEFT(MasterCMCopy!$C313,6)=""BT-195"", MasterCMCopy!$O313&lt;&gt;MasterCMCopy!$O312),IFNA(REGEXEXTRACT(MasterCMCopy!$Y313,""&lt;(.*)&gt;""),""UNKNOWN""),"""")"),"")</f>
        <v/>
      </c>
      <c r="U313" s="84" t="str">
        <f>IF(AND(LEFT(MasterCMCopy!$C313,6)="BT-197", MasterCMCopy!$C313&lt;&gt;MasterCMCopy!$C312),MasterCMCopy!$C313,"")</f>
        <v/>
      </c>
      <c r="V313" s="84" t="str">
        <f>IF(AND(LEFT(MasterCMCopy!$C313,6)="BT-197", MasterCMCopy!$C313&lt;&gt;MasterCMCopy!$C312), "In " &amp; MasterCMCopy!$C313 &amp; ", " &amp; MasterCMCopy!$D313 &amp; ", we link to the at-voc:non-publication-justification controlled list","")</f>
        <v/>
      </c>
      <c r="W313" s="84" t="str">
        <f>IF(AND(LEFT(MasterCMCopy!$C313,6)="BT-198", MasterCMCopy!$C313&lt;&gt;MasterCMCopy!$C312),MasterCMCopy!$C313,"")</f>
        <v/>
      </c>
      <c r="X313" s="84" t="str">
        <f>IF(AND(LEFT(MasterCMCopy!$C313,6)="BT-198", MasterCMCopy!$C313&lt;&gt;MasterCMCopy!$C312), MasterCMCopy!$D313 &amp; IF(AND(MasterCMCopy!$C313=MasterCMCopy!$C314, MasterCMCopy!$D313&lt;&gt;MasterCMCopy!$D314), (" (" &amp; MasterCMCopy!$D314 &amp; " below SDK 1.6)"), ""),"")</f>
        <v/>
      </c>
      <c r="Y313" s="84" t="str">
        <f t="shared" si="2"/>
        <v>tedm:MG-langString-hasConfidentialityJustification--NonPublishedInformation-ND-TenderRankUnpublish</v>
      </c>
      <c r="Z313" s="84" t="str">
        <f t="shared" si="3"/>
        <v/>
      </c>
      <c r="AA313" s="84" t="str">
        <f>IF(AND(LEFT(MasterCMCopy!$C313,6)="BT-196", MasterCMCopy!$C313&lt;&gt;MasterCMCopy!$C312),MasterCMCopy!$C313,"")</f>
        <v/>
      </c>
      <c r="AB313" s="84" t="str">
        <f>IF(AND(LEFT(MasterCMCopy!$C313,6)="BT-196", MasterCMCopy!$C313&lt;&gt;MasterCMCopy!$C312), MasterCMCopy!$D313 &amp; " of " &amp; MasterCMCopy!$L313 &amp; " under " &amp; MasterCMCopy!$I313,"")</f>
        <v/>
      </c>
      <c r="AC313" s="84" t="str">
        <f t="shared" si="4"/>
        <v/>
      </c>
      <c r="AD313" s="84" t="str">
        <f t="shared" si="5"/>
        <v/>
      </c>
    </row>
    <row r="314">
      <c r="A314" s="84" t="str">
        <f t="shared" si="1"/>
        <v/>
      </c>
      <c r="B314" s="84" t="str">
        <f>IF(MasterCMCopy!$X314="","---", "tedm:" &amp; IF(LEFT(MasterCMCopy!$C314, 3)="ND-", IF(LEFT(MasterCMCopy!$C318, 3)="ND-", MasterCMCopy!$L320, MasterCMCopy!$L318) &amp; "-" &amp; MasterCMCopy!$C314, MasterCMCopy!$L314 &amp; "-" &amp; MasterCMCopy!$I314))</f>
        <v>tedm:MG-NonPublishedInformation-ND-TenderRankUnpublish</v>
      </c>
      <c r="C314" s="85" t="str">
        <f>IF(AND(LEFT(MasterCMCopy!$C314,6)="BT-195", OR(LEFT(MasterCMCopy!$C313,3)="ND-",$B314&lt;&gt;$B313)),MasterCMCopy!$L314,"")</f>
        <v/>
      </c>
      <c r="D314" s="84" t="str">
        <f>IF(AND(LEFT(MasterCMCopy!$C314,3)="ND-", OR(MasterCMCopy!$N314&lt;&gt;MasterCMCopy!$N313, MasterCMCopy!$P314&lt;&gt;MasterCMCopy!$P313)),MasterCMCopy!$C314,"")</f>
        <v/>
      </c>
      <c r="E314" s="84" t="str">
        <f>IF(AND(LEFT(MasterCMCopy!$C314,3)="ND-", OR(MasterCMCopy!$N314&lt;&gt;MasterCMCopy!$N313, MasterCMCopy!$P314&lt;&gt;MasterCMCopy!$P313)),MasterCMCopy!$N314,"")</f>
        <v/>
      </c>
      <c r="F314" s="86" t="str">
        <f>IFERROR(__xludf.DUMMYFUNCTION("IF($E314="""", """", REGEXEXTRACT($E314,""efbc:FieldIdentifierCode[^\]]+""))"),"")</f>
        <v/>
      </c>
      <c r="G314" s="87" t="str">
        <f>MasterCMCopy!A314</f>
        <v/>
      </c>
      <c r="H314" s="87" t="str">
        <f>MasterCMCopy!B314</f>
        <v/>
      </c>
      <c r="J314" s="86" t="str">
        <f>IF(LEFT(MasterCMCopy!$C314,3)="ND-", IF(LEFT(MasterCMCopy!$X314,10)&lt;&gt;"epo:NonPub", MasterCMCopy!$L314, IF(RIGHT(MasterCMCopy!$X314,13)="epo:Procedure", "MG-Procedure", "")), "")</f>
        <v>MG-Tender-concernsTender-TenderAwardOutcome</v>
      </c>
      <c r="K314" s="85" t="str">
        <f>IF(J314="", "", IF(J314="MG-Procedure", "ND-Root", MasterCMCopy!H314))</f>
        <v>ND-LotTender</v>
      </c>
      <c r="L314" s="84" t="str">
        <f>IF($J314="", "", MasterCMCopy!$C314 &amp; " (concernsMaskedObject)")</f>
        <v>ND-TenderRankUnpublish (concernsMaskedObject)</v>
      </c>
      <c r="M314" s="84" t="str">
        <f>IFERROR(__xludf.DUMMYFUNCTION("IF($J314="""", """", ""Connection from NonPublishedInformation to "" &amp; REGEXEXTRACT(MasterCMCopy!$X314, "".*:(.*)"") &amp; "" under "" &amp; $J314 &amp; ""_"" &amp; $K314)"),"Connection from NonPublishedInformation to Tender under MG-Tender-concernsTender-TenderAwardOutcome_ND-LotTender")</f>
        <v>Connection from NonPublishedInformation to Tender under MG-Tender-concernsTender-TenderAwardOutcome_ND-LotTender</v>
      </c>
      <c r="N314" s="84" t="str">
        <f t="shared" si="6"/>
        <v>tedm:MG-Tender-concernsTender-TenderAwardOutcome_ND-LotTender</v>
      </c>
      <c r="O314" s="86" t="str">
        <f>IFERROR(__xludf.DUMMYFUNCTION("IF($J314="""", """", IF($J314=""MG-Procedure"", """", REGEXREPLACE(MasterCMCopy!$P314,""\[[^\]]+\]"","""")))"),"efac:FieldsPrivacy")</f>
        <v>efac:FieldsPrivacy</v>
      </c>
      <c r="P314" s="83" t="str">
        <f>IFERROR(__xludf.DUMMYFUNCTION("REGEXREPLACE($O314,""[^/]+"","".."")"),"..")</f>
        <v>..</v>
      </c>
      <c r="Q314" s="84" t="str">
        <f>IF(AND(LEFT(MasterCMCopy!$C314,6)="BT-195", OR(MasterCMCopy!$O314&lt;&gt;MasterCMCopy!$O313,$G314&lt;&gt;$G313,$H314&lt;&gt;$H313)),MasterCMCopy!$C314,"")</f>
        <v/>
      </c>
      <c r="R314" s="84" t="str">
        <f>IF(AND(LEFT(MasterCMCopy!$C314,6)="BT-195", OR(MasterCMCopy!$O314&lt;&gt;MasterCMCopy!$O313,$G314&lt;&gt;$G313,$H314&lt;&gt;$H313)), "The field " &amp; MasterCMCopy!$C314 &amp; ", " &amp; MasterCMCopy!$D314 &amp; ", specifies information to generate the URI of the masked property","")</f>
        <v/>
      </c>
      <c r="S314" s="84" t="str">
        <f>IF(AND(LEFT(MasterCMCopy!$C314,6)="BT-195", OR(MasterCMCopy!$O314&lt;&gt;MasterCMCopy!$O313,$G314&lt;&gt;$G313,$H314&lt;&gt;$H313)),MasterCMCopy!$O314,"")</f>
        <v/>
      </c>
      <c r="T314" s="84" t="str">
        <f>IFERROR(__xludf.DUMMYFUNCTION("IF(AND(LEFT(MasterCMCopy!$C314,6)=""BT-195"", MasterCMCopy!$O314&lt;&gt;MasterCMCopy!$O313),IFNA(REGEXEXTRACT(MasterCMCopy!$Y314,""&lt;(.*)&gt;""),""UNKNOWN""),"""")"),"")</f>
        <v/>
      </c>
      <c r="U314" s="84" t="str">
        <f>IF(AND(LEFT(MasterCMCopy!$C314,6)="BT-197", MasterCMCopy!$C314&lt;&gt;MasterCMCopy!$C313),MasterCMCopy!$C314,"")</f>
        <v/>
      </c>
      <c r="V314" s="84" t="str">
        <f>IF(AND(LEFT(MasterCMCopy!$C314,6)="BT-197", MasterCMCopy!$C314&lt;&gt;MasterCMCopy!$C313), "In " &amp; MasterCMCopy!$C314 &amp; ", " &amp; MasterCMCopy!$D314 &amp; ", we link to the at-voc:non-publication-justification controlled list","")</f>
        <v/>
      </c>
      <c r="W314" s="84" t="str">
        <f>IF(AND(LEFT(MasterCMCopy!$C314,6)="BT-198", MasterCMCopy!$C314&lt;&gt;MasterCMCopy!$C313),MasterCMCopy!$C314,"")</f>
        <v/>
      </c>
      <c r="X314" s="84" t="str">
        <f>IF(AND(LEFT(MasterCMCopy!$C314,6)="BT-198", MasterCMCopy!$C314&lt;&gt;MasterCMCopy!$C313), MasterCMCopy!$D314 &amp; IF(AND(MasterCMCopy!$C314=MasterCMCopy!$C315, MasterCMCopy!$D314&lt;&gt;MasterCMCopy!$D315), (" (" &amp; MasterCMCopy!$D315 &amp; " below SDK 1.6)"), ""),"")</f>
        <v/>
      </c>
      <c r="Y314" s="84" t="str">
        <f t="shared" si="2"/>
        <v>tedm:MG-langString-hasConfidentialityJustification--NonPublishedInformation-ND-TenderRankUnpublish</v>
      </c>
      <c r="Z314" s="84" t="str">
        <f t="shared" si="3"/>
        <v/>
      </c>
      <c r="AA314" s="84" t="str">
        <f>IF(AND(LEFT(MasterCMCopy!$C314,6)="BT-196", MasterCMCopy!$C314&lt;&gt;MasterCMCopy!$C313),MasterCMCopy!$C314,"")</f>
        <v/>
      </c>
      <c r="AB314" s="84" t="str">
        <f>IF(AND(LEFT(MasterCMCopy!$C314,6)="BT-196", MasterCMCopy!$C314&lt;&gt;MasterCMCopy!$C313), MasterCMCopy!$D314 &amp; " of " &amp; MasterCMCopy!$L314 &amp; " under " &amp; MasterCMCopy!$I314,"")</f>
        <v/>
      </c>
      <c r="AC314" s="84" t="str">
        <f t="shared" si="4"/>
        <v/>
      </c>
      <c r="AD314" s="84" t="str">
        <f t="shared" si="5"/>
        <v/>
      </c>
    </row>
    <row r="315">
      <c r="A315" s="84" t="str">
        <f t="shared" si="1"/>
        <v/>
      </c>
      <c r="B315" s="84" t="str">
        <f>IF(MasterCMCopy!$X315="","---", "tedm:" &amp; IF(LEFT(MasterCMCopy!$C315, 3)="ND-", IF(LEFT(MasterCMCopy!$C319, 3)="ND-", MasterCMCopy!$L321, MasterCMCopy!$L319) &amp; "-" &amp; MasterCMCopy!$C315, MasterCMCopy!$L315 &amp; "-" &amp; MasterCMCopy!$I315))</f>
        <v>tedm:MG-NonPublishedInformation-ND-TenderRankUnpublish</v>
      </c>
      <c r="C315" s="85" t="str">
        <f>IF(AND(LEFT(MasterCMCopy!$C315,6)="BT-195", OR(LEFT(MasterCMCopy!$C314,3)="ND-",$B315&lt;&gt;$B314)),MasterCMCopy!$L315,"")</f>
        <v>MG-NonPublishedInformation</v>
      </c>
      <c r="D315" s="84" t="str">
        <f>IF(AND(LEFT(MasterCMCopy!$C315,3)="ND-", OR(MasterCMCopy!$N315&lt;&gt;MasterCMCopy!$N314, MasterCMCopy!$P315&lt;&gt;MasterCMCopy!$P314)),MasterCMCopy!$C315,"")</f>
        <v/>
      </c>
      <c r="E315" s="84" t="str">
        <f>IF(AND(LEFT(MasterCMCopy!$C315,3)="ND-", OR(MasterCMCopy!$N315&lt;&gt;MasterCMCopy!$N314, MasterCMCopy!$P315&lt;&gt;MasterCMCopy!$P314)),MasterCMCopy!$N315,"")</f>
        <v/>
      </c>
      <c r="F315" s="86" t="str">
        <f>IFERROR(__xludf.DUMMYFUNCTION("IF($E315="""", """", REGEXEXTRACT($E315,""efbc:FieldIdentifierCode[^\]]+""))"),"")</f>
        <v/>
      </c>
      <c r="G315" s="87" t="str">
        <f>MasterCMCopy!A315</f>
        <v/>
      </c>
      <c r="H315" s="87" t="str">
        <f>MasterCMCopy!B315</f>
        <v/>
      </c>
      <c r="J315" s="86" t="str">
        <f>IF(LEFT(MasterCMCopy!$C315,3)="ND-", IF(LEFT(MasterCMCopy!$X315,10)&lt;&gt;"epo:NonPub", MasterCMCopy!$L315, IF(RIGHT(MasterCMCopy!$X315,13)="epo:Procedure", "MG-Procedure", "")), "")</f>
        <v/>
      </c>
      <c r="K315" s="85" t="str">
        <f>IF(J315="", "", IF(J315="MG-Procedure", "ND-Root", MasterCMCopy!H315))</f>
        <v/>
      </c>
      <c r="L315" s="84" t="str">
        <f>IF($J315="", "", MasterCMCopy!$C315 &amp; " (concernsMaskedObject)")</f>
        <v/>
      </c>
      <c r="M315" s="84" t="str">
        <f>IFERROR(__xludf.DUMMYFUNCTION("IF($J315="""", """", ""Connection from NonPublishedInformation to "" &amp; REGEXEXTRACT(MasterCMCopy!$X315, "".*:(.*)"") &amp; "" under "" &amp; $J315 &amp; ""_"" &amp; $K315)"),"")</f>
        <v/>
      </c>
      <c r="N315" s="84" t="str">
        <f t="shared" si="6"/>
        <v/>
      </c>
      <c r="O315" s="86" t="str">
        <f>IFERROR(__xludf.DUMMYFUNCTION("IF($J315="""", """", IF($J315=""MG-Procedure"", """", REGEXREPLACE(MasterCMCopy!$P315,""\[[^\]]+\]"","""")))"),"")</f>
        <v/>
      </c>
      <c r="P315" s="83" t="str">
        <f>IFERROR(__xludf.DUMMYFUNCTION("REGEXREPLACE($O315,""[^/]+"","".."")"),"")</f>
        <v/>
      </c>
      <c r="Q315" s="84" t="str">
        <f>IF(AND(LEFT(MasterCMCopy!$C315,6)="BT-195", OR(MasterCMCopy!$O315&lt;&gt;MasterCMCopy!$O314,$G315&lt;&gt;$G314,$H315&lt;&gt;$H314)),MasterCMCopy!$C315,"")</f>
        <v>BT-195(BT-171)-Tender</v>
      </c>
      <c r="R315" s="84" t="str">
        <f>IF(AND(LEFT(MasterCMCopy!$C315,6)="BT-195", OR(MasterCMCopy!$O315&lt;&gt;MasterCMCopy!$O314,$G315&lt;&gt;$G314,$H315&lt;&gt;$H314)), "The field " &amp; MasterCMCopy!$C315 &amp; ", " &amp; MasterCMCopy!$D315 &amp; ", specifies information to generate the URI of the masked property","")</f>
        <v>The field BT-195(BT-171)-Tender, Unpublished Identifier, specifies information to generate the URI of the masked property</v>
      </c>
      <c r="S315" s="84" t="str">
        <f>IF(AND(LEFT(MasterCMCopy!$C315,6)="BT-195", OR(MasterCMCopy!$O315&lt;&gt;MasterCMCopy!$O314,$G315&lt;&gt;$G314,$H315&lt;&gt;$H314)),MasterCMCopy!$O315,"")</f>
        <v>efbc:FieldIdentifierCode/text() = 'ten-ran'</v>
      </c>
      <c r="T315" s="88" t="str">
        <f>IFERROR(__xludf.DUMMYFUNCTION("IF(AND(LEFT(MasterCMCopy!$C315,6)=""BT-195"", MasterCMCopy!$O315&lt;&gt;MasterCMCopy!$O314),IFNA(REGEXEXTRACT(MasterCMCopy!$Y315,""&lt;(.*)&gt;""),""UNKNOWN""),"""")"),"http://data.europa.eu/a4g/ontology#hasAwardRank")</f>
        <v>http://data.europa.eu/a4g/ontology#hasAwardRank</v>
      </c>
      <c r="U315" s="84" t="str">
        <f>IF(AND(LEFT(MasterCMCopy!$C315,6)="BT-197", MasterCMCopy!$C315&lt;&gt;MasterCMCopy!$C314),MasterCMCopy!$C315,"")</f>
        <v/>
      </c>
      <c r="V315" s="84" t="str">
        <f>IF(AND(LEFT(MasterCMCopy!$C315,6)="BT-197", MasterCMCopy!$C315&lt;&gt;MasterCMCopy!$C314), "In " &amp; MasterCMCopy!$C315 &amp; ", " &amp; MasterCMCopy!$D315 &amp; ", we link to the at-voc:non-publication-justification controlled list","")</f>
        <v/>
      </c>
      <c r="W315" s="84" t="str">
        <f>IF(AND(LEFT(MasterCMCopy!$C315,6)="BT-198", MasterCMCopy!$C315&lt;&gt;MasterCMCopy!$C314),MasterCMCopy!$C315,"")</f>
        <v/>
      </c>
      <c r="X315" s="84" t="str">
        <f>IF(AND(LEFT(MasterCMCopy!$C315,6)="BT-198", MasterCMCopy!$C315&lt;&gt;MasterCMCopy!$C314), MasterCMCopy!$D315 &amp; IF(AND(MasterCMCopy!$C315=MasterCMCopy!$C316, MasterCMCopy!$D315&lt;&gt;MasterCMCopy!$D316), (" (" &amp; MasterCMCopy!$D316 &amp; " below SDK 1.6)"), ""),"")</f>
        <v/>
      </c>
      <c r="Y315" s="84" t="str">
        <f t="shared" si="2"/>
        <v>tedm:MG-langString-hasConfidentialityJustification--NonPublishedInformation-ND-TenderRankUnpublish</v>
      </c>
      <c r="Z315" s="84" t="str">
        <f t="shared" si="3"/>
        <v/>
      </c>
      <c r="AA315" s="84" t="str">
        <f>IF(AND(LEFT(MasterCMCopy!$C315,6)="BT-196", MasterCMCopy!$C315&lt;&gt;MasterCMCopy!$C314),MasterCMCopy!$C315,"")</f>
        <v/>
      </c>
      <c r="AB315" s="84" t="str">
        <f>IF(AND(LEFT(MasterCMCopy!$C315,6)="BT-196", MasterCMCopy!$C315&lt;&gt;MasterCMCopy!$C314), MasterCMCopy!$D315 &amp; " of " &amp; MasterCMCopy!$L315 &amp; " under " &amp; MasterCMCopy!$I315,"")</f>
        <v/>
      </c>
      <c r="AC315" s="84" t="str">
        <f t="shared" si="4"/>
        <v/>
      </c>
      <c r="AD315" s="84" t="str">
        <f t="shared" si="5"/>
        <v/>
      </c>
    </row>
    <row r="316">
      <c r="A316" s="84" t="str">
        <f t="shared" si="1"/>
        <v/>
      </c>
      <c r="B316" s="84" t="str">
        <f>IF(MasterCMCopy!$X316="","---", "tedm:" &amp; IF(LEFT(MasterCMCopy!$C316, 3)="ND-", IF(LEFT(MasterCMCopy!$C320, 3)="ND-", MasterCMCopy!$L322, MasterCMCopy!$L320) &amp; "-" &amp; MasterCMCopy!$C316, MasterCMCopy!$L316 &amp; "-" &amp; MasterCMCopy!$I316))</f>
        <v>tedm:MG-NonPublishedInformation-ND-TenderRankUnpublish</v>
      </c>
      <c r="C316" s="85" t="str">
        <f>IF(AND(LEFT(MasterCMCopy!$C316,6)="BT-195", OR(LEFT(MasterCMCopy!$C315,3)="ND-",$B316&lt;&gt;$B315)),MasterCMCopy!$L316,"")</f>
        <v/>
      </c>
      <c r="D316" s="84" t="str">
        <f>IF(AND(LEFT(MasterCMCopy!$C316,3)="ND-", OR(MasterCMCopy!$N316&lt;&gt;MasterCMCopy!$N315, MasterCMCopy!$P316&lt;&gt;MasterCMCopy!$P315)),MasterCMCopy!$C316,"")</f>
        <v/>
      </c>
      <c r="E316" s="84" t="str">
        <f>IF(AND(LEFT(MasterCMCopy!$C316,3)="ND-", OR(MasterCMCopy!$N316&lt;&gt;MasterCMCopy!$N315, MasterCMCopy!$P316&lt;&gt;MasterCMCopy!$P315)),MasterCMCopy!$N316,"")</f>
        <v/>
      </c>
      <c r="F316" s="86" t="str">
        <f>IFERROR(__xludf.DUMMYFUNCTION("IF($E316="""", """", REGEXEXTRACT($E316,""efbc:FieldIdentifierCode[^\]]+""))"),"")</f>
        <v/>
      </c>
      <c r="G316" s="87" t="str">
        <f>MasterCMCopy!A316</f>
        <v/>
      </c>
      <c r="H316" s="87" t="str">
        <f>MasterCMCopy!B316</f>
        <v/>
      </c>
      <c r="J316" s="86" t="str">
        <f>IF(LEFT(MasterCMCopy!$C316,3)="ND-", IF(LEFT(MasterCMCopy!$X316,10)&lt;&gt;"epo:NonPub", MasterCMCopy!$L316, IF(RIGHT(MasterCMCopy!$X316,13)="epo:Procedure", "MG-Procedure", "")), "")</f>
        <v/>
      </c>
      <c r="K316" s="85" t="str">
        <f>IF(J316="", "", IF(J316="MG-Procedure", "ND-Root", MasterCMCopy!H316))</f>
        <v/>
      </c>
      <c r="L316" s="84" t="str">
        <f>IF($J316="", "", MasterCMCopy!$C316 &amp; " (concernsMaskedObject)")</f>
        <v/>
      </c>
      <c r="M316" s="84" t="str">
        <f>IFERROR(__xludf.DUMMYFUNCTION("IF($J316="""", """", ""Connection from NonPublishedInformation to "" &amp; REGEXEXTRACT(MasterCMCopy!$X316, "".*:(.*)"") &amp; "" under "" &amp; $J316 &amp; ""_"" &amp; $K316)"),"")</f>
        <v/>
      </c>
      <c r="N316" s="84" t="str">
        <f t="shared" si="6"/>
        <v/>
      </c>
      <c r="O316" s="86" t="str">
        <f>IFERROR(__xludf.DUMMYFUNCTION("IF($J316="""", """", IF($J316=""MG-Procedure"", """", REGEXREPLACE(MasterCMCopy!$P316,""\[[^\]]+\]"","""")))"),"")</f>
        <v/>
      </c>
      <c r="P316" s="83" t="str">
        <f>IFERROR(__xludf.DUMMYFUNCTION("REGEXREPLACE($O316,""[^/]+"","".."")"),"")</f>
        <v/>
      </c>
      <c r="Q316" s="84" t="str">
        <f>IF(AND(LEFT(MasterCMCopy!$C316,6)="BT-195", OR(MasterCMCopy!$O316&lt;&gt;MasterCMCopy!$O315,$G316&lt;&gt;$G315,$H316&lt;&gt;$H315)),MasterCMCopy!$C316,"")</f>
        <v/>
      </c>
      <c r="R316" s="84" t="str">
        <f>IF(AND(LEFT(MasterCMCopy!$C316,6)="BT-195", OR(MasterCMCopy!$O316&lt;&gt;MasterCMCopy!$O315,$G316&lt;&gt;$G315,$H316&lt;&gt;$H315)), "The field " &amp; MasterCMCopy!$C316 &amp; ", " &amp; MasterCMCopy!$D316 &amp; ", specifies information to generate the URI of the masked property","")</f>
        <v/>
      </c>
      <c r="S316" s="84" t="str">
        <f>IF(AND(LEFT(MasterCMCopy!$C316,6)="BT-195", OR(MasterCMCopy!$O316&lt;&gt;MasterCMCopy!$O315,$G316&lt;&gt;$G315,$H316&lt;&gt;$H315)),MasterCMCopy!$O316,"")</f>
        <v/>
      </c>
      <c r="T316" s="84" t="str">
        <f>IFERROR(__xludf.DUMMYFUNCTION("IF(AND(LEFT(MasterCMCopy!$C316,6)=""BT-195"", MasterCMCopy!$O316&lt;&gt;MasterCMCopy!$O315),IFNA(REGEXEXTRACT(MasterCMCopy!$Y316,""&lt;(.*)&gt;""),""UNKNOWN""),"""")"),"")</f>
        <v/>
      </c>
      <c r="U316" s="84" t="str">
        <f>IF(AND(LEFT(MasterCMCopy!$C316,6)="BT-197", MasterCMCopy!$C316&lt;&gt;MasterCMCopy!$C315),MasterCMCopy!$C316,"")</f>
        <v/>
      </c>
      <c r="V316" s="84" t="str">
        <f>IF(AND(LEFT(MasterCMCopy!$C316,6)="BT-197", MasterCMCopy!$C316&lt;&gt;MasterCMCopy!$C315), "In " &amp; MasterCMCopy!$C316 &amp; ", " &amp; MasterCMCopy!$D316 &amp; ", we link to the at-voc:non-publication-justification controlled list","")</f>
        <v/>
      </c>
      <c r="W316" s="84" t="str">
        <f>IF(AND(LEFT(MasterCMCopy!$C316,6)="BT-198", MasterCMCopy!$C316&lt;&gt;MasterCMCopy!$C315),MasterCMCopy!$C316,"")</f>
        <v/>
      </c>
      <c r="X316" s="84" t="str">
        <f>IF(AND(LEFT(MasterCMCopy!$C316,6)="BT-198", MasterCMCopy!$C316&lt;&gt;MasterCMCopy!$C315), MasterCMCopy!$D316 &amp; IF(AND(MasterCMCopy!$C316=MasterCMCopy!$C317, MasterCMCopy!$D316&lt;&gt;MasterCMCopy!$D317), (" (" &amp; MasterCMCopy!$D317 &amp; " below SDK 1.6)"), ""),"")</f>
        <v/>
      </c>
      <c r="Y316" s="84" t="str">
        <f t="shared" si="2"/>
        <v>tedm:MG-langString-hasConfidentialityJustification--NonPublishedInformation-ND-TenderRankUnpublish</v>
      </c>
      <c r="Z316" s="84" t="str">
        <f t="shared" si="3"/>
        <v/>
      </c>
      <c r="AA316" s="84" t="str">
        <f>IF(AND(LEFT(MasterCMCopy!$C316,6)="BT-196", MasterCMCopy!$C316&lt;&gt;MasterCMCopy!$C315),MasterCMCopy!$C316,"")</f>
        <v>BT-196(BT-171)-Tender</v>
      </c>
      <c r="AB316" s="84" t="str">
        <f>IF(AND(LEFT(MasterCMCopy!$C316,6)="BT-196", MasterCMCopy!$C316&lt;&gt;MasterCMCopy!$C315), MasterCMCopy!$D316 &amp; " of " &amp; MasterCMCopy!$L316 &amp; " under " &amp; MasterCMCopy!$I316,"")</f>
        <v>Unpublished Justification Description of MG-NonPublishedInformation under ND-TenderRankUnpublish</v>
      </c>
      <c r="AC316" s="84" t="str">
        <f t="shared" si="4"/>
        <v>BT-196(BT-171)-Tender-Language</v>
      </c>
      <c r="AD316" s="84" t="str">
        <f t="shared" si="5"/>
        <v>Language of Unpublished Justification Description of MG-NonPublishedInformation under ND-TenderRankUnpublish</v>
      </c>
    </row>
    <row r="317">
      <c r="A317" s="84" t="str">
        <f t="shared" si="1"/>
        <v/>
      </c>
      <c r="B317" s="84" t="str">
        <f>IF(MasterCMCopy!$X317="","---", "tedm:" &amp; IF(LEFT(MasterCMCopy!$C317, 3)="ND-", IF(LEFT(MasterCMCopy!$C321, 3)="ND-", MasterCMCopy!$L323, MasterCMCopy!$L321) &amp; "-" &amp; MasterCMCopy!$C317, MasterCMCopy!$L317 &amp; "-" &amp; MasterCMCopy!$I317))</f>
        <v>tedm:MG-NonPublishedInformation-ND-TenderRankUnpublish</v>
      </c>
      <c r="C317" s="85" t="str">
        <f>IF(AND(LEFT(MasterCMCopy!$C317,6)="BT-195", OR(LEFT(MasterCMCopy!$C316,3)="ND-",$B317&lt;&gt;$B316)),MasterCMCopy!$L317,"")</f>
        <v/>
      </c>
      <c r="D317" s="84" t="str">
        <f>IF(AND(LEFT(MasterCMCopy!$C317,3)="ND-", OR(MasterCMCopy!$N317&lt;&gt;MasterCMCopy!$N316, MasterCMCopy!$P317&lt;&gt;MasterCMCopy!$P316)),MasterCMCopy!$C317,"")</f>
        <v/>
      </c>
      <c r="E317" s="84" t="str">
        <f>IF(AND(LEFT(MasterCMCopy!$C317,3)="ND-", OR(MasterCMCopy!$N317&lt;&gt;MasterCMCopy!$N316, MasterCMCopy!$P317&lt;&gt;MasterCMCopy!$P316)),MasterCMCopy!$N317,"")</f>
        <v/>
      </c>
      <c r="F317" s="86" t="str">
        <f>IFERROR(__xludf.DUMMYFUNCTION("IF($E317="""", """", REGEXEXTRACT($E317,""efbc:FieldIdentifierCode[^\]]+""))"),"")</f>
        <v/>
      </c>
      <c r="G317" s="87" t="str">
        <f>MasterCMCopy!A317</f>
        <v/>
      </c>
      <c r="H317" s="87" t="str">
        <f>MasterCMCopy!B317</f>
        <v/>
      </c>
      <c r="J317" s="86" t="str">
        <f>IF(LEFT(MasterCMCopy!$C317,3)="ND-", IF(LEFT(MasterCMCopy!$X317,10)&lt;&gt;"epo:NonPub", MasterCMCopy!$L317, IF(RIGHT(MasterCMCopy!$X317,13)="epo:Procedure", "MG-Procedure", "")), "")</f>
        <v/>
      </c>
      <c r="K317" s="85" t="str">
        <f>IF(J317="", "", IF(J317="MG-Procedure", "ND-Root", MasterCMCopy!H317))</f>
        <v/>
      </c>
      <c r="L317" s="84" t="str">
        <f>IF($J317="", "", MasterCMCopy!$C317 &amp; " (concernsMaskedObject)")</f>
        <v/>
      </c>
      <c r="M317" s="84" t="str">
        <f>IFERROR(__xludf.DUMMYFUNCTION("IF($J317="""", """", ""Connection from NonPublishedInformation to "" &amp; REGEXEXTRACT(MasterCMCopy!$X317, "".*:(.*)"") &amp; "" under "" &amp; $J317 &amp; ""_"" &amp; $K317)"),"")</f>
        <v/>
      </c>
      <c r="N317" s="84" t="str">
        <f t="shared" si="6"/>
        <v/>
      </c>
      <c r="O317" s="86" t="str">
        <f>IFERROR(__xludf.DUMMYFUNCTION("IF($J317="""", """", IF($J317=""MG-Procedure"", """", REGEXREPLACE(MasterCMCopy!$P317,""\[[^\]]+\]"","""")))"),"")</f>
        <v/>
      </c>
      <c r="P317" s="83" t="str">
        <f>IFERROR(__xludf.DUMMYFUNCTION("REGEXREPLACE($O317,""[^/]+"","".."")"),"")</f>
        <v/>
      </c>
      <c r="Q317" s="84" t="str">
        <f>IF(AND(LEFT(MasterCMCopy!$C317,6)="BT-195", OR(MasterCMCopy!$O317&lt;&gt;MasterCMCopy!$O316,$G317&lt;&gt;$G316,$H317&lt;&gt;$H316)),MasterCMCopy!$C317,"")</f>
        <v/>
      </c>
      <c r="R317" s="84" t="str">
        <f>IF(AND(LEFT(MasterCMCopy!$C317,6)="BT-195", OR(MasterCMCopy!$O317&lt;&gt;MasterCMCopy!$O316,$G317&lt;&gt;$G316,$H317&lt;&gt;$H316)), "The field " &amp; MasterCMCopy!$C317 &amp; ", " &amp; MasterCMCopy!$D317 &amp; ", specifies information to generate the URI of the masked property","")</f>
        <v/>
      </c>
      <c r="S317" s="84" t="str">
        <f>IF(AND(LEFT(MasterCMCopy!$C317,6)="BT-195", OR(MasterCMCopy!$O317&lt;&gt;MasterCMCopy!$O316,$G317&lt;&gt;$G316,$H317&lt;&gt;$H316)),MasterCMCopy!$O317,"")</f>
        <v/>
      </c>
      <c r="T317" s="84" t="str">
        <f>IFERROR(__xludf.DUMMYFUNCTION("IF(AND(LEFT(MasterCMCopy!$C317,6)=""BT-195"", MasterCMCopy!$O317&lt;&gt;MasterCMCopy!$O316),IFNA(REGEXEXTRACT(MasterCMCopy!$Y317,""&lt;(.*)&gt;""),""UNKNOWN""),"""")"),"")</f>
        <v/>
      </c>
      <c r="U317" s="84" t="str">
        <f>IF(AND(LEFT(MasterCMCopy!$C317,6)="BT-197", MasterCMCopy!$C317&lt;&gt;MasterCMCopy!$C316),MasterCMCopy!$C317,"")</f>
        <v>BT-197(BT-171)-Tender</v>
      </c>
      <c r="V317" s="84" t="str">
        <f>IF(AND(LEFT(MasterCMCopy!$C317,6)="BT-197", MasterCMCopy!$C317&lt;&gt;MasterCMCopy!$C316), "In " &amp; MasterCMCopy!$C317 &amp; ", " &amp; MasterCMCopy!$D317 &amp; ", we link to the at-voc:non-publication-justification controlled list","")</f>
        <v>In BT-197(BT-171)-Tender, Unpublished Justification Code, we link to the at-voc:non-publication-justification controlled list</v>
      </c>
      <c r="W317" s="84" t="str">
        <f>IF(AND(LEFT(MasterCMCopy!$C317,6)="BT-198", MasterCMCopy!$C317&lt;&gt;MasterCMCopy!$C316),MasterCMCopy!$C317,"")</f>
        <v/>
      </c>
      <c r="X317" s="84" t="str">
        <f>IF(AND(LEFT(MasterCMCopy!$C317,6)="BT-198", MasterCMCopy!$C317&lt;&gt;MasterCMCopy!$C316), MasterCMCopy!$D317 &amp; IF(AND(MasterCMCopy!$C317=MasterCMCopy!$C318, MasterCMCopy!$D317&lt;&gt;MasterCMCopy!$D318), (" (" &amp; MasterCMCopy!$D318 &amp; " below SDK 1.6)"), ""),"")</f>
        <v/>
      </c>
      <c r="Y317" s="84" t="str">
        <f t="shared" si="2"/>
        <v>tedm:MG-langString-hasConfidentialityJustification--NonPublishedInformation-ND-TenderRankUnpublish</v>
      </c>
      <c r="Z317" s="84" t="str">
        <f t="shared" si="3"/>
        <v/>
      </c>
      <c r="AA317" s="84" t="str">
        <f>IF(AND(LEFT(MasterCMCopy!$C317,6)="BT-196", MasterCMCopy!$C317&lt;&gt;MasterCMCopy!$C316),MasterCMCopy!$C317,"")</f>
        <v/>
      </c>
      <c r="AB317" s="84" t="str">
        <f>IF(AND(LEFT(MasterCMCopy!$C317,6)="BT-196", MasterCMCopy!$C317&lt;&gt;MasterCMCopy!$C316), MasterCMCopy!$D317 &amp; " of " &amp; MasterCMCopy!$L317 &amp; " under " &amp; MasterCMCopy!$I317,"")</f>
        <v/>
      </c>
      <c r="AC317" s="84" t="str">
        <f t="shared" si="4"/>
        <v/>
      </c>
      <c r="AD317" s="84" t="str">
        <f t="shared" si="5"/>
        <v/>
      </c>
    </row>
    <row r="318">
      <c r="A318" s="84" t="str">
        <f t="shared" si="1"/>
        <v/>
      </c>
      <c r="B318" s="84" t="str">
        <f>IF(MasterCMCopy!$X318="","---", "tedm:" &amp; IF(LEFT(MasterCMCopy!$C318, 3)="ND-", IF(LEFT(MasterCMCopy!$C322, 3)="ND-", MasterCMCopy!$L324, MasterCMCopy!$L322) &amp; "-" &amp; MasterCMCopy!$C318, MasterCMCopy!$L318 &amp; "-" &amp; MasterCMCopy!$I318))</f>
        <v>tedm:MG-NonPublishedInformation-ND-TenderRankUnpublish</v>
      </c>
      <c r="C318" s="85" t="str">
        <f>IF(AND(LEFT(MasterCMCopy!$C318,6)="BT-195", OR(LEFT(MasterCMCopy!$C317,3)="ND-",$B318&lt;&gt;$B317)),MasterCMCopy!$L318,"")</f>
        <v/>
      </c>
      <c r="D318" s="84" t="str">
        <f>IF(AND(LEFT(MasterCMCopy!$C318,3)="ND-", OR(MasterCMCopy!$N318&lt;&gt;MasterCMCopy!$N317, MasterCMCopy!$P318&lt;&gt;MasterCMCopy!$P317)),MasterCMCopy!$C318,"")</f>
        <v/>
      </c>
      <c r="E318" s="84" t="str">
        <f>IF(AND(LEFT(MasterCMCopy!$C318,3)="ND-", OR(MasterCMCopy!$N318&lt;&gt;MasterCMCopy!$N317, MasterCMCopy!$P318&lt;&gt;MasterCMCopy!$P317)),MasterCMCopy!$N318,"")</f>
        <v/>
      </c>
      <c r="F318" s="86" t="str">
        <f>IFERROR(__xludf.DUMMYFUNCTION("IF($E318="""", """", REGEXEXTRACT($E318,""efbc:FieldIdentifierCode[^\]]+""))"),"")</f>
        <v/>
      </c>
      <c r="G318" s="87" t="str">
        <f>MasterCMCopy!A318</f>
        <v/>
      </c>
      <c r="H318" s="87" t="str">
        <f>MasterCMCopy!B318</f>
        <v>1.5</v>
      </c>
      <c r="J318" s="86" t="str">
        <f>IF(LEFT(MasterCMCopy!$C318,3)="ND-", IF(LEFT(MasterCMCopy!$X318,10)&lt;&gt;"epo:NonPub", MasterCMCopy!$L318, IF(RIGHT(MasterCMCopy!$X318,13)="epo:Procedure", "MG-Procedure", "")), "")</f>
        <v/>
      </c>
      <c r="K318" s="85" t="str">
        <f>IF(J318="", "", IF(J318="MG-Procedure", "ND-Root", MasterCMCopy!H318))</f>
        <v/>
      </c>
      <c r="L318" s="84" t="str">
        <f>IF($J318="", "", MasterCMCopy!$C318 &amp; " (concernsMaskedObject)")</f>
        <v/>
      </c>
      <c r="M318" s="84" t="str">
        <f>IFERROR(__xludf.DUMMYFUNCTION("IF($J318="""", """", ""Connection from NonPublishedInformation to "" &amp; REGEXEXTRACT(MasterCMCopy!$X318, "".*:(.*)"") &amp; "" under "" &amp; $J318 &amp; ""_"" &amp; $K318)"),"")</f>
        <v/>
      </c>
      <c r="N318" s="84" t="str">
        <f t="shared" si="6"/>
        <v/>
      </c>
      <c r="O318" s="86" t="str">
        <f>IFERROR(__xludf.DUMMYFUNCTION("IF($J318="""", """", IF($J318=""MG-Procedure"", """", REGEXREPLACE(MasterCMCopy!$P318,""\[[^\]]+\]"","""")))"),"")</f>
        <v/>
      </c>
      <c r="P318" s="83" t="str">
        <f>IFERROR(__xludf.DUMMYFUNCTION("REGEXREPLACE($O318,""[^/]+"","".."")"),"")</f>
        <v/>
      </c>
      <c r="Q318" s="84" t="str">
        <f>IF(AND(LEFT(MasterCMCopy!$C318,6)="BT-195", OR(MasterCMCopy!$O318&lt;&gt;MasterCMCopy!$O317,$G318&lt;&gt;$G317,$H318&lt;&gt;$H317)),MasterCMCopy!$C318,"")</f>
        <v/>
      </c>
      <c r="R318" s="84" t="str">
        <f>IF(AND(LEFT(MasterCMCopy!$C318,6)="BT-195", OR(MasterCMCopy!$O318&lt;&gt;MasterCMCopy!$O317,$G318&lt;&gt;$G317,$H318&lt;&gt;$H317)), "The field " &amp; MasterCMCopy!$C318 &amp; ", " &amp; MasterCMCopy!$D318 &amp; ", specifies information to generate the URI of the masked property","")</f>
        <v/>
      </c>
      <c r="S318" s="84" t="str">
        <f>IF(AND(LEFT(MasterCMCopy!$C318,6)="BT-195", OR(MasterCMCopy!$O318&lt;&gt;MasterCMCopy!$O317,$G318&lt;&gt;$G317,$H318&lt;&gt;$H317)),MasterCMCopy!$O318,"")</f>
        <v/>
      </c>
      <c r="T318" s="84" t="str">
        <f>IFERROR(__xludf.DUMMYFUNCTION("IF(AND(LEFT(MasterCMCopy!$C318,6)=""BT-195"", MasterCMCopy!$O318&lt;&gt;MasterCMCopy!$O317),IFNA(REGEXEXTRACT(MasterCMCopy!$Y318,""&lt;(.*)&gt;""),""UNKNOWN""),"""")"),"")</f>
        <v/>
      </c>
      <c r="U318" s="84" t="str">
        <f>IF(AND(LEFT(MasterCMCopy!$C318,6)="BT-197", MasterCMCopy!$C318&lt;&gt;MasterCMCopy!$C317),MasterCMCopy!$C318,"")</f>
        <v/>
      </c>
      <c r="V318" s="84" t="str">
        <f>IF(AND(LEFT(MasterCMCopy!$C318,6)="BT-197", MasterCMCopy!$C318&lt;&gt;MasterCMCopy!$C317), "In " &amp; MasterCMCopy!$C318 &amp; ", " &amp; MasterCMCopy!$D318 &amp; ", we link to the at-voc:non-publication-justification controlled list","")</f>
        <v/>
      </c>
      <c r="W318" s="84" t="str">
        <f>IF(AND(LEFT(MasterCMCopy!$C318,6)="BT-198", MasterCMCopy!$C318&lt;&gt;MasterCMCopy!$C317),MasterCMCopy!$C318,"")</f>
        <v>BT-198(BT-171)-Tender</v>
      </c>
      <c r="X318" s="84" t="str">
        <f>IF(AND(LEFT(MasterCMCopy!$C318,6)="BT-198", MasterCMCopy!$C318&lt;&gt;MasterCMCopy!$C317), MasterCMCopy!$D318 &amp; IF(AND(MasterCMCopy!$C318=MasterCMCopy!$C319, MasterCMCopy!$D318&lt;&gt;MasterCMCopy!$D319), (" (" &amp; MasterCMCopy!$D319 &amp; " below SDK 1.6)"), ""),"")</f>
        <v>Unpublished Accessibility Date (Unpublished Access Date below SDK 1.6)</v>
      </c>
      <c r="Y318" s="84" t="str">
        <f t="shared" si="2"/>
        <v>tedm:MG-langString-hasConfidentialityJustification--NonPublishedInformation-ND-TenderRankUnpublish</v>
      </c>
      <c r="Z318" s="84" t="str">
        <f t="shared" si="3"/>
        <v/>
      </c>
      <c r="AA318" s="84" t="str">
        <f>IF(AND(LEFT(MasterCMCopy!$C318,6)="BT-196", MasterCMCopy!$C318&lt;&gt;MasterCMCopy!$C317),MasterCMCopy!$C318,"")</f>
        <v/>
      </c>
      <c r="AB318" s="84" t="str">
        <f>IF(AND(LEFT(MasterCMCopy!$C318,6)="BT-196", MasterCMCopy!$C318&lt;&gt;MasterCMCopy!$C317), MasterCMCopy!$D318 &amp; " of " &amp; MasterCMCopy!$L318 &amp; " under " &amp; MasterCMCopy!$I318,"")</f>
        <v/>
      </c>
      <c r="AC318" s="84" t="str">
        <f t="shared" si="4"/>
        <v/>
      </c>
      <c r="AD318" s="84" t="str">
        <f t="shared" si="5"/>
        <v/>
      </c>
    </row>
    <row r="319">
      <c r="A319" s="84" t="str">
        <f t="shared" si="1"/>
        <v/>
      </c>
      <c r="B319" s="84" t="str">
        <f>IF(MasterCMCopy!$X319="","---", "tedm:" &amp; IF(LEFT(MasterCMCopy!$C319, 3)="ND-", IF(LEFT(MasterCMCopy!$C323, 3)="ND-", MasterCMCopy!$L325, MasterCMCopy!$L323) &amp; "-" &amp; MasterCMCopy!$C319, MasterCMCopy!$L319 &amp; "-" &amp; MasterCMCopy!$I319))</f>
        <v>tedm:MG-NonPublishedInformation-ND-TenderRankUnpublish</v>
      </c>
      <c r="C319" s="85" t="str">
        <f>IF(AND(LEFT(MasterCMCopy!$C319,6)="BT-195", OR(LEFT(MasterCMCopy!$C318,3)="ND-",$B319&lt;&gt;$B318)),MasterCMCopy!$L319,"")</f>
        <v/>
      </c>
      <c r="D319" s="84" t="str">
        <f>IF(AND(LEFT(MasterCMCopy!$C319,3)="ND-", OR(MasterCMCopy!$N319&lt;&gt;MasterCMCopy!$N318, MasterCMCopy!$P319&lt;&gt;MasterCMCopy!$P318)),MasterCMCopy!$C319,"")</f>
        <v/>
      </c>
      <c r="E319" s="84" t="str">
        <f>IF(AND(LEFT(MasterCMCopy!$C319,3)="ND-", OR(MasterCMCopy!$N319&lt;&gt;MasterCMCopy!$N318, MasterCMCopy!$P319&lt;&gt;MasterCMCopy!$P318)),MasterCMCopy!$N319,"")</f>
        <v/>
      </c>
      <c r="F319" s="86" t="str">
        <f>IFERROR(__xludf.DUMMYFUNCTION("IF($E319="""", """", REGEXEXTRACT($E319,""efbc:FieldIdentifierCode[^\]]+""))"),"")</f>
        <v/>
      </c>
      <c r="G319" s="87" t="str">
        <f>MasterCMCopy!A319</f>
        <v>1.6</v>
      </c>
      <c r="H319" s="87" t="str">
        <f>MasterCMCopy!B319</f>
        <v/>
      </c>
      <c r="J319" s="86" t="str">
        <f>IF(LEFT(MasterCMCopy!$C319,3)="ND-", IF(LEFT(MasterCMCopy!$X319,10)&lt;&gt;"epo:NonPub", MasterCMCopy!$L319, IF(RIGHT(MasterCMCopy!$X319,13)="epo:Procedure", "MG-Procedure", "")), "")</f>
        <v/>
      </c>
      <c r="K319" s="85" t="str">
        <f>IF(J319="", "", IF(J319="MG-Procedure", "ND-Root", MasterCMCopy!H319))</f>
        <v/>
      </c>
      <c r="L319" s="84" t="str">
        <f>IF($J319="", "", MasterCMCopy!$C319 &amp; " (concernsMaskedObject)")</f>
        <v/>
      </c>
      <c r="M319" s="84" t="str">
        <f>IFERROR(__xludf.DUMMYFUNCTION("IF($J319="""", """", ""Connection from NonPublishedInformation to "" &amp; REGEXEXTRACT(MasterCMCopy!$X319, "".*:(.*)"") &amp; "" under "" &amp; $J319 &amp; ""_"" &amp; $K319)"),"")</f>
        <v/>
      </c>
      <c r="N319" s="84" t="str">
        <f t="shared" si="6"/>
        <v/>
      </c>
      <c r="O319" s="86" t="str">
        <f>IFERROR(__xludf.DUMMYFUNCTION("IF($J319="""", """", IF($J319=""MG-Procedure"", """", REGEXREPLACE(MasterCMCopy!$P319,""\[[^\]]+\]"","""")))"),"")</f>
        <v/>
      </c>
      <c r="P319" s="83" t="str">
        <f>IFERROR(__xludf.DUMMYFUNCTION("REGEXREPLACE($O319,""[^/]+"","".."")"),"")</f>
        <v/>
      </c>
      <c r="Q319" s="84" t="str">
        <f>IF(AND(LEFT(MasterCMCopy!$C319,6)="BT-195", OR(MasterCMCopy!$O319&lt;&gt;MasterCMCopy!$O318,$G319&lt;&gt;$G318,$H319&lt;&gt;$H318)),MasterCMCopy!$C319,"")</f>
        <v/>
      </c>
      <c r="R319" s="84" t="str">
        <f>IF(AND(LEFT(MasterCMCopy!$C319,6)="BT-195", OR(MasterCMCopy!$O319&lt;&gt;MasterCMCopy!$O318,$G319&lt;&gt;$G318,$H319&lt;&gt;$H318)), "The field " &amp; MasterCMCopy!$C319 &amp; ", " &amp; MasterCMCopy!$D319 &amp; ", specifies information to generate the URI of the masked property","")</f>
        <v/>
      </c>
      <c r="S319" s="84" t="str">
        <f>IF(AND(LEFT(MasterCMCopy!$C319,6)="BT-195", OR(MasterCMCopy!$O319&lt;&gt;MasterCMCopy!$O318,$G319&lt;&gt;$G318,$H319&lt;&gt;$H318)),MasterCMCopy!$O319,"")</f>
        <v/>
      </c>
      <c r="T319" s="84" t="str">
        <f>IFERROR(__xludf.DUMMYFUNCTION("IF(AND(LEFT(MasterCMCopy!$C319,6)=""BT-195"", MasterCMCopy!$O319&lt;&gt;MasterCMCopy!$O318),IFNA(REGEXEXTRACT(MasterCMCopy!$Y319,""&lt;(.*)&gt;""),""UNKNOWN""),"""")"),"")</f>
        <v/>
      </c>
      <c r="U319" s="84" t="str">
        <f>IF(AND(LEFT(MasterCMCopy!$C319,6)="BT-197", MasterCMCopy!$C319&lt;&gt;MasterCMCopy!$C318),MasterCMCopy!$C319,"")</f>
        <v/>
      </c>
      <c r="V319" s="84" t="str">
        <f>IF(AND(LEFT(MasterCMCopy!$C319,6)="BT-197", MasterCMCopy!$C319&lt;&gt;MasterCMCopy!$C318), "In " &amp; MasterCMCopy!$C319 &amp; ", " &amp; MasterCMCopy!$D319 &amp; ", we link to the at-voc:non-publication-justification controlled list","")</f>
        <v/>
      </c>
      <c r="W319" s="84" t="str">
        <f>IF(AND(LEFT(MasterCMCopy!$C319,6)="BT-198", MasterCMCopy!$C319&lt;&gt;MasterCMCopy!$C318),MasterCMCopy!$C319,"")</f>
        <v/>
      </c>
      <c r="X319" s="84" t="str">
        <f>IF(AND(LEFT(MasterCMCopy!$C319,6)="BT-198", MasterCMCopy!$C319&lt;&gt;MasterCMCopy!$C318), MasterCMCopy!$D319 &amp; IF(AND(MasterCMCopy!$C319=MasterCMCopy!$C320, MasterCMCopy!$D319&lt;&gt;MasterCMCopy!$D320), (" (" &amp; MasterCMCopy!$D320 &amp; " below SDK 1.6)"), ""),"")</f>
        <v/>
      </c>
      <c r="Y319" s="84" t="str">
        <f t="shared" si="2"/>
        <v>tedm:MG-langString-hasConfidentialityJustification--NonPublishedInformation-ND-TenderRankUnpublish</v>
      </c>
      <c r="Z319" s="84" t="str">
        <f t="shared" si="3"/>
        <v/>
      </c>
      <c r="AA319" s="84" t="str">
        <f>IF(AND(LEFT(MasterCMCopy!$C319,6)="BT-196", MasterCMCopy!$C319&lt;&gt;MasterCMCopy!$C318),MasterCMCopy!$C319,"")</f>
        <v/>
      </c>
      <c r="AB319" s="84" t="str">
        <f>IF(AND(LEFT(MasterCMCopy!$C319,6)="BT-196", MasterCMCopy!$C319&lt;&gt;MasterCMCopy!$C318), MasterCMCopy!$D319 &amp; " of " &amp; MasterCMCopy!$L319 &amp; " under " &amp; MasterCMCopy!$I319,"")</f>
        <v/>
      </c>
      <c r="AC319" s="84" t="str">
        <f t="shared" si="4"/>
        <v/>
      </c>
      <c r="AD319" s="84" t="str">
        <f t="shared" si="5"/>
        <v/>
      </c>
    </row>
    <row r="320">
      <c r="A320" s="84" t="str">
        <f t="shared" si="1"/>
        <v>ND-WinningTenderVariantUnpublish.rml.ttl</v>
      </c>
      <c r="B320" s="84" t="str">
        <f>IF(MasterCMCopy!$X320="","---", "tedm:" &amp; IF(LEFT(MasterCMCopy!$C320, 3)="ND-", IF(LEFT(MasterCMCopy!$C324, 3)="ND-", MasterCMCopy!$L326, MasterCMCopy!$L324) &amp; "-" &amp; MasterCMCopy!$C320, MasterCMCopy!$L320 &amp; "-" &amp; MasterCMCopy!$I320))</f>
        <v>tedm:MG-NonPublishedInformation-ND-WinningTenderVariantUnpublish</v>
      </c>
      <c r="C320" s="85" t="str">
        <f>IF(AND(LEFT(MasterCMCopy!$C320,6)="BT-195", OR(LEFT(MasterCMCopy!$C319,3)="ND-",$B320&lt;&gt;$B319)),MasterCMCopy!$L320,"")</f>
        <v/>
      </c>
      <c r="D320" s="84" t="str">
        <f>IF(AND(LEFT(MasterCMCopy!$C320,3)="ND-", OR(MasterCMCopy!$N320&lt;&gt;MasterCMCopy!$N319, MasterCMCopy!$P320&lt;&gt;MasterCMCopy!$P319)),MasterCMCopy!$C320,"")</f>
        <v>ND-WinningTenderVariantUnpublish</v>
      </c>
      <c r="E320" s="84" t="str">
        <f>IF(AND(LEFT(MasterCMCopy!$C320,3)="ND-", OR(MasterCMCopy!$N320&lt;&gt;MasterCMCopy!$N319, MasterCMCopy!$P320&lt;&gt;MasterCMCopy!$P319)),MasterCMCopy!$N320,"")</f>
        <v>/*/ext:UBLExtensions/ext:UBLExtension/ext:ExtensionContent/efext:EformsExtension/efac:NoticeResult/efac:LotTender/efac:FieldsPrivacy[efbc:FieldIdentifierCode/text()='win-ten-var']</v>
      </c>
      <c r="F320" s="86" t="str">
        <f>IFERROR(__xludf.DUMMYFUNCTION("IF($E320="""", """", REGEXEXTRACT($E320,""efbc:FieldIdentifierCode[^\]]+""))"),"efbc:FieldIdentifierCode/text()='win-ten-var'")</f>
        <v>efbc:FieldIdentifierCode/text()='win-ten-var'</v>
      </c>
      <c r="G320" s="87" t="str">
        <f>MasterCMCopy!A320</f>
        <v/>
      </c>
      <c r="H320" s="87" t="str">
        <f>MasterCMCopy!B320</f>
        <v/>
      </c>
      <c r="J320" s="86" t="str">
        <f>IF(LEFT(MasterCMCopy!$C320,3)="ND-", IF(LEFT(MasterCMCopy!$X320,10)&lt;&gt;"epo:NonPub", MasterCMCopy!$L320, IF(RIGHT(MasterCMCopy!$X320,13)="epo:Procedure", "MG-Procedure", "")), "")</f>
        <v/>
      </c>
      <c r="K320" s="85" t="str">
        <f>IF(J320="", "", IF(J320="MG-Procedure", "ND-Root", MasterCMCopy!H320))</f>
        <v/>
      </c>
      <c r="L320" s="84" t="str">
        <f>IF($J320="", "", MasterCMCopy!$C320 &amp; " (concernsMaskedObject)")</f>
        <v/>
      </c>
      <c r="M320" s="84" t="str">
        <f>IFERROR(__xludf.DUMMYFUNCTION("IF($J320="""", """", ""Connection from NonPublishedInformation to "" &amp; REGEXEXTRACT(MasterCMCopy!$X320, "".*:(.*)"") &amp; "" under "" &amp; $J320 &amp; ""_"" &amp; $K320)"),"")</f>
        <v/>
      </c>
      <c r="N320" s="84" t="str">
        <f t="shared" si="6"/>
        <v/>
      </c>
      <c r="O320" s="86" t="str">
        <f>IFERROR(__xludf.DUMMYFUNCTION("IF($J320="""", """", IF($J320=""MG-Procedure"", """", REGEXREPLACE(MasterCMCopy!$P320,""\[[^\]]+\]"","""")))"),"")</f>
        <v/>
      </c>
      <c r="P320" s="83" t="str">
        <f>IFERROR(__xludf.DUMMYFUNCTION("REGEXREPLACE($O320,""[^/]+"","".."")"),"")</f>
        <v/>
      </c>
      <c r="Q320" s="84" t="str">
        <f>IF(AND(LEFT(MasterCMCopy!$C320,6)="BT-195", OR(MasterCMCopy!$O320&lt;&gt;MasterCMCopy!$O319,$G320&lt;&gt;$G319,$H320&lt;&gt;$H319)),MasterCMCopy!$C320,"")</f>
        <v/>
      </c>
      <c r="R320" s="84" t="str">
        <f>IF(AND(LEFT(MasterCMCopy!$C320,6)="BT-195", OR(MasterCMCopy!$O320&lt;&gt;MasterCMCopy!$O319,$G320&lt;&gt;$G319,$H320&lt;&gt;$H319)), "The field " &amp; MasterCMCopy!$C320 &amp; ", " &amp; MasterCMCopy!$D320 &amp; ", specifies information to generate the URI of the masked property","")</f>
        <v/>
      </c>
      <c r="S320" s="84" t="str">
        <f>IF(AND(LEFT(MasterCMCopy!$C320,6)="BT-195", OR(MasterCMCopy!$O320&lt;&gt;MasterCMCopy!$O319,$G320&lt;&gt;$G319,$H320&lt;&gt;$H319)),MasterCMCopy!$O320,"")</f>
        <v/>
      </c>
      <c r="T320" s="84" t="str">
        <f>IFERROR(__xludf.DUMMYFUNCTION("IF(AND(LEFT(MasterCMCopy!$C320,6)=""BT-195"", MasterCMCopy!$O320&lt;&gt;MasterCMCopy!$O319),IFNA(REGEXEXTRACT(MasterCMCopy!$Y320,""&lt;(.*)&gt;""),""UNKNOWN""),"""")"),"")</f>
        <v/>
      </c>
      <c r="U320" s="84" t="str">
        <f>IF(AND(LEFT(MasterCMCopy!$C320,6)="BT-197", MasterCMCopy!$C320&lt;&gt;MasterCMCopy!$C319),MasterCMCopy!$C320,"")</f>
        <v/>
      </c>
      <c r="V320" s="84" t="str">
        <f>IF(AND(LEFT(MasterCMCopy!$C320,6)="BT-197", MasterCMCopy!$C320&lt;&gt;MasterCMCopy!$C319), "In " &amp; MasterCMCopy!$C320 &amp; ", " &amp; MasterCMCopy!$D320 &amp; ", we link to the at-voc:non-publication-justification controlled list","")</f>
        <v/>
      </c>
      <c r="W320" s="84" t="str">
        <f>IF(AND(LEFT(MasterCMCopy!$C320,6)="BT-198", MasterCMCopy!$C320&lt;&gt;MasterCMCopy!$C319),MasterCMCopy!$C320,"")</f>
        <v/>
      </c>
      <c r="X320" s="84" t="str">
        <f>IF(AND(LEFT(MasterCMCopy!$C320,6)="BT-198", MasterCMCopy!$C320&lt;&gt;MasterCMCopy!$C319), MasterCMCopy!$D320 &amp; IF(AND(MasterCMCopy!$C320=MasterCMCopy!$C321, MasterCMCopy!$D320&lt;&gt;MasterCMCopy!$D321), (" (" &amp; MasterCMCopy!$D321 &amp; " below SDK 1.6)"), ""),"")</f>
        <v/>
      </c>
      <c r="Y320" s="84" t="str">
        <f t="shared" si="2"/>
        <v>tedm:MG-langString-hasConfidentialityJustification--NonPublishedInformation-ND-WinningTenderVariantUnpublish</v>
      </c>
      <c r="Z320" s="84" t="str">
        <f t="shared" si="3"/>
        <v>/*/ext:UBLExtensions/ext:UBLExtension/ext:ExtensionContent/efext:EformsExtension/efac:NoticeResult/efac:LotTender/efac:FieldsPrivacy[efbc:FieldIdentifierCode/text()='win-ten-var']/efbc:ReasonDescription</v>
      </c>
      <c r="AA320" s="84" t="str">
        <f>IF(AND(LEFT(MasterCMCopy!$C320,6)="BT-196", MasterCMCopy!$C320&lt;&gt;MasterCMCopy!$C319),MasterCMCopy!$C320,"")</f>
        <v/>
      </c>
      <c r="AB320" s="84" t="str">
        <f>IF(AND(LEFT(MasterCMCopy!$C320,6)="BT-196", MasterCMCopy!$C320&lt;&gt;MasterCMCopy!$C319), MasterCMCopy!$D320 &amp; " of " &amp; MasterCMCopy!$L320 &amp; " under " &amp; MasterCMCopy!$I320,"")</f>
        <v/>
      </c>
      <c r="AC320" s="84" t="str">
        <f t="shared" si="4"/>
        <v/>
      </c>
      <c r="AD320" s="84" t="str">
        <f t="shared" si="5"/>
        <v/>
      </c>
    </row>
    <row r="321">
      <c r="A321" s="84" t="str">
        <f t="shared" si="1"/>
        <v/>
      </c>
      <c r="B321" s="84" t="str">
        <f>IF(MasterCMCopy!$X321="","---", "tedm:" &amp; IF(LEFT(MasterCMCopy!$C321, 3)="ND-", IF(LEFT(MasterCMCopy!$C325, 3)="ND-", MasterCMCopy!$L327, MasterCMCopy!$L325) &amp; "-" &amp; MasterCMCopy!$C321, MasterCMCopy!$L321 &amp; "-" &amp; MasterCMCopy!$I321))</f>
        <v>tedm:MG-NonPublishedInformation-ND-WinningTenderVariantUnpublish</v>
      </c>
      <c r="C321" s="85" t="str">
        <f>IF(AND(LEFT(MasterCMCopy!$C321,6)="BT-195", OR(LEFT(MasterCMCopy!$C320,3)="ND-",$B321&lt;&gt;$B320)),MasterCMCopy!$L321,"")</f>
        <v/>
      </c>
      <c r="D321" s="84" t="str">
        <f>IF(AND(LEFT(MasterCMCopy!$C321,3)="ND-", OR(MasterCMCopy!$N321&lt;&gt;MasterCMCopy!$N320, MasterCMCopy!$P321&lt;&gt;MasterCMCopy!$P320)),MasterCMCopy!$C321,"")</f>
        <v/>
      </c>
      <c r="E321" s="84" t="str">
        <f>IF(AND(LEFT(MasterCMCopy!$C321,3)="ND-", OR(MasterCMCopy!$N321&lt;&gt;MasterCMCopy!$N320, MasterCMCopy!$P321&lt;&gt;MasterCMCopy!$P320)),MasterCMCopy!$N321,"")</f>
        <v/>
      </c>
      <c r="F321" s="86" t="str">
        <f>IFERROR(__xludf.DUMMYFUNCTION("IF($E321="""", """", REGEXEXTRACT($E321,""efbc:FieldIdentifierCode[^\]]+""))"),"")</f>
        <v/>
      </c>
      <c r="G321" s="87" t="str">
        <f>MasterCMCopy!A321</f>
        <v/>
      </c>
      <c r="H321" s="87" t="str">
        <f>MasterCMCopy!B321</f>
        <v/>
      </c>
      <c r="J321" s="86" t="str">
        <f>IF(LEFT(MasterCMCopy!$C321,3)="ND-", IF(LEFT(MasterCMCopy!$X321,10)&lt;&gt;"epo:NonPub", MasterCMCopy!$L321, IF(RIGHT(MasterCMCopy!$X321,13)="epo:Procedure", "MG-Procedure", "")), "")</f>
        <v/>
      </c>
      <c r="K321" s="85" t="str">
        <f>IF(J321="", "", IF(J321="MG-Procedure", "ND-Root", MasterCMCopy!H321))</f>
        <v/>
      </c>
      <c r="L321" s="84" t="str">
        <f>IF($J321="", "", MasterCMCopy!$C321 &amp; " (concernsMaskedObject)")</f>
        <v/>
      </c>
      <c r="M321" s="84" t="str">
        <f>IFERROR(__xludf.DUMMYFUNCTION("IF($J321="""", """", ""Connection from NonPublishedInformation to "" &amp; REGEXEXTRACT(MasterCMCopy!$X321, "".*:(.*)"") &amp; "" under "" &amp; $J321 &amp; ""_"" &amp; $K321)"),"")</f>
        <v/>
      </c>
      <c r="N321" s="84" t="str">
        <f t="shared" si="6"/>
        <v/>
      </c>
      <c r="O321" s="86" t="str">
        <f>IFERROR(__xludf.DUMMYFUNCTION("IF($J321="""", """", IF($J321=""MG-Procedure"", """", REGEXREPLACE(MasterCMCopy!$P321,""\[[^\]]+\]"","""")))"),"")</f>
        <v/>
      </c>
      <c r="P321" s="83" t="str">
        <f>IFERROR(__xludf.DUMMYFUNCTION("REGEXREPLACE($O321,""[^/]+"","".."")"),"")</f>
        <v/>
      </c>
      <c r="Q321" s="84" t="str">
        <f>IF(AND(LEFT(MasterCMCopy!$C321,6)="BT-195", OR(MasterCMCopy!$O321&lt;&gt;MasterCMCopy!$O320,$G321&lt;&gt;$G320,$H321&lt;&gt;$H320)),MasterCMCopy!$C321,"")</f>
        <v/>
      </c>
      <c r="R321" s="84" t="str">
        <f>IF(AND(LEFT(MasterCMCopy!$C321,6)="BT-195", OR(MasterCMCopy!$O321&lt;&gt;MasterCMCopy!$O320,$G321&lt;&gt;$G320,$H321&lt;&gt;$H320)), "The field " &amp; MasterCMCopy!$C321 &amp; ", " &amp; MasterCMCopy!$D321 &amp; ", specifies information to generate the URI of the masked property","")</f>
        <v/>
      </c>
      <c r="S321" s="84" t="str">
        <f>IF(AND(LEFT(MasterCMCopy!$C321,6)="BT-195", OR(MasterCMCopy!$O321&lt;&gt;MasterCMCopy!$O320,$G321&lt;&gt;$G320,$H321&lt;&gt;$H320)),MasterCMCopy!$O321,"")</f>
        <v/>
      </c>
      <c r="T321" s="84" t="str">
        <f>IFERROR(__xludf.DUMMYFUNCTION("IF(AND(LEFT(MasterCMCopy!$C321,6)=""BT-195"", MasterCMCopy!$O321&lt;&gt;MasterCMCopy!$O320),IFNA(REGEXEXTRACT(MasterCMCopy!$Y321,""&lt;(.*)&gt;""),""UNKNOWN""),"""")"),"")</f>
        <v/>
      </c>
      <c r="U321" s="84" t="str">
        <f>IF(AND(LEFT(MasterCMCopy!$C321,6)="BT-197", MasterCMCopy!$C321&lt;&gt;MasterCMCopy!$C320),MasterCMCopy!$C321,"")</f>
        <v/>
      </c>
      <c r="V321" s="84" t="str">
        <f>IF(AND(LEFT(MasterCMCopy!$C321,6)="BT-197", MasterCMCopy!$C321&lt;&gt;MasterCMCopy!$C320), "In " &amp; MasterCMCopy!$C321 &amp; ", " &amp; MasterCMCopy!$D321 &amp; ", we link to the at-voc:non-publication-justification controlled list","")</f>
        <v/>
      </c>
      <c r="W321" s="84" t="str">
        <f>IF(AND(LEFT(MasterCMCopy!$C321,6)="BT-198", MasterCMCopy!$C321&lt;&gt;MasterCMCopy!$C320),MasterCMCopy!$C321,"")</f>
        <v/>
      </c>
      <c r="X321" s="84" t="str">
        <f>IF(AND(LEFT(MasterCMCopy!$C321,6)="BT-198", MasterCMCopy!$C321&lt;&gt;MasterCMCopy!$C320), MasterCMCopy!$D321 &amp; IF(AND(MasterCMCopy!$C321=MasterCMCopy!$C322, MasterCMCopy!$D321&lt;&gt;MasterCMCopy!$D322), (" (" &amp; MasterCMCopy!$D322 &amp; " below SDK 1.6)"), ""),"")</f>
        <v/>
      </c>
      <c r="Y321" s="84" t="str">
        <f t="shared" si="2"/>
        <v>tedm:MG-langString-hasConfidentialityJustification--NonPublishedInformation-ND-WinningTenderVariantUnpublish</v>
      </c>
      <c r="Z321" s="84" t="str">
        <f t="shared" si="3"/>
        <v/>
      </c>
      <c r="AA321" s="84" t="str">
        <f>IF(AND(LEFT(MasterCMCopy!$C321,6)="BT-196", MasterCMCopy!$C321&lt;&gt;MasterCMCopy!$C320),MasterCMCopy!$C321,"")</f>
        <v/>
      </c>
      <c r="AB321" s="84" t="str">
        <f>IF(AND(LEFT(MasterCMCopy!$C321,6)="BT-196", MasterCMCopy!$C321&lt;&gt;MasterCMCopy!$C320), MasterCMCopy!$D321 &amp; " of " &amp; MasterCMCopy!$L321 &amp; " under " &amp; MasterCMCopy!$I321,"")</f>
        <v/>
      </c>
      <c r="AC321" s="84" t="str">
        <f t="shared" si="4"/>
        <v/>
      </c>
      <c r="AD321" s="84" t="str">
        <f t="shared" si="5"/>
        <v/>
      </c>
    </row>
    <row r="322">
      <c r="A322" s="84" t="str">
        <f t="shared" si="1"/>
        <v/>
      </c>
      <c r="B322" s="84" t="str">
        <f>IF(MasterCMCopy!$X322="","---", "tedm:" &amp; IF(LEFT(MasterCMCopy!$C322, 3)="ND-", IF(LEFT(MasterCMCopy!$C326, 3)="ND-", MasterCMCopy!$L328, MasterCMCopy!$L326) &amp; "-" &amp; MasterCMCopy!$C322, MasterCMCopy!$L322 &amp; "-" &amp; MasterCMCopy!$I322))</f>
        <v>tedm:MG-NonPublishedInformation-ND-WinningTenderVariantUnpublish</v>
      </c>
      <c r="C322" s="85" t="str">
        <f>IF(AND(LEFT(MasterCMCopy!$C322,6)="BT-195", OR(LEFT(MasterCMCopy!$C321,3)="ND-",$B322&lt;&gt;$B321)),MasterCMCopy!$L322,"")</f>
        <v>MG-NonPublishedInformation</v>
      </c>
      <c r="D322" s="84" t="str">
        <f>IF(AND(LEFT(MasterCMCopy!$C322,3)="ND-", OR(MasterCMCopy!$N322&lt;&gt;MasterCMCopy!$N321, MasterCMCopy!$P322&lt;&gt;MasterCMCopy!$P321)),MasterCMCopy!$C322,"")</f>
        <v/>
      </c>
      <c r="E322" s="84" t="str">
        <f>IF(AND(LEFT(MasterCMCopy!$C322,3)="ND-", OR(MasterCMCopy!$N322&lt;&gt;MasterCMCopy!$N321, MasterCMCopy!$P322&lt;&gt;MasterCMCopy!$P321)),MasterCMCopy!$N322,"")</f>
        <v/>
      </c>
      <c r="F322" s="86" t="str">
        <f>IFERROR(__xludf.DUMMYFUNCTION("IF($E322="""", """", REGEXEXTRACT($E322,""efbc:FieldIdentifierCode[^\]]+""))"),"")</f>
        <v/>
      </c>
      <c r="G322" s="87" t="str">
        <f>MasterCMCopy!A322</f>
        <v/>
      </c>
      <c r="H322" s="87" t="str">
        <f>MasterCMCopy!B322</f>
        <v/>
      </c>
      <c r="J322" s="86" t="str">
        <f>IF(LEFT(MasterCMCopy!$C322,3)="ND-", IF(LEFT(MasterCMCopy!$X322,10)&lt;&gt;"epo:NonPub", MasterCMCopy!$L322, IF(RIGHT(MasterCMCopy!$X322,13)="epo:Procedure", "MG-Procedure", "")), "")</f>
        <v/>
      </c>
      <c r="K322" s="85" t="str">
        <f>IF(J322="", "", IF(J322="MG-Procedure", "ND-Root", MasterCMCopy!H322))</f>
        <v/>
      </c>
      <c r="L322" s="84" t="str">
        <f>IF($J322="", "", MasterCMCopy!$C322 &amp; " (concernsMaskedObject)")</f>
        <v/>
      </c>
      <c r="M322" s="84" t="str">
        <f>IFERROR(__xludf.DUMMYFUNCTION("IF($J322="""", """", ""Connection from NonPublishedInformation to "" &amp; REGEXEXTRACT(MasterCMCopy!$X322, "".*:(.*)"") &amp; "" under "" &amp; $J322 &amp; ""_"" &amp; $K322)"),"")</f>
        <v/>
      </c>
      <c r="N322" s="84" t="str">
        <f t="shared" si="6"/>
        <v/>
      </c>
      <c r="O322" s="86" t="str">
        <f>IFERROR(__xludf.DUMMYFUNCTION("IF($J322="""", """", IF($J322=""MG-Procedure"", """", REGEXREPLACE(MasterCMCopy!$P322,""\[[^\]]+\]"","""")))"),"")</f>
        <v/>
      </c>
      <c r="P322" s="83" t="str">
        <f>IFERROR(__xludf.DUMMYFUNCTION("REGEXREPLACE($O322,""[^/]+"","".."")"),"")</f>
        <v/>
      </c>
      <c r="Q322" s="84" t="str">
        <f>IF(AND(LEFT(MasterCMCopy!$C322,6)="BT-195", OR(MasterCMCopy!$O322&lt;&gt;MasterCMCopy!$O321,$G322&lt;&gt;$G321,$H322&lt;&gt;$H321)),MasterCMCopy!$C322,"")</f>
        <v>BT-195(BT-193)-Tender</v>
      </c>
      <c r="R322" s="84" t="str">
        <f>IF(AND(LEFT(MasterCMCopy!$C322,6)="BT-195", OR(MasterCMCopy!$O322&lt;&gt;MasterCMCopy!$O321,$G322&lt;&gt;$G321,$H322&lt;&gt;$H321)), "The field " &amp; MasterCMCopy!$C322 &amp; ", " &amp; MasterCMCopy!$D322 &amp; ", specifies information to generate the URI of the masked property","")</f>
        <v>The field BT-195(BT-193)-Tender, Unpublished Identifier, specifies information to generate the URI of the masked property</v>
      </c>
      <c r="S322" s="84" t="str">
        <f>IF(AND(LEFT(MasterCMCopy!$C322,6)="BT-195", OR(MasterCMCopy!$O322&lt;&gt;MasterCMCopy!$O321,$G322&lt;&gt;$G321,$H322&lt;&gt;$H321)),MasterCMCopy!$O322,"")</f>
        <v>efbc:FieldIdentifierCode/text() = 'win-ten-var'</v>
      </c>
      <c r="T322" s="88" t="str">
        <f>IFERROR(__xludf.DUMMYFUNCTION("IF(AND(LEFT(MasterCMCopy!$C322,6)=""BT-195"", MasterCMCopy!$O322&lt;&gt;MasterCMCopy!$O321),IFNA(REGEXEXTRACT(MasterCMCopy!$Y322,""&lt;(.*)&gt;""),""UNKNOWN""),"""")"),"http://data.europa.eu/a4g/ontology#isVariant")</f>
        <v>http://data.europa.eu/a4g/ontology#isVariant</v>
      </c>
      <c r="U322" s="84" t="str">
        <f>IF(AND(LEFT(MasterCMCopy!$C322,6)="BT-197", MasterCMCopy!$C322&lt;&gt;MasterCMCopy!$C321),MasterCMCopy!$C322,"")</f>
        <v/>
      </c>
      <c r="V322" s="84" t="str">
        <f>IF(AND(LEFT(MasterCMCopy!$C322,6)="BT-197", MasterCMCopy!$C322&lt;&gt;MasterCMCopy!$C321), "In " &amp; MasterCMCopy!$C322 &amp; ", " &amp; MasterCMCopy!$D322 &amp; ", we link to the at-voc:non-publication-justification controlled list","")</f>
        <v/>
      </c>
      <c r="W322" s="84" t="str">
        <f>IF(AND(LEFT(MasterCMCopy!$C322,6)="BT-198", MasterCMCopy!$C322&lt;&gt;MasterCMCopy!$C321),MasterCMCopy!$C322,"")</f>
        <v/>
      </c>
      <c r="X322" s="84" t="str">
        <f>IF(AND(LEFT(MasterCMCopy!$C322,6)="BT-198", MasterCMCopy!$C322&lt;&gt;MasterCMCopy!$C321), MasterCMCopy!$D322 &amp; IF(AND(MasterCMCopy!$C322=MasterCMCopy!$C323, MasterCMCopy!$D322&lt;&gt;MasterCMCopy!$D323), (" (" &amp; MasterCMCopy!$D323 &amp; " below SDK 1.6)"), ""),"")</f>
        <v/>
      </c>
      <c r="Y322" s="84" t="str">
        <f t="shared" si="2"/>
        <v>tedm:MG-langString-hasConfidentialityJustification--NonPublishedInformation-ND-WinningTenderVariantUnpublish</v>
      </c>
      <c r="Z322" s="84" t="str">
        <f t="shared" si="3"/>
        <v/>
      </c>
      <c r="AA322" s="84" t="str">
        <f>IF(AND(LEFT(MasterCMCopy!$C322,6)="BT-196", MasterCMCopy!$C322&lt;&gt;MasterCMCopy!$C321),MasterCMCopy!$C322,"")</f>
        <v/>
      </c>
      <c r="AB322" s="84" t="str">
        <f>IF(AND(LEFT(MasterCMCopy!$C322,6)="BT-196", MasterCMCopy!$C322&lt;&gt;MasterCMCopy!$C321), MasterCMCopy!$D322 &amp; " of " &amp; MasterCMCopy!$L322 &amp; " under " &amp; MasterCMCopy!$I322,"")</f>
        <v/>
      </c>
      <c r="AC322" s="84" t="str">
        <f t="shared" si="4"/>
        <v/>
      </c>
      <c r="AD322" s="84" t="str">
        <f t="shared" si="5"/>
        <v/>
      </c>
    </row>
    <row r="323">
      <c r="A323" s="84" t="str">
        <f t="shared" si="1"/>
        <v/>
      </c>
      <c r="B323" s="84" t="str">
        <f>IF(MasterCMCopy!$X323="","---", "tedm:" &amp; IF(LEFT(MasterCMCopy!$C323, 3)="ND-", IF(LEFT(MasterCMCopy!$C327, 3)="ND-", MasterCMCopy!$L329, MasterCMCopy!$L327) &amp; "-" &amp; MasterCMCopy!$C323, MasterCMCopy!$L323 &amp; "-" &amp; MasterCMCopy!$I323))</f>
        <v>tedm:MG-NonPublishedInformation-ND-WinningTenderVariantUnpublish</v>
      </c>
      <c r="C323" s="85" t="str">
        <f>IF(AND(LEFT(MasterCMCopy!$C323,6)="BT-195", OR(LEFT(MasterCMCopy!$C322,3)="ND-",$B323&lt;&gt;$B322)),MasterCMCopy!$L323,"")</f>
        <v/>
      </c>
      <c r="D323" s="84" t="str">
        <f>IF(AND(LEFT(MasterCMCopy!$C323,3)="ND-", OR(MasterCMCopy!$N323&lt;&gt;MasterCMCopy!$N322, MasterCMCopy!$P323&lt;&gt;MasterCMCopy!$P322)),MasterCMCopy!$C323,"")</f>
        <v/>
      </c>
      <c r="E323" s="84" t="str">
        <f>IF(AND(LEFT(MasterCMCopy!$C323,3)="ND-", OR(MasterCMCopy!$N323&lt;&gt;MasterCMCopy!$N322, MasterCMCopy!$P323&lt;&gt;MasterCMCopy!$P322)),MasterCMCopy!$N323,"")</f>
        <v/>
      </c>
      <c r="F323" s="86" t="str">
        <f>IFERROR(__xludf.DUMMYFUNCTION("IF($E323="""", """", REGEXEXTRACT($E323,""efbc:FieldIdentifierCode[^\]]+""))"),"")</f>
        <v/>
      </c>
      <c r="G323" s="87" t="str">
        <f>MasterCMCopy!A323</f>
        <v/>
      </c>
      <c r="H323" s="87" t="str">
        <f>MasterCMCopy!B323</f>
        <v/>
      </c>
      <c r="J323" s="86" t="str">
        <f>IF(LEFT(MasterCMCopy!$C323,3)="ND-", IF(LEFT(MasterCMCopy!$X323,10)&lt;&gt;"epo:NonPub", MasterCMCopy!$L323, IF(RIGHT(MasterCMCopy!$X323,13)="epo:Procedure", "MG-Procedure", "")), "")</f>
        <v/>
      </c>
      <c r="K323" s="85" t="str">
        <f>IF(J323="", "", IF(J323="MG-Procedure", "ND-Root", MasterCMCopy!H323))</f>
        <v/>
      </c>
      <c r="L323" s="84" t="str">
        <f>IF($J323="", "", MasterCMCopy!$C323 &amp; " (concernsMaskedObject)")</f>
        <v/>
      </c>
      <c r="M323" s="84" t="str">
        <f>IFERROR(__xludf.DUMMYFUNCTION("IF($J323="""", """", ""Connection from NonPublishedInformation to "" &amp; REGEXEXTRACT(MasterCMCopy!$X323, "".*:(.*)"") &amp; "" under "" &amp; $J323 &amp; ""_"" &amp; $K323)"),"")</f>
        <v/>
      </c>
      <c r="N323" s="84" t="str">
        <f t="shared" si="6"/>
        <v/>
      </c>
      <c r="O323" s="86" t="str">
        <f>IFERROR(__xludf.DUMMYFUNCTION("IF($J323="""", """", IF($J323=""MG-Procedure"", """", REGEXREPLACE(MasterCMCopy!$P323,""\[[^\]]+\]"","""")))"),"")</f>
        <v/>
      </c>
      <c r="P323" s="83" t="str">
        <f>IFERROR(__xludf.DUMMYFUNCTION("REGEXREPLACE($O323,""[^/]+"","".."")"),"")</f>
        <v/>
      </c>
      <c r="Q323" s="84" t="str">
        <f>IF(AND(LEFT(MasterCMCopy!$C323,6)="BT-195", OR(MasterCMCopy!$O323&lt;&gt;MasterCMCopy!$O322,$G323&lt;&gt;$G322,$H323&lt;&gt;$H322)),MasterCMCopy!$C323,"")</f>
        <v/>
      </c>
      <c r="R323" s="84" t="str">
        <f>IF(AND(LEFT(MasterCMCopy!$C323,6)="BT-195", OR(MasterCMCopy!$O323&lt;&gt;MasterCMCopy!$O322,$G323&lt;&gt;$G322,$H323&lt;&gt;$H322)), "The field " &amp; MasterCMCopy!$C323 &amp; ", " &amp; MasterCMCopy!$D323 &amp; ", specifies information to generate the URI of the masked property","")</f>
        <v/>
      </c>
      <c r="S323" s="84" t="str">
        <f>IF(AND(LEFT(MasterCMCopy!$C323,6)="BT-195", OR(MasterCMCopy!$O323&lt;&gt;MasterCMCopy!$O322,$G323&lt;&gt;$G322,$H323&lt;&gt;$H322)),MasterCMCopy!$O323,"")</f>
        <v/>
      </c>
      <c r="T323" s="84" t="str">
        <f>IFERROR(__xludf.DUMMYFUNCTION("IF(AND(LEFT(MasterCMCopy!$C323,6)=""BT-195"", MasterCMCopy!$O323&lt;&gt;MasterCMCopy!$O322),IFNA(REGEXEXTRACT(MasterCMCopy!$Y323,""&lt;(.*)&gt;""),""UNKNOWN""),"""")"),"")</f>
        <v/>
      </c>
      <c r="U323" s="84" t="str">
        <f>IF(AND(LEFT(MasterCMCopy!$C323,6)="BT-197", MasterCMCopy!$C323&lt;&gt;MasterCMCopy!$C322),MasterCMCopy!$C323,"")</f>
        <v/>
      </c>
      <c r="V323" s="84" t="str">
        <f>IF(AND(LEFT(MasterCMCopy!$C323,6)="BT-197", MasterCMCopy!$C323&lt;&gt;MasterCMCopy!$C322), "In " &amp; MasterCMCopy!$C323 &amp; ", " &amp; MasterCMCopy!$D323 &amp; ", we link to the at-voc:non-publication-justification controlled list","")</f>
        <v/>
      </c>
      <c r="W323" s="84" t="str">
        <f>IF(AND(LEFT(MasterCMCopy!$C323,6)="BT-198", MasterCMCopy!$C323&lt;&gt;MasterCMCopy!$C322),MasterCMCopy!$C323,"")</f>
        <v/>
      </c>
      <c r="X323" s="84" t="str">
        <f>IF(AND(LEFT(MasterCMCopy!$C323,6)="BT-198", MasterCMCopy!$C323&lt;&gt;MasterCMCopy!$C322), MasterCMCopy!$D323 &amp; IF(AND(MasterCMCopy!$C323=MasterCMCopy!$C324, MasterCMCopy!$D323&lt;&gt;MasterCMCopy!$D324), (" (" &amp; MasterCMCopy!$D324 &amp; " below SDK 1.6)"), ""),"")</f>
        <v/>
      </c>
      <c r="Y323" s="84" t="str">
        <f t="shared" si="2"/>
        <v>tedm:MG-langString-hasConfidentialityJustification--NonPublishedInformation-ND-WinningTenderVariantUnpublish</v>
      </c>
      <c r="Z323" s="84" t="str">
        <f t="shared" si="3"/>
        <v/>
      </c>
      <c r="AA323" s="84" t="str">
        <f>IF(AND(LEFT(MasterCMCopy!$C323,6)="BT-196", MasterCMCopy!$C323&lt;&gt;MasterCMCopy!$C322),MasterCMCopy!$C323,"")</f>
        <v>BT-196(BT-193)-Tender</v>
      </c>
      <c r="AB323" s="84" t="str">
        <f>IF(AND(LEFT(MasterCMCopy!$C323,6)="BT-196", MasterCMCopy!$C323&lt;&gt;MasterCMCopy!$C322), MasterCMCopy!$D323 &amp; " of " &amp; MasterCMCopy!$L323 &amp; " under " &amp; MasterCMCopy!$I323,"")</f>
        <v>Unpublished Justification Description of MG-NonPublishedInformation under ND-WinningTenderVariantUnpublish</v>
      </c>
      <c r="AC323" s="84" t="str">
        <f t="shared" si="4"/>
        <v>BT-196(BT-193)-Tender-Language</v>
      </c>
      <c r="AD323" s="84" t="str">
        <f t="shared" si="5"/>
        <v>Language of Unpublished Justification Description of MG-NonPublishedInformation under ND-WinningTenderVariantUnpublish</v>
      </c>
    </row>
    <row r="324">
      <c r="A324" s="84" t="str">
        <f t="shared" si="1"/>
        <v/>
      </c>
      <c r="B324" s="84" t="str">
        <f>IF(MasterCMCopy!$X324="","---", "tedm:" &amp; IF(LEFT(MasterCMCopy!$C324, 3)="ND-", IF(LEFT(MasterCMCopy!$C328, 3)="ND-", MasterCMCopy!$L330, MasterCMCopy!$L328) &amp; "-" &amp; MasterCMCopy!$C324, MasterCMCopy!$L324 &amp; "-" &amp; MasterCMCopy!$I324))</f>
        <v>tedm:MG-NonPublishedInformation-ND-WinningTenderVariantUnpublish</v>
      </c>
      <c r="C324" s="85" t="str">
        <f>IF(AND(LEFT(MasterCMCopy!$C324,6)="BT-195", OR(LEFT(MasterCMCopy!$C323,3)="ND-",$B324&lt;&gt;$B323)),MasterCMCopy!$L324,"")</f>
        <v/>
      </c>
      <c r="D324" s="84" t="str">
        <f>IF(AND(LEFT(MasterCMCopy!$C324,3)="ND-", OR(MasterCMCopy!$N324&lt;&gt;MasterCMCopy!$N323, MasterCMCopy!$P324&lt;&gt;MasterCMCopy!$P323)),MasterCMCopy!$C324,"")</f>
        <v/>
      </c>
      <c r="E324" s="84" t="str">
        <f>IF(AND(LEFT(MasterCMCopy!$C324,3)="ND-", OR(MasterCMCopy!$N324&lt;&gt;MasterCMCopy!$N323, MasterCMCopy!$P324&lt;&gt;MasterCMCopy!$P323)),MasterCMCopy!$N324,"")</f>
        <v/>
      </c>
      <c r="F324" s="86" t="str">
        <f>IFERROR(__xludf.DUMMYFUNCTION("IF($E324="""", """", REGEXEXTRACT($E324,""efbc:FieldIdentifierCode[^\]]+""))"),"")</f>
        <v/>
      </c>
      <c r="G324" s="87" t="str">
        <f>MasterCMCopy!A324</f>
        <v/>
      </c>
      <c r="H324" s="87" t="str">
        <f>MasterCMCopy!B324</f>
        <v/>
      </c>
      <c r="J324" s="86" t="str">
        <f>IF(LEFT(MasterCMCopy!$C324,3)="ND-", IF(LEFT(MasterCMCopy!$X324,10)&lt;&gt;"epo:NonPub", MasterCMCopy!$L324, IF(RIGHT(MasterCMCopy!$X324,13)="epo:Procedure", "MG-Procedure", "")), "")</f>
        <v/>
      </c>
      <c r="K324" s="85" t="str">
        <f>IF(J324="", "", IF(J324="MG-Procedure", "ND-Root", MasterCMCopy!H324))</f>
        <v/>
      </c>
      <c r="L324" s="84" t="str">
        <f>IF($J324="", "", MasterCMCopy!$C324 &amp; " (concernsMaskedObject)")</f>
        <v/>
      </c>
      <c r="M324" s="84" t="str">
        <f>IFERROR(__xludf.DUMMYFUNCTION("IF($J324="""", """", ""Connection from NonPublishedInformation to "" &amp; REGEXEXTRACT(MasterCMCopy!$X324, "".*:(.*)"") &amp; "" under "" &amp; $J324 &amp; ""_"" &amp; $K324)"),"")</f>
        <v/>
      </c>
      <c r="N324" s="84" t="str">
        <f t="shared" si="6"/>
        <v/>
      </c>
      <c r="O324" s="86" t="str">
        <f>IFERROR(__xludf.DUMMYFUNCTION("IF($J324="""", """", IF($J324=""MG-Procedure"", """", REGEXREPLACE(MasterCMCopy!$P324,""\[[^\]]+\]"","""")))"),"")</f>
        <v/>
      </c>
      <c r="P324" s="83" t="str">
        <f>IFERROR(__xludf.DUMMYFUNCTION("REGEXREPLACE($O324,""[^/]+"","".."")"),"")</f>
        <v/>
      </c>
      <c r="Q324" s="84" t="str">
        <f>IF(AND(LEFT(MasterCMCopy!$C324,6)="BT-195", OR(MasterCMCopy!$O324&lt;&gt;MasterCMCopy!$O323,$G324&lt;&gt;$G323,$H324&lt;&gt;$H323)),MasterCMCopy!$C324,"")</f>
        <v/>
      </c>
      <c r="R324" s="84" t="str">
        <f>IF(AND(LEFT(MasterCMCopy!$C324,6)="BT-195", OR(MasterCMCopy!$O324&lt;&gt;MasterCMCopy!$O323,$G324&lt;&gt;$G323,$H324&lt;&gt;$H323)), "The field " &amp; MasterCMCopy!$C324 &amp; ", " &amp; MasterCMCopy!$D324 &amp; ", specifies information to generate the URI of the masked property","")</f>
        <v/>
      </c>
      <c r="S324" s="84" t="str">
        <f>IF(AND(LEFT(MasterCMCopy!$C324,6)="BT-195", OR(MasterCMCopy!$O324&lt;&gt;MasterCMCopy!$O323,$G324&lt;&gt;$G323,$H324&lt;&gt;$H323)),MasterCMCopy!$O324,"")</f>
        <v/>
      </c>
      <c r="T324" s="84" t="str">
        <f>IFERROR(__xludf.DUMMYFUNCTION("IF(AND(LEFT(MasterCMCopy!$C324,6)=""BT-195"", MasterCMCopy!$O324&lt;&gt;MasterCMCopy!$O323),IFNA(REGEXEXTRACT(MasterCMCopy!$Y324,""&lt;(.*)&gt;""),""UNKNOWN""),"""")"),"")</f>
        <v/>
      </c>
      <c r="U324" s="84" t="str">
        <f>IF(AND(LEFT(MasterCMCopy!$C324,6)="BT-197", MasterCMCopy!$C324&lt;&gt;MasterCMCopy!$C323),MasterCMCopy!$C324,"")</f>
        <v>BT-197(BT-193)-Tender</v>
      </c>
      <c r="V324" s="84" t="str">
        <f>IF(AND(LEFT(MasterCMCopy!$C324,6)="BT-197", MasterCMCopy!$C324&lt;&gt;MasterCMCopy!$C323), "In " &amp; MasterCMCopy!$C324 &amp; ", " &amp; MasterCMCopy!$D324 &amp; ", we link to the at-voc:non-publication-justification controlled list","")</f>
        <v>In BT-197(BT-193)-Tender, Unpublished Justification Code, we link to the at-voc:non-publication-justification controlled list</v>
      </c>
      <c r="W324" s="84" t="str">
        <f>IF(AND(LEFT(MasterCMCopy!$C324,6)="BT-198", MasterCMCopy!$C324&lt;&gt;MasterCMCopy!$C323),MasterCMCopy!$C324,"")</f>
        <v/>
      </c>
      <c r="X324" s="84" t="str">
        <f>IF(AND(LEFT(MasterCMCopy!$C324,6)="BT-198", MasterCMCopy!$C324&lt;&gt;MasterCMCopy!$C323), MasterCMCopy!$D324 &amp; IF(AND(MasterCMCopy!$C324=MasterCMCopy!$C325, MasterCMCopy!$D324&lt;&gt;MasterCMCopy!$D325), (" (" &amp; MasterCMCopy!$D325 &amp; " below SDK 1.6)"), ""),"")</f>
        <v/>
      </c>
      <c r="Y324" s="84" t="str">
        <f t="shared" si="2"/>
        <v>tedm:MG-langString-hasConfidentialityJustification--NonPublishedInformation-ND-WinningTenderVariantUnpublish</v>
      </c>
      <c r="Z324" s="84" t="str">
        <f t="shared" si="3"/>
        <v/>
      </c>
      <c r="AA324" s="84" t="str">
        <f>IF(AND(LEFT(MasterCMCopy!$C324,6)="BT-196", MasterCMCopy!$C324&lt;&gt;MasterCMCopy!$C323),MasterCMCopy!$C324,"")</f>
        <v/>
      </c>
      <c r="AB324" s="84" t="str">
        <f>IF(AND(LEFT(MasterCMCopy!$C324,6)="BT-196", MasterCMCopy!$C324&lt;&gt;MasterCMCopy!$C323), MasterCMCopy!$D324 &amp; " of " &amp; MasterCMCopy!$L324 &amp; " under " &amp; MasterCMCopy!$I324,"")</f>
        <v/>
      </c>
      <c r="AC324" s="84" t="str">
        <f t="shared" si="4"/>
        <v/>
      </c>
      <c r="AD324" s="84" t="str">
        <f t="shared" si="5"/>
        <v/>
      </c>
    </row>
    <row r="325">
      <c r="A325" s="84" t="str">
        <f t="shared" si="1"/>
        <v/>
      </c>
      <c r="B325" s="84" t="str">
        <f>IF(MasterCMCopy!$X325="","---", "tedm:" &amp; IF(LEFT(MasterCMCopy!$C325, 3)="ND-", IF(LEFT(MasterCMCopy!$C329, 3)="ND-", MasterCMCopy!$L331, MasterCMCopy!$L329) &amp; "-" &amp; MasterCMCopy!$C325, MasterCMCopy!$L325 &amp; "-" &amp; MasterCMCopy!$I325))</f>
        <v>tedm:MG-NonPublishedInformation-ND-WinningTenderVariantUnpublish</v>
      </c>
      <c r="C325" s="85" t="str">
        <f>IF(AND(LEFT(MasterCMCopy!$C325,6)="BT-195", OR(LEFT(MasterCMCopy!$C324,3)="ND-",$B325&lt;&gt;$B324)),MasterCMCopy!$L325,"")</f>
        <v/>
      </c>
      <c r="D325" s="84" t="str">
        <f>IF(AND(LEFT(MasterCMCopy!$C325,3)="ND-", OR(MasterCMCopy!$N325&lt;&gt;MasterCMCopy!$N324, MasterCMCopy!$P325&lt;&gt;MasterCMCopy!$P324)),MasterCMCopy!$C325,"")</f>
        <v/>
      </c>
      <c r="E325" s="84" t="str">
        <f>IF(AND(LEFT(MasterCMCopy!$C325,3)="ND-", OR(MasterCMCopy!$N325&lt;&gt;MasterCMCopy!$N324, MasterCMCopy!$P325&lt;&gt;MasterCMCopy!$P324)),MasterCMCopy!$N325,"")</f>
        <v/>
      </c>
      <c r="F325" s="86" t="str">
        <f>IFERROR(__xludf.DUMMYFUNCTION("IF($E325="""", """", REGEXEXTRACT($E325,""efbc:FieldIdentifierCode[^\]]+""))"),"")</f>
        <v/>
      </c>
      <c r="G325" s="87" t="str">
        <f>MasterCMCopy!A325</f>
        <v/>
      </c>
      <c r="H325" s="87" t="str">
        <f>MasterCMCopy!B325</f>
        <v>1.5</v>
      </c>
      <c r="J325" s="86" t="str">
        <f>IF(LEFT(MasterCMCopy!$C325,3)="ND-", IF(LEFT(MasterCMCopy!$X325,10)&lt;&gt;"epo:NonPub", MasterCMCopy!$L325, IF(RIGHT(MasterCMCopy!$X325,13)="epo:Procedure", "MG-Procedure", "")), "")</f>
        <v/>
      </c>
      <c r="K325" s="85" t="str">
        <f>IF(J325="", "", IF(J325="MG-Procedure", "ND-Root", MasterCMCopy!H325))</f>
        <v/>
      </c>
      <c r="L325" s="84" t="str">
        <f>IF($J325="", "", MasterCMCopy!$C325 &amp; " (concernsMaskedObject)")</f>
        <v/>
      </c>
      <c r="M325" s="84" t="str">
        <f>IFERROR(__xludf.DUMMYFUNCTION("IF($J325="""", """", ""Connection from NonPublishedInformation to "" &amp; REGEXEXTRACT(MasterCMCopy!$X325, "".*:(.*)"") &amp; "" under "" &amp; $J325 &amp; ""_"" &amp; $K325)"),"")</f>
        <v/>
      </c>
      <c r="N325" s="84" t="str">
        <f t="shared" si="6"/>
        <v/>
      </c>
      <c r="O325" s="86" t="str">
        <f>IFERROR(__xludf.DUMMYFUNCTION("IF($J325="""", """", IF($J325=""MG-Procedure"", """", REGEXREPLACE(MasterCMCopy!$P325,""\[[^\]]+\]"","""")))"),"")</f>
        <v/>
      </c>
      <c r="P325" s="83" t="str">
        <f>IFERROR(__xludf.DUMMYFUNCTION("REGEXREPLACE($O325,""[^/]+"","".."")"),"")</f>
        <v/>
      </c>
      <c r="Q325" s="84" t="str">
        <f>IF(AND(LEFT(MasterCMCopy!$C325,6)="BT-195", OR(MasterCMCopy!$O325&lt;&gt;MasterCMCopy!$O324,$G325&lt;&gt;$G324,$H325&lt;&gt;$H324)),MasterCMCopy!$C325,"")</f>
        <v/>
      </c>
      <c r="R325" s="84" t="str">
        <f>IF(AND(LEFT(MasterCMCopy!$C325,6)="BT-195", OR(MasterCMCopy!$O325&lt;&gt;MasterCMCopy!$O324,$G325&lt;&gt;$G324,$H325&lt;&gt;$H324)), "The field " &amp; MasterCMCopy!$C325 &amp; ", " &amp; MasterCMCopy!$D325 &amp; ", specifies information to generate the URI of the masked property","")</f>
        <v/>
      </c>
      <c r="S325" s="84" t="str">
        <f>IF(AND(LEFT(MasterCMCopy!$C325,6)="BT-195", OR(MasterCMCopy!$O325&lt;&gt;MasterCMCopy!$O324,$G325&lt;&gt;$G324,$H325&lt;&gt;$H324)),MasterCMCopy!$O325,"")</f>
        <v/>
      </c>
      <c r="T325" s="84" t="str">
        <f>IFERROR(__xludf.DUMMYFUNCTION("IF(AND(LEFT(MasterCMCopy!$C325,6)=""BT-195"", MasterCMCopy!$O325&lt;&gt;MasterCMCopy!$O324),IFNA(REGEXEXTRACT(MasterCMCopy!$Y325,""&lt;(.*)&gt;""),""UNKNOWN""),"""")"),"")</f>
        <v/>
      </c>
      <c r="U325" s="84" t="str">
        <f>IF(AND(LEFT(MasterCMCopy!$C325,6)="BT-197", MasterCMCopy!$C325&lt;&gt;MasterCMCopy!$C324),MasterCMCopy!$C325,"")</f>
        <v/>
      </c>
      <c r="V325" s="84" t="str">
        <f>IF(AND(LEFT(MasterCMCopy!$C325,6)="BT-197", MasterCMCopy!$C325&lt;&gt;MasterCMCopy!$C324), "In " &amp; MasterCMCopy!$C325 &amp; ", " &amp; MasterCMCopy!$D325 &amp; ", we link to the at-voc:non-publication-justification controlled list","")</f>
        <v/>
      </c>
      <c r="W325" s="84" t="str">
        <f>IF(AND(LEFT(MasterCMCopy!$C325,6)="BT-198", MasterCMCopy!$C325&lt;&gt;MasterCMCopy!$C324),MasterCMCopy!$C325,"")</f>
        <v>BT-198(BT-193)-Tender</v>
      </c>
      <c r="X325" s="84" t="str">
        <f>IF(AND(LEFT(MasterCMCopy!$C325,6)="BT-198", MasterCMCopy!$C325&lt;&gt;MasterCMCopy!$C324), MasterCMCopy!$D325 &amp; IF(AND(MasterCMCopy!$C325=MasterCMCopy!$C326, MasterCMCopy!$D325&lt;&gt;MasterCMCopy!$D326), (" (" &amp; MasterCMCopy!$D326 &amp; " below SDK 1.6)"), ""),"")</f>
        <v>Unpublished Accessibility Date (Unpublished Access Date below SDK 1.6)</v>
      </c>
      <c r="Y325" s="84" t="str">
        <f t="shared" si="2"/>
        <v>tedm:MG-langString-hasConfidentialityJustification--NonPublishedInformation-ND-WinningTenderVariantUnpublish</v>
      </c>
      <c r="Z325" s="84" t="str">
        <f t="shared" si="3"/>
        <v/>
      </c>
      <c r="AA325" s="84" t="str">
        <f>IF(AND(LEFT(MasterCMCopy!$C325,6)="BT-196", MasterCMCopy!$C325&lt;&gt;MasterCMCopy!$C324),MasterCMCopy!$C325,"")</f>
        <v/>
      </c>
      <c r="AB325" s="84" t="str">
        <f>IF(AND(LEFT(MasterCMCopy!$C325,6)="BT-196", MasterCMCopy!$C325&lt;&gt;MasterCMCopy!$C324), MasterCMCopy!$D325 &amp; " of " &amp; MasterCMCopy!$L325 &amp; " under " &amp; MasterCMCopy!$I325,"")</f>
        <v/>
      </c>
      <c r="AC325" s="84" t="str">
        <f t="shared" si="4"/>
        <v/>
      </c>
      <c r="AD325" s="84" t="str">
        <f t="shared" si="5"/>
        <v/>
      </c>
    </row>
    <row r="326">
      <c r="A326" s="84" t="str">
        <f t="shared" si="1"/>
        <v/>
      </c>
      <c r="B326" s="84" t="str">
        <f>IF(MasterCMCopy!$X326="","---", "tedm:" &amp; IF(LEFT(MasterCMCopy!$C326, 3)="ND-", IF(LEFT(MasterCMCopy!$C330, 3)="ND-", MasterCMCopy!$L332, MasterCMCopy!$L330) &amp; "-" &amp; MasterCMCopy!$C326, MasterCMCopy!$L326 &amp; "-" &amp; MasterCMCopy!$I326))</f>
        <v>tedm:MG-NonPublishedInformation-ND-WinningTenderVariantUnpublish</v>
      </c>
      <c r="C326" s="85" t="str">
        <f>IF(AND(LEFT(MasterCMCopy!$C326,6)="BT-195", OR(LEFT(MasterCMCopy!$C325,3)="ND-",$B326&lt;&gt;$B325)),MasterCMCopy!$L326,"")</f>
        <v/>
      </c>
      <c r="D326" s="84" t="str">
        <f>IF(AND(LEFT(MasterCMCopy!$C326,3)="ND-", OR(MasterCMCopy!$N326&lt;&gt;MasterCMCopy!$N325, MasterCMCopy!$P326&lt;&gt;MasterCMCopy!$P325)),MasterCMCopy!$C326,"")</f>
        <v/>
      </c>
      <c r="E326" s="84" t="str">
        <f>IF(AND(LEFT(MasterCMCopy!$C326,3)="ND-", OR(MasterCMCopy!$N326&lt;&gt;MasterCMCopy!$N325, MasterCMCopy!$P326&lt;&gt;MasterCMCopy!$P325)),MasterCMCopy!$N326,"")</f>
        <v/>
      </c>
      <c r="F326" s="86" t="str">
        <f>IFERROR(__xludf.DUMMYFUNCTION("IF($E326="""", """", REGEXEXTRACT($E326,""efbc:FieldIdentifierCode[^\]]+""))"),"")</f>
        <v/>
      </c>
      <c r="G326" s="87" t="str">
        <f>MasterCMCopy!A326</f>
        <v>1.6</v>
      </c>
      <c r="H326" s="87" t="str">
        <f>MasterCMCopy!B326</f>
        <v/>
      </c>
      <c r="J326" s="86" t="str">
        <f>IF(LEFT(MasterCMCopy!$C326,3)="ND-", IF(LEFT(MasterCMCopy!$X326,10)&lt;&gt;"epo:NonPub", MasterCMCopy!$L326, IF(RIGHT(MasterCMCopy!$X326,13)="epo:Procedure", "MG-Procedure", "")), "")</f>
        <v/>
      </c>
      <c r="K326" s="85" t="str">
        <f>IF(J326="", "", IF(J326="MG-Procedure", "ND-Root", MasterCMCopy!H326))</f>
        <v/>
      </c>
      <c r="L326" s="84" t="str">
        <f>IF($J326="", "", MasterCMCopy!$C326 &amp; " (concernsMaskedObject)")</f>
        <v/>
      </c>
      <c r="M326" s="84" t="str">
        <f>IFERROR(__xludf.DUMMYFUNCTION("IF($J326="""", """", ""Connection from NonPublishedInformation to "" &amp; REGEXEXTRACT(MasterCMCopy!$X326, "".*:(.*)"") &amp; "" under "" &amp; $J326 &amp; ""_"" &amp; $K326)"),"")</f>
        <v/>
      </c>
      <c r="N326" s="84" t="str">
        <f t="shared" si="6"/>
        <v/>
      </c>
      <c r="O326" s="86" t="str">
        <f>IFERROR(__xludf.DUMMYFUNCTION("IF($J326="""", """", IF($J326=""MG-Procedure"", """", REGEXREPLACE(MasterCMCopy!$P326,""\[[^\]]+\]"","""")))"),"")</f>
        <v/>
      </c>
      <c r="P326" s="83" t="str">
        <f>IFERROR(__xludf.DUMMYFUNCTION("REGEXREPLACE($O326,""[^/]+"","".."")"),"")</f>
        <v/>
      </c>
      <c r="Q326" s="84" t="str">
        <f>IF(AND(LEFT(MasterCMCopy!$C326,6)="BT-195", OR(MasterCMCopy!$O326&lt;&gt;MasterCMCopy!$O325,$G326&lt;&gt;$G325,$H326&lt;&gt;$H325)),MasterCMCopy!$C326,"")</f>
        <v/>
      </c>
      <c r="R326" s="84" t="str">
        <f>IF(AND(LEFT(MasterCMCopy!$C326,6)="BT-195", OR(MasterCMCopy!$O326&lt;&gt;MasterCMCopy!$O325,$G326&lt;&gt;$G325,$H326&lt;&gt;$H325)), "The field " &amp; MasterCMCopy!$C326 &amp; ", " &amp; MasterCMCopy!$D326 &amp; ", specifies information to generate the URI of the masked property","")</f>
        <v/>
      </c>
      <c r="S326" s="84" t="str">
        <f>IF(AND(LEFT(MasterCMCopy!$C326,6)="BT-195", OR(MasterCMCopy!$O326&lt;&gt;MasterCMCopy!$O325,$G326&lt;&gt;$G325,$H326&lt;&gt;$H325)),MasterCMCopy!$O326,"")</f>
        <v/>
      </c>
      <c r="T326" s="84" t="str">
        <f>IFERROR(__xludf.DUMMYFUNCTION("IF(AND(LEFT(MasterCMCopy!$C326,6)=""BT-195"", MasterCMCopy!$O326&lt;&gt;MasterCMCopy!$O325),IFNA(REGEXEXTRACT(MasterCMCopy!$Y326,""&lt;(.*)&gt;""),""UNKNOWN""),"""")"),"")</f>
        <v/>
      </c>
      <c r="U326" s="84" t="str">
        <f>IF(AND(LEFT(MasterCMCopy!$C326,6)="BT-197", MasterCMCopy!$C326&lt;&gt;MasterCMCopy!$C325),MasterCMCopy!$C326,"")</f>
        <v/>
      </c>
      <c r="V326" s="84" t="str">
        <f>IF(AND(LEFT(MasterCMCopy!$C326,6)="BT-197", MasterCMCopy!$C326&lt;&gt;MasterCMCopy!$C325), "In " &amp; MasterCMCopy!$C326 &amp; ", " &amp; MasterCMCopy!$D326 &amp; ", we link to the at-voc:non-publication-justification controlled list","")</f>
        <v/>
      </c>
      <c r="W326" s="84" t="str">
        <f>IF(AND(LEFT(MasterCMCopy!$C326,6)="BT-198", MasterCMCopy!$C326&lt;&gt;MasterCMCopy!$C325),MasterCMCopy!$C326,"")</f>
        <v/>
      </c>
      <c r="X326" s="84" t="str">
        <f>IF(AND(LEFT(MasterCMCopy!$C326,6)="BT-198", MasterCMCopy!$C326&lt;&gt;MasterCMCopy!$C325), MasterCMCopy!$D326 &amp; IF(AND(MasterCMCopy!$C326=MasterCMCopy!$C327, MasterCMCopy!$D326&lt;&gt;MasterCMCopy!$D327), (" (" &amp; MasterCMCopy!$D327 &amp; " below SDK 1.6)"), ""),"")</f>
        <v/>
      </c>
      <c r="Y326" s="84" t="str">
        <f t="shared" si="2"/>
        <v>tedm:MG-langString-hasConfidentialityJustification--NonPublishedInformation-ND-WinningTenderVariantUnpublish</v>
      </c>
      <c r="Z326" s="84" t="str">
        <f t="shared" si="3"/>
        <v/>
      </c>
      <c r="AA326" s="84" t="str">
        <f>IF(AND(LEFT(MasterCMCopy!$C326,6)="BT-196", MasterCMCopy!$C326&lt;&gt;MasterCMCopy!$C325),MasterCMCopy!$C326,"")</f>
        <v/>
      </c>
      <c r="AB326" s="84" t="str">
        <f>IF(AND(LEFT(MasterCMCopy!$C326,6)="BT-196", MasterCMCopy!$C326&lt;&gt;MasterCMCopy!$C325), MasterCMCopy!$D326 &amp; " of " &amp; MasterCMCopy!$L326 &amp; " under " &amp; MasterCMCopy!$I326,"")</f>
        <v/>
      </c>
      <c r="AC326" s="84" t="str">
        <f t="shared" si="4"/>
        <v/>
      </c>
      <c r="AD326" s="84" t="str">
        <f t="shared" si="5"/>
        <v/>
      </c>
    </row>
    <row r="327">
      <c r="A327" s="84" t="str">
        <f t="shared" si="1"/>
        <v>ND-WinningTenderValueUnpublish.rml.ttl</v>
      </c>
      <c r="B327" s="84" t="str">
        <f>IF(MasterCMCopy!$X327="","---", "tedm:" &amp; IF(LEFT(MasterCMCopy!$C327, 3)="ND-", IF(LEFT(MasterCMCopy!$C331, 3)="ND-", MasterCMCopy!$L333, MasterCMCopy!$L331) &amp; "-" &amp; MasterCMCopy!$C327, MasterCMCopy!$L327 &amp; "-" &amp; MasterCMCopy!$I327))</f>
        <v>tedm:MG-NonPublishedInformation-ND-WinningTenderValueUnpublish</v>
      </c>
      <c r="C327" s="85" t="str">
        <f>IF(AND(LEFT(MasterCMCopy!$C327,6)="BT-195", OR(LEFT(MasterCMCopy!$C326,3)="ND-",$B327&lt;&gt;$B326)),MasterCMCopy!$L327,"")</f>
        <v/>
      </c>
      <c r="D327" s="84" t="str">
        <f>IF(AND(LEFT(MasterCMCopy!$C327,3)="ND-", OR(MasterCMCopy!$N327&lt;&gt;MasterCMCopy!$N326, MasterCMCopy!$P327&lt;&gt;MasterCMCopy!$P326)),MasterCMCopy!$C327,"")</f>
        <v>ND-WinningTenderValueUnpublish</v>
      </c>
      <c r="E327" s="84" t="str">
        <f>IF(AND(LEFT(MasterCMCopy!$C327,3)="ND-", OR(MasterCMCopy!$N327&lt;&gt;MasterCMCopy!$N326, MasterCMCopy!$P327&lt;&gt;MasterCMCopy!$P326)),MasterCMCopy!$N327,"")</f>
        <v>/*/ext:UBLExtensions/ext:UBLExtension/ext:ExtensionContent/efext:EformsExtension/efac:NoticeResult/efac:LotTender/efac:FieldsPrivacy[efbc:FieldIdentifierCode/text()='win-ten-val']</v>
      </c>
      <c r="F327" s="86" t="str">
        <f>IFERROR(__xludf.DUMMYFUNCTION("IF($E327="""", """", REGEXEXTRACT($E327,""efbc:FieldIdentifierCode[^\]]+""))"),"efbc:FieldIdentifierCode/text()='win-ten-val'")</f>
        <v>efbc:FieldIdentifierCode/text()='win-ten-val'</v>
      </c>
      <c r="G327" s="87" t="str">
        <f>MasterCMCopy!A327</f>
        <v/>
      </c>
      <c r="H327" s="87" t="str">
        <f>MasterCMCopy!B327</f>
        <v/>
      </c>
      <c r="J327" s="86" t="str">
        <f>IF(LEFT(MasterCMCopy!$C327,3)="ND-", IF(LEFT(MasterCMCopy!$X327,10)&lt;&gt;"epo:NonPub", MasterCMCopy!$L327, IF(RIGHT(MasterCMCopy!$X327,13)="epo:Procedure", "MG-Procedure", "")), "")</f>
        <v/>
      </c>
      <c r="K327" s="85" t="str">
        <f>IF(J327="", "", IF(J327="MG-Procedure", "ND-Root", MasterCMCopy!H327))</f>
        <v/>
      </c>
      <c r="L327" s="84" t="str">
        <f>IF($J327="", "", MasterCMCopy!$C327 &amp; " (concernsMaskedObject)")</f>
        <v/>
      </c>
      <c r="M327" s="84" t="str">
        <f>IFERROR(__xludf.DUMMYFUNCTION("IF($J327="""", """", ""Connection from NonPublishedInformation to "" &amp; REGEXEXTRACT(MasterCMCopy!$X327, "".*:(.*)"") &amp; "" under "" &amp; $J327 &amp; ""_"" &amp; $K327)"),"")</f>
        <v/>
      </c>
      <c r="N327" s="84" t="str">
        <f t="shared" si="6"/>
        <v/>
      </c>
      <c r="O327" s="86" t="str">
        <f>IFERROR(__xludf.DUMMYFUNCTION("IF($J327="""", """", IF($J327=""MG-Procedure"", """", REGEXREPLACE(MasterCMCopy!$P327,""\[[^\]]+\]"","""")))"),"")</f>
        <v/>
      </c>
      <c r="P327" s="83" t="str">
        <f>IFERROR(__xludf.DUMMYFUNCTION("REGEXREPLACE($O327,""[^/]+"","".."")"),"")</f>
        <v/>
      </c>
      <c r="Q327" s="84" t="str">
        <f>IF(AND(LEFT(MasterCMCopy!$C327,6)="BT-195", OR(MasterCMCopy!$O327&lt;&gt;MasterCMCopy!$O326,$G327&lt;&gt;$G326,$H327&lt;&gt;$H326)),MasterCMCopy!$C327,"")</f>
        <v/>
      </c>
      <c r="R327" s="84" t="str">
        <f>IF(AND(LEFT(MasterCMCopy!$C327,6)="BT-195", OR(MasterCMCopy!$O327&lt;&gt;MasterCMCopy!$O326,$G327&lt;&gt;$G326,$H327&lt;&gt;$H326)), "The field " &amp; MasterCMCopy!$C327 &amp; ", " &amp; MasterCMCopy!$D327 &amp; ", specifies information to generate the URI of the masked property","")</f>
        <v/>
      </c>
      <c r="S327" s="84" t="str">
        <f>IF(AND(LEFT(MasterCMCopy!$C327,6)="BT-195", OR(MasterCMCopy!$O327&lt;&gt;MasterCMCopy!$O326,$G327&lt;&gt;$G326,$H327&lt;&gt;$H326)),MasterCMCopy!$O327,"")</f>
        <v/>
      </c>
      <c r="T327" s="84" t="str">
        <f>IFERROR(__xludf.DUMMYFUNCTION("IF(AND(LEFT(MasterCMCopy!$C327,6)=""BT-195"", MasterCMCopy!$O327&lt;&gt;MasterCMCopy!$O326),IFNA(REGEXEXTRACT(MasterCMCopy!$Y327,""&lt;(.*)&gt;""),""UNKNOWN""),"""")"),"")</f>
        <v/>
      </c>
      <c r="U327" s="84" t="str">
        <f>IF(AND(LEFT(MasterCMCopy!$C327,6)="BT-197", MasterCMCopy!$C327&lt;&gt;MasterCMCopy!$C326),MasterCMCopy!$C327,"")</f>
        <v/>
      </c>
      <c r="V327" s="84" t="str">
        <f>IF(AND(LEFT(MasterCMCopy!$C327,6)="BT-197", MasterCMCopy!$C327&lt;&gt;MasterCMCopy!$C326), "In " &amp; MasterCMCopy!$C327 &amp; ", " &amp; MasterCMCopy!$D327 &amp; ", we link to the at-voc:non-publication-justification controlled list","")</f>
        <v/>
      </c>
      <c r="W327" s="84" t="str">
        <f>IF(AND(LEFT(MasterCMCopy!$C327,6)="BT-198", MasterCMCopy!$C327&lt;&gt;MasterCMCopy!$C326),MasterCMCopy!$C327,"")</f>
        <v/>
      </c>
      <c r="X327" s="84" t="str">
        <f>IF(AND(LEFT(MasterCMCopy!$C327,6)="BT-198", MasterCMCopy!$C327&lt;&gt;MasterCMCopy!$C326), MasterCMCopy!$D327 &amp; IF(AND(MasterCMCopy!$C327=MasterCMCopy!$C328, MasterCMCopy!$D327&lt;&gt;MasterCMCopy!$D328), (" (" &amp; MasterCMCopy!$D328 &amp; " below SDK 1.6)"), ""),"")</f>
        <v/>
      </c>
      <c r="Y327" s="84" t="str">
        <f t="shared" si="2"/>
        <v>tedm:MG-langString-hasConfidentialityJustification--NonPublishedInformation-ND-WinningTenderValueUnpublish</v>
      </c>
      <c r="Z327" s="84" t="str">
        <f t="shared" si="3"/>
        <v>/*/ext:UBLExtensions/ext:UBLExtension/ext:ExtensionContent/efext:EformsExtension/efac:NoticeResult/efac:LotTender/efac:FieldsPrivacy[efbc:FieldIdentifierCode/text()='win-ten-val']/efbc:ReasonDescription</v>
      </c>
      <c r="AA327" s="84" t="str">
        <f>IF(AND(LEFT(MasterCMCopy!$C327,6)="BT-196", MasterCMCopy!$C327&lt;&gt;MasterCMCopy!$C326),MasterCMCopy!$C327,"")</f>
        <v/>
      </c>
      <c r="AB327" s="84" t="str">
        <f>IF(AND(LEFT(MasterCMCopy!$C327,6)="BT-196", MasterCMCopy!$C327&lt;&gt;MasterCMCopy!$C326), MasterCMCopy!$D327 &amp; " of " &amp; MasterCMCopy!$L327 &amp; " under " &amp; MasterCMCopy!$I327,"")</f>
        <v/>
      </c>
      <c r="AC327" s="84" t="str">
        <f t="shared" si="4"/>
        <v/>
      </c>
      <c r="AD327" s="84" t="str">
        <f t="shared" si="5"/>
        <v/>
      </c>
    </row>
    <row r="328">
      <c r="A328" s="84" t="str">
        <f t="shared" si="1"/>
        <v/>
      </c>
      <c r="B328" s="84" t="str">
        <f>IF(MasterCMCopy!$X328="","---", "tedm:" &amp; IF(LEFT(MasterCMCopy!$C328, 3)="ND-", IF(LEFT(MasterCMCopy!$C332, 3)="ND-", MasterCMCopy!$L334, MasterCMCopy!$L332) &amp; "-" &amp; MasterCMCopy!$C328, MasterCMCopy!$L328 &amp; "-" &amp; MasterCMCopy!$I328))</f>
        <v>tedm:MG-NonPublishedInformation-ND-WinningTenderValueUnpublish</v>
      </c>
      <c r="C328" s="85" t="str">
        <f>IF(AND(LEFT(MasterCMCopy!$C328,6)="BT-195", OR(LEFT(MasterCMCopy!$C327,3)="ND-",$B328&lt;&gt;$B327)),MasterCMCopy!$L328,"")</f>
        <v/>
      </c>
      <c r="D328" s="84" t="str">
        <f>IF(AND(LEFT(MasterCMCopy!$C328,3)="ND-", OR(MasterCMCopy!$N328&lt;&gt;MasterCMCopy!$N327, MasterCMCopy!$P328&lt;&gt;MasterCMCopy!$P327)),MasterCMCopy!$C328,"")</f>
        <v/>
      </c>
      <c r="E328" s="84" t="str">
        <f>IF(AND(LEFT(MasterCMCopy!$C328,3)="ND-", OR(MasterCMCopy!$N328&lt;&gt;MasterCMCopy!$N327, MasterCMCopy!$P328&lt;&gt;MasterCMCopy!$P327)),MasterCMCopy!$N328,"")</f>
        <v/>
      </c>
      <c r="F328" s="86" t="str">
        <f>IFERROR(__xludf.DUMMYFUNCTION("IF($E328="""", """", REGEXEXTRACT($E328,""efbc:FieldIdentifierCode[^\]]+""))"),"")</f>
        <v/>
      </c>
      <c r="G328" s="87" t="str">
        <f>MasterCMCopy!A328</f>
        <v/>
      </c>
      <c r="H328" s="87" t="str">
        <f>MasterCMCopy!B328</f>
        <v/>
      </c>
      <c r="J328" s="86" t="str">
        <f>IF(LEFT(MasterCMCopy!$C328,3)="ND-", IF(LEFT(MasterCMCopy!$X328,10)&lt;&gt;"epo:NonPub", MasterCMCopy!$L328, IF(RIGHT(MasterCMCopy!$X328,13)="epo:Procedure", "MG-Procedure", "")), "")</f>
        <v/>
      </c>
      <c r="K328" s="85" t="str">
        <f>IF(J328="", "", IF(J328="MG-Procedure", "ND-Root", MasterCMCopy!H328))</f>
        <v/>
      </c>
      <c r="L328" s="84" t="str">
        <f>IF($J328="", "", MasterCMCopy!$C328 &amp; " (concernsMaskedObject)")</f>
        <v/>
      </c>
      <c r="M328" s="84" t="str">
        <f>IFERROR(__xludf.DUMMYFUNCTION("IF($J328="""", """", ""Connection from NonPublishedInformation to "" &amp; REGEXEXTRACT(MasterCMCopy!$X328, "".*:(.*)"") &amp; "" under "" &amp; $J328 &amp; ""_"" &amp; $K328)"),"")</f>
        <v/>
      </c>
      <c r="N328" s="84" t="str">
        <f t="shared" si="6"/>
        <v/>
      </c>
      <c r="O328" s="86" t="str">
        <f>IFERROR(__xludf.DUMMYFUNCTION("IF($J328="""", """", IF($J328=""MG-Procedure"", """", REGEXREPLACE(MasterCMCopy!$P328,""\[[^\]]+\]"","""")))"),"")</f>
        <v/>
      </c>
      <c r="P328" s="83" t="str">
        <f>IFERROR(__xludf.DUMMYFUNCTION("REGEXREPLACE($O328,""[^/]+"","".."")"),"")</f>
        <v/>
      </c>
      <c r="Q328" s="84" t="str">
        <f>IF(AND(LEFT(MasterCMCopy!$C328,6)="BT-195", OR(MasterCMCopy!$O328&lt;&gt;MasterCMCopy!$O327,$G328&lt;&gt;$G327,$H328&lt;&gt;$H327)),MasterCMCopy!$C328,"")</f>
        <v/>
      </c>
      <c r="R328" s="84" t="str">
        <f>IF(AND(LEFT(MasterCMCopy!$C328,6)="BT-195", OR(MasterCMCopy!$O328&lt;&gt;MasterCMCopy!$O327,$G328&lt;&gt;$G327,$H328&lt;&gt;$H327)), "The field " &amp; MasterCMCopy!$C328 &amp; ", " &amp; MasterCMCopy!$D328 &amp; ", specifies information to generate the URI of the masked property","")</f>
        <v/>
      </c>
      <c r="S328" s="84" t="str">
        <f>IF(AND(LEFT(MasterCMCopy!$C328,6)="BT-195", OR(MasterCMCopy!$O328&lt;&gt;MasterCMCopy!$O327,$G328&lt;&gt;$G327,$H328&lt;&gt;$H327)),MasterCMCopy!$O328,"")</f>
        <v/>
      </c>
      <c r="T328" s="84" t="str">
        <f>IFERROR(__xludf.DUMMYFUNCTION("IF(AND(LEFT(MasterCMCopy!$C328,6)=""BT-195"", MasterCMCopy!$O328&lt;&gt;MasterCMCopy!$O327),IFNA(REGEXEXTRACT(MasterCMCopy!$Y328,""&lt;(.*)&gt;""),""UNKNOWN""),"""")"),"")</f>
        <v/>
      </c>
      <c r="U328" s="84" t="str">
        <f>IF(AND(LEFT(MasterCMCopy!$C328,6)="BT-197", MasterCMCopy!$C328&lt;&gt;MasterCMCopy!$C327),MasterCMCopy!$C328,"")</f>
        <v/>
      </c>
      <c r="V328" s="84" t="str">
        <f>IF(AND(LEFT(MasterCMCopy!$C328,6)="BT-197", MasterCMCopy!$C328&lt;&gt;MasterCMCopy!$C327), "In " &amp; MasterCMCopy!$C328 &amp; ", " &amp; MasterCMCopy!$D328 &amp; ", we link to the at-voc:non-publication-justification controlled list","")</f>
        <v/>
      </c>
      <c r="W328" s="84" t="str">
        <f>IF(AND(LEFT(MasterCMCopy!$C328,6)="BT-198", MasterCMCopy!$C328&lt;&gt;MasterCMCopy!$C327),MasterCMCopy!$C328,"")</f>
        <v/>
      </c>
      <c r="X328" s="84" t="str">
        <f>IF(AND(LEFT(MasterCMCopy!$C328,6)="BT-198", MasterCMCopy!$C328&lt;&gt;MasterCMCopy!$C327), MasterCMCopy!$D328 &amp; IF(AND(MasterCMCopy!$C328=MasterCMCopy!$C329, MasterCMCopy!$D328&lt;&gt;MasterCMCopy!$D329), (" (" &amp; MasterCMCopy!$D329 &amp; " below SDK 1.6)"), ""),"")</f>
        <v/>
      </c>
      <c r="Y328" s="84" t="str">
        <f t="shared" si="2"/>
        <v>tedm:MG-langString-hasConfidentialityJustification--NonPublishedInformation-ND-WinningTenderValueUnpublish</v>
      </c>
      <c r="Z328" s="84" t="str">
        <f t="shared" si="3"/>
        <v/>
      </c>
      <c r="AA328" s="84" t="str">
        <f>IF(AND(LEFT(MasterCMCopy!$C328,6)="BT-196", MasterCMCopy!$C328&lt;&gt;MasterCMCopy!$C327),MasterCMCopy!$C328,"")</f>
        <v/>
      </c>
      <c r="AB328" s="84" t="str">
        <f>IF(AND(LEFT(MasterCMCopy!$C328,6)="BT-196", MasterCMCopy!$C328&lt;&gt;MasterCMCopy!$C327), MasterCMCopy!$D328 &amp; " of " &amp; MasterCMCopy!$L328 &amp; " under " &amp; MasterCMCopy!$I328,"")</f>
        <v/>
      </c>
      <c r="AC328" s="84" t="str">
        <f t="shared" si="4"/>
        <v/>
      </c>
      <c r="AD328" s="84" t="str">
        <f t="shared" si="5"/>
        <v/>
      </c>
    </row>
    <row r="329">
      <c r="A329" s="84" t="str">
        <f t="shared" si="1"/>
        <v/>
      </c>
      <c r="B329" s="84" t="str">
        <f>IF(MasterCMCopy!$X329="","---", "tedm:" &amp; IF(LEFT(MasterCMCopy!$C329, 3)="ND-", IF(LEFT(MasterCMCopy!$C333, 3)="ND-", MasterCMCopy!$L335, MasterCMCopy!$L333) &amp; "-" &amp; MasterCMCopy!$C329, MasterCMCopy!$L329 &amp; "-" &amp; MasterCMCopy!$I329))</f>
        <v>tedm:MG-NonPublishedInformation-ND-WinningTenderValueUnpublish</v>
      </c>
      <c r="C329" s="85" t="str">
        <f>IF(AND(LEFT(MasterCMCopy!$C329,6)="BT-195", OR(LEFT(MasterCMCopy!$C328,3)="ND-",$B329&lt;&gt;$B328)),MasterCMCopy!$L329,"")</f>
        <v/>
      </c>
      <c r="D329" s="84" t="str">
        <f>IF(AND(LEFT(MasterCMCopy!$C329,3)="ND-", OR(MasterCMCopy!$N329&lt;&gt;MasterCMCopy!$N328, MasterCMCopy!$P329&lt;&gt;MasterCMCopy!$P328)),MasterCMCopy!$C329,"")</f>
        <v/>
      </c>
      <c r="E329" s="84" t="str">
        <f>IF(AND(LEFT(MasterCMCopy!$C329,3)="ND-", OR(MasterCMCopy!$N329&lt;&gt;MasterCMCopy!$N328, MasterCMCopy!$P329&lt;&gt;MasterCMCopy!$P328)),MasterCMCopy!$N329,"")</f>
        <v/>
      </c>
      <c r="F329" s="86" t="str">
        <f>IFERROR(__xludf.DUMMYFUNCTION("IF($E329="""", """", REGEXEXTRACT($E329,""efbc:FieldIdentifierCode[^\]]+""))"),"")</f>
        <v/>
      </c>
      <c r="G329" s="87" t="str">
        <f>MasterCMCopy!A329</f>
        <v/>
      </c>
      <c r="H329" s="87" t="str">
        <f>MasterCMCopy!B329</f>
        <v/>
      </c>
      <c r="J329" s="86" t="str">
        <f>IF(LEFT(MasterCMCopy!$C329,3)="ND-", IF(LEFT(MasterCMCopy!$X329,10)&lt;&gt;"epo:NonPub", MasterCMCopy!$L329, IF(RIGHT(MasterCMCopy!$X329,13)="epo:Procedure", "MG-Procedure", "")), "")</f>
        <v>MG-MonetaryValue-hasFinancialOfferValue-Tender</v>
      </c>
      <c r="K329" s="85" t="str">
        <f>IF(J329="", "", IF(J329="MG-Procedure", "ND-Root", MasterCMCopy!H329))</f>
        <v>ND-LotTender</v>
      </c>
      <c r="L329" s="84" t="str">
        <f>IF($J329="", "", MasterCMCopy!$C329 &amp; " (concernsMaskedObject)")</f>
        <v>ND-WinningTenderValueUnpublish (concernsMaskedObject)</v>
      </c>
      <c r="M329" s="84" t="str">
        <f>IFERROR(__xludf.DUMMYFUNCTION("IF($J329="""", """", ""Connection from NonPublishedInformation to "" &amp; REGEXEXTRACT(MasterCMCopy!$X329, "".*:(.*)"") &amp; "" under "" &amp; $J329 &amp; ""_"" &amp; $K329)"),"Connection from NonPublishedInformation to MonetaryValue under MG-MonetaryValue-hasFinancialOfferValue-Tender_ND-LotTender")</f>
        <v>Connection from NonPublishedInformation to MonetaryValue under MG-MonetaryValue-hasFinancialOfferValue-Tender_ND-LotTender</v>
      </c>
      <c r="N329" s="84" t="str">
        <f t="shared" si="6"/>
        <v>tedm:MG-MonetaryValue-hasFinancialOfferValue-Tender_ND-LotTender</v>
      </c>
      <c r="O329" s="86" t="str">
        <f>IFERROR(__xludf.DUMMYFUNCTION("IF($J329="""", """", IF($J329=""MG-Procedure"", """", REGEXREPLACE(MasterCMCopy!$P329,""\[[^\]]+\]"","""")))"),"efac:FieldsPrivacy")</f>
        <v>efac:FieldsPrivacy</v>
      </c>
      <c r="P329" s="83" t="str">
        <f>IFERROR(__xludf.DUMMYFUNCTION("REGEXREPLACE($O329,""[^/]+"","".."")"),"..")</f>
        <v>..</v>
      </c>
      <c r="Q329" s="84" t="str">
        <f>IF(AND(LEFT(MasterCMCopy!$C329,6)="BT-195", OR(MasterCMCopy!$O329&lt;&gt;MasterCMCopy!$O328,$G329&lt;&gt;$G328,$H329&lt;&gt;$H328)),MasterCMCopy!$C329,"")</f>
        <v/>
      </c>
      <c r="R329" s="84" t="str">
        <f>IF(AND(LEFT(MasterCMCopy!$C329,6)="BT-195", OR(MasterCMCopy!$O329&lt;&gt;MasterCMCopy!$O328,$G329&lt;&gt;$G328,$H329&lt;&gt;$H328)), "The field " &amp; MasterCMCopy!$C329 &amp; ", " &amp; MasterCMCopy!$D329 &amp; ", specifies information to generate the URI of the masked property","")</f>
        <v/>
      </c>
      <c r="S329" s="84" t="str">
        <f>IF(AND(LEFT(MasterCMCopy!$C329,6)="BT-195", OR(MasterCMCopy!$O329&lt;&gt;MasterCMCopy!$O328,$G329&lt;&gt;$G328,$H329&lt;&gt;$H328)),MasterCMCopy!$O329,"")</f>
        <v/>
      </c>
      <c r="T329" s="84" t="str">
        <f>IFERROR(__xludf.DUMMYFUNCTION("IF(AND(LEFT(MasterCMCopy!$C329,6)=""BT-195"", MasterCMCopy!$O329&lt;&gt;MasterCMCopy!$O328),IFNA(REGEXEXTRACT(MasterCMCopy!$Y329,""&lt;(.*)&gt;""),""UNKNOWN""),"""")"),"")</f>
        <v/>
      </c>
      <c r="U329" s="84" t="str">
        <f>IF(AND(LEFT(MasterCMCopy!$C329,6)="BT-197", MasterCMCopy!$C329&lt;&gt;MasterCMCopy!$C328),MasterCMCopy!$C329,"")</f>
        <v/>
      </c>
      <c r="V329" s="84" t="str">
        <f>IF(AND(LEFT(MasterCMCopy!$C329,6)="BT-197", MasterCMCopy!$C329&lt;&gt;MasterCMCopy!$C328), "In " &amp; MasterCMCopy!$C329 &amp; ", " &amp; MasterCMCopy!$D329 &amp; ", we link to the at-voc:non-publication-justification controlled list","")</f>
        <v/>
      </c>
      <c r="W329" s="84" t="str">
        <f>IF(AND(LEFT(MasterCMCopy!$C329,6)="BT-198", MasterCMCopy!$C329&lt;&gt;MasterCMCopy!$C328),MasterCMCopy!$C329,"")</f>
        <v/>
      </c>
      <c r="X329" s="84" t="str">
        <f>IF(AND(LEFT(MasterCMCopy!$C329,6)="BT-198", MasterCMCopy!$C329&lt;&gt;MasterCMCopy!$C328), MasterCMCopy!$D329 &amp; IF(AND(MasterCMCopy!$C329=MasterCMCopy!$C330, MasterCMCopy!$D329&lt;&gt;MasterCMCopy!$D330), (" (" &amp; MasterCMCopy!$D330 &amp; " below SDK 1.6)"), ""),"")</f>
        <v/>
      </c>
      <c r="Y329" s="84" t="str">
        <f t="shared" si="2"/>
        <v>tedm:MG-langString-hasConfidentialityJustification--NonPublishedInformation-ND-WinningTenderValueUnpublish</v>
      </c>
      <c r="Z329" s="84" t="str">
        <f t="shared" si="3"/>
        <v/>
      </c>
      <c r="AA329" s="84" t="str">
        <f>IF(AND(LEFT(MasterCMCopy!$C329,6)="BT-196", MasterCMCopy!$C329&lt;&gt;MasterCMCopy!$C328),MasterCMCopy!$C329,"")</f>
        <v/>
      </c>
      <c r="AB329" s="84" t="str">
        <f>IF(AND(LEFT(MasterCMCopy!$C329,6)="BT-196", MasterCMCopy!$C329&lt;&gt;MasterCMCopy!$C328), MasterCMCopy!$D329 &amp; " of " &amp; MasterCMCopy!$L329 &amp; " under " &amp; MasterCMCopy!$I329,"")</f>
        <v/>
      </c>
      <c r="AC329" s="84" t="str">
        <f t="shared" si="4"/>
        <v/>
      </c>
      <c r="AD329" s="84" t="str">
        <f t="shared" si="5"/>
        <v/>
      </c>
    </row>
    <row r="330">
      <c r="A330" s="84" t="str">
        <f t="shared" si="1"/>
        <v/>
      </c>
      <c r="B330" s="84" t="str">
        <f>IF(MasterCMCopy!$X330="","---", "tedm:" &amp; IF(LEFT(MasterCMCopy!$C330, 3)="ND-", IF(LEFT(MasterCMCopy!$C334, 3)="ND-", MasterCMCopy!$L336, MasterCMCopy!$L334) &amp; "-" &amp; MasterCMCopy!$C330, MasterCMCopy!$L330 &amp; "-" &amp; MasterCMCopy!$I330))</f>
        <v>tedm:MG-NonPublishedInformation-ND-WinningTenderValueUnpublish</v>
      </c>
      <c r="C330" s="85" t="str">
        <f>IF(AND(LEFT(MasterCMCopy!$C330,6)="BT-195", OR(LEFT(MasterCMCopy!$C329,3)="ND-",$B330&lt;&gt;$B329)),MasterCMCopy!$L330,"")</f>
        <v>MG-NonPublishedInformation</v>
      </c>
      <c r="D330" s="84" t="str">
        <f>IF(AND(LEFT(MasterCMCopy!$C330,3)="ND-", OR(MasterCMCopy!$N330&lt;&gt;MasterCMCopy!$N329, MasterCMCopy!$P330&lt;&gt;MasterCMCopy!$P329)),MasterCMCopy!$C330,"")</f>
        <v/>
      </c>
      <c r="E330" s="84" t="str">
        <f>IF(AND(LEFT(MasterCMCopy!$C330,3)="ND-", OR(MasterCMCopy!$N330&lt;&gt;MasterCMCopy!$N329, MasterCMCopy!$P330&lt;&gt;MasterCMCopy!$P329)),MasterCMCopy!$N330,"")</f>
        <v/>
      </c>
      <c r="F330" s="86" t="str">
        <f>IFERROR(__xludf.DUMMYFUNCTION("IF($E330="""", """", REGEXEXTRACT($E330,""efbc:FieldIdentifierCode[^\]]+""))"),"")</f>
        <v/>
      </c>
      <c r="G330" s="87" t="str">
        <f>MasterCMCopy!A330</f>
        <v/>
      </c>
      <c r="H330" s="87" t="str">
        <f>MasterCMCopy!B330</f>
        <v/>
      </c>
      <c r="J330" s="86" t="str">
        <f>IF(LEFT(MasterCMCopy!$C330,3)="ND-", IF(LEFT(MasterCMCopy!$X330,10)&lt;&gt;"epo:NonPub", MasterCMCopy!$L330, IF(RIGHT(MasterCMCopy!$X330,13)="epo:Procedure", "MG-Procedure", "")), "")</f>
        <v/>
      </c>
      <c r="K330" s="85" t="str">
        <f>IF(J330="", "", IF(J330="MG-Procedure", "ND-Root", MasterCMCopy!H330))</f>
        <v/>
      </c>
      <c r="L330" s="84" t="str">
        <f>IF($J330="", "", MasterCMCopy!$C330 &amp; " (concernsMaskedObject)")</f>
        <v/>
      </c>
      <c r="M330" s="84" t="str">
        <f>IFERROR(__xludf.DUMMYFUNCTION("IF($J330="""", """", ""Connection from NonPublishedInformation to "" &amp; REGEXEXTRACT(MasterCMCopy!$X330, "".*:(.*)"") &amp; "" under "" &amp; $J330 &amp; ""_"" &amp; $K330)"),"")</f>
        <v/>
      </c>
      <c r="N330" s="84" t="str">
        <f t="shared" si="6"/>
        <v/>
      </c>
      <c r="O330" s="86" t="str">
        <f>IFERROR(__xludf.DUMMYFUNCTION("IF($J330="""", """", IF($J330=""MG-Procedure"", """", REGEXREPLACE(MasterCMCopy!$P330,""\[[^\]]+\]"","""")))"),"")</f>
        <v/>
      </c>
      <c r="P330" s="83" t="str">
        <f>IFERROR(__xludf.DUMMYFUNCTION("REGEXREPLACE($O330,""[^/]+"","".."")"),"")</f>
        <v/>
      </c>
      <c r="Q330" s="84" t="str">
        <f>IF(AND(LEFT(MasterCMCopy!$C330,6)="BT-195", OR(MasterCMCopy!$O330&lt;&gt;MasterCMCopy!$O329,$G330&lt;&gt;$G329,$H330&lt;&gt;$H329)),MasterCMCopy!$C330,"")</f>
        <v>BT-195(BT-720)-Tender</v>
      </c>
      <c r="R330" s="84" t="str">
        <f>IF(AND(LEFT(MasterCMCopy!$C330,6)="BT-195", OR(MasterCMCopy!$O330&lt;&gt;MasterCMCopy!$O329,$G330&lt;&gt;$G329,$H330&lt;&gt;$H329)), "The field " &amp; MasterCMCopy!$C330 &amp; ", " &amp; MasterCMCopy!$D330 &amp; ", specifies information to generate the URI of the masked property","")</f>
        <v>The field BT-195(BT-720)-Tender, Unpublished Identifier, specifies information to generate the URI of the masked property</v>
      </c>
      <c r="S330" s="84" t="str">
        <f>IF(AND(LEFT(MasterCMCopy!$C330,6)="BT-195", OR(MasterCMCopy!$O330&lt;&gt;MasterCMCopy!$O329,$G330&lt;&gt;$G329,$H330&lt;&gt;$H329)),MasterCMCopy!$O330,"")</f>
        <v>efbc:FieldIdentifierCode/text() = 'win-ten-val'</v>
      </c>
      <c r="T330" s="88" t="str">
        <f>IFERROR(__xludf.DUMMYFUNCTION("IF(AND(LEFT(MasterCMCopy!$C330,6)=""BT-195"", MasterCMCopy!$O330&lt;&gt;MasterCMCopy!$O329),IFNA(REGEXEXTRACT(MasterCMCopy!$Y330,""&lt;(.*)&gt;""),""UNKNOWN""),"""")"),"http://data.europa.eu/a4g/ontology#hasAmountValue")</f>
        <v>http://data.europa.eu/a4g/ontology#hasAmountValue</v>
      </c>
      <c r="U330" s="84" t="str">
        <f>IF(AND(LEFT(MasterCMCopy!$C330,6)="BT-197", MasterCMCopy!$C330&lt;&gt;MasterCMCopy!$C329),MasterCMCopy!$C330,"")</f>
        <v/>
      </c>
      <c r="V330" s="84" t="str">
        <f>IF(AND(LEFT(MasterCMCopy!$C330,6)="BT-197", MasterCMCopy!$C330&lt;&gt;MasterCMCopy!$C329), "In " &amp; MasterCMCopy!$C330 &amp; ", " &amp; MasterCMCopy!$D330 &amp; ", we link to the at-voc:non-publication-justification controlled list","")</f>
        <v/>
      </c>
      <c r="W330" s="84" t="str">
        <f>IF(AND(LEFT(MasterCMCopy!$C330,6)="BT-198", MasterCMCopy!$C330&lt;&gt;MasterCMCopy!$C329),MasterCMCopy!$C330,"")</f>
        <v/>
      </c>
      <c r="X330" s="84" t="str">
        <f>IF(AND(LEFT(MasterCMCopy!$C330,6)="BT-198", MasterCMCopy!$C330&lt;&gt;MasterCMCopy!$C329), MasterCMCopy!$D330 &amp; IF(AND(MasterCMCopy!$C330=MasterCMCopy!$C331, MasterCMCopy!$D330&lt;&gt;MasterCMCopy!$D331), (" (" &amp; MasterCMCopy!$D331 &amp; " below SDK 1.6)"), ""),"")</f>
        <v/>
      </c>
      <c r="Y330" s="84" t="str">
        <f t="shared" si="2"/>
        <v>tedm:MG-langString-hasConfidentialityJustification--NonPublishedInformation-ND-WinningTenderValueUnpublish</v>
      </c>
      <c r="Z330" s="84" t="str">
        <f t="shared" si="3"/>
        <v/>
      </c>
      <c r="AA330" s="84" t="str">
        <f>IF(AND(LEFT(MasterCMCopy!$C330,6)="BT-196", MasterCMCopy!$C330&lt;&gt;MasterCMCopy!$C329),MasterCMCopy!$C330,"")</f>
        <v/>
      </c>
      <c r="AB330" s="84" t="str">
        <f>IF(AND(LEFT(MasterCMCopy!$C330,6)="BT-196", MasterCMCopy!$C330&lt;&gt;MasterCMCopy!$C329), MasterCMCopy!$D330 &amp; " of " &amp; MasterCMCopy!$L330 &amp; " under " &amp; MasterCMCopy!$I330,"")</f>
        <v/>
      </c>
      <c r="AC330" s="84" t="str">
        <f t="shared" si="4"/>
        <v/>
      </c>
      <c r="AD330" s="84" t="str">
        <f t="shared" si="5"/>
        <v/>
      </c>
    </row>
    <row r="331">
      <c r="A331" s="84" t="str">
        <f t="shared" si="1"/>
        <v/>
      </c>
      <c r="B331" s="84" t="str">
        <f>IF(MasterCMCopy!$X331="","---", "tedm:" &amp; IF(LEFT(MasterCMCopy!$C331, 3)="ND-", IF(LEFT(MasterCMCopy!$C335, 3)="ND-", MasterCMCopy!$L337, MasterCMCopy!$L335) &amp; "-" &amp; MasterCMCopy!$C331, MasterCMCopy!$L331 &amp; "-" &amp; MasterCMCopy!$I331))</f>
        <v>tedm:MG-NonPublishedInformation-ND-WinningTenderValueUnpublish</v>
      </c>
      <c r="C331" s="85" t="str">
        <f>IF(AND(LEFT(MasterCMCopy!$C331,6)="BT-195", OR(LEFT(MasterCMCopy!$C330,3)="ND-",$B331&lt;&gt;$B330)),MasterCMCopy!$L331,"")</f>
        <v/>
      </c>
      <c r="D331" s="84" t="str">
        <f>IF(AND(LEFT(MasterCMCopy!$C331,3)="ND-", OR(MasterCMCopy!$N331&lt;&gt;MasterCMCopy!$N330, MasterCMCopy!$P331&lt;&gt;MasterCMCopy!$P330)),MasterCMCopy!$C331,"")</f>
        <v/>
      </c>
      <c r="E331" s="84" t="str">
        <f>IF(AND(LEFT(MasterCMCopy!$C331,3)="ND-", OR(MasterCMCopy!$N331&lt;&gt;MasterCMCopy!$N330, MasterCMCopy!$P331&lt;&gt;MasterCMCopy!$P330)),MasterCMCopy!$N331,"")</f>
        <v/>
      </c>
      <c r="F331" s="86" t="str">
        <f>IFERROR(__xludf.DUMMYFUNCTION("IF($E331="""", """", REGEXEXTRACT($E331,""efbc:FieldIdentifierCode[^\]]+""))"),"")</f>
        <v/>
      </c>
      <c r="G331" s="87" t="str">
        <f>MasterCMCopy!A331</f>
        <v/>
      </c>
      <c r="H331" s="87" t="str">
        <f>MasterCMCopy!B331</f>
        <v/>
      </c>
      <c r="J331" s="86" t="str">
        <f>IF(LEFT(MasterCMCopy!$C331,3)="ND-", IF(LEFT(MasterCMCopy!$X331,10)&lt;&gt;"epo:NonPub", MasterCMCopy!$L331, IF(RIGHT(MasterCMCopy!$X331,13)="epo:Procedure", "MG-Procedure", "")), "")</f>
        <v/>
      </c>
      <c r="K331" s="85" t="str">
        <f>IF(J331="", "", IF(J331="MG-Procedure", "ND-Root", MasterCMCopy!H331))</f>
        <v/>
      </c>
      <c r="L331" s="84" t="str">
        <f>IF($J331="", "", MasterCMCopy!$C331 &amp; " (concernsMaskedObject)")</f>
        <v/>
      </c>
      <c r="M331" s="84" t="str">
        <f>IFERROR(__xludf.DUMMYFUNCTION("IF($J331="""", """", ""Connection from NonPublishedInformation to "" &amp; REGEXEXTRACT(MasterCMCopy!$X331, "".*:(.*)"") &amp; "" under "" &amp; $J331 &amp; ""_"" &amp; $K331)"),"")</f>
        <v/>
      </c>
      <c r="N331" s="84" t="str">
        <f t="shared" si="6"/>
        <v/>
      </c>
      <c r="O331" s="86" t="str">
        <f>IFERROR(__xludf.DUMMYFUNCTION("IF($J331="""", """", IF($J331=""MG-Procedure"", """", REGEXREPLACE(MasterCMCopy!$P331,""\[[^\]]+\]"","""")))"),"")</f>
        <v/>
      </c>
      <c r="P331" s="83" t="str">
        <f>IFERROR(__xludf.DUMMYFUNCTION("REGEXREPLACE($O331,""[^/]+"","".."")"),"")</f>
        <v/>
      </c>
      <c r="Q331" s="84" t="str">
        <f>IF(AND(LEFT(MasterCMCopy!$C331,6)="BT-195", OR(MasterCMCopy!$O331&lt;&gt;MasterCMCopy!$O330,$G331&lt;&gt;$G330,$H331&lt;&gt;$H330)),MasterCMCopy!$C331,"")</f>
        <v/>
      </c>
      <c r="R331" s="84" t="str">
        <f>IF(AND(LEFT(MasterCMCopy!$C331,6)="BT-195", OR(MasterCMCopy!$O331&lt;&gt;MasterCMCopy!$O330,$G331&lt;&gt;$G330,$H331&lt;&gt;$H330)), "The field " &amp; MasterCMCopy!$C331 &amp; ", " &amp; MasterCMCopy!$D331 &amp; ", specifies information to generate the URI of the masked property","")</f>
        <v/>
      </c>
      <c r="S331" s="84" t="str">
        <f>IF(AND(LEFT(MasterCMCopy!$C331,6)="BT-195", OR(MasterCMCopy!$O331&lt;&gt;MasterCMCopy!$O330,$G331&lt;&gt;$G330,$H331&lt;&gt;$H330)),MasterCMCopy!$O331,"")</f>
        <v/>
      </c>
      <c r="T331" s="84" t="str">
        <f>IFERROR(__xludf.DUMMYFUNCTION("IF(AND(LEFT(MasterCMCopy!$C331,6)=""BT-195"", MasterCMCopy!$O331&lt;&gt;MasterCMCopy!$O330),IFNA(REGEXEXTRACT(MasterCMCopy!$Y331,""&lt;(.*)&gt;""),""UNKNOWN""),"""")"),"")</f>
        <v/>
      </c>
      <c r="U331" s="84" t="str">
        <f>IF(AND(LEFT(MasterCMCopy!$C331,6)="BT-197", MasterCMCopy!$C331&lt;&gt;MasterCMCopy!$C330),MasterCMCopy!$C331,"")</f>
        <v/>
      </c>
      <c r="V331" s="84" t="str">
        <f>IF(AND(LEFT(MasterCMCopy!$C331,6)="BT-197", MasterCMCopy!$C331&lt;&gt;MasterCMCopy!$C330), "In " &amp; MasterCMCopy!$C331 &amp; ", " &amp; MasterCMCopy!$D331 &amp; ", we link to the at-voc:non-publication-justification controlled list","")</f>
        <v/>
      </c>
      <c r="W331" s="84" t="str">
        <f>IF(AND(LEFT(MasterCMCopy!$C331,6)="BT-198", MasterCMCopy!$C331&lt;&gt;MasterCMCopy!$C330),MasterCMCopy!$C331,"")</f>
        <v/>
      </c>
      <c r="X331" s="84" t="str">
        <f>IF(AND(LEFT(MasterCMCopy!$C331,6)="BT-198", MasterCMCopy!$C331&lt;&gt;MasterCMCopy!$C330), MasterCMCopy!$D331 &amp; IF(AND(MasterCMCopy!$C331=MasterCMCopy!$C332, MasterCMCopy!$D331&lt;&gt;MasterCMCopy!$D332), (" (" &amp; MasterCMCopy!$D332 &amp; " below SDK 1.6)"), ""),"")</f>
        <v/>
      </c>
      <c r="Y331" s="84" t="str">
        <f t="shared" si="2"/>
        <v>tedm:MG-langString-hasConfidentialityJustification--NonPublishedInformation-ND-WinningTenderValueUnpublish</v>
      </c>
      <c r="Z331" s="84" t="str">
        <f t="shared" si="3"/>
        <v/>
      </c>
      <c r="AA331" s="84" t="str">
        <f>IF(AND(LEFT(MasterCMCopy!$C331,6)="BT-196", MasterCMCopy!$C331&lt;&gt;MasterCMCopy!$C330),MasterCMCopy!$C331,"")</f>
        <v>BT-196(BT-720)-Tender</v>
      </c>
      <c r="AB331" s="84" t="str">
        <f>IF(AND(LEFT(MasterCMCopy!$C331,6)="BT-196", MasterCMCopy!$C331&lt;&gt;MasterCMCopy!$C330), MasterCMCopy!$D331 &amp; " of " &amp; MasterCMCopy!$L331 &amp; " under " &amp; MasterCMCopy!$I331,"")</f>
        <v>Unpublished Justification Description of MG-NonPublishedInformation under ND-WinningTenderValueUnpublish</v>
      </c>
      <c r="AC331" s="84" t="str">
        <f t="shared" si="4"/>
        <v>BT-196(BT-720)-Tender-Language</v>
      </c>
      <c r="AD331" s="84" t="str">
        <f t="shared" si="5"/>
        <v>Language of Unpublished Justification Description of MG-NonPublishedInformation under ND-WinningTenderValueUnpublish</v>
      </c>
    </row>
    <row r="332">
      <c r="A332" s="84" t="str">
        <f t="shared" si="1"/>
        <v/>
      </c>
      <c r="B332" s="84" t="str">
        <f>IF(MasterCMCopy!$X332="","---", "tedm:" &amp; IF(LEFT(MasterCMCopy!$C332, 3)="ND-", IF(LEFT(MasterCMCopy!$C336, 3)="ND-", MasterCMCopy!$L338, MasterCMCopy!$L336) &amp; "-" &amp; MasterCMCopy!$C332, MasterCMCopy!$L332 &amp; "-" &amp; MasterCMCopy!$I332))</f>
        <v>tedm:MG-NonPublishedInformation-ND-WinningTenderValueUnpublish</v>
      </c>
      <c r="C332" s="85" t="str">
        <f>IF(AND(LEFT(MasterCMCopy!$C332,6)="BT-195", OR(LEFT(MasterCMCopy!$C331,3)="ND-",$B332&lt;&gt;$B331)),MasterCMCopy!$L332,"")</f>
        <v/>
      </c>
      <c r="D332" s="84" t="str">
        <f>IF(AND(LEFT(MasterCMCopy!$C332,3)="ND-", OR(MasterCMCopy!$N332&lt;&gt;MasterCMCopy!$N331, MasterCMCopy!$P332&lt;&gt;MasterCMCopy!$P331)),MasterCMCopy!$C332,"")</f>
        <v/>
      </c>
      <c r="E332" s="84" t="str">
        <f>IF(AND(LEFT(MasterCMCopy!$C332,3)="ND-", OR(MasterCMCopy!$N332&lt;&gt;MasterCMCopy!$N331, MasterCMCopy!$P332&lt;&gt;MasterCMCopy!$P331)),MasterCMCopy!$N332,"")</f>
        <v/>
      </c>
      <c r="F332" s="86" t="str">
        <f>IFERROR(__xludf.DUMMYFUNCTION("IF($E332="""", """", REGEXEXTRACT($E332,""efbc:FieldIdentifierCode[^\]]+""))"),"")</f>
        <v/>
      </c>
      <c r="G332" s="87" t="str">
        <f>MasterCMCopy!A332</f>
        <v/>
      </c>
      <c r="H332" s="87" t="str">
        <f>MasterCMCopy!B332</f>
        <v/>
      </c>
      <c r="J332" s="86" t="str">
        <f>IF(LEFT(MasterCMCopy!$C332,3)="ND-", IF(LEFT(MasterCMCopy!$X332,10)&lt;&gt;"epo:NonPub", MasterCMCopy!$L332, IF(RIGHT(MasterCMCopy!$X332,13)="epo:Procedure", "MG-Procedure", "")), "")</f>
        <v/>
      </c>
      <c r="K332" s="85" t="str">
        <f>IF(J332="", "", IF(J332="MG-Procedure", "ND-Root", MasterCMCopy!H332))</f>
        <v/>
      </c>
      <c r="L332" s="84" t="str">
        <f>IF($J332="", "", MasterCMCopy!$C332 &amp; " (concernsMaskedObject)")</f>
        <v/>
      </c>
      <c r="M332" s="84" t="str">
        <f>IFERROR(__xludf.DUMMYFUNCTION("IF($J332="""", """", ""Connection from NonPublishedInformation to "" &amp; REGEXEXTRACT(MasterCMCopy!$X332, "".*:(.*)"") &amp; "" under "" &amp; $J332 &amp; ""_"" &amp; $K332)"),"")</f>
        <v/>
      </c>
      <c r="N332" s="84" t="str">
        <f t="shared" si="6"/>
        <v/>
      </c>
      <c r="O332" s="86" t="str">
        <f>IFERROR(__xludf.DUMMYFUNCTION("IF($J332="""", """", IF($J332=""MG-Procedure"", """", REGEXREPLACE(MasterCMCopy!$P332,""\[[^\]]+\]"","""")))"),"")</f>
        <v/>
      </c>
      <c r="P332" s="83" t="str">
        <f>IFERROR(__xludf.DUMMYFUNCTION("REGEXREPLACE($O332,""[^/]+"","".."")"),"")</f>
        <v/>
      </c>
      <c r="Q332" s="84" t="str">
        <f>IF(AND(LEFT(MasterCMCopy!$C332,6)="BT-195", OR(MasterCMCopy!$O332&lt;&gt;MasterCMCopy!$O331,$G332&lt;&gt;$G331,$H332&lt;&gt;$H331)),MasterCMCopy!$C332,"")</f>
        <v/>
      </c>
      <c r="R332" s="84" t="str">
        <f>IF(AND(LEFT(MasterCMCopy!$C332,6)="BT-195", OR(MasterCMCopy!$O332&lt;&gt;MasterCMCopy!$O331,$G332&lt;&gt;$G331,$H332&lt;&gt;$H331)), "The field " &amp; MasterCMCopy!$C332 &amp; ", " &amp; MasterCMCopy!$D332 &amp; ", specifies information to generate the URI of the masked property","")</f>
        <v/>
      </c>
      <c r="S332" s="84" t="str">
        <f>IF(AND(LEFT(MasterCMCopy!$C332,6)="BT-195", OR(MasterCMCopy!$O332&lt;&gt;MasterCMCopy!$O331,$G332&lt;&gt;$G331,$H332&lt;&gt;$H331)),MasterCMCopy!$O332,"")</f>
        <v/>
      </c>
      <c r="T332" s="84" t="str">
        <f>IFERROR(__xludf.DUMMYFUNCTION("IF(AND(LEFT(MasterCMCopy!$C332,6)=""BT-195"", MasterCMCopy!$O332&lt;&gt;MasterCMCopy!$O331),IFNA(REGEXEXTRACT(MasterCMCopy!$Y332,""&lt;(.*)&gt;""),""UNKNOWN""),"""")"),"")</f>
        <v/>
      </c>
      <c r="U332" s="84" t="str">
        <f>IF(AND(LEFT(MasterCMCopy!$C332,6)="BT-197", MasterCMCopy!$C332&lt;&gt;MasterCMCopy!$C331),MasterCMCopy!$C332,"")</f>
        <v>BT-197(BT-720)-Tender</v>
      </c>
      <c r="V332" s="84" t="str">
        <f>IF(AND(LEFT(MasterCMCopy!$C332,6)="BT-197", MasterCMCopy!$C332&lt;&gt;MasterCMCopy!$C331), "In " &amp; MasterCMCopy!$C332 &amp; ", " &amp; MasterCMCopy!$D332 &amp; ", we link to the at-voc:non-publication-justification controlled list","")</f>
        <v>In BT-197(BT-720)-Tender, Unpublished Justification Code, we link to the at-voc:non-publication-justification controlled list</v>
      </c>
      <c r="W332" s="84" t="str">
        <f>IF(AND(LEFT(MasterCMCopy!$C332,6)="BT-198", MasterCMCopy!$C332&lt;&gt;MasterCMCopy!$C331),MasterCMCopy!$C332,"")</f>
        <v/>
      </c>
      <c r="X332" s="84" t="str">
        <f>IF(AND(LEFT(MasterCMCopy!$C332,6)="BT-198", MasterCMCopy!$C332&lt;&gt;MasterCMCopy!$C331), MasterCMCopy!$D332 &amp; IF(AND(MasterCMCopy!$C332=MasterCMCopy!$C333, MasterCMCopy!$D332&lt;&gt;MasterCMCopy!$D333), (" (" &amp; MasterCMCopy!$D333 &amp; " below SDK 1.6)"), ""),"")</f>
        <v/>
      </c>
      <c r="Y332" s="84" t="str">
        <f t="shared" si="2"/>
        <v>tedm:MG-langString-hasConfidentialityJustification--NonPublishedInformation-ND-WinningTenderValueUnpublish</v>
      </c>
      <c r="Z332" s="84" t="str">
        <f t="shared" si="3"/>
        <v/>
      </c>
      <c r="AA332" s="84" t="str">
        <f>IF(AND(LEFT(MasterCMCopy!$C332,6)="BT-196", MasterCMCopy!$C332&lt;&gt;MasterCMCopy!$C331),MasterCMCopy!$C332,"")</f>
        <v/>
      </c>
      <c r="AB332" s="84" t="str">
        <f>IF(AND(LEFT(MasterCMCopy!$C332,6)="BT-196", MasterCMCopy!$C332&lt;&gt;MasterCMCopy!$C331), MasterCMCopy!$D332 &amp; " of " &amp; MasterCMCopy!$L332 &amp; " under " &amp; MasterCMCopy!$I332,"")</f>
        <v/>
      </c>
      <c r="AC332" s="84" t="str">
        <f t="shared" si="4"/>
        <v/>
      </c>
      <c r="AD332" s="84" t="str">
        <f t="shared" si="5"/>
        <v/>
      </c>
    </row>
    <row r="333">
      <c r="A333" s="84" t="str">
        <f t="shared" si="1"/>
        <v/>
      </c>
      <c r="B333" s="84" t="str">
        <f>IF(MasterCMCopy!$X333="","---", "tedm:" &amp; IF(LEFT(MasterCMCopy!$C333, 3)="ND-", IF(LEFT(MasterCMCopy!$C337, 3)="ND-", MasterCMCopy!$L339, MasterCMCopy!$L337) &amp; "-" &amp; MasterCMCopy!$C333, MasterCMCopy!$L333 &amp; "-" &amp; MasterCMCopy!$I333))</f>
        <v>tedm:MG-NonPublishedInformation-ND-WinningTenderValueUnpublish</v>
      </c>
      <c r="C333" s="85" t="str">
        <f>IF(AND(LEFT(MasterCMCopy!$C333,6)="BT-195", OR(LEFT(MasterCMCopy!$C332,3)="ND-",$B333&lt;&gt;$B332)),MasterCMCopy!$L333,"")</f>
        <v/>
      </c>
      <c r="D333" s="84" t="str">
        <f>IF(AND(LEFT(MasterCMCopy!$C333,3)="ND-", OR(MasterCMCopy!$N333&lt;&gt;MasterCMCopy!$N332, MasterCMCopy!$P333&lt;&gt;MasterCMCopy!$P332)),MasterCMCopy!$C333,"")</f>
        <v/>
      </c>
      <c r="E333" s="84" t="str">
        <f>IF(AND(LEFT(MasterCMCopy!$C333,3)="ND-", OR(MasterCMCopy!$N333&lt;&gt;MasterCMCopy!$N332, MasterCMCopy!$P333&lt;&gt;MasterCMCopy!$P332)),MasterCMCopy!$N333,"")</f>
        <v/>
      </c>
      <c r="F333" s="86" t="str">
        <f>IFERROR(__xludf.DUMMYFUNCTION("IF($E333="""", """", REGEXEXTRACT($E333,""efbc:FieldIdentifierCode[^\]]+""))"),"")</f>
        <v/>
      </c>
      <c r="G333" s="87" t="str">
        <f>MasterCMCopy!A333</f>
        <v/>
      </c>
      <c r="H333" s="87" t="str">
        <f>MasterCMCopy!B333</f>
        <v>1.5</v>
      </c>
      <c r="J333" s="86" t="str">
        <f>IF(LEFT(MasterCMCopy!$C333,3)="ND-", IF(LEFT(MasterCMCopy!$X333,10)&lt;&gt;"epo:NonPub", MasterCMCopy!$L333, IF(RIGHT(MasterCMCopy!$X333,13)="epo:Procedure", "MG-Procedure", "")), "")</f>
        <v/>
      </c>
      <c r="K333" s="85" t="str">
        <f>IF(J333="", "", IF(J333="MG-Procedure", "ND-Root", MasterCMCopy!H333))</f>
        <v/>
      </c>
      <c r="L333" s="84" t="str">
        <f>IF($J333="", "", MasterCMCopy!$C333 &amp; " (concernsMaskedObject)")</f>
        <v/>
      </c>
      <c r="M333" s="84" t="str">
        <f>IFERROR(__xludf.DUMMYFUNCTION("IF($J333="""", """", ""Connection from NonPublishedInformation to "" &amp; REGEXEXTRACT(MasterCMCopy!$X333, "".*:(.*)"") &amp; "" under "" &amp; $J333 &amp; ""_"" &amp; $K333)"),"")</f>
        <v/>
      </c>
      <c r="N333" s="84" t="str">
        <f t="shared" si="6"/>
        <v/>
      </c>
      <c r="O333" s="86" t="str">
        <f>IFERROR(__xludf.DUMMYFUNCTION("IF($J333="""", """", IF($J333=""MG-Procedure"", """", REGEXREPLACE(MasterCMCopy!$P333,""\[[^\]]+\]"","""")))"),"")</f>
        <v/>
      </c>
      <c r="P333" s="83" t="str">
        <f>IFERROR(__xludf.DUMMYFUNCTION("REGEXREPLACE($O333,""[^/]+"","".."")"),"")</f>
        <v/>
      </c>
      <c r="Q333" s="84" t="str">
        <f>IF(AND(LEFT(MasterCMCopy!$C333,6)="BT-195", OR(MasterCMCopy!$O333&lt;&gt;MasterCMCopy!$O332,$G333&lt;&gt;$G332,$H333&lt;&gt;$H332)),MasterCMCopy!$C333,"")</f>
        <v/>
      </c>
      <c r="R333" s="84" t="str">
        <f>IF(AND(LEFT(MasterCMCopy!$C333,6)="BT-195", OR(MasterCMCopy!$O333&lt;&gt;MasterCMCopy!$O332,$G333&lt;&gt;$G332,$H333&lt;&gt;$H332)), "The field " &amp; MasterCMCopy!$C333 &amp; ", " &amp; MasterCMCopy!$D333 &amp; ", specifies information to generate the URI of the masked property","")</f>
        <v/>
      </c>
      <c r="S333" s="84" t="str">
        <f>IF(AND(LEFT(MasterCMCopy!$C333,6)="BT-195", OR(MasterCMCopy!$O333&lt;&gt;MasterCMCopy!$O332,$G333&lt;&gt;$G332,$H333&lt;&gt;$H332)),MasterCMCopy!$O333,"")</f>
        <v/>
      </c>
      <c r="T333" s="84" t="str">
        <f>IFERROR(__xludf.DUMMYFUNCTION("IF(AND(LEFT(MasterCMCopy!$C333,6)=""BT-195"", MasterCMCopy!$O333&lt;&gt;MasterCMCopy!$O332),IFNA(REGEXEXTRACT(MasterCMCopy!$Y333,""&lt;(.*)&gt;""),""UNKNOWN""),"""")"),"")</f>
        <v/>
      </c>
      <c r="U333" s="84" t="str">
        <f>IF(AND(LEFT(MasterCMCopy!$C333,6)="BT-197", MasterCMCopy!$C333&lt;&gt;MasterCMCopy!$C332),MasterCMCopy!$C333,"")</f>
        <v/>
      </c>
      <c r="V333" s="84" t="str">
        <f>IF(AND(LEFT(MasterCMCopy!$C333,6)="BT-197", MasterCMCopy!$C333&lt;&gt;MasterCMCopy!$C332), "In " &amp; MasterCMCopy!$C333 &amp; ", " &amp; MasterCMCopy!$D333 &amp; ", we link to the at-voc:non-publication-justification controlled list","")</f>
        <v/>
      </c>
      <c r="W333" s="84" t="str">
        <f>IF(AND(LEFT(MasterCMCopy!$C333,6)="BT-198", MasterCMCopy!$C333&lt;&gt;MasterCMCopy!$C332),MasterCMCopy!$C333,"")</f>
        <v>BT-198(BT-720)-Tender</v>
      </c>
      <c r="X333" s="84" t="str">
        <f>IF(AND(LEFT(MasterCMCopy!$C333,6)="BT-198", MasterCMCopy!$C333&lt;&gt;MasterCMCopy!$C332), MasterCMCopy!$D333 &amp; IF(AND(MasterCMCopy!$C333=MasterCMCopy!$C334, MasterCMCopy!$D333&lt;&gt;MasterCMCopy!$D334), (" (" &amp; MasterCMCopy!$D334 &amp; " below SDK 1.6)"), ""),"")</f>
        <v>Unpublished Accessibility Date (Unpublished Access Date below SDK 1.6)</v>
      </c>
      <c r="Y333" s="84" t="str">
        <f t="shared" si="2"/>
        <v>tedm:MG-langString-hasConfidentialityJustification--NonPublishedInformation-ND-WinningTenderValueUnpublish</v>
      </c>
      <c r="Z333" s="84" t="str">
        <f t="shared" si="3"/>
        <v/>
      </c>
      <c r="AA333" s="84" t="str">
        <f>IF(AND(LEFT(MasterCMCopy!$C333,6)="BT-196", MasterCMCopy!$C333&lt;&gt;MasterCMCopy!$C332),MasterCMCopy!$C333,"")</f>
        <v/>
      </c>
      <c r="AB333" s="84" t="str">
        <f>IF(AND(LEFT(MasterCMCopy!$C333,6)="BT-196", MasterCMCopy!$C333&lt;&gt;MasterCMCopy!$C332), MasterCMCopy!$D333 &amp; " of " &amp; MasterCMCopy!$L333 &amp; " under " &amp; MasterCMCopy!$I333,"")</f>
        <v/>
      </c>
      <c r="AC333" s="84" t="str">
        <f t="shared" si="4"/>
        <v/>
      </c>
      <c r="AD333" s="84" t="str">
        <f t="shared" si="5"/>
        <v/>
      </c>
    </row>
    <row r="334">
      <c r="A334" s="84" t="str">
        <f t="shared" si="1"/>
        <v/>
      </c>
      <c r="B334" s="84" t="str">
        <f>IF(MasterCMCopy!$X334="","---", "tedm:" &amp; IF(LEFT(MasterCMCopy!$C334, 3)="ND-", IF(LEFT(MasterCMCopy!$C338, 3)="ND-", MasterCMCopy!$L340, MasterCMCopy!$L338) &amp; "-" &amp; MasterCMCopy!$C334, MasterCMCopy!$L334 &amp; "-" &amp; MasterCMCopy!$I334))</f>
        <v>tedm:MG-NonPublishedInformation-ND-WinningTenderValueUnpublish</v>
      </c>
      <c r="C334" s="85" t="str">
        <f>IF(AND(LEFT(MasterCMCopy!$C334,6)="BT-195", OR(LEFT(MasterCMCopy!$C333,3)="ND-",$B334&lt;&gt;$B333)),MasterCMCopy!$L334,"")</f>
        <v/>
      </c>
      <c r="D334" s="84" t="str">
        <f>IF(AND(LEFT(MasterCMCopy!$C334,3)="ND-", OR(MasterCMCopy!$N334&lt;&gt;MasterCMCopy!$N333, MasterCMCopy!$P334&lt;&gt;MasterCMCopy!$P333)),MasterCMCopy!$C334,"")</f>
        <v/>
      </c>
      <c r="E334" s="84" t="str">
        <f>IF(AND(LEFT(MasterCMCopy!$C334,3)="ND-", OR(MasterCMCopy!$N334&lt;&gt;MasterCMCopy!$N333, MasterCMCopy!$P334&lt;&gt;MasterCMCopy!$P333)),MasterCMCopy!$N334,"")</f>
        <v/>
      </c>
      <c r="F334" s="86" t="str">
        <f>IFERROR(__xludf.DUMMYFUNCTION("IF($E334="""", """", REGEXEXTRACT($E334,""efbc:FieldIdentifierCode[^\]]+""))"),"")</f>
        <v/>
      </c>
      <c r="G334" s="87" t="str">
        <f>MasterCMCopy!A334</f>
        <v>1.6</v>
      </c>
      <c r="H334" s="87" t="str">
        <f>MasterCMCopy!B334</f>
        <v/>
      </c>
      <c r="J334" s="86" t="str">
        <f>IF(LEFT(MasterCMCopy!$C334,3)="ND-", IF(LEFT(MasterCMCopy!$X334,10)&lt;&gt;"epo:NonPub", MasterCMCopy!$L334, IF(RIGHT(MasterCMCopy!$X334,13)="epo:Procedure", "MG-Procedure", "")), "")</f>
        <v/>
      </c>
      <c r="K334" s="85" t="str">
        <f>IF(J334="", "", IF(J334="MG-Procedure", "ND-Root", MasterCMCopy!H334))</f>
        <v/>
      </c>
      <c r="L334" s="84" t="str">
        <f>IF($J334="", "", MasterCMCopy!$C334 &amp; " (concernsMaskedObject)")</f>
        <v/>
      </c>
      <c r="M334" s="84" t="str">
        <f>IFERROR(__xludf.DUMMYFUNCTION("IF($J334="""", """", ""Connection from NonPublishedInformation to "" &amp; REGEXEXTRACT(MasterCMCopy!$X334, "".*:(.*)"") &amp; "" under "" &amp; $J334 &amp; ""_"" &amp; $K334)"),"")</f>
        <v/>
      </c>
      <c r="N334" s="84" t="str">
        <f t="shared" si="6"/>
        <v/>
      </c>
      <c r="O334" s="86" t="str">
        <f>IFERROR(__xludf.DUMMYFUNCTION("IF($J334="""", """", IF($J334=""MG-Procedure"", """", REGEXREPLACE(MasterCMCopy!$P334,""\[[^\]]+\]"","""")))"),"")</f>
        <v/>
      </c>
      <c r="P334" s="83" t="str">
        <f>IFERROR(__xludf.DUMMYFUNCTION("REGEXREPLACE($O334,""[^/]+"","".."")"),"")</f>
        <v/>
      </c>
      <c r="Q334" s="84" t="str">
        <f>IF(AND(LEFT(MasterCMCopy!$C334,6)="BT-195", OR(MasterCMCopy!$O334&lt;&gt;MasterCMCopy!$O333,$G334&lt;&gt;$G333,$H334&lt;&gt;$H333)),MasterCMCopy!$C334,"")</f>
        <v/>
      </c>
      <c r="R334" s="84" t="str">
        <f>IF(AND(LEFT(MasterCMCopy!$C334,6)="BT-195", OR(MasterCMCopy!$O334&lt;&gt;MasterCMCopy!$O333,$G334&lt;&gt;$G333,$H334&lt;&gt;$H333)), "The field " &amp; MasterCMCopy!$C334 &amp; ", " &amp; MasterCMCopy!$D334 &amp; ", specifies information to generate the URI of the masked property","")</f>
        <v/>
      </c>
      <c r="S334" s="84" t="str">
        <f>IF(AND(LEFT(MasterCMCopy!$C334,6)="BT-195", OR(MasterCMCopy!$O334&lt;&gt;MasterCMCopy!$O333,$G334&lt;&gt;$G333,$H334&lt;&gt;$H333)),MasterCMCopy!$O334,"")</f>
        <v/>
      </c>
      <c r="T334" s="84" t="str">
        <f>IFERROR(__xludf.DUMMYFUNCTION("IF(AND(LEFT(MasterCMCopy!$C334,6)=""BT-195"", MasterCMCopy!$O334&lt;&gt;MasterCMCopy!$O333),IFNA(REGEXEXTRACT(MasterCMCopy!$Y334,""&lt;(.*)&gt;""),""UNKNOWN""),"""")"),"")</f>
        <v/>
      </c>
      <c r="U334" s="84" t="str">
        <f>IF(AND(LEFT(MasterCMCopy!$C334,6)="BT-197", MasterCMCopy!$C334&lt;&gt;MasterCMCopy!$C333),MasterCMCopy!$C334,"")</f>
        <v/>
      </c>
      <c r="V334" s="84" t="str">
        <f>IF(AND(LEFT(MasterCMCopy!$C334,6)="BT-197", MasterCMCopy!$C334&lt;&gt;MasterCMCopy!$C333), "In " &amp; MasterCMCopy!$C334 &amp; ", " &amp; MasterCMCopy!$D334 &amp; ", we link to the at-voc:non-publication-justification controlled list","")</f>
        <v/>
      </c>
      <c r="W334" s="84" t="str">
        <f>IF(AND(LEFT(MasterCMCopy!$C334,6)="BT-198", MasterCMCopy!$C334&lt;&gt;MasterCMCopy!$C333),MasterCMCopy!$C334,"")</f>
        <v/>
      </c>
      <c r="X334" s="84" t="str">
        <f>IF(AND(LEFT(MasterCMCopy!$C334,6)="BT-198", MasterCMCopy!$C334&lt;&gt;MasterCMCopy!$C333), MasterCMCopy!$D334 &amp; IF(AND(MasterCMCopy!$C334=MasterCMCopy!$C335, MasterCMCopy!$D334&lt;&gt;MasterCMCopy!$D335), (" (" &amp; MasterCMCopy!$D335 &amp; " below SDK 1.6)"), ""),"")</f>
        <v/>
      </c>
      <c r="Y334" s="84" t="str">
        <f t="shared" si="2"/>
        <v>tedm:MG-langString-hasConfidentialityJustification--NonPublishedInformation-ND-WinningTenderValueUnpublish</v>
      </c>
      <c r="Z334" s="84" t="str">
        <f t="shared" si="3"/>
        <v/>
      </c>
      <c r="AA334" s="84" t="str">
        <f>IF(AND(LEFT(MasterCMCopy!$C334,6)="BT-196", MasterCMCopy!$C334&lt;&gt;MasterCMCopy!$C333),MasterCMCopy!$C334,"")</f>
        <v/>
      </c>
      <c r="AB334" s="84" t="str">
        <f>IF(AND(LEFT(MasterCMCopy!$C334,6)="BT-196", MasterCMCopy!$C334&lt;&gt;MasterCMCopy!$C333), MasterCMCopy!$D334 &amp; " of " &amp; MasterCMCopy!$L334 &amp; " under " &amp; MasterCMCopy!$I334,"")</f>
        <v/>
      </c>
      <c r="AC334" s="84" t="str">
        <f t="shared" si="4"/>
        <v/>
      </c>
      <c r="AD334" s="84" t="str">
        <f t="shared" si="5"/>
        <v/>
      </c>
    </row>
    <row r="335">
      <c r="A335" s="84" t="str">
        <f t="shared" si="1"/>
        <v>ND-SubcontractingValueUnpublish_v1.3-1.8.rml.ttl</v>
      </c>
      <c r="B335" s="84" t="str">
        <f>IF(MasterCMCopy!$X335="","---", "tedm:" &amp; IF(LEFT(MasterCMCopy!$C335, 3)="ND-", IF(LEFT(MasterCMCopy!$C339, 3)="ND-", MasterCMCopy!$L341, MasterCMCopy!$L339) &amp; "-" &amp; MasterCMCopy!$C335, MasterCMCopy!$L335 &amp; "-" &amp; MasterCMCopy!$I335))</f>
        <v>tedm:MG-NonPublishedInformation-ND-SubcontractingValueUnpublish</v>
      </c>
      <c r="C335" s="85" t="str">
        <f>IF(AND(LEFT(MasterCMCopy!$C335,6)="BT-195", OR(LEFT(MasterCMCopy!$C334,3)="ND-",$B335&lt;&gt;$B334)),MasterCMCopy!$L335,"")</f>
        <v/>
      </c>
      <c r="D335" s="84" t="str">
        <f>IF(AND(LEFT(MasterCMCopy!$C335,3)="ND-", OR(MasterCMCopy!$N335&lt;&gt;MasterCMCopy!$N334, MasterCMCopy!$P335&lt;&gt;MasterCMCopy!$P334)),MasterCMCopy!$C335,"")</f>
        <v>ND-SubcontractingValueUnpublish</v>
      </c>
      <c r="E335" s="84" t="str">
        <f>IF(AND(LEFT(MasterCMCopy!$C335,3)="ND-", OR(MasterCMCopy!$N335&lt;&gt;MasterCMCopy!$N334, MasterCMCopy!$P335&lt;&gt;MasterCMCopy!$P334)),MasterCMCopy!$N335,"")</f>
        <v>/*/ext:UBLExtensions/ext:UBLExtension/ext:ExtensionContent/efext:EformsExtension/efac:NoticeResult/efac:LotTender/efac:SubcontractingTerm/efac:FieldsPrivacy[efbc:FieldIdentifierCode/text()='sub-val']</v>
      </c>
      <c r="F335" s="86" t="str">
        <f>IFERROR(__xludf.DUMMYFUNCTION("IF($E335="""", """", REGEXEXTRACT($E335,""efbc:FieldIdentifierCode[^\]]+""))"),"efbc:FieldIdentifierCode/text()='sub-val'")</f>
        <v>efbc:FieldIdentifierCode/text()='sub-val'</v>
      </c>
      <c r="G335" s="87" t="str">
        <f>MasterCMCopy!A335</f>
        <v/>
      </c>
      <c r="H335" s="87" t="str">
        <f>MasterCMCopy!B335</f>
        <v>1.8</v>
      </c>
      <c r="I335" s="89" t="b">
        <v>1</v>
      </c>
      <c r="J335" s="86" t="str">
        <f>IF(LEFT(MasterCMCopy!$C335,3)="ND-", IF(LEFT(MasterCMCopy!$X335,10)&lt;&gt;"epo:NonPub", MasterCMCopy!$L335, IF(RIGHT(MasterCMCopy!$X335,13)="epo:Procedure", "MG-Procedure", "")), "")</f>
        <v/>
      </c>
      <c r="K335" s="85" t="str">
        <f>IF(J335="", "", IF(J335="MG-Procedure", "ND-Root", MasterCMCopy!H335))</f>
        <v/>
      </c>
      <c r="L335" s="84" t="str">
        <f>IF($J335="", "", MasterCMCopy!$C335 &amp; " (concernsMaskedObject)")</f>
        <v/>
      </c>
      <c r="M335" s="84" t="str">
        <f>IFERROR(__xludf.DUMMYFUNCTION("IF($J335="""", """", ""Connection from NonPublishedInformation to "" &amp; REGEXEXTRACT(MasterCMCopy!$X335, "".*:(.*)"") &amp; "" under "" &amp; $J335 &amp; ""_"" &amp; $K335)"),"")</f>
        <v/>
      </c>
      <c r="N335" s="84" t="str">
        <f t="shared" si="6"/>
        <v/>
      </c>
      <c r="O335" s="86" t="str">
        <f>IFERROR(__xludf.DUMMYFUNCTION("IF($J335="""", """", IF($J335=""MG-Procedure"", """", REGEXREPLACE(MasterCMCopy!$P335,""\[[^\]]+\]"","""")))"),"")</f>
        <v/>
      </c>
      <c r="P335" s="83" t="str">
        <f>IFERROR(__xludf.DUMMYFUNCTION("REGEXREPLACE($O335,""[^/]+"","".."")"),"")</f>
        <v/>
      </c>
      <c r="Q335" s="84" t="str">
        <f>IF(AND(LEFT(MasterCMCopy!$C335,6)="BT-195", OR(MasterCMCopy!$O335&lt;&gt;MasterCMCopy!$O334,$G335&lt;&gt;$G334,$H335&lt;&gt;$H334)),MasterCMCopy!$C335,"")</f>
        <v/>
      </c>
      <c r="R335" s="84" t="str">
        <f>IF(AND(LEFT(MasterCMCopy!$C335,6)="BT-195", OR(MasterCMCopy!$O335&lt;&gt;MasterCMCopy!$O334,$G335&lt;&gt;$G334,$H335&lt;&gt;$H334)), "The field " &amp; MasterCMCopy!$C335 &amp; ", " &amp; MasterCMCopy!$D335 &amp; ", specifies information to generate the URI of the masked property","")</f>
        <v/>
      </c>
      <c r="S335" s="84" t="str">
        <f>IF(AND(LEFT(MasterCMCopy!$C335,6)="BT-195", OR(MasterCMCopy!$O335&lt;&gt;MasterCMCopy!$O334,$G335&lt;&gt;$G334,$H335&lt;&gt;$H334)),MasterCMCopy!$O335,"")</f>
        <v/>
      </c>
      <c r="T335" s="84" t="str">
        <f>IFERROR(__xludf.DUMMYFUNCTION("IF(AND(LEFT(MasterCMCopy!$C335,6)=""BT-195"", MasterCMCopy!$O335&lt;&gt;MasterCMCopy!$O334),IFNA(REGEXEXTRACT(MasterCMCopy!$Y335,""&lt;(.*)&gt;""),""UNKNOWN""),"""")"),"")</f>
        <v/>
      </c>
      <c r="U335" s="84" t="str">
        <f>IF(AND(LEFT(MasterCMCopy!$C335,6)="BT-197", MasterCMCopy!$C335&lt;&gt;MasterCMCopy!$C334),MasterCMCopy!$C335,"")</f>
        <v/>
      </c>
      <c r="V335" s="84" t="str">
        <f>IF(AND(LEFT(MasterCMCopy!$C335,6)="BT-197", MasterCMCopy!$C335&lt;&gt;MasterCMCopy!$C334), "In " &amp; MasterCMCopy!$C335 &amp; ", " &amp; MasterCMCopy!$D335 &amp; ", we link to the at-voc:non-publication-justification controlled list","")</f>
        <v/>
      </c>
      <c r="W335" s="84" t="str">
        <f>IF(AND(LEFT(MasterCMCopy!$C335,6)="BT-198", MasterCMCopy!$C335&lt;&gt;MasterCMCopy!$C334),MasterCMCopy!$C335,"")</f>
        <v/>
      </c>
      <c r="X335" s="84" t="str">
        <f>IF(AND(LEFT(MasterCMCopy!$C335,6)="BT-198", MasterCMCopy!$C335&lt;&gt;MasterCMCopy!$C334), MasterCMCopy!$D335 &amp; IF(AND(MasterCMCopy!$C335=MasterCMCopy!$C336, MasterCMCopy!$D335&lt;&gt;MasterCMCopy!$D336), (" (" &amp; MasterCMCopy!$D336 &amp; " below SDK 1.6)"), ""),"")</f>
        <v/>
      </c>
      <c r="Y335" s="84" t="str">
        <f t="shared" si="2"/>
        <v>tedm:MG-langString-hasConfidentialityJustification--NonPublishedInformation-ND-SubcontractingValueUnpublish</v>
      </c>
      <c r="Z335" s="84" t="str">
        <f t="shared" si="3"/>
        <v>/*/ext:UBLExtensions/ext:UBLExtension/ext:ExtensionContent/efext:EformsExtension/efac:NoticeResult/efac:LotTender/efac:SubcontractingTerm/efac:FieldsPrivacy[efbc:FieldIdentifierCode/text()='sub-val']/efbc:ReasonDescription</v>
      </c>
      <c r="AA335" s="84" t="str">
        <f>IF(AND(LEFT(MasterCMCopy!$C335,6)="BT-196", MasterCMCopy!$C335&lt;&gt;MasterCMCopy!$C334),MasterCMCopy!$C335,"")</f>
        <v/>
      </c>
      <c r="AB335" s="84" t="str">
        <f>IF(AND(LEFT(MasterCMCopy!$C335,6)="BT-196", MasterCMCopy!$C335&lt;&gt;MasterCMCopy!$C334), MasterCMCopy!$D335 &amp; " of " &amp; MasterCMCopy!$L335 &amp; " under " &amp; MasterCMCopy!$I335,"")</f>
        <v/>
      </c>
      <c r="AC335" s="84" t="str">
        <f t="shared" si="4"/>
        <v/>
      </c>
      <c r="AD335" s="84" t="str">
        <f t="shared" si="5"/>
        <v/>
      </c>
      <c r="AE335" s="90"/>
      <c r="AF335" s="90"/>
    </row>
    <row r="336">
      <c r="A336" s="84" t="str">
        <f t="shared" si="1"/>
        <v/>
      </c>
      <c r="B336" s="84" t="str">
        <f>IF(MasterCMCopy!$X336="","---", "tedm:" &amp; IF(LEFT(MasterCMCopy!$C336, 3)="ND-", IF(LEFT(MasterCMCopy!$C340, 3)="ND-", MasterCMCopy!$L342, MasterCMCopy!$L340) &amp; "-" &amp; MasterCMCopy!$C336, MasterCMCopy!$L336 &amp; "-" &amp; MasterCMCopy!$I336))</f>
        <v>tedm:MG-NonPublishedInformation-ND-SubcontractingValueUnpublish</v>
      </c>
      <c r="C336" s="85" t="str">
        <f>IF(AND(LEFT(MasterCMCopy!$C336,6)="BT-195", OR(LEFT(MasterCMCopy!$C335,3)="ND-",$B336&lt;&gt;$B335)),MasterCMCopy!$L336,"")</f>
        <v/>
      </c>
      <c r="D336" s="84" t="str">
        <f>IF(AND(LEFT(MasterCMCopy!$C336,3)="ND-", OR(MasterCMCopy!$N336&lt;&gt;MasterCMCopy!$N335, MasterCMCopy!$P336&lt;&gt;MasterCMCopy!$P335)),MasterCMCopy!$C336,"")</f>
        <v/>
      </c>
      <c r="E336" s="84" t="str">
        <f>IF(AND(LEFT(MasterCMCopy!$C336,3)="ND-", OR(MasterCMCopy!$N336&lt;&gt;MasterCMCopy!$N335, MasterCMCopy!$P336&lt;&gt;MasterCMCopy!$P335)),MasterCMCopy!$N336,"")</f>
        <v/>
      </c>
      <c r="F336" s="86" t="str">
        <f>IFERROR(__xludf.DUMMYFUNCTION("IF($E336="""", """", REGEXEXTRACT($E336,""efbc:FieldIdentifierCode[^\]]+""))"),"")</f>
        <v/>
      </c>
      <c r="G336" s="87" t="str">
        <f>MasterCMCopy!A336</f>
        <v/>
      </c>
      <c r="H336" s="87" t="str">
        <f>MasterCMCopy!B336</f>
        <v>1.8</v>
      </c>
      <c r="J336" s="86" t="str">
        <f>IF(LEFT(MasterCMCopy!$C336,3)="ND-", IF(LEFT(MasterCMCopy!$X336,10)&lt;&gt;"epo:NonPub", MasterCMCopy!$L336, IF(RIGHT(MasterCMCopy!$X336,13)="epo:Procedure", "MG-Procedure", "")), "")</f>
        <v/>
      </c>
      <c r="K336" s="85" t="str">
        <f>IF(J336="", "", IF(J336="MG-Procedure", "ND-Root", MasterCMCopy!H336))</f>
        <v/>
      </c>
      <c r="L336" s="84" t="str">
        <f>IF($J336="", "", MasterCMCopy!$C336 &amp; " (concernsMaskedObject)")</f>
        <v/>
      </c>
      <c r="M336" s="84" t="str">
        <f>IFERROR(__xludf.DUMMYFUNCTION("IF($J336="""", """", ""Connection from NonPublishedInformation to "" &amp; REGEXEXTRACT(MasterCMCopy!$X336, "".*:(.*)"") &amp; "" under "" &amp; $J336 &amp; ""_"" &amp; $K336)"),"")</f>
        <v/>
      </c>
      <c r="N336" s="84" t="str">
        <f t="shared" si="6"/>
        <v/>
      </c>
      <c r="O336" s="86" t="str">
        <f>IFERROR(__xludf.DUMMYFUNCTION("IF($J336="""", """", IF($J336=""MG-Procedure"", """", REGEXREPLACE(MasterCMCopy!$P336,""\[[^\]]+\]"","""")))"),"")</f>
        <v/>
      </c>
      <c r="P336" s="83" t="str">
        <f>IFERROR(__xludf.DUMMYFUNCTION("REGEXREPLACE($O336,""[^/]+"","".."")"),"")</f>
        <v/>
      </c>
      <c r="Q336" s="84" t="str">
        <f>IF(AND(LEFT(MasterCMCopy!$C336,6)="BT-195", OR(MasterCMCopy!$O336&lt;&gt;MasterCMCopy!$O335,$G336&lt;&gt;$G335,$H336&lt;&gt;$H335)),MasterCMCopy!$C336,"")</f>
        <v/>
      </c>
      <c r="R336" s="84" t="str">
        <f>IF(AND(LEFT(MasterCMCopy!$C336,6)="BT-195", OR(MasterCMCopy!$O336&lt;&gt;MasterCMCopy!$O335,$G336&lt;&gt;$G335,$H336&lt;&gt;$H335)), "The field " &amp; MasterCMCopy!$C336 &amp; ", " &amp; MasterCMCopy!$D336 &amp; ", specifies information to generate the URI of the masked property","")</f>
        <v/>
      </c>
      <c r="S336" s="84" t="str">
        <f>IF(AND(LEFT(MasterCMCopy!$C336,6)="BT-195", OR(MasterCMCopy!$O336&lt;&gt;MasterCMCopy!$O335,$G336&lt;&gt;$G335,$H336&lt;&gt;$H335)),MasterCMCopy!$O336,"")</f>
        <v/>
      </c>
      <c r="T336" s="84" t="str">
        <f>IFERROR(__xludf.DUMMYFUNCTION("IF(AND(LEFT(MasterCMCopy!$C336,6)=""BT-195"", MasterCMCopy!$O336&lt;&gt;MasterCMCopy!$O335),IFNA(REGEXEXTRACT(MasterCMCopy!$Y336,""&lt;(.*)&gt;""),""UNKNOWN""),"""")"),"")</f>
        <v/>
      </c>
      <c r="U336" s="84" t="str">
        <f>IF(AND(LEFT(MasterCMCopy!$C336,6)="BT-197", MasterCMCopy!$C336&lt;&gt;MasterCMCopy!$C335),MasterCMCopy!$C336,"")</f>
        <v/>
      </c>
      <c r="V336" s="84" t="str">
        <f>IF(AND(LEFT(MasterCMCopy!$C336,6)="BT-197", MasterCMCopy!$C336&lt;&gt;MasterCMCopy!$C335), "In " &amp; MasterCMCopy!$C336 &amp; ", " &amp; MasterCMCopy!$D336 &amp; ", we link to the at-voc:non-publication-justification controlled list","")</f>
        <v/>
      </c>
      <c r="W336" s="84" t="str">
        <f>IF(AND(LEFT(MasterCMCopy!$C336,6)="BT-198", MasterCMCopy!$C336&lt;&gt;MasterCMCopy!$C335),MasterCMCopy!$C336,"")</f>
        <v/>
      </c>
      <c r="X336" s="84" t="str">
        <f>IF(AND(LEFT(MasterCMCopy!$C336,6)="BT-198", MasterCMCopy!$C336&lt;&gt;MasterCMCopy!$C335), MasterCMCopy!$D336 &amp; IF(AND(MasterCMCopy!$C336=MasterCMCopy!$C337, MasterCMCopy!$D336&lt;&gt;MasterCMCopy!$D337), (" (" &amp; MasterCMCopy!$D337 &amp; " below SDK 1.6)"), ""),"")</f>
        <v/>
      </c>
      <c r="Y336" s="84" t="str">
        <f t="shared" si="2"/>
        <v>tedm:MG-langString-hasConfidentialityJustification--NonPublishedInformation-ND-SubcontractingValueUnpublish</v>
      </c>
      <c r="Z336" s="84" t="str">
        <f t="shared" si="3"/>
        <v/>
      </c>
      <c r="AA336" s="84" t="str">
        <f>IF(AND(LEFT(MasterCMCopy!$C336,6)="BT-196", MasterCMCopy!$C336&lt;&gt;MasterCMCopy!$C335),MasterCMCopy!$C336,"")</f>
        <v/>
      </c>
      <c r="AB336" s="84" t="str">
        <f>IF(AND(LEFT(MasterCMCopy!$C336,6)="BT-196", MasterCMCopy!$C336&lt;&gt;MasterCMCopy!$C335), MasterCMCopy!$D336 &amp; " of " &amp; MasterCMCopy!$L336 &amp; " under " &amp; MasterCMCopy!$I336,"")</f>
        <v/>
      </c>
      <c r="AC336" s="84" t="str">
        <f t="shared" si="4"/>
        <v/>
      </c>
      <c r="AD336" s="84" t="str">
        <f t="shared" si="5"/>
        <v/>
      </c>
    </row>
    <row r="337">
      <c r="A337" s="84" t="str">
        <f t="shared" si="1"/>
        <v/>
      </c>
      <c r="B337" s="84" t="str">
        <f>IF(MasterCMCopy!$X337="","---", "tedm:" &amp; IF(LEFT(MasterCMCopy!$C337, 3)="ND-", IF(LEFT(MasterCMCopy!$C341, 3)="ND-", MasterCMCopy!$L343, MasterCMCopy!$L341) &amp; "-" &amp; MasterCMCopy!$C337, MasterCMCopy!$L337 &amp; "-" &amp; MasterCMCopy!$I337))</f>
        <v>tedm:MG-NonPublishedInformation-ND-SubcontractingValueUnpublish</v>
      </c>
      <c r="C337" s="85" t="str">
        <f>IF(AND(LEFT(MasterCMCopy!$C337,6)="BT-195", OR(LEFT(MasterCMCopy!$C336,3)="ND-",$B337&lt;&gt;$B336)),MasterCMCopy!$L337,"")</f>
        <v/>
      </c>
      <c r="D337" s="84" t="str">
        <f>IF(AND(LEFT(MasterCMCopy!$C337,3)="ND-", OR(MasterCMCopy!$N337&lt;&gt;MasterCMCopy!$N336, MasterCMCopy!$P337&lt;&gt;MasterCMCopy!$P336)),MasterCMCopy!$C337,"")</f>
        <v/>
      </c>
      <c r="E337" s="84" t="str">
        <f>IF(AND(LEFT(MasterCMCopy!$C337,3)="ND-", OR(MasterCMCopy!$N337&lt;&gt;MasterCMCopy!$N336, MasterCMCopy!$P337&lt;&gt;MasterCMCopy!$P336)),MasterCMCopy!$N337,"")</f>
        <v/>
      </c>
      <c r="F337" s="86" t="str">
        <f>IFERROR(__xludf.DUMMYFUNCTION("IF($E337="""", """", REGEXEXTRACT($E337,""efbc:FieldIdentifierCode[^\]]+""))"),"")</f>
        <v/>
      </c>
      <c r="G337" s="87" t="str">
        <f>MasterCMCopy!A337</f>
        <v/>
      </c>
      <c r="H337" s="87" t="str">
        <f>MasterCMCopy!B337</f>
        <v>1.8</v>
      </c>
      <c r="J337" s="86" t="str">
        <f>IF(LEFT(MasterCMCopy!$C337,3)="ND-", IF(LEFT(MasterCMCopy!$X337,10)&lt;&gt;"epo:NonPub", MasterCMCopy!$L337, IF(RIGHT(MasterCMCopy!$X337,13)="epo:Procedure", "MG-Procedure", "")), "")</f>
        <v>MG-MonetaryValue-hasSubcontractingEstimatedValue-SubcontractingEstimate-foreseesSubcontracting-Tender</v>
      </c>
      <c r="K337" s="85" t="str">
        <f>IF(J337="", "", IF(J337="MG-Procedure", "ND-Root", MasterCMCopy!H337))</f>
        <v>ND-SubcontractedActivity</v>
      </c>
      <c r="L337" s="84" t="str">
        <f>IF($J337="", "", MasterCMCopy!$C337 &amp; " (concernsMaskedObject)")</f>
        <v>ND-SubcontractingValueUnpublish (concernsMaskedObject)</v>
      </c>
      <c r="M337" s="84" t="str">
        <f>IFERROR(__xludf.DUMMYFUNCTION("IF($J337="""", """", ""Connection from NonPublishedInformation to "" &amp; REGEXEXTRACT(MasterCMCopy!$X337, "".*:(.*)"") &amp; "" under "" &amp; $J337 &amp; ""_"" &amp; $K337)"),"Connection from NonPublishedInformation to MonetaryValue under MG-MonetaryValue-hasSubcontractingEstimatedValue-SubcontractingEstimate-foreseesSubcontracting-Tender_ND-SubcontractedActivity")</f>
        <v>Connection from NonPublishedInformation to MonetaryValue under MG-MonetaryValue-hasSubcontractingEstimatedValue-SubcontractingEstimate-foreseesSubcontracting-Tender_ND-SubcontractedActivity</v>
      </c>
      <c r="N337" s="84" t="str">
        <f t="shared" si="6"/>
        <v>tedm:MG-MonetaryValue-hasSubcontractingEstimatedValue-SubcontractingEstimate-foreseesSubcontracting-Tender_ND-SubcontractedActivity</v>
      </c>
      <c r="O337" s="86" t="str">
        <f>IFERROR(__xludf.DUMMYFUNCTION("IF($J337="""", """", IF($J337=""MG-Procedure"", """", REGEXREPLACE(MasterCMCopy!$P337,""\[[^\]]+\]"","""")))"),"efac:FieldsPrivacy")</f>
        <v>efac:FieldsPrivacy</v>
      </c>
      <c r="P337" s="83" t="str">
        <f>IFERROR(__xludf.DUMMYFUNCTION("REGEXREPLACE($O337,""[^/]+"","".."")"),"..")</f>
        <v>..</v>
      </c>
      <c r="Q337" s="84" t="str">
        <f>IF(AND(LEFT(MasterCMCopy!$C337,6)="BT-195", OR(MasterCMCopy!$O337&lt;&gt;MasterCMCopy!$O336,$G337&lt;&gt;$G336,$H337&lt;&gt;$H336)),MasterCMCopy!$C337,"")</f>
        <v/>
      </c>
      <c r="R337" s="84" t="str">
        <f>IF(AND(LEFT(MasterCMCopy!$C337,6)="BT-195", OR(MasterCMCopy!$O337&lt;&gt;MasterCMCopy!$O336,$G337&lt;&gt;$G336,$H337&lt;&gt;$H336)), "The field " &amp; MasterCMCopy!$C337 &amp; ", " &amp; MasterCMCopy!$D337 &amp; ", specifies information to generate the URI of the masked property","")</f>
        <v/>
      </c>
      <c r="S337" s="84" t="str">
        <f>IF(AND(LEFT(MasterCMCopy!$C337,6)="BT-195", OR(MasterCMCopy!$O337&lt;&gt;MasterCMCopy!$O336,$G337&lt;&gt;$G336,$H337&lt;&gt;$H336)),MasterCMCopy!$O337,"")</f>
        <v/>
      </c>
      <c r="T337" s="84" t="str">
        <f>IFERROR(__xludf.DUMMYFUNCTION("IF(AND(LEFT(MasterCMCopy!$C337,6)=""BT-195"", MasterCMCopy!$O337&lt;&gt;MasterCMCopy!$O336),IFNA(REGEXEXTRACT(MasterCMCopy!$Y337,""&lt;(.*)&gt;""),""UNKNOWN""),"""")"),"")</f>
        <v/>
      </c>
      <c r="U337" s="84" t="str">
        <f>IF(AND(LEFT(MasterCMCopy!$C337,6)="BT-197", MasterCMCopy!$C337&lt;&gt;MasterCMCopy!$C336),MasterCMCopy!$C337,"")</f>
        <v/>
      </c>
      <c r="V337" s="84" t="str">
        <f>IF(AND(LEFT(MasterCMCopy!$C337,6)="BT-197", MasterCMCopy!$C337&lt;&gt;MasterCMCopy!$C336), "In " &amp; MasterCMCopy!$C337 &amp; ", " &amp; MasterCMCopy!$D337 &amp; ", we link to the at-voc:non-publication-justification controlled list","")</f>
        <v/>
      </c>
      <c r="W337" s="84" t="str">
        <f>IF(AND(LEFT(MasterCMCopy!$C337,6)="BT-198", MasterCMCopy!$C337&lt;&gt;MasterCMCopy!$C336),MasterCMCopy!$C337,"")</f>
        <v/>
      </c>
      <c r="X337" s="84" t="str">
        <f>IF(AND(LEFT(MasterCMCopy!$C337,6)="BT-198", MasterCMCopy!$C337&lt;&gt;MasterCMCopy!$C336), MasterCMCopy!$D337 &amp; IF(AND(MasterCMCopy!$C337=MasterCMCopy!$C338, MasterCMCopy!$D337&lt;&gt;MasterCMCopy!$D338), (" (" &amp; MasterCMCopy!$D338 &amp; " below SDK 1.6)"), ""),"")</f>
        <v/>
      </c>
      <c r="Y337" s="84" t="str">
        <f t="shared" si="2"/>
        <v>tedm:MG-langString-hasConfidentialityJustification--NonPublishedInformation-ND-SubcontractingValueUnpublish</v>
      </c>
      <c r="Z337" s="84" t="str">
        <f t="shared" si="3"/>
        <v/>
      </c>
      <c r="AA337" s="84" t="str">
        <f>IF(AND(LEFT(MasterCMCopy!$C337,6)="BT-196", MasterCMCopy!$C337&lt;&gt;MasterCMCopy!$C336),MasterCMCopy!$C337,"")</f>
        <v/>
      </c>
      <c r="AB337" s="84" t="str">
        <f>IF(AND(LEFT(MasterCMCopy!$C337,6)="BT-196", MasterCMCopy!$C337&lt;&gt;MasterCMCopy!$C336), MasterCMCopy!$D337 &amp; " of " &amp; MasterCMCopy!$L337 &amp; " under " &amp; MasterCMCopy!$I337,"")</f>
        <v/>
      </c>
      <c r="AC337" s="84" t="str">
        <f t="shared" si="4"/>
        <v/>
      </c>
      <c r="AD337" s="84" t="str">
        <f t="shared" si="5"/>
        <v/>
      </c>
    </row>
    <row r="338">
      <c r="A338" s="84" t="str">
        <f t="shared" si="1"/>
        <v>ND-SubcontractingValueUnpublish_v1.9+.rml.ttl</v>
      </c>
      <c r="B338" s="84" t="str">
        <f>IF(MasterCMCopy!$X338="","---", "tedm:" &amp; IF(LEFT(MasterCMCopy!$C338, 3)="ND-", IF(LEFT(MasterCMCopy!$C342, 3)="ND-", MasterCMCopy!$L344, MasterCMCopy!$L342) &amp; "-" &amp; MasterCMCopy!$C338, MasterCMCopy!$L338 &amp; "-" &amp; MasterCMCopy!$I338))</f>
        <v>tedm:MG-NonPublishedInformation-ND-SubcontractingValueUnpublish</v>
      </c>
      <c r="C338" s="85" t="str">
        <f>IF(AND(LEFT(MasterCMCopy!$C338,6)="BT-195", OR(LEFT(MasterCMCopy!$C337,3)="ND-",$B338&lt;&gt;$B337)),MasterCMCopy!$L338,"")</f>
        <v/>
      </c>
      <c r="D338" s="84" t="str">
        <f>IF(AND(LEFT(MasterCMCopy!$C338,3)="ND-", OR(MasterCMCopy!$N338&lt;&gt;MasterCMCopy!$N337, MasterCMCopy!$P338&lt;&gt;MasterCMCopy!$P337)),MasterCMCopy!$C338,"")</f>
        <v>ND-SubcontractingValueUnpublish</v>
      </c>
      <c r="E338" s="84" t="str">
        <f>IF(AND(LEFT(MasterCMCopy!$C338,3)="ND-", OR(MasterCMCopy!$N338&lt;&gt;MasterCMCopy!$N337, MasterCMCopy!$P338&lt;&gt;MasterCMCopy!$P337)),MasterCMCopy!$N338,"")</f>
        <v>/*/ext:UBLExtensions/ext:UBLExtension/ext:ExtensionContent/efext:EformsExtension/efac:NoticeResult/efac:LotTender/efac:SubcontractingTerm[efbc:TermCode/@listName='applicability']/efac:FieldsPrivacy[efbc:FieldIdentifierCode/text()='sub-val']</v>
      </c>
      <c r="F338" s="86" t="str">
        <f>IFERROR(__xludf.DUMMYFUNCTION("IF($E338="""", """", REGEXEXTRACT($E338,""efbc:FieldIdentifierCode[^\]]+""))"),"efbc:FieldIdentifierCode/text()='sub-val'")</f>
        <v>efbc:FieldIdentifierCode/text()='sub-val'</v>
      </c>
      <c r="G338" s="87" t="str">
        <f>MasterCMCopy!A338</f>
        <v>1.9</v>
      </c>
      <c r="H338" s="87" t="str">
        <f>MasterCMCopy!B338</f>
        <v/>
      </c>
      <c r="I338" s="89" t="b">
        <v>1</v>
      </c>
      <c r="J338" s="86" t="str">
        <f>IF(LEFT(MasterCMCopy!$C338,3)="ND-", IF(LEFT(MasterCMCopy!$X338,10)&lt;&gt;"epo:NonPub", MasterCMCopy!$L338, IF(RIGHT(MasterCMCopy!$X338,13)="epo:Procedure", "MG-Procedure", "")), "")</f>
        <v/>
      </c>
      <c r="K338" s="85" t="str">
        <f>IF(J338="", "", IF(J338="MG-Procedure", "ND-Root", MasterCMCopy!H338))</f>
        <v/>
      </c>
      <c r="L338" s="84" t="str">
        <f>IF($J338="", "", MasterCMCopy!$C338 &amp; " (concernsMaskedObject)")</f>
        <v/>
      </c>
      <c r="M338" s="84" t="str">
        <f>IFERROR(__xludf.DUMMYFUNCTION("IF($J338="""", """", ""Connection from NonPublishedInformation to "" &amp; REGEXEXTRACT(MasterCMCopy!$X338, "".*:(.*)"") &amp; "" under "" &amp; $J338 &amp; ""_"" &amp; $K338)"),"")</f>
        <v/>
      </c>
      <c r="N338" s="84" t="str">
        <f t="shared" si="6"/>
        <v/>
      </c>
      <c r="O338" s="86" t="str">
        <f>IFERROR(__xludf.DUMMYFUNCTION("IF($J338="""", """", IF($J338=""MG-Procedure"", """", REGEXREPLACE(MasterCMCopy!$P338,""\[[^\]]+\]"","""")))"),"")</f>
        <v/>
      </c>
      <c r="P338" s="83" t="str">
        <f>IFERROR(__xludf.DUMMYFUNCTION("REGEXREPLACE($O338,""[^/]+"","".."")"),"")</f>
        <v/>
      </c>
      <c r="Q338" s="84" t="str">
        <f>IF(AND(LEFT(MasterCMCopy!$C338,6)="BT-195", OR(MasterCMCopy!$O338&lt;&gt;MasterCMCopy!$O337,$G338&lt;&gt;$G337,$H338&lt;&gt;$H337)),MasterCMCopy!$C338,"")</f>
        <v/>
      </c>
      <c r="R338" s="84" t="str">
        <f>IF(AND(LEFT(MasterCMCopy!$C338,6)="BT-195", OR(MasterCMCopy!$O338&lt;&gt;MasterCMCopy!$O337,$G338&lt;&gt;$G337,$H338&lt;&gt;$H337)), "The field " &amp; MasterCMCopy!$C338 &amp; ", " &amp; MasterCMCopy!$D338 &amp; ", specifies information to generate the URI of the masked property","")</f>
        <v/>
      </c>
      <c r="S338" s="84" t="str">
        <f>IF(AND(LEFT(MasterCMCopy!$C338,6)="BT-195", OR(MasterCMCopy!$O338&lt;&gt;MasterCMCopy!$O337,$G338&lt;&gt;$G337,$H338&lt;&gt;$H337)),MasterCMCopy!$O338,"")</f>
        <v/>
      </c>
      <c r="T338" s="84" t="str">
        <f>IFERROR(__xludf.DUMMYFUNCTION("IF(AND(LEFT(MasterCMCopy!$C338,6)=""BT-195"", MasterCMCopy!$O338&lt;&gt;MasterCMCopy!$O337),IFNA(REGEXEXTRACT(MasterCMCopy!$Y338,""&lt;(.*)&gt;""),""UNKNOWN""),"""")"),"")</f>
        <v/>
      </c>
      <c r="U338" s="84" t="str">
        <f>IF(AND(LEFT(MasterCMCopy!$C338,6)="BT-197", MasterCMCopy!$C338&lt;&gt;MasterCMCopy!$C337),MasterCMCopy!$C338,"")</f>
        <v/>
      </c>
      <c r="V338" s="84" t="str">
        <f>IF(AND(LEFT(MasterCMCopy!$C338,6)="BT-197", MasterCMCopy!$C338&lt;&gt;MasterCMCopy!$C337), "In " &amp; MasterCMCopy!$C338 &amp; ", " &amp; MasterCMCopy!$D338 &amp; ", we link to the at-voc:non-publication-justification controlled list","")</f>
        <v/>
      </c>
      <c r="W338" s="84" t="str">
        <f>IF(AND(LEFT(MasterCMCopy!$C338,6)="BT-198", MasterCMCopy!$C338&lt;&gt;MasterCMCopy!$C337),MasterCMCopy!$C338,"")</f>
        <v/>
      </c>
      <c r="X338" s="84" t="str">
        <f>IF(AND(LEFT(MasterCMCopy!$C338,6)="BT-198", MasterCMCopy!$C338&lt;&gt;MasterCMCopy!$C337), MasterCMCopy!$D338 &amp; IF(AND(MasterCMCopy!$C338=MasterCMCopy!$C339, MasterCMCopy!$D338&lt;&gt;MasterCMCopy!$D339), (" (" &amp; MasterCMCopy!$D339 &amp; " below SDK 1.6)"), ""),"")</f>
        <v/>
      </c>
      <c r="Y338" s="84" t="str">
        <f t="shared" si="2"/>
        <v>tedm:MG-langString-hasConfidentialityJustification--NonPublishedInformation-ND-SubcontractingValueUnpublish</v>
      </c>
      <c r="Z338" s="84" t="str">
        <f t="shared" si="3"/>
        <v>/*/ext:UBLExtensions/ext:UBLExtension/ext:ExtensionContent/efext:EformsExtension/efac:NoticeResult/efac:LotTender/efac:SubcontractingTerm[efbc:TermCode/@listName='applicability']/efac:FieldsPrivacy[efbc:FieldIdentifierCode/text()='sub-val']/efbc:ReasonDescription</v>
      </c>
      <c r="AA338" s="84" t="str">
        <f>IF(AND(LEFT(MasterCMCopy!$C338,6)="BT-196", MasterCMCopy!$C338&lt;&gt;MasterCMCopy!$C337),MasterCMCopy!$C338,"")</f>
        <v/>
      </c>
      <c r="AB338" s="84" t="str">
        <f>IF(AND(LEFT(MasterCMCopy!$C338,6)="BT-196", MasterCMCopy!$C338&lt;&gt;MasterCMCopy!$C337), MasterCMCopy!$D338 &amp; " of " &amp; MasterCMCopy!$L338 &amp; " under " &amp; MasterCMCopy!$I338,"")</f>
        <v/>
      </c>
      <c r="AC338" s="84" t="str">
        <f t="shared" si="4"/>
        <v/>
      </c>
      <c r="AD338" s="84" t="str">
        <f t="shared" si="5"/>
        <v/>
      </c>
      <c r="AE338" s="90"/>
      <c r="AF338" s="90"/>
    </row>
    <row r="339">
      <c r="A339" s="84" t="str">
        <f t="shared" si="1"/>
        <v/>
      </c>
      <c r="B339" s="84" t="str">
        <f>IF(MasterCMCopy!$X339="","---", "tedm:" &amp; IF(LEFT(MasterCMCopy!$C339, 3)="ND-", IF(LEFT(MasterCMCopy!$C343, 3)="ND-", MasterCMCopy!$L345, MasterCMCopy!$L343) &amp; "-" &amp; MasterCMCopy!$C339, MasterCMCopy!$L339 &amp; "-" &amp; MasterCMCopy!$I339))</f>
        <v>tedm:MG-NonPublishedInformation-ND-SubcontractingValueUnpublish</v>
      </c>
      <c r="C339" s="85" t="str">
        <f>IF(AND(LEFT(MasterCMCopy!$C339,6)="BT-195", OR(LEFT(MasterCMCopy!$C338,3)="ND-",$B339&lt;&gt;$B338)),MasterCMCopy!$L339,"")</f>
        <v/>
      </c>
      <c r="D339" s="84" t="str">
        <f>IF(AND(LEFT(MasterCMCopy!$C339,3)="ND-", OR(MasterCMCopy!$N339&lt;&gt;MasterCMCopy!$N338, MasterCMCopy!$P339&lt;&gt;MasterCMCopy!$P338)),MasterCMCopy!$C339,"")</f>
        <v/>
      </c>
      <c r="E339" s="84" t="str">
        <f>IF(AND(LEFT(MasterCMCopy!$C339,3)="ND-", OR(MasterCMCopy!$N339&lt;&gt;MasterCMCopy!$N338, MasterCMCopy!$P339&lt;&gt;MasterCMCopy!$P338)),MasterCMCopy!$N339,"")</f>
        <v/>
      </c>
      <c r="F339" s="86" t="str">
        <f>IFERROR(__xludf.DUMMYFUNCTION("IF($E339="""", """", REGEXEXTRACT($E339,""efbc:FieldIdentifierCode[^\]]+""))"),"")</f>
        <v/>
      </c>
      <c r="G339" s="87" t="str">
        <f>MasterCMCopy!A339</f>
        <v>1.9</v>
      </c>
      <c r="H339" s="87" t="str">
        <f>MasterCMCopy!B339</f>
        <v/>
      </c>
      <c r="J339" s="86" t="str">
        <f>IF(LEFT(MasterCMCopy!$C339,3)="ND-", IF(LEFT(MasterCMCopy!$X339,10)&lt;&gt;"epo:NonPub", MasterCMCopy!$L339, IF(RIGHT(MasterCMCopy!$X339,13)="epo:Procedure", "MG-Procedure", "")), "")</f>
        <v/>
      </c>
      <c r="K339" s="85" t="str">
        <f>IF(J339="", "", IF(J339="MG-Procedure", "ND-Root", MasterCMCopy!H339))</f>
        <v/>
      </c>
      <c r="L339" s="84" t="str">
        <f>IF($J339="", "", MasterCMCopy!$C339 &amp; " (concernsMaskedObject)")</f>
        <v/>
      </c>
      <c r="M339" s="84" t="str">
        <f>IFERROR(__xludf.DUMMYFUNCTION("IF($J339="""", """", ""Connection from NonPublishedInformation to "" &amp; REGEXEXTRACT(MasterCMCopy!$X339, "".*:(.*)"") &amp; "" under "" &amp; $J339 &amp; ""_"" &amp; $K339)"),"")</f>
        <v/>
      </c>
      <c r="N339" s="84" t="str">
        <f t="shared" si="6"/>
        <v/>
      </c>
      <c r="O339" s="86" t="str">
        <f>IFERROR(__xludf.DUMMYFUNCTION("IF($J339="""", """", IF($J339=""MG-Procedure"", """", REGEXREPLACE(MasterCMCopy!$P339,""\[[^\]]+\]"","""")))"),"")</f>
        <v/>
      </c>
      <c r="P339" s="83" t="str">
        <f>IFERROR(__xludf.DUMMYFUNCTION("REGEXREPLACE($O339,""[^/]+"","".."")"),"")</f>
        <v/>
      </c>
      <c r="Q339" s="84" t="str">
        <f>IF(AND(LEFT(MasterCMCopy!$C339,6)="BT-195", OR(MasterCMCopy!$O339&lt;&gt;MasterCMCopy!$O338,$G339&lt;&gt;$G338,$H339&lt;&gt;$H338)),MasterCMCopy!$C339,"")</f>
        <v/>
      </c>
      <c r="R339" s="84" t="str">
        <f>IF(AND(LEFT(MasterCMCopy!$C339,6)="BT-195", OR(MasterCMCopy!$O339&lt;&gt;MasterCMCopy!$O338,$G339&lt;&gt;$G338,$H339&lt;&gt;$H338)), "The field " &amp; MasterCMCopy!$C339 &amp; ", " &amp; MasterCMCopy!$D339 &amp; ", specifies information to generate the URI of the masked property","")</f>
        <v/>
      </c>
      <c r="S339" s="84" t="str">
        <f>IF(AND(LEFT(MasterCMCopy!$C339,6)="BT-195", OR(MasterCMCopy!$O339&lt;&gt;MasterCMCopy!$O338,$G339&lt;&gt;$G338,$H339&lt;&gt;$H338)),MasterCMCopy!$O339,"")</f>
        <v/>
      </c>
      <c r="T339" s="84" t="str">
        <f>IFERROR(__xludf.DUMMYFUNCTION("IF(AND(LEFT(MasterCMCopy!$C339,6)=""BT-195"", MasterCMCopy!$O339&lt;&gt;MasterCMCopy!$O338),IFNA(REGEXEXTRACT(MasterCMCopy!$Y339,""&lt;(.*)&gt;""),""UNKNOWN""),"""")"),"")</f>
        <v/>
      </c>
      <c r="U339" s="84" t="str">
        <f>IF(AND(LEFT(MasterCMCopy!$C339,6)="BT-197", MasterCMCopy!$C339&lt;&gt;MasterCMCopy!$C338),MasterCMCopy!$C339,"")</f>
        <v/>
      </c>
      <c r="V339" s="84" t="str">
        <f>IF(AND(LEFT(MasterCMCopy!$C339,6)="BT-197", MasterCMCopy!$C339&lt;&gt;MasterCMCopy!$C338), "In " &amp; MasterCMCopy!$C339 &amp; ", " &amp; MasterCMCopy!$D339 &amp; ", we link to the at-voc:non-publication-justification controlled list","")</f>
        <v/>
      </c>
      <c r="W339" s="84" t="str">
        <f>IF(AND(LEFT(MasterCMCopy!$C339,6)="BT-198", MasterCMCopy!$C339&lt;&gt;MasterCMCopy!$C338),MasterCMCopy!$C339,"")</f>
        <v/>
      </c>
      <c r="X339" s="84" t="str">
        <f>IF(AND(LEFT(MasterCMCopy!$C339,6)="BT-198", MasterCMCopy!$C339&lt;&gt;MasterCMCopy!$C338), MasterCMCopy!$D339 &amp; IF(AND(MasterCMCopy!$C339=MasterCMCopy!$C340, MasterCMCopy!$D339&lt;&gt;MasterCMCopy!$D340), (" (" &amp; MasterCMCopy!$D340 &amp; " below SDK 1.6)"), ""),"")</f>
        <v/>
      </c>
      <c r="Y339" s="84" t="str">
        <f t="shared" si="2"/>
        <v>tedm:MG-langString-hasConfidentialityJustification--NonPublishedInformation-ND-SubcontractingValueUnpublish</v>
      </c>
      <c r="Z339" s="84" t="str">
        <f t="shared" si="3"/>
        <v/>
      </c>
      <c r="AA339" s="84" t="str">
        <f>IF(AND(LEFT(MasterCMCopy!$C339,6)="BT-196", MasterCMCopy!$C339&lt;&gt;MasterCMCopy!$C338),MasterCMCopy!$C339,"")</f>
        <v/>
      </c>
      <c r="AB339" s="84" t="str">
        <f>IF(AND(LEFT(MasterCMCopy!$C339,6)="BT-196", MasterCMCopy!$C339&lt;&gt;MasterCMCopy!$C338), MasterCMCopy!$D339 &amp; " of " &amp; MasterCMCopy!$L339 &amp; " under " &amp; MasterCMCopy!$I339,"")</f>
        <v/>
      </c>
      <c r="AC339" s="84" t="str">
        <f t="shared" si="4"/>
        <v/>
      </c>
      <c r="AD339" s="84" t="str">
        <f t="shared" si="5"/>
        <v/>
      </c>
    </row>
    <row r="340">
      <c r="A340" s="84" t="str">
        <f t="shared" si="1"/>
        <v/>
      </c>
      <c r="B340" s="84" t="str">
        <f>IF(MasterCMCopy!$X340="","---", "tedm:" &amp; IF(LEFT(MasterCMCopy!$C340, 3)="ND-", IF(LEFT(MasterCMCopy!$C344, 3)="ND-", MasterCMCopy!$L346, MasterCMCopy!$L344) &amp; "-" &amp; MasterCMCopy!$C340, MasterCMCopy!$L340 &amp; "-" &amp; MasterCMCopy!$I340))</f>
        <v>tedm:MG-NonPublishedInformation-ND-SubcontractingValueUnpublish</v>
      </c>
      <c r="C340" s="85" t="str">
        <f>IF(AND(LEFT(MasterCMCopy!$C340,6)="BT-195", OR(LEFT(MasterCMCopy!$C339,3)="ND-",$B340&lt;&gt;$B339)),MasterCMCopy!$L340,"")</f>
        <v/>
      </c>
      <c r="D340" s="84" t="str">
        <f>IF(AND(LEFT(MasterCMCopy!$C340,3)="ND-", OR(MasterCMCopy!$N340&lt;&gt;MasterCMCopy!$N339, MasterCMCopy!$P340&lt;&gt;MasterCMCopy!$P339)),MasterCMCopy!$C340,"")</f>
        <v/>
      </c>
      <c r="E340" s="84" t="str">
        <f>IF(AND(LEFT(MasterCMCopy!$C340,3)="ND-", OR(MasterCMCopy!$N340&lt;&gt;MasterCMCopy!$N339, MasterCMCopy!$P340&lt;&gt;MasterCMCopy!$P339)),MasterCMCopy!$N340,"")</f>
        <v/>
      </c>
      <c r="F340" s="86" t="str">
        <f>IFERROR(__xludf.DUMMYFUNCTION("IF($E340="""", """", REGEXEXTRACT($E340,""efbc:FieldIdentifierCode[^\]]+""))"),"")</f>
        <v/>
      </c>
      <c r="G340" s="87" t="str">
        <f>MasterCMCopy!A340</f>
        <v>1.9</v>
      </c>
      <c r="H340" s="87" t="str">
        <f>MasterCMCopy!B340</f>
        <v/>
      </c>
      <c r="J340" s="86" t="str">
        <f>IF(LEFT(MasterCMCopy!$C340,3)="ND-", IF(LEFT(MasterCMCopy!$X340,10)&lt;&gt;"epo:NonPub", MasterCMCopy!$L340, IF(RIGHT(MasterCMCopy!$X340,13)="epo:Procedure", "MG-Procedure", "")), "")</f>
        <v>MG-MonetaryValue-hasSubcontractingEstimatedValue-SubcontractingEstimate-foreseesSubcontracting-Tender</v>
      </c>
      <c r="K340" s="85" t="str">
        <f>IF(J340="", "", IF(J340="MG-Procedure", "ND-Root", MasterCMCopy!H340))</f>
        <v>ND-SubcontractedContract</v>
      </c>
      <c r="L340" s="84" t="str">
        <f>IF($J340="", "", MasterCMCopy!$C340 &amp; " (concernsMaskedObject)")</f>
        <v>ND-SubcontractingValueUnpublish (concernsMaskedObject)</v>
      </c>
      <c r="M340" s="84" t="str">
        <f>IFERROR(__xludf.DUMMYFUNCTION("IF($J340="""", """", ""Connection from NonPublishedInformation to "" &amp; REGEXEXTRACT(MasterCMCopy!$X340, "".*:(.*)"") &amp; "" under "" &amp; $J340 &amp; ""_"" &amp; $K340)"),"Connection from NonPublishedInformation to MonetaryValue under MG-MonetaryValue-hasSubcontractingEstimatedValue-SubcontractingEstimate-foreseesSubcontracting-Tender_ND-SubcontractedContract")</f>
        <v>Connection from NonPublishedInformation to MonetaryValue under MG-MonetaryValue-hasSubcontractingEstimatedValue-SubcontractingEstimate-foreseesSubcontracting-Tender_ND-SubcontractedContract</v>
      </c>
      <c r="N340" s="84" t="str">
        <f t="shared" si="6"/>
        <v>tedm:MG-MonetaryValue-hasSubcontractingEstimatedValue-SubcontractingEstimate-foreseesSubcontracting-Tender_ND-SubcontractedContract</v>
      </c>
      <c r="O340" s="86" t="str">
        <f>IFERROR(__xludf.DUMMYFUNCTION("IF($J340="""", """", IF($J340=""MG-Procedure"", """", REGEXREPLACE(MasterCMCopy!$P340,""\[[^\]]+\]"","""")))"),"efac:FieldsPrivacy")</f>
        <v>efac:FieldsPrivacy</v>
      </c>
      <c r="P340" s="83" t="str">
        <f>IFERROR(__xludf.DUMMYFUNCTION("REGEXREPLACE($O340,""[^/]+"","".."")"),"..")</f>
        <v>..</v>
      </c>
      <c r="Q340" s="84" t="str">
        <f>IF(AND(LEFT(MasterCMCopy!$C340,6)="BT-195", OR(MasterCMCopy!$O340&lt;&gt;MasterCMCopy!$O339,$G340&lt;&gt;$G339,$H340&lt;&gt;$H339)),MasterCMCopy!$C340,"")</f>
        <v/>
      </c>
      <c r="R340" s="84" t="str">
        <f>IF(AND(LEFT(MasterCMCopy!$C340,6)="BT-195", OR(MasterCMCopy!$O340&lt;&gt;MasterCMCopy!$O339,$G340&lt;&gt;$G339,$H340&lt;&gt;$H339)), "The field " &amp; MasterCMCopy!$C340 &amp; ", " &amp; MasterCMCopy!$D340 &amp; ", specifies information to generate the URI of the masked property","")</f>
        <v/>
      </c>
      <c r="S340" s="84" t="str">
        <f>IF(AND(LEFT(MasterCMCopy!$C340,6)="BT-195", OR(MasterCMCopy!$O340&lt;&gt;MasterCMCopy!$O339,$G340&lt;&gt;$G339,$H340&lt;&gt;$H339)),MasterCMCopy!$O340,"")</f>
        <v/>
      </c>
      <c r="T340" s="84" t="str">
        <f>IFERROR(__xludf.DUMMYFUNCTION("IF(AND(LEFT(MasterCMCopy!$C340,6)=""BT-195"", MasterCMCopy!$O340&lt;&gt;MasterCMCopy!$O339),IFNA(REGEXEXTRACT(MasterCMCopy!$Y340,""&lt;(.*)&gt;""),""UNKNOWN""),"""")"),"")</f>
        <v/>
      </c>
      <c r="U340" s="84" t="str">
        <f>IF(AND(LEFT(MasterCMCopy!$C340,6)="BT-197", MasterCMCopy!$C340&lt;&gt;MasterCMCopy!$C339),MasterCMCopy!$C340,"")</f>
        <v/>
      </c>
      <c r="V340" s="84" t="str">
        <f>IF(AND(LEFT(MasterCMCopy!$C340,6)="BT-197", MasterCMCopy!$C340&lt;&gt;MasterCMCopy!$C339), "In " &amp; MasterCMCopy!$C340 &amp; ", " &amp; MasterCMCopy!$D340 &amp; ", we link to the at-voc:non-publication-justification controlled list","")</f>
        <v/>
      </c>
      <c r="W340" s="84" t="str">
        <f>IF(AND(LEFT(MasterCMCopy!$C340,6)="BT-198", MasterCMCopy!$C340&lt;&gt;MasterCMCopy!$C339),MasterCMCopy!$C340,"")</f>
        <v/>
      </c>
      <c r="X340" s="84" t="str">
        <f>IF(AND(LEFT(MasterCMCopy!$C340,6)="BT-198", MasterCMCopy!$C340&lt;&gt;MasterCMCopy!$C339), MasterCMCopy!$D340 &amp; IF(AND(MasterCMCopy!$C340=MasterCMCopy!$C341, MasterCMCopy!$D340&lt;&gt;MasterCMCopy!$D341), (" (" &amp; MasterCMCopy!$D341 &amp; " below SDK 1.6)"), ""),"")</f>
        <v/>
      </c>
      <c r="Y340" s="84" t="str">
        <f t="shared" si="2"/>
        <v>tedm:MG-langString-hasConfidentialityJustification--NonPublishedInformation-ND-SubcontractingValueUnpublish</v>
      </c>
      <c r="Z340" s="84" t="str">
        <f t="shared" si="3"/>
        <v/>
      </c>
      <c r="AA340" s="84" t="str">
        <f>IF(AND(LEFT(MasterCMCopy!$C340,6)="BT-196", MasterCMCopy!$C340&lt;&gt;MasterCMCopy!$C339),MasterCMCopy!$C340,"")</f>
        <v/>
      </c>
      <c r="AB340" s="84" t="str">
        <f>IF(AND(LEFT(MasterCMCopy!$C340,6)="BT-196", MasterCMCopy!$C340&lt;&gt;MasterCMCopy!$C339), MasterCMCopy!$D340 &amp; " of " &amp; MasterCMCopy!$L340 &amp; " under " &amp; MasterCMCopy!$I340,"")</f>
        <v/>
      </c>
      <c r="AC340" s="84" t="str">
        <f t="shared" si="4"/>
        <v/>
      </c>
      <c r="AD340" s="84" t="str">
        <f t="shared" si="5"/>
        <v/>
      </c>
    </row>
    <row r="341">
      <c r="A341" s="84" t="str">
        <f t="shared" si="1"/>
        <v/>
      </c>
      <c r="B341" s="84" t="str">
        <f>IF(MasterCMCopy!$X341="","---", "tedm:" &amp; IF(LEFT(MasterCMCopy!$C341, 3)="ND-", IF(LEFT(MasterCMCopy!$C345, 3)="ND-", MasterCMCopy!$L347, MasterCMCopy!$L345) &amp; "-" &amp; MasterCMCopy!$C341, MasterCMCopy!$L341 &amp; "-" &amp; MasterCMCopy!$I341))</f>
        <v>tedm:MG-NonPublishedInformation-ND-SubcontractingValueUnpublish</v>
      </c>
      <c r="C341" s="85" t="str">
        <f>IF(AND(LEFT(MasterCMCopy!$C341,6)="BT-195", OR(LEFT(MasterCMCopy!$C340,3)="ND-",$B341&lt;&gt;$B340)),MasterCMCopy!$L341,"")</f>
        <v>MG-NonPublishedInformation</v>
      </c>
      <c r="D341" s="84" t="str">
        <f>IF(AND(LEFT(MasterCMCopy!$C341,3)="ND-", OR(MasterCMCopy!$N341&lt;&gt;MasterCMCopy!$N340, MasterCMCopy!$P341&lt;&gt;MasterCMCopy!$P340)),MasterCMCopy!$C341,"")</f>
        <v/>
      </c>
      <c r="E341" s="84" t="str">
        <f>IF(AND(LEFT(MasterCMCopy!$C341,3)="ND-", OR(MasterCMCopy!$N341&lt;&gt;MasterCMCopy!$N340, MasterCMCopy!$P341&lt;&gt;MasterCMCopy!$P340)),MasterCMCopy!$N341,"")</f>
        <v/>
      </c>
      <c r="F341" s="86" t="str">
        <f>IFERROR(__xludf.DUMMYFUNCTION("IF($E341="""", """", REGEXEXTRACT($E341,""efbc:FieldIdentifierCode[^\]]+""))"),"")</f>
        <v/>
      </c>
      <c r="G341" s="87" t="str">
        <f>MasterCMCopy!A341</f>
        <v/>
      </c>
      <c r="H341" s="87" t="str">
        <f>MasterCMCopy!B341</f>
        <v>1.8</v>
      </c>
      <c r="J341" s="86" t="str">
        <f>IF(LEFT(MasterCMCopy!$C341,3)="ND-", IF(LEFT(MasterCMCopy!$X341,10)&lt;&gt;"epo:NonPub", MasterCMCopy!$L341, IF(RIGHT(MasterCMCopy!$X341,13)="epo:Procedure", "MG-Procedure", "")), "")</f>
        <v/>
      </c>
      <c r="K341" s="85" t="str">
        <f>IF(J341="", "", IF(J341="MG-Procedure", "ND-Root", MasterCMCopy!H341))</f>
        <v/>
      </c>
      <c r="L341" s="84" t="str">
        <f>IF($J341="", "", MasterCMCopy!$C341 &amp; " (concernsMaskedObject)")</f>
        <v/>
      </c>
      <c r="M341" s="84" t="str">
        <f>IFERROR(__xludf.DUMMYFUNCTION("IF($J341="""", """", ""Connection from NonPublishedInformation to "" &amp; REGEXEXTRACT(MasterCMCopy!$X341, "".*:(.*)"") &amp; "" under "" &amp; $J341 &amp; ""_"" &amp; $K341)"),"")</f>
        <v/>
      </c>
      <c r="N341" s="84" t="str">
        <f t="shared" si="6"/>
        <v/>
      </c>
      <c r="O341" s="86" t="str">
        <f>IFERROR(__xludf.DUMMYFUNCTION("IF($J341="""", """", IF($J341=""MG-Procedure"", """", REGEXREPLACE(MasterCMCopy!$P341,""\[[^\]]+\]"","""")))"),"")</f>
        <v/>
      </c>
      <c r="P341" s="83" t="str">
        <f>IFERROR(__xludf.DUMMYFUNCTION("REGEXREPLACE($O341,""[^/]+"","".."")"),"")</f>
        <v/>
      </c>
      <c r="Q341" s="84" t="str">
        <f>IF(AND(LEFT(MasterCMCopy!$C341,6)="BT-195", OR(MasterCMCopy!$O341&lt;&gt;MasterCMCopy!$O340,$G341&lt;&gt;$G340,$H341&lt;&gt;$H340)),MasterCMCopy!$C341,"")</f>
        <v>BT-195(BT-553)-Tender</v>
      </c>
      <c r="R341" s="84" t="str">
        <f>IF(AND(LEFT(MasterCMCopy!$C341,6)="BT-195", OR(MasterCMCopy!$O341&lt;&gt;MasterCMCopy!$O340,$G341&lt;&gt;$G340,$H341&lt;&gt;$H340)), "The field " &amp; MasterCMCopy!$C341 &amp; ", " &amp; MasterCMCopy!$D341 &amp; ", specifies information to generate the URI of the masked property","")</f>
        <v>The field BT-195(BT-553)-Tender, Unpublished Identifier, specifies information to generate the URI of the masked property</v>
      </c>
      <c r="S341" s="84" t="str">
        <f>IF(AND(LEFT(MasterCMCopy!$C341,6)="BT-195", OR(MasterCMCopy!$O341&lt;&gt;MasterCMCopy!$O340,$G341&lt;&gt;$G340,$H341&lt;&gt;$H340)),MasterCMCopy!$O341,"")</f>
        <v>efbc:FieldIdentifierCode/text() = 'sub-val'</v>
      </c>
      <c r="T341" s="88" t="str">
        <f>IFERROR(__xludf.DUMMYFUNCTION("IF(AND(LEFT(MasterCMCopy!$C341,6)=""BT-195"", MasterCMCopy!$O341&lt;&gt;MasterCMCopy!$O340),IFNA(REGEXEXTRACT(MasterCMCopy!$Y341,""&lt;(.*)&gt;""),""UNKNOWN""),"""")"),"http://data.europa.eu/a4g/ontology#hasAmountValue")</f>
        <v>http://data.europa.eu/a4g/ontology#hasAmountValue</v>
      </c>
      <c r="U341" s="84" t="str">
        <f>IF(AND(LEFT(MasterCMCopy!$C341,6)="BT-197", MasterCMCopy!$C341&lt;&gt;MasterCMCopy!$C340),MasterCMCopy!$C341,"")</f>
        <v/>
      </c>
      <c r="V341" s="84" t="str">
        <f>IF(AND(LEFT(MasterCMCopy!$C341,6)="BT-197", MasterCMCopy!$C341&lt;&gt;MasterCMCopy!$C340), "In " &amp; MasterCMCopy!$C341 &amp; ", " &amp; MasterCMCopy!$D341 &amp; ", we link to the at-voc:non-publication-justification controlled list","")</f>
        <v/>
      </c>
      <c r="W341" s="84" t="str">
        <f>IF(AND(LEFT(MasterCMCopy!$C341,6)="BT-198", MasterCMCopy!$C341&lt;&gt;MasterCMCopy!$C340),MasterCMCopy!$C341,"")</f>
        <v/>
      </c>
      <c r="X341" s="84" t="str">
        <f>IF(AND(LEFT(MasterCMCopy!$C341,6)="BT-198", MasterCMCopy!$C341&lt;&gt;MasterCMCopy!$C340), MasterCMCopy!$D341 &amp; IF(AND(MasterCMCopy!$C341=MasterCMCopy!$C342, MasterCMCopy!$D341&lt;&gt;MasterCMCopy!$D342), (" (" &amp; MasterCMCopy!$D342 &amp; " below SDK 1.6)"), ""),"")</f>
        <v/>
      </c>
      <c r="Y341" s="84" t="str">
        <f t="shared" si="2"/>
        <v>tedm:MG-langString-hasConfidentialityJustification--NonPublishedInformation-ND-SubcontractingValueUnpublish</v>
      </c>
      <c r="Z341" s="84" t="str">
        <f t="shared" si="3"/>
        <v/>
      </c>
      <c r="AA341" s="84" t="str">
        <f>IF(AND(LEFT(MasterCMCopy!$C341,6)="BT-196", MasterCMCopy!$C341&lt;&gt;MasterCMCopy!$C340),MasterCMCopy!$C341,"")</f>
        <v/>
      </c>
      <c r="AB341" s="84" t="str">
        <f>IF(AND(LEFT(MasterCMCopy!$C341,6)="BT-196", MasterCMCopy!$C341&lt;&gt;MasterCMCopy!$C340), MasterCMCopy!$D341 &amp; " of " &amp; MasterCMCopy!$L341 &amp; " under " &amp; MasterCMCopy!$I341,"")</f>
        <v/>
      </c>
      <c r="AC341" s="84" t="str">
        <f t="shared" si="4"/>
        <v/>
      </c>
      <c r="AD341" s="84" t="str">
        <f t="shared" si="5"/>
        <v/>
      </c>
    </row>
    <row r="342">
      <c r="A342" s="84" t="str">
        <f t="shared" si="1"/>
        <v/>
      </c>
      <c r="B342" s="84" t="str">
        <f>IF(MasterCMCopy!$X342="","---", "tedm:" &amp; IF(LEFT(MasterCMCopy!$C342, 3)="ND-", IF(LEFT(MasterCMCopy!$C346, 3)="ND-", MasterCMCopy!$L348, MasterCMCopy!$L346) &amp; "-" &amp; MasterCMCopy!$C342, MasterCMCopy!$L342 &amp; "-" &amp; MasterCMCopy!$I342))</f>
        <v>tedm:MG-NonPublishedInformation-ND-SubcontractingValueUnpublish</v>
      </c>
      <c r="C342" s="85" t="str">
        <f>IF(AND(LEFT(MasterCMCopy!$C342,6)="BT-195", OR(LEFT(MasterCMCopy!$C341,3)="ND-",$B342&lt;&gt;$B341)),MasterCMCopy!$L342,"")</f>
        <v/>
      </c>
      <c r="D342" s="84" t="str">
        <f>IF(AND(LEFT(MasterCMCopy!$C342,3)="ND-", OR(MasterCMCopy!$N342&lt;&gt;MasterCMCopy!$N341, MasterCMCopy!$P342&lt;&gt;MasterCMCopy!$P341)),MasterCMCopy!$C342,"")</f>
        <v/>
      </c>
      <c r="E342" s="84" t="str">
        <f>IF(AND(LEFT(MasterCMCopy!$C342,3)="ND-", OR(MasterCMCopy!$N342&lt;&gt;MasterCMCopy!$N341, MasterCMCopy!$P342&lt;&gt;MasterCMCopy!$P341)),MasterCMCopy!$N342,"")</f>
        <v/>
      </c>
      <c r="F342" s="86" t="str">
        <f>IFERROR(__xludf.DUMMYFUNCTION("IF($E342="""", """", REGEXEXTRACT($E342,""efbc:FieldIdentifierCode[^\]]+""))"),"")</f>
        <v/>
      </c>
      <c r="G342" s="87" t="str">
        <f>MasterCMCopy!A342</f>
        <v>1.9</v>
      </c>
      <c r="H342" s="87" t="str">
        <f>MasterCMCopy!B342</f>
        <v/>
      </c>
      <c r="J342" s="86" t="str">
        <f>IF(LEFT(MasterCMCopy!$C342,3)="ND-", IF(LEFT(MasterCMCopy!$X342,10)&lt;&gt;"epo:NonPub", MasterCMCopy!$L342, IF(RIGHT(MasterCMCopy!$X342,13)="epo:Procedure", "MG-Procedure", "")), "")</f>
        <v/>
      </c>
      <c r="K342" s="85" t="str">
        <f>IF(J342="", "", IF(J342="MG-Procedure", "ND-Root", MasterCMCopy!H342))</f>
        <v/>
      </c>
      <c r="L342" s="84" t="str">
        <f>IF($J342="", "", MasterCMCopy!$C342 &amp; " (concernsMaskedObject)")</f>
        <v/>
      </c>
      <c r="M342" s="84" t="str">
        <f>IFERROR(__xludf.DUMMYFUNCTION("IF($J342="""", """", ""Connection from NonPublishedInformation to "" &amp; REGEXEXTRACT(MasterCMCopy!$X342, "".*:(.*)"") &amp; "" under "" &amp; $J342 &amp; ""_"" &amp; $K342)"),"")</f>
        <v/>
      </c>
      <c r="N342" s="84" t="str">
        <f t="shared" si="6"/>
        <v/>
      </c>
      <c r="O342" s="86" t="str">
        <f>IFERROR(__xludf.DUMMYFUNCTION("IF($J342="""", """", IF($J342=""MG-Procedure"", """", REGEXREPLACE(MasterCMCopy!$P342,""\[[^\]]+\]"","""")))"),"")</f>
        <v/>
      </c>
      <c r="P342" s="83" t="str">
        <f>IFERROR(__xludf.DUMMYFUNCTION("REGEXREPLACE($O342,""[^/]+"","".."")"),"")</f>
        <v/>
      </c>
      <c r="Q342" s="84" t="str">
        <f>IF(AND(LEFT(MasterCMCopy!$C342,6)="BT-195", OR(MasterCMCopy!$O342&lt;&gt;MasterCMCopy!$O341,$G342&lt;&gt;$G341,$H342&lt;&gt;$H341)),MasterCMCopy!$C342,"")</f>
        <v>BT-195(BT-553)-Tender</v>
      </c>
      <c r="R342" s="84" t="str">
        <f>IF(AND(LEFT(MasterCMCopy!$C342,6)="BT-195", OR(MasterCMCopy!$O342&lt;&gt;MasterCMCopy!$O341,$G342&lt;&gt;$G341,$H342&lt;&gt;$H341)), "The field " &amp; MasterCMCopy!$C342 &amp; ", " &amp; MasterCMCopy!$D342 &amp; ", specifies information to generate the URI of the masked property","")</f>
        <v>The field BT-195(BT-553)-Tender, Unpublished Identifier, specifies information to generate the URI of the masked property</v>
      </c>
      <c r="S342" s="84" t="str">
        <f>IF(AND(LEFT(MasterCMCopy!$C342,6)="BT-195", OR(MasterCMCopy!$O342&lt;&gt;MasterCMCopy!$O341,$G342&lt;&gt;$G341,$H342&lt;&gt;$H341)),MasterCMCopy!$O342,"")</f>
        <v>efbc:FieldIdentifierCode/text() = 'sub-val'</v>
      </c>
      <c r="T342" s="84" t="str">
        <f>IFERROR(__xludf.DUMMYFUNCTION("IF(AND(LEFT(MasterCMCopy!$C342,6)=""BT-195"", MasterCMCopy!$O342&lt;&gt;MasterCMCopy!$O341),IFNA(REGEXEXTRACT(MasterCMCopy!$Y342,""&lt;(.*)&gt;""),""UNKNOWN""),"""")"),"")</f>
        <v/>
      </c>
      <c r="U342" s="84" t="str">
        <f>IF(AND(LEFT(MasterCMCopy!$C342,6)="BT-197", MasterCMCopy!$C342&lt;&gt;MasterCMCopy!$C341),MasterCMCopy!$C342,"")</f>
        <v/>
      </c>
      <c r="V342" s="84" t="str">
        <f>IF(AND(LEFT(MasterCMCopy!$C342,6)="BT-197", MasterCMCopy!$C342&lt;&gt;MasterCMCopy!$C341), "In " &amp; MasterCMCopy!$C342 &amp; ", " &amp; MasterCMCopy!$D342 &amp; ", we link to the at-voc:non-publication-justification controlled list","")</f>
        <v/>
      </c>
      <c r="W342" s="84" t="str">
        <f>IF(AND(LEFT(MasterCMCopy!$C342,6)="BT-198", MasterCMCopy!$C342&lt;&gt;MasterCMCopy!$C341),MasterCMCopy!$C342,"")</f>
        <v/>
      </c>
      <c r="X342" s="84" t="str">
        <f>IF(AND(LEFT(MasterCMCopy!$C342,6)="BT-198", MasterCMCopy!$C342&lt;&gt;MasterCMCopy!$C341), MasterCMCopy!$D342 &amp; IF(AND(MasterCMCopy!$C342=MasterCMCopy!$C343, MasterCMCopy!$D342&lt;&gt;MasterCMCopy!$D343), (" (" &amp; MasterCMCopy!$D343 &amp; " below SDK 1.6)"), ""),"")</f>
        <v/>
      </c>
      <c r="Y342" s="84" t="str">
        <f t="shared" si="2"/>
        <v>tedm:MG-langString-hasConfidentialityJustification--NonPublishedInformation-ND-SubcontractingValueUnpublish</v>
      </c>
      <c r="Z342" s="84" t="str">
        <f t="shared" si="3"/>
        <v/>
      </c>
      <c r="AA342" s="84" t="str">
        <f>IF(AND(LEFT(MasterCMCopy!$C342,6)="BT-196", MasterCMCopy!$C342&lt;&gt;MasterCMCopy!$C341),MasterCMCopy!$C342,"")</f>
        <v/>
      </c>
      <c r="AB342" s="84" t="str">
        <f>IF(AND(LEFT(MasterCMCopy!$C342,6)="BT-196", MasterCMCopy!$C342&lt;&gt;MasterCMCopy!$C341), MasterCMCopy!$D342 &amp; " of " &amp; MasterCMCopy!$L342 &amp; " under " &amp; MasterCMCopy!$I342,"")</f>
        <v/>
      </c>
      <c r="AC342" s="84" t="str">
        <f t="shared" si="4"/>
        <v/>
      </c>
      <c r="AD342" s="84" t="str">
        <f t="shared" si="5"/>
        <v/>
      </c>
    </row>
    <row r="343">
      <c r="A343" s="84" t="str">
        <f t="shared" si="1"/>
        <v/>
      </c>
      <c r="B343" s="84" t="str">
        <f>IF(MasterCMCopy!$X343="","---", "tedm:" &amp; IF(LEFT(MasterCMCopy!$C343, 3)="ND-", IF(LEFT(MasterCMCopy!$C347, 3)="ND-", MasterCMCopy!$L349, MasterCMCopy!$L347) &amp; "-" &amp; MasterCMCopy!$C343, MasterCMCopy!$L343 &amp; "-" &amp; MasterCMCopy!$I343))</f>
        <v>tedm:MG-NonPublishedInformation-ND-SubcontractingValueUnpublish</v>
      </c>
      <c r="C343" s="85" t="str">
        <f>IF(AND(LEFT(MasterCMCopy!$C343,6)="BT-195", OR(LEFT(MasterCMCopy!$C342,3)="ND-",$B343&lt;&gt;$B342)),MasterCMCopy!$L343,"")</f>
        <v/>
      </c>
      <c r="D343" s="84" t="str">
        <f>IF(AND(LEFT(MasterCMCopy!$C343,3)="ND-", OR(MasterCMCopy!$N343&lt;&gt;MasterCMCopy!$N342, MasterCMCopy!$P343&lt;&gt;MasterCMCopy!$P342)),MasterCMCopy!$C343,"")</f>
        <v/>
      </c>
      <c r="E343" s="84" t="str">
        <f>IF(AND(LEFT(MasterCMCopy!$C343,3)="ND-", OR(MasterCMCopy!$N343&lt;&gt;MasterCMCopy!$N342, MasterCMCopy!$P343&lt;&gt;MasterCMCopy!$P342)),MasterCMCopy!$N343,"")</f>
        <v/>
      </c>
      <c r="F343" s="86" t="str">
        <f>IFERROR(__xludf.DUMMYFUNCTION("IF($E343="""", """", REGEXEXTRACT($E343,""efbc:FieldIdentifierCode[^\]]+""))"),"")</f>
        <v/>
      </c>
      <c r="G343" s="87" t="str">
        <f>MasterCMCopy!A343</f>
        <v/>
      </c>
      <c r="H343" s="87" t="str">
        <f>MasterCMCopy!B343</f>
        <v>1.8</v>
      </c>
      <c r="J343" s="86" t="str">
        <f>IF(LEFT(MasterCMCopy!$C343,3)="ND-", IF(LEFT(MasterCMCopy!$X343,10)&lt;&gt;"epo:NonPub", MasterCMCopy!$L343, IF(RIGHT(MasterCMCopy!$X343,13)="epo:Procedure", "MG-Procedure", "")), "")</f>
        <v/>
      </c>
      <c r="K343" s="85" t="str">
        <f>IF(J343="", "", IF(J343="MG-Procedure", "ND-Root", MasterCMCopy!H343))</f>
        <v/>
      </c>
      <c r="L343" s="84" t="str">
        <f>IF($J343="", "", MasterCMCopy!$C343 &amp; " (concernsMaskedObject)")</f>
        <v/>
      </c>
      <c r="M343" s="84" t="str">
        <f>IFERROR(__xludf.DUMMYFUNCTION("IF($J343="""", """", ""Connection from NonPublishedInformation to "" &amp; REGEXEXTRACT(MasterCMCopy!$X343, "".*:(.*)"") &amp; "" under "" &amp; $J343 &amp; ""_"" &amp; $K343)"),"")</f>
        <v/>
      </c>
      <c r="N343" s="84" t="str">
        <f t="shared" si="6"/>
        <v/>
      </c>
      <c r="O343" s="86" t="str">
        <f>IFERROR(__xludf.DUMMYFUNCTION("IF($J343="""", """", IF($J343=""MG-Procedure"", """", REGEXREPLACE(MasterCMCopy!$P343,""\[[^\]]+\]"","""")))"),"")</f>
        <v/>
      </c>
      <c r="P343" s="83" t="str">
        <f>IFERROR(__xludf.DUMMYFUNCTION("REGEXREPLACE($O343,""[^/]+"","".."")"),"")</f>
        <v/>
      </c>
      <c r="Q343" s="84" t="str">
        <f>IF(AND(LEFT(MasterCMCopy!$C343,6)="BT-195", OR(MasterCMCopy!$O343&lt;&gt;MasterCMCopy!$O342,$G343&lt;&gt;$G342,$H343&lt;&gt;$H342)),MasterCMCopy!$C343,"")</f>
        <v/>
      </c>
      <c r="R343" s="84" t="str">
        <f>IF(AND(LEFT(MasterCMCopy!$C343,6)="BT-195", OR(MasterCMCopy!$O343&lt;&gt;MasterCMCopy!$O342,$G343&lt;&gt;$G342,$H343&lt;&gt;$H342)), "The field " &amp; MasterCMCopy!$C343 &amp; ", " &amp; MasterCMCopy!$D343 &amp; ", specifies information to generate the URI of the masked property","")</f>
        <v/>
      </c>
      <c r="S343" s="84" t="str">
        <f>IF(AND(LEFT(MasterCMCopy!$C343,6)="BT-195", OR(MasterCMCopy!$O343&lt;&gt;MasterCMCopy!$O342,$G343&lt;&gt;$G342,$H343&lt;&gt;$H342)),MasterCMCopy!$O343,"")</f>
        <v/>
      </c>
      <c r="T343" s="84" t="str">
        <f>IFERROR(__xludf.DUMMYFUNCTION("IF(AND(LEFT(MasterCMCopy!$C343,6)=""BT-195"", MasterCMCopy!$O343&lt;&gt;MasterCMCopy!$O342),IFNA(REGEXEXTRACT(MasterCMCopy!$Y343,""&lt;(.*)&gt;""),""UNKNOWN""),"""")"),"")</f>
        <v/>
      </c>
      <c r="U343" s="84" t="str">
        <f>IF(AND(LEFT(MasterCMCopy!$C343,6)="BT-197", MasterCMCopy!$C343&lt;&gt;MasterCMCopy!$C342),MasterCMCopy!$C343,"")</f>
        <v/>
      </c>
      <c r="V343" s="84" t="str">
        <f>IF(AND(LEFT(MasterCMCopy!$C343,6)="BT-197", MasterCMCopy!$C343&lt;&gt;MasterCMCopy!$C342), "In " &amp; MasterCMCopy!$C343 &amp; ", " &amp; MasterCMCopy!$D343 &amp; ", we link to the at-voc:non-publication-justification controlled list","")</f>
        <v/>
      </c>
      <c r="W343" s="84" t="str">
        <f>IF(AND(LEFT(MasterCMCopy!$C343,6)="BT-198", MasterCMCopy!$C343&lt;&gt;MasterCMCopy!$C342),MasterCMCopy!$C343,"")</f>
        <v/>
      </c>
      <c r="X343" s="84" t="str">
        <f>IF(AND(LEFT(MasterCMCopy!$C343,6)="BT-198", MasterCMCopy!$C343&lt;&gt;MasterCMCopy!$C342), MasterCMCopy!$D343 &amp; IF(AND(MasterCMCopy!$C343=MasterCMCopy!$C344, MasterCMCopy!$D343&lt;&gt;MasterCMCopy!$D344), (" (" &amp; MasterCMCopy!$D344 &amp; " below SDK 1.6)"), ""),"")</f>
        <v/>
      </c>
      <c r="Y343" s="84" t="str">
        <f t="shared" si="2"/>
        <v>tedm:MG-langString-hasConfidentialityJustification--NonPublishedInformation-ND-SubcontractingValueUnpublish</v>
      </c>
      <c r="Z343" s="84" t="str">
        <f t="shared" si="3"/>
        <v/>
      </c>
      <c r="AA343" s="84" t="str">
        <f>IF(AND(LEFT(MasterCMCopy!$C343,6)="BT-196", MasterCMCopy!$C343&lt;&gt;MasterCMCopy!$C342),MasterCMCopy!$C343,"")</f>
        <v>BT-196(BT-553)-Tender</v>
      </c>
      <c r="AB343" s="84" t="str">
        <f>IF(AND(LEFT(MasterCMCopy!$C343,6)="BT-196", MasterCMCopy!$C343&lt;&gt;MasterCMCopy!$C342), MasterCMCopy!$D343 &amp; " of " &amp; MasterCMCopy!$L343 &amp; " under " &amp; MasterCMCopy!$I343,"")</f>
        <v>Unpublished Justification Description of MG-NonPublishedInformation under ND-SubcontractingValueUnpublish</v>
      </c>
      <c r="AC343" s="84" t="str">
        <f t="shared" si="4"/>
        <v>BT-196(BT-553)-Tender-Language</v>
      </c>
      <c r="AD343" s="84" t="str">
        <f t="shared" si="5"/>
        <v>Language of Unpublished Justification Description of MG-NonPublishedInformation under ND-SubcontractingValueUnpublish</v>
      </c>
    </row>
    <row r="344">
      <c r="A344" s="84" t="str">
        <f t="shared" si="1"/>
        <v/>
      </c>
      <c r="B344" s="84" t="str">
        <f>IF(MasterCMCopy!$X344="","---", "tedm:" &amp; IF(LEFT(MasterCMCopy!$C344, 3)="ND-", IF(LEFT(MasterCMCopy!$C348, 3)="ND-", MasterCMCopy!$L350, MasterCMCopy!$L348) &amp; "-" &amp; MasterCMCopy!$C344, MasterCMCopy!$L344 &amp; "-" &amp; MasterCMCopy!$I344))</f>
        <v>tedm:MG-NonPublishedInformation-ND-SubcontractingValueUnpublish</v>
      </c>
      <c r="C344" s="85" t="str">
        <f>IF(AND(LEFT(MasterCMCopy!$C344,6)="BT-195", OR(LEFT(MasterCMCopy!$C343,3)="ND-",$B344&lt;&gt;$B343)),MasterCMCopy!$L344,"")</f>
        <v/>
      </c>
      <c r="D344" s="84" t="str">
        <f>IF(AND(LEFT(MasterCMCopy!$C344,3)="ND-", OR(MasterCMCopy!$N344&lt;&gt;MasterCMCopy!$N343, MasterCMCopy!$P344&lt;&gt;MasterCMCopy!$P343)),MasterCMCopy!$C344,"")</f>
        <v/>
      </c>
      <c r="E344" s="84" t="str">
        <f>IF(AND(LEFT(MasterCMCopy!$C344,3)="ND-", OR(MasterCMCopy!$N344&lt;&gt;MasterCMCopy!$N343, MasterCMCopy!$P344&lt;&gt;MasterCMCopy!$P343)),MasterCMCopy!$N344,"")</f>
        <v/>
      </c>
      <c r="F344" s="86" t="str">
        <f>IFERROR(__xludf.DUMMYFUNCTION("IF($E344="""", """", REGEXEXTRACT($E344,""efbc:FieldIdentifierCode[^\]]+""))"),"")</f>
        <v/>
      </c>
      <c r="G344" s="87" t="str">
        <f>MasterCMCopy!A344</f>
        <v>1.9</v>
      </c>
      <c r="H344" s="87" t="str">
        <f>MasterCMCopy!B344</f>
        <v/>
      </c>
      <c r="J344" s="86" t="str">
        <f>IF(LEFT(MasterCMCopy!$C344,3)="ND-", IF(LEFT(MasterCMCopy!$X344,10)&lt;&gt;"epo:NonPub", MasterCMCopy!$L344, IF(RIGHT(MasterCMCopy!$X344,13)="epo:Procedure", "MG-Procedure", "")), "")</f>
        <v/>
      </c>
      <c r="K344" s="85" t="str">
        <f>IF(J344="", "", IF(J344="MG-Procedure", "ND-Root", MasterCMCopy!H344))</f>
        <v/>
      </c>
      <c r="L344" s="84" t="str">
        <f>IF($J344="", "", MasterCMCopy!$C344 &amp; " (concernsMaskedObject)")</f>
        <v/>
      </c>
      <c r="M344" s="84" t="str">
        <f>IFERROR(__xludf.DUMMYFUNCTION("IF($J344="""", """", ""Connection from NonPublishedInformation to "" &amp; REGEXEXTRACT(MasterCMCopy!$X344, "".*:(.*)"") &amp; "" under "" &amp; $J344 &amp; ""_"" &amp; $K344)"),"")</f>
        <v/>
      </c>
      <c r="N344" s="84" t="str">
        <f t="shared" si="6"/>
        <v/>
      </c>
      <c r="O344" s="86" t="str">
        <f>IFERROR(__xludf.DUMMYFUNCTION("IF($J344="""", """", IF($J344=""MG-Procedure"", """", REGEXREPLACE(MasterCMCopy!$P344,""\[[^\]]+\]"","""")))"),"")</f>
        <v/>
      </c>
      <c r="P344" s="83" t="str">
        <f>IFERROR(__xludf.DUMMYFUNCTION("REGEXREPLACE($O344,""[^/]+"","".."")"),"")</f>
        <v/>
      </c>
      <c r="Q344" s="84" t="str">
        <f>IF(AND(LEFT(MasterCMCopy!$C344,6)="BT-195", OR(MasterCMCopy!$O344&lt;&gt;MasterCMCopy!$O343,$G344&lt;&gt;$G343,$H344&lt;&gt;$H343)),MasterCMCopy!$C344,"")</f>
        <v/>
      </c>
      <c r="R344" s="84" t="str">
        <f>IF(AND(LEFT(MasterCMCopy!$C344,6)="BT-195", OR(MasterCMCopy!$O344&lt;&gt;MasterCMCopy!$O343,$G344&lt;&gt;$G343,$H344&lt;&gt;$H343)), "The field " &amp; MasterCMCopy!$C344 &amp; ", " &amp; MasterCMCopy!$D344 &amp; ", specifies information to generate the URI of the masked property","")</f>
        <v/>
      </c>
      <c r="S344" s="84" t="str">
        <f>IF(AND(LEFT(MasterCMCopy!$C344,6)="BT-195", OR(MasterCMCopy!$O344&lt;&gt;MasterCMCopy!$O343,$G344&lt;&gt;$G343,$H344&lt;&gt;$H343)),MasterCMCopy!$O344,"")</f>
        <v/>
      </c>
      <c r="T344" s="84" t="str">
        <f>IFERROR(__xludf.DUMMYFUNCTION("IF(AND(LEFT(MasterCMCopy!$C344,6)=""BT-195"", MasterCMCopy!$O344&lt;&gt;MasterCMCopy!$O343),IFNA(REGEXEXTRACT(MasterCMCopy!$Y344,""&lt;(.*)&gt;""),""UNKNOWN""),"""")"),"")</f>
        <v/>
      </c>
      <c r="U344" s="84" t="str">
        <f>IF(AND(LEFT(MasterCMCopy!$C344,6)="BT-197", MasterCMCopy!$C344&lt;&gt;MasterCMCopy!$C343),MasterCMCopy!$C344,"")</f>
        <v/>
      </c>
      <c r="V344" s="84" t="str">
        <f>IF(AND(LEFT(MasterCMCopy!$C344,6)="BT-197", MasterCMCopy!$C344&lt;&gt;MasterCMCopy!$C343), "In " &amp; MasterCMCopy!$C344 &amp; ", " &amp; MasterCMCopy!$D344 &amp; ", we link to the at-voc:non-publication-justification controlled list","")</f>
        <v/>
      </c>
      <c r="W344" s="84" t="str">
        <f>IF(AND(LEFT(MasterCMCopy!$C344,6)="BT-198", MasterCMCopy!$C344&lt;&gt;MasterCMCopy!$C343),MasterCMCopy!$C344,"")</f>
        <v/>
      </c>
      <c r="X344" s="84" t="str">
        <f>IF(AND(LEFT(MasterCMCopy!$C344,6)="BT-198", MasterCMCopy!$C344&lt;&gt;MasterCMCopy!$C343), MasterCMCopy!$D344 &amp; IF(AND(MasterCMCopy!$C344=MasterCMCopy!$C345, MasterCMCopy!$D344&lt;&gt;MasterCMCopy!$D345), (" (" &amp; MasterCMCopy!$D345 &amp; " below SDK 1.6)"), ""),"")</f>
        <v/>
      </c>
      <c r="Y344" s="84" t="str">
        <f t="shared" si="2"/>
        <v>tedm:MG-langString-hasConfidentialityJustification--NonPublishedInformation-ND-SubcontractingValueUnpublish</v>
      </c>
      <c r="Z344" s="84" t="str">
        <f t="shared" si="3"/>
        <v/>
      </c>
      <c r="AA344" s="84" t="str">
        <f>IF(AND(LEFT(MasterCMCopy!$C344,6)="BT-196", MasterCMCopy!$C344&lt;&gt;MasterCMCopy!$C343),MasterCMCopy!$C344,"")</f>
        <v/>
      </c>
      <c r="AB344" s="84" t="str">
        <f>IF(AND(LEFT(MasterCMCopy!$C344,6)="BT-196", MasterCMCopy!$C344&lt;&gt;MasterCMCopy!$C343), MasterCMCopy!$D344 &amp; " of " &amp; MasterCMCopy!$L344 &amp; " under " &amp; MasterCMCopy!$I344,"")</f>
        <v/>
      </c>
      <c r="AC344" s="84" t="str">
        <f t="shared" si="4"/>
        <v/>
      </c>
      <c r="AD344" s="84" t="str">
        <f t="shared" si="5"/>
        <v/>
      </c>
    </row>
    <row r="345">
      <c r="A345" s="84" t="str">
        <f t="shared" si="1"/>
        <v/>
      </c>
      <c r="B345" s="84" t="str">
        <f>IF(MasterCMCopy!$X345="","---", "tedm:" &amp; IF(LEFT(MasterCMCopy!$C345, 3)="ND-", IF(LEFT(MasterCMCopy!$C349, 3)="ND-", MasterCMCopy!$L351, MasterCMCopy!$L349) &amp; "-" &amp; MasterCMCopy!$C345, MasterCMCopy!$L345 &amp; "-" &amp; MasterCMCopy!$I345))</f>
        <v>tedm:MG-NonPublishedInformation-ND-SubcontractingValueUnpublish</v>
      </c>
      <c r="C345" s="85" t="str">
        <f>IF(AND(LEFT(MasterCMCopy!$C345,6)="BT-195", OR(LEFT(MasterCMCopy!$C344,3)="ND-",$B345&lt;&gt;$B344)),MasterCMCopy!$L345,"")</f>
        <v/>
      </c>
      <c r="D345" s="84" t="str">
        <f>IF(AND(LEFT(MasterCMCopy!$C345,3)="ND-", OR(MasterCMCopy!$N345&lt;&gt;MasterCMCopy!$N344, MasterCMCopy!$P345&lt;&gt;MasterCMCopy!$P344)),MasterCMCopy!$C345,"")</f>
        <v/>
      </c>
      <c r="E345" s="84" t="str">
        <f>IF(AND(LEFT(MasterCMCopy!$C345,3)="ND-", OR(MasterCMCopy!$N345&lt;&gt;MasterCMCopy!$N344, MasterCMCopy!$P345&lt;&gt;MasterCMCopy!$P344)),MasterCMCopy!$N345,"")</f>
        <v/>
      </c>
      <c r="F345" s="86" t="str">
        <f>IFERROR(__xludf.DUMMYFUNCTION("IF($E345="""", """", REGEXEXTRACT($E345,""efbc:FieldIdentifierCode[^\]]+""))"),"")</f>
        <v/>
      </c>
      <c r="G345" s="87" t="str">
        <f>MasterCMCopy!A345</f>
        <v/>
      </c>
      <c r="H345" s="87" t="str">
        <f>MasterCMCopy!B345</f>
        <v>1.8</v>
      </c>
      <c r="J345" s="86" t="str">
        <f>IF(LEFT(MasterCMCopy!$C345,3)="ND-", IF(LEFT(MasterCMCopy!$X345,10)&lt;&gt;"epo:NonPub", MasterCMCopy!$L345, IF(RIGHT(MasterCMCopy!$X345,13)="epo:Procedure", "MG-Procedure", "")), "")</f>
        <v/>
      </c>
      <c r="K345" s="85" t="str">
        <f>IF(J345="", "", IF(J345="MG-Procedure", "ND-Root", MasterCMCopy!H345))</f>
        <v/>
      </c>
      <c r="L345" s="84" t="str">
        <f>IF($J345="", "", MasterCMCopy!$C345 &amp; " (concernsMaskedObject)")</f>
        <v/>
      </c>
      <c r="M345" s="84" t="str">
        <f>IFERROR(__xludf.DUMMYFUNCTION("IF($J345="""", """", ""Connection from NonPublishedInformation to "" &amp; REGEXEXTRACT(MasterCMCopy!$X345, "".*:(.*)"") &amp; "" under "" &amp; $J345 &amp; ""_"" &amp; $K345)"),"")</f>
        <v/>
      </c>
      <c r="N345" s="84" t="str">
        <f t="shared" si="6"/>
        <v/>
      </c>
      <c r="O345" s="86" t="str">
        <f>IFERROR(__xludf.DUMMYFUNCTION("IF($J345="""", """", IF($J345=""MG-Procedure"", """", REGEXREPLACE(MasterCMCopy!$P345,""\[[^\]]+\]"","""")))"),"")</f>
        <v/>
      </c>
      <c r="P345" s="83" t="str">
        <f>IFERROR(__xludf.DUMMYFUNCTION("REGEXREPLACE($O345,""[^/]+"","".."")"),"")</f>
        <v/>
      </c>
      <c r="Q345" s="84" t="str">
        <f>IF(AND(LEFT(MasterCMCopy!$C345,6)="BT-195", OR(MasterCMCopy!$O345&lt;&gt;MasterCMCopy!$O344,$G345&lt;&gt;$G344,$H345&lt;&gt;$H344)),MasterCMCopy!$C345,"")</f>
        <v/>
      </c>
      <c r="R345" s="84" t="str">
        <f>IF(AND(LEFT(MasterCMCopy!$C345,6)="BT-195", OR(MasterCMCopy!$O345&lt;&gt;MasterCMCopy!$O344,$G345&lt;&gt;$G344,$H345&lt;&gt;$H344)), "The field " &amp; MasterCMCopy!$C345 &amp; ", " &amp; MasterCMCopy!$D345 &amp; ", specifies information to generate the URI of the masked property","")</f>
        <v/>
      </c>
      <c r="S345" s="84" t="str">
        <f>IF(AND(LEFT(MasterCMCopy!$C345,6)="BT-195", OR(MasterCMCopy!$O345&lt;&gt;MasterCMCopy!$O344,$G345&lt;&gt;$G344,$H345&lt;&gt;$H344)),MasterCMCopy!$O345,"")</f>
        <v/>
      </c>
      <c r="T345" s="84" t="str">
        <f>IFERROR(__xludf.DUMMYFUNCTION("IF(AND(LEFT(MasterCMCopy!$C345,6)=""BT-195"", MasterCMCopy!$O345&lt;&gt;MasterCMCopy!$O344),IFNA(REGEXEXTRACT(MasterCMCopy!$Y345,""&lt;(.*)&gt;""),""UNKNOWN""),"""")"),"")</f>
        <v/>
      </c>
      <c r="U345" s="84" t="str">
        <f>IF(AND(LEFT(MasterCMCopy!$C345,6)="BT-197", MasterCMCopy!$C345&lt;&gt;MasterCMCopy!$C344),MasterCMCopy!$C345,"")</f>
        <v>BT-197(BT-553)-Tender</v>
      </c>
      <c r="V345" s="84" t="str">
        <f>IF(AND(LEFT(MasterCMCopy!$C345,6)="BT-197", MasterCMCopy!$C345&lt;&gt;MasterCMCopy!$C344), "In " &amp; MasterCMCopy!$C345 &amp; ", " &amp; MasterCMCopy!$D345 &amp; ", we link to the at-voc:non-publication-justification controlled list","")</f>
        <v>In BT-197(BT-553)-Tender, Unpublished Justification Code, we link to the at-voc:non-publication-justification controlled list</v>
      </c>
      <c r="W345" s="84" t="str">
        <f>IF(AND(LEFT(MasterCMCopy!$C345,6)="BT-198", MasterCMCopy!$C345&lt;&gt;MasterCMCopy!$C344),MasterCMCopy!$C345,"")</f>
        <v/>
      </c>
      <c r="X345" s="84" t="str">
        <f>IF(AND(LEFT(MasterCMCopy!$C345,6)="BT-198", MasterCMCopy!$C345&lt;&gt;MasterCMCopy!$C344), MasterCMCopy!$D345 &amp; IF(AND(MasterCMCopy!$C345=MasterCMCopy!$C346, MasterCMCopy!$D345&lt;&gt;MasterCMCopy!$D346), (" (" &amp; MasterCMCopy!$D346 &amp; " below SDK 1.6)"), ""),"")</f>
        <v/>
      </c>
      <c r="Y345" s="84" t="str">
        <f t="shared" si="2"/>
        <v>tedm:MG-langString-hasConfidentialityJustification--NonPublishedInformation-ND-SubcontractingValueUnpublish</v>
      </c>
      <c r="Z345" s="84" t="str">
        <f t="shared" si="3"/>
        <v/>
      </c>
      <c r="AA345" s="84" t="str">
        <f>IF(AND(LEFT(MasterCMCopy!$C345,6)="BT-196", MasterCMCopy!$C345&lt;&gt;MasterCMCopy!$C344),MasterCMCopy!$C345,"")</f>
        <v/>
      </c>
      <c r="AB345" s="84" t="str">
        <f>IF(AND(LEFT(MasterCMCopy!$C345,6)="BT-196", MasterCMCopy!$C345&lt;&gt;MasterCMCopy!$C344), MasterCMCopy!$D345 &amp; " of " &amp; MasterCMCopy!$L345 &amp; " under " &amp; MasterCMCopy!$I345,"")</f>
        <v/>
      </c>
      <c r="AC345" s="84" t="str">
        <f t="shared" si="4"/>
        <v/>
      </c>
      <c r="AD345" s="84" t="str">
        <f t="shared" si="5"/>
        <v/>
      </c>
    </row>
    <row r="346">
      <c r="A346" s="84" t="str">
        <f t="shared" si="1"/>
        <v/>
      </c>
      <c r="B346" s="84" t="str">
        <f>IF(MasterCMCopy!$X346="","---", "tedm:" &amp; IF(LEFT(MasterCMCopy!$C346, 3)="ND-", IF(LEFT(MasterCMCopy!$C350, 3)="ND-", MasterCMCopy!$L352, MasterCMCopy!$L350) &amp; "-" &amp; MasterCMCopy!$C346, MasterCMCopy!$L346 &amp; "-" &amp; MasterCMCopy!$I346))</f>
        <v>tedm:MG-NonPublishedInformation-ND-SubcontractingValueUnpublish</v>
      </c>
      <c r="C346" s="85" t="str">
        <f>IF(AND(LEFT(MasterCMCopy!$C346,6)="BT-195", OR(LEFT(MasterCMCopy!$C345,3)="ND-",$B346&lt;&gt;$B345)),MasterCMCopy!$L346,"")</f>
        <v/>
      </c>
      <c r="D346" s="84" t="str">
        <f>IF(AND(LEFT(MasterCMCopy!$C346,3)="ND-", OR(MasterCMCopy!$N346&lt;&gt;MasterCMCopy!$N345, MasterCMCopy!$P346&lt;&gt;MasterCMCopy!$P345)),MasterCMCopy!$C346,"")</f>
        <v/>
      </c>
      <c r="E346" s="84" t="str">
        <f>IF(AND(LEFT(MasterCMCopy!$C346,3)="ND-", OR(MasterCMCopy!$N346&lt;&gt;MasterCMCopy!$N345, MasterCMCopy!$P346&lt;&gt;MasterCMCopy!$P345)),MasterCMCopy!$N346,"")</f>
        <v/>
      </c>
      <c r="F346" s="86" t="str">
        <f>IFERROR(__xludf.DUMMYFUNCTION("IF($E346="""", """", REGEXEXTRACT($E346,""efbc:FieldIdentifierCode[^\]]+""))"),"")</f>
        <v/>
      </c>
      <c r="G346" s="87" t="str">
        <f>MasterCMCopy!A346</f>
        <v>1.9</v>
      </c>
      <c r="H346" s="87" t="str">
        <f>MasterCMCopy!B346</f>
        <v/>
      </c>
      <c r="J346" s="86" t="str">
        <f>IF(LEFT(MasterCMCopy!$C346,3)="ND-", IF(LEFT(MasterCMCopy!$X346,10)&lt;&gt;"epo:NonPub", MasterCMCopy!$L346, IF(RIGHT(MasterCMCopy!$X346,13)="epo:Procedure", "MG-Procedure", "")), "")</f>
        <v/>
      </c>
      <c r="K346" s="85" t="str">
        <f>IF(J346="", "", IF(J346="MG-Procedure", "ND-Root", MasterCMCopy!H346))</f>
        <v/>
      </c>
      <c r="L346" s="84" t="str">
        <f>IF($J346="", "", MasterCMCopy!$C346 &amp; " (concernsMaskedObject)")</f>
        <v/>
      </c>
      <c r="M346" s="84" t="str">
        <f>IFERROR(__xludf.DUMMYFUNCTION("IF($J346="""", """", ""Connection from NonPublishedInformation to "" &amp; REGEXEXTRACT(MasterCMCopy!$X346, "".*:(.*)"") &amp; "" under "" &amp; $J346 &amp; ""_"" &amp; $K346)"),"")</f>
        <v/>
      </c>
      <c r="N346" s="84" t="str">
        <f t="shared" si="6"/>
        <v/>
      </c>
      <c r="O346" s="86" t="str">
        <f>IFERROR(__xludf.DUMMYFUNCTION("IF($J346="""", """", IF($J346=""MG-Procedure"", """", REGEXREPLACE(MasterCMCopy!$P346,""\[[^\]]+\]"","""")))"),"")</f>
        <v/>
      </c>
      <c r="P346" s="83" t="str">
        <f>IFERROR(__xludf.DUMMYFUNCTION("REGEXREPLACE($O346,""[^/]+"","".."")"),"")</f>
        <v/>
      </c>
      <c r="Q346" s="84" t="str">
        <f>IF(AND(LEFT(MasterCMCopy!$C346,6)="BT-195", OR(MasterCMCopy!$O346&lt;&gt;MasterCMCopy!$O345,$G346&lt;&gt;$G345,$H346&lt;&gt;$H345)),MasterCMCopy!$C346,"")</f>
        <v/>
      </c>
      <c r="R346" s="84" t="str">
        <f>IF(AND(LEFT(MasterCMCopy!$C346,6)="BT-195", OR(MasterCMCopy!$O346&lt;&gt;MasterCMCopy!$O345,$G346&lt;&gt;$G345,$H346&lt;&gt;$H345)), "The field " &amp; MasterCMCopy!$C346 &amp; ", " &amp; MasterCMCopy!$D346 &amp; ", specifies information to generate the URI of the masked property","")</f>
        <v/>
      </c>
      <c r="S346" s="84" t="str">
        <f>IF(AND(LEFT(MasterCMCopy!$C346,6)="BT-195", OR(MasterCMCopy!$O346&lt;&gt;MasterCMCopy!$O345,$G346&lt;&gt;$G345,$H346&lt;&gt;$H345)),MasterCMCopy!$O346,"")</f>
        <v/>
      </c>
      <c r="T346" s="84" t="str">
        <f>IFERROR(__xludf.DUMMYFUNCTION("IF(AND(LEFT(MasterCMCopy!$C346,6)=""BT-195"", MasterCMCopy!$O346&lt;&gt;MasterCMCopy!$O345),IFNA(REGEXEXTRACT(MasterCMCopy!$Y346,""&lt;(.*)&gt;""),""UNKNOWN""),"""")"),"")</f>
        <v/>
      </c>
      <c r="U346" s="84" t="str">
        <f>IF(AND(LEFT(MasterCMCopy!$C346,6)="BT-197", MasterCMCopy!$C346&lt;&gt;MasterCMCopy!$C345),MasterCMCopy!$C346,"")</f>
        <v/>
      </c>
      <c r="V346" s="84" t="str">
        <f>IF(AND(LEFT(MasterCMCopy!$C346,6)="BT-197", MasterCMCopy!$C346&lt;&gt;MasterCMCopy!$C345), "In " &amp; MasterCMCopy!$C346 &amp; ", " &amp; MasterCMCopy!$D346 &amp; ", we link to the at-voc:non-publication-justification controlled list","")</f>
        <v/>
      </c>
      <c r="W346" s="84" t="str">
        <f>IF(AND(LEFT(MasterCMCopy!$C346,6)="BT-198", MasterCMCopy!$C346&lt;&gt;MasterCMCopy!$C345),MasterCMCopy!$C346,"")</f>
        <v/>
      </c>
      <c r="X346" s="84" t="str">
        <f>IF(AND(LEFT(MasterCMCopy!$C346,6)="BT-198", MasterCMCopy!$C346&lt;&gt;MasterCMCopy!$C345), MasterCMCopy!$D346 &amp; IF(AND(MasterCMCopy!$C346=MasterCMCopy!$C347, MasterCMCopy!$D346&lt;&gt;MasterCMCopy!$D347), (" (" &amp; MasterCMCopy!$D347 &amp; " below SDK 1.6)"), ""),"")</f>
        <v/>
      </c>
      <c r="Y346" s="84" t="str">
        <f t="shared" si="2"/>
        <v>tedm:MG-langString-hasConfidentialityJustification--NonPublishedInformation-ND-SubcontractingValueUnpublish</v>
      </c>
      <c r="Z346" s="84" t="str">
        <f t="shared" si="3"/>
        <v/>
      </c>
      <c r="AA346" s="84" t="str">
        <f>IF(AND(LEFT(MasterCMCopy!$C346,6)="BT-196", MasterCMCopy!$C346&lt;&gt;MasterCMCopy!$C345),MasterCMCopy!$C346,"")</f>
        <v/>
      </c>
      <c r="AB346" s="84" t="str">
        <f>IF(AND(LEFT(MasterCMCopy!$C346,6)="BT-196", MasterCMCopy!$C346&lt;&gt;MasterCMCopy!$C345), MasterCMCopy!$D346 &amp; " of " &amp; MasterCMCopy!$L346 &amp; " under " &amp; MasterCMCopy!$I346,"")</f>
        <v/>
      </c>
      <c r="AC346" s="84" t="str">
        <f t="shared" si="4"/>
        <v/>
      </c>
      <c r="AD346" s="84" t="str">
        <f t="shared" si="5"/>
        <v/>
      </c>
    </row>
    <row r="347">
      <c r="A347" s="84" t="str">
        <f t="shared" si="1"/>
        <v/>
      </c>
      <c r="B347" s="84" t="str">
        <f>IF(MasterCMCopy!$X347="","---", "tedm:" &amp; IF(LEFT(MasterCMCopy!$C347, 3)="ND-", IF(LEFT(MasterCMCopy!$C351, 3)="ND-", MasterCMCopy!$L353, MasterCMCopy!$L351) &amp; "-" &amp; MasterCMCopy!$C347, MasterCMCopy!$L347 &amp; "-" &amp; MasterCMCopy!$I347))</f>
        <v>tedm:MG-NonPublishedInformation-ND-SubcontractingValueUnpublish</v>
      </c>
      <c r="C347" s="85" t="str">
        <f>IF(AND(LEFT(MasterCMCopy!$C347,6)="BT-195", OR(LEFT(MasterCMCopy!$C346,3)="ND-",$B347&lt;&gt;$B346)),MasterCMCopy!$L347,"")</f>
        <v/>
      </c>
      <c r="D347" s="84" t="str">
        <f>IF(AND(LEFT(MasterCMCopy!$C347,3)="ND-", OR(MasterCMCopy!$N347&lt;&gt;MasterCMCopy!$N346, MasterCMCopy!$P347&lt;&gt;MasterCMCopy!$P346)),MasterCMCopy!$C347,"")</f>
        <v/>
      </c>
      <c r="E347" s="84" t="str">
        <f>IF(AND(LEFT(MasterCMCopy!$C347,3)="ND-", OR(MasterCMCopy!$N347&lt;&gt;MasterCMCopy!$N346, MasterCMCopy!$P347&lt;&gt;MasterCMCopy!$P346)),MasterCMCopy!$N347,"")</f>
        <v/>
      </c>
      <c r="F347" s="86" t="str">
        <f>IFERROR(__xludf.DUMMYFUNCTION("IF($E347="""", """", REGEXEXTRACT($E347,""efbc:FieldIdentifierCode[^\]]+""))"),"")</f>
        <v/>
      </c>
      <c r="G347" s="87" t="str">
        <f>MasterCMCopy!A347</f>
        <v/>
      </c>
      <c r="H347" s="87" t="str">
        <f>MasterCMCopy!B347</f>
        <v>1.5</v>
      </c>
      <c r="J347" s="86" t="str">
        <f>IF(LEFT(MasterCMCopy!$C347,3)="ND-", IF(LEFT(MasterCMCopy!$X347,10)&lt;&gt;"epo:NonPub", MasterCMCopy!$L347, IF(RIGHT(MasterCMCopy!$X347,13)="epo:Procedure", "MG-Procedure", "")), "")</f>
        <v/>
      </c>
      <c r="K347" s="85" t="str">
        <f>IF(J347="", "", IF(J347="MG-Procedure", "ND-Root", MasterCMCopy!H347))</f>
        <v/>
      </c>
      <c r="L347" s="84" t="str">
        <f>IF($J347="", "", MasterCMCopy!$C347 &amp; " (concernsMaskedObject)")</f>
        <v/>
      </c>
      <c r="M347" s="84" t="str">
        <f>IFERROR(__xludf.DUMMYFUNCTION("IF($J347="""", """", ""Connection from NonPublishedInformation to "" &amp; REGEXEXTRACT(MasterCMCopy!$X347, "".*:(.*)"") &amp; "" under "" &amp; $J347 &amp; ""_"" &amp; $K347)"),"")</f>
        <v/>
      </c>
      <c r="N347" s="84" t="str">
        <f t="shared" si="6"/>
        <v/>
      </c>
      <c r="O347" s="86" t="str">
        <f>IFERROR(__xludf.DUMMYFUNCTION("IF($J347="""", """", IF($J347=""MG-Procedure"", """", REGEXREPLACE(MasterCMCopy!$P347,""\[[^\]]+\]"","""")))"),"")</f>
        <v/>
      </c>
      <c r="P347" s="83" t="str">
        <f>IFERROR(__xludf.DUMMYFUNCTION("REGEXREPLACE($O347,""[^/]+"","".."")"),"")</f>
        <v/>
      </c>
      <c r="Q347" s="84" t="str">
        <f>IF(AND(LEFT(MasterCMCopy!$C347,6)="BT-195", OR(MasterCMCopy!$O347&lt;&gt;MasterCMCopy!$O346,$G347&lt;&gt;$G346,$H347&lt;&gt;$H346)),MasterCMCopy!$C347,"")</f>
        <v/>
      </c>
      <c r="R347" s="84" t="str">
        <f>IF(AND(LEFT(MasterCMCopy!$C347,6)="BT-195", OR(MasterCMCopy!$O347&lt;&gt;MasterCMCopy!$O346,$G347&lt;&gt;$G346,$H347&lt;&gt;$H346)), "The field " &amp; MasterCMCopy!$C347 &amp; ", " &amp; MasterCMCopy!$D347 &amp; ", specifies information to generate the URI of the masked property","")</f>
        <v/>
      </c>
      <c r="S347" s="84" t="str">
        <f>IF(AND(LEFT(MasterCMCopy!$C347,6)="BT-195", OR(MasterCMCopy!$O347&lt;&gt;MasterCMCopy!$O346,$G347&lt;&gt;$G346,$H347&lt;&gt;$H346)),MasterCMCopy!$O347,"")</f>
        <v/>
      </c>
      <c r="T347" s="84" t="str">
        <f>IFERROR(__xludf.DUMMYFUNCTION("IF(AND(LEFT(MasterCMCopy!$C347,6)=""BT-195"", MasterCMCopy!$O347&lt;&gt;MasterCMCopy!$O346),IFNA(REGEXEXTRACT(MasterCMCopy!$Y347,""&lt;(.*)&gt;""),""UNKNOWN""),"""")"),"")</f>
        <v/>
      </c>
      <c r="U347" s="84" t="str">
        <f>IF(AND(LEFT(MasterCMCopy!$C347,6)="BT-197", MasterCMCopy!$C347&lt;&gt;MasterCMCopy!$C346),MasterCMCopy!$C347,"")</f>
        <v/>
      </c>
      <c r="V347" s="84" t="str">
        <f>IF(AND(LEFT(MasterCMCopy!$C347,6)="BT-197", MasterCMCopy!$C347&lt;&gt;MasterCMCopy!$C346), "In " &amp; MasterCMCopy!$C347 &amp; ", " &amp; MasterCMCopy!$D347 &amp; ", we link to the at-voc:non-publication-justification controlled list","")</f>
        <v/>
      </c>
      <c r="W347" s="84" t="str">
        <f>IF(AND(LEFT(MasterCMCopy!$C347,6)="BT-198", MasterCMCopy!$C347&lt;&gt;MasterCMCopy!$C346),MasterCMCopy!$C347,"")</f>
        <v>BT-198(BT-553)-Tender</v>
      </c>
      <c r="X347" s="84" t="str">
        <f>IF(AND(LEFT(MasterCMCopy!$C347,6)="BT-198", MasterCMCopy!$C347&lt;&gt;MasterCMCopy!$C346), MasterCMCopy!$D347 &amp; IF(AND(MasterCMCopy!$C347=MasterCMCopy!$C348, MasterCMCopy!$D347&lt;&gt;MasterCMCopy!$D348), (" (" &amp; MasterCMCopy!$D348 &amp; " below SDK 1.6)"), ""),"")</f>
        <v>Unpublished Accessibility Date (Unpublished Access Date below SDK 1.6)</v>
      </c>
      <c r="Y347" s="84" t="str">
        <f t="shared" si="2"/>
        <v>tedm:MG-langString-hasConfidentialityJustification--NonPublishedInformation-ND-SubcontractingValueUnpublish</v>
      </c>
      <c r="Z347" s="84" t="str">
        <f t="shared" si="3"/>
        <v/>
      </c>
      <c r="AA347" s="84" t="str">
        <f>IF(AND(LEFT(MasterCMCopy!$C347,6)="BT-196", MasterCMCopy!$C347&lt;&gt;MasterCMCopy!$C346),MasterCMCopy!$C347,"")</f>
        <v/>
      </c>
      <c r="AB347" s="84" t="str">
        <f>IF(AND(LEFT(MasterCMCopy!$C347,6)="BT-196", MasterCMCopy!$C347&lt;&gt;MasterCMCopy!$C346), MasterCMCopy!$D347 &amp; " of " &amp; MasterCMCopy!$L347 &amp; " under " &amp; MasterCMCopy!$I347,"")</f>
        <v/>
      </c>
      <c r="AC347" s="84" t="str">
        <f t="shared" si="4"/>
        <v/>
      </c>
      <c r="AD347" s="84" t="str">
        <f t="shared" si="5"/>
        <v/>
      </c>
    </row>
    <row r="348">
      <c r="A348" s="84" t="str">
        <f t="shared" si="1"/>
        <v/>
      </c>
      <c r="B348" s="84" t="str">
        <f>IF(MasterCMCopy!$X348="","---", "tedm:" &amp; IF(LEFT(MasterCMCopy!$C348, 3)="ND-", IF(LEFT(MasterCMCopy!$C352, 3)="ND-", MasterCMCopy!$L354, MasterCMCopy!$L352) &amp; "-" &amp; MasterCMCopy!$C348, MasterCMCopy!$L348 &amp; "-" &amp; MasterCMCopy!$I348))</f>
        <v>tedm:MG-NonPublishedInformation-ND-SubcontractingValueUnpublish</v>
      </c>
      <c r="C348" s="85" t="str">
        <f>IF(AND(LEFT(MasterCMCopy!$C348,6)="BT-195", OR(LEFT(MasterCMCopy!$C347,3)="ND-",$B348&lt;&gt;$B347)),MasterCMCopy!$L348,"")</f>
        <v/>
      </c>
      <c r="D348" s="84" t="str">
        <f>IF(AND(LEFT(MasterCMCopy!$C348,3)="ND-", OR(MasterCMCopy!$N348&lt;&gt;MasterCMCopy!$N347, MasterCMCopy!$P348&lt;&gt;MasterCMCopy!$P347)),MasterCMCopy!$C348,"")</f>
        <v/>
      </c>
      <c r="E348" s="84" t="str">
        <f>IF(AND(LEFT(MasterCMCopy!$C348,3)="ND-", OR(MasterCMCopy!$N348&lt;&gt;MasterCMCopy!$N347, MasterCMCopy!$P348&lt;&gt;MasterCMCopy!$P347)),MasterCMCopy!$N348,"")</f>
        <v/>
      </c>
      <c r="F348" s="86" t="str">
        <f>IFERROR(__xludf.DUMMYFUNCTION("IF($E348="""", """", REGEXEXTRACT($E348,""efbc:FieldIdentifierCode[^\]]+""))"),"")</f>
        <v/>
      </c>
      <c r="G348" s="87" t="str">
        <f>MasterCMCopy!A348</f>
        <v>1.6</v>
      </c>
      <c r="H348" s="87" t="str">
        <f>MasterCMCopy!B348</f>
        <v>1.8</v>
      </c>
      <c r="J348" s="86" t="str">
        <f>IF(LEFT(MasterCMCopy!$C348,3)="ND-", IF(LEFT(MasterCMCopy!$X348,10)&lt;&gt;"epo:NonPub", MasterCMCopy!$L348, IF(RIGHT(MasterCMCopy!$X348,13)="epo:Procedure", "MG-Procedure", "")), "")</f>
        <v/>
      </c>
      <c r="K348" s="85" t="str">
        <f>IF(J348="", "", IF(J348="MG-Procedure", "ND-Root", MasterCMCopy!H348))</f>
        <v/>
      </c>
      <c r="L348" s="84" t="str">
        <f>IF($J348="", "", MasterCMCopy!$C348 &amp; " (concernsMaskedObject)")</f>
        <v/>
      </c>
      <c r="M348" s="84" t="str">
        <f>IFERROR(__xludf.DUMMYFUNCTION("IF($J348="""", """", ""Connection from NonPublishedInformation to "" &amp; REGEXEXTRACT(MasterCMCopy!$X348, "".*:(.*)"") &amp; "" under "" &amp; $J348 &amp; ""_"" &amp; $K348)"),"")</f>
        <v/>
      </c>
      <c r="N348" s="84" t="str">
        <f t="shared" si="6"/>
        <v/>
      </c>
      <c r="O348" s="86" t="str">
        <f>IFERROR(__xludf.DUMMYFUNCTION("IF($J348="""", """", IF($J348=""MG-Procedure"", """", REGEXREPLACE(MasterCMCopy!$P348,""\[[^\]]+\]"","""")))"),"")</f>
        <v/>
      </c>
      <c r="P348" s="83" t="str">
        <f>IFERROR(__xludf.DUMMYFUNCTION("REGEXREPLACE($O348,""[^/]+"","".."")"),"")</f>
        <v/>
      </c>
      <c r="Q348" s="84" t="str">
        <f>IF(AND(LEFT(MasterCMCopy!$C348,6)="BT-195", OR(MasterCMCopy!$O348&lt;&gt;MasterCMCopy!$O347,$G348&lt;&gt;$G347,$H348&lt;&gt;$H347)),MasterCMCopy!$C348,"")</f>
        <v/>
      </c>
      <c r="R348" s="84" t="str">
        <f>IF(AND(LEFT(MasterCMCopy!$C348,6)="BT-195", OR(MasterCMCopy!$O348&lt;&gt;MasterCMCopy!$O347,$G348&lt;&gt;$G347,$H348&lt;&gt;$H347)), "The field " &amp; MasterCMCopy!$C348 &amp; ", " &amp; MasterCMCopy!$D348 &amp; ", specifies information to generate the URI of the masked property","")</f>
        <v/>
      </c>
      <c r="S348" s="84" t="str">
        <f>IF(AND(LEFT(MasterCMCopy!$C348,6)="BT-195", OR(MasterCMCopy!$O348&lt;&gt;MasterCMCopy!$O347,$G348&lt;&gt;$G347,$H348&lt;&gt;$H347)),MasterCMCopy!$O348,"")</f>
        <v/>
      </c>
      <c r="T348" s="84" t="str">
        <f>IFERROR(__xludf.DUMMYFUNCTION("IF(AND(LEFT(MasterCMCopy!$C348,6)=""BT-195"", MasterCMCopy!$O348&lt;&gt;MasterCMCopy!$O347),IFNA(REGEXEXTRACT(MasterCMCopy!$Y348,""&lt;(.*)&gt;""),""UNKNOWN""),"""")"),"")</f>
        <v/>
      </c>
      <c r="U348" s="84" t="str">
        <f>IF(AND(LEFT(MasterCMCopy!$C348,6)="BT-197", MasterCMCopy!$C348&lt;&gt;MasterCMCopy!$C347),MasterCMCopy!$C348,"")</f>
        <v/>
      </c>
      <c r="V348" s="84" t="str">
        <f>IF(AND(LEFT(MasterCMCopy!$C348,6)="BT-197", MasterCMCopy!$C348&lt;&gt;MasterCMCopy!$C347), "In " &amp; MasterCMCopy!$C348 &amp; ", " &amp; MasterCMCopy!$D348 &amp; ", we link to the at-voc:non-publication-justification controlled list","")</f>
        <v/>
      </c>
      <c r="W348" s="84" t="str">
        <f>IF(AND(LEFT(MasterCMCopy!$C348,6)="BT-198", MasterCMCopy!$C348&lt;&gt;MasterCMCopy!$C347),MasterCMCopy!$C348,"")</f>
        <v/>
      </c>
      <c r="X348" s="84" t="str">
        <f>IF(AND(LEFT(MasterCMCopy!$C348,6)="BT-198", MasterCMCopy!$C348&lt;&gt;MasterCMCopy!$C347), MasterCMCopy!$D348 &amp; IF(AND(MasterCMCopy!$C348=MasterCMCopy!$C349, MasterCMCopy!$D348&lt;&gt;MasterCMCopy!$D349), (" (" &amp; MasterCMCopy!$D349 &amp; " below SDK 1.6)"), ""),"")</f>
        <v/>
      </c>
      <c r="Y348" s="84" t="str">
        <f t="shared" si="2"/>
        <v>tedm:MG-langString-hasConfidentialityJustification--NonPublishedInformation-ND-SubcontractingValueUnpublish</v>
      </c>
      <c r="Z348" s="84" t="str">
        <f t="shared" si="3"/>
        <v/>
      </c>
      <c r="AA348" s="84" t="str">
        <f>IF(AND(LEFT(MasterCMCopy!$C348,6)="BT-196", MasterCMCopy!$C348&lt;&gt;MasterCMCopy!$C347),MasterCMCopy!$C348,"")</f>
        <v/>
      </c>
      <c r="AB348" s="84" t="str">
        <f>IF(AND(LEFT(MasterCMCopy!$C348,6)="BT-196", MasterCMCopy!$C348&lt;&gt;MasterCMCopy!$C347), MasterCMCopy!$D348 &amp; " of " &amp; MasterCMCopy!$L348 &amp; " under " &amp; MasterCMCopy!$I348,"")</f>
        <v/>
      </c>
      <c r="AC348" s="84" t="str">
        <f t="shared" si="4"/>
        <v/>
      </c>
      <c r="AD348" s="84" t="str">
        <f t="shared" si="5"/>
        <v/>
      </c>
    </row>
    <row r="349">
      <c r="A349" s="84" t="str">
        <f t="shared" si="1"/>
        <v/>
      </c>
      <c r="B349" s="84" t="str">
        <f>IF(MasterCMCopy!$X349="","---", "tedm:" &amp; IF(LEFT(MasterCMCopy!$C349, 3)="ND-", IF(LEFT(MasterCMCopy!$C353, 3)="ND-", MasterCMCopy!$L355, MasterCMCopy!$L353) &amp; "-" &amp; MasterCMCopy!$C349, MasterCMCopy!$L349 &amp; "-" &amp; MasterCMCopy!$I349))</f>
        <v>tedm:MG-NonPublishedInformation-ND-SubcontractingValueUnpublish</v>
      </c>
      <c r="C349" s="85" t="str">
        <f>IF(AND(LEFT(MasterCMCopy!$C349,6)="BT-195", OR(LEFT(MasterCMCopy!$C348,3)="ND-",$B349&lt;&gt;$B348)),MasterCMCopy!$L349,"")</f>
        <v/>
      </c>
      <c r="D349" s="84" t="str">
        <f>IF(AND(LEFT(MasterCMCopy!$C349,3)="ND-", OR(MasterCMCopy!$N349&lt;&gt;MasterCMCopy!$N348, MasterCMCopy!$P349&lt;&gt;MasterCMCopy!$P348)),MasterCMCopy!$C349,"")</f>
        <v/>
      </c>
      <c r="E349" s="84" t="str">
        <f>IF(AND(LEFT(MasterCMCopy!$C349,3)="ND-", OR(MasterCMCopy!$N349&lt;&gt;MasterCMCopy!$N348, MasterCMCopy!$P349&lt;&gt;MasterCMCopy!$P348)),MasterCMCopy!$N349,"")</f>
        <v/>
      </c>
      <c r="F349" s="86" t="str">
        <f>IFERROR(__xludf.DUMMYFUNCTION("IF($E349="""", """", REGEXEXTRACT($E349,""efbc:FieldIdentifierCode[^\]]+""))"),"")</f>
        <v/>
      </c>
      <c r="G349" s="87" t="str">
        <f>MasterCMCopy!A349</f>
        <v>1.9</v>
      </c>
      <c r="H349" s="87" t="str">
        <f>MasterCMCopy!B349</f>
        <v/>
      </c>
      <c r="J349" s="86" t="str">
        <f>IF(LEFT(MasterCMCopy!$C349,3)="ND-", IF(LEFT(MasterCMCopy!$X349,10)&lt;&gt;"epo:NonPub", MasterCMCopy!$L349, IF(RIGHT(MasterCMCopy!$X349,13)="epo:Procedure", "MG-Procedure", "")), "")</f>
        <v/>
      </c>
      <c r="K349" s="85" t="str">
        <f>IF(J349="", "", IF(J349="MG-Procedure", "ND-Root", MasterCMCopy!H349))</f>
        <v/>
      </c>
      <c r="L349" s="84" t="str">
        <f>IF($J349="", "", MasterCMCopy!$C349 &amp; " (concernsMaskedObject)")</f>
        <v/>
      </c>
      <c r="M349" s="84" t="str">
        <f>IFERROR(__xludf.DUMMYFUNCTION("IF($J349="""", """", ""Connection from NonPublishedInformation to "" &amp; REGEXEXTRACT(MasterCMCopy!$X349, "".*:(.*)"") &amp; "" under "" &amp; $J349 &amp; ""_"" &amp; $K349)"),"")</f>
        <v/>
      </c>
      <c r="N349" s="84" t="str">
        <f t="shared" si="6"/>
        <v/>
      </c>
      <c r="O349" s="86" t="str">
        <f>IFERROR(__xludf.DUMMYFUNCTION("IF($J349="""", """", IF($J349=""MG-Procedure"", """", REGEXREPLACE(MasterCMCopy!$P349,""\[[^\]]+\]"","""")))"),"")</f>
        <v/>
      </c>
      <c r="P349" s="83" t="str">
        <f>IFERROR(__xludf.DUMMYFUNCTION("REGEXREPLACE($O349,""[^/]+"","".."")"),"")</f>
        <v/>
      </c>
      <c r="Q349" s="84" t="str">
        <f>IF(AND(LEFT(MasterCMCopy!$C349,6)="BT-195", OR(MasterCMCopy!$O349&lt;&gt;MasterCMCopy!$O348,$G349&lt;&gt;$G348,$H349&lt;&gt;$H348)),MasterCMCopy!$C349,"")</f>
        <v/>
      </c>
      <c r="R349" s="84" t="str">
        <f>IF(AND(LEFT(MasterCMCopy!$C349,6)="BT-195", OR(MasterCMCopy!$O349&lt;&gt;MasterCMCopy!$O348,$G349&lt;&gt;$G348,$H349&lt;&gt;$H348)), "The field " &amp; MasterCMCopy!$C349 &amp; ", " &amp; MasterCMCopy!$D349 &amp; ", specifies information to generate the URI of the masked property","")</f>
        <v/>
      </c>
      <c r="S349" s="84" t="str">
        <f>IF(AND(LEFT(MasterCMCopy!$C349,6)="BT-195", OR(MasterCMCopy!$O349&lt;&gt;MasterCMCopy!$O348,$G349&lt;&gt;$G348,$H349&lt;&gt;$H348)),MasterCMCopy!$O349,"")</f>
        <v/>
      </c>
      <c r="T349" s="84" t="str">
        <f>IFERROR(__xludf.DUMMYFUNCTION("IF(AND(LEFT(MasterCMCopy!$C349,6)=""BT-195"", MasterCMCopy!$O349&lt;&gt;MasterCMCopy!$O348),IFNA(REGEXEXTRACT(MasterCMCopy!$Y349,""&lt;(.*)&gt;""),""UNKNOWN""),"""")"),"")</f>
        <v/>
      </c>
      <c r="U349" s="84" t="str">
        <f>IF(AND(LEFT(MasterCMCopy!$C349,6)="BT-197", MasterCMCopy!$C349&lt;&gt;MasterCMCopy!$C348),MasterCMCopy!$C349,"")</f>
        <v/>
      </c>
      <c r="V349" s="84" t="str">
        <f>IF(AND(LEFT(MasterCMCopy!$C349,6)="BT-197", MasterCMCopy!$C349&lt;&gt;MasterCMCopy!$C348), "In " &amp; MasterCMCopy!$C349 &amp; ", " &amp; MasterCMCopy!$D349 &amp; ", we link to the at-voc:non-publication-justification controlled list","")</f>
        <v/>
      </c>
      <c r="W349" s="84" t="str">
        <f>IF(AND(LEFT(MasterCMCopy!$C349,6)="BT-198", MasterCMCopy!$C349&lt;&gt;MasterCMCopy!$C348),MasterCMCopy!$C349,"")</f>
        <v/>
      </c>
      <c r="X349" s="84" t="str">
        <f>IF(AND(LEFT(MasterCMCopy!$C349,6)="BT-198", MasterCMCopy!$C349&lt;&gt;MasterCMCopy!$C348), MasterCMCopy!$D349 &amp; IF(AND(MasterCMCopy!$C349=MasterCMCopy!$C350, MasterCMCopy!$D349&lt;&gt;MasterCMCopy!$D350), (" (" &amp; MasterCMCopy!$D350 &amp; " below SDK 1.6)"), ""),"")</f>
        <v/>
      </c>
      <c r="Y349" s="84" t="str">
        <f t="shared" si="2"/>
        <v>tedm:MG-langString-hasConfidentialityJustification--NonPublishedInformation-ND-SubcontractingValueUnpublish</v>
      </c>
      <c r="Z349" s="84" t="str">
        <f t="shared" si="3"/>
        <v/>
      </c>
      <c r="AA349" s="84" t="str">
        <f>IF(AND(LEFT(MasterCMCopy!$C349,6)="BT-196", MasterCMCopy!$C349&lt;&gt;MasterCMCopy!$C348),MasterCMCopy!$C349,"")</f>
        <v/>
      </c>
      <c r="AB349" s="84" t="str">
        <f>IF(AND(LEFT(MasterCMCopy!$C349,6)="BT-196", MasterCMCopy!$C349&lt;&gt;MasterCMCopy!$C348), MasterCMCopy!$D349 &amp; " of " &amp; MasterCMCopy!$L349 &amp; " under " &amp; MasterCMCopy!$I349,"")</f>
        <v/>
      </c>
      <c r="AC349" s="84" t="str">
        <f t="shared" si="4"/>
        <v/>
      </c>
      <c r="AD349" s="84" t="str">
        <f t="shared" si="5"/>
        <v/>
      </c>
    </row>
    <row r="350">
      <c r="A350" s="84" t="str">
        <f t="shared" si="1"/>
        <v>ND-SubcontractingDescriptionUnpublish_v1.3-1.8.rml.ttl</v>
      </c>
      <c r="B350" s="84" t="str">
        <f>IF(MasterCMCopy!$X350="","---", "tedm:" &amp; IF(LEFT(MasterCMCopy!$C350, 3)="ND-", IF(LEFT(MasterCMCopy!$C354, 3)="ND-", MasterCMCopy!$L356, MasterCMCopy!$L354) &amp; "-" &amp; MasterCMCopy!$C350, MasterCMCopy!$L350 &amp; "-" &amp; MasterCMCopy!$I350))</f>
        <v>tedm:MG-NonPublishedInformation-ND-SubcontractingDescriptionUnpublish</v>
      </c>
      <c r="C350" s="85" t="str">
        <f>IF(AND(LEFT(MasterCMCopy!$C350,6)="BT-195", OR(LEFT(MasterCMCopy!$C349,3)="ND-",$B350&lt;&gt;$B349)),MasterCMCopy!$L350,"")</f>
        <v/>
      </c>
      <c r="D350" s="84" t="str">
        <f>IF(AND(LEFT(MasterCMCopy!$C350,3)="ND-", OR(MasterCMCopy!$N350&lt;&gt;MasterCMCopy!$N349, MasterCMCopy!$P350&lt;&gt;MasterCMCopy!$P349)),MasterCMCopy!$C350,"")</f>
        <v>ND-SubcontractingDescriptionUnpublish</v>
      </c>
      <c r="E350" s="84" t="str">
        <f>IF(AND(LEFT(MasterCMCopy!$C350,3)="ND-", OR(MasterCMCopy!$N350&lt;&gt;MasterCMCopy!$N349, MasterCMCopy!$P350&lt;&gt;MasterCMCopy!$P349)),MasterCMCopy!$N350,"")</f>
        <v>/*/ext:UBLExtensions/ext:UBLExtension/ext:ExtensionContent/efext:EformsExtension/efac:NoticeResult/efac:LotTender/efac:SubcontractingTerm/efac:FieldsPrivacy[efbc:FieldIdentifierCode/text()='sub-des']</v>
      </c>
      <c r="F350" s="86" t="str">
        <f>IFERROR(__xludf.DUMMYFUNCTION("IF($E350="""", """", REGEXEXTRACT($E350,""efbc:FieldIdentifierCode[^\]]+""))"),"efbc:FieldIdentifierCode/text()='sub-des'")</f>
        <v>efbc:FieldIdentifierCode/text()='sub-des'</v>
      </c>
      <c r="G350" s="87" t="str">
        <f>MasterCMCopy!A350</f>
        <v/>
      </c>
      <c r="H350" s="87" t="str">
        <f>MasterCMCopy!B350</f>
        <v>1.8</v>
      </c>
      <c r="I350" s="89" t="b">
        <v>1</v>
      </c>
      <c r="J350" s="86" t="str">
        <f>IF(LEFT(MasterCMCopy!$C350,3)="ND-", IF(LEFT(MasterCMCopy!$X350,10)&lt;&gt;"epo:NonPub", MasterCMCopy!$L350, IF(RIGHT(MasterCMCopy!$X350,13)="epo:Procedure", "MG-Procedure", "")), "")</f>
        <v/>
      </c>
      <c r="K350" s="85" t="str">
        <f>IF(J350="", "", IF(J350="MG-Procedure", "ND-Root", MasterCMCopy!H350))</f>
        <v/>
      </c>
      <c r="L350" s="84" t="str">
        <f>IF($J350="", "", MasterCMCopy!$C350 &amp; " (concernsMaskedObject)")</f>
        <v/>
      </c>
      <c r="M350" s="84" t="str">
        <f>IFERROR(__xludf.DUMMYFUNCTION("IF($J350="""", """", ""Connection from NonPublishedInformation to "" &amp; REGEXEXTRACT(MasterCMCopy!$X350, "".*:(.*)"") &amp; "" under "" &amp; $J350 &amp; ""_"" &amp; $K350)"),"")</f>
        <v/>
      </c>
      <c r="N350" s="84" t="str">
        <f t="shared" si="6"/>
        <v/>
      </c>
      <c r="O350" s="86" t="str">
        <f>IFERROR(__xludf.DUMMYFUNCTION("IF($J350="""", """", IF($J350=""MG-Procedure"", """", REGEXREPLACE(MasterCMCopy!$P350,""\[[^\]]+\]"","""")))"),"")</f>
        <v/>
      </c>
      <c r="P350" s="83" t="str">
        <f>IFERROR(__xludf.DUMMYFUNCTION("REGEXREPLACE($O350,""[^/]+"","".."")"),"")</f>
        <v/>
      </c>
      <c r="Q350" s="84" t="str">
        <f>IF(AND(LEFT(MasterCMCopy!$C350,6)="BT-195", OR(MasterCMCopy!$O350&lt;&gt;MasterCMCopy!$O349,$G350&lt;&gt;$G349,$H350&lt;&gt;$H349)),MasterCMCopy!$C350,"")</f>
        <v/>
      </c>
      <c r="R350" s="84" t="str">
        <f>IF(AND(LEFT(MasterCMCopy!$C350,6)="BT-195", OR(MasterCMCopy!$O350&lt;&gt;MasterCMCopy!$O349,$G350&lt;&gt;$G349,$H350&lt;&gt;$H349)), "The field " &amp; MasterCMCopy!$C350 &amp; ", " &amp; MasterCMCopy!$D350 &amp; ", specifies information to generate the URI of the masked property","")</f>
        <v/>
      </c>
      <c r="S350" s="84" t="str">
        <f>IF(AND(LEFT(MasterCMCopy!$C350,6)="BT-195", OR(MasterCMCopy!$O350&lt;&gt;MasterCMCopy!$O349,$G350&lt;&gt;$G349,$H350&lt;&gt;$H349)),MasterCMCopy!$O350,"")</f>
        <v/>
      </c>
      <c r="T350" s="84" t="str">
        <f>IFERROR(__xludf.DUMMYFUNCTION("IF(AND(LEFT(MasterCMCopy!$C350,6)=""BT-195"", MasterCMCopy!$O350&lt;&gt;MasterCMCopy!$O349),IFNA(REGEXEXTRACT(MasterCMCopy!$Y350,""&lt;(.*)&gt;""),""UNKNOWN""),"""")"),"")</f>
        <v/>
      </c>
      <c r="U350" s="84" t="str">
        <f>IF(AND(LEFT(MasterCMCopy!$C350,6)="BT-197", MasterCMCopy!$C350&lt;&gt;MasterCMCopy!$C349),MasterCMCopy!$C350,"")</f>
        <v/>
      </c>
      <c r="V350" s="84" t="str">
        <f>IF(AND(LEFT(MasterCMCopy!$C350,6)="BT-197", MasterCMCopy!$C350&lt;&gt;MasterCMCopy!$C349), "In " &amp; MasterCMCopy!$C350 &amp; ", " &amp; MasterCMCopy!$D350 &amp; ", we link to the at-voc:non-publication-justification controlled list","")</f>
        <v/>
      </c>
      <c r="W350" s="84" t="str">
        <f>IF(AND(LEFT(MasterCMCopy!$C350,6)="BT-198", MasterCMCopy!$C350&lt;&gt;MasterCMCopy!$C349),MasterCMCopy!$C350,"")</f>
        <v/>
      </c>
      <c r="X350" s="84" t="str">
        <f>IF(AND(LEFT(MasterCMCopy!$C350,6)="BT-198", MasterCMCopy!$C350&lt;&gt;MasterCMCopy!$C349), MasterCMCopy!$D350 &amp; IF(AND(MasterCMCopy!$C350=MasterCMCopy!$C351, MasterCMCopy!$D350&lt;&gt;MasterCMCopy!$D351), (" (" &amp; MasterCMCopy!$D351 &amp; " below SDK 1.6)"), ""),"")</f>
        <v/>
      </c>
      <c r="Y350" s="84" t="str">
        <f t="shared" si="2"/>
        <v>tedm:MG-langString-hasConfidentialityJustification--NonPublishedInformation-ND-SubcontractingDescriptionUnpublish</v>
      </c>
      <c r="Z350" s="84" t="str">
        <f t="shared" si="3"/>
        <v>/*/ext:UBLExtensions/ext:UBLExtension/ext:ExtensionContent/efext:EformsExtension/efac:NoticeResult/efac:LotTender/efac:SubcontractingTerm/efac:FieldsPrivacy[efbc:FieldIdentifierCode/text()='sub-des']/efbc:ReasonDescription</v>
      </c>
      <c r="AA350" s="84" t="str">
        <f>IF(AND(LEFT(MasterCMCopy!$C350,6)="BT-196", MasterCMCopy!$C350&lt;&gt;MasterCMCopy!$C349),MasterCMCopy!$C350,"")</f>
        <v/>
      </c>
      <c r="AB350" s="84" t="str">
        <f>IF(AND(LEFT(MasterCMCopy!$C350,6)="BT-196", MasterCMCopy!$C350&lt;&gt;MasterCMCopy!$C349), MasterCMCopy!$D350 &amp; " of " &amp; MasterCMCopy!$L350 &amp; " under " &amp; MasterCMCopy!$I350,"")</f>
        <v/>
      </c>
      <c r="AC350" s="84" t="str">
        <f t="shared" si="4"/>
        <v/>
      </c>
      <c r="AD350" s="84" t="str">
        <f t="shared" si="5"/>
        <v/>
      </c>
      <c r="AE350" s="90"/>
      <c r="AF350" s="90"/>
    </row>
    <row r="351">
      <c r="A351" s="84" t="str">
        <f t="shared" si="1"/>
        <v/>
      </c>
      <c r="B351" s="84" t="str">
        <f>IF(MasterCMCopy!$X351="","---", "tedm:" &amp; IF(LEFT(MasterCMCopy!$C351, 3)="ND-", IF(LEFT(MasterCMCopy!$C355, 3)="ND-", MasterCMCopy!$L357, MasterCMCopy!$L355) &amp; "-" &amp; MasterCMCopy!$C351, MasterCMCopy!$L351 &amp; "-" &amp; MasterCMCopy!$I351))</f>
        <v>tedm:MG-NonPublishedInformation-ND-SubcontractingDescriptionUnpublish</v>
      </c>
      <c r="C351" s="85" t="str">
        <f>IF(AND(LEFT(MasterCMCopy!$C351,6)="BT-195", OR(LEFT(MasterCMCopy!$C350,3)="ND-",$B351&lt;&gt;$B350)),MasterCMCopy!$L351,"")</f>
        <v/>
      </c>
      <c r="D351" s="84" t="str">
        <f>IF(AND(LEFT(MasterCMCopy!$C351,3)="ND-", OR(MasterCMCopy!$N351&lt;&gt;MasterCMCopy!$N350, MasterCMCopy!$P351&lt;&gt;MasterCMCopy!$P350)),MasterCMCopy!$C351,"")</f>
        <v/>
      </c>
      <c r="E351" s="84" t="str">
        <f>IF(AND(LEFT(MasterCMCopy!$C351,3)="ND-", OR(MasterCMCopy!$N351&lt;&gt;MasterCMCopy!$N350, MasterCMCopy!$P351&lt;&gt;MasterCMCopy!$P350)),MasterCMCopy!$N351,"")</f>
        <v/>
      </c>
      <c r="F351" s="86" t="str">
        <f>IFERROR(__xludf.DUMMYFUNCTION("IF($E351="""", """", REGEXEXTRACT($E351,""efbc:FieldIdentifierCode[^\]]+""))"),"")</f>
        <v/>
      </c>
      <c r="G351" s="87" t="str">
        <f>MasterCMCopy!A351</f>
        <v/>
      </c>
      <c r="H351" s="87" t="str">
        <f>MasterCMCopy!B351</f>
        <v>1.8</v>
      </c>
      <c r="J351" s="86" t="str">
        <f>IF(LEFT(MasterCMCopy!$C351,3)="ND-", IF(LEFT(MasterCMCopy!$X351,10)&lt;&gt;"epo:NonPub", MasterCMCopy!$L351, IF(RIGHT(MasterCMCopy!$X351,13)="epo:Procedure", "MG-Procedure", "")), "")</f>
        <v/>
      </c>
      <c r="K351" s="85" t="str">
        <f>IF(J351="", "", IF(J351="MG-Procedure", "ND-Root", MasterCMCopy!H351))</f>
        <v/>
      </c>
      <c r="L351" s="84" t="str">
        <f>IF($J351="", "", MasterCMCopy!$C351 &amp; " (concernsMaskedObject)")</f>
        <v/>
      </c>
      <c r="M351" s="84" t="str">
        <f>IFERROR(__xludf.DUMMYFUNCTION("IF($J351="""", """", ""Connection from NonPublishedInformation to "" &amp; REGEXEXTRACT(MasterCMCopy!$X351, "".*:(.*)"") &amp; "" under "" &amp; $J351 &amp; ""_"" &amp; $K351)"),"")</f>
        <v/>
      </c>
      <c r="N351" s="84" t="str">
        <f t="shared" si="6"/>
        <v/>
      </c>
      <c r="O351" s="86" t="str">
        <f>IFERROR(__xludf.DUMMYFUNCTION("IF($J351="""", """", IF($J351=""MG-Procedure"", """", REGEXREPLACE(MasterCMCopy!$P351,""\[[^\]]+\]"","""")))"),"")</f>
        <v/>
      </c>
      <c r="P351" s="83" t="str">
        <f>IFERROR(__xludf.DUMMYFUNCTION("REGEXREPLACE($O351,""[^/]+"","".."")"),"")</f>
        <v/>
      </c>
      <c r="Q351" s="84" t="str">
        <f>IF(AND(LEFT(MasterCMCopy!$C351,6)="BT-195", OR(MasterCMCopy!$O351&lt;&gt;MasterCMCopy!$O350,$G351&lt;&gt;$G350,$H351&lt;&gt;$H350)),MasterCMCopy!$C351,"")</f>
        <v/>
      </c>
      <c r="R351" s="84" t="str">
        <f>IF(AND(LEFT(MasterCMCopy!$C351,6)="BT-195", OR(MasterCMCopy!$O351&lt;&gt;MasterCMCopy!$O350,$G351&lt;&gt;$G350,$H351&lt;&gt;$H350)), "The field " &amp; MasterCMCopy!$C351 &amp; ", " &amp; MasterCMCopy!$D351 &amp; ", specifies information to generate the URI of the masked property","")</f>
        <v/>
      </c>
      <c r="S351" s="84" t="str">
        <f>IF(AND(LEFT(MasterCMCopy!$C351,6)="BT-195", OR(MasterCMCopy!$O351&lt;&gt;MasterCMCopy!$O350,$G351&lt;&gt;$G350,$H351&lt;&gt;$H350)),MasterCMCopy!$O351,"")</f>
        <v/>
      </c>
      <c r="T351" s="84" t="str">
        <f>IFERROR(__xludf.DUMMYFUNCTION("IF(AND(LEFT(MasterCMCopy!$C351,6)=""BT-195"", MasterCMCopy!$O351&lt;&gt;MasterCMCopy!$O350),IFNA(REGEXEXTRACT(MasterCMCopy!$Y351,""&lt;(.*)&gt;""),""UNKNOWN""),"""")"),"")</f>
        <v/>
      </c>
      <c r="U351" s="84" t="str">
        <f>IF(AND(LEFT(MasterCMCopy!$C351,6)="BT-197", MasterCMCopy!$C351&lt;&gt;MasterCMCopy!$C350),MasterCMCopy!$C351,"")</f>
        <v/>
      </c>
      <c r="V351" s="84" t="str">
        <f>IF(AND(LEFT(MasterCMCopy!$C351,6)="BT-197", MasterCMCopy!$C351&lt;&gt;MasterCMCopy!$C350), "In " &amp; MasterCMCopy!$C351 &amp; ", " &amp; MasterCMCopy!$D351 &amp; ", we link to the at-voc:non-publication-justification controlled list","")</f>
        <v/>
      </c>
      <c r="W351" s="84" t="str">
        <f>IF(AND(LEFT(MasterCMCopy!$C351,6)="BT-198", MasterCMCopy!$C351&lt;&gt;MasterCMCopy!$C350),MasterCMCopy!$C351,"")</f>
        <v/>
      </c>
      <c r="X351" s="84" t="str">
        <f>IF(AND(LEFT(MasterCMCopy!$C351,6)="BT-198", MasterCMCopy!$C351&lt;&gt;MasterCMCopy!$C350), MasterCMCopy!$D351 &amp; IF(AND(MasterCMCopy!$C351=MasterCMCopy!$C352, MasterCMCopy!$D351&lt;&gt;MasterCMCopy!$D352), (" (" &amp; MasterCMCopy!$D352 &amp; " below SDK 1.6)"), ""),"")</f>
        <v/>
      </c>
      <c r="Y351" s="84" t="str">
        <f t="shared" si="2"/>
        <v>tedm:MG-langString-hasConfidentialityJustification--NonPublishedInformation-ND-SubcontractingDescriptionUnpublish</v>
      </c>
      <c r="Z351" s="84" t="str">
        <f t="shared" si="3"/>
        <v/>
      </c>
      <c r="AA351" s="84" t="str">
        <f>IF(AND(LEFT(MasterCMCopy!$C351,6)="BT-196", MasterCMCopy!$C351&lt;&gt;MasterCMCopy!$C350),MasterCMCopy!$C351,"")</f>
        <v/>
      </c>
      <c r="AB351" s="84" t="str">
        <f>IF(AND(LEFT(MasterCMCopy!$C351,6)="BT-196", MasterCMCopy!$C351&lt;&gt;MasterCMCopy!$C350), MasterCMCopy!$D351 &amp; " of " &amp; MasterCMCopy!$L351 &amp; " under " &amp; MasterCMCopy!$I351,"")</f>
        <v/>
      </c>
      <c r="AC351" s="84" t="str">
        <f t="shared" si="4"/>
        <v/>
      </c>
      <c r="AD351" s="84" t="str">
        <f t="shared" si="5"/>
        <v/>
      </c>
    </row>
    <row r="352">
      <c r="A352" s="84" t="str">
        <f t="shared" si="1"/>
        <v/>
      </c>
      <c r="B352" s="84" t="str">
        <f>IF(MasterCMCopy!$X352="","---", "tedm:" &amp; IF(LEFT(MasterCMCopy!$C352, 3)="ND-", IF(LEFT(MasterCMCopy!$C356, 3)="ND-", MasterCMCopy!$L358, MasterCMCopy!$L356) &amp; "-" &amp; MasterCMCopy!$C352, MasterCMCopy!$L352 &amp; "-" &amp; MasterCMCopy!$I352))</f>
        <v>tedm:MG-NonPublishedInformation-ND-SubcontractingDescriptionUnpublish</v>
      </c>
      <c r="C352" s="85" t="str">
        <f>IF(AND(LEFT(MasterCMCopy!$C352,6)="BT-195", OR(LEFT(MasterCMCopy!$C351,3)="ND-",$B352&lt;&gt;$B351)),MasterCMCopy!$L352,"")</f>
        <v/>
      </c>
      <c r="D352" s="84" t="str">
        <f>IF(AND(LEFT(MasterCMCopy!$C352,3)="ND-", OR(MasterCMCopy!$N352&lt;&gt;MasterCMCopy!$N351, MasterCMCopy!$P352&lt;&gt;MasterCMCopy!$P351)),MasterCMCopy!$C352,"")</f>
        <v/>
      </c>
      <c r="E352" s="84" t="str">
        <f>IF(AND(LEFT(MasterCMCopy!$C352,3)="ND-", OR(MasterCMCopy!$N352&lt;&gt;MasterCMCopy!$N351, MasterCMCopy!$P352&lt;&gt;MasterCMCopy!$P351)),MasterCMCopy!$N352,"")</f>
        <v/>
      </c>
      <c r="F352" s="86" t="str">
        <f>IFERROR(__xludf.DUMMYFUNCTION("IF($E352="""", """", REGEXEXTRACT($E352,""efbc:FieldIdentifierCode[^\]]+""))"),"")</f>
        <v/>
      </c>
      <c r="G352" s="87" t="str">
        <f>MasterCMCopy!A352</f>
        <v/>
      </c>
      <c r="H352" s="87" t="str">
        <f>MasterCMCopy!B352</f>
        <v>1.8</v>
      </c>
      <c r="J352" s="86" t="str">
        <f>IF(LEFT(MasterCMCopy!$C352,3)="ND-", IF(LEFT(MasterCMCopy!$X352,10)&lt;&gt;"epo:NonPub", MasterCMCopy!$L352, IF(RIGHT(MasterCMCopy!$X352,13)="epo:Procedure", "MG-Procedure", "")), "")</f>
        <v>MG-SubcontractingEstimate-foreseesSubcontracting-Tender</v>
      </c>
      <c r="K352" s="85" t="str">
        <f>IF(J352="", "", IF(J352="MG-Procedure", "ND-Root", MasterCMCopy!H352))</f>
        <v>ND-SubcontractedActivity</v>
      </c>
      <c r="L352" s="84" t="str">
        <f>IF($J352="", "", MasterCMCopy!$C352 &amp; " (concernsMaskedObject)")</f>
        <v>ND-SubcontractingDescriptionUnpublish (concernsMaskedObject)</v>
      </c>
      <c r="M352" s="84" t="str">
        <f>IFERROR(__xludf.DUMMYFUNCTION("IF($J352="""", """", ""Connection from NonPublishedInformation to "" &amp; REGEXEXTRACT(MasterCMCopy!$X352, "".*:(.*)"") &amp; "" under "" &amp; $J352 &amp; ""_"" &amp; $K352)"),"Connection from NonPublishedInformation to SubcontractingEstimate under MG-SubcontractingEstimate-foreseesSubcontracting-Tender_ND-SubcontractedActivity")</f>
        <v>Connection from NonPublishedInformation to SubcontractingEstimate under MG-SubcontractingEstimate-foreseesSubcontracting-Tender_ND-SubcontractedActivity</v>
      </c>
      <c r="N352" s="84" t="str">
        <f t="shared" si="6"/>
        <v>tedm:MG-SubcontractingEstimate-foreseesSubcontracting-Tender_ND-SubcontractedActivity</v>
      </c>
      <c r="O352" s="86" t="str">
        <f>IFERROR(__xludf.DUMMYFUNCTION("IF($J352="""", """", IF($J352=""MG-Procedure"", """", REGEXREPLACE(MasterCMCopy!$P352,""\[[^\]]+\]"","""")))"),"efac:FieldsPrivacy")</f>
        <v>efac:FieldsPrivacy</v>
      </c>
      <c r="P352" s="83" t="str">
        <f>IFERROR(__xludf.DUMMYFUNCTION("REGEXREPLACE($O352,""[^/]+"","".."")"),"..")</f>
        <v>..</v>
      </c>
      <c r="Q352" s="84" t="str">
        <f>IF(AND(LEFT(MasterCMCopy!$C352,6)="BT-195", OR(MasterCMCopy!$O352&lt;&gt;MasterCMCopy!$O351,$G352&lt;&gt;$G351,$H352&lt;&gt;$H351)),MasterCMCopy!$C352,"")</f>
        <v/>
      </c>
      <c r="R352" s="84" t="str">
        <f>IF(AND(LEFT(MasterCMCopy!$C352,6)="BT-195", OR(MasterCMCopy!$O352&lt;&gt;MasterCMCopy!$O351,$G352&lt;&gt;$G351,$H352&lt;&gt;$H351)), "The field " &amp; MasterCMCopy!$C352 &amp; ", " &amp; MasterCMCopy!$D352 &amp; ", specifies information to generate the URI of the masked property","")</f>
        <v/>
      </c>
      <c r="S352" s="84" t="str">
        <f>IF(AND(LEFT(MasterCMCopy!$C352,6)="BT-195", OR(MasterCMCopy!$O352&lt;&gt;MasterCMCopy!$O351,$G352&lt;&gt;$G351,$H352&lt;&gt;$H351)),MasterCMCopy!$O352,"")</f>
        <v/>
      </c>
      <c r="T352" s="84" t="str">
        <f>IFERROR(__xludf.DUMMYFUNCTION("IF(AND(LEFT(MasterCMCopy!$C352,6)=""BT-195"", MasterCMCopy!$O352&lt;&gt;MasterCMCopy!$O351),IFNA(REGEXEXTRACT(MasterCMCopy!$Y352,""&lt;(.*)&gt;""),""UNKNOWN""),"""")"),"")</f>
        <v/>
      </c>
      <c r="U352" s="84" t="str">
        <f>IF(AND(LEFT(MasterCMCopy!$C352,6)="BT-197", MasterCMCopy!$C352&lt;&gt;MasterCMCopy!$C351),MasterCMCopy!$C352,"")</f>
        <v/>
      </c>
      <c r="V352" s="84" t="str">
        <f>IF(AND(LEFT(MasterCMCopy!$C352,6)="BT-197", MasterCMCopy!$C352&lt;&gt;MasterCMCopy!$C351), "In " &amp; MasterCMCopy!$C352 &amp; ", " &amp; MasterCMCopy!$D352 &amp; ", we link to the at-voc:non-publication-justification controlled list","")</f>
        <v/>
      </c>
      <c r="W352" s="84" t="str">
        <f>IF(AND(LEFT(MasterCMCopy!$C352,6)="BT-198", MasterCMCopy!$C352&lt;&gt;MasterCMCopy!$C351),MasterCMCopy!$C352,"")</f>
        <v/>
      </c>
      <c r="X352" s="84" t="str">
        <f>IF(AND(LEFT(MasterCMCopy!$C352,6)="BT-198", MasterCMCopy!$C352&lt;&gt;MasterCMCopy!$C351), MasterCMCopy!$D352 &amp; IF(AND(MasterCMCopy!$C352=MasterCMCopy!$C353, MasterCMCopy!$D352&lt;&gt;MasterCMCopy!$D353), (" (" &amp; MasterCMCopy!$D353 &amp; " below SDK 1.6)"), ""),"")</f>
        <v/>
      </c>
      <c r="Y352" s="84" t="str">
        <f t="shared" si="2"/>
        <v>tedm:MG-langString-hasConfidentialityJustification--NonPublishedInformation-ND-SubcontractingDescriptionUnpublish</v>
      </c>
      <c r="Z352" s="84" t="str">
        <f t="shared" si="3"/>
        <v/>
      </c>
      <c r="AA352" s="84" t="str">
        <f>IF(AND(LEFT(MasterCMCopy!$C352,6)="BT-196", MasterCMCopy!$C352&lt;&gt;MasterCMCopy!$C351),MasterCMCopy!$C352,"")</f>
        <v/>
      </c>
      <c r="AB352" s="84" t="str">
        <f>IF(AND(LEFT(MasterCMCopy!$C352,6)="BT-196", MasterCMCopy!$C352&lt;&gt;MasterCMCopy!$C351), MasterCMCopy!$D352 &amp; " of " &amp; MasterCMCopy!$L352 &amp; " under " &amp; MasterCMCopy!$I352,"")</f>
        <v/>
      </c>
      <c r="AC352" s="84" t="str">
        <f t="shared" si="4"/>
        <v/>
      </c>
      <c r="AD352" s="84" t="str">
        <f t="shared" si="5"/>
        <v/>
      </c>
    </row>
    <row r="353">
      <c r="A353" s="84" t="str">
        <f t="shared" si="1"/>
        <v>ND-SubcontractingDescriptionUnpublish_v1.9+.rml.ttl</v>
      </c>
      <c r="B353" s="84" t="str">
        <f>IF(MasterCMCopy!$X353="","---", "tedm:" &amp; IF(LEFT(MasterCMCopy!$C353, 3)="ND-", IF(LEFT(MasterCMCopy!$C357, 3)="ND-", MasterCMCopy!$L359, MasterCMCopy!$L357) &amp; "-" &amp; MasterCMCopy!$C353, MasterCMCopy!$L353 &amp; "-" &amp; MasterCMCopy!$I353))</f>
        <v>tedm:MG-NonPublishedInformation-ND-SubcontractingDescriptionUnpublish</v>
      </c>
      <c r="C353" s="85" t="str">
        <f>IF(AND(LEFT(MasterCMCopy!$C353,6)="BT-195", OR(LEFT(MasterCMCopy!$C352,3)="ND-",$B353&lt;&gt;$B352)),MasterCMCopy!$L353,"")</f>
        <v/>
      </c>
      <c r="D353" s="84" t="str">
        <f>IF(AND(LEFT(MasterCMCopy!$C353,3)="ND-", OR(MasterCMCopy!$N353&lt;&gt;MasterCMCopy!$N352, MasterCMCopy!$P353&lt;&gt;MasterCMCopy!$P352)),MasterCMCopy!$C353,"")</f>
        <v>ND-SubcontractingDescriptionUnpublish</v>
      </c>
      <c r="E353" s="84" t="str">
        <f>IF(AND(LEFT(MasterCMCopy!$C353,3)="ND-", OR(MasterCMCopy!$N353&lt;&gt;MasterCMCopy!$N352, MasterCMCopy!$P353&lt;&gt;MasterCMCopy!$P352)),MasterCMCopy!$N353,"")</f>
        <v>/*/ext:UBLExtensions/ext:UBLExtension/ext:ExtensionContent/efext:EformsExtension/efac:NoticeResult/efac:LotTender/efac:SubcontractingTerm[efbc:TermCode/@listName='applicability']/efac:FieldsPrivacy[efbc:FieldIdentifierCode/text()='sub-des']</v>
      </c>
      <c r="F353" s="86" t="str">
        <f>IFERROR(__xludf.DUMMYFUNCTION("IF($E353="""", """", REGEXEXTRACT($E353,""efbc:FieldIdentifierCode[^\]]+""))"),"efbc:FieldIdentifierCode/text()='sub-des'")</f>
        <v>efbc:FieldIdentifierCode/text()='sub-des'</v>
      </c>
      <c r="G353" s="87" t="str">
        <f>MasterCMCopy!A353</f>
        <v>1.9</v>
      </c>
      <c r="H353" s="87" t="str">
        <f>MasterCMCopy!B353</f>
        <v/>
      </c>
      <c r="I353" s="89" t="b">
        <v>1</v>
      </c>
      <c r="J353" s="86" t="str">
        <f>IF(LEFT(MasterCMCopy!$C353,3)="ND-", IF(LEFT(MasterCMCopy!$X353,10)&lt;&gt;"epo:NonPub", MasterCMCopy!$L353, IF(RIGHT(MasterCMCopy!$X353,13)="epo:Procedure", "MG-Procedure", "")), "")</f>
        <v/>
      </c>
      <c r="K353" s="85" t="str">
        <f>IF(J353="", "", IF(J353="MG-Procedure", "ND-Root", MasterCMCopy!H353))</f>
        <v/>
      </c>
      <c r="L353" s="84" t="str">
        <f>IF($J353="", "", MasterCMCopy!$C353 &amp; " (concernsMaskedObject)")</f>
        <v/>
      </c>
      <c r="M353" s="84" t="str">
        <f>IFERROR(__xludf.DUMMYFUNCTION("IF($J353="""", """", ""Connection from NonPublishedInformation to "" &amp; REGEXEXTRACT(MasterCMCopy!$X353, "".*:(.*)"") &amp; "" under "" &amp; $J353 &amp; ""_"" &amp; $K353)"),"")</f>
        <v/>
      </c>
      <c r="N353" s="84" t="str">
        <f t="shared" si="6"/>
        <v/>
      </c>
      <c r="O353" s="86" t="str">
        <f>IFERROR(__xludf.DUMMYFUNCTION("IF($J353="""", """", IF($J353=""MG-Procedure"", """", REGEXREPLACE(MasterCMCopy!$P353,""\[[^\]]+\]"","""")))"),"")</f>
        <v/>
      </c>
      <c r="P353" s="83" t="str">
        <f>IFERROR(__xludf.DUMMYFUNCTION("REGEXREPLACE($O353,""[^/]+"","".."")"),"")</f>
        <v/>
      </c>
      <c r="Q353" s="84" t="str">
        <f>IF(AND(LEFT(MasterCMCopy!$C353,6)="BT-195", OR(MasterCMCopy!$O353&lt;&gt;MasterCMCopy!$O352,$G353&lt;&gt;$G352,$H353&lt;&gt;$H352)),MasterCMCopy!$C353,"")</f>
        <v/>
      </c>
      <c r="R353" s="84" t="str">
        <f>IF(AND(LEFT(MasterCMCopy!$C353,6)="BT-195", OR(MasterCMCopy!$O353&lt;&gt;MasterCMCopy!$O352,$G353&lt;&gt;$G352,$H353&lt;&gt;$H352)), "The field " &amp; MasterCMCopy!$C353 &amp; ", " &amp; MasterCMCopy!$D353 &amp; ", specifies information to generate the URI of the masked property","")</f>
        <v/>
      </c>
      <c r="S353" s="84" t="str">
        <f>IF(AND(LEFT(MasterCMCopy!$C353,6)="BT-195", OR(MasterCMCopy!$O353&lt;&gt;MasterCMCopy!$O352,$G353&lt;&gt;$G352,$H353&lt;&gt;$H352)),MasterCMCopy!$O353,"")</f>
        <v/>
      </c>
      <c r="T353" s="84" t="str">
        <f>IFERROR(__xludf.DUMMYFUNCTION("IF(AND(LEFT(MasterCMCopy!$C353,6)=""BT-195"", MasterCMCopy!$O353&lt;&gt;MasterCMCopy!$O352),IFNA(REGEXEXTRACT(MasterCMCopy!$Y353,""&lt;(.*)&gt;""),""UNKNOWN""),"""")"),"")</f>
        <v/>
      </c>
      <c r="U353" s="84" t="str">
        <f>IF(AND(LEFT(MasterCMCopy!$C353,6)="BT-197", MasterCMCopy!$C353&lt;&gt;MasterCMCopy!$C352),MasterCMCopy!$C353,"")</f>
        <v/>
      </c>
      <c r="V353" s="84" t="str">
        <f>IF(AND(LEFT(MasterCMCopy!$C353,6)="BT-197", MasterCMCopy!$C353&lt;&gt;MasterCMCopy!$C352), "In " &amp; MasterCMCopy!$C353 &amp; ", " &amp; MasterCMCopy!$D353 &amp; ", we link to the at-voc:non-publication-justification controlled list","")</f>
        <v/>
      </c>
      <c r="W353" s="84" t="str">
        <f>IF(AND(LEFT(MasterCMCopy!$C353,6)="BT-198", MasterCMCopy!$C353&lt;&gt;MasterCMCopy!$C352),MasterCMCopy!$C353,"")</f>
        <v/>
      </c>
      <c r="X353" s="84" t="str">
        <f>IF(AND(LEFT(MasterCMCopy!$C353,6)="BT-198", MasterCMCopy!$C353&lt;&gt;MasterCMCopy!$C352), MasterCMCopy!$D353 &amp; IF(AND(MasterCMCopy!$C353=MasterCMCopy!$C354, MasterCMCopy!$D353&lt;&gt;MasterCMCopy!$D354), (" (" &amp; MasterCMCopy!$D354 &amp; " below SDK 1.6)"), ""),"")</f>
        <v/>
      </c>
      <c r="Y353" s="84" t="str">
        <f t="shared" si="2"/>
        <v>tedm:MG-langString-hasConfidentialityJustification--NonPublishedInformation-ND-SubcontractingDescriptionUnpublish</v>
      </c>
      <c r="Z353" s="84" t="str">
        <f t="shared" si="3"/>
        <v>/*/ext:UBLExtensions/ext:UBLExtension/ext:ExtensionContent/efext:EformsExtension/efac:NoticeResult/efac:LotTender/efac:SubcontractingTerm[efbc:TermCode/@listName='applicability']/efac:FieldsPrivacy[efbc:FieldIdentifierCode/text()='sub-des']/efbc:ReasonDescription</v>
      </c>
      <c r="AA353" s="84" t="str">
        <f>IF(AND(LEFT(MasterCMCopy!$C353,6)="BT-196", MasterCMCopy!$C353&lt;&gt;MasterCMCopy!$C352),MasterCMCopy!$C353,"")</f>
        <v/>
      </c>
      <c r="AB353" s="84" t="str">
        <f>IF(AND(LEFT(MasterCMCopy!$C353,6)="BT-196", MasterCMCopy!$C353&lt;&gt;MasterCMCopy!$C352), MasterCMCopy!$D353 &amp; " of " &amp; MasterCMCopy!$L353 &amp; " under " &amp; MasterCMCopy!$I353,"")</f>
        <v/>
      </c>
      <c r="AC353" s="84" t="str">
        <f t="shared" si="4"/>
        <v/>
      </c>
      <c r="AD353" s="84" t="str">
        <f t="shared" si="5"/>
        <v/>
      </c>
      <c r="AE353" s="90"/>
      <c r="AF353" s="90"/>
    </row>
    <row r="354">
      <c r="A354" s="84" t="str">
        <f t="shared" si="1"/>
        <v/>
      </c>
      <c r="B354" s="84" t="str">
        <f>IF(MasterCMCopy!$X354="","---", "tedm:" &amp; IF(LEFT(MasterCMCopy!$C354, 3)="ND-", IF(LEFT(MasterCMCopy!$C358, 3)="ND-", MasterCMCopy!$L360, MasterCMCopy!$L358) &amp; "-" &amp; MasterCMCopy!$C354, MasterCMCopy!$L354 &amp; "-" &amp; MasterCMCopy!$I354))</f>
        <v>tedm:MG-NonPublishedInformation-ND-SubcontractingDescriptionUnpublish</v>
      </c>
      <c r="C354" s="85" t="str">
        <f>IF(AND(LEFT(MasterCMCopy!$C354,6)="BT-195", OR(LEFT(MasterCMCopy!$C353,3)="ND-",$B354&lt;&gt;$B353)),MasterCMCopy!$L354,"")</f>
        <v/>
      </c>
      <c r="D354" s="84" t="str">
        <f>IF(AND(LEFT(MasterCMCopy!$C354,3)="ND-", OR(MasterCMCopy!$N354&lt;&gt;MasterCMCopy!$N353, MasterCMCopy!$P354&lt;&gt;MasterCMCopy!$P353)),MasterCMCopy!$C354,"")</f>
        <v/>
      </c>
      <c r="E354" s="84" t="str">
        <f>IF(AND(LEFT(MasterCMCopy!$C354,3)="ND-", OR(MasterCMCopy!$N354&lt;&gt;MasterCMCopy!$N353, MasterCMCopy!$P354&lt;&gt;MasterCMCopy!$P353)),MasterCMCopy!$N354,"")</f>
        <v/>
      </c>
      <c r="F354" s="86" t="str">
        <f>IFERROR(__xludf.DUMMYFUNCTION("IF($E354="""", """", REGEXEXTRACT($E354,""efbc:FieldIdentifierCode[^\]]+""))"),"")</f>
        <v/>
      </c>
      <c r="G354" s="87" t="str">
        <f>MasterCMCopy!A354</f>
        <v>1.9</v>
      </c>
      <c r="H354" s="87" t="str">
        <f>MasterCMCopy!B354</f>
        <v/>
      </c>
      <c r="J354" s="86" t="str">
        <f>IF(LEFT(MasterCMCopy!$C354,3)="ND-", IF(LEFT(MasterCMCopy!$X354,10)&lt;&gt;"epo:NonPub", MasterCMCopy!$L354, IF(RIGHT(MasterCMCopy!$X354,13)="epo:Procedure", "MG-Procedure", "")), "")</f>
        <v/>
      </c>
      <c r="K354" s="85" t="str">
        <f>IF(J354="", "", IF(J354="MG-Procedure", "ND-Root", MasterCMCopy!H354))</f>
        <v/>
      </c>
      <c r="L354" s="84" t="str">
        <f>IF($J354="", "", MasterCMCopy!$C354 &amp; " (concernsMaskedObject)")</f>
        <v/>
      </c>
      <c r="M354" s="84" t="str">
        <f>IFERROR(__xludf.DUMMYFUNCTION("IF($J354="""", """", ""Connection from NonPublishedInformation to "" &amp; REGEXEXTRACT(MasterCMCopy!$X354, "".*:(.*)"") &amp; "" under "" &amp; $J354 &amp; ""_"" &amp; $K354)"),"")</f>
        <v/>
      </c>
      <c r="N354" s="84" t="str">
        <f t="shared" si="6"/>
        <v/>
      </c>
      <c r="O354" s="86" t="str">
        <f>IFERROR(__xludf.DUMMYFUNCTION("IF($J354="""", """", IF($J354=""MG-Procedure"", """", REGEXREPLACE(MasterCMCopy!$P354,""\[[^\]]+\]"","""")))"),"")</f>
        <v/>
      </c>
      <c r="P354" s="83" t="str">
        <f>IFERROR(__xludf.DUMMYFUNCTION("REGEXREPLACE($O354,""[^/]+"","".."")"),"")</f>
        <v/>
      </c>
      <c r="Q354" s="84" t="str">
        <f>IF(AND(LEFT(MasterCMCopy!$C354,6)="BT-195", OR(MasterCMCopy!$O354&lt;&gt;MasterCMCopy!$O353,$G354&lt;&gt;$G353,$H354&lt;&gt;$H353)),MasterCMCopy!$C354,"")</f>
        <v/>
      </c>
      <c r="R354" s="84" t="str">
        <f>IF(AND(LEFT(MasterCMCopy!$C354,6)="BT-195", OR(MasterCMCopy!$O354&lt;&gt;MasterCMCopy!$O353,$G354&lt;&gt;$G353,$H354&lt;&gt;$H353)), "The field " &amp; MasterCMCopy!$C354 &amp; ", " &amp; MasterCMCopy!$D354 &amp; ", specifies information to generate the URI of the masked property","")</f>
        <v/>
      </c>
      <c r="S354" s="84" t="str">
        <f>IF(AND(LEFT(MasterCMCopy!$C354,6)="BT-195", OR(MasterCMCopy!$O354&lt;&gt;MasterCMCopy!$O353,$G354&lt;&gt;$G353,$H354&lt;&gt;$H353)),MasterCMCopy!$O354,"")</f>
        <v/>
      </c>
      <c r="T354" s="84" t="str">
        <f>IFERROR(__xludf.DUMMYFUNCTION("IF(AND(LEFT(MasterCMCopy!$C354,6)=""BT-195"", MasterCMCopy!$O354&lt;&gt;MasterCMCopy!$O353),IFNA(REGEXEXTRACT(MasterCMCopy!$Y354,""&lt;(.*)&gt;""),""UNKNOWN""),"""")"),"")</f>
        <v/>
      </c>
      <c r="U354" s="84" t="str">
        <f>IF(AND(LEFT(MasterCMCopy!$C354,6)="BT-197", MasterCMCopy!$C354&lt;&gt;MasterCMCopy!$C353),MasterCMCopy!$C354,"")</f>
        <v/>
      </c>
      <c r="V354" s="84" t="str">
        <f>IF(AND(LEFT(MasterCMCopy!$C354,6)="BT-197", MasterCMCopy!$C354&lt;&gt;MasterCMCopy!$C353), "In " &amp; MasterCMCopy!$C354 &amp; ", " &amp; MasterCMCopy!$D354 &amp; ", we link to the at-voc:non-publication-justification controlled list","")</f>
        <v/>
      </c>
      <c r="W354" s="84" t="str">
        <f>IF(AND(LEFT(MasterCMCopy!$C354,6)="BT-198", MasterCMCopy!$C354&lt;&gt;MasterCMCopy!$C353),MasterCMCopy!$C354,"")</f>
        <v/>
      </c>
      <c r="X354" s="84" t="str">
        <f>IF(AND(LEFT(MasterCMCopy!$C354,6)="BT-198", MasterCMCopy!$C354&lt;&gt;MasterCMCopy!$C353), MasterCMCopy!$D354 &amp; IF(AND(MasterCMCopy!$C354=MasterCMCopy!$C355, MasterCMCopy!$D354&lt;&gt;MasterCMCopy!$D355), (" (" &amp; MasterCMCopy!$D355 &amp; " below SDK 1.6)"), ""),"")</f>
        <v/>
      </c>
      <c r="Y354" s="84" t="str">
        <f t="shared" si="2"/>
        <v>tedm:MG-langString-hasConfidentialityJustification--NonPublishedInformation-ND-SubcontractingDescriptionUnpublish</v>
      </c>
      <c r="Z354" s="84" t="str">
        <f t="shared" si="3"/>
        <v/>
      </c>
      <c r="AA354" s="84" t="str">
        <f>IF(AND(LEFT(MasterCMCopy!$C354,6)="BT-196", MasterCMCopy!$C354&lt;&gt;MasterCMCopy!$C353),MasterCMCopy!$C354,"")</f>
        <v/>
      </c>
      <c r="AB354" s="84" t="str">
        <f>IF(AND(LEFT(MasterCMCopy!$C354,6)="BT-196", MasterCMCopy!$C354&lt;&gt;MasterCMCopy!$C353), MasterCMCopy!$D354 &amp; " of " &amp; MasterCMCopy!$L354 &amp; " under " &amp; MasterCMCopy!$I354,"")</f>
        <v/>
      </c>
      <c r="AC354" s="84" t="str">
        <f t="shared" si="4"/>
        <v/>
      </c>
      <c r="AD354" s="84" t="str">
        <f t="shared" si="5"/>
        <v/>
      </c>
    </row>
    <row r="355">
      <c r="A355" s="84" t="str">
        <f t="shared" si="1"/>
        <v/>
      </c>
      <c r="B355" s="84" t="str">
        <f>IF(MasterCMCopy!$X355="","---", "tedm:" &amp; IF(LEFT(MasterCMCopy!$C355, 3)="ND-", IF(LEFT(MasterCMCopy!$C359, 3)="ND-", MasterCMCopy!$L361, MasterCMCopy!$L359) &amp; "-" &amp; MasterCMCopy!$C355, MasterCMCopy!$L355 &amp; "-" &amp; MasterCMCopy!$I355))</f>
        <v>tedm:MG-NonPublishedInformation-ND-SubcontractingDescriptionUnpublish</v>
      </c>
      <c r="C355" s="85" t="str">
        <f>IF(AND(LEFT(MasterCMCopy!$C355,6)="BT-195", OR(LEFT(MasterCMCopy!$C354,3)="ND-",$B355&lt;&gt;$B354)),MasterCMCopy!$L355,"")</f>
        <v/>
      </c>
      <c r="D355" s="84" t="str">
        <f>IF(AND(LEFT(MasterCMCopy!$C355,3)="ND-", OR(MasterCMCopy!$N355&lt;&gt;MasterCMCopy!$N354, MasterCMCopy!$P355&lt;&gt;MasterCMCopy!$P354)),MasterCMCopy!$C355,"")</f>
        <v/>
      </c>
      <c r="E355" s="84" t="str">
        <f>IF(AND(LEFT(MasterCMCopy!$C355,3)="ND-", OR(MasterCMCopy!$N355&lt;&gt;MasterCMCopy!$N354, MasterCMCopy!$P355&lt;&gt;MasterCMCopy!$P354)),MasterCMCopy!$N355,"")</f>
        <v/>
      </c>
      <c r="F355" s="86" t="str">
        <f>IFERROR(__xludf.DUMMYFUNCTION("IF($E355="""", """", REGEXEXTRACT($E355,""efbc:FieldIdentifierCode[^\]]+""))"),"")</f>
        <v/>
      </c>
      <c r="G355" s="87" t="str">
        <f>MasterCMCopy!A355</f>
        <v>1.9</v>
      </c>
      <c r="H355" s="87" t="str">
        <f>MasterCMCopy!B355</f>
        <v/>
      </c>
      <c r="J355" s="86" t="str">
        <f>IF(LEFT(MasterCMCopy!$C355,3)="ND-", IF(LEFT(MasterCMCopy!$X355,10)&lt;&gt;"epo:NonPub", MasterCMCopy!$L355, IF(RIGHT(MasterCMCopy!$X355,13)="epo:Procedure", "MG-Procedure", "")), "")</f>
        <v>MG-SubcontractingEstimate-foreseesSubcontracting-Tender</v>
      </c>
      <c r="K355" s="85" t="str">
        <f>IF(J355="", "", IF(J355="MG-Procedure", "ND-Root", MasterCMCopy!H355))</f>
        <v>ND-SubcontractedContract</v>
      </c>
      <c r="L355" s="84" t="str">
        <f>IF($J355="", "", MasterCMCopy!$C355 &amp; " (concernsMaskedObject)")</f>
        <v>ND-SubcontractingDescriptionUnpublish (concernsMaskedObject)</v>
      </c>
      <c r="M355" s="84" t="str">
        <f>IFERROR(__xludf.DUMMYFUNCTION("IF($J355="""", """", ""Connection from NonPublishedInformation to "" &amp; REGEXEXTRACT(MasterCMCopy!$X355, "".*:(.*)"") &amp; "" under "" &amp; $J355 &amp; ""_"" &amp; $K355)"),"Connection from NonPublishedInformation to SubcontractingEstimate under MG-SubcontractingEstimate-foreseesSubcontracting-Tender_ND-SubcontractedContract")</f>
        <v>Connection from NonPublishedInformation to SubcontractingEstimate under MG-SubcontractingEstimate-foreseesSubcontracting-Tender_ND-SubcontractedContract</v>
      </c>
      <c r="N355" s="84" t="str">
        <f t="shared" si="6"/>
        <v>tedm:MG-SubcontractingEstimate-foreseesSubcontracting-Tender_ND-SubcontractedContract</v>
      </c>
      <c r="O355" s="86" t="str">
        <f>IFERROR(__xludf.DUMMYFUNCTION("IF($J355="""", """", IF($J355=""MG-Procedure"", """", REGEXREPLACE(MasterCMCopy!$P355,""\[[^\]]+\]"","""")))"),"efac:FieldsPrivacy")</f>
        <v>efac:FieldsPrivacy</v>
      </c>
      <c r="P355" s="83" t="str">
        <f>IFERROR(__xludf.DUMMYFUNCTION("REGEXREPLACE($O355,""[^/]+"","".."")"),"..")</f>
        <v>..</v>
      </c>
      <c r="Q355" s="84" t="str">
        <f>IF(AND(LEFT(MasterCMCopy!$C355,6)="BT-195", OR(MasterCMCopy!$O355&lt;&gt;MasterCMCopy!$O354,$G355&lt;&gt;$G354,$H355&lt;&gt;$H354)),MasterCMCopy!$C355,"")</f>
        <v/>
      </c>
      <c r="R355" s="84" t="str">
        <f>IF(AND(LEFT(MasterCMCopy!$C355,6)="BT-195", OR(MasterCMCopy!$O355&lt;&gt;MasterCMCopy!$O354,$G355&lt;&gt;$G354,$H355&lt;&gt;$H354)), "The field " &amp; MasterCMCopy!$C355 &amp; ", " &amp; MasterCMCopy!$D355 &amp; ", specifies information to generate the URI of the masked property","")</f>
        <v/>
      </c>
      <c r="S355" s="84" t="str">
        <f>IF(AND(LEFT(MasterCMCopy!$C355,6)="BT-195", OR(MasterCMCopy!$O355&lt;&gt;MasterCMCopy!$O354,$G355&lt;&gt;$G354,$H355&lt;&gt;$H354)),MasterCMCopy!$O355,"")</f>
        <v/>
      </c>
      <c r="T355" s="84" t="str">
        <f>IFERROR(__xludf.DUMMYFUNCTION("IF(AND(LEFT(MasterCMCopy!$C355,6)=""BT-195"", MasterCMCopy!$O355&lt;&gt;MasterCMCopy!$O354),IFNA(REGEXEXTRACT(MasterCMCopy!$Y355,""&lt;(.*)&gt;""),""UNKNOWN""),"""")"),"")</f>
        <v/>
      </c>
      <c r="U355" s="84" t="str">
        <f>IF(AND(LEFT(MasterCMCopy!$C355,6)="BT-197", MasterCMCopy!$C355&lt;&gt;MasterCMCopy!$C354),MasterCMCopy!$C355,"")</f>
        <v/>
      </c>
      <c r="V355" s="84" t="str">
        <f>IF(AND(LEFT(MasterCMCopy!$C355,6)="BT-197", MasterCMCopy!$C355&lt;&gt;MasterCMCopy!$C354), "In " &amp; MasterCMCopy!$C355 &amp; ", " &amp; MasterCMCopy!$D355 &amp; ", we link to the at-voc:non-publication-justification controlled list","")</f>
        <v/>
      </c>
      <c r="W355" s="84" t="str">
        <f>IF(AND(LEFT(MasterCMCopy!$C355,6)="BT-198", MasterCMCopy!$C355&lt;&gt;MasterCMCopy!$C354),MasterCMCopy!$C355,"")</f>
        <v/>
      </c>
      <c r="X355" s="84" t="str">
        <f>IF(AND(LEFT(MasterCMCopy!$C355,6)="BT-198", MasterCMCopy!$C355&lt;&gt;MasterCMCopy!$C354), MasterCMCopy!$D355 &amp; IF(AND(MasterCMCopy!$C355=MasterCMCopy!$C356, MasterCMCopy!$D355&lt;&gt;MasterCMCopy!$D356), (" (" &amp; MasterCMCopy!$D356 &amp; " below SDK 1.6)"), ""),"")</f>
        <v/>
      </c>
      <c r="Y355" s="84" t="str">
        <f t="shared" si="2"/>
        <v>tedm:MG-langString-hasConfidentialityJustification--NonPublishedInformation-ND-SubcontractingDescriptionUnpublish</v>
      </c>
      <c r="Z355" s="84" t="str">
        <f t="shared" si="3"/>
        <v/>
      </c>
      <c r="AA355" s="84" t="str">
        <f>IF(AND(LEFT(MasterCMCopy!$C355,6)="BT-196", MasterCMCopy!$C355&lt;&gt;MasterCMCopy!$C354),MasterCMCopy!$C355,"")</f>
        <v/>
      </c>
      <c r="AB355" s="84" t="str">
        <f>IF(AND(LEFT(MasterCMCopy!$C355,6)="BT-196", MasterCMCopy!$C355&lt;&gt;MasterCMCopy!$C354), MasterCMCopy!$D355 &amp; " of " &amp; MasterCMCopy!$L355 &amp; " under " &amp; MasterCMCopy!$I355,"")</f>
        <v/>
      </c>
      <c r="AC355" s="84" t="str">
        <f t="shared" si="4"/>
        <v/>
      </c>
      <c r="AD355" s="84" t="str">
        <f t="shared" si="5"/>
        <v/>
      </c>
    </row>
    <row r="356">
      <c r="A356" s="84" t="str">
        <f t="shared" si="1"/>
        <v/>
      </c>
      <c r="B356" s="84" t="str">
        <f>IF(MasterCMCopy!$X356="","---", "tedm:" &amp; IF(LEFT(MasterCMCopy!$C356, 3)="ND-", IF(LEFT(MasterCMCopy!$C360, 3)="ND-", MasterCMCopy!$L362, MasterCMCopy!$L360) &amp; "-" &amp; MasterCMCopy!$C356, MasterCMCopy!$L356 &amp; "-" &amp; MasterCMCopy!$I356))</f>
        <v>tedm:MG-NonPublishedInformation-ND-SubcontractingDescriptionUnpublish</v>
      </c>
      <c r="C356" s="85" t="str">
        <f>IF(AND(LEFT(MasterCMCopy!$C356,6)="BT-195", OR(LEFT(MasterCMCopy!$C355,3)="ND-",$B356&lt;&gt;$B355)),MasterCMCopy!$L356,"")</f>
        <v>MG-NonPublishedInformation</v>
      </c>
      <c r="D356" s="84" t="str">
        <f>IF(AND(LEFT(MasterCMCopy!$C356,3)="ND-", OR(MasterCMCopy!$N356&lt;&gt;MasterCMCopy!$N355, MasterCMCopy!$P356&lt;&gt;MasterCMCopy!$P355)),MasterCMCopy!$C356,"")</f>
        <v/>
      </c>
      <c r="E356" s="84" t="str">
        <f>IF(AND(LEFT(MasterCMCopy!$C356,3)="ND-", OR(MasterCMCopy!$N356&lt;&gt;MasterCMCopy!$N355, MasterCMCopy!$P356&lt;&gt;MasterCMCopy!$P355)),MasterCMCopy!$N356,"")</f>
        <v/>
      </c>
      <c r="F356" s="86" t="str">
        <f>IFERROR(__xludf.DUMMYFUNCTION("IF($E356="""", """", REGEXEXTRACT($E356,""efbc:FieldIdentifierCode[^\]]+""))"),"")</f>
        <v/>
      </c>
      <c r="G356" s="87" t="str">
        <f>MasterCMCopy!A356</f>
        <v/>
      </c>
      <c r="H356" s="87" t="str">
        <f>MasterCMCopy!B356</f>
        <v>1.8</v>
      </c>
      <c r="J356" s="86" t="str">
        <f>IF(LEFT(MasterCMCopy!$C356,3)="ND-", IF(LEFT(MasterCMCopy!$X356,10)&lt;&gt;"epo:NonPub", MasterCMCopy!$L356, IF(RIGHT(MasterCMCopy!$X356,13)="epo:Procedure", "MG-Procedure", "")), "")</f>
        <v/>
      </c>
      <c r="K356" s="85" t="str">
        <f>IF(J356="", "", IF(J356="MG-Procedure", "ND-Root", MasterCMCopy!H356))</f>
        <v/>
      </c>
      <c r="L356" s="84" t="str">
        <f>IF($J356="", "", MasterCMCopy!$C356 &amp; " (concernsMaskedObject)")</f>
        <v/>
      </c>
      <c r="M356" s="84" t="str">
        <f>IFERROR(__xludf.DUMMYFUNCTION("IF($J356="""", """", ""Connection from NonPublishedInformation to "" &amp; REGEXEXTRACT(MasterCMCopy!$X356, "".*:(.*)"") &amp; "" under "" &amp; $J356 &amp; ""_"" &amp; $K356)"),"")</f>
        <v/>
      </c>
      <c r="N356" s="84" t="str">
        <f t="shared" si="6"/>
        <v/>
      </c>
      <c r="O356" s="86" t="str">
        <f>IFERROR(__xludf.DUMMYFUNCTION("IF($J356="""", """", IF($J356=""MG-Procedure"", """", REGEXREPLACE(MasterCMCopy!$P356,""\[[^\]]+\]"","""")))"),"")</f>
        <v/>
      </c>
      <c r="P356" s="83" t="str">
        <f>IFERROR(__xludf.DUMMYFUNCTION("REGEXREPLACE($O356,""[^/]+"","".."")"),"")</f>
        <v/>
      </c>
      <c r="Q356" s="84" t="str">
        <f>IF(AND(LEFT(MasterCMCopy!$C356,6)="BT-195", OR(MasterCMCopy!$O356&lt;&gt;MasterCMCopy!$O355,$G356&lt;&gt;$G355,$H356&lt;&gt;$H355)),MasterCMCopy!$C356,"")</f>
        <v>BT-195(BT-554)-Tender</v>
      </c>
      <c r="R356" s="84" t="str">
        <f>IF(AND(LEFT(MasterCMCopy!$C356,6)="BT-195", OR(MasterCMCopy!$O356&lt;&gt;MasterCMCopy!$O355,$G356&lt;&gt;$G355,$H356&lt;&gt;$H355)), "The field " &amp; MasterCMCopy!$C356 &amp; ", " &amp; MasterCMCopy!$D356 &amp; ", specifies information to generate the URI of the masked property","")</f>
        <v>The field BT-195(BT-554)-Tender, Unpublished Identifier, specifies information to generate the URI of the masked property</v>
      </c>
      <c r="S356" s="84" t="str">
        <f>IF(AND(LEFT(MasterCMCopy!$C356,6)="BT-195", OR(MasterCMCopy!$O356&lt;&gt;MasterCMCopy!$O355,$G356&lt;&gt;$G355,$H356&lt;&gt;$H355)),MasterCMCopy!$O356,"")</f>
        <v>efbc:FieldIdentifierCode/text() = 'sub-des'</v>
      </c>
      <c r="T356" s="88" t="str">
        <f>IFERROR(__xludf.DUMMYFUNCTION("IF(AND(LEFT(MasterCMCopy!$C356,6)=""BT-195"", MasterCMCopy!$O356&lt;&gt;MasterCMCopy!$O355),IFNA(REGEXEXTRACT(MasterCMCopy!$Y356,""&lt;(.*)&gt;""),""UNKNOWN""),"""")"),"http://purl.org/dc/terms/description")</f>
        <v>http://purl.org/dc/terms/description</v>
      </c>
      <c r="U356" s="84" t="str">
        <f>IF(AND(LEFT(MasterCMCopy!$C356,6)="BT-197", MasterCMCopy!$C356&lt;&gt;MasterCMCopy!$C355),MasterCMCopy!$C356,"")</f>
        <v/>
      </c>
      <c r="V356" s="84" t="str">
        <f>IF(AND(LEFT(MasterCMCopy!$C356,6)="BT-197", MasterCMCopy!$C356&lt;&gt;MasterCMCopy!$C355), "In " &amp; MasterCMCopy!$C356 &amp; ", " &amp; MasterCMCopy!$D356 &amp; ", we link to the at-voc:non-publication-justification controlled list","")</f>
        <v/>
      </c>
      <c r="W356" s="84" t="str">
        <f>IF(AND(LEFT(MasterCMCopy!$C356,6)="BT-198", MasterCMCopy!$C356&lt;&gt;MasterCMCopy!$C355),MasterCMCopy!$C356,"")</f>
        <v/>
      </c>
      <c r="X356" s="84" t="str">
        <f>IF(AND(LEFT(MasterCMCopy!$C356,6)="BT-198", MasterCMCopy!$C356&lt;&gt;MasterCMCopy!$C355), MasterCMCopy!$D356 &amp; IF(AND(MasterCMCopy!$C356=MasterCMCopy!$C357, MasterCMCopy!$D356&lt;&gt;MasterCMCopy!$D357), (" (" &amp; MasterCMCopy!$D357 &amp; " below SDK 1.6)"), ""),"")</f>
        <v/>
      </c>
      <c r="Y356" s="84" t="str">
        <f t="shared" si="2"/>
        <v>tedm:MG-langString-hasConfidentialityJustification--NonPublishedInformation-ND-SubcontractingDescriptionUnpublish</v>
      </c>
      <c r="Z356" s="84" t="str">
        <f t="shared" si="3"/>
        <v/>
      </c>
      <c r="AA356" s="84" t="str">
        <f>IF(AND(LEFT(MasterCMCopy!$C356,6)="BT-196", MasterCMCopy!$C356&lt;&gt;MasterCMCopy!$C355),MasterCMCopy!$C356,"")</f>
        <v/>
      </c>
      <c r="AB356" s="84" t="str">
        <f>IF(AND(LEFT(MasterCMCopy!$C356,6)="BT-196", MasterCMCopy!$C356&lt;&gt;MasterCMCopy!$C355), MasterCMCopy!$D356 &amp; " of " &amp; MasterCMCopy!$L356 &amp; " under " &amp; MasterCMCopy!$I356,"")</f>
        <v/>
      </c>
      <c r="AC356" s="84" t="str">
        <f t="shared" si="4"/>
        <v/>
      </c>
      <c r="AD356" s="84" t="str">
        <f t="shared" si="5"/>
        <v/>
      </c>
    </row>
    <row r="357">
      <c r="A357" s="84" t="str">
        <f t="shared" si="1"/>
        <v/>
      </c>
      <c r="B357" s="84" t="str">
        <f>IF(MasterCMCopy!$X357="","---", "tedm:" &amp; IF(LEFT(MasterCMCopy!$C357, 3)="ND-", IF(LEFT(MasterCMCopy!$C361, 3)="ND-", MasterCMCopy!$L363, MasterCMCopy!$L361) &amp; "-" &amp; MasterCMCopy!$C357, MasterCMCopy!$L357 &amp; "-" &amp; MasterCMCopy!$I357))</f>
        <v>tedm:MG-NonPublishedInformation-ND-SubcontractingDescriptionUnpublish</v>
      </c>
      <c r="C357" s="85" t="str">
        <f>IF(AND(LEFT(MasterCMCopy!$C357,6)="BT-195", OR(LEFT(MasterCMCopy!$C356,3)="ND-",$B357&lt;&gt;$B356)),MasterCMCopy!$L357,"")</f>
        <v/>
      </c>
      <c r="D357" s="84" t="str">
        <f>IF(AND(LEFT(MasterCMCopy!$C357,3)="ND-", OR(MasterCMCopy!$N357&lt;&gt;MasterCMCopy!$N356, MasterCMCopy!$P357&lt;&gt;MasterCMCopy!$P356)),MasterCMCopy!$C357,"")</f>
        <v/>
      </c>
      <c r="E357" s="84" t="str">
        <f>IF(AND(LEFT(MasterCMCopy!$C357,3)="ND-", OR(MasterCMCopy!$N357&lt;&gt;MasterCMCopy!$N356, MasterCMCopy!$P357&lt;&gt;MasterCMCopy!$P356)),MasterCMCopy!$N357,"")</f>
        <v/>
      </c>
      <c r="F357" s="86" t="str">
        <f>IFERROR(__xludf.DUMMYFUNCTION("IF($E357="""", """", REGEXEXTRACT($E357,""efbc:FieldIdentifierCode[^\]]+""))"),"")</f>
        <v/>
      </c>
      <c r="G357" s="87" t="str">
        <f>MasterCMCopy!A357</f>
        <v>1.9</v>
      </c>
      <c r="H357" s="87" t="str">
        <f>MasterCMCopy!B357</f>
        <v/>
      </c>
      <c r="J357" s="86" t="str">
        <f>IF(LEFT(MasterCMCopy!$C357,3)="ND-", IF(LEFT(MasterCMCopy!$X357,10)&lt;&gt;"epo:NonPub", MasterCMCopy!$L357, IF(RIGHT(MasterCMCopy!$X357,13)="epo:Procedure", "MG-Procedure", "")), "")</f>
        <v/>
      </c>
      <c r="K357" s="85" t="str">
        <f>IF(J357="", "", IF(J357="MG-Procedure", "ND-Root", MasterCMCopy!H357))</f>
        <v/>
      </c>
      <c r="L357" s="84" t="str">
        <f>IF($J357="", "", MasterCMCopy!$C357 &amp; " (concernsMaskedObject)")</f>
        <v/>
      </c>
      <c r="M357" s="84" t="str">
        <f>IFERROR(__xludf.DUMMYFUNCTION("IF($J357="""", """", ""Connection from NonPublishedInformation to "" &amp; REGEXEXTRACT(MasterCMCopy!$X357, "".*:(.*)"") &amp; "" under "" &amp; $J357 &amp; ""_"" &amp; $K357)"),"")</f>
        <v/>
      </c>
      <c r="N357" s="84" t="str">
        <f t="shared" si="6"/>
        <v/>
      </c>
      <c r="O357" s="86" t="str">
        <f>IFERROR(__xludf.DUMMYFUNCTION("IF($J357="""", """", IF($J357=""MG-Procedure"", """", REGEXREPLACE(MasterCMCopy!$P357,""\[[^\]]+\]"","""")))"),"")</f>
        <v/>
      </c>
      <c r="P357" s="83" t="str">
        <f>IFERROR(__xludf.DUMMYFUNCTION("REGEXREPLACE($O357,""[^/]+"","".."")"),"")</f>
        <v/>
      </c>
      <c r="Q357" s="84" t="str">
        <f>IF(AND(LEFT(MasterCMCopy!$C357,6)="BT-195", OR(MasterCMCopy!$O357&lt;&gt;MasterCMCopy!$O356,$G357&lt;&gt;$G356,$H357&lt;&gt;$H356)),MasterCMCopy!$C357,"")</f>
        <v>BT-195(BT-554)-Tender</v>
      </c>
      <c r="R357" s="84" t="str">
        <f>IF(AND(LEFT(MasterCMCopy!$C357,6)="BT-195", OR(MasterCMCopy!$O357&lt;&gt;MasterCMCopy!$O356,$G357&lt;&gt;$G356,$H357&lt;&gt;$H356)), "The field " &amp; MasterCMCopy!$C357 &amp; ", " &amp; MasterCMCopy!$D357 &amp; ", specifies information to generate the URI of the masked property","")</f>
        <v>The field BT-195(BT-554)-Tender, Unpublished Identifier, specifies information to generate the URI of the masked property</v>
      </c>
      <c r="S357" s="84" t="str">
        <f>IF(AND(LEFT(MasterCMCopy!$C357,6)="BT-195", OR(MasterCMCopy!$O357&lt;&gt;MasterCMCopy!$O356,$G357&lt;&gt;$G356,$H357&lt;&gt;$H356)),MasterCMCopy!$O357,"")</f>
        <v>efbc:FieldIdentifierCode/text() = 'sub-des'</v>
      </c>
      <c r="T357" s="84" t="str">
        <f>IFERROR(__xludf.DUMMYFUNCTION("IF(AND(LEFT(MasterCMCopy!$C357,6)=""BT-195"", MasterCMCopy!$O357&lt;&gt;MasterCMCopy!$O356),IFNA(REGEXEXTRACT(MasterCMCopy!$Y357,""&lt;(.*)&gt;""),""UNKNOWN""),"""")"),"")</f>
        <v/>
      </c>
      <c r="U357" s="84" t="str">
        <f>IF(AND(LEFT(MasterCMCopy!$C357,6)="BT-197", MasterCMCopy!$C357&lt;&gt;MasterCMCopy!$C356),MasterCMCopy!$C357,"")</f>
        <v/>
      </c>
      <c r="V357" s="84" t="str">
        <f>IF(AND(LEFT(MasterCMCopy!$C357,6)="BT-197", MasterCMCopy!$C357&lt;&gt;MasterCMCopy!$C356), "In " &amp; MasterCMCopy!$C357 &amp; ", " &amp; MasterCMCopy!$D357 &amp; ", we link to the at-voc:non-publication-justification controlled list","")</f>
        <v/>
      </c>
      <c r="W357" s="84" t="str">
        <f>IF(AND(LEFT(MasterCMCopy!$C357,6)="BT-198", MasterCMCopy!$C357&lt;&gt;MasterCMCopy!$C356),MasterCMCopy!$C357,"")</f>
        <v/>
      </c>
      <c r="X357" s="84" t="str">
        <f>IF(AND(LEFT(MasterCMCopy!$C357,6)="BT-198", MasterCMCopy!$C357&lt;&gt;MasterCMCopy!$C356), MasterCMCopy!$D357 &amp; IF(AND(MasterCMCopy!$C357=MasterCMCopy!$C358, MasterCMCopy!$D357&lt;&gt;MasterCMCopy!$D358), (" (" &amp; MasterCMCopy!$D358 &amp; " below SDK 1.6)"), ""),"")</f>
        <v/>
      </c>
      <c r="Y357" s="84" t="str">
        <f t="shared" si="2"/>
        <v>tedm:MG-langString-hasConfidentialityJustification--NonPublishedInformation-ND-SubcontractingDescriptionUnpublish</v>
      </c>
      <c r="Z357" s="84" t="str">
        <f t="shared" si="3"/>
        <v/>
      </c>
      <c r="AA357" s="84" t="str">
        <f>IF(AND(LEFT(MasterCMCopy!$C357,6)="BT-196", MasterCMCopy!$C357&lt;&gt;MasterCMCopy!$C356),MasterCMCopy!$C357,"")</f>
        <v/>
      </c>
      <c r="AB357" s="84" t="str">
        <f>IF(AND(LEFT(MasterCMCopy!$C357,6)="BT-196", MasterCMCopy!$C357&lt;&gt;MasterCMCopy!$C356), MasterCMCopy!$D357 &amp; " of " &amp; MasterCMCopy!$L357 &amp; " under " &amp; MasterCMCopy!$I357,"")</f>
        <v/>
      </c>
      <c r="AC357" s="84" t="str">
        <f t="shared" si="4"/>
        <v/>
      </c>
      <c r="AD357" s="84" t="str">
        <f t="shared" si="5"/>
        <v/>
      </c>
    </row>
    <row r="358">
      <c r="A358" s="84" t="str">
        <f t="shared" si="1"/>
        <v/>
      </c>
      <c r="B358" s="84" t="str">
        <f>IF(MasterCMCopy!$X358="","---", "tedm:" &amp; IF(LEFT(MasterCMCopy!$C358, 3)="ND-", IF(LEFT(MasterCMCopy!$C362, 3)="ND-", MasterCMCopy!$L364, MasterCMCopy!$L362) &amp; "-" &amp; MasterCMCopy!$C358, MasterCMCopy!$L358 &amp; "-" &amp; MasterCMCopy!$I358))</f>
        <v>tedm:MG-NonPublishedInformation-ND-SubcontractingDescriptionUnpublish</v>
      </c>
      <c r="C358" s="85" t="str">
        <f>IF(AND(LEFT(MasterCMCopy!$C358,6)="BT-195", OR(LEFT(MasterCMCopy!$C357,3)="ND-",$B358&lt;&gt;$B357)),MasterCMCopy!$L358,"")</f>
        <v/>
      </c>
      <c r="D358" s="84" t="str">
        <f>IF(AND(LEFT(MasterCMCopy!$C358,3)="ND-", OR(MasterCMCopy!$N358&lt;&gt;MasterCMCopy!$N357, MasterCMCopy!$P358&lt;&gt;MasterCMCopy!$P357)),MasterCMCopy!$C358,"")</f>
        <v/>
      </c>
      <c r="E358" s="84" t="str">
        <f>IF(AND(LEFT(MasterCMCopy!$C358,3)="ND-", OR(MasterCMCopy!$N358&lt;&gt;MasterCMCopy!$N357, MasterCMCopy!$P358&lt;&gt;MasterCMCopy!$P357)),MasterCMCopy!$N358,"")</f>
        <v/>
      </c>
      <c r="F358" s="86" t="str">
        <f>IFERROR(__xludf.DUMMYFUNCTION("IF($E358="""", """", REGEXEXTRACT($E358,""efbc:FieldIdentifierCode[^\]]+""))"),"")</f>
        <v/>
      </c>
      <c r="G358" s="87" t="str">
        <f>MasterCMCopy!A358</f>
        <v/>
      </c>
      <c r="H358" s="87" t="str">
        <f>MasterCMCopy!B358</f>
        <v>1.8</v>
      </c>
      <c r="J358" s="86" t="str">
        <f>IF(LEFT(MasterCMCopy!$C358,3)="ND-", IF(LEFT(MasterCMCopy!$X358,10)&lt;&gt;"epo:NonPub", MasterCMCopy!$L358, IF(RIGHT(MasterCMCopy!$X358,13)="epo:Procedure", "MG-Procedure", "")), "")</f>
        <v/>
      </c>
      <c r="K358" s="85" t="str">
        <f>IF(J358="", "", IF(J358="MG-Procedure", "ND-Root", MasterCMCopy!H358))</f>
        <v/>
      </c>
      <c r="L358" s="84" t="str">
        <f>IF($J358="", "", MasterCMCopy!$C358 &amp; " (concernsMaskedObject)")</f>
        <v/>
      </c>
      <c r="M358" s="84" t="str">
        <f>IFERROR(__xludf.DUMMYFUNCTION("IF($J358="""", """", ""Connection from NonPublishedInformation to "" &amp; REGEXEXTRACT(MasterCMCopy!$X358, "".*:(.*)"") &amp; "" under "" &amp; $J358 &amp; ""_"" &amp; $K358)"),"")</f>
        <v/>
      </c>
      <c r="N358" s="84" t="str">
        <f t="shared" si="6"/>
        <v/>
      </c>
      <c r="O358" s="86" t="str">
        <f>IFERROR(__xludf.DUMMYFUNCTION("IF($J358="""", """", IF($J358=""MG-Procedure"", """", REGEXREPLACE(MasterCMCopy!$P358,""\[[^\]]+\]"","""")))"),"")</f>
        <v/>
      </c>
      <c r="P358" s="83" t="str">
        <f>IFERROR(__xludf.DUMMYFUNCTION("REGEXREPLACE($O358,""[^/]+"","".."")"),"")</f>
        <v/>
      </c>
      <c r="Q358" s="84" t="str">
        <f>IF(AND(LEFT(MasterCMCopy!$C358,6)="BT-195", OR(MasterCMCopy!$O358&lt;&gt;MasterCMCopy!$O357,$G358&lt;&gt;$G357,$H358&lt;&gt;$H357)),MasterCMCopy!$C358,"")</f>
        <v/>
      </c>
      <c r="R358" s="84" t="str">
        <f>IF(AND(LEFT(MasterCMCopy!$C358,6)="BT-195", OR(MasterCMCopy!$O358&lt;&gt;MasterCMCopy!$O357,$G358&lt;&gt;$G357,$H358&lt;&gt;$H357)), "The field " &amp; MasterCMCopy!$C358 &amp; ", " &amp; MasterCMCopy!$D358 &amp; ", specifies information to generate the URI of the masked property","")</f>
        <v/>
      </c>
      <c r="S358" s="84" t="str">
        <f>IF(AND(LEFT(MasterCMCopy!$C358,6)="BT-195", OR(MasterCMCopy!$O358&lt;&gt;MasterCMCopy!$O357,$G358&lt;&gt;$G357,$H358&lt;&gt;$H357)),MasterCMCopy!$O358,"")</f>
        <v/>
      </c>
      <c r="T358" s="84" t="str">
        <f>IFERROR(__xludf.DUMMYFUNCTION("IF(AND(LEFT(MasterCMCopy!$C358,6)=""BT-195"", MasterCMCopy!$O358&lt;&gt;MasterCMCopy!$O357),IFNA(REGEXEXTRACT(MasterCMCopy!$Y358,""&lt;(.*)&gt;""),""UNKNOWN""),"""")"),"")</f>
        <v/>
      </c>
      <c r="U358" s="84" t="str">
        <f>IF(AND(LEFT(MasterCMCopy!$C358,6)="BT-197", MasterCMCopy!$C358&lt;&gt;MasterCMCopy!$C357),MasterCMCopy!$C358,"")</f>
        <v/>
      </c>
      <c r="V358" s="84" t="str">
        <f>IF(AND(LEFT(MasterCMCopy!$C358,6)="BT-197", MasterCMCopy!$C358&lt;&gt;MasterCMCopy!$C357), "In " &amp; MasterCMCopy!$C358 &amp; ", " &amp; MasterCMCopy!$D358 &amp; ", we link to the at-voc:non-publication-justification controlled list","")</f>
        <v/>
      </c>
      <c r="W358" s="84" t="str">
        <f>IF(AND(LEFT(MasterCMCopy!$C358,6)="BT-198", MasterCMCopy!$C358&lt;&gt;MasterCMCopy!$C357),MasterCMCopy!$C358,"")</f>
        <v/>
      </c>
      <c r="X358" s="84" t="str">
        <f>IF(AND(LEFT(MasterCMCopy!$C358,6)="BT-198", MasterCMCopy!$C358&lt;&gt;MasterCMCopy!$C357), MasterCMCopy!$D358 &amp; IF(AND(MasterCMCopy!$C358=MasterCMCopy!$C359, MasterCMCopy!$D358&lt;&gt;MasterCMCopy!$D359), (" (" &amp; MasterCMCopy!$D359 &amp; " below SDK 1.6)"), ""),"")</f>
        <v/>
      </c>
      <c r="Y358" s="84" t="str">
        <f t="shared" si="2"/>
        <v>tedm:MG-langString-hasConfidentialityJustification--NonPublishedInformation-ND-SubcontractingDescriptionUnpublish</v>
      </c>
      <c r="Z358" s="84" t="str">
        <f t="shared" si="3"/>
        <v/>
      </c>
      <c r="AA358" s="84" t="str">
        <f>IF(AND(LEFT(MasterCMCopy!$C358,6)="BT-196", MasterCMCopy!$C358&lt;&gt;MasterCMCopy!$C357),MasterCMCopy!$C358,"")</f>
        <v>BT-196(BT-554)-Tender</v>
      </c>
      <c r="AB358" s="84" t="str">
        <f>IF(AND(LEFT(MasterCMCopy!$C358,6)="BT-196", MasterCMCopy!$C358&lt;&gt;MasterCMCopy!$C357), MasterCMCopy!$D358 &amp; " of " &amp; MasterCMCopy!$L358 &amp; " under " &amp; MasterCMCopy!$I358,"")</f>
        <v>Unpublished Justification Description of MG-NonPublishedInformation under ND-SubcontractingDescriptionUnpublish</v>
      </c>
      <c r="AC358" s="84" t="str">
        <f t="shared" si="4"/>
        <v>BT-196(BT-554)-Tender-Language</v>
      </c>
      <c r="AD358" s="84" t="str">
        <f t="shared" si="5"/>
        <v>Language of Unpublished Justification Description of MG-NonPublishedInformation under ND-SubcontractingDescriptionUnpublish</v>
      </c>
    </row>
    <row r="359">
      <c r="A359" s="84" t="str">
        <f t="shared" si="1"/>
        <v/>
      </c>
      <c r="B359" s="84" t="str">
        <f>IF(MasterCMCopy!$X359="","---", "tedm:" &amp; IF(LEFT(MasterCMCopy!$C359, 3)="ND-", IF(LEFT(MasterCMCopy!$C363, 3)="ND-", MasterCMCopy!$L365, MasterCMCopy!$L363) &amp; "-" &amp; MasterCMCopy!$C359, MasterCMCopy!$L359 &amp; "-" &amp; MasterCMCopy!$I359))</f>
        <v>tedm:MG-NonPublishedInformation-ND-SubcontractingDescriptionUnpublish</v>
      </c>
      <c r="C359" s="85" t="str">
        <f>IF(AND(LEFT(MasterCMCopy!$C359,6)="BT-195", OR(LEFT(MasterCMCopy!$C358,3)="ND-",$B359&lt;&gt;$B358)),MasterCMCopy!$L359,"")</f>
        <v/>
      </c>
      <c r="D359" s="84" t="str">
        <f>IF(AND(LEFT(MasterCMCopy!$C359,3)="ND-", OR(MasterCMCopy!$N359&lt;&gt;MasterCMCopy!$N358, MasterCMCopy!$P359&lt;&gt;MasterCMCopy!$P358)),MasterCMCopy!$C359,"")</f>
        <v/>
      </c>
      <c r="E359" s="84" t="str">
        <f>IF(AND(LEFT(MasterCMCopy!$C359,3)="ND-", OR(MasterCMCopy!$N359&lt;&gt;MasterCMCopy!$N358, MasterCMCopy!$P359&lt;&gt;MasterCMCopy!$P358)),MasterCMCopy!$N359,"")</f>
        <v/>
      </c>
      <c r="F359" s="86" t="str">
        <f>IFERROR(__xludf.DUMMYFUNCTION("IF($E359="""", """", REGEXEXTRACT($E359,""efbc:FieldIdentifierCode[^\]]+""))"),"")</f>
        <v/>
      </c>
      <c r="G359" s="87" t="str">
        <f>MasterCMCopy!A359</f>
        <v>1.9</v>
      </c>
      <c r="H359" s="87" t="str">
        <f>MasterCMCopy!B359</f>
        <v/>
      </c>
      <c r="J359" s="86" t="str">
        <f>IF(LEFT(MasterCMCopy!$C359,3)="ND-", IF(LEFT(MasterCMCopy!$X359,10)&lt;&gt;"epo:NonPub", MasterCMCopy!$L359, IF(RIGHT(MasterCMCopy!$X359,13)="epo:Procedure", "MG-Procedure", "")), "")</f>
        <v/>
      </c>
      <c r="K359" s="85" t="str">
        <f>IF(J359="", "", IF(J359="MG-Procedure", "ND-Root", MasterCMCopy!H359))</f>
        <v/>
      </c>
      <c r="L359" s="84" t="str">
        <f>IF($J359="", "", MasterCMCopy!$C359 &amp; " (concernsMaskedObject)")</f>
        <v/>
      </c>
      <c r="M359" s="84" t="str">
        <f>IFERROR(__xludf.DUMMYFUNCTION("IF($J359="""", """", ""Connection from NonPublishedInformation to "" &amp; REGEXEXTRACT(MasterCMCopy!$X359, "".*:(.*)"") &amp; "" under "" &amp; $J359 &amp; ""_"" &amp; $K359)"),"")</f>
        <v/>
      </c>
      <c r="N359" s="84" t="str">
        <f t="shared" si="6"/>
        <v/>
      </c>
      <c r="O359" s="86" t="str">
        <f>IFERROR(__xludf.DUMMYFUNCTION("IF($J359="""", """", IF($J359=""MG-Procedure"", """", REGEXREPLACE(MasterCMCopy!$P359,""\[[^\]]+\]"","""")))"),"")</f>
        <v/>
      </c>
      <c r="P359" s="83" t="str">
        <f>IFERROR(__xludf.DUMMYFUNCTION("REGEXREPLACE($O359,""[^/]+"","".."")"),"")</f>
        <v/>
      </c>
      <c r="Q359" s="84" t="str">
        <f>IF(AND(LEFT(MasterCMCopy!$C359,6)="BT-195", OR(MasterCMCopy!$O359&lt;&gt;MasterCMCopy!$O358,$G359&lt;&gt;$G358,$H359&lt;&gt;$H358)),MasterCMCopy!$C359,"")</f>
        <v/>
      </c>
      <c r="R359" s="84" t="str">
        <f>IF(AND(LEFT(MasterCMCopy!$C359,6)="BT-195", OR(MasterCMCopy!$O359&lt;&gt;MasterCMCopy!$O358,$G359&lt;&gt;$G358,$H359&lt;&gt;$H358)), "The field " &amp; MasterCMCopy!$C359 &amp; ", " &amp; MasterCMCopy!$D359 &amp; ", specifies information to generate the URI of the masked property","")</f>
        <v/>
      </c>
      <c r="S359" s="84" t="str">
        <f>IF(AND(LEFT(MasterCMCopy!$C359,6)="BT-195", OR(MasterCMCopy!$O359&lt;&gt;MasterCMCopy!$O358,$G359&lt;&gt;$G358,$H359&lt;&gt;$H358)),MasterCMCopy!$O359,"")</f>
        <v/>
      </c>
      <c r="T359" s="84" t="str">
        <f>IFERROR(__xludf.DUMMYFUNCTION("IF(AND(LEFT(MasterCMCopy!$C359,6)=""BT-195"", MasterCMCopy!$O359&lt;&gt;MasterCMCopy!$O358),IFNA(REGEXEXTRACT(MasterCMCopy!$Y359,""&lt;(.*)&gt;""),""UNKNOWN""),"""")"),"")</f>
        <v/>
      </c>
      <c r="U359" s="84" t="str">
        <f>IF(AND(LEFT(MasterCMCopy!$C359,6)="BT-197", MasterCMCopy!$C359&lt;&gt;MasterCMCopy!$C358),MasterCMCopy!$C359,"")</f>
        <v/>
      </c>
      <c r="V359" s="84" t="str">
        <f>IF(AND(LEFT(MasterCMCopy!$C359,6)="BT-197", MasterCMCopy!$C359&lt;&gt;MasterCMCopy!$C358), "In " &amp; MasterCMCopy!$C359 &amp; ", " &amp; MasterCMCopy!$D359 &amp; ", we link to the at-voc:non-publication-justification controlled list","")</f>
        <v/>
      </c>
      <c r="W359" s="84" t="str">
        <f>IF(AND(LEFT(MasterCMCopy!$C359,6)="BT-198", MasterCMCopy!$C359&lt;&gt;MasterCMCopy!$C358),MasterCMCopy!$C359,"")</f>
        <v/>
      </c>
      <c r="X359" s="84" t="str">
        <f>IF(AND(LEFT(MasterCMCopy!$C359,6)="BT-198", MasterCMCopy!$C359&lt;&gt;MasterCMCopy!$C358), MasterCMCopy!$D359 &amp; IF(AND(MasterCMCopy!$C359=MasterCMCopy!$C360, MasterCMCopy!$D359&lt;&gt;MasterCMCopy!$D360), (" (" &amp; MasterCMCopy!$D360 &amp; " below SDK 1.6)"), ""),"")</f>
        <v/>
      </c>
      <c r="Y359" s="84" t="str">
        <f t="shared" si="2"/>
        <v>tedm:MG-langString-hasConfidentialityJustification--NonPublishedInformation-ND-SubcontractingDescriptionUnpublish</v>
      </c>
      <c r="Z359" s="84" t="str">
        <f t="shared" si="3"/>
        <v/>
      </c>
      <c r="AA359" s="84" t="str">
        <f>IF(AND(LEFT(MasterCMCopy!$C359,6)="BT-196", MasterCMCopy!$C359&lt;&gt;MasterCMCopy!$C358),MasterCMCopy!$C359,"")</f>
        <v/>
      </c>
      <c r="AB359" s="84" t="str">
        <f>IF(AND(LEFT(MasterCMCopy!$C359,6)="BT-196", MasterCMCopy!$C359&lt;&gt;MasterCMCopy!$C358), MasterCMCopy!$D359 &amp; " of " &amp; MasterCMCopy!$L359 &amp; " under " &amp; MasterCMCopy!$I359,"")</f>
        <v/>
      </c>
      <c r="AC359" s="84" t="str">
        <f t="shared" si="4"/>
        <v/>
      </c>
      <c r="AD359" s="84" t="str">
        <f t="shared" si="5"/>
        <v/>
      </c>
    </row>
    <row r="360">
      <c r="A360" s="84" t="str">
        <f t="shared" si="1"/>
        <v/>
      </c>
      <c r="B360" s="84" t="str">
        <f>IF(MasterCMCopy!$X360="","---", "tedm:" &amp; IF(LEFT(MasterCMCopy!$C360, 3)="ND-", IF(LEFT(MasterCMCopy!$C364, 3)="ND-", MasterCMCopy!$L366, MasterCMCopy!$L364) &amp; "-" &amp; MasterCMCopy!$C360, MasterCMCopy!$L360 &amp; "-" &amp; MasterCMCopy!$I360))</f>
        <v>tedm:MG-NonPublishedInformation-ND-SubcontractingDescriptionUnpublish</v>
      </c>
      <c r="C360" s="85" t="str">
        <f>IF(AND(LEFT(MasterCMCopy!$C360,6)="BT-195", OR(LEFT(MasterCMCopy!$C359,3)="ND-",$B360&lt;&gt;$B359)),MasterCMCopy!$L360,"")</f>
        <v/>
      </c>
      <c r="D360" s="84" t="str">
        <f>IF(AND(LEFT(MasterCMCopy!$C360,3)="ND-", OR(MasterCMCopy!$N360&lt;&gt;MasterCMCopy!$N359, MasterCMCopy!$P360&lt;&gt;MasterCMCopy!$P359)),MasterCMCopy!$C360,"")</f>
        <v/>
      </c>
      <c r="E360" s="84" t="str">
        <f>IF(AND(LEFT(MasterCMCopy!$C360,3)="ND-", OR(MasterCMCopy!$N360&lt;&gt;MasterCMCopy!$N359, MasterCMCopy!$P360&lt;&gt;MasterCMCopy!$P359)),MasterCMCopy!$N360,"")</f>
        <v/>
      </c>
      <c r="F360" s="86" t="str">
        <f>IFERROR(__xludf.DUMMYFUNCTION("IF($E360="""", """", REGEXEXTRACT($E360,""efbc:FieldIdentifierCode[^\]]+""))"),"")</f>
        <v/>
      </c>
      <c r="G360" s="87" t="str">
        <f>MasterCMCopy!A360</f>
        <v/>
      </c>
      <c r="H360" s="87" t="str">
        <f>MasterCMCopy!B360</f>
        <v>1.8</v>
      </c>
      <c r="J360" s="86" t="str">
        <f>IF(LEFT(MasterCMCopy!$C360,3)="ND-", IF(LEFT(MasterCMCopy!$X360,10)&lt;&gt;"epo:NonPub", MasterCMCopy!$L360, IF(RIGHT(MasterCMCopy!$X360,13)="epo:Procedure", "MG-Procedure", "")), "")</f>
        <v/>
      </c>
      <c r="K360" s="85" t="str">
        <f>IF(J360="", "", IF(J360="MG-Procedure", "ND-Root", MasterCMCopy!H360))</f>
        <v/>
      </c>
      <c r="L360" s="84" t="str">
        <f>IF($J360="", "", MasterCMCopy!$C360 &amp; " (concernsMaskedObject)")</f>
        <v/>
      </c>
      <c r="M360" s="84" t="str">
        <f>IFERROR(__xludf.DUMMYFUNCTION("IF($J360="""", """", ""Connection from NonPublishedInformation to "" &amp; REGEXEXTRACT(MasterCMCopy!$X360, "".*:(.*)"") &amp; "" under "" &amp; $J360 &amp; ""_"" &amp; $K360)"),"")</f>
        <v/>
      </c>
      <c r="N360" s="84" t="str">
        <f t="shared" si="6"/>
        <v/>
      </c>
      <c r="O360" s="86" t="str">
        <f>IFERROR(__xludf.DUMMYFUNCTION("IF($J360="""", """", IF($J360=""MG-Procedure"", """", REGEXREPLACE(MasterCMCopy!$P360,""\[[^\]]+\]"","""")))"),"")</f>
        <v/>
      </c>
      <c r="P360" s="83" t="str">
        <f>IFERROR(__xludf.DUMMYFUNCTION("REGEXREPLACE($O360,""[^/]+"","".."")"),"")</f>
        <v/>
      </c>
      <c r="Q360" s="84" t="str">
        <f>IF(AND(LEFT(MasterCMCopy!$C360,6)="BT-195", OR(MasterCMCopy!$O360&lt;&gt;MasterCMCopy!$O359,$G360&lt;&gt;$G359,$H360&lt;&gt;$H359)),MasterCMCopy!$C360,"")</f>
        <v/>
      </c>
      <c r="R360" s="84" t="str">
        <f>IF(AND(LEFT(MasterCMCopy!$C360,6)="BT-195", OR(MasterCMCopy!$O360&lt;&gt;MasterCMCopy!$O359,$G360&lt;&gt;$G359,$H360&lt;&gt;$H359)), "The field " &amp; MasterCMCopy!$C360 &amp; ", " &amp; MasterCMCopy!$D360 &amp; ", specifies information to generate the URI of the masked property","")</f>
        <v/>
      </c>
      <c r="S360" s="84" t="str">
        <f>IF(AND(LEFT(MasterCMCopy!$C360,6)="BT-195", OR(MasterCMCopy!$O360&lt;&gt;MasterCMCopy!$O359,$G360&lt;&gt;$G359,$H360&lt;&gt;$H359)),MasterCMCopy!$O360,"")</f>
        <v/>
      </c>
      <c r="T360" s="84" t="str">
        <f>IFERROR(__xludf.DUMMYFUNCTION("IF(AND(LEFT(MasterCMCopy!$C360,6)=""BT-195"", MasterCMCopy!$O360&lt;&gt;MasterCMCopy!$O359),IFNA(REGEXEXTRACT(MasterCMCopy!$Y360,""&lt;(.*)&gt;""),""UNKNOWN""),"""")"),"")</f>
        <v/>
      </c>
      <c r="U360" s="84" t="str">
        <f>IF(AND(LEFT(MasterCMCopy!$C360,6)="BT-197", MasterCMCopy!$C360&lt;&gt;MasterCMCopy!$C359),MasterCMCopy!$C360,"")</f>
        <v>BT-197(BT-554)-Tender</v>
      </c>
      <c r="V360" s="84" t="str">
        <f>IF(AND(LEFT(MasterCMCopy!$C360,6)="BT-197", MasterCMCopy!$C360&lt;&gt;MasterCMCopy!$C359), "In " &amp; MasterCMCopy!$C360 &amp; ", " &amp; MasterCMCopy!$D360 &amp; ", we link to the at-voc:non-publication-justification controlled list","")</f>
        <v>In BT-197(BT-554)-Tender, Unpublished Justification Code, we link to the at-voc:non-publication-justification controlled list</v>
      </c>
      <c r="W360" s="84" t="str">
        <f>IF(AND(LEFT(MasterCMCopy!$C360,6)="BT-198", MasterCMCopy!$C360&lt;&gt;MasterCMCopy!$C359),MasterCMCopy!$C360,"")</f>
        <v/>
      </c>
      <c r="X360" s="84" t="str">
        <f>IF(AND(LEFT(MasterCMCopy!$C360,6)="BT-198", MasterCMCopy!$C360&lt;&gt;MasterCMCopy!$C359), MasterCMCopy!$D360 &amp; IF(AND(MasterCMCopy!$C360=MasterCMCopy!$C361, MasterCMCopy!$D360&lt;&gt;MasterCMCopy!$D361), (" (" &amp; MasterCMCopy!$D361 &amp; " below SDK 1.6)"), ""),"")</f>
        <v/>
      </c>
      <c r="Y360" s="84" t="str">
        <f t="shared" si="2"/>
        <v>tedm:MG-langString-hasConfidentialityJustification--NonPublishedInformation-ND-SubcontractingDescriptionUnpublish</v>
      </c>
      <c r="Z360" s="84" t="str">
        <f t="shared" si="3"/>
        <v/>
      </c>
      <c r="AA360" s="84" t="str">
        <f>IF(AND(LEFT(MasterCMCopy!$C360,6)="BT-196", MasterCMCopy!$C360&lt;&gt;MasterCMCopy!$C359),MasterCMCopy!$C360,"")</f>
        <v/>
      </c>
      <c r="AB360" s="84" t="str">
        <f>IF(AND(LEFT(MasterCMCopy!$C360,6)="BT-196", MasterCMCopy!$C360&lt;&gt;MasterCMCopy!$C359), MasterCMCopy!$D360 &amp; " of " &amp; MasterCMCopy!$L360 &amp; " under " &amp; MasterCMCopy!$I360,"")</f>
        <v/>
      </c>
      <c r="AC360" s="84" t="str">
        <f t="shared" si="4"/>
        <v/>
      </c>
      <c r="AD360" s="84" t="str">
        <f t="shared" si="5"/>
        <v/>
      </c>
    </row>
    <row r="361">
      <c r="A361" s="84" t="str">
        <f t="shared" si="1"/>
        <v/>
      </c>
      <c r="B361" s="84" t="str">
        <f>IF(MasterCMCopy!$X361="","---", "tedm:" &amp; IF(LEFT(MasterCMCopy!$C361, 3)="ND-", IF(LEFT(MasterCMCopy!$C365, 3)="ND-", MasterCMCopy!$L367, MasterCMCopy!$L365) &amp; "-" &amp; MasterCMCopy!$C361, MasterCMCopy!$L361 &amp; "-" &amp; MasterCMCopy!$I361))</f>
        <v>tedm:MG-NonPublishedInformation-ND-SubcontractingDescriptionUnpublish</v>
      </c>
      <c r="C361" s="85" t="str">
        <f>IF(AND(LEFT(MasterCMCopy!$C361,6)="BT-195", OR(LEFT(MasterCMCopy!$C360,3)="ND-",$B361&lt;&gt;$B360)),MasterCMCopy!$L361,"")</f>
        <v/>
      </c>
      <c r="D361" s="84" t="str">
        <f>IF(AND(LEFT(MasterCMCopy!$C361,3)="ND-", OR(MasterCMCopy!$N361&lt;&gt;MasterCMCopy!$N360, MasterCMCopy!$P361&lt;&gt;MasterCMCopy!$P360)),MasterCMCopy!$C361,"")</f>
        <v/>
      </c>
      <c r="E361" s="84" t="str">
        <f>IF(AND(LEFT(MasterCMCopy!$C361,3)="ND-", OR(MasterCMCopy!$N361&lt;&gt;MasterCMCopy!$N360, MasterCMCopy!$P361&lt;&gt;MasterCMCopy!$P360)),MasterCMCopy!$N361,"")</f>
        <v/>
      </c>
      <c r="F361" s="86" t="str">
        <f>IFERROR(__xludf.DUMMYFUNCTION("IF($E361="""", """", REGEXEXTRACT($E361,""efbc:FieldIdentifierCode[^\]]+""))"),"")</f>
        <v/>
      </c>
      <c r="G361" s="87" t="str">
        <f>MasterCMCopy!A361</f>
        <v>1.9</v>
      </c>
      <c r="H361" s="87" t="str">
        <f>MasterCMCopy!B361</f>
        <v/>
      </c>
      <c r="J361" s="86" t="str">
        <f>IF(LEFT(MasterCMCopy!$C361,3)="ND-", IF(LEFT(MasterCMCopy!$X361,10)&lt;&gt;"epo:NonPub", MasterCMCopy!$L361, IF(RIGHT(MasterCMCopy!$X361,13)="epo:Procedure", "MG-Procedure", "")), "")</f>
        <v/>
      </c>
      <c r="K361" s="85" t="str">
        <f>IF(J361="", "", IF(J361="MG-Procedure", "ND-Root", MasterCMCopy!H361))</f>
        <v/>
      </c>
      <c r="L361" s="84" t="str">
        <f>IF($J361="", "", MasterCMCopy!$C361 &amp; " (concernsMaskedObject)")</f>
        <v/>
      </c>
      <c r="M361" s="84" t="str">
        <f>IFERROR(__xludf.DUMMYFUNCTION("IF($J361="""", """", ""Connection from NonPublishedInformation to "" &amp; REGEXEXTRACT(MasterCMCopy!$X361, "".*:(.*)"") &amp; "" under "" &amp; $J361 &amp; ""_"" &amp; $K361)"),"")</f>
        <v/>
      </c>
      <c r="N361" s="84" t="str">
        <f t="shared" si="6"/>
        <v/>
      </c>
      <c r="O361" s="86" t="str">
        <f>IFERROR(__xludf.DUMMYFUNCTION("IF($J361="""", """", IF($J361=""MG-Procedure"", """", REGEXREPLACE(MasterCMCopy!$P361,""\[[^\]]+\]"","""")))"),"")</f>
        <v/>
      </c>
      <c r="P361" s="83" t="str">
        <f>IFERROR(__xludf.DUMMYFUNCTION("REGEXREPLACE($O361,""[^/]+"","".."")"),"")</f>
        <v/>
      </c>
      <c r="Q361" s="84" t="str">
        <f>IF(AND(LEFT(MasterCMCopy!$C361,6)="BT-195", OR(MasterCMCopy!$O361&lt;&gt;MasterCMCopy!$O360,$G361&lt;&gt;$G360,$H361&lt;&gt;$H360)),MasterCMCopy!$C361,"")</f>
        <v/>
      </c>
      <c r="R361" s="84" t="str">
        <f>IF(AND(LEFT(MasterCMCopy!$C361,6)="BT-195", OR(MasterCMCopy!$O361&lt;&gt;MasterCMCopy!$O360,$G361&lt;&gt;$G360,$H361&lt;&gt;$H360)), "The field " &amp; MasterCMCopy!$C361 &amp; ", " &amp; MasterCMCopy!$D361 &amp; ", specifies information to generate the URI of the masked property","")</f>
        <v/>
      </c>
      <c r="S361" s="84" t="str">
        <f>IF(AND(LEFT(MasterCMCopy!$C361,6)="BT-195", OR(MasterCMCopy!$O361&lt;&gt;MasterCMCopy!$O360,$G361&lt;&gt;$G360,$H361&lt;&gt;$H360)),MasterCMCopy!$O361,"")</f>
        <v/>
      </c>
      <c r="T361" s="84" t="str">
        <f>IFERROR(__xludf.DUMMYFUNCTION("IF(AND(LEFT(MasterCMCopy!$C361,6)=""BT-195"", MasterCMCopy!$O361&lt;&gt;MasterCMCopy!$O360),IFNA(REGEXEXTRACT(MasterCMCopy!$Y361,""&lt;(.*)&gt;""),""UNKNOWN""),"""")"),"")</f>
        <v/>
      </c>
      <c r="U361" s="84" t="str">
        <f>IF(AND(LEFT(MasterCMCopy!$C361,6)="BT-197", MasterCMCopy!$C361&lt;&gt;MasterCMCopy!$C360),MasterCMCopy!$C361,"")</f>
        <v/>
      </c>
      <c r="V361" s="84" t="str">
        <f>IF(AND(LEFT(MasterCMCopy!$C361,6)="BT-197", MasterCMCopy!$C361&lt;&gt;MasterCMCopy!$C360), "In " &amp; MasterCMCopy!$C361 &amp; ", " &amp; MasterCMCopy!$D361 &amp; ", we link to the at-voc:non-publication-justification controlled list","")</f>
        <v/>
      </c>
      <c r="W361" s="84" t="str">
        <f>IF(AND(LEFT(MasterCMCopy!$C361,6)="BT-198", MasterCMCopy!$C361&lt;&gt;MasterCMCopy!$C360),MasterCMCopy!$C361,"")</f>
        <v/>
      </c>
      <c r="X361" s="84" t="str">
        <f>IF(AND(LEFT(MasterCMCopy!$C361,6)="BT-198", MasterCMCopy!$C361&lt;&gt;MasterCMCopy!$C360), MasterCMCopy!$D361 &amp; IF(AND(MasterCMCopy!$C361=MasterCMCopy!$C362, MasterCMCopy!$D361&lt;&gt;MasterCMCopy!$D362), (" (" &amp; MasterCMCopy!$D362 &amp; " below SDK 1.6)"), ""),"")</f>
        <v/>
      </c>
      <c r="Y361" s="84" t="str">
        <f t="shared" si="2"/>
        <v>tedm:MG-langString-hasConfidentialityJustification--NonPublishedInformation-ND-SubcontractingDescriptionUnpublish</v>
      </c>
      <c r="Z361" s="84" t="str">
        <f t="shared" si="3"/>
        <v/>
      </c>
      <c r="AA361" s="84" t="str">
        <f>IF(AND(LEFT(MasterCMCopy!$C361,6)="BT-196", MasterCMCopy!$C361&lt;&gt;MasterCMCopy!$C360),MasterCMCopy!$C361,"")</f>
        <v/>
      </c>
      <c r="AB361" s="84" t="str">
        <f>IF(AND(LEFT(MasterCMCopy!$C361,6)="BT-196", MasterCMCopy!$C361&lt;&gt;MasterCMCopy!$C360), MasterCMCopy!$D361 &amp; " of " &amp; MasterCMCopy!$L361 &amp; " under " &amp; MasterCMCopy!$I361,"")</f>
        <v/>
      </c>
      <c r="AC361" s="84" t="str">
        <f t="shared" si="4"/>
        <v/>
      </c>
      <c r="AD361" s="84" t="str">
        <f t="shared" si="5"/>
        <v/>
      </c>
    </row>
    <row r="362">
      <c r="A362" s="84" t="str">
        <f t="shared" si="1"/>
        <v/>
      </c>
      <c r="B362" s="84" t="str">
        <f>IF(MasterCMCopy!$X362="","---", "tedm:" &amp; IF(LEFT(MasterCMCopy!$C362, 3)="ND-", IF(LEFT(MasterCMCopy!$C366, 3)="ND-", MasterCMCopy!$L368, MasterCMCopy!$L366) &amp; "-" &amp; MasterCMCopy!$C362, MasterCMCopy!$L362 &amp; "-" &amp; MasterCMCopy!$I362))</f>
        <v>tedm:MG-NonPublishedInformation-ND-SubcontractingDescriptionUnpublish</v>
      </c>
      <c r="C362" s="85" t="str">
        <f>IF(AND(LEFT(MasterCMCopy!$C362,6)="BT-195", OR(LEFT(MasterCMCopy!$C361,3)="ND-",$B362&lt;&gt;$B361)),MasterCMCopy!$L362,"")</f>
        <v/>
      </c>
      <c r="D362" s="84" t="str">
        <f>IF(AND(LEFT(MasterCMCopy!$C362,3)="ND-", OR(MasterCMCopy!$N362&lt;&gt;MasterCMCopy!$N361, MasterCMCopy!$P362&lt;&gt;MasterCMCopy!$P361)),MasterCMCopy!$C362,"")</f>
        <v/>
      </c>
      <c r="E362" s="84" t="str">
        <f>IF(AND(LEFT(MasterCMCopy!$C362,3)="ND-", OR(MasterCMCopy!$N362&lt;&gt;MasterCMCopy!$N361, MasterCMCopy!$P362&lt;&gt;MasterCMCopy!$P361)),MasterCMCopy!$N362,"")</f>
        <v/>
      </c>
      <c r="F362" s="86" t="str">
        <f>IFERROR(__xludf.DUMMYFUNCTION("IF($E362="""", """", REGEXEXTRACT($E362,""efbc:FieldIdentifierCode[^\]]+""))"),"")</f>
        <v/>
      </c>
      <c r="G362" s="87" t="str">
        <f>MasterCMCopy!A362</f>
        <v/>
      </c>
      <c r="H362" s="87" t="str">
        <f>MasterCMCopy!B362</f>
        <v>1.5</v>
      </c>
      <c r="J362" s="86" t="str">
        <f>IF(LEFT(MasterCMCopy!$C362,3)="ND-", IF(LEFT(MasterCMCopy!$X362,10)&lt;&gt;"epo:NonPub", MasterCMCopy!$L362, IF(RIGHT(MasterCMCopy!$X362,13)="epo:Procedure", "MG-Procedure", "")), "")</f>
        <v/>
      </c>
      <c r="K362" s="85" t="str">
        <f>IF(J362="", "", IF(J362="MG-Procedure", "ND-Root", MasterCMCopy!H362))</f>
        <v/>
      </c>
      <c r="L362" s="84" t="str">
        <f>IF($J362="", "", MasterCMCopy!$C362 &amp; " (concernsMaskedObject)")</f>
        <v/>
      </c>
      <c r="M362" s="84" t="str">
        <f>IFERROR(__xludf.DUMMYFUNCTION("IF($J362="""", """", ""Connection from NonPublishedInformation to "" &amp; REGEXEXTRACT(MasterCMCopy!$X362, "".*:(.*)"") &amp; "" under "" &amp; $J362 &amp; ""_"" &amp; $K362)"),"")</f>
        <v/>
      </c>
      <c r="N362" s="84" t="str">
        <f t="shared" si="6"/>
        <v/>
      </c>
      <c r="O362" s="86" t="str">
        <f>IFERROR(__xludf.DUMMYFUNCTION("IF($J362="""", """", IF($J362=""MG-Procedure"", """", REGEXREPLACE(MasterCMCopy!$P362,""\[[^\]]+\]"","""")))"),"")</f>
        <v/>
      </c>
      <c r="P362" s="83" t="str">
        <f>IFERROR(__xludf.DUMMYFUNCTION("REGEXREPLACE($O362,""[^/]+"","".."")"),"")</f>
        <v/>
      </c>
      <c r="Q362" s="84" t="str">
        <f>IF(AND(LEFT(MasterCMCopy!$C362,6)="BT-195", OR(MasterCMCopy!$O362&lt;&gt;MasterCMCopy!$O361,$G362&lt;&gt;$G361,$H362&lt;&gt;$H361)),MasterCMCopy!$C362,"")</f>
        <v/>
      </c>
      <c r="R362" s="84" t="str">
        <f>IF(AND(LEFT(MasterCMCopy!$C362,6)="BT-195", OR(MasterCMCopy!$O362&lt;&gt;MasterCMCopy!$O361,$G362&lt;&gt;$G361,$H362&lt;&gt;$H361)), "The field " &amp; MasterCMCopy!$C362 &amp; ", " &amp; MasterCMCopy!$D362 &amp; ", specifies information to generate the URI of the masked property","")</f>
        <v/>
      </c>
      <c r="S362" s="84" t="str">
        <f>IF(AND(LEFT(MasterCMCopy!$C362,6)="BT-195", OR(MasterCMCopy!$O362&lt;&gt;MasterCMCopy!$O361,$G362&lt;&gt;$G361,$H362&lt;&gt;$H361)),MasterCMCopy!$O362,"")</f>
        <v/>
      </c>
      <c r="T362" s="84" t="str">
        <f>IFERROR(__xludf.DUMMYFUNCTION("IF(AND(LEFT(MasterCMCopy!$C362,6)=""BT-195"", MasterCMCopy!$O362&lt;&gt;MasterCMCopy!$O361),IFNA(REGEXEXTRACT(MasterCMCopy!$Y362,""&lt;(.*)&gt;""),""UNKNOWN""),"""")"),"")</f>
        <v/>
      </c>
      <c r="U362" s="84" t="str">
        <f>IF(AND(LEFT(MasterCMCopy!$C362,6)="BT-197", MasterCMCopy!$C362&lt;&gt;MasterCMCopy!$C361),MasterCMCopy!$C362,"")</f>
        <v/>
      </c>
      <c r="V362" s="84" t="str">
        <f>IF(AND(LEFT(MasterCMCopy!$C362,6)="BT-197", MasterCMCopy!$C362&lt;&gt;MasterCMCopy!$C361), "In " &amp; MasterCMCopy!$C362 &amp; ", " &amp; MasterCMCopy!$D362 &amp; ", we link to the at-voc:non-publication-justification controlled list","")</f>
        <v/>
      </c>
      <c r="W362" s="84" t="str">
        <f>IF(AND(LEFT(MasterCMCopy!$C362,6)="BT-198", MasterCMCopy!$C362&lt;&gt;MasterCMCopy!$C361),MasterCMCopy!$C362,"")</f>
        <v>BT-198(BT-554)-Tender</v>
      </c>
      <c r="X362" s="84" t="str">
        <f>IF(AND(LEFT(MasterCMCopy!$C362,6)="BT-198", MasterCMCopy!$C362&lt;&gt;MasterCMCopy!$C361), MasterCMCopy!$D362 &amp; IF(AND(MasterCMCopy!$C362=MasterCMCopy!$C363, MasterCMCopy!$D362&lt;&gt;MasterCMCopy!$D363), (" (" &amp; MasterCMCopy!$D363 &amp; " below SDK 1.6)"), ""),"")</f>
        <v>Unpublished Accessibility Date (Unpublished Access Date below SDK 1.6)</v>
      </c>
      <c r="Y362" s="84" t="str">
        <f t="shared" si="2"/>
        <v>tedm:MG-langString-hasConfidentialityJustification--NonPublishedInformation-ND-SubcontractingDescriptionUnpublish</v>
      </c>
      <c r="Z362" s="84" t="str">
        <f t="shared" si="3"/>
        <v/>
      </c>
      <c r="AA362" s="84" t="str">
        <f>IF(AND(LEFT(MasterCMCopy!$C362,6)="BT-196", MasterCMCopy!$C362&lt;&gt;MasterCMCopy!$C361),MasterCMCopy!$C362,"")</f>
        <v/>
      </c>
      <c r="AB362" s="84" t="str">
        <f>IF(AND(LEFT(MasterCMCopy!$C362,6)="BT-196", MasterCMCopy!$C362&lt;&gt;MasterCMCopy!$C361), MasterCMCopy!$D362 &amp; " of " &amp; MasterCMCopy!$L362 &amp; " under " &amp; MasterCMCopy!$I362,"")</f>
        <v/>
      </c>
      <c r="AC362" s="84" t="str">
        <f t="shared" si="4"/>
        <v/>
      </c>
      <c r="AD362" s="84" t="str">
        <f t="shared" si="5"/>
        <v/>
      </c>
    </row>
    <row r="363">
      <c r="A363" s="84" t="str">
        <f t="shared" si="1"/>
        <v/>
      </c>
      <c r="B363" s="84" t="str">
        <f>IF(MasterCMCopy!$X363="","---", "tedm:" &amp; IF(LEFT(MasterCMCopy!$C363, 3)="ND-", IF(LEFT(MasterCMCopy!$C367, 3)="ND-", MasterCMCopy!$L369, MasterCMCopy!$L367) &amp; "-" &amp; MasterCMCopy!$C363, MasterCMCopy!$L363 &amp; "-" &amp; MasterCMCopy!$I363))</f>
        <v>tedm:MG-NonPublishedInformation-ND-SubcontractingDescriptionUnpublish</v>
      </c>
      <c r="C363" s="85" t="str">
        <f>IF(AND(LEFT(MasterCMCopy!$C363,6)="BT-195", OR(LEFT(MasterCMCopy!$C362,3)="ND-",$B363&lt;&gt;$B362)),MasterCMCopy!$L363,"")</f>
        <v/>
      </c>
      <c r="D363" s="84" t="str">
        <f>IF(AND(LEFT(MasterCMCopy!$C363,3)="ND-", OR(MasterCMCopy!$N363&lt;&gt;MasterCMCopy!$N362, MasterCMCopy!$P363&lt;&gt;MasterCMCopy!$P362)),MasterCMCopy!$C363,"")</f>
        <v/>
      </c>
      <c r="E363" s="84" t="str">
        <f>IF(AND(LEFT(MasterCMCopy!$C363,3)="ND-", OR(MasterCMCopy!$N363&lt;&gt;MasterCMCopy!$N362, MasterCMCopy!$P363&lt;&gt;MasterCMCopy!$P362)),MasterCMCopy!$N363,"")</f>
        <v/>
      </c>
      <c r="F363" s="86" t="str">
        <f>IFERROR(__xludf.DUMMYFUNCTION("IF($E363="""", """", REGEXEXTRACT($E363,""efbc:FieldIdentifierCode[^\]]+""))"),"")</f>
        <v/>
      </c>
      <c r="G363" s="87" t="str">
        <f>MasterCMCopy!A363</f>
        <v>1.6</v>
      </c>
      <c r="H363" s="87" t="str">
        <f>MasterCMCopy!B363</f>
        <v>1.8</v>
      </c>
      <c r="J363" s="86" t="str">
        <f>IF(LEFT(MasterCMCopy!$C363,3)="ND-", IF(LEFT(MasterCMCopy!$X363,10)&lt;&gt;"epo:NonPub", MasterCMCopy!$L363, IF(RIGHT(MasterCMCopy!$X363,13)="epo:Procedure", "MG-Procedure", "")), "")</f>
        <v/>
      </c>
      <c r="K363" s="85" t="str">
        <f>IF(J363="", "", IF(J363="MG-Procedure", "ND-Root", MasterCMCopy!H363))</f>
        <v/>
      </c>
      <c r="L363" s="84" t="str">
        <f>IF($J363="", "", MasterCMCopy!$C363 &amp; " (concernsMaskedObject)")</f>
        <v/>
      </c>
      <c r="M363" s="84" t="str">
        <f>IFERROR(__xludf.DUMMYFUNCTION("IF($J363="""", """", ""Connection from NonPublishedInformation to "" &amp; REGEXEXTRACT(MasterCMCopy!$X363, "".*:(.*)"") &amp; "" under "" &amp; $J363 &amp; ""_"" &amp; $K363)"),"")</f>
        <v/>
      </c>
      <c r="N363" s="84" t="str">
        <f t="shared" si="6"/>
        <v/>
      </c>
      <c r="O363" s="86" t="str">
        <f>IFERROR(__xludf.DUMMYFUNCTION("IF($J363="""", """", IF($J363=""MG-Procedure"", """", REGEXREPLACE(MasterCMCopy!$P363,""\[[^\]]+\]"","""")))"),"")</f>
        <v/>
      </c>
      <c r="P363" s="83" t="str">
        <f>IFERROR(__xludf.DUMMYFUNCTION("REGEXREPLACE($O363,""[^/]+"","".."")"),"")</f>
        <v/>
      </c>
      <c r="Q363" s="84" t="str">
        <f>IF(AND(LEFT(MasterCMCopy!$C363,6)="BT-195", OR(MasterCMCopy!$O363&lt;&gt;MasterCMCopy!$O362,$G363&lt;&gt;$G362,$H363&lt;&gt;$H362)),MasterCMCopy!$C363,"")</f>
        <v/>
      </c>
      <c r="R363" s="84" t="str">
        <f>IF(AND(LEFT(MasterCMCopy!$C363,6)="BT-195", OR(MasterCMCopy!$O363&lt;&gt;MasterCMCopy!$O362,$G363&lt;&gt;$G362,$H363&lt;&gt;$H362)), "The field " &amp; MasterCMCopy!$C363 &amp; ", " &amp; MasterCMCopy!$D363 &amp; ", specifies information to generate the URI of the masked property","")</f>
        <v/>
      </c>
      <c r="S363" s="84" t="str">
        <f>IF(AND(LEFT(MasterCMCopy!$C363,6)="BT-195", OR(MasterCMCopy!$O363&lt;&gt;MasterCMCopy!$O362,$G363&lt;&gt;$G362,$H363&lt;&gt;$H362)),MasterCMCopy!$O363,"")</f>
        <v/>
      </c>
      <c r="T363" s="84" t="str">
        <f>IFERROR(__xludf.DUMMYFUNCTION("IF(AND(LEFT(MasterCMCopy!$C363,6)=""BT-195"", MasterCMCopy!$O363&lt;&gt;MasterCMCopy!$O362),IFNA(REGEXEXTRACT(MasterCMCopy!$Y363,""&lt;(.*)&gt;""),""UNKNOWN""),"""")"),"")</f>
        <v/>
      </c>
      <c r="U363" s="84" t="str">
        <f>IF(AND(LEFT(MasterCMCopy!$C363,6)="BT-197", MasterCMCopy!$C363&lt;&gt;MasterCMCopy!$C362),MasterCMCopy!$C363,"")</f>
        <v/>
      </c>
      <c r="V363" s="84" t="str">
        <f>IF(AND(LEFT(MasterCMCopy!$C363,6)="BT-197", MasterCMCopy!$C363&lt;&gt;MasterCMCopy!$C362), "In " &amp; MasterCMCopy!$C363 &amp; ", " &amp; MasterCMCopy!$D363 &amp; ", we link to the at-voc:non-publication-justification controlled list","")</f>
        <v/>
      </c>
      <c r="W363" s="84" t="str">
        <f>IF(AND(LEFT(MasterCMCopy!$C363,6)="BT-198", MasterCMCopy!$C363&lt;&gt;MasterCMCopy!$C362),MasterCMCopy!$C363,"")</f>
        <v/>
      </c>
      <c r="X363" s="84" t="str">
        <f>IF(AND(LEFT(MasterCMCopy!$C363,6)="BT-198", MasterCMCopy!$C363&lt;&gt;MasterCMCopy!$C362), MasterCMCopy!$D363 &amp; IF(AND(MasterCMCopy!$C363=MasterCMCopy!$C364, MasterCMCopy!$D363&lt;&gt;MasterCMCopy!$D364), (" (" &amp; MasterCMCopy!$D364 &amp; " below SDK 1.6)"), ""),"")</f>
        <v/>
      </c>
      <c r="Y363" s="84" t="str">
        <f t="shared" si="2"/>
        <v>tedm:MG-langString-hasConfidentialityJustification--NonPublishedInformation-ND-SubcontractingDescriptionUnpublish</v>
      </c>
      <c r="Z363" s="84" t="str">
        <f t="shared" si="3"/>
        <v/>
      </c>
      <c r="AA363" s="84" t="str">
        <f>IF(AND(LEFT(MasterCMCopy!$C363,6)="BT-196", MasterCMCopy!$C363&lt;&gt;MasterCMCopy!$C362),MasterCMCopy!$C363,"")</f>
        <v/>
      </c>
      <c r="AB363" s="84" t="str">
        <f>IF(AND(LEFT(MasterCMCopy!$C363,6)="BT-196", MasterCMCopy!$C363&lt;&gt;MasterCMCopy!$C362), MasterCMCopy!$D363 &amp; " of " &amp; MasterCMCopy!$L363 &amp; " under " &amp; MasterCMCopy!$I363,"")</f>
        <v/>
      </c>
      <c r="AC363" s="84" t="str">
        <f t="shared" si="4"/>
        <v/>
      </c>
      <c r="AD363" s="84" t="str">
        <f t="shared" si="5"/>
        <v/>
      </c>
    </row>
    <row r="364">
      <c r="A364" s="84" t="str">
        <f t="shared" si="1"/>
        <v/>
      </c>
      <c r="B364" s="84" t="str">
        <f>IF(MasterCMCopy!$X364="","---", "tedm:" &amp; IF(LEFT(MasterCMCopy!$C364, 3)="ND-", IF(LEFT(MasterCMCopy!$C368, 3)="ND-", MasterCMCopy!$L370, MasterCMCopy!$L368) &amp; "-" &amp; MasterCMCopy!$C364, MasterCMCopy!$L364 &amp; "-" &amp; MasterCMCopy!$I364))</f>
        <v>tedm:MG-NonPublishedInformation-ND-SubcontractingDescriptionUnpublish</v>
      </c>
      <c r="C364" s="85" t="str">
        <f>IF(AND(LEFT(MasterCMCopy!$C364,6)="BT-195", OR(LEFT(MasterCMCopy!$C363,3)="ND-",$B364&lt;&gt;$B363)),MasterCMCopy!$L364,"")</f>
        <v/>
      </c>
      <c r="D364" s="84" t="str">
        <f>IF(AND(LEFT(MasterCMCopy!$C364,3)="ND-", OR(MasterCMCopy!$N364&lt;&gt;MasterCMCopy!$N363, MasterCMCopy!$P364&lt;&gt;MasterCMCopy!$P363)),MasterCMCopy!$C364,"")</f>
        <v/>
      </c>
      <c r="E364" s="84" t="str">
        <f>IF(AND(LEFT(MasterCMCopy!$C364,3)="ND-", OR(MasterCMCopy!$N364&lt;&gt;MasterCMCopy!$N363, MasterCMCopy!$P364&lt;&gt;MasterCMCopy!$P363)),MasterCMCopy!$N364,"")</f>
        <v/>
      </c>
      <c r="F364" s="86" t="str">
        <f>IFERROR(__xludf.DUMMYFUNCTION("IF($E364="""", """", REGEXEXTRACT($E364,""efbc:FieldIdentifierCode[^\]]+""))"),"")</f>
        <v/>
      </c>
      <c r="G364" s="87" t="str">
        <f>MasterCMCopy!A364</f>
        <v>1.9</v>
      </c>
      <c r="H364" s="87" t="str">
        <f>MasterCMCopy!B364</f>
        <v/>
      </c>
      <c r="J364" s="86" t="str">
        <f>IF(LEFT(MasterCMCopy!$C364,3)="ND-", IF(LEFT(MasterCMCopy!$X364,10)&lt;&gt;"epo:NonPub", MasterCMCopy!$L364, IF(RIGHT(MasterCMCopy!$X364,13)="epo:Procedure", "MG-Procedure", "")), "")</f>
        <v/>
      </c>
      <c r="K364" s="85" t="str">
        <f>IF(J364="", "", IF(J364="MG-Procedure", "ND-Root", MasterCMCopy!H364))</f>
        <v/>
      </c>
      <c r="L364" s="84" t="str">
        <f>IF($J364="", "", MasterCMCopy!$C364 &amp; " (concernsMaskedObject)")</f>
        <v/>
      </c>
      <c r="M364" s="84" t="str">
        <f>IFERROR(__xludf.DUMMYFUNCTION("IF($J364="""", """", ""Connection from NonPublishedInformation to "" &amp; REGEXEXTRACT(MasterCMCopy!$X364, "".*:(.*)"") &amp; "" under "" &amp; $J364 &amp; ""_"" &amp; $K364)"),"")</f>
        <v/>
      </c>
      <c r="N364" s="84" t="str">
        <f t="shared" si="6"/>
        <v/>
      </c>
      <c r="O364" s="86" t="str">
        <f>IFERROR(__xludf.DUMMYFUNCTION("IF($J364="""", """", IF($J364=""MG-Procedure"", """", REGEXREPLACE(MasterCMCopy!$P364,""\[[^\]]+\]"","""")))"),"")</f>
        <v/>
      </c>
      <c r="P364" s="83" t="str">
        <f>IFERROR(__xludf.DUMMYFUNCTION("REGEXREPLACE($O364,""[^/]+"","".."")"),"")</f>
        <v/>
      </c>
      <c r="Q364" s="84" t="str">
        <f>IF(AND(LEFT(MasterCMCopy!$C364,6)="BT-195", OR(MasterCMCopy!$O364&lt;&gt;MasterCMCopy!$O363,$G364&lt;&gt;$G363,$H364&lt;&gt;$H363)),MasterCMCopy!$C364,"")</f>
        <v/>
      </c>
      <c r="R364" s="84" t="str">
        <f>IF(AND(LEFT(MasterCMCopy!$C364,6)="BT-195", OR(MasterCMCopy!$O364&lt;&gt;MasterCMCopy!$O363,$G364&lt;&gt;$G363,$H364&lt;&gt;$H363)), "The field " &amp; MasterCMCopy!$C364 &amp; ", " &amp; MasterCMCopy!$D364 &amp; ", specifies information to generate the URI of the masked property","")</f>
        <v/>
      </c>
      <c r="S364" s="84" t="str">
        <f>IF(AND(LEFT(MasterCMCopy!$C364,6)="BT-195", OR(MasterCMCopy!$O364&lt;&gt;MasterCMCopy!$O363,$G364&lt;&gt;$G363,$H364&lt;&gt;$H363)),MasterCMCopy!$O364,"")</f>
        <v/>
      </c>
      <c r="T364" s="84" t="str">
        <f>IFERROR(__xludf.DUMMYFUNCTION("IF(AND(LEFT(MasterCMCopy!$C364,6)=""BT-195"", MasterCMCopy!$O364&lt;&gt;MasterCMCopy!$O363),IFNA(REGEXEXTRACT(MasterCMCopy!$Y364,""&lt;(.*)&gt;""),""UNKNOWN""),"""")"),"")</f>
        <v/>
      </c>
      <c r="U364" s="84" t="str">
        <f>IF(AND(LEFT(MasterCMCopy!$C364,6)="BT-197", MasterCMCopy!$C364&lt;&gt;MasterCMCopy!$C363),MasterCMCopy!$C364,"")</f>
        <v/>
      </c>
      <c r="V364" s="84" t="str">
        <f>IF(AND(LEFT(MasterCMCopy!$C364,6)="BT-197", MasterCMCopy!$C364&lt;&gt;MasterCMCopy!$C363), "In " &amp; MasterCMCopy!$C364 &amp; ", " &amp; MasterCMCopy!$D364 &amp; ", we link to the at-voc:non-publication-justification controlled list","")</f>
        <v/>
      </c>
      <c r="W364" s="84" t="str">
        <f>IF(AND(LEFT(MasterCMCopy!$C364,6)="BT-198", MasterCMCopy!$C364&lt;&gt;MasterCMCopy!$C363),MasterCMCopy!$C364,"")</f>
        <v/>
      </c>
      <c r="X364" s="84" t="str">
        <f>IF(AND(LEFT(MasterCMCopy!$C364,6)="BT-198", MasterCMCopy!$C364&lt;&gt;MasterCMCopy!$C363), MasterCMCopy!$D364 &amp; IF(AND(MasterCMCopy!$C364=MasterCMCopy!$C365, MasterCMCopy!$D364&lt;&gt;MasterCMCopy!$D365), (" (" &amp; MasterCMCopy!$D365 &amp; " below SDK 1.6)"), ""),"")</f>
        <v/>
      </c>
      <c r="Y364" s="84" t="str">
        <f t="shared" si="2"/>
        <v>tedm:MG-langString-hasConfidentialityJustification--NonPublishedInformation-ND-SubcontractingDescriptionUnpublish</v>
      </c>
      <c r="Z364" s="84" t="str">
        <f t="shared" si="3"/>
        <v/>
      </c>
      <c r="AA364" s="84" t="str">
        <f>IF(AND(LEFT(MasterCMCopy!$C364,6)="BT-196", MasterCMCopy!$C364&lt;&gt;MasterCMCopy!$C363),MasterCMCopy!$C364,"")</f>
        <v/>
      </c>
      <c r="AB364" s="84" t="str">
        <f>IF(AND(LEFT(MasterCMCopy!$C364,6)="BT-196", MasterCMCopy!$C364&lt;&gt;MasterCMCopy!$C363), MasterCMCopy!$D364 &amp; " of " &amp; MasterCMCopy!$L364 &amp; " under " &amp; MasterCMCopy!$I364,"")</f>
        <v/>
      </c>
      <c r="AC364" s="84" t="str">
        <f t="shared" si="4"/>
        <v/>
      </c>
      <c r="AD364" s="84" t="str">
        <f t="shared" si="5"/>
        <v/>
      </c>
    </row>
    <row r="365">
      <c r="A365" s="84" t="str">
        <f t="shared" si="1"/>
        <v>ND-SubcontractingPercentageUnpublish_v1.3-1.8.rml.ttl</v>
      </c>
      <c r="B365" s="84" t="str">
        <f>IF(MasterCMCopy!$X365="","---", "tedm:" &amp; IF(LEFT(MasterCMCopy!$C365, 3)="ND-", IF(LEFT(MasterCMCopy!$C369, 3)="ND-", MasterCMCopy!$L371, MasterCMCopy!$L369) &amp; "-" &amp; MasterCMCopy!$C365, MasterCMCopy!$L365 &amp; "-" &amp; MasterCMCopy!$I365))</f>
        <v>tedm:MG-NonPublishedInformation-ND-SubcontractingPercentageUnpublish</v>
      </c>
      <c r="C365" s="85" t="str">
        <f>IF(AND(LEFT(MasterCMCopy!$C365,6)="BT-195", OR(LEFT(MasterCMCopy!$C364,3)="ND-",$B365&lt;&gt;$B364)),MasterCMCopy!$L365,"")</f>
        <v/>
      </c>
      <c r="D365" s="84" t="str">
        <f>IF(AND(LEFT(MasterCMCopy!$C365,3)="ND-", OR(MasterCMCopy!$N365&lt;&gt;MasterCMCopy!$N364, MasterCMCopy!$P365&lt;&gt;MasterCMCopy!$P364)),MasterCMCopy!$C365,"")</f>
        <v>ND-SubcontractingPercentageUnpublish</v>
      </c>
      <c r="E365" s="84" t="str">
        <f>IF(AND(LEFT(MasterCMCopy!$C365,3)="ND-", OR(MasterCMCopy!$N365&lt;&gt;MasterCMCopy!$N364, MasterCMCopy!$P365&lt;&gt;MasterCMCopy!$P364)),MasterCMCopy!$N365,"")</f>
        <v>/*/ext:UBLExtensions/ext:UBLExtension/ext:ExtensionContent/efext:EformsExtension/efac:NoticeResult/efac:LotTender/efac:SubcontractingTerm/efac:FieldsPrivacy[efbc:FieldIdentifierCode/text()='sub-per']</v>
      </c>
      <c r="F365" s="86" t="str">
        <f>IFERROR(__xludf.DUMMYFUNCTION("IF($E365="""", """", REGEXEXTRACT($E365,""efbc:FieldIdentifierCode[^\]]+""))"),"efbc:FieldIdentifierCode/text()='sub-per'")</f>
        <v>efbc:FieldIdentifierCode/text()='sub-per'</v>
      </c>
      <c r="G365" s="87" t="str">
        <f>MasterCMCopy!A365</f>
        <v/>
      </c>
      <c r="H365" s="87" t="str">
        <f>MasterCMCopy!B365</f>
        <v>1.8</v>
      </c>
      <c r="I365" s="89" t="b">
        <v>1</v>
      </c>
      <c r="J365" s="86" t="str">
        <f>IF(LEFT(MasterCMCopy!$C365,3)="ND-", IF(LEFT(MasterCMCopy!$X365,10)&lt;&gt;"epo:NonPub", MasterCMCopy!$L365, IF(RIGHT(MasterCMCopy!$X365,13)="epo:Procedure", "MG-Procedure", "")), "")</f>
        <v/>
      </c>
      <c r="K365" s="85" t="str">
        <f>IF(J365="", "", IF(J365="MG-Procedure", "ND-Root", MasterCMCopy!H365))</f>
        <v/>
      </c>
      <c r="L365" s="84" t="str">
        <f>IF($J365="", "", MasterCMCopy!$C365 &amp; " (concernsMaskedObject)")</f>
        <v/>
      </c>
      <c r="M365" s="84" t="str">
        <f>IFERROR(__xludf.DUMMYFUNCTION("IF($J365="""", """", ""Connection from NonPublishedInformation to "" &amp; REGEXEXTRACT(MasterCMCopy!$X365, "".*:(.*)"") &amp; "" under "" &amp; $J365 &amp; ""_"" &amp; $K365)"),"")</f>
        <v/>
      </c>
      <c r="N365" s="84" t="str">
        <f t="shared" si="6"/>
        <v/>
      </c>
      <c r="O365" s="86" t="str">
        <f>IFERROR(__xludf.DUMMYFUNCTION("IF($J365="""", """", IF($J365=""MG-Procedure"", """", REGEXREPLACE(MasterCMCopy!$P365,""\[[^\]]+\]"","""")))"),"")</f>
        <v/>
      </c>
      <c r="P365" s="83" t="str">
        <f>IFERROR(__xludf.DUMMYFUNCTION("REGEXREPLACE($O365,""[^/]+"","".."")"),"")</f>
        <v/>
      </c>
      <c r="Q365" s="84" t="str">
        <f>IF(AND(LEFT(MasterCMCopy!$C365,6)="BT-195", OR(MasterCMCopy!$O365&lt;&gt;MasterCMCopy!$O364,$G365&lt;&gt;$G364,$H365&lt;&gt;$H364)),MasterCMCopy!$C365,"")</f>
        <v/>
      </c>
      <c r="R365" s="84" t="str">
        <f>IF(AND(LEFT(MasterCMCopy!$C365,6)="BT-195", OR(MasterCMCopy!$O365&lt;&gt;MasterCMCopy!$O364,$G365&lt;&gt;$G364,$H365&lt;&gt;$H364)), "The field " &amp; MasterCMCopy!$C365 &amp; ", " &amp; MasterCMCopy!$D365 &amp; ", specifies information to generate the URI of the masked property","")</f>
        <v/>
      </c>
      <c r="S365" s="84" t="str">
        <f>IF(AND(LEFT(MasterCMCopy!$C365,6)="BT-195", OR(MasterCMCopy!$O365&lt;&gt;MasterCMCopy!$O364,$G365&lt;&gt;$G364,$H365&lt;&gt;$H364)),MasterCMCopy!$O365,"")</f>
        <v/>
      </c>
      <c r="T365" s="84" t="str">
        <f>IFERROR(__xludf.DUMMYFUNCTION("IF(AND(LEFT(MasterCMCopy!$C365,6)=""BT-195"", MasterCMCopy!$O365&lt;&gt;MasterCMCopy!$O364),IFNA(REGEXEXTRACT(MasterCMCopy!$Y365,""&lt;(.*)&gt;""),""UNKNOWN""),"""")"),"")</f>
        <v/>
      </c>
      <c r="U365" s="84" t="str">
        <f>IF(AND(LEFT(MasterCMCopy!$C365,6)="BT-197", MasterCMCopy!$C365&lt;&gt;MasterCMCopy!$C364),MasterCMCopy!$C365,"")</f>
        <v/>
      </c>
      <c r="V365" s="84" t="str">
        <f>IF(AND(LEFT(MasterCMCopy!$C365,6)="BT-197", MasterCMCopy!$C365&lt;&gt;MasterCMCopy!$C364), "In " &amp; MasterCMCopy!$C365 &amp; ", " &amp; MasterCMCopy!$D365 &amp; ", we link to the at-voc:non-publication-justification controlled list","")</f>
        <v/>
      </c>
      <c r="W365" s="84" t="str">
        <f>IF(AND(LEFT(MasterCMCopy!$C365,6)="BT-198", MasterCMCopy!$C365&lt;&gt;MasterCMCopy!$C364),MasterCMCopy!$C365,"")</f>
        <v/>
      </c>
      <c r="X365" s="84" t="str">
        <f>IF(AND(LEFT(MasterCMCopy!$C365,6)="BT-198", MasterCMCopy!$C365&lt;&gt;MasterCMCopy!$C364), MasterCMCopy!$D365 &amp; IF(AND(MasterCMCopy!$C365=MasterCMCopy!$C366, MasterCMCopy!$D365&lt;&gt;MasterCMCopy!$D366), (" (" &amp; MasterCMCopy!$D366 &amp; " below SDK 1.6)"), ""),"")</f>
        <v/>
      </c>
      <c r="Y365" s="84" t="str">
        <f t="shared" si="2"/>
        <v>tedm:MG-langString-hasConfidentialityJustification--NonPublishedInformation-ND-SubcontractingPercentageUnpublish</v>
      </c>
      <c r="Z365" s="84" t="str">
        <f t="shared" si="3"/>
        <v>/*/ext:UBLExtensions/ext:UBLExtension/ext:ExtensionContent/efext:EformsExtension/efac:NoticeResult/efac:LotTender/efac:SubcontractingTerm/efac:FieldsPrivacy[efbc:FieldIdentifierCode/text()='sub-per']/efbc:ReasonDescription</v>
      </c>
      <c r="AA365" s="84" t="str">
        <f>IF(AND(LEFT(MasterCMCopy!$C365,6)="BT-196", MasterCMCopy!$C365&lt;&gt;MasterCMCopy!$C364),MasterCMCopy!$C365,"")</f>
        <v/>
      </c>
      <c r="AB365" s="84" t="str">
        <f>IF(AND(LEFT(MasterCMCopy!$C365,6)="BT-196", MasterCMCopy!$C365&lt;&gt;MasterCMCopy!$C364), MasterCMCopy!$D365 &amp; " of " &amp; MasterCMCopy!$L365 &amp; " under " &amp; MasterCMCopy!$I365,"")</f>
        <v/>
      </c>
      <c r="AC365" s="84" t="str">
        <f t="shared" si="4"/>
        <v/>
      </c>
      <c r="AD365" s="84" t="str">
        <f t="shared" si="5"/>
        <v/>
      </c>
      <c r="AE365" s="90"/>
      <c r="AF365" s="90"/>
    </row>
    <row r="366">
      <c r="A366" s="84" t="str">
        <f t="shared" si="1"/>
        <v/>
      </c>
      <c r="B366" s="84" t="str">
        <f>IF(MasterCMCopy!$X366="","---", "tedm:" &amp; IF(LEFT(MasterCMCopy!$C366, 3)="ND-", IF(LEFT(MasterCMCopy!$C370, 3)="ND-", MasterCMCopy!$L372, MasterCMCopy!$L370) &amp; "-" &amp; MasterCMCopy!$C366, MasterCMCopy!$L366 &amp; "-" &amp; MasterCMCopy!$I366))</f>
        <v>tedm:MG-NonPublishedInformation-ND-SubcontractingPercentageUnpublish</v>
      </c>
      <c r="C366" s="85" t="str">
        <f>IF(AND(LEFT(MasterCMCopy!$C366,6)="BT-195", OR(LEFT(MasterCMCopy!$C365,3)="ND-",$B366&lt;&gt;$B365)),MasterCMCopy!$L366,"")</f>
        <v/>
      </c>
      <c r="D366" s="84" t="str">
        <f>IF(AND(LEFT(MasterCMCopy!$C366,3)="ND-", OR(MasterCMCopy!$N366&lt;&gt;MasterCMCopy!$N365, MasterCMCopy!$P366&lt;&gt;MasterCMCopy!$P365)),MasterCMCopy!$C366,"")</f>
        <v/>
      </c>
      <c r="E366" s="84" t="str">
        <f>IF(AND(LEFT(MasterCMCopy!$C366,3)="ND-", OR(MasterCMCopy!$N366&lt;&gt;MasterCMCopy!$N365, MasterCMCopy!$P366&lt;&gt;MasterCMCopy!$P365)),MasterCMCopy!$N366,"")</f>
        <v/>
      </c>
      <c r="F366" s="86" t="str">
        <f>IFERROR(__xludf.DUMMYFUNCTION("IF($E366="""", """", REGEXEXTRACT($E366,""efbc:FieldIdentifierCode[^\]]+""))"),"")</f>
        <v/>
      </c>
      <c r="G366" s="87" t="str">
        <f>MasterCMCopy!A366</f>
        <v/>
      </c>
      <c r="H366" s="87" t="str">
        <f>MasterCMCopy!B366</f>
        <v>1.8</v>
      </c>
      <c r="J366" s="86" t="str">
        <f>IF(LEFT(MasterCMCopy!$C366,3)="ND-", IF(LEFT(MasterCMCopy!$X366,10)&lt;&gt;"epo:NonPub", MasterCMCopy!$L366, IF(RIGHT(MasterCMCopy!$X366,13)="epo:Procedure", "MG-Procedure", "")), "")</f>
        <v/>
      </c>
      <c r="K366" s="85" t="str">
        <f>IF(J366="", "", IF(J366="MG-Procedure", "ND-Root", MasterCMCopy!H366))</f>
        <v/>
      </c>
      <c r="L366" s="84" t="str">
        <f>IF($J366="", "", MasterCMCopy!$C366 &amp; " (concernsMaskedObject)")</f>
        <v/>
      </c>
      <c r="M366" s="84" t="str">
        <f>IFERROR(__xludf.DUMMYFUNCTION("IF($J366="""", """", ""Connection from NonPublishedInformation to "" &amp; REGEXEXTRACT(MasterCMCopy!$X366, "".*:(.*)"") &amp; "" under "" &amp; $J366 &amp; ""_"" &amp; $K366)"),"")</f>
        <v/>
      </c>
      <c r="N366" s="84" t="str">
        <f t="shared" si="6"/>
        <v/>
      </c>
      <c r="O366" s="86" t="str">
        <f>IFERROR(__xludf.DUMMYFUNCTION("IF($J366="""", """", IF($J366=""MG-Procedure"", """", REGEXREPLACE(MasterCMCopy!$P366,""\[[^\]]+\]"","""")))"),"")</f>
        <v/>
      </c>
      <c r="P366" s="83" t="str">
        <f>IFERROR(__xludf.DUMMYFUNCTION("REGEXREPLACE($O366,""[^/]+"","".."")"),"")</f>
        <v/>
      </c>
      <c r="Q366" s="84" t="str">
        <f>IF(AND(LEFT(MasterCMCopy!$C366,6)="BT-195", OR(MasterCMCopy!$O366&lt;&gt;MasterCMCopy!$O365,$G366&lt;&gt;$G365,$H366&lt;&gt;$H365)),MasterCMCopy!$C366,"")</f>
        <v/>
      </c>
      <c r="R366" s="84" t="str">
        <f>IF(AND(LEFT(MasterCMCopy!$C366,6)="BT-195", OR(MasterCMCopy!$O366&lt;&gt;MasterCMCopy!$O365,$G366&lt;&gt;$G365,$H366&lt;&gt;$H365)), "The field " &amp; MasterCMCopy!$C366 &amp; ", " &amp; MasterCMCopy!$D366 &amp; ", specifies information to generate the URI of the masked property","")</f>
        <v/>
      </c>
      <c r="S366" s="84" t="str">
        <f>IF(AND(LEFT(MasterCMCopy!$C366,6)="BT-195", OR(MasterCMCopy!$O366&lt;&gt;MasterCMCopy!$O365,$G366&lt;&gt;$G365,$H366&lt;&gt;$H365)),MasterCMCopy!$O366,"")</f>
        <v/>
      </c>
      <c r="T366" s="84" t="str">
        <f>IFERROR(__xludf.DUMMYFUNCTION("IF(AND(LEFT(MasterCMCopy!$C366,6)=""BT-195"", MasterCMCopy!$O366&lt;&gt;MasterCMCopy!$O365),IFNA(REGEXEXTRACT(MasterCMCopy!$Y366,""&lt;(.*)&gt;""),""UNKNOWN""),"""")"),"")</f>
        <v/>
      </c>
      <c r="U366" s="84" t="str">
        <f>IF(AND(LEFT(MasterCMCopy!$C366,6)="BT-197", MasterCMCopy!$C366&lt;&gt;MasterCMCopy!$C365),MasterCMCopy!$C366,"")</f>
        <v/>
      </c>
      <c r="V366" s="84" t="str">
        <f>IF(AND(LEFT(MasterCMCopy!$C366,6)="BT-197", MasterCMCopy!$C366&lt;&gt;MasterCMCopy!$C365), "In " &amp; MasterCMCopy!$C366 &amp; ", " &amp; MasterCMCopy!$D366 &amp; ", we link to the at-voc:non-publication-justification controlled list","")</f>
        <v/>
      </c>
      <c r="W366" s="84" t="str">
        <f>IF(AND(LEFT(MasterCMCopy!$C366,6)="BT-198", MasterCMCopy!$C366&lt;&gt;MasterCMCopy!$C365),MasterCMCopy!$C366,"")</f>
        <v/>
      </c>
      <c r="X366" s="84" t="str">
        <f>IF(AND(LEFT(MasterCMCopy!$C366,6)="BT-198", MasterCMCopy!$C366&lt;&gt;MasterCMCopy!$C365), MasterCMCopy!$D366 &amp; IF(AND(MasterCMCopy!$C366=MasterCMCopy!$C367, MasterCMCopy!$D366&lt;&gt;MasterCMCopy!$D367), (" (" &amp; MasterCMCopy!$D367 &amp; " below SDK 1.6)"), ""),"")</f>
        <v/>
      </c>
      <c r="Y366" s="84" t="str">
        <f t="shared" si="2"/>
        <v>tedm:MG-langString-hasConfidentialityJustification--NonPublishedInformation-ND-SubcontractingPercentageUnpublish</v>
      </c>
      <c r="Z366" s="84" t="str">
        <f t="shared" si="3"/>
        <v/>
      </c>
      <c r="AA366" s="84" t="str">
        <f>IF(AND(LEFT(MasterCMCopy!$C366,6)="BT-196", MasterCMCopy!$C366&lt;&gt;MasterCMCopy!$C365),MasterCMCopy!$C366,"")</f>
        <v/>
      </c>
      <c r="AB366" s="84" t="str">
        <f>IF(AND(LEFT(MasterCMCopy!$C366,6)="BT-196", MasterCMCopy!$C366&lt;&gt;MasterCMCopy!$C365), MasterCMCopy!$D366 &amp; " of " &amp; MasterCMCopy!$L366 &amp; " under " &amp; MasterCMCopy!$I366,"")</f>
        <v/>
      </c>
      <c r="AC366" s="84" t="str">
        <f t="shared" si="4"/>
        <v/>
      </c>
      <c r="AD366" s="84" t="str">
        <f t="shared" si="5"/>
        <v/>
      </c>
    </row>
    <row r="367">
      <c r="A367" s="84" t="str">
        <f t="shared" si="1"/>
        <v/>
      </c>
      <c r="B367" s="84" t="str">
        <f>IF(MasterCMCopy!$X367="","---", "tedm:" &amp; IF(LEFT(MasterCMCopy!$C367, 3)="ND-", IF(LEFT(MasterCMCopy!$C371, 3)="ND-", MasterCMCopy!$L373, MasterCMCopy!$L371) &amp; "-" &amp; MasterCMCopy!$C367, MasterCMCopy!$L367 &amp; "-" &amp; MasterCMCopy!$I367))</f>
        <v>tedm:MG-NonPublishedInformation-ND-SubcontractingPercentageUnpublish</v>
      </c>
      <c r="C367" s="85" t="str">
        <f>IF(AND(LEFT(MasterCMCopy!$C367,6)="BT-195", OR(LEFT(MasterCMCopy!$C366,3)="ND-",$B367&lt;&gt;$B366)),MasterCMCopy!$L367,"")</f>
        <v/>
      </c>
      <c r="D367" s="84" t="str">
        <f>IF(AND(LEFT(MasterCMCopy!$C367,3)="ND-", OR(MasterCMCopy!$N367&lt;&gt;MasterCMCopy!$N366, MasterCMCopy!$P367&lt;&gt;MasterCMCopy!$P366)),MasterCMCopy!$C367,"")</f>
        <v/>
      </c>
      <c r="E367" s="84" t="str">
        <f>IF(AND(LEFT(MasterCMCopy!$C367,3)="ND-", OR(MasterCMCopy!$N367&lt;&gt;MasterCMCopy!$N366, MasterCMCopy!$P367&lt;&gt;MasterCMCopy!$P366)),MasterCMCopy!$N367,"")</f>
        <v/>
      </c>
      <c r="F367" s="86" t="str">
        <f>IFERROR(__xludf.DUMMYFUNCTION("IF($E367="""", """", REGEXEXTRACT($E367,""efbc:FieldIdentifierCode[^\]]+""))"),"")</f>
        <v/>
      </c>
      <c r="G367" s="87" t="str">
        <f>MasterCMCopy!A367</f>
        <v/>
      </c>
      <c r="H367" s="87" t="str">
        <f>MasterCMCopy!B367</f>
        <v>1.8</v>
      </c>
      <c r="J367" s="86" t="str">
        <f>IF(LEFT(MasterCMCopy!$C367,3)="ND-", IF(LEFT(MasterCMCopy!$X367,10)&lt;&gt;"epo:NonPub", MasterCMCopy!$L367, IF(RIGHT(MasterCMCopy!$X367,13)="epo:Procedure", "MG-Procedure", "")), "")</f>
        <v>MG-SubcontractingEstimate-foreseesSubcontracting-Tender</v>
      </c>
      <c r="K367" s="85" t="str">
        <f>IF(J367="", "", IF(J367="MG-Procedure", "ND-Root", MasterCMCopy!H367))</f>
        <v>ND-SubcontractedActivity</v>
      </c>
      <c r="L367" s="84" t="str">
        <f>IF($J367="", "", MasterCMCopy!$C367 &amp; " (concernsMaskedObject)")</f>
        <v>ND-SubcontractingPercentageUnpublish (concernsMaskedObject)</v>
      </c>
      <c r="M367" s="84" t="str">
        <f>IFERROR(__xludf.DUMMYFUNCTION("IF($J367="""", """", ""Connection from NonPublishedInformation to "" &amp; REGEXEXTRACT(MasterCMCopy!$X367, "".*:(.*)"") &amp; "" under "" &amp; $J367 &amp; ""_"" &amp; $K367)"),"Connection from NonPublishedInformation to SubcontractingEstimate under MG-SubcontractingEstimate-foreseesSubcontracting-Tender_ND-SubcontractedActivity")</f>
        <v>Connection from NonPublishedInformation to SubcontractingEstimate under MG-SubcontractingEstimate-foreseesSubcontracting-Tender_ND-SubcontractedActivity</v>
      </c>
      <c r="N367" s="84" t="str">
        <f t="shared" si="6"/>
        <v>tedm:MG-SubcontractingEstimate-foreseesSubcontracting-Tender_ND-SubcontractedActivity</v>
      </c>
      <c r="O367" s="86" t="str">
        <f>IFERROR(__xludf.DUMMYFUNCTION("IF($J367="""", """", IF($J367=""MG-Procedure"", """", REGEXREPLACE(MasterCMCopy!$P367,""\[[^\]]+\]"","""")))"),"efac:FieldsPrivacy")</f>
        <v>efac:FieldsPrivacy</v>
      </c>
      <c r="P367" s="83" t="str">
        <f>IFERROR(__xludf.DUMMYFUNCTION("REGEXREPLACE($O367,""[^/]+"","".."")"),"..")</f>
        <v>..</v>
      </c>
      <c r="Q367" s="84" t="str">
        <f>IF(AND(LEFT(MasterCMCopy!$C367,6)="BT-195", OR(MasterCMCopy!$O367&lt;&gt;MasterCMCopy!$O366,$G367&lt;&gt;$G366,$H367&lt;&gt;$H366)),MasterCMCopy!$C367,"")</f>
        <v/>
      </c>
      <c r="R367" s="84" t="str">
        <f>IF(AND(LEFT(MasterCMCopy!$C367,6)="BT-195", OR(MasterCMCopy!$O367&lt;&gt;MasterCMCopy!$O366,$G367&lt;&gt;$G366,$H367&lt;&gt;$H366)), "The field " &amp; MasterCMCopy!$C367 &amp; ", " &amp; MasterCMCopy!$D367 &amp; ", specifies information to generate the URI of the masked property","")</f>
        <v/>
      </c>
      <c r="S367" s="84" t="str">
        <f>IF(AND(LEFT(MasterCMCopy!$C367,6)="BT-195", OR(MasterCMCopy!$O367&lt;&gt;MasterCMCopy!$O366,$G367&lt;&gt;$G366,$H367&lt;&gt;$H366)),MasterCMCopy!$O367,"")</f>
        <v/>
      </c>
      <c r="T367" s="84" t="str">
        <f>IFERROR(__xludf.DUMMYFUNCTION("IF(AND(LEFT(MasterCMCopy!$C367,6)=""BT-195"", MasterCMCopy!$O367&lt;&gt;MasterCMCopy!$O366),IFNA(REGEXEXTRACT(MasterCMCopy!$Y367,""&lt;(.*)&gt;""),""UNKNOWN""),"""")"),"")</f>
        <v/>
      </c>
      <c r="U367" s="84" t="str">
        <f>IF(AND(LEFT(MasterCMCopy!$C367,6)="BT-197", MasterCMCopy!$C367&lt;&gt;MasterCMCopy!$C366),MasterCMCopy!$C367,"")</f>
        <v/>
      </c>
      <c r="V367" s="84" t="str">
        <f>IF(AND(LEFT(MasterCMCopy!$C367,6)="BT-197", MasterCMCopy!$C367&lt;&gt;MasterCMCopy!$C366), "In " &amp; MasterCMCopy!$C367 &amp; ", " &amp; MasterCMCopy!$D367 &amp; ", we link to the at-voc:non-publication-justification controlled list","")</f>
        <v/>
      </c>
      <c r="W367" s="84" t="str">
        <f>IF(AND(LEFT(MasterCMCopy!$C367,6)="BT-198", MasterCMCopy!$C367&lt;&gt;MasterCMCopy!$C366),MasterCMCopy!$C367,"")</f>
        <v/>
      </c>
      <c r="X367" s="84" t="str">
        <f>IF(AND(LEFT(MasterCMCopy!$C367,6)="BT-198", MasterCMCopy!$C367&lt;&gt;MasterCMCopy!$C366), MasterCMCopy!$D367 &amp; IF(AND(MasterCMCopy!$C367=MasterCMCopy!$C368, MasterCMCopy!$D367&lt;&gt;MasterCMCopy!$D368), (" (" &amp; MasterCMCopy!$D368 &amp; " below SDK 1.6)"), ""),"")</f>
        <v/>
      </c>
      <c r="Y367" s="84" t="str">
        <f t="shared" si="2"/>
        <v>tedm:MG-langString-hasConfidentialityJustification--NonPublishedInformation-ND-SubcontractingPercentageUnpublish</v>
      </c>
      <c r="Z367" s="84" t="str">
        <f t="shared" si="3"/>
        <v/>
      </c>
      <c r="AA367" s="84" t="str">
        <f>IF(AND(LEFT(MasterCMCopy!$C367,6)="BT-196", MasterCMCopy!$C367&lt;&gt;MasterCMCopy!$C366),MasterCMCopy!$C367,"")</f>
        <v/>
      </c>
      <c r="AB367" s="84" t="str">
        <f>IF(AND(LEFT(MasterCMCopy!$C367,6)="BT-196", MasterCMCopy!$C367&lt;&gt;MasterCMCopy!$C366), MasterCMCopy!$D367 &amp; " of " &amp; MasterCMCopy!$L367 &amp; " under " &amp; MasterCMCopy!$I367,"")</f>
        <v/>
      </c>
      <c r="AC367" s="84" t="str">
        <f t="shared" si="4"/>
        <v/>
      </c>
      <c r="AD367" s="84" t="str">
        <f t="shared" si="5"/>
        <v/>
      </c>
    </row>
    <row r="368">
      <c r="A368" s="84" t="str">
        <f t="shared" si="1"/>
        <v>ND-SubcontractingPercentageUnpublish_v1.9+.rml.ttl</v>
      </c>
      <c r="B368" s="84" t="str">
        <f>IF(MasterCMCopy!$X368="","---", "tedm:" &amp; IF(LEFT(MasterCMCopy!$C368, 3)="ND-", IF(LEFT(MasterCMCopy!$C372, 3)="ND-", MasterCMCopy!$L374, MasterCMCopy!$L372) &amp; "-" &amp; MasterCMCopy!$C368, MasterCMCopy!$L368 &amp; "-" &amp; MasterCMCopy!$I368))</f>
        <v>tedm:MG-NonPublishedInformation-ND-SubcontractingPercentageUnpublish</v>
      </c>
      <c r="C368" s="85" t="str">
        <f>IF(AND(LEFT(MasterCMCopy!$C368,6)="BT-195", OR(LEFT(MasterCMCopy!$C367,3)="ND-",$B368&lt;&gt;$B367)),MasterCMCopy!$L368,"")</f>
        <v/>
      </c>
      <c r="D368" s="84" t="str">
        <f>IF(AND(LEFT(MasterCMCopy!$C368,3)="ND-", OR(MasterCMCopy!$N368&lt;&gt;MasterCMCopy!$N367, MasterCMCopy!$P368&lt;&gt;MasterCMCopy!$P367)),MasterCMCopy!$C368,"")</f>
        <v>ND-SubcontractingPercentageUnpublish</v>
      </c>
      <c r="E368" s="84" t="str">
        <f>IF(AND(LEFT(MasterCMCopy!$C368,3)="ND-", OR(MasterCMCopy!$N368&lt;&gt;MasterCMCopy!$N367, MasterCMCopy!$P368&lt;&gt;MasterCMCopy!$P367)),MasterCMCopy!$N368,"")</f>
        <v>/*/ext:UBLExtensions/ext:UBLExtension/ext:ExtensionContent/efext:EformsExtension/efac:NoticeResult/efac:LotTender/efac:SubcontractingTerm[efbc:TermCode/@listName='applicability']/efac:FieldsPrivacy[efbc:FieldIdentifierCode/text()='sub-per']</v>
      </c>
      <c r="F368" s="86" t="str">
        <f>IFERROR(__xludf.DUMMYFUNCTION("IF($E368="""", """", REGEXEXTRACT($E368,""efbc:FieldIdentifierCode[^\]]+""))"),"efbc:FieldIdentifierCode/text()='sub-per'")</f>
        <v>efbc:FieldIdentifierCode/text()='sub-per'</v>
      </c>
      <c r="G368" s="87" t="str">
        <f>MasterCMCopy!A368</f>
        <v>1.9</v>
      </c>
      <c r="H368" s="87" t="str">
        <f>MasterCMCopy!B368</f>
        <v/>
      </c>
      <c r="I368" s="89" t="b">
        <v>1</v>
      </c>
      <c r="J368" s="86" t="str">
        <f>IF(LEFT(MasterCMCopy!$C368,3)="ND-", IF(LEFT(MasterCMCopy!$X368,10)&lt;&gt;"epo:NonPub", MasterCMCopy!$L368, IF(RIGHT(MasterCMCopy!$X368,13)="epo:Procedure", "MG-Procedure", "")), "")</f>
        <v/>
      </c>
      <c r="K368" s="85" t="str">
        <f>IF(J368="", "", IF(J368="MG-Procedure", "ND-Root", MasterCMCopy!H368))</f>
        <v/>
      </c>
      <c r="L368" s="84" t="str">
        <f>IF($J368="", "", MasterCMCopy!$C368 &amp; " (concernsMaskedObject)")</f>
        <v/>
      </c>
      <c r="M368" s="84" t="str">
        <f>IFERROR(__xludf.DUMMYFUNCTION("IF($J368="""", """", ""Connection from NonPublishedInformation to "" &amp; REGEXEXTRACT(MasterCMCopy!$X368, "".*:(.*)"") &amp; "" under "" &amp; $J368 &amp; ""_"" &amp; $K368)"),"")</f>
        <v/>
      </c>
      <c r="N368" s="84" t="str">
        <f t="shared" si="6"/>
        <v/>
      </c>
      <c r="O368" s="86" t="str">
        <f>IFERROR(__xludf.DUMMYFUNCTION("IF($J368="""", """", IF($J368=""MG-Procedure"", """", REGEXREPLACE(MasterCMCopy!$P368,""\[[^\]]+\]"","""")))"),"")</f>
        <v/>
      </c>
      <c r="P368" s="83" t="str">
        <f>IFERROR(__xludf.DUMMYFUNCTION("REGEXREPLACE($O368,""[^/]+"","".."")"),"")</f>
        <v/>
      </c>
      <c r="Q368" s="84" t="str">
        <f>IF(AND(LEFT(MasterCMCopy!$C368,6)="BT-195", OR(MasterCMCopy!$O368&lt;&gt;MasterCMCopy!$O367,$G368&lt;&gt;$G367,$H368&lt;&gt;$H367)),MasterCMCopy!$C368,"")</f>
        <v/>
      </c>
      <c r="R368" s="84" t="str">
        <f>IF(AND(LEFT(MasterCMCopy!$C368,6)="BT-195", OR(MasterCMCopy!$O368&lt;&gt;MasterCMCopy!$O367,$G368&lt;&gt;$G367,$H368&lt;&gt;$H367)), "The field " &amp; MasterCMCopy!$C368 &amp; ", " &amp; MasterCMCopy!$D368 &amp; ", specifies information to generate the URI of the masked property","")</f>
        <v/>
      </c>
      <c r="S368" s="84" t="str">
        <f>IF(AND(LEFT(MasterCMCopy!$C368,6)="BT-195", OR(MasterCMCopy!$O368&lt;&gt;MasterCMCopy!$O367,$G368&lt;&gt;$G367,$H368&lt;&gt;$H367)),MasterCMCopy!$O368,"")</f>
        <v/>
      </c>
      <c r="T368" s="84" t="str">
        <f>IFERROR(__xludf.DUMMYFUNCTION("IF(AND(LEFT(MasterCMCopy!$C368,6)=""BT-195"", MasterCMCopy!$O368&lt;&gt;MasterCMCopy!$O367),IFNA(REGEXEXTRACT(MasterCMCopy!$Y368,""&lt;(.*)&gt;""),""UNKNOWN""),"""")"),"")</f>
        <v/>
      </c>
      <c r="U368" s="84" t="str">
        <f>IF(AND(LEFT(MasterCMCopy!$C368,6)="BT-197", MasterCMCopy!$C368&lt;&gt;MasterCMCopy!$C367),MasterCMCopy!$C368,"")</f>
        <v/>
      </c>
      <c r="V368" s="84" t="str">
        <f>IF(AND(LEFT(MasterCMCopy!$C368,6)="BT-197", MasterCMCopy!$C368&lt;&gt;MasterCMCopy!$C367), "In " &amp; MasterCMCopy!$C368 &amp; ", " &amp; MasterCMCopy!$D368 &amp; ", we link to the at-voc:non-publication-justification controlled list","")</f>
        <v/>
      </c>
      <c r="W368" s="84" t="str">
        <f>IF(AND(LEFT(MasterCMCopy!$C368,6)="BT-198", MasterCMCopy!$C368&lt;&gt;MasterCMCopy!$C367),MasterCMCopy!$C368,"")</f>
        <v/>
      </c>
      <c r="X368" s="84" t="str">
        <f>IF(AND(LEFT(MasterCMCopy!$C368,6)="BT-198", MasterCMCopy!$C368&lt;&gt;MasterCMCopy!$C367), MasterCMCopy!$D368 &amp; IF(AND(MasterCMCopy!$C368=MasterCMCopy!$C369, MasterCMCopy!$D368&lt;&gt;MasterCMCopy!$D369), (" (" &amp; MasterCMCopy!$D369 &amp; " below SDK 1.6)"), ""),"")</f>
        <v/>
      </c>
      <c r="Y368" s="84" t="str">
        <f t="shared" si="2"/>
        <v>tedm:MG-langString-hasConfidentialityJustification--NonPublishedInformation-ND-SubcontractingPercentageUnpublish</v>
      </c>
      <c r="Z368" s="84" t="str">
        <f t="shared" si="3"/>
        <v>/*/ext:UBLExtensions/ext:UBLExtension/ext:ExtensionContent/efext:EformsExtension/efac:NoticeResult/efac:LotTender/efac:SubcontractingTerm[efbc:TermCode/@listName='applicability']/efac:FieldsPrivacy[efbc:FieldIdentifierCode/text()='sub-per']/efbc:ReasonDescription</v>
      </c>
      <c r="AA368" s="84" t="str">
        <f>IF(AND(LEFT(MasterCMCopy!$C368,6)="BT-196", MasterCMCopy!$C368&lt;&gt;MasterCMCopy!$C367),MasterCMCopy!$C368,"")</f>
        <v/>
      </c>
      <c r="AB368" s="84" t="str">
        <f>IF(AND(LEFT(MasterCMCopy!$C368,6)="BT-196", MasterCMCopy!$C368&lt;&gt;MasterCMCopy!$C367), MasterCMCopy!$D368 &amp; " of " &amp; MasterCMCopy!$L368 &amp; " under " &amp; MasterCMCopy!$I368,"")</f>
        <v/>
      </c>
      <c r="AC368" s="84" t="str">
        <f t="shared" si="4"/>
        <v/>
      </c>
      <c r="AD368" s="84" t="str">
        <f t="shared" si="5"/>
        <v/>
      </c>
      <c r="AE368" s="90"/>
      <c r="AF368" s="90"/>
    </row>
    <row r="369">
      <c r="A369" s="84" t="str">
        <f t="shared" si="1"/>
        <v/>
      </c>
      <c r="B369" s="84" t="str">
        <f>IF(MasterCMCopy!$X369="","---", "tedm:" &amp; IF(LEFT(MasterCMCopy!$C369, 3)="ND-", IF(LEFT(MasterCMCopy!$C373, 3)="ND-", MasterCMCopy!$L375, MasterCMCopy!$L373) &amp; "-" &amp; MasterCMCopy!$C369, MasterCMCopy!$L369 &amp; "-" &amp; MasterCMCopy!$I369))</f>
        <v>tedm:MG-NonPublishedInformation-ND-SubcontractingPercentageUnpublish</v>
      </c>
      <c r="C369" s="85" t="str">
        <f>IF(AND(LEFT(MasterCMCopy!$C369,6)="BT-195", OR(LEFT(MasterCMCopy!$C368,3)="ND-",$B369&lt;&gt;$B368)),MasterCMCopy!$L369,"")</f>
        <v/>
      </c>
      <c r="D369" s="84" t="str">
        <f>IF(AND(LEFT(MasterCMCopy!$C369,3)="ND-", OR(MasterCMCopy!$N369&lt;&gt;MasterCMCopy!$N368, MasterCMCopy!$P369&lt;&gt;MasterCMCopy!$P368)),MasterCMCopy!$C369,"")</f>
        <v/>
      </c>
      <c r="E369" s="84" t="str">
        <f>IF(AND(LEFT(MasterCMCopy!$C369,3)="ND-", OR(MasterCMCopy!$N369&lt;&gt;MasterCMCopy!$N368, MasterCMCopy!$P369&lt;&gt;MasterCMCopy!$P368)),MasterCMCopy!$N369,"")</f>
        <v/>
      </c>
      <c r="F369" s="86" t="str">
        <f>IFERROR(__xludf.DUMMYFUNCTION("IF($E369="""", """", REGEXEXTRACT($E369,""efbc:FieldIdentifierCode[^\]]+""))"),"")</f>
        <v/>
      </c>
      <c r="G369" s="87" t="str">
        <f>MasterCMCopy!A369</f>
        <v>1.9</v>
      </c>
      <c r="H369" s="87" t="str">
        <f>MasterCMCopy!B369</f>
        <v/>
      </c>
      <c r="J369" s="86" t="str">
        <f>IF(LEFT(MasterCMCopy!$C369,3)="ND-", IF(LEFT(MasterCMCopy!$X369,10)&lt;&gt;"epo:NonPub", MasterCMCopy!$L369, IF(RIGHT(MasterCMCopy!$X369,13)="epo:Procedure", "MG-Procedure", "")), "")</f>
        <v/>
      </c>
      <c r="K369" s="85" t="str">
        <f>IF(J369="", "", IF(J369="MG-Procedure", "ND-Root", MasterCMCopy!H369))</f>
        <v/>
      </c>
      <c r="L369" s="84" t="str">
        <f>IF($J369="", "", MasterCMCopy!$C369 &amp; " (concernsMaskedObject)")</f>
        <v/>
      </c>
      <c r="M369" s="84" t="str">
        <f>IFERROR(__xludf.DUMMYFUNCTION("IF($J369="""", """", ""Connection from NonPublishedInformation to "" &amp; REGEXEXTRACT(MasterCMCopy!$X369, "".*:(.*)"") &amp; "" under "" &amp; $J369 &amp; ""_"" &amp; $K369)"),"")</f>
        <v/>
      </c>
      <c r="N369" s="84" t="str">
        <f t="shared" si="6"/>
        <v/>
      </c>
      <c r="O369" s="86" t="str">
        <f>IFERROR(__xludf.DUMMYFUNCTION("IF($J369="""", """", IF($J369=""MG-Procedure"", """", REGEXREPLACE(MasterCMCopy!$P369,""\[[^\]]+\]"","""")))"),"")</f>
        <v/>
      </c>
      <c r="P369" s="83" t="str">
        <f>IFERROR(__xludf.DUMMYFUNCTION("REGEXREPLACE($O369,""[^/]+"","".."")"),"")</f>
        <v/>
      </c>
      <c r="Q369" s="84" t="str">
        <f>IF(AND(LEFT(MasterCMCopy!$C369,6)="BT-195", OR(MasterCMCopy!$O369&lt;&gt;MasterCMCopy!$O368,$G369&lt;&gt;$G368,$H369&lt;&gt;$H368)),MasterCMCopy!$C369,"")</f>
        <v/>
      </c>
      <c r="R369" s="84" t="str">
        <f>IF(AND(LEFT(MasterCMCopy!$C369,6)="BT-195", OR(MasterCMCopy!$O369&lt;&gt;MasterCMCopy!$O368,$G369&lt;&gt;$G368,$H369&lt;&gt;$H368)), "The field " &amp; MasterCMCopy!$C369 &amp; ", " &amp; MasterCMCopy!$D369 &amp; ", specifies information to generate the URI of the masked property","")</f>
        <v/>
      </c>
      <c r="S369" s="84" t="str">
        <f>IF(AND(LEFT(MasterCMCopy!$C369,6)="BT-195", OR(MasterCMCopy!$O369&lt;&gt;MasterCMCopy!$O368,$G369&lt;&gt;$G368,$H369&lt;&gt;$H368)),MasterCMCopy!$O369,"")</f>
        <v/>
      </c>
      <c r="T369" s="84" t="str">
        <f>IFERROR(__xludf.DUMMYFUNCTION("IF(AND(LEFT(MasterCMCopy!$C369,6)=""BT-195"", MasterCMCopy!$O369&lt;&gt;MasterCMCopy!$O368),IFNA(REGEXEXTRACT(MasterCMCopy!$Y369,""&lt;(.*)&gt;""),""UNKNOWN""),"""")"),"")</f>
        <v/>
      </c>
      <c r="U369" s="84" t="str">
        <f>IF(AND(LEFT(MasterCMCopy!$C369,6)="BT-197", MasterCMCopy!$C369&lt;&gt;MasterCMCopy!$C368),MasterCMCopy!$C369,"")</f>
        <v/>
      </c>
      <c r="V369" s="84" t="str">
        <f>IF(AND(LEFT(MasterCMCopy!$C369,6)="BT-197", MasterCMCopy!$C369&lt;&gt;MasterCMCopy!$C368), "In " &amp; MasterCMCopy!$C369 &amp; ", " &amp; MasterCMCopy!$D369 &amp; ", we link to the at-voc:non-publication-justification controlled list","")</f>
        <v/>
      </c>
      <c r="W369" s="84" t="str">
        <f>IF(AND(LEFT(MasterCMCopy!$C369,6)="BT-198", MasterCMCopy!$C369&lt;&gt;MasterCMCopy!$C368),MasterCMCopy!$C369,"")</f>
        <v/>
      </c>
      <c r="X369" s="84" t="str">
        <f>IF(AND(LEFT(MasterCMCopy!$C369,6)="BT-198", MasterCMCopy!$C369&lt;&gt;MasterCMCopy!$C368), MasterCMCopy!$D369 &amp; IF(AND(MasterCMCopy!$C369=MasterCMCopy!$C370, MasterCMCopy!$D369&lt;&gt;MasterCMCopy!$D370), (" (" &amp; MasterCMCopy!$D370 &amp; " below SDK 1.6)"), ""),"")</f>
        <v/>
      </c>
      <c r="Y369" s="84" t="str">
        <f t="shared" si="2"/>
        <v>tedm:MG-langString-hasConfidentialityJustification--NonPublishedInformation-ND-SubcontractingPercentageUnpublish</v>
      </c>
      <c r="Z369" s="84" t="str">
        <f t="shared" si="3"/>
        <v/>
      </c>
      <c r="AA369" s="84" t="str">
        <f>IF(AND(LEFT(MasterCMCopy!$C369,6)="BT-196", MasterCMCopy!$C369&lt;&gt;MasterCMCopy!$C368),MasterCMCopy!$C369,"")</f>
        <v/>
      </c>
      <c r="AB369" s="84" t="str">
        <f>IF(AND(LEFT(MasterCMCopy!$C369,6)="BT-196", MasterCMCopy!$C369&lt;&gt;MasterCMCopy!$C368), MasterCMCopy!$D369 &amp; " of " &amp; MasterCMCopy!$L369 &amp; " under " &amp; MasterCMCopy!$I369,"")</f>
        <v/>
      </c>
      <c r="AC369" s="84" t="str">
        <f t="shared" si="4"/>
        <v/>
      </c>
      <c r="AD369" s="84" t="str">
        <f t="shared" si="5"/>
        <v/>
      </c>
    </row>
    <row r="370">
      <c r="A370" s="84" t="str">
        <f t="shared" si="1"/>
        <v/>
      </c>
      <c r="B370" s="84" t="str">
        <f>IF(MasterCMCopy!$X370="","---", "tedm:" &amp; IF(LEFT(MasterCMCopy!$C370, 3)="ND-", IF(LEFT(MasterCMCopy!$C374, 3)="ND-", MasterCMCopy!$L376, MasterCMCopy!$L374) &amp; "-" &amp; MasterCMCopy!$C370, MasterCMCopy!$L370 &amp; "-" &amp; MasterCMCopy!$I370))</f>
        <v>tedm:MG-NonPublishedInformation-ND-SubcontractingPercentageUnpublish</v>
      </c>
      <c r="C370" s="85" t="str">
        <f>IF(AND(LEFT(MasterCMCopy!$C370,6)="BT-195", OR(LEFT(MasterCMCopy!$C369,3)="ND-",$B370&lt;&gt;$B369)),MasterCMCopy!$L370,"")</f>
        <v/>
      </c>
      <c r="D370" s="84" t="str">
        <f>IF(AND(LEFT(MasterCMCopy!$C370,3)="ND-", OR(MasterCMCopy!$N370&lt;&gt;MasterCMCopy!$N369, MasterCMCopy!$P370&lt;&gt;MasterCMCopy!$P369)),MasterCMCopy!$C370,"")</f>
        <v/>
      </c>
      <c r="E370" s="84" t="str">
        <f>IF(AND(LEFT(MasterCMCopy!$C370,3)="ND-", OR(MasterCMCopy!$N370&lt;&gt;MasterCMCopy!$N369, MasterCMCopy!$P370&lt;&gt;MasterCMCopy!$P369)),MasterCMCopy!$N370,"")</f>
        <v/>
      </c>
      <c r="F370" s="86" t="str">
        <f>IFERROR(__xludf.DUMMYFUNCTION("IF($E370="""", """", REGEXEXTRACT($E370,""efbc:FieldIdentifierCode[^\]]+""))"),"")</f>
        <v/>
      </c>
      <c r="G370" s="87" t="str">
        <f>MasterCMCopy!A370</f>
        <v>1.9</v>
      </c>
      <c r="H370" s="87" t="str">
        <f>MasterCMCopy!B370</f>
        <v/>
      </c>
      <c r="J370" s="86" t="str">
        <f>IF(LEFT(MasterCMCopy!$C370,3)="ND-", IF(LEFT(MasterCMCopy!$X370,10)&lt;&gt;"epo:NonPub", MasterCMCopy!$L370, IF(RIGHT(MasterCMCopy!$X370,13)="epo:Procedure", "MG-Procedure", "")), "")</f>
        <v>MG-SubcontractingEstimate-foreseesSubcontracting-Tender</v>
      </c>
      <c r="K370" s="85" t="str">
        <f>IF(J370="", "", IF(J370="MG-Procedure", "ND-Root", MasterCMCopy!H370))</f>
        <v>ND-SubcontractedContract</v>
      </c>
      <c r="L370" s="84" t="str">
        <f>IF($J370="", "", MasterCMCopy!$C370 &amp; " (concernsMaskedObject)")</f>
        <v>ND-SubcontractingPercentageUnpublish (concernsMaskedObject)</v>
      </c>
      <c r="M370" s="84" t="str">
        <f>IFERROR(__xludf.DUMMYFUNCTION("IF($J370="""", """", ""Connection from NonPublishedInformation to "" &amp; REGEXEXTRACT(MasterCMCopy!$X370, "".*:(.*)"") &amp; "" under "" &amp; $J370 &amp; ""_"" &amp; $K370)"),"Connection from NonPublishedInformation to SubcontractingEstimate under MG-SubcontractingEstimate-foreseesSubcontracting-Tender_ND-SubcontractedContract")</f>
        <v>Connection from NonPublishedInformation to SubcontractingEstimate under MG-SubcontractingEstimate-foreseesSubcontracting-Tender_ND-SubcontractedContract</v>
      </c>
      <c r="N370" s="84" t="str">
        <f t="shared" si="6"/>
        <v>tedm:MG-SubcontractingEstimate-foreseesSubcontracting-Tender_ND-SubcontractedContract</v>
      </c>
      <c r="O370" s="86" t="str">
        <f>IFERROR(__xludf.DUMMYFUNCTION("IF($J370="""", """", IF($J370=""MG-Procedure"", """", REGEXREPLACE(MasterCMCopy!$P370,""\[[^\]]+\]"","""")))"),"efac:FieldsPrivacy")</f>
        <v>efac:FieldsPrivacy</v>
      </c>
      <c r="P370" s="83" t="str">
        <f>IFERROR(__xludf.DUMMYFUNCTION("REGEXREPLACE($O370,""[^/]+"","".."")"),"..")</f>
        <v>..</v>
      </c>
      <c r="Q370" s="84" t="str">
        <f>IF(AND(LEFT(MasterCMCopy!$C370,6)="BT-195", OR(MasterCMCopy!$O370&lt;&gt;MasterCMCopy!$O369,$G370&lt;&gt;$G369,$H370&lt;&gt;$H369)),MasterCMCopy!$C370,"")</f>
        <v/>
      </c>
      <c r="R370" s="84" t="str">
        <f>IF(AND(LEFT(MasterCMCopy!$C370,6)="BT-195", OR(MasterCMCopy!$O370&lt;&gt;MasterCMCopy!$O369,$G370&lt;&gt;$G369,$H370&lt;&gt;$H369)), "The field " &amp; MasterCMCopy!$C370 &amp; ", " &amp; MasterCMCopy!$D370 &amp; ", specifies information to generate the URI of the masked property","")</f>
        <v/>
      </c>
      <c r="S370" s="84" t="str">
        <f>IF(AND(LEFT(MasterCMCopy!$C370,6)="BT-195", OR(MasterCMCopy!$O370&lt;&gt;MasterCMCopy!$O369,$G370&lt;&gt;$G369,$H370&lt;&gt;$H369)),MasterCMCopy!$O370,"")</f>
        <v/>
      </c>
      <c r="T370" s="84" t="str">
        <f>IFERROR(__xludf.DUMMYFUNCTION("IF(AND(LEFT(MasterCMCopy!$C370,6)=""BT-195"", MasterCMCopy!$O370&lt;&gt;MasterCMCopy!$O369),IFNA(REGEXEXTRACT(MasterCMCopy!$Y370,""&lt;(.*)&gt;""),""UNKNOWN""),"""")"),"")</f>
        <v/>
      </c>
      <c r="U370" s="84" t="str">
        <f>IF(AND(LEFT(MasterCMCopy!$C370,6)="BT-197", MasterCMCopy!$C370&lt;&gt;MasterCMCopy!$C369),MasterCMCopy!$C370,"")</f>
        <v/>
      </c>
      <c r="V370" s="84" t="str">
        <f>IF(AND(LEFT(MasterCMCopy!$C370,6)="BT-197", MasterCMCopy!$C370&lt;&gt;MasterCMCopy!$C369), "In " &amp; MasterCMCopy!$C370 &amp; ", " &amp; MasterCMCopy!$D370 &amp; ", we link to the at-voc:non-publication-justification controlled list","")</f>
        <v/>
      </c>
      <c r="W370" s="84" t="str">
        <f>IF(AND(LEFT(MasterCMCopy!$C370,6)="BT-198", MasterCMCopy!$C370&lt;&gt;MasterCMCopy!$C369),MasterCMCopy!$C370,"")</f>
        <v/>
      </c>
      <c r="X370" s="84" t="str">
        <f>IF(AND(LEFT(MasterCMCopy!$C370,6)="BT-198", MasterCMCopy!$C370&lt;&gt;MasterCMCopy!$C369), MasterCMCopy!$D370 &amp; IF(AND(MasterCMCopy!$C370=MasterCMCopy!$C371, MasterCMCopy!$D370&lt;&gt;MasterCMCopy!$D371), (" (" &amp; MasterCMCopy!$D371 &amp; " below SDK 1.6)"), ""),"")</f>
        <v/>
      </c>
      <c r="Y370" s="84" t="str">
        <f t="shared" si="2"/>
        <v>tedm:MG-langString-hasConfidentialityJustification--NonPublishedInformation-ND-SubcontractingPercentageUnpublish</v>
      </c>
      <c r="Z370" s="84" t="str">
        <f t="shared" si="3"/>
        <v/>
      </c>
      <c r="AA370" s="84" t="str">
        <f>IF(AND(LEFT(MasterCMCopy!$C370,6)="BT-196", MasterCMCopy!$C370&lt;&gt;MasterCMCopy!$C369),MasterCMCopy!$C370,"")</f>
        <v/>
      </c>
      <c r="AB370" s="84" t="str">
        <f>IF(AND(LEFT(MasterCMCopy!$C370,6)="BT-196", MasterCMCopy!$C370&lt;&gt;MasterCMCopy!$C369), MasterCMCopy!$D370 &amp; " of " &amp; MasterCMCopy!$L370 &amp; " under " &amp; MasterCMCopy!$I370,"")</f>
        <v/>
      </c>
      <c r="AC370" s="84" t="str">
        <f t="shared" si="4"/>
        <v/>
      </c>
      <c r="AD370" s="84" t="str">
        <f t="shared" si="5"/>
        <v/>
      </c>
    </row>
    <row r="371">
      <c r="A371" s="84" t="str">
        <f t="shared" si="1"/>
        <v/>
      </c>
      <c r="B371" s="84" t="str">
        <f>IF(MasterCMCopy!$X371="","---", "tedm:" &amp; IF(LEFT(MasterCMCopy!$C371, 3)="ND-", IF(LEFT(MasterCMCopy!$C375, 3)="ND-", MasterCMCopy!$L377, MasterCMCopy!$L375) &amp; "-" &amp; MasterCMCopy!$C371, MasterCMCopy!$L371 &amp; "-" &amp; MasterCMCopy!$I371))</f>
        <v>tedm:MG-NonPublishedInformation-ND-SubcontractingPercentageUnpublish</v>
      </c>
      <c r="C371" s="85" t="str">
        <f>IF(AND(LEFT(MasterCMCopy!$C371,6)="BT-195", OR(LEFT(MasterCMCopy!$C370,3)="ND-",$B371&lt;&gt;$B370)),MasterCMCopy!$L371,"")</f>
        <v>MG-NonPublishedInformation</v>
      </c>
      <c r="D371" s="84" t="str">
        <f>IF(AND(LEFT(MasterCMCopy!$C371,3)="ND-", OR(MasterCMCopy!$N371&lt;&gt;MasterCMCopy!$N370, MasterCMCopy!$P371&lt;&gt;MasterCMCopy!$P370)),MasterCMCopy!$C371,"")</f>
        <v/>
      </c>
      <c r="E371" s="84" t="str">
        <f>IF(AND(LEFT(MasterCMCopy!$C371,3)="ND-", OR(MasterCMCopy!$N371&lt;&gt;MasterCMCopy!$N370, MasterCMCopy!$P371&lt;&gt;MasterCMCopy!$P370)),MasterCMCopy!$N371,"")</f>
        <v/>
      </c>
      <c r="F371" s="86" t="str">
        <f>IFERROR(__xludf.DUMMYFUNCTION("IF($E371="""", """", REGEXEXTRACT($E371,""efbc:FieldIdentifierCode[^\]]+""))"),"")</f>
        <v/>
      </c>
      <c r="G371" s="87" t="str">
        <f>MasterCMCopy!A371</f>
        <v/>
      </c>
      <c r="H371" s="87" t="str">
        <f>MasterCMCopy!B371</f>
        <v>1.8</v>
      </c>
      <c r="J371" s="86" t="str">
        <f>IF(LEFT(MasterCMCopy!$C371,3)="ND-", IF(LEFT(MasterCMCopy!$X371,10)&lt;&gt;"epo:NonPub", MasterCMCopy!$L371, IF(RIGHT(MasterCMCopy!$X371,13)="epo:Procedure", "MG-Procedure", "")), "")</f>
        <v/>
      </c>
      <c r="K371" s="85" t="str">
        <f>IF(J371="", "", IF(J371="MG-Procedure", "ND-Root", MasterCMCopy!H371))</f>
        <v/>
      </c>
      <c r="L371" s="84" t="str">
        <f>IF($J371="", "", MasterCMCopy!$C371 &amp; " (concernsMaskedObject)")</f>
        <v/>
      </c>
      <c r="M371" s="84" t="str">
        <f>IFERROR(__xludf.DUMMYFUNCTION("IF($J371="""", """", ""Connection from NonPublishedInformation to "" &amp; REGEXEXTRACT(MasterCMCopy!$X371, "".*:(.*)"") &amp; "" under "" &amp; $J371 &amp; ""_"" &amp; $K371)"),"")</f>
        <v/>
      </c>
      <c r="N371" s="84" t="str">
        <f t="shared" si="6"/>
        <v/>
      </c>
      <c r="O371" s="86" t="str">
        <f>IFERROR(__xludf.DUMMYFUNCTION("IF($J371="""", """", IF($J371=""MG-Procedure"", """", REGEXREPLACE(MasterCMCopy!$P371,""\[[^\]]+\]"","""")))"),"")</f>
        <v/>
      </c>
      <c r="P371" s="83" t="str">
        <f>IFERROR(__xludf.DUMMYFUNCTION("REGEXREPLACE($O371,""[^/]+"","".."")"),"")</f>
        <v/>
      </c>
      <c r="Q371" s="84" t="str">
        <f>IF(AND(LEFT(MasterCMCopy!$C371,6)="BT-195", OR(MasterCMCopy!$O371&lt;&gt;MasterCMCopy!$O370,$G371&lt;&gt;$G370,$H371&lt;&gt;$H370)),MasterCMCopy!$C371,"")</f>
        <v>BT-195(BT-555)-Tender</v>
      </c>
      <c r="R371" s="84" t="str">
        <f>IF(AND(LEFT(MasterCMCopy!$C371,6)="BT-195", OR(MasterCMCopy!$O371&lt;&gt;MasterCMCopy!$O370,$G371&lt;&gt;$G370,$H371&lt;&gt;$H370)), "The field " &amp; MasterCMCopy!$C371 &amp; ", " &amp; MasterCMCopy!$D371 &amp; ", specifies information to generate the URI of the masked property","")</f>
        <v>The field BT-195(BT-555)-Tender, Unpublished Identifier, specifies information to generate the URI of the masked property</v>
      </c>
      <c r="S371" s="84" t="str">
        <f>IF(AND(LEFT(MasterCMCopy!$C371,6)="BT-195", OR(MasterCMCopy!$O371&lt;&gt;MasterCMCopy!$O370,$G371&lt;&gt;$G370,$H371&lt;&gt;$H370)),MasterCMCopy!$O371,"")</f>
        <v>efbc:FieldIdentifierCode/text() = 'sub-per'</v>
      </c>
      <c r="T371" s="88" t="str">
        <f>IFERROR(__xludf.DUMMYFUNCTION("IF(AND(LEFT(MasterCMCopy!$C371,6)=""BT-195"", MasterCMCopy!$O371&lt;&gt;MasterCMCopy!$O370),IFNA(REGEXEXTRACT(MasterCMCopy!$Y371,""&lt;(.*)&gt;""),""UNKNOWN""),"""")"),"http://data.europa.eu/a4g/ontology#hasEstimatedPercentage")</f>
        <v>http://data.europa.eu/a4g/ontology#hasEstimatedPercentage</v>
      </c>
      <c r="U371" s="84" t="str">
        <f>IF(AND(LEFT(MasterCMCopy!$C371,6)="BT-197", MasterCMCopy!$C371&lt;&gt;MasterCMCopy!$C370),MasterCMCopy!$C371,"")</f>
        <v/>
      </c>
      <c r="V371" s="84" t="str">
        <f>IF(AND(LEFT(MasterCMCopy!$C371,6)="BT-197", MasterCMCopy!$C371&lt;&gt;MasterCMCopy!$C370), "In " &amp; MasterCMCopy!$C371 &amp; ", " &amp; MasterCMCopy!$D371 &amp; ", we link to the at-voc:non-publication-justification controlled list","")</f>
        <v/>
      </c>
      <c r="W371" s="84" t="str">
        <f>IF(AND(LEFT(MasterCMCopy!$C371,6)="BT-198", MasterCMCopy!$C371&lt;&gt;MasterCMCopy!$C370),MasterCMCopy!$C371,"")</f>
        <v/>
      </c>
      <c r="X371" s="84" t="str">
        <f>IF(AND(LEFT(MasterCMCopy!$C371,6)="BT-198", MasterCMCopy!$C371&lt;&gt;MasterCMCopy!$C370), MasterCMCopy!$D371 &amp; IF(AND(MasterCMCopy!$C371=MasterCMCopy!$C372, MasterCMCopy!$D371&lt;&gt;MasterCMCopy!$D372), (" (" &amp; MasterCMCopy!$D372 &amp; " below SDK 1.6)"), ""),"")</f>
        <v/>
      </c>
      <c r="Y371" s="84" t="str">
        <f t="shared" si="2"/>
        <v>tedm:MG-langString-hasConfidentialityJustification--NonPublishedInformation-ND-SubcontractingPercentageUnpublish</v>
      </c>
      <c r="Z371" s="84" t="str">
        <f t="shared" si="3"/>
        <v/>
      </c>
      <c r="AA371" s="84" t="str">
        <f>IF(AND(LEFT(MasterCMCopy!$C371,6)="BT-196", MasterCMCopy!$C371&lt;&gt;MasterCMCopy!$C370),MasterCMCopy!$C371,"")</f>
        <v/>
      </c>
      <c r="AB371" s="84" t="str">
        <f>IF(AND(LEFT(MasterCMCopy!$C371,6)="BT-196", MasterCMCopy!$C371&lt;&gt;MasterCMCopy!$C370), MasterCMCopy!$D371 &amp; " of " &amp; MasterCMCopy!$L371 &amp; " under " &amp; MasterCMCopy!$I371,"")</f>
        <v/>
      </c>
      <c r="AC371" s="84" t="str">
        <f t="shared" si="4"/>
        <v/>
      </c>
      <c r="AD371" s="84" t="str">
        <f t="shared" si="5"/>
        <v/>
      </c>
    </row>
    <row r="372">
      <c r="A372" s="84" t="str">
        <f t="shared" si="1"/>
        <v/>
      </c>
      <c r="B372" s="84" t="str">
        <f>IF(MasterCMCopy!$X372="","---", "tedm:" &amp; IF(LEFT(MasterCMCopy!$C372, 3)="ND-", IF(LEFT(MasterCMCopy!$C376, 3)="ND-", MasterCMCopy!$L378, MasterCMCopy!$L376) &amp; "-" &amp; MasterCMCopy!$C372, MasterCMCopy!$L372 &amp; "-" &amp; MasterCMCopy!$I372))</f>
        <v>tedm:MG-NonPublishedInformation-ND-SubcontractingPercentageUnpublish</v>
      </c>
      <c r="C372" s="85" t="str">
        <f>IF(AND(LEFT(MasterCMCopy!$C372,6)="BT-195", OR(LEFT(MasterCMCopy!$C371,3)="ND-",$B372&lt;&gt;$B371)),MasterCMCopy!$L372,"")</f>
        <v/>
      </c>
      <c r="D372" s="84" t="str">
        <f>IF(AND(LEFT(MasterCMCopy!$C372,3)="ND-", OR(MasterCMCopy!$N372&lt;&gt;MasterCMCopy!$N371, MasterCMCopy!$P372&lt;&gt;MasterCMCopy!$P371)),MasterCMCopy!$C372,"")</f>
        <v/>
      </c>
      <c r="E372" s="84" t="str">
        <f>IF(AND(LEFT(MasterCMCopy!$C372,3)="ND-", OR(MasterCMCopy!$N372&lt;&gt;MasterCMCopy!$N371, MasterCMCopy!$P372&lt;&gt;MasterCMCopy!$P371)),MasterCMCopy!$N372,"")</f>
        <v/>
      </c>
      <c r="F372" s="86" t="str">
        <f>IFERROR(__xludf.DUMMYFUNCTION("IF($E372="""", """", REGEXEXTRACT($E372,""efbc:FieldIdentifierCode[^\]]+""))"),"")</f>
        <v/>
      </c>
      <c r="G372" s="87" t="str">
        <f>MasterCMCopy!A372</f>
        <v>1.9</v>
      </c>
      <c r="H372" s="87" t="str">
        <f>MasterCMCopy!B372</f>
        <v/>
      </c>
      <c r="J372" s="86" t="str">
        <f>IF(LEFT(MasterCMCopy!$C372,3)="ND-", IF(LEFT(MasterCMCopy!$X372,10)&lt;&gt;"epo:NonPub", MasterCMCopy!$L372, IF(RIGHT(MasterCMCopy!$X372,13)="epo:Procedure", "MG-Procedure", "")), "")</f>
        <v/>
      </c>
      <c r="K372" s="85" t="str">
        <f>IF(J372="", "", IF(J372="MG-Procedure", "ND-Root", MasterCMCopy!H372))</f>
        <v/>
      </c>
      <c r="L372" s="84" t="str">
        <f>IF($J372="", "", MasterCMCopy!$C372 &amp; " (concernsMaskedObject)")</f>
        <v/>
      </c>
      <c r="M372" s="84" t="str">
        <f>IFERROR(__xludf.DUMMYFUNCTION("IF($J372="""", """", ""Connection from NonPublishedInformation to "" &amp; REGEXEXTRACT(MasterCMCopy!$X372, "".*:(.*)"") &amp; "" under "" &amp; $J372 &amp; ""_"" &amp; $K372)"),"")</f>
        <v/>
      </c>
      <c r="N372" s="84" t="str">
        <f t="shared" si="6"/>
        <v/>
      </c>
      <c r="O372" s="86" t="str">
        <f>IFERROR(__xludf.DUMMYFUNCTION("IF($J372="""", """", IF($J372=""MG-Procedure"", """", REGEXREPLACE(MasterCMCopy!$P372,""\[[^\]]+\]"","""")))"),"")</f>
        <v/>
      </c>
      <c r="P372" s="83" t="str">
        <f>IFERROR(__xludf.DUMMYFUNCTION("REGEXREPLACE($O372,""[^/]+"","".."")"),"")</f>
        <v/>
      </c>
      <c r="Q372" s="84" t="str">
        <f>IF(AND(LEFT(MasterCMCopy!$C372,6)="BT-195", OR(MasterCMCopy!$O372&lt;&gt;MasterCMCopy!$O371,$G372&lt;&gt;$G371,$H372&lt;&gt;$H371)),MasterCMCopy!$C372,"")</f>
        <v>BT-195(BT-555)-Tender</v>
      </c>
      <c r="R372" s="84" t="str">
        <f>IF(AND(LEFT(MasterCMCopy!$C372,6)="BT-195", OR(MasterCMCopy!$O372&lt;&gt;MasterCMCopy!$O371,$G372&lt;&gt;$G371,$H372&lt;&gt;$H371)), "The field " &amp; MasterCMCopy!$C372 &amp; ", " &amp; MasterCMCopy!$D372 &amp; ", specifies information to generate the URI of the masked property","")</f>
        <v>The field BT-195(BT-555)-Tender, Unpublished Identifier, specifies information to generate the URI of the masked property</v>
      </c>
      <c r="S372" s="84" t="str">
        <f>IF(AND(LEFT(MasterCMCopy!$C372,6)="BT-195", OR(MasterCMCopy!$O372&lt;&gt;MasterCMCopy!$O371,$G372&lt;&gt;$G371,$H372&lt;&gt;$H371)),MasterCMCopy!$O372,"")</f>
        <v>efbc:FieldIdentifierCode/text() = 'sub-per'</v>
      </c>
      <c r="T372" s="84" t="str">
        <f>IFERROR(__xludf.DUMMYFUNCTION("IF(AND(LEFT(MasterCMCopy!$C372,6)=""BT-195"", MasterCMCopy!$O372&lt;&gt;MasterCMCopy!$O371),IFNA(REGEXEXTRACT(MasterCMCopy!$Y372,""&lt;(.*)&gt;""),""UNKNOWN""),"""")"),"")</f>
        <v/>
      </c>
      <c r="U372" s="84" t="str">
        <f>IF(AND(LEFT(MasterCMCopy!$C372,6)="BT-197", MasterCMCopy!$C372&lt;&gt;MasterCMCopy!$C371),MasterCMCopy!$C372,"")</f>
        <v/>
      </c>
      <c r="V372" s="84" t="str">
        <f>IF(AND(LEFT(MasterCMCopy!$C372,6)="BT-197", MasterCMCopy!$C372&lt;&gt;MasterCMCopy!$C371), "In " &amp; MasterCMCopy!$C372 &amp; ", " &amp; MasterCMCopy!$D372 &amp; ", we link to the at-voc:non-publication-justification controlled list","")</f>
        <v/>
      </c>
      <c r="W372" s="84" t="str">
        <f>IF(AND(LEFT(MasterCMCopy!$C372,6)="BT-198", MasterCMCopy!$C372&lt;&gt;MasterCMCopy!$C371),MasterCMCopy!$C372,"")</f>
        <v/>
      </c>
      <c r="X372" s="84" t="str">
        <f>IF(AND(LEFT(MasterCMCopy!$C372,6)="BT-198", MasterCMCopy!$C372&lt;&gt;MasterCMCopy!$C371), MasterCMCopy!$D372 &amp; IF(AND(MasterCMCopy!$C372=MasterCMCopy!$C373, MasterCMCopy!$D372&lt;&gt;MasterCMCopy!$D373), (" (" &amp; MasterCMCopy!$D373 &amp; " below SDK 1.6)"), ""),"")</f>
        <v/>
      </c>
      <c r="Y372" s="84" t="str">
        <f t="shared" si="2"/>
        <v>tedm:MG-langString-hasConfidentialityJustification--NonPublishedInformation-ND-SubcontractingPercentageUnpublish</v>
      </c>
      <c r="Z372" s="84" t="str">
        <f t="shared" si="3"/>
        <v/>
      </c>
      <c r="AA372" s="84" t="str">
        <f>IF(AND(LEFT(MasterCMCopy!$C372,6)="BT-196", MasterCMCopy!$C372&lt;&gt;MasterCMCopy!$C371),MasterCMCopy!$C372,"")</f>
        <v/>
      </c>
      <c r="AB372" s="84" t="str">
        <f>IF(AND(LEFT(MasterCMCopy!$C372,6)="BT-196", MasterCMCopy!$C372&lt;&gt;MasterCMCopy!$C371), MasterCMCopy!$D372 &amp; " of " &amp; MasterCMCopy!$L372 &amp; " under " &amp; MasterCMCopy!$I372,"")</f>
        <v/>
      </c>
      <c r="AC372" s="84" t="str">
        <f t="shared" si="4"/>
        <v/>
      </c>
      <c r="AD372" s="84" t="str">
        <f t="shared" si="5"/>
        <v/>
      </c>
    </row>
    <row r="373">
      <c r="A373" s="84" t="str">
        <f t="shared" si="1"/>
        <v/>
      </c>
      <c r="B373" s="84" t="str">
        <f>IF(MasterCMCopy!$X373="","---", "tedm:" &amp; IF(LEFT(MasterCMCopy!$C373, 3)="ND-", IF(LEFT(MasterCMCopy!$C377, 3)="ND-", MasterCMCopy!$L379, MasterCMCopy!$L377) &amp; "-" &amp; MasterCMCopy!$C373, MasterCMCopy!$L373 &amp; "-" &amp; MasterCMCopy!$I373))</f>
        <v>tedm:MG-NonPublishedInformation-ND-SubcontractingPercentageUnpublish</v>
      </c>
      <c r="C373" s="85" t="str">
        <f>IF(AND(LEFT(MasterCMCopy!$C373,6)="BT-195", OR(LEFT(MasterCMCopy!$C372,3)="ND-",$B373&lt;&gt;$B372)),MasterCMCopy!$L373,"")</f>
        <v/>
      </c>
      <c r="D373" s="84" t="str">
        <f>IF(AND(LEFT(MasterCMCopy!$C373,3)="ND-", OR(MasterCMCopy!$N373&lt;&gt;MasterCMCopy!$N372, MasterCMCopy!$P373&lt;&gt;MasterCMCopy!$P372)),MasterCMCopy!$C373,"")</f>
        <v/>
      </c>
      <c r="E373" s="84" t="str">
        <f>IF(AND(LEFT(MasterCMCopy!$C373,3)="ND-", OR(MasterCMCopy!$N373&lt;&gt;MasterCMCopy!$N372, MasterCMCopy!$P373&lt;&gt;MasterCMCopy!$P372)),MasterCMCopy!$N373,"")</f>
        <v/>
      </c>
      <c r="F373" s="86" t="str">
        <f>IFERROR(__xludf.DUMMYFUNCTION("IF($E373="""", """", REGEXEXTRACT($E373,""efbc:FieldIdentifierCode[^\]]+""))"),"")</f>
        <v/>
      </c>
      <c r="G373" s="87" t="str">
        <f>MasterCMCopy!A373</f>
        <v/>
      </c>
      <c r="H373" s="87" t="str">
        <f>MasterCMCopy!B373</f>
        <v>1.8</v>
      </c>
      <c r="J373" s="86" t="str">
        <f>IF(LEFT(MasterCMCopy!$C373,3)="ND-", IF(LEFT(MasterCMCopy!$X373,10)&lt;&gt;"epo:NonPub", MasterCMCopy!$L373, IF(RIGHT(MasterCMCopy!$X373,13)="epo:Procedure", "MG-Procedure", "")), "")</f>
        <v/>
      </c>
      <c r="K373" s="85" t="str">
        <f>IF(J373="", "", IF(J373="MG-Procedure", "ND-Root", MasterCMCopy!H373))</f>
        <v/>
      </c>
      <c r="L373" s="84" t="str">
        <f>IF($J373="", "", MasterCMCopy!$C373 &amp; " (concernsMaskedObject)")</f>
        <v/>
      </c>
      <c r="M373" s="84" t="str">
        <f>IFERROR(__xludf.DUMMYFUNCTION("IF($J373="""", """", ""Connection from NonPublishedInformation to "" &amp; REGEXEXTRACT(MasterCMCopy!$X373, "".*:(.*)"") &amp; "" under "" &amp; $J373 &amp; ""_"" &amp; $K373)"),"")</f>
        <v/>
      </c>
      <c r="N373" s="84" t="str">
        <f t="shared" si="6"/>
        <v/>
      </c>
      <c r="O373" s="86" t="str">
        <f>IFERROR(__xludf.DUMMYFUNCTION("IF($J373="""", """", IF($J373=""MG-Procedure"", """", REGEXREPLACE(MasterCMCopy!$P373,""\[[^\]]+\]"","""")))"),"")</f>
        <v/>
      </c>
      <c r="P373" s="83" t="str">
        <f>IFERROR(__xludf.DUMMYFUNCTION("REGEXREPLACE($O373,""[^/]+"","".."")"),"")</f>
        <v/>
      </c>
      <c r="Q373" s="84" t="str">
        <f>IF(AND(LEFT(MasterCMCopy!$C373,6)="BT-195", OR(MasterCMCopy!$O373&lt;&gt;MasterCMCopy!$O372,$G373&lt;&gt;$G372,$H373&lt;&gt;$H372)),MasterCMCopy!$C373,"")</f>
        <v/>
      </c>
      <c r="R373" s="84" t="str">
        <f>IF(AND(LEFT(MasterCMCopy!$C373,6)="BT-195", OR(MasterCMCopy!$O373&lt;&gt;MasterCMCopy!$O372,$G373&lt;&gt;$G372,$H373&lt;&gt;$H372)), "The field " &amp; MasterCMCopy!$C373 &amp; ", " &amp; MasterCMCopy!$D373 &amp; ", specifies information to generate the URI of the masked property","")</f>
        <v/>
      </c>
      <c r="S373" s="84" t="str">
        <f>IF(AND(LEFT(MasterCMCopy!$C373,6)="BT-195", OR(MasterCMCopy!$O373&lt;&gt;MasterCMCopy!$O372,$G373&lt;&gt;$G372,$H373&lt;&gt;$H372)),MasterCMCopy!$O373,"")</f>
        <v/>
      </c>
      <c r="T373" s="84" t="str">
        <f>IFERROR(__xludf.DUMMYFUNCTION("IF(AND(LEFT(MasterCMCopy!$C373,6)=""BT-195"", MasterCMCopy!$O373&lt;&gt;MasterCMCopy!$O372),IFNA(REGEXEXTRACT(MasterCMCopy!$Y373,""&lt;(.*)&gt;""),""UNKNOWN""),"""")"),"")</f>
        <v/>
      </c>
      <c r="U373" s="84" t="str">
        <f>IF(AND(LEFT(MasterCMCopy!$C373,6)="BT-197", MasterCMCopy!$C373&lt;&gt;MasterCMCopy!$C372),MasterCMCopy!$C373,"")</f>
        <v/>
      </c>
      <c r="V373" s="84" t="str">
        <f>IF(AND(LEFT(MasterCMCopy!$C373,6)="BT-197", MasterCMCopy!$C373&lt;&gt;MasterCMCopy!$C372), "In " &amp; MasterCMCopy!$C373 &amp; ", " &amp; MasterCMCopy!$D373 &amp; ", we link to the at-voc:non-publication-justification controlled list","")</f>
        <v/>
      </c>
      <c r="W373" s="84" t="str">
        <f>IF(AND(LEFT(MasterCMCopy!$C373,6)="BT-198", MasterCMCopy!$C373&lt;&gt;MasterCMCopy!$C372),MasterCMCopy!$C373,"")</f>
        <v/>
      </c>
      <c r="X373" s="84" t="str">
        <f>IF(AND(LEFT(MasterCMCopy!$C373,6)="BT-198", MasterCMCopy!$C373&lt;&gt;MasterCMCopy!$C372), MasterCMCopy!$D373 &amp; IF(AND(MasterCMCopy!$C373=MasterCMCopy!$C374, MasterCMCopy!$D373&lt;&gt;MasterCMCopy!$D374), (" (" &amp; MasterCMCopy!$D374 &amp; " below SDK 1.6)"), ""),"")</f>
        <v/>
      </c>
      <c r="Y373" s="84" t="str">
        <f t="shared" si="2"/>
        <v>tedm:MG-langString-hasConfidentialityJustification--NonPublishedInformation-ND-SubcontractingPercentageUnpublish</v>
      </c>
      <c r="Z373" s="84" t="str">
        <f t="shared" si="3"/>
        <v/>
      </c>
      <c r="AA373" s="84" t="str">
        <f>IF(AND(LEFT(MasterCMCopy!$C373,6)="BT-196", MasterCMCopy!$C373&lt;&gt;MasterCMCopy!$C372),MasterCMCopy!$C373,"")</f>
        <v>BT-196(BT-555)-Tender</v>
      </c>
      <c r="AB373" s="84" t="str">
        <f>IF(AND(LEFT(MasterCMCopy!$C373,6)="BT-196", MasterCMCopy!$C373&lt;&gt;MasterCMCopy!$C372), MasterCMCopy!$D373 &amp; " of " &amp; MasterCMCopy!$L373 &amp; " under " &amp; MasterCMCopy!$I373,"")</f>
        <v>Unpublished Justification Description of MG-NonPublishedInformation under ND-SubcontractingPercentageUnpublish</v>
      </c>
      <c r="AC373" s="84" t="str">
        <f t="shared" si="4"/>
        <v>BT-196(BT-555)-Tender-Language</v>
      </c>
      <c r="AD373" s="84" t="str">
        <f t="shared" si="5"/>
        <v>Language of Unpublished Justification Description of MG-NonPublishedInformation under ND-SubcontractingPercentageUnpublish</v>
      </c>
    </row>
    <row r="374">
      <c r="A374" s="84" t="str">
        <f t="shared" si="1"/>
        <v/>
      </c>
      <c r="B374" s="84" t="str">
        <f>IF(MasterCMCopy!$X374="","---", "tedm:" &amp; IF(LEFT(MasterCMCopy!$C374, 3)="ND-", IF(LEFT(MasterCMCopy!$C378, 3)="ND-", MasterCMCopy!$L380, MasterCMCopy!$L378) &amp; "-" &amp; MasterCMCopy!$C374, MasterCMCopy!$L374 &amp; "-" &amp; MasterCMCopy!$I374))</f>
        <v>tedm:MG-NonPublishedInformation-ND-SubcontractingPercentageUnpublish</v>
      </c>
      <c r="C374" s="85" t="str">
        <f>IF(AND(LEFT(MasterCMCopy!$C374,6)="BT-195", OR(LEFT(MasterCMCopy!$C373,3)="ND-",$B374&lt;&gt;$B373)),MasterCMCopy!$L374,"")</f>
        <v/>
      </c>
      <c r="D374" s="84" t="str">
        <f>IF(AND(LEFT(MasterCMCopy!$C374,3)="ND-", OR(MasterCMCopy!$N374&lt;&gt;MasterCMCopy!$N373, MasterCMCopy!$P374&lt;&gt;MasterCMCopy!$P373)),MasterCMCopy!$C374,"")</f>
        <v/>
      </c>
      <c r="E374" s="84" t="str">
        <f>IF(AND(LEFT(MasterCMCopy!$C374,3)="ND-", OR(MasterCMCopy!$N374&lt;&gt;MasterCMCopy!$N373, MasterCMCopy!$P374&lt;&gt;MasterCMCopy!$P373)),MasterCMCopy!$N374,"")</f>
        <v/>
      </c>
      <c r="F374" s="86" t="str">
        <f>IFERROR(__xludf.DUMMYFUNCTION("IF($E374="""", """", REGEXEXTRACT($E374,""efbc:FieldIdentifierCode[^\]]+""))"),"")</f>
        <v/>
      </c>
      <c r="G374" s="87" t="str">
        <f>MasterCMCopy!A374</f>
        <v>1.9</v>
      </c>
      <c r="H374" s="87" t="str">
        <f>MasterCMCopy!B374</f>
        <v/>
      </c>
      <c r="J374" s="86" t="str">
        <f>IF(LEFT(MasterCMCopy!$C374,3)="ND-", IF(LEFT(MasterCMCopy!$X374,10)&lt;&gt;"epo:NonPub", MasterCMCopy!$L374, IF(RIGHT(MasterCMCopy!$X374,13)="epo:Procedure", "MG-Procedure", "")), "")</f>
        <v/>
      </c>
      <c r="K374" s="85" t="str">
        <f>IF(J374="", "", IF(J374="MG-Procedure", "ND-Root", MasterCMCopy!H374))</f>
        <v/>
      </c>
      <c r="L374" s="84" t="str">
        <f>IF($J374="", "", MasterCMCopy!$C374 &amp; " (concernsMaskedObject)")</f>
        <v/>
      </c>
      <c r="M374" s="84" t="str">
        <f>IFERROR(__xludf.DUMMYFUNCTION("IF($J374="""", """", ""Connection from NonPublishedInformation to "" &amp; REGEXEXTRACT(MasterCMCopy!$X374, "".*:(.*)"") &amp; "" under "" &amp; $J374 &amp; ""_"" &amp; $K374)"),"")</f>
        <v/>
      </c>
      <c r="N374" s="84" t="str">
        <f t="shared" si="6"/>
        <v/>
      </c>
      <c r="O374" s="86" t="str">
        <f>IFERROR(__xludf.DUMMYFUNCTION("IF($J374="""", """", IF($J374=""MG-Procedure"", """", REGEXREPLACE(MasterCMCopy!$P374,""\[[^\]]+\]"","""")))"),"")</f>
        <v/>
      </c>
      <c r="P374" s="83" t="str">
        <f>IFERROR(__xludf.DUMMYFUNCTION("REGEXREPLACE($O374,""[^/]+"","".."")"),"")</f>
        <v/>
      </c>
      <c r="Q374" s="84" t="str">
        <f>IF(AND(LEFT(MasterCMCopy!$C374,6)="BT-195", OR(MasterCMCopy!$O374&lt;&gt;MasterCMCopy!$O373,$G374&lt;&gt;$G373,$H374&lt;&gt;$H373)),MasterCMCopy!$C374,"")</f>
        <v/>
      </c>
      <c r="R374" s="84" t="str">
        <f>IF(AND(LEFT(MasterCMCopy!$C374,6)="BT-195", OR(MasterCMCopy!$O374&lt;&gt;MasterCMCopy!$O373,$G374&lt;&gt;$G373,$H374&lt;&gt;$H373)), "The field " &amp; MasterCMCopy!$C374 &amp; ", " &amp; MasterCMCopy!$D374 &amp; ", specifies information to generate the URI of the masked property","")</f>
        <v/>
      </c>
      <c r="S374" s="84" t="str">
        <f>IF(AND(LEFT(MasterCMCopy!$C374,6)="BT-195", OR(MasterCMCopy!$O374&lt;&gt;MasterCMCopy!$O373,$G374&lt;&gt;$G373,$H374&lt;&gt;$H373)),MasterCMCopy!$O374,"")</f>
        <v/>
      </c>
      <c r="T374" s="84" t="str">
        <f>IFERROR(__xludf.DUMMYFUNCTION("IF(AND(LEFT(MasterCMCopy!$C374,6)=""BT-195"", MasterCMCopy!$O374&lt;&gt;MasterCMCopy!$O373),IFNA(REGEXEXTRACT(MasterCMCopy!$Y374,""&lt;(.*)&gt;""),""UNKNOWN""),"""")"),"")</f>
        <v/>
      </c>
      <c r="U374" s="84" t="str">
        <f>IF(AND(LEFT(MasterCMCopy!$C374,6)="BT-197", MasterCMCopy!$C374&lt;&gt;MasterCMCopy!$C373),MasterCMCopy!$C374,"")</f>
        <v/>
      </c>
      <c r="V374" s="84" t="str">
        <f>IF(AND(LEFT(MasterCMCopy!$C374,6)="BT-197", MasterCMCopy!$C374&lt;&gt;MasterCMCopy!$C373), "In " &amp; MasterCMCopy!$C374 &amp; ", " &amp; MasterCMCopy!$D374 &amp; ", we link to the at-voc:non-publication-justification controlled list","")</f>
        <v/>
      </c>
      <c r="W374" s="84" t="str">
        <f>IF(AND(LEFT(MasterCMCopy!$C374,6)="BT-198", MasterCMCopy!$C374&lt;&gt;MasterCMCopy!$C373),MasterCMCopy!$C374,"")</f>
        <v/>
      </c>
      <c r="X374" s="84" t="str">
        <f>IF(AND(LEFT(MasterCMCopy!$C374,6)="BT-198", MasterCMCopy!$C374&lt;&gt;MasterCMCopy!$C373), MasterCMCopy!$D374 &amp; IF(AND(MasterCMCopy!$C374=MasterCMCopy!$C375, MasterCMCopy!$D374&lt;&gt;MasterCMCopy!$D375), (" (" &amp; MasterCMCopy!$D375 &amp; " below SDK 1.6)"), ""),"")</f>
        <v/>
      </c>
      <c r="Y374" s="84" t="str">
        <f t="shared" si="2"/>
        <v>tedm:MG-langString-hasConfidentialityJustification--NonPublishedInformation-ND-SubcontractingPercentageUnpublish</v>
      </c>
      <c r="Z374" s="84" t="str">
        <f t="shared" si="3"/>
        <v/>
      </c>
      <c r="AA374" s="84" t="str">
        <f>IF(AND(LEFT(MasterCMCopy!$C374,6)="BT-196", MasterCMCopy!$C374&lt;&gt;MasterCMCopy!$C373),MasterCMCopy!$C374,"")</f>
        <v/>
      </c>
      <c r="AB374" s="84" t="str">
        <f>IF(AND(LEFT(MasterCMCopy!$C374,6)="BT-196", MasterCMCopy!$C374&lt;&gt;MasterCMCopy!$C373), MasterCMCopy!$D374 &amp; " of " &amp; MasterCMCopy!$L374 &amp; " under " &amp; MasterCMCopy!$I374,"")</f>
        <v/>
      </c>
      <c r="AC374" s="84" t="str">
        <f t="shared" si="4"/>
        <v/>
      </c>
      <c r="AD374" s="84" t="str">
        <f t="shared" si="5"/>
        <v/>
      </c>
    </row>
    <row r="375">
      <c r="A375" s="84" t="str">
        <f t="shared" si="1"/>
        <v/>
      </c>
      <c r="B375" s="84" t="str">
        <f>IF(MasterCMCopy!$X375="","---", "tedm:" &amp; IF(LEFT(MasterCMCopy!$C375, 3)="ND-", IF(LEFT(MasterCMCopy!$C379, 3)="ND-", MasterCMCopy!$L381, MasterCMCopy!$L379) &amp; "-" &amp; MasterCMCopy!$C375, MasterCMCopy!$L375 &amp; "-" &amp; MasterCMCopy!$I375))</f>
        <v>tedm:MG-NonPublishedInformation-ND-SubcontractingPercentageUnpublish</v>
      </c>
      <c r="C375" s="85" t="str">
        <f>IF(AND(LEFT(MasterCMCopy!$C375,6)="BT-195", OR(LEFT(MasterCMCopy!$C374,3)="ND-",$B375&lt;&gt;$B374)),MasterCMCopy!$L375,"")</f>
        <v/>
      </c>
      <c r="D375" s="84" t="str">
        <f>IF(AND(LEFT(MasterCMCopy!$C375,3)="ND-", OR(MasterCMCopy!$N375&lt;&gt;MasterCMCopy!$N374, MasterCMCopy!$P375&lt;&gt;MasterCMCopy!$P374)),MasterCMCopy!$C375,"")</f>
        <v/>
      </c>
      <c r="E375" s="84" t="str">
        <f>IF(AND(LEFT(MasterCMCopy!$C375,3)="ND-", OR(MasterCMCopy!$N375&lt;&gt;MasterCMCopy!$N374, MasterCMCopy!$P375&lt;&gt;MasterCMCopy!$P374)),MasterCMCopy!$N375,"")</f>
        <v/>
      </c>
      <c r="F375" s="86" t="str">
        <f>IFERROR(__xludf.DUMMYFUNCTION("IF($E375="""", """", REGEXEXTRACT($E375,""efbc:FieldIdentifierCode[^\]]+""))"),"")</f>
        <v/>
      </c>
      <c r="G375" s="87" t="str">
        <f>MasterCMCopy!A375</f>
        <v/>
      </c>
      <c r="H375" s="87" t="str">
        <f>MasterCMCopy!B375</f>
        <v>1.8</v>
      </c>
      <c r="J375" s="86" t="str">
        <f>IF(LEFT(MasterCMCopy!$C375,3)="ND-", IF(LEFT(MasterCMCopy!$X375,10)&lt;&gt;"epo:NonPub", MasterCMCopy!$L375, IF(RIGHT(MasterCMCopy!$X375,13)="epo:Procedure", "MG-Procedure", "")), "")</f>
        <v/>
      </c>
      <c r="K375" s="85" t="str">
        <f>IF(J375="", "", IF(J375="MG-Procedure", "ND-Root", MasterCMCopy!H375))</f>
        <v/>
      </c>
      <c r="L375" s="84" t="str">
        <f>IF($J375="", "", MasterCMCopy!$C375 &amp; " (concernsMaskedObject)")</f>
        <v/>
      </c>
      <c r="M375" s="84" t="str">
        <f>IFERROR(__xludf.DUMMYFUNCTION("IF($J375="""", """", ""Connection from NonPublishedInformation to "" &amp; REGEXEXTRACT(MasterCMCopy!$X375, "".*:(.*)"") &amp; "" under "" &amp; $J375 &amp; ""_"" &amp; $K375)"),"")</f>
        <v/>
      </c>
      <c r="N375" s="84" t="str">
        <f t="shared" si="6"/>
        <v/>
      </c>
      <c r="O375" s="86" t="str">
        <f>IFERROR(__xludf.DUMMYFUNCTION("IF($J375="""", """", IF($J375=""MG-Procedure"", """", REGEXREPLACE(MasterCMCopy!$P375,""\[[^\]]+\]"","""")))"),"")</f>
        <v/>
      </c>
      <c r="P375" s="83" t="str">
        <f>IFERROR(__xludf.DUMMYFUNCTION("REGEXREPLACE($O375,""[^/]+"","".."")"),"")</f>
        <v/>
      </c>
      <c r="Q375" s="84" t="str">
        <f>IF(AND(LEFT(MasterCMCopy!$C375,6)="BT-195", OR(MasterCMCopy!$O375&lt;&gt;MasterCMCopy!$O374,$G375&lt;&gt;$G374,$H375&lt;&gt;$H374)),MasterCMCopy!$C375,"")</f>
        <v/>
      </c>
      <c r="R375" s="84" t="str">
        <f>IF(AND(LEFT(MasterCMCopy!$C375,6)="BT-195", OR(MasterCMCopy!$O375&lt;&gt;MasterCMCopy!$O374,$G375&lt;&gt;$G374,$H375&lt;&gt;$H374)), "The field " &amp; MasterCMCopy!$C375 &amp; ", " &amp; MasterCMCopy!$D375 &amp; ", specifies information to generate the URI of the masked property","")</f>
        <v/>
      </c>
      <c r="S375" s="84" t="str">
        <f>IF(AND(LEFT(MasterCMCopy!$C375,6)="BT-195", OR(MasterCMCopy!$O375&lt;&gt;MasterCMCopy!$O374,$G375&lt;&gt;$G374,$H375&lt;&gt;$H374)),MasterCMCopy!$O375,"")</f>
        <v/>
      </c>
      <c r="T375" s="84" t="str">
        <f>IFERROR(__xludf.DUMMYFUNCTION("IF(AND(LEFT(MasterCMCopy!$C375,6)=""BT-195"", MasterCMCopy!$O375&lt;&gt;MasterCMCopy!$O374),IFNA(REGEXEXTRACT(MasterCMCopy!$Y375,""&lt;(.*)&gt;""),""UNKNOWN""),"""")"),"")</f>
        <v/>
      </c>
      <c r="U375" s="84" t="str">
        <f>IF(AND(LEFT(MasterCMCopy!$C375,6)="BT-197", MasterCMCopy!$C375&lt;&gt;MasterCMCopy!$C374),MasterCMCopy!$C375,"")</f>
        <v>BT-197(BT-555)-Tender</v>
      </c>
      <c r="V375" s="84" t="str">
        <f>IF(AND(LEFT(MasterCMCopy!$C375,6)="BT-197", MasterCMCopy!$C375&lt;&gt;MasterCMCopy!$C374), "In " &amp; MasterCMCopy!$C375 &amp; ", " &amp; MasterCMCopy!$D375 &amp; ", we link to the at-voc:non-publication-justification controlled list","")</f>
        <v>In BT-197(BT-555)-Tender, Unpublished Justification Code, we link to the at-voc:non-publication-justification controlled list</v>
      </c>
      <c r="W375" s="84" t="str">
        <f>IF(AND(LEFT(MasterCMCopy!$C375,6)="BT-198", MasterCMCopy!$C375&lt;&gt;MasterCMCopy!$C374),MasterCMCopy!$C375,"")</f>
        <v/>
      </c>
      <c r="X375" s="84" t="str">
        <f>IF(AND(LEFT(MasterCMCopy!$C375,6)="BT-198", MasterCMCopy!$C375&lt;&gt;MasterCMCopy!$C374), MasterCMCopy!$D375 &amp; IF(AND(MasterCMCopy!$C375=MasterCMCopy!$C376, MasterCMCopy!$D375&lt;&gt;MasterCMCopy!$D376), (" (" &amp; MasterCMCopy!$D376 &amp; " below SDK 1.6)"), ""),"")</f>
        <v/>
      </c>
      <c r="Y375" s="84" t="str">
        <f t="shared" si="2"/>
        <v>tedm:MG-langString-hasConfidentialityJustification--NonPublishedInformation-ND-SubcontractingPercentageUnpublish</v>
      </c>
      <c r="Z375" s="84" t="str">
        <f t="shared" si="3"/>
        <v/>
      </c>
      <c r="AA375" s="84" t="str">
        <f>IF(AND(LEFT(MasterCMCopy!$C375,6)="BT-196", MasterCMCopy!$C375&lt;&gt;MasterCMCopy!$C374),MasterCMCopy!$C375,"")</f>
        <v/>
      </c>
      <c r="AB375" s="84" t="str">
        <f>IF(AND(LEFT(MasterCMCopy!$C375,6)="BT-196", MasterCMCopy!$C375&lt;&gt;MasterCMCopy!$C374), MasterCMCopy!$D375 &amp; " of " &amp; MasterCMCopy!$L375 &amp; " under " &amp; MasterCMCopy!$I375,"")</f>
        <v/>
      </c>
      <c r="AC375" s="84" t="str">
        <f t="shared" si="4"/>
        <v/>
      </c>
      <c r="AD375" s="84" t="str">
        <f t="shared" si="5"/>
        <v/>
      </c>
    </row>
    <row r="376">
      <c r="A376" s="84" t="str">
        <f t="shared" si="1"/>
        <v/>
      </c>
      <c r="B376" s="84" t="str">
        <f>IF(MasterCMCopy!$X376="","---", "tedm:" &amp; IF(LEFT(MasterCMCopy!$C376, 3)="ND-", IF(LEFT(MasterCMCopy!$C380, 3)="ND-", MasterCMCopy!$L382, MasterCMCopy!$L380) &amp; "-" &amp; MasterCMCopy!$C376, MasterCMCopy!$L376 &amp; "-" &amp; MasterCMCopy!$I376))</f>
        <v>tedm:MG-NonPublishedInformation-ND-SubcontractingPercentageUnpublish</v>
      </c>
      <c r="C376" s="85" t="str">
        <f>IF(AND(LEFT(MasterCMCopy!$C376,6)="BT-195", OR(LEFT(MasterCMCopy!$C375,3)="ND-",$B376&lt;&gt;$B375)),MasterCMCopy!$L376,"")</f>
        <v/>
      </c>
      <c r="D376" s="84" t="str">
        <f>IF(AND(LEFT(MasterCMCopy!$C376,3)="ND-", OR(MasterCMCopy!$N376&lt;&gt;MasterCMCopy!$N375, MasterCMCopy!$P376&lt;&gt;MasterCMCopy!$P375)),MasterCMCopy!$C376,"")</f>
        <v/>
      </c>
      <c r="E376" s="84" t="str">
        <f>IF(AND(LEFT(MasterCMCopy!$C376,3)="ND-", OR(MasterCMCopy!$N376&lt;&gt;MasterCMCopy!$N375, MasterCMCopy!$P376&lt;&gt;MasterCMCopy!$P375)),MasterCMCopy!$N376,"")</f>
        <v/>
      </c>
      <c r="F376" s="86" t="str">
        <f>IFERROR(__xludf.DUMMYFUNCTION("IF($E376="""", """", REGEXEXTRACT($E376,""efbc:FieldIdentifierCode[^\]]+""))"),"")</f>
        <v/>
      </c>
      <c r="G376" s="87" t="str">
        <f>MasterCMCopy!A376</f>
        <v>1.9</v>
      </c>
      <c r="H376" s="87" t="str">
        <f>MasterCMCopy!B376</f>
        <v/>
      </c>
      <c r="J376" s="86" t="str">
        <f>IF(LEFT(MasterCMCopy!$C376,3)="ND-", IF(LEFT(MasterCMCopy!$X376,10)&lt;&gt;"epo:NonPub", MasterCMCopy!$L376, IF(RIGHT(MasterCMCopy!$X376,13)="epo:Procedure", "MG-Procedure", "")), "")</f>
        <v/>
      </c>
      <c r="K376" s="85" t="str">
        <f>IF(J376="", "", IF(J376="MG-Procedure", "ND-Root", MasterCMCopy!H376))</f>
        <v/>
      </c>
      <c r="L376" s="84" t="str">
        <f>IF($J376="", "", MasterCMCopy!$C376 &amp; " (concernsMaskedObject)")</f>
        <v/>
      </c>
      <c r="M376" s="84" t="str">
        <f>IFERROR(__xludf.DUMMYFUNCTION("IF($J376="""", """", ""Connection from NonPublishedInformation to "" &amp; REGEXEXTRACT(MasterCMCopy!$X376, "".*:(.*)"") &amp; "" under "" &amp; $J376 &amp; ""_"" &amp; $K376)"),"")</f>
        <v/>
      </c>
      <c r="N376" s="84" t="str">
        <f t="shared" si="6"/>
        <v/>
      </c>
      <c r="O376" s="86" t="str">
        <f>IFERROR(__xludf.DUMMYFUNCTION("IF($J376="""", """", IF($J376=""MG-Procedure"", """", REGEXREPLACE(MasterCMCopy!$P376,""\[[^\]]+\]"","""")))"),"")</f>
        <v/>
      </c>
      <c r="P376" s="83" t="str">
        <f>IFERROR(__xludf.DUMMYFUNCTION("REGEXREPLACE($O376,""[^/]+"","".."")"),"")</f>
        <v/>
      </c>
      <c r="Q376" s="84" t="str">
        <f>IF(AND(LEFT(MasterCMCopy!$C376,6)="BT-195", OR(MasterCMCopy!$O376&lt;&gt;MasterCMCopy!$O375,$G376&lt;&gt;$G375,$H376&lt;&gt;$H375)),MasterCMCopy!$C376,"")</f>
        <v/>
      </c>
      <c r="R376" s="84" t="str">
        <f>IF(AND(LEFT(MasterCMCopy!$C376,6)="BT-195", OR(MasterCMCopy!$O376&lt;&gt;MasterCMCopy!$O375,$G376&lt;&gt;$G375,$H376&lt;&gt;$H375)), "The field " &amp; MasterCMCopy!$C376 &amp; ", " &amp; MasterCMCopy!$D376 &amp; ", specifies information to generate the URI of the masked property","")</f>
        <v/>
      </c>
      <c r="S376" s="84" t="str">
        <f>IF(AND(LEFT(MasterCMCopy!$C376,6)="BT-195", OR(MasterCMCopy!$O376&lt;&gt;MasterCMCopy!$O375,$G376&lt;&gt;$G375,$H376&lt;&gt;$H375)),MasterCMCopy!$O376,"")</f>
        <v/>
      </c>
      <c r="T376" s="84" t="str">
        <f>IFERROR(__xludf.DUMMYFUNCTION("IF(AND(LEFT(MasterCMCopy!$C376,6)=""BT-195"", MasterCMCopy!$O376&lt;&gt;MasterCMCopy!$O375),IFNA(REGEXEXTRACT(MasterCMCopy!$Y376,""&lt;(.*)&gt;""),""UNKNOWN""),"""")"),"")</f>
        <v/>
      </c>
      <c r="U376" s="84" t="str">
        <f>IF(AND(LEFT(MasterCMCopy!$C376,6)="BT-197", MasterCMCopy!$C376&lt;&gt;MasterCMCopy!$C375),MasterCMCopy!$C376,"")</f>
        <v/>
      </c>
      <c r="V376" s="84" t="str">
        <f>IF(AND(LEFT(MasterCMCopy!$C376,6)="BT-197", MasterCMCopy!$C376&lt;&gt;MasterCMCopy!$C375), "In " &amp; MasterCMCopy!$C376 &amp; ", " &amp; MasterCMCopy!$D376 &amp; ", we link to the at-voc:non-publication-justification controlled list","")</f>
        <v/>
      </c>
      <c r="W376" s="84" t="str">
        <f>IF(AND(LEFT(MasterCMCopy!$C376,6)="BT-198", MasterCMCopy!$C376&lt;&gt;MasterCMCopy!$C375),MasterCMCopy!$C376,"")</f>
        <v/>
      </c>
      <c r="X376" s="84" t="str">
        <f>IF(AND(LEFT(MasterCMCopy!$C376,6)="BT-198", MasterCMCopy!$C376&lt;&gt;MasterCMCopy!$C375), MasterCMCopy!$D376 &amp; IF(AND(MasterCMCopy!$C376=MasterCMCopy!$C377, MasterCMCopy!$D376&lt;&gt;MasterCMCopy!$D377), (" (" &amp; MasterCMCopy!$D377 &amp; " below SDK 1.6)"), ""),"")</f>
        <v/>
      </c>
      <c r="Y376" s="84" t="str">
        <f t="shared" si="2"/>
        <v>tedm:MG-langString-hasConfidentialityJustification--NonPublishedInformation-ND-SubcontractingPercentageUnpublish</v>
      </c>
      <c r="Z376" s="84" t="str">
        <f t="shared" si="3"/>
        <v/>
      </c>
      <c r="AA376" s="84" t="str">
        <f>IF(AND(LEFT(MasterCMCopy!$C376,6)="BT-196", MasterCMCopy!$C376&lt;&gt;MasterCMCopy!$C375),MasterCMCopy!$C376,"")</f>
        <v/>
      </c>
      <c r="AB376" s="84" t="str">
        <f>IF(AND(LEFT(MasterCMCopy!$C376,6)="BT-196", MasterCMCopy!$C376&lt;&gt;MasterCMCopy!$C375), MasterCMCopy!$D376 &amp; " of " &amp; MasterCMCopy!$L376 &amp; " under " &amp; MasterCMCopy!$I376,"")</f>
        <v/>
      </c>
      <c r="AC376" s="84" t="str">
        <f t="shared" si="4"/>
        <v/>
      </c>
      <c r="AD376" s="84" t="str">
        <f t="shared" si="5"/>
        <v/>
      </c>
    </row>
    <row r="377">
      <c r="A377" s="84" t="str">
        <f t="shared" si="1"/>
        <v/>
      </c>
      <c r="B377" s="84" t="str">
        <f>IF(MasterCMCopy!$X377="","---", "tedm:" &amp; IF(LEFT(MasterCMCopy!$C377, 3)="ND-", IF(LEFT(MasterCMCopy!$C381, 3)="ND-", MasterCMCopy!$L383, MasterCMCopy!$L381) &amp; "-" &amp; MasterCMCopy!$C377, MasterCMCopy!$L377 &amp; "-" &amp; MasterCMCopy!$I377))</f>
        <v>tedm:MG-NonPublishedInformation-ND-SubcontractingPercentageUnpublish</v>
      </c>
      <c r="C377" s="85" t="str">
        <f>IF(AND(LEFT(MasterCMCopy!$C377,6)="BT-195", OR(LEFT(MasterCMCopy!$C376,3)="ND-",$B377&lt;&gt;$B376)),MasterCMCopy!$L377,"")</f>
        <v/>
      </c>
      <c r="D377" s="84" t="str">
        <f>IF(AND(LEFT(MasterCMCopy!$C377,3)="ND-", OR(MasterCMCopy!$N377&lt;&gt;MasterCMCopy!$N376, MasterCMCopy!$P377&lt;&gt;MasterCMCopy!$P376)),MasterCMCopy!$C377,"")</f>
        <v/>
      </c>
      <c r="E377" s="84" t="str">
        <f>IF(AND(LEFT(MasterCMCopy!$C377,3)="ND-", OR(MasterCMCopy!$N377&lt;&gt;MasterCMCopy!$N376, MasterCMCopy!$P377&lt;&gt;MasterCMCopy!$P376)),MasterCMCopy!$N377,"")</f>
        <v/>
      </c>
      <c r="F377" s="86" t="str">
        <f>IFERROR(__xludf.DUMMYFUNCTION("IF($E377="""", """", REGEXEXTRACT($E377,""efbc:FieldIdentifierCode[^\]]+""))"),"")</f>
        <v/>
      </c>
      <c r="G377" s="87" t="str">
        <f>MasterCMCopy!A377</f>
        <v/>
      </c>
      <c r="H377" s="87" t="str">
        <f>MasterCMCopy!B377</f>
        <v>1.5</v>
      </c>
      <c r="J377" s="86" t="str">
        <f>IF(LEFT(MasterCMCopy!$C377,3)="ND-", IF(LEFT(MasterCMCopy!$X377,10)&lt;&gt;"epo:NonPub", MasterCMCopy!$L377, IF(RIGHT(MasterCMCopy!$X377,13)="epo:Procedure", "MG-Procedure", "")), "")</f>
        <v/>
      </c>
      <c r="K377" s="85" t="str">
        <f>IF(J377="", "", IF(J377="MG-Procedure", "ND-Root", MasterCMCopy!H377))</f>
        <v/>
      </c>
      <c r="L377" s="84" t="str">
        <f>IF($J377="", "", MasterCMCopy!$C377 &amp; " (concernsMaskedObject)")</f>
        <v/>
      </c>
      <c r="M377" s="84" t="str">
        <f>IFERROR(__xludf.DUMMYFUNCTION("IF($J377="""", """", ""Connection from NonPublishedInformation to "" &amp; REGEXEXTRACT(MasterCMCopy!$X377, "".*:(.*)"") &amp; "" under "" &amp; $J377 &amp; ""_"" &amp; $K377)"),"")</f>
        <v/>
      </c>
      <c r="N377" s="84" t="str">
        <f t="shared" si="6"/>
        <v/>
      </c>
      <c r="O377" s="86" t="str">
        <f>IFERROR(__xludf.DUMMYFUNCTION("IF($J377="""", """", IF($J377=""MG-Procedure"", """", REGEXREPLACE(MasterCMCopy!$P377,""\[[^\]]+\]"","""")))"),"")</f>
        <v/>
      </c>
      <c r="P377" s="83" t="str">
        <f>IFERROR(__xludf.DUMMYFUNCTION("REGEXREPLACE($O377,""[^/]+"","".."")"),"")</f>
        <v/>
      </c>
      <c r="Q377" s="84" t="str">
        <f>IF(AND(LEFT(MasterCMCopy!$C377,6)="BT-195", OR(MasterCMCopy!$O377&lt;&gt;MasterCMCopy!$O376,$G377&lt;&gt;$G376,$H377&lt;&gt;$H376)),MasterCMCopy!$C377,"")</f>
        <v/>
      </c>
      <c r="R377" s="84" t="str">
        <f>IF(AND(LEFT(MasterCMCopy!$C377,6)="BT-195", OR(MasterCMCopy!$O377&lt;&gt;MasterCMCopy!$O376,$G377&lt;&gt;$G376,$H377&lt;&gt;$H376)), "The field " &amp; MasterCMCopy!$C377 &amp; ", " &amp; MasterCMCopy!$D377 &amp; ", specifies information to generate the URI of the masked property","")</f>
        <v/>
      </c>
      <c r="S377" s="84" t="str">
        <f>IF(AND(LEFT(MasterCMCopy!$C377,6)="BT-195", OR(MasterCMCopy!$O377&lt;&gt;MasterCMCopy!$O376,$G377&lt;&gt;$G376,$H377&lt;&gt;$H376)),MasterCMCopy!$O377,"")</f>
        <v/>
      </c>
      <c r="T377" s="84" t="str">
        <f>IFERROR(__xludf.DUMMYFUNCTION("IF(AND(LEFT(MasterCMCopy!$C377,6)=""BT-195"", MasterCMCopy!$O377&lt;&gt;MasterCMCopy!$O376),IFNA(REGEXEXTRACT(MasterCMCopy!$Y377,""&lt;(.*)&gt;""),""UNKNOWN""),"""")"),"")</f>
        <v/>
      </c>
      <c r="U377" s="84" t="str">
        <f>IF(AND(LEFT(MasterCMCopy!$C377,6)="BT-197", MasterCMCopy!$C377&lt;&gt;MasterCMCopy!$C376),MasterCMCopy!$C377,"")</f>
        <v/>
      </c>
      <c r="V377" s="84" t="str">
        <f>IF(AND(LEFT(MasterCMCopy!$C377,6)="BT-197", MasterCMCopy!$C377&lt;&gt;MasterCMCopy!$C376), "In " &amp; MasterCMCopy!$C377 &amp; ", " &amp; MasterCMCopy!$D377 &amp; ", we link to the at-voc:non-publication-justification controlled list","")</f>
        <v/>
      </c>
      <c r="W377" s="84" t="str">
        <f>IF(AND(LEFT(MasterCMCopy!$C377,6)="BT-198", MasterCMCopy!$C377&lt;&gt;MasterCMCopy!$C376),MasterCMCopy!$C377,"")</f>
        <v>BT-198(BT-555)-Tender</v>
      </c>
      <c r="X377" s="84" t="str">
        <f>IF(AND(LEFT(MasterCMCopy!$C377,6)="BT-198", MasterCMCopy!$C377&lt;&gt;MasterCMCopy!$C376), MasterCMCopy!$D377 &amp; IF(AND(MasterCMCopy!$C377=MasterCMCopy!$C378, MasterCMCopy!$D377&lt;&gt;MasterCMCopy!$D378), (" (" &amp; MasterCMCopy!$D378 &amp; " below SDK 1.6)"), ""),"")</f>
        <v>Unpublished Accessibility Date (Unpublished Access Date below SDK 1.6)</v>
      </c>
      <c r="Y377" s="84" t="str">
        <f t="shared" si="2"/>
        <v>tedm:MG-langString-hasConfidentialityJustification--NonPublishedInformation-ND-SubcontractingPercentageUnpublish</v>
      </c>
      <c r="Z377" s="84" t="str">
        <f t="shared" si="3"/>
        <v/>
      </c>
      <c r="AA377" s="84" t="str">
        <f>IF(AND(LEFT(MasterCMCopy!$C377,6)="BT-196", MasterCMCopy!$C377&lt;&gt;MasterCMCopy!$C376),MasterCMCopy!$C377,"")</f>
        <v/>
      </c>
      <c r="AB377" s="84" t="str">
        <f>IF(AND(LEFT(MasterCMCopy!$C377,6)="BT-196", MasterCMCopy!$C377&lt;&gt;MasterCMCopy!$C376), MasterCMCopy!$D377 &amp; " of " &amp; MasterCMCopy!$L377 &amp; " under " &amp; MasterCMCopy!$I377,"")</f>
        <v/>
      </c>
      <c r="AC377" s="84" t="str">
        <f t="shared" si="4"/>
        <v/>
      </c>
      <c r="AD377" s="84" t="str">
        <f t="shared" si="5"/>
        <v/>
      </c>
    </row>
    <row r="378">
      <c r="A378" s="84" t="str">
        <f t="shared" si="1"/>
        <v/>
      </c>
      <c r="B378" s="84" t="str">
        <f>IF(MasterCMCopy!$X378="","---", "tedm:" &amp; IF(LEFT(MasterCMCopy!$C378, 3)="ND-", IF(LEFT(MasterCMCopy!$C382, 3)="ND-", MasterCMCopy!$L384, MasterCMCopy!$L382) &amp; "-" &amp; MasterCMCopy!$C378, MasterCMCopy!$L378 &amp; "-" &amp; MasterCMCopy!$I378))</f>
        <v>tedm:MG-NonPublishedInformation-ND-SubcontractingPercentageUnpublish</v>
      </c>
      <c r="C378" s="85" t="str">
        <f>IF(AND(LEFT(MasterCMCopy!$C378,6)="BT-195", OR(LEFT(MasterCMCopy!$C377,3)="ND-",$B378&lt;&gt;$B377)),MasterCMCopy!$L378,"")</f>
        <v/>
      </c>
      <c r="D378" s="84" t="str">
        <f>IF(AND(LEFT(MasterCMCopy!$C378,3)="ND-", OR(MasterCMCopy!$N378&lt;&gt;MasterCMCopy!$N377, MasterCMCopy!$P378&lt;&gt;MasterCMCopy!$P377)),MasterCMCopy!$C378,"")</f>
        <v/>
      </c>
      <c r="E378" s="84" t="str">
        <f>IF(AND(LEFT(MasterCMCopy!$C378,3)="ND-", OR(MasterCMCopy!$N378&lt;&gt;MasterCMCopy!$N377, MasterCMCopy!$P378&lt;&gt;MasterCMCopy!$P377)),MasterCMCopy!$N378,"")</f>
        <v/>
      </c>
      <c r="F378" s="86" t="str">
        <f>IFERROR(__xludf.DUMMYFUNCTION("IF($E378="""", """", REGEXEXTRACT($E378,""efbc:FieldIdentifierCode[^\]]+""))"),"")</f>
        <v/>
      </c>
      <c r="G378" s="87" t="str">
        <f>MasterCMCopy!A378</f>
        <v>1.6</v>
      </c>
      <c r="H378" s="87" t="str">
        <f>MasterCMCopy!B378</f>
        <v>1.8</v>
      </c>
      <c r="J378" s="86" t="str">
        <f>IF(LEFT(MasterCMCopy!$C378,3)="ND-", IF(LEFT(MasterCMCopy!$X378,10)&lt;&gt;"epo:NonPub", MasterCMCopy!$L378, IF(RIGHT(MasterCMCopy!$X378,13)="epo:Procedure", "MG-Procedure", "")), "")</f>
        <v/>
      </c>
      <c r="K378" s="85" t="str">
        <f>IF(J378="", "", IF(J378="MG-Procedure", "ND-Root", MasterCMCopy!H378))</f>
        <v/>
      </c>
      <c r="L378" s="84" t="str">
        <f>IF($J378="", "", MasterCMCopy!$C378 &amp; " (concernsMaskedObject)")</f>
        <v/>
      </c>
      <c r="M378" s="84" t="str">
        <f>IFERROR(__xludf.DUMMYFUNCTION("IF($J378="""", """", ""Connection from NonPublishedInformation to "" &amp; REGEXEXTRACT(MasterCMCopy!$X378, "".*:(.*)"") &amp; "" under "" &amp; $J378 &amp; ""_"" &amp; $K378)"),"")</f>
        <v/>
      </c>
      <c r="N378" s="84" t="str">
        <f t="shared" si="6"/>
        <v/>
      </c>
      <c r="O378" s="86" t="str">
        <f>IFERROR(__xludf.DUMMYFUNCTION("IF($J378="""", """", IF($J378=""MG-Procedure"", """", REGEXREPLACE(MasterCMCopy!$P378,""\[[^\]]+\]"","""")))"),"")</f>
        <v/>
      </c>
      <c r="P378" s="83" t="str">
        <f>IFERROR(__xludf.DUMMYFUNCTION("REGEXREPLACE($O378,""[^/]+"","".."")"),"")</f>
        <v/>
      </c>
      <c r="Q378" s="84" t="str">
        <f>IF(AND(LEFT(MasterCMCopy!$C378,6)="BT-195", OR(MasterCMCopy!$O378&lt;&gt;MasterCMCopy!$O377,$G378&lt;&gt;$G377,$H378&lt;&gt;$H377)),MasterCMCopy!$C378,"")</f>
        <v/>
      </c>
      <c r="R378" s="84" t="str">
        <f>IF(AND(LEFT(MasterCMCopy!$C378,6)="BT-195", OR(MasterCMCopy!$O378&lt;&gt;MasterCMCopy!$O377,$G378&lt;&gt;$G377,$H378&lt;&gt;$H377)), "The field " &amp; MasterCMCopy!$C378 &amp; ", " &amp; MasterCMCopy!$D378 &amp; ", specifies information to generate the URI of the masked property","")</f>
        <v/>
      </c>
      <c r="S378" s="84" t="str">
        <f>IF(AND(LEFT(MasterCMCopy!$C378,6)="BT-195", OR(MasterCMCopy!$O378&lt;&gt;MasterCMCopy!$O377,$G378&lt;&gt;$G377,$H378&lt;&gt;$H377)),MasterCMCopy!$O378,"")</f>
        <v/>
      </c>
      <c r="T378" s="84" t="str">
        <f>IFERROR(__xludf.DUMMYFUNCTION("IF(AND(LEFT(MasterCMCopy!$C378,6)=""BT-195"", MasterCMCopy!$O378&lt;&gt;MasterCMCopy!$O377),IFNA(REGEXEXTRACT(MasterCMCopy!$Y378,""&lt;(.*)&gt;""),""UNKNOWN""),"""")"),"")</f>
        <v/>
      </c>
      <c r="U378" s="84" t="str">
        <f>IF(AND(LEFT(MasterCMCopy!$C378,6)="BT-197", MasterCMCopy!$C378&lt;&gt;MasterCMCopy!$C377),MasterCMCopy!$C378,"")</f>
        <v/>
      </c>
      <c r="V378" s="84" t="str">
        <f>IF(AND(LEFT(MasterCMCopy!$C378,6)="BT-197", MasterCMCopy!$C378&lt;&gt;MasterCMCopy!$C377), "In " &amp; MasterCMCopy!$C378 &amp; ", " &amp; MasterCMCopy!$D378 &amp; ", we link to the at-voc:non-publication-justification controlled list","")</f>
        <v/>
      </c>
      <c r="W378" s="84" t="str">
        <f>IF(AND(LEFT(MasterCMCopy!$C378,6)="BT-198", MasterCMCopy!$C378&lt;&gt;MasterCMCopy!$C377),MasterCMCopy!$C378,"")</f>
        <v/>
      </c>
      <c r="X378" s="84" t="str">
        <f>IF(AND(LEFT(MasterCMCopy!$C378,6)="BT-198", MasterCMCopy!$C378&lt;&gt;MasterCMCopy!$C377), MasterCMCopy!$D378 &amp; IF(AND(MasterCMCopy!$C378=MasterCMCopy!$C379, MasterCMCopy!$D378&lt;&gt;MasterCMCopy!$D379), (" (" &amp; MasterCMCopy!$D379 &amp; " below SDK 1.6)"), ""),"")</f>
        <v/>
      </c>
      <c r="Y378" s="84" t="str">
        <f t="shared" si="2"/>
        <v>tedm:MG-langString-hasConfidentialityJustification--NonPublishedInformation-ND-SubcontractingPercentageUnpublish</v>
      </c>
      <c r="Z378" s="84" t="str">
        <f t="shared" si="3"/>
        <v/>
      </c>
      <c r="AA378" s="84" t="str">
        <f>IF(AND(LEFT(MasterCMCopy!$C378,6)="BT-196", MasterCMCopy!$C378&lt;&gt;MasterCMCopy!$C377),MasterCMCopy!$C378,"")</f>
        <v/>
      </c>
      <c r="AB378" s="84" t="str">
        <f>IF(AND(LEFT(MasterCMCopy!$C378,6)="BT-196", MasterCMCopy!$C378&lt;&gt;MasterCMCopy!$C377), MasterCMCopy!$D378 &amp; " of " &amp; MasterCMCopy!$L378 &amp; " under " &amp; MasterCMCopy!$I378,"")</f>
        <v/>
      </c>
      <c r="AC378" s="84" t="str">
        <f t="shared" si="4"/>
        <v/>
      </c>
      <c r="AD378" s="84" t="str">
        <f t="shared" si="5"/>
        <v/>
      </c>
    </row>
    <row r="379">
      <c r="A379" s="84" t="str">
        <f t="shared" si="1"/>
        <v/>
      </c>
      <c r="B379" s="84" t="str">
        <f>IF(MasterCMCopy!$X379="","---", "tedm:" &amp; IF(LEFT(MasterCMCopy!$C379, 3)="ND-", IF(LEFT(MasterCMCopy!$C383, 3)="ND-", MasterCMCopy!$L385, MasterCMCopy!$L383) &amp; "-" &amp; MasterCMCopy!$C379, MasterCMCopy!$L379 &amp; "-" &amp; MasterCMCopy!$I379))</f>
        <v>tedm:MG-NonPublishedInformation-ND-SubcontractingPercentageUnpublish</v>
      </c>
      <c r="C379" s="85" t="str">
        <f>IF(AND(LEFT(MasterCMCopy!$C379,6)="BT-195", OR(LEFT(MasterCMCopy!$C378,3)="ND-",$B379&lt;&gt;$B378)),MasterCMCopy!$L379,"")</f>
        <v/>
      </c>
      <c r="D379" s="84" t="str">
        <f>IF(AND(LEFT(MasterCMCopy!$C379,3)="ND-", OR(MasterCMCopy!$N379&lt;&gt;MasterCMCopy!$N378, MasterCMCopy!$P379&lt;&gt;MasterCMCopy!$P378)),MasterCMCopy!$C379,"")</f>
        <v/>
      </c>
      <c r="E379" s="84" t="str">
        <f>IF(AND(LEFT(MasterCMCopy!$C379,3)="ND-", OR(MasterCMCopy!$N379&lt;&gt;MasterCMCopy!$N378, MasterCMCopy!$P379&lt;&gt;MasterCMCopy!$P378)),MasterCMCopy!$N379,"")</f>
        <v/>
      </c>
      <c r="F379" s="86" t="str">
        <f>IFERROR(__xludf.DUMMYFUNCTION("IF($E379="""", """", REGEXEXTRACT($E379,""efbc:FieldIdentifierCode[^\]]+""))"),"")</f>
        <v/>
      </c>
      <c r="G379" s="87" t="str">
        <f>MasterCMCopy!A379</f>
        <v>1.9</v>
      </c>
      <c r="H379" s="87" t="str">
        <f>MasterCMCopy!B379</f>
        <v/>
      </c>
      <c r="J379" s="86" t="str">
        <f>IF(LEFT(MasterCMCopy!$C379,3)="ND-", IF(LEFT(MasterCMCopy!$X379,10)&lt;&gt;"epo:NonPub", MasterCMCopy!$L379, IF(RIGHT(MasterCMCopy!$X379,13)="epo:Procedure", "MG-Procedure", "")), "")</f>
        <v/>
      </c>
      <c r="K379" s="85" t="str">
        <f>IF(J379="", "", IF(J379="MG-Procedure", "ND-Root", MasterCMCopy!H379))</f>
        <v/>
      </c>
      <c r="L379" s="84" t="str">
        <f>IF($J379="", "", MasterCMCopy!$C379 &amp; " (concernsMaskedObject)")</f>
        <v/>
      </c>
      <c r="M379" s="84" t="str">
        <f>IFERROR(__xludf.DUMMYFUNCTION("IF($J379="""", """", ""Connection from NonPublishedInformation to "" &amp; REGEXEXTRACT(MasterCMCopy!$X379, "".*:(.*)"") &amp; "" under "" &amp; $J379 &amp; ""_"" &amp; $K379)"),"")</f>
        <v/>
      </c>
      <c r="N379" s="84" t="str">
        <f t="shared" si="6"/>
        <v/>
      </c>
      <c r="O379" s="86" t="str">
        <f>IFERROR(__xludf.DUMMYFUNCTION("IF($J379="""", """", IF($J379=""MG-Procedure"", """", REGEXREPLACE(MasterCMCopy!$P379,""\[[^\]]+\]"","""")))"),"")</f>
        <v/>
      </c>
      <c r="P379" s="83" t="str">
        <f>IFERROR(__xludf.DUMMYFUNCTION("REGEXREPLACE($O379,""[^/]+"","".."")"),"")</f>
        <v/>
      </c>
      <c r="Q379" s="84" t="str">
        <f>IF(AND(LEFT(MasterCMCopy!$C379,6)="BT-195", OR(MasterCMCopy!$O379&lt;&gt;MasterCMCopy!$O378,$G379&lt;&gt;$G378,$H379&lt;&gt;$H378)),MasterCMCopy!$C379,"")</f>
        <v/>
      </c>
      <c r="R379" s="84" t="str">
        <f>IF(AND(LEFT(MasterCMCopy!$C379,6)="BT-195", OR(MasterCMCopy!$O379&lt;&gt;MasterCMCopy!$O378,$G379&lt;&gt;$G378,$H379&lt;&gt;$H378)), "The field " &amp; MasterCMCopy!$C379 &amp; ", " &amp; MasterCMCopy!$D379 &amp; ", specifies information to generate the URI of the masked property","")</f>
        <v/>
      </c>
      <c r="S379" s="84" t="str">
        <f>IF(AND(LEFT(MasterCMCopy!$C379,6)="BT-195", OR(MasterCMCopy!$O379&lt;&gt;MasterCMCopy!$O378,$G379&lt;&gt;$G378,$H379&lt;&gt;$H378)),MasterCMCopy!$O379,"")</f>
        <v/>
      </c>
      <c r="T379" s="84" t="str">
        <f>IFERROR(__xludf.DUMMYFUNCTION("IF(AND(LEFT(MasterCMCopy!$C379,6)=""BT-195"", MasterCMCopy!$O379&lt;&gt;MasterCMCopy!$O378),IFNA(REGEXEXTRACT(MasterCMCopy!$Y379,""&lt;(.*)&gt;""),""UNKNOWN""),"""")"),"")</f>
        <v/>
      </c>
      <c r="U379" s="84" t="str">
        <f>IF(AND(LEFT(MasterCMCopy!$C379,6)="BT-197", MasterCMCopy!$C379&lt;&gt;MasterCMCopy!$C378),MasterCMCopy!$C379,"")</f>
        <v/>
      </c>
      <c r="V379" s="84" t="str">
        <f>IF(AND(LEFT(MasterCMCopy!$C379,6)="BT-197", MasterCMCopy!$C379&lt;&gt;MasterCMCopy!$C378), "In " &amp; MasterCMCopy!$C379 &amp; ", " &amp; MasterCMCopy!$D379 &amp; ", we link to the at-voc:non-publication-justification controlled list","")</f>
        <v/>
      </c>
      <c r="W379" s="84" t="str">
        <f>IF(AND(LEFT(MasterCMCopy!$C379,6)="BT-198", MasterCMCopy!$C379&lt;&gt;MasterCMCopy!$C378),MasterCMCopy!$C379,"")</f>
        <v/>
      </c>
      <c r="X379" s="84" t="str">
        <f>IF(AND(LEFT(MasterCMCopy!$C379,6)="BT-198", MasterCMCopy!$C379&lt;&gt;MasterCMCopy!$C378), MasterCMCopy!$D379 &amp; IF(AND(MasterCMCopy!$C379=MasterCMCopy!$C380, MasterCMCopy!$D379&lt;&gt;MasterCMCopy!$D380), (" (" &amp; MasterCMCopy!$D380 &amp; " below SDK 1.6)"), ""),"")</f>
        <v/>
      </c>
      <c r="Y379" s="84" t="str">
        <f t="shared" si="2"/>
        <v>tedm:MG-langString-hasConfidentialityJustification--NonPublishedInformation-ND-SubcontractingPercentageUnpublish</v>
      </c>
      <c r="Z379" s="84" t="str">
        <f t="shared" si="3"/>
        <v/>
      </c>
      <c r="AA379" s="84" t="str">
        <f>IF(AND(LEFT(MasterCMCopy!$C379,6)="BT-196", MasterCMCopy!$C379&lt;&gt;MasterCMCopy!$C378),MasterCMCopy!$C379,"")</f>
        <v/>
      </c>
      <c r="AB379" s="84" t="str">
        <f>IF(AND(LEFT(MasterCMCopy!$C379,6)="BT-196", MasterCMCopy!$C379&lt;&gt;MasterCMCopy!$C378), MasterCMCopy!$D379 &amp; " of " &amp; MasterCMCopy!$L379 &amp; " under " &amp; MasterCMCopy!$I379,"")</f>
        <v/>
      </c>
      <c r="AC379" s="84" t="str">
        <f t="shared" si="4"/>
        <v/>
      </c>
      <c r="AD379" s="84" t="str">
        <f t="shared" si="5"/>
        <v/>
      </c>
    </row>
    <row r="380">
      <c r="A380" s="84" t="str">
        <f t="shared" si="1"/>
        <v>ND-SubcontractingUnpublish_v1.3-1.8.rml.ttl</v>
      </c>
      <c r="B380" s="84" t="str">
        <f>IF(MasterCMCopy!$X380="","---", "tedm:" &amp; IF(LEFT(MasterCMCopy!$C380, 3)="ND-", IF(LEFT(MasterCMCopy!$C384, 3)="ND-", MasterCMCopy!$L386, MasterCMCopy!$L384) &amp; "-" &amp; MasterCMCopy!$C380, MasterCMCopy!$L380 &amp; "-" &amp; MasterCMCopy!$I380))</f>
        <v>tedm:MG-NonPublishedInformation-ND-SubcontractingUnpublish</v>
      </c>
      <c r="C380" s="85" t="str">
        <f>IF(AND(LEFT(MasterCMCopy!$C380,6)="BT-195", OR(LEFT(MasterCMCopy!$C379,3)="ND-",$B380&lt;&gt;$B379)),MasterCMCopy!$L380,"")</f>
        <v/>
      </c>
      <c r="D380" s="84" t="str">
        <f>IF(AND(LEFT(MasterCMCopy!$C380,3)="ND-", OR(MasterCMCopy!$N380&lt;&gt;MasterCMCopy!$N379, MasterCMCopy!$P380&lt;&gt;MasterCMCopy!$P379)),MasterCMCopy!$C380,"")</f>
        <v>ND-SubcontractingUnpublish</v>
      </c>
      <c r="E380" s="84" t="str">
        <f>IF(AND(LEFT(MasterCMCopy!$C380,3)="ND-", OR(MasterCMCopy!$N380&lt;&gt;MasterCMCopy!$N379, MasterCMCopy!$P380&lt;&gt;MasterCMCopy!$P379)),MasterCMCopy!$N380,"")</f>
        <v>/*/ext:UBLExtensions/ext:UBLExtension/ext:ExtensionContent/efext:EformsExtension/efac:NoticeResult/efac:LotTender/efac:SubcontractingTerm/efac:FieldsPrivacy[efbc:FieldIdentifierCode/text()='sub-con']</v>
      </c>
      <c r="F380" s="86" t="str">
        <f>IFERROR(__xludf.DUMMYFUNCTION("IF($E380="""", """", REGEXEXTRACT($E380,""efbc:FieldIdentifierCode[^\]]+""))"),"efbc:FieldIdentifierCode/text()='sub-con'")</f>
        <v>efbc:FieldIdentifierCode/text()='sub-con'</v>
      </c>
      <c r="G380" s="87" t="str">
        <f>MasterCMCopy!A380</f>
        <v/>
      </c>
      <c r="H380" s="87" t="str">
        <f>MasterCMCopy!B380</f>
        <v>1.8</v>
      </c>
      <c r="I380" s="89" t="b">
        <v>1</v>
      </c>
      <c r="J380" s="86" t="str">
        <f>IF(LEFT(MasterCMCopy!$C380,3)="ND-", IF(LEFT(MasterCMCopy!$X380,10)&lt;&gt;"epo:NonPub", MasterCMCopy!$L380, IF(RIGHT(MasterCMCopy!$X380,13)="epo:Procedure", "MG-Procedure", "")), "")</f>
        <v/>
      </c>
      <c r="K380" s="85" t="str">
        <f>IF(J380="", "", IF(J380="MG-Procedure", "ND-Root", MasterCMCopy!H380))</f>
        <v/>
      </c>
      <c r="L380" s="84" t="str">
        <f>IF($J380="", "", MasterCMCopy!$C380 &amp; " (concernsMaskedObject)")</f>
        <v/>
      </c>
      <c r="M380" s="84" t="str">
        <f>IFERROR(__xludf.DUMMYFUNCTION("IF($J380="""", """", ""Connection from NonPublishedInformation to "" &amp; REGEXEXTRACT(MasterCMCopy!$X380, "".*:(.*)"") &amp; "" under "" &amp; $J380 &amp; ""_"" &amp; $K380)"),"")</f>
        <v/>
      </c>
      <c r="N380" s="84" t="str">
        <f t="shared" si="6"/>
        <v/>
      </c>
      <c r="O380" s="86" t="str">
        <f>IFERROR(__xludf.DUMMYFUNCTION("IF($J380="""", """", IF($J380=""MG-Procedure"", """", REGEXREPLACE(MasterCMCopy!$P380,""\[[^\]]+\]"","""")))"),"")</f>
        <v/>
      </c>
      <c r="P380" s="83" t="str">
        <f>IFERROR(__xludf.DUMMYFUNCTION("REGEXREPLACE($O380,""[^/]+"","".."")"),"")</f>
        <v/>
      </c>
      <c r="Q380" s="84" t="str">
        <f>IF(AND(LEFT(MasterCMCopy!$C380,6)="BT-195", OR(MasterCMCopy!$O380&lt;&gt;MasterCMCopy!$O379,$G380&lt;&gt;$G379,$H380&lt;&gt;$H379)),MasterCMCopy!$C380,"")</f>
        <v/>
      </c>
      <c r="R380" s="84" t="str">
        <f>IF(AND(LEFT(MasterCMCopy!$C380,6)="BT-195", OR(MasterCMCopy!$O380&lt;&gt;MasterCMCopy!$O379,$G380&lt;&gt;$G379,$H380&lt;&gt;$H379)), "The field " &amp; MasterCMCopy!$C380 &amp; ", " &amp; MasterCMCopy!$D380 &amp; ", specifies information to generate the URI of the masked property","")</f>
        <v/>
      </c>
      <c r="S380" s="84" t="str">
        <f>IF(AND(LEFT(MasterCMCopy!$C380,6)="BT-195", OR(MasterCMCopy!$O380&lt;&gt;MasterCMCopy!$O379,$G380&lt;&gt;$G379,$H380&lt;&gt;$H379)),MasterCMCopy!$O380,"")</f>
        <v/>
      </c>
      <c r="T380" s="84" t="str">
        <f>IFERROR(__xludf.DUMMYFUNCTION("IF(AND(LEFT(MasterCMCopy!$C380,6)=""BT-195"", MasterCMCopy!$O380&lt;&gt;MasterCMCopy!$O379),IFNA(REGEXEXTRACT(MasterCMCopy!$Y380,""&lt;(.*)&gt;""),""UNKNOWN""),"""")"),"")</f>
        <v/>
      </c>
      <c r="U380" s="84" t="str">
        <f>IF(AND(LEFT(MasterCMCopy!$C380,6)="BT-197", MasterCMCopy!$C380&lt;&gt;MasterCMCopy!$C379),MasterCMCopy!$C380,"")</f>
        <v/>
      </c>
      <c r="V380" s="84" t="str">
        <f>IF(AND(LEFT(MasterCMCopy!$C380,6)="BT-197", MasterCMCopy!$C380&lt;&gt;MasterCMCopy!$C379), "In " &amp; MasterCMCopy!$C380 &amp; ", " &amp; MasterCMCopy!$D380 &amp; ", we link to the at-voc:non-publication-justification controlled list","")</f>
        <v/>
      </c>
      <c r="W380" s="84" t="str">
        <f>IF(AND(LEFT(MasterCMCopy!$C380,6)="BT-198", MasterCMCopy!$C380&lt;&gt;MasterCMCopy!$C379),MasterCMCopy!$C380,"")</f>
        <v/>
      </c>
      <c r="X380" s="84" t="str">
        <f>IF(AND(LEFT(MasterCMCopy!$C380,6)="BT-198", MasterCMCopy!$C380&lt;&gt;MasterCMCopy!$C379), MasterCMCopy!$D380 &amp; IF(AND(MasterCMCopy!$C380=MasterCMCopy!$C381, MasterCMCopy!$D380&lt;&gt;MasterCMCopy!$D381), (" (" &amp; MasterCMCopy!$D381 &amp; " below SDK 1.6)"), ""),"")</f>
        <v/>
      </c>
      <c r="Y380" s="84" t="str">
        <f t="shared" si="2"/>
        <v>tedm:MG-langString-hasConfidentialityJustification--NonPublishedInformation-ND-SubcontractingUnpublish</v>
      </c>
      <c r="Z380" s="84" t="str">
        <f t="shared" si="3"/>
        <v>/*/ext:UBLExtensions/ext:UBLExtension/ext:ExtensionContent/efext:EformsExtension/efac:NoticeResult/efac:LotTender/efac:SubcontractingTerm/efac:FieldsPrivacy[efbc:FieldIdentifierCode/text()='sub-con']/efbc:ReasonDescription</v>
      </c>
      <c r="AA380" s="84" t="str">
        <f>IF(AND(LEFT(MasterCMCopy!$C380,6)="BT-196", MasterCMCopy!$C380&lt;&gt;MasterCMCopy!$C379),MasterCMCopy!$C380,"")</f>
        <v/>
      </c>
      <c r="AB380" s="84" t="str">
        <f>IF(AND(LEFT(MasterCMCopy!$C380,6)="BT-196", MasterCMCopy!$C380&lt;&gt;MasterCMCopy!$C379), MasterCMCopy!$D380 &amp; " of " &amp; MasterCMCopy!$L380 &amp; " under " &amp; MasterCMCopy!$I380,"")</f>
        <v/>
      </c>
      <c r="AC380" s="84" t="str">
        <f t="shared" si="4"/>
        <v/>
      </c>
      <c r="AD380" s="84" t="str">
        <f t="shared" si="5"/>
        <v/>
      </c>
      <c r="AE380" s="90"/>
      <c r="AF380" s="90"/>
    </row>
    <row r="381">
      <c r="A381" s="84" t="str">
        <f t="shared" si="1"/>
        <v/>
      </c>
      <c r="B381" s="84" t="str">
        <f>IF(MasterCMCopy!$X381="","---", "tedm:" &amp; IF(LEFT(MasterCMCopy!$C381, 3)="ND-", IF(LEFT(MasterCMCopy!$C385, 3)="ND-", MasterCMCopy!$L387, MasterCMCopy!$L385) &amp; "-" &amp; MasterCMCopy!$C381, MasterCMCopy!$L381 &amp; "-" &amp; MasterCMCopy!$I381))</f>
        <v>tedm:MG-NonPublishedInformation-ND-SubcontractingUnpublish</v>
      </c>
      <c r="C381" s="85" t="str">
        <f>IF(AND(LEFT(MasterCMCopy!$C381,6)="BT-195", OR(LEFT(MasterCMCopy!$C380,3)="ND-",$B381&lt;&gt;$B380)),MasterCMCopy!$L381,"")</f>
        <v/>
      </c>
      <c r="D381" s="84" t="str">
        <f>IF(AND(LEFT(MasterCMCopy!$C381,3)="ND-", OR(MasterCMCopy!$N381&lt;&gt;MasterCMCopy!$N380, MasterCMCopy!$P381&lt;&gt;MasterCMCopy!$P380)),MasterCMCopy!$C381,"")</f>
        <v/>
      </c>
      <c r="E381" s="84" t="str">
        <f>IF(AND(LEFT(MasterCMCopy!$C381,3)="ND-", OR(MasterCMCopy!$N381&lt;&gt;MasterCMCopy!$N380, MasterCMCopy!$P381&lt;&gt;MasterCMCopy!$P380)),MasterCMCopy!$N381,"")</f>
        <v/>
      </c>
      <c r="F381" s="86" t="str">
        <f>IFERROR(__xludf.DUMMYFUNCTION("IF($E381="""", """", REGEXEXTRACT($E381,""efbc:FieldIdentifierCode[^\]]+""))"),"")</f>
        <v/>
      </c>
      <c r="G381" s="87" t="str">
        <f>MasterCMCopy!A381</f>
        <v/>
      </c>
      <c r="H381" s="87" t="str">
        <f>MasterCMCopy!B381</f>
        <v>1.8</v>
      </c>
      <c r="J381" s="86" t="str">
        <f>IF(LEFT(MasterCMCopy!$C381,3)="ND-", IF(LEFT(MasterCMCopy!$X381,10)&lt;&gt;"epo:NonPub", MasterCMCopy!$L381, IF(RIGHT(MasterCMCopy!$X381,13)="epo:Procedure", "MG-Procedure", "")), "")</f>
        <v/>
      </c>
      <c r="K381" s="85" t="str">
        <f>IF(J381="", "", IF(J381="MG-Procedure", "ND-Root", MasterCMCopy!H381))</f>
        <v/>
      </c>
      <c r="L381" s="84" t="str">
        <f>IF($J381="", "", MasterCMCopy!$C381 &amp; " (concernsMaskedObject)")</f>
        <v/>
      </c>
      <c r="M381" s="84" t="str">
        <f>IFERROR(__xludf.DUMMYFUNCTION("IF($J381="""", """", ""Connection from NonPublishedInformation to "" &amp; REGEXEXTRACT(MasterCMCopy!$X381, "".*:(.*)"") &amp; "" under "" &amp; $J381 &amp; ""_"" &amp; $K381)"),"")</f>
        <v/>
      </c>
      <c r="N381" s="84" t="str">
        <f t="shared" si="6"/>
        <v/>
      </c>
      <c r="O381" s="86" t="str">
        <f>IFERROR(__xludf.DUMMYFUNCTION("IF($J381="""", """", IF($J381=""MG-Procedure"", """", REGEXREPLACE(MasterCMCopy!$P381,""\[[^\]]+\]"","""")))"),"")</f>
        <v/>
      </c>
      <c r="P381" s="83" t="str">
        <f>IFERROR(__xludf.DUMMYFUNCTION("REGEXREPLACE($O381,""[^/]+"","".."")"),"")</f>
        <v/>
      </c>
      <c r="Q381" s="84" t="str">
        <f>IF(AND(LEFT(MasterCMCopy!$C381,6)="BT-195", OR(MasterCMCopy!$O381&lt;&gt;MasterCMCopy!$O380,$G381&lt;&gt;$G380,$H381&lt;&gt;$H380)),MasterCMCopy!$C381,"")</f>
        <v/>
      </c>
      <c r="R381" s="84" t="str">
        <f>IF(AND(LEFT(MasterCMCopy!$C381,6)="BT-195", OR(MasterCMCopy!$O381&lt;&gt;MasterCMCopy!$O380,$G381&lt;&gt;$G380,$H381&lt;&gt;$H380)), "The field " &amp; MasterCMCopy!$C381 &amp; ", " &amp; MasterCMCopy!$D381 &amp; ", specifies information to generate the URI of the masked property","")</f>
        <v/>
      </c>
      <c r="S381" s="84" t="str">
        <f>IF(AND(LEFT(MasterCMCopy!$C381,6)="BT-195", OR(MasterCMCopy!$O381&lt;&gt;MasterCMCopy!$O380,$G381&lt;&gt;$G380,$H381&lt;&gt;$H380)),MasterCMCopy!$O381,"")</f>
        <v/>
      </c>
      <c r="T381" s="84" t="str">
        <f>IFERROR(__xludf.DUMMYFUNCTION("IF(AND(LEFT(MasterCMCopy!$C381,6)=""BT-195"", MasterCMCopy!$O381&lt;&gt;MasterCMCopy!$O380),IFNA(REGEXEXTRACT(MasterCMCopy!$Y381,""&lt;(.*)&gt;""),""UNKNOWN""),"""")"),"")</f>
        <v/>
      </c>
      <c r="U381" s="84" t="str">
        <f>IF(AND(LEFT(MasterCMCopy!$C381,6)="BT-197", MasterCMCopy!$C381&lt;&gt;MasterCMCopy!$C380),MasterCMCopy!$C381,"")</f>
        <v/>
      </c>
      <c r="V381" s="84" t="str">
        <f>IF(AND(LEFT(MasterCMCopy!$C381,6)="BT-197", MasterCMCopy!$C381&lt;&gt;MasterCMCopy!$C380), "In " &amp; MasterCMCopy!$C381 &amp; ", " &amp; MasterCMCopy!$D381 &amp; ", we link to the at-voc:non-publication-justification controlled list","")</f>
        <v/>
      </c>
      <c r="W381" s="84" t="str">
        <f>IF(AND(LEFT(MasterCMCopy!$C381,6)="BT-198", MasterCMCopy!$C381&lt;&gt;MasterCMCopy!$C380),MasterCMCopy!$C381,"")</f>
        <v/>
      </c>
      <c r="X381" s="84" t="str">
        <f>IF(AND(LEFT(MasterCMCopy!$C381,6)="BT-198", MasterCMCopy!$C381&lt;&gt;MasterCMCopy!$C380), MasterCMCopy!$D381 &amp; IF(AND(MasterCMCopy!$C381=MasterCMCopy!$C382, MasterCMCopy!$D381&lt;&gt;MasterCMCopy!$D382), (" (" &amp; MasterCMCopy!$D382 &amp; " below SDK 1.6)"), ""),"")</f>
        <v/>
      </c>
      <c r="Y381" s="84" t="str">
        <f t="shared" si="2"/>
        <v>tedm:MG-langString-hasConfidentialityJustification--NonPublishedInformation-ND-SubcontractingUnpublish</v>
      </c>
      <c r="Z381" s="84" t="str">
        <f t="shared" si="3"/>
        <v/>
      </c>
      <c r="AA381" s="84" t="str">
        <f>IF(AND(LEFT(MasterCMCopy!$C381,6)="BT-196", MasterCMCopy!$C381&lt;&gt;MasterCMCopy!$C380),MasterCMCopy!$C381,"")</f>
        <v/>
      </c>
      <c r="AB381" s="84" t="str">
        <f>IF(AND(LEFT(MasterCMCopy!$C381,6)="BT-196", MasterCMCopy!$C381&lt;&gt;MasterCMCopy!$C380), MasterCMCopy!$D381 &amp; " of " &amp; MasterCMCopy!$L381 &amp; " under " &amp; MasterCMCopy!$I381,"")</f>
        <v/>
      </c>
      <c r="AC381" s="84" t="str">
        <f t="shared" si="4"/>
        <v/>
      </c>
      <c r="AD381" s="84" t="str">
        <f t="shared" si="5"/>
        <v/>
      </c>
    </row>
    <row r="382">
      <c r="A382" s="84" t="str">
        <f t="shared" si="1"/>
        <v>ND-SubcontractingUnpublish_v1.9+.rml.ttl</v>
      </c>
      <c r="B382" s="84" t="str">
        <f>IF(MasterCMCopy!$X382="","---", "tedm:" &amp; IF(LEFT(MasterCMCopy!$C382, 3)="ND-", IF(LEFT(MasterCMCopy!$C386, 3)="ND-", MasterCMCopy!$L388, MasterCMCopy!$L386) &amp; "-" &amp; MasterCMCopy!$C382, MasterCMCopy!$L382 &amp; "-" &amp; MasterCMCopy!$I382))</f>
        <v>tedm:MG-NonPublishedInformation-ND-SubcontractingUnpublish</v>
      </c>
      <c r="C382" s="85" t="str">
        <f>IF(AND(LEFT(MasterCMCopy!$C382,6)="BT-195", OR(LEFT(MasterCMCopy!$C381,3)="ND-",$B382&lt;&gt;$B381)),MasterCMCopy!$L382,"")</f>
        <v/>
      </c>
      <c r="D382" s="84" t="str">
        <f>IF(AND(LEFT(MasterCMCopy!$C382,3)="ND-", OR(MasterCMCopy!$N382&lt;&gt;MasterCMCopy!$N381, MasterCMCopy!$P382&lt;&gt;MasterCMCopy!$P381)),MasterCMCopy!$C382,"")</f>
        <v>ND-SubcontractingUnpublish</v>
      </c>
      <c r="E382" s="84" t="str">
        <f>IF(AND(LEFT(MasterCMCopy!$C382,3)="ND-", OR(MasterCMCopy!$N382&lt;&gt;MasterCMCopy!$N381, MasterCMCopy!$P382&lt;&gt;MasterCMCopy!$P381)),MasterCMCopy!$N382,"")</f>
        <v>/*/ext:UBLExtensions/ext:UBLExtension/ext:ExtensionContent/efext:EformsExtension/efac:NoticeResult/efac:LotTender/efac:SubcontractingTerm[efbc:TermCode/@listName='applicability']/efac:FieldsPrivacy[efbc:FieldIdentifierCode/text()='sub-con']</v>
      </c>
      <c r="F382" s="86" t="str">
        <f>IFERROR(__xludf.DUMMYFUNCTION("IF($E382="""", """", REGEXEXTRACT($E382,""efbc:FieldIdentifierCode[^\]]+""))"),"efbc:FieldIdentifierCode/text()='sub-con'")</f>
        <v>efbc:FieldIdentifierCode/text()='sub-con'</v>
      </c>
      <c r="G382" s="87" t="str">
        <f>MasterCMCopy!A382</f>
        <v>1.9</v>
      </c>
      <c r="H382" s="87" t="str">
        <f>MasterCMCopy!B382</f>
        <v/>
      </c>
      <c r="I382" s="89" t="b">
        <v>1</v>
      </c>
      <c r="J382" s="86" t="str">
        <f>IF(LEFT(MasterCMCopy!$C382,3)="ND-", IF(LEFT(MasterCMCopy!$X382,10)&lt;&gt;"epo:NonPub", MasterCMCopy!$L382, IF(RIGHT(MasterCMCopy!$X382,13)="epo:Procedure", "MG-Procedure", "")), "")</f>
        <v/>
      </c>
      <c r="K382" s="85" t="str">
        <f>IF(J382="", "", IF(J382="MG-Procedure", "ND-Root", MasterCMCopy!H382))</f>
        <v/>
      </c>
      <c r="L382" s="84" t="str">
        <f>IF($J382="", "", MasterCMCopy!$C382 &amp; " (concernsMaskedObject)")</f>
        <v/>
      </c>
      <c r="M382" s="84" t="str">
        <f>IFERROR(__xludf.DUMMYFUNCTION("IF($J382="""", """", ""Connection from NonPublishedInformation to "" &amp; REGEXEXTRACT(MasterCMCopy!$X382, "".*:(.*)"") &amp; "" under "" &amp; $J382 &amp; ""_"" &amp; $K382)"),"")</f>
        <v/>
      </c>
      <c r="N382" s="84" t="str">
        <f t="shared" si="6"/>
        <v/>
      </c>
      <c r="O382" s="86" t="str">
        <f>IFERROR(__xludf.DUMMYFUNCTION("IF($J382="""", """", IF($J382=""MG-Procedure"", """", REGEXREPLACE(MasterCMCopy!$P382,""\[[^\]]+\]"","""")))"),"")</f>
        <v/>
      </c>
      <c r="P382" s="83" t="str">
        <f>IFERROR(__xludf.DUMMYFUNCTION("REGEXREPLACE($O382,""[^/]+"","".."")"),"")</f>
        <v/>
      </c>
      <c r="Q382" s="84" t="str">
        <f>IF(AND(LEFT(MasterCMCopy!$C382,6)="BT-195", OR(MasterCMCopy!$O382&lt;&gt;MasterCMCopy!$O381,$G382&lt;&gt;$G381,$H382&lt;&gt;$H381)),MasterCMCopy!$C382,"")</f>
        <v/>
      </c>
      <c r="R382" s="84" t="str">
        <f>IF(AND(LEFT(MasterCMCopy!$C382,6)="BT-195", OR(MasterCMCopy!$O382&lt;&gt;MasterCMCopy!$O381,$G382&lt;&gt;$G381,$H382&lt;&gt;$H381)), "The field " &amp; MasterCMCopy!$C382 &amp; ", " &amp; MasterCMCopy!$D382 &amp; ", specifies information to generate the URI of the masked property","")</f>
        <v/>
      </c>
      <c r="S382" s="84" t="str">
        <f>IF(AND(LEFT(MasterCMCopy!$C382,6)="BT-195", OR(MasterCMCopy!$O382&lt;&gt;MasterCMCopy!$O381,$G382&lt;&gt;$G381,$H382&lt;&gt;$H381)),MasterCMCopy!$O382,"")</f>
        <v/>
      </c>
      <c r="T382" s="84" t="str">
        <f>IFERROR(__xludf.DUMMYFUNCTION("IF(AND(LEFT(MasterCMCopy!$C382,6)=""BT-195"", MasterCMCopy!$O382&lt;&gt;MasterCMCopy!$O381),IFNA(REGEXEXTRACT(MasterCMCopy!$Y382,""&lt;(.*)&gt;""),""UNKNOWN""),"""")"),"")</f>
        <v/>
      </c>
      <c r="U382" s="84" t="str">
        <f>IF(AND(LEFT(MasterCMCopy!$C382,6)="BT-197", MasterCMCopy!$C382&lt;&gt;MasterCMCopy!$C381),MasterCMCopy!$C382,"")</f>
        <v/>
      </c>
      <c r="V382" s="84" t="str">
        <f>IF(AND(LEFT(MasterCMCopy!$C382,6)="BT-197", MasterCMCopy!$C382&lt;&gt;MasterCMCopy!$C381), "In " &amp; MasterCMCopy!$C382 &amp; ", " &amp; MasterCMCopy!$D382 &amp; ", we link to the at-voc:non-publication-justification controlled list","")</f>
        <v/>
      </c>
      <c r="W382" s="84" t="str">
        <f>IF(AND(LEFT(MasterCMCopy!$C382,6)="BT-198", MasterCMCopy!$C382&lt;&gt;MasterCMCopy!$C381),MasterCMCopy!$C382,"")</f>
        <v/>
      </c>
      <c r="X382" s="84" t="str">
        <f>IF(AND(LEFT(MasterCMCopy!$C382,6)="BT-198", MasterCMCopy!$C382&lt;&gt;MasterCMCopy!$C381), MasterCMCopy!$D382 &amp; IF(AND(MasterCMCopy!$C382=MasterCMCopy!$C383, MasterCMCopy!$D382&lt;&gt;MasterCMCopy!$D383), (" (" &amp; MasterCMCopy!$D383 &amp; " below SDK 1.6)"), ""),"")</f>
        <v/>
      </c>
      <c r="Y382" s="84" t="str">
        <f t="shared" si="2"/>
        <v>tedm:MG-langString-hasConfidentialityJustification--NonPublishedInformation-ND-SubcontractingUnpublish</v>
      </c>
      <c r="Z382" s="84" t="str">
        <f t="shared" si="3"/>
        <v>/*/ext:UBLExtensions/ext:UBLExtension/ext:ExtensionContent/efext:EformsExtension/efac:NoticeResult/efac:LotTender/efac:SubcontractingTerm[efbc:TermCode/@listName='applicability']/efac:FieldsPrivacy[efbc:FieldIdentifierCode/text()='sub-con']/efbc:ReasonDescription</v>
      </c>
      <c r="AA382" s="84" t="str">
        <f>IF(AND(LEFT(MasterCMCopy!$C382,6)="BT-196", MasterCMCopy!$C382&lt;&gt;MasterCMCopy!$C381),MasterCMCopy!$C382,"")</f>
        <v/>
      </c>
      <c r="AB382" s="84" t="str">
        <f>IF(AND(LEFT(MasterCMCopy!$C382,6)="BT-196", MasterCMCopy!$C382&lt;&gt;MasterCMCopy!$C381), MasterCMCopy!$D382 &amp; " of " &amp; MasterCMCopy!$L382 &amp; " under " &amp; MasterCMCopy!$I382,"")</f>
        <v/>
      </c>
      <c r="AC382" s="84" t="str">
        <f t="shared" si="4"/>
        <v/>
      </c>
      <c r="AD382" s="84" t="str">
        <f t="shared" si="5"/>
        <v/>
      </c>
      <c r="AE382" s="90"/>
      <c r="AF382" s="90"/>
    </row>
    <row r="383">
      <c r="A383" s="84" t="str">
        <f t="shared" si="1"/>
        <v/>
      </c>
      <c r="B383" s="84" t="str">
        <f>IF(MasterCMCopy!$X383="","---", "tedm:" &amp; IF(LEFT(MasterCMCopy!$C383, 3)="ND-", IF(LEFT(MasterCMCopy!$C387, 3)="ND-", MasterCMCopy!$L389, MasterCMCopy!$L387) &amp; "-" &amp; MasterCMCopy!$C383, MasterCMCopy!$L383 &amp; "-" &amp; MasterCMCopy!$I383))</f>
        <v>tedm:MG-NonPublishedInformation-ND-SubcontractingUnpublish</v>
      </c>
      <c r="C383" s="85" t="str">
        <f>IF(AND(LEFT(MasterCMCopy!$C383,6)="BT-195", OR(LEFT(MasterCMCopy!$C382,3)="ND-",$B383&lt;&gt;$B382)),MasterCMCopy!$L383,"")</f>
        <v/>
      </c>
      <c r="D383" s="84" t="str">
        <f>IF(AND(LEFT(MasterCMCopy!$C383,3)="ND-", OR(MasterCMCopy!$N383&lt;&gt;MasterCMCopy!$N382, MasterCMCopy!$P383&lt;&gt;MasterCMCopy!$P382)),MasterCMCopy!$C383,"")</f>
        <v/>
      </c>
      <c r="E383" s="84" t="str">
        <f>IF(AND(LEFT(MasterCMCopy!$C383,3)="ND-", OR(MasterCMCopy!$N383&lt;&gt;MasterCMCopy!$N382, MasterCMCopy!$P383&lt;&gt;MasterCMCopy!$P382)),MasterCMCopy!$N383,"")</f>
        <v/>
      </c>
      <c r="F383" s="86" t="str">
        <f>IFERROR(__xludf.DUMMYFUNCTION("IF($E383="""", """", REGEXEXTRACT($E383,""efbc:FieldIdentifierCode[^\]]+""))"),"")</f>
        <v/>
      </c>
      <c r="G383" s="87" t="str">
        <f>MasterCMCopy!A383</f>
        <v>1.9</v>
      </c>
      <c r="H383" s="87" t="str">
        <f>MasterCMCopy!B383</f>
        <v/>
      </c>
      <c r="J383" s="86" t="str">
        <f>IF(LEFT(MasterCMCopy!$C383,3)="ND-", IF(LEFT(MasterCMCopy!$X383,10)&lt;&gt;"epo:NonPub", MasterCMCopy!$L383, IF(RIGHT(MasterCMCopy!$X383,13)="epo:Procedure", "MG-Procedure", "")), "")</f>
        <v/>
      </c>
      <c r="K383" s="85" t="str">
        <f>IF(J383="", "", IF(J383="MG-Procedure", "ND-Root", MasterCMCopy!H383))</f>
        <v/>
      </c>
      <c r="L383" s="84" t="str">
        <f>IF($J383="", "", MasterCMCopy!$C383 &amp; " (concernsMaskedObject)")</f>
        <v/>
      </c>
      <c r="M383" s="84" t="str">
        <f>IFERROR(__xludf.DUMMYFUNCTION("IF($J383="""", """", ""Connection from NonPublishedInformation to "" &amp; REGEXEXTRACT(MasterCMCopy!$X383, "".*:(.*)"") &amp; "" under "" &amp; $J383 &amp; ""_"" &amp; $K383)"),"")</f>
        <v/>
      </c>
      <c r="N383" s="84" t="str">
        <f t="shared" si="6"/>
        <v/>
      </c>
      <c r="O383" s="86" t="str">
        <f>IFERROR(__xludf.DUMMYFUNCTION("IF($J383="""", """", IF($J383=""MG-Procedure"", """", REGEXREPLACE(MasterCMCopy!$P383,""\[[^\]]+\]"","""")))"),"")</f>
        <v/>
      </c>
      <c r="P383" s="83" t="str">
        <f>IFERROR(__xludf.DUMMYFUNCTION("REGEXREPLACE($O383,""[^/]+"","".."")"),"")</f>
        <v/>
      </c>
      <c r="Q383" s="84" t="str">
        <f>IF(AND(LEFT(MasterCMCopy!$C383,6)="BT-195", OR(MasterCMCopy!$O383&lt;&gt;MasterCMCopy!$O382,$G383&lt;&gt;$G382,$H383&lt;&gt;$H382)),MasterCMCopy!$C383,"")</f>
        <v/>
      </c>
      <c r="R383" s="84" t="str">
        <f>IF(AND(LEFT(MasterCMCopy!$C383,6)="BT-195", OR(MasterCMCopy!$O383&lt;&gt;MasterCMCopy!$O382,$G383&lt;&gt;$G382,$H383&lt;&gt;$H382)), "The field " &amp; MasterCMCopy!$C383 &amp; ", " &amp; MasterCMCopy!$D383 &amp; ", specifies information to generate the URI of the masked property","")</f>
        <v/>
      </c>
      <c r="S383" s="84" t="str">
        <f>IF(AND(LEFT(MasterCMCopy!$C383,6)="BT-195", OR(MasterCMCopy!$O383&lt;&gt;MasterCMCopy!$O382,$G383&lt;&gt;$G382,$H383&lt;&gt;$H382)),MasterCMCopy!$O383,"")</f>
        <v/>
      </c>
      <c r="T383" s="84" t="str">
        <f>IFERROR(__xludf.DUMMYFUNCTION("IF(AND(LEFT(MasterCMCopy!$C383,6)=""BT-195"", MasterCMCopy!$O383&lt;&gt;MasterCMCopy!$O382),IFNA(REGEXEXTRACT(MasterCMCopy!$Y383,""&lt;(.*)&gt;""),""UNKNOWN""),"""")"),"")</f>
        <v/>
      </c>
      <c r="U383" s="84" t="str">
        <f>IF(AND(LEFT(MasterCMCopy!$C383,6)="BT-197", MasterCMCopy!$C383&lt;&gt;MasterCMCopy!$C382),MasterCMCopy!$C383,"")</f>
        <v/>
      </c>
      <c r="V383" s="84" t="str">
        <f>IF(AND(LEFT(MasterCMCopy!$C383,6)="BT-197", MasterCMCopy!$C383&lt;&gt;MasterCMCopy!$C382), "In " &amp; MasterCMCopy!$C383 &amp; ", " &amp; MasterCMCopy!$D383 &amp; ", we link to the at-voc:non-publication-justification controlled list","")</f>
        <v/>
      </c>
      <c r="W383" s="84" t="str">
        <f>IF(AND(LEFT(MasterCMCopy!$C383,6)="BT-198", MasterCMCopy!$C383&lt;&gt;MasterCMCopy!$C382),MasterCMCopy!$C383,"")</f>
        <v/>
      </c>
      <c r="X383" s="84" t="str">
        <f>IF(AND(LEFT(MasterCMCopy!$C383,6)="BT-198", MasterCMCopy!$C383&lt;&gt;MasterCMCopy!$C382), MasterCMCopy!$D383 &amp; IF(AND(MasterCMCopy!$C383=MasterCMCopy!$C384, MasterCMCopy!$D383&lt;&gt;MasterCMCopy!$D384), (" (" &amp; MasterCMCopy!$D384 &amp; " below SDK 1.6)"), ""),"")</f>
        <v/>
      </c>
      <c r="Y383" s="84" t="str">
        <f t="shared" si="2"/>
        <v>tedm:MG-langString-hasConfidentialityJustification--NonPublishedInformation-ND-SubcontractingUnpublish</v>
      </c>
      <c r="Z383" s="84" t="str">
        <f t="shared" si="3"/>
        <v/>
      </c>
      <c r="AA383" s="84" t="str">
        <f>IF(AND(LEFT(MasterCMCopy!$C383,6)="BT-196", MasterCMCopy!$C383&lt;&gt;MasterCMCopy!$C382),MasterCMCopy!$C383,"")</f>
        <v/>
      </c>
      <c r="AB383" s="84" t="str">
        <f>IF(AND(LEFT(MasterCMCopy!$C383,6)="BT-196", MasterCMCopy!$C383&lt;&gt;MasterCMCopy!$C382), MasterCMCopy!$D383 &amp; " of " &amp; MasterCMCopy!$L383 &amp; " under " &amp; MasterCMCopy!$I383,"")</f>
        <v/>
      </c>
      <c r="AC383" s="84" t="str">
        <f t="shared" si="4"/>
        <v/>
      </c>
      <c r="AD383" s="84" t="str">
        <f t="shared" si="5"/>
        <v/>
      </c>
    </row>
    <row r="384">
      <c r="A384" s="84" t="str">
        <f t="shared" si="1"/>
        <v/>
      </c>
      <c r="B384" s="84" t="str">
        <f>IF(MasterCMCopy!$X384="","---", "tedm:" &amp; IF(LEFT(MasterCMCopy!$C384, 3)="ND-", IF(LEFT(MasterCMCopy!$C388, 3)="ND-", MasterCMCopy!$L390, MasterCMCopy!$L388) &amp; "-" &amp; MasterCMCopy!$C384, MasterCMCopy!$L384 &amp; "-" &amp; MasterCMCopy!$I384))</f>
        <v>tedm:MG-NonPublishedInformation-ND-SubcontractingUnpublish</v>
      </c>
      <c r="C384" s="85" t="str">
        <f>IF(AND(LEFT(MasterCMCopy!$C384,6)="BT-195", OR(LEFT(MasterCMCopy!$C383,3)="ND-",$B384&lt;&gt;$B383)),MasterCMCopy!$L384,"")</f>
        <v>MG-NonPublishedInformation</v>
      </c>
      <c r="D384" s="84" t="str">
        <f>IF(AND(LEFT(MasterCMCopy!$C384,3)="ND-", OR(MasterCMCopy!$N384&lt;&gt;MasterCMCopy!$N383, MasterCMCopy!$P384&lt;&gt;MasterCMCopy!$P383)),MasterCMCopy!$C384,"")</f>
        <v/>
      </c>
      <c r="E384" s="84" t="str">
        <f>IF(AND(LEFT(MasterCMCopy!$C384,3)="ND-", OR(MasterCMCopy!$N384&lt;&gt;MasterCMCopy!$N383, MasterCMCopy!$P384&lt;&gt;MasterCMCopy!$P383)),MasterCMCopy!$N384,"")</f>
        <v/>
      </c>
      <c r="F384" s="86" t="str">
        <f>IFERROR(__xludf.DUMMYFUNCTION("IF($E384="""", """", REGEXEXTRACT($E384,""efbc:FieldIdentifierCode[^\]]+""))"),"")</f>
        <v/>
      </c>
      <c r="G384" s="87" t="str">
        <f>MasterCMCopy!A384</f>
        <v/>
      </c>
      <c r="H384" s="87" t="str">
        <f>MasterCMCopy!B384</f>
        <v>1.8</v>
      </c>
      <c r="J384" s="86" t="str">
        <f>IF(LEFT(MasterCMCopy!$C384,3)="ND-", IF(LEFT(MasterCMCopy!$X384,10)&lt;&gt;"epo:NonPub", MasterCMCopy!$L384, IF(RIGHT(MasterCMCopy!$X384,13)="epo:Procedure", "MG-Procedure", "")), "")</f>
        <v/>
      </c>
      <c r="K384" s="85" t="str">
        <f>IF(J384="", "", IF(J384="MG-Procedure", "ND-Root", MasterCMCopy!H384))</f>
        <v/>
      </c>
      <c r="L384" s="84" t="str">
        <f>IF($J384="", "", MasterCMCopy!$C384 &amp; " (concernsMaskedObject)")</f>
        <v/>
      </c>
      <c r="M384" s="84" t="str">
        <f>IFERROR(__xludf.DUMMYFUNCTION("IF($J384="""", """", ""Connection from NonPublishedInformation to "" &amp; REGEXEXTRACT(MasterCMCopy!$X384, "".*:(.*)"") &amp; "" under "" &amp; $J384 &amp; ""_"" &amp; $K384)"),"")</f>
        <v/>
      </c>
      <c r="N384" s="84" t="str">
        <f t="shared" si="6"/>
        <v/>
      </c>
      <c r="O384" s="86" t="str">
        <f>IFERROR(__xludf.DUMMYFUNCTION("IF($J384="""", """", IF($J384=""MG-Procedure"", """", REGEXREPLACE(MasterCMCopy!$P384,""\[[^\]]+\]"","""")))"),"")</f>
        <v/>
      </c>
      <c r="P384" s="83" t="str">
        <f>IFERROR(__xludf.DUMMYFUNCTION("REGEXREPLACE($O384,""[^/]+"","".."")"),"")</f>
        <v/>
      </c>
      <c r="Q384" s="84" t="str">
        <f>IF(AND(LEFT(MasterCMCopy!$C384,6)="BT-195", OR(MasterCMCopy!$O384&lt;&gt;MasterCMCopy!$O383,$G384&lt;&gt;$G383,$H384&lt;&gt;$H383)),MasterCMCopy!$C384,"")</f>
        <v>BT-195(BT-773)-Tender</v>
      </c>
      <c r="R384" s="84" t="str">
        <f>IF(AND(LEFT(MasterCMCopy!$C384,6)="BT-195", OR(MasterCMCopy!$O384&lt;&gt;MasterCMCopy!$O383,$G384&lt;&gt;$G383,$H384&lt;&gt;$H383)), "The field " &amp; MasterCMCopy!$C384 &amp; ", " &amp; MasterCMCopy!$D384 &amp; ", specifies information to generate the URI of the masked property","")</f>
        <v>The field BT-195(BT-773)-Tender, Unpublished Identifier, specifies information to generate the URI of the masked property</v>
      </c>
      <c r="S384" s="84" t="str">
        <f>IF(AND(LEFT(MasterCMCopy!$C384,6)="BT-195", OR(MasterCMCopy!$O384&lt;&gt;MasterCMCopy!$O383,$G384&lt;&gt;$G383,$H384&lt;&gt;$H383)),MasterCMCopy!$O384,"")</f>
        <v>efbc:FieldIdentifierCode/text() = 'sub-con'</v>
      </c>
      <c r="T384" s="88" t="str">
        <f>IFERROR(__xludf.DUMMYFUNCTION("IF(AND(LEFT(MasterCMCopy!$C384,6)=""BT-195"", MasterCMCopy!$O384&lt;&gt;MasterCMCopy!$O383),IFNA(REGEXEXTRACT(MasterCMCopy!$Y384,""&lt;(.*)&gt;""),""UNKNOWN""),"""")"),"http://data.europa.eu/a4g/ontology#hasSubcontracting")</f>
        <v>http://data.europa.eu/a4g/ontology#hasSubcontracting</v>
      </c>
      <c r="U384" s="84" t="str">
        <f>IF(AND(LEFT(MasterCMCopy!$C384,6)="BT-197", MasterCMCopy!$C384&lt;&gt;MasterCMCopy!$C383),MasterCMCopy!$C384,"")</f>
        <v/>
      </c>
      <c r="V384" s="84" t="str">
        <f>IF(AND(LEFT(MasterCMCopy!$C384,6)="BT-197", MasterCMCopy!$C384&lt;&gt;MasterCMCopy!$C383), "In " &amp; MasterCMCopy!$C384 &amp; ", " &amp; MasterCMCopy!$D384 &amp; ", we link to the at-voc:non-publication-justification controlled list","")</f>
        <v/>
      </c>
      <c r="W384" s="84" t="str">
        <f>IF(AND(LEFT(MasterCMCopy!$C384,6)="BT-198", MasterCMCopy!$C384&lt;&gt;MasterCMCopy!$C383),MasterCMCopy!$C384,"")</f>
        <v/>
      </c>
      <c r="X384" s="84" t="str">
        <f>IF(AND(LEFT(MasterCMCopy!$C384,6)="BT-198", MasterCMCopy!$C384&lt;&gt;MasterCMCopy!$C383), MasterCMCopy!$D384 &amp; IF(AND(MasterCMCopy!$C384=MasterCMCopy!$C385, MasterCMCopy!$D384&lt;&gt;MasterCMCopy!$D385), (" (" &amp; MasterCMCopy!$D385 &amp; " below SDK 1.6)"), ""),"")</f>
        <v/>
      </c>
      <c r="Y384" s="84" t="str">
        <f t="shared" si="2"/>
        <v>tedm:MG-langString-hasConfidentialityJustification--NonPublishedInformation-ND-SubcontractingUnpublish</v>
      </c>
      <c r="Z384" s="84" t="str">
        <f t="shared" si="3"/>
        <v/>
      </c>
      <c r="AA384" s="84" t="str">
        <f>IF(AND(LEFT(MasterCMCopy!$C384,6)="BT-196", MasterCMCopy!$C384&lt;&gt;MasterCMCopy!$C383),MasterCMCopy!$C384,"")</f>
        <v/>
      </c>
      <c r="AB384" s="84" t="str">
        <f>IF(AND(LEFT(MasterCMCopy!$C384,6)="BT-196", MasterCMCopy!$C384&lt;&gt;MasterCMCopy!$C383), MasterCMCopy!$D384 &amp; " of " &amp; MasterCMCopy!$L384 &amp; " under " &amp; MasterCMCopy!$I384,"")</f>
        <v/>
      </c>
      <c r="AC384" s="84" t="str">
        <f t="shared" si="4"/>
        <v/>
      </c>
      <c r="AD384" s="84" t="str">
        <f t="shared" si="5"/>
        <v/>
      </c>
    </row>
    <row r="385">
      <c r="A385" s="84" t="str">
        <f t="shared" si="1"/>
        <v/>
      </c>
      <c r="B385" s="84" t="str">
        <f>IF(MasterCMCopy!$X385="","---", "tedm:" &amp; IF(LEFT(MasterCMCopy!$C385, 3)="ND-", IF(LEFT(MasterCMCopy!$C389, 3)="ND-", MasterCMCopy!$L391, MasterCMCopy!$L389) &amp; "-" &amp; MasterCMCopy!$C385, MasterCMCopy!$L385 &amp; "-" &amp; MasterCMCopy!$I385))</f>
        <v>tedm:MG-NonPublishedInformation-ND-SubcontractingUnpublish</v>
      </c>
      <c r="C385" s="85" t="str">
        <f>IF(AND(LEFT(MasterCMCopy!$C385,6)="BT-195", OR(LEFT(MasterCMCopy!$C384,3)="ND-",$B385&lt;&gt;$B384)),MasterCMCopy!$L385,"")</f>
        <v/>
      </c>
      <c r="D385" s="84" t="str">
        <f>IF(AND(LEFT(MasterCMCopy!$C385,3)="ND-", OR(MasterCMCopy!$N385&lt;&gt;MasterCMCopy!$N384, MasterCMCopy!$P385&lt;&gt;MasterCMCopy!$P384)),MasterCMCopy!$C385,"")</f>
        <v/>
      </c>
      <c r="E385" s="84" t="str">
        <f>IF(AND(LEFT(MasterCMCopy!$C385,3)="ND-", OR(MasterCMCopy!$N385&lt;&gt;MasterCMCopy!$N384, MasterCMCopy!$P385&lt;&gt;MasterCMCopy!$P384)),MasterCMCopy!$N385,"")</f>
        <v/>
      </c>
      <c r="F385" s="86" t="str">
        <f>IFERROR(__xludf.DUMMYFUNCTION("IF($E385="""", """", REGEXEXTRACT($E385,""efbc:FieldIdentifierCode[^\]]+""))"),"")</f>
        <v/>
      </c>
      <c r="G385" s="87" t="str">
        <f>MasterCMCopy!A385</f>
        <v>1.9</v>
      </c>
      <c r="H385" s="87" t="str">
        <f>MasterCMCopy!B385</f>
        <v/>
      </c>
      <c r="J385" s="86" t="str">
        <f>IF(LEFT(MasterCMCopy!$C385,3)="ND-", IF(LEFT(MasterCMCopy!$X385,10)&lt;&gt;"epo:NonPub", MasterCMCopy!$L385, IF(RIGHT(MasterCMCopy!$X385,13)="epo:Procedure", "MG-Procedure", "")), "")</f>
        <v/>
      </c>
      <c r="K385" s="85" t="str">
        <f>IF(J385="", "", IF(J385="MG-Procedure", "ND-Root", MasterCMCopy!H385))</f>
        <v/>
      </c>
      <c r="L385" s="84" t="str">
        <f>IF($J385="", "", MasterCMCopy!$C385 &amp; " (concernsMaskedObject)")</f>
        <v/>
      </c>
      <c r="M385" s="84" t="str">
        <f>IFERROR(__xludf.DUMMYFUNCTION("IF($J385="""", """", ""Connection from NonPublishedInformation to "" &amp; REGEXEXTRACT(MasterCMCopy!$X385, "".*:(.*)"") &amp; "" under "" &amp; $J385 &amp; ""_"" &amp; $K385)"),"")</f>
        <v/>
      </c>
      <c r="N385" s="84" t="str">
        <f t="shared" si="6"/>
        <v/>
      </c>
      <c r="O385" s="86" t="str">
        <f>IFERROR(__xludf.DUMMYFUNCTION("IF($J385="""", """", IF($J385=""MG-Procedure"", """", REGEXREPLACE(MasterCMCopy!$P385,""\[[^\]]+\]"","""")))"),"")</f>
        <v/>
      </c>
      <c r="P385" s="83" t="str">
        <f>IFERROR(__xludf.DUMMYFUNCTION("REGEXREPLACE($O385,""[^/]+"","".."")"),"")</f>
        <v/>
      </c>
      <c r="Q385" s="84" t="str">
        <f>IF(AND(LEFT(MasterCMCopy!$C385,6)="BT-195", OR(MasterCMCopy!$O385&lt;&gt;MasterCMCopy!$O384,$G385&lt;&gt;$G384,$H385&lt;&gt;$H384)),MasterCMCopy!$C385,"")</f>
        <v>BT-195(BT-773)-Tender</v>
      </c>
      <c r="R385" s="84" t="str">
        <f>IF(AND(LEFT(MasterCMCopy!$C385,6)="BT-195", OR(MasterCMCopy!$O385&lt;&gt;MasterCMCopy!$O384,$G385&lt;&gt;$G384,$H385&lt;&gt;$H384)), "The field " &amp; MasterCMCopy!$C385 &amp; ", " &amp; MasterCMCopy!$D385 &amp; ", specifies information to generate the URI of the masked property","")</f>
        <v>The field BT-195(BT-773)-Tender, Unpublished Identifier, specifies information to generate the URI of the masked property</v>
      </c>
      <c r="S385" s="84" t="str">
        <f>IF(AND(LEFT(MasterCMCopy!$C385,6)="BT-195", OR(MasterCMCopy!$O385&lt;&gt;MasterCMCopy!$O384,$G385&lt;&gt;$G384,$H385&lt;&gt;$H384)),MasterCMCopy!$O385,"")</f>
        <v>efbc:FieldIdentifierCode/text() = 'sub-con'</v>
      </c>
      <c r="T385" s="84" t="str">
        <f>IFERROR(__xludf.DUMMYFUNCTION("IF(AND(LEFT(MasterCMCopy!$C385,6)=""BT-195"", MasterCMCopy!$O385&lt;&gt;MasterCMCopy!$O384),IFNA(REGEXEXTRACT(MasterCMCopy!$Y385,""&lt;(.*)&gt;""),""UNKNOWN""),"""")"),"")</f>
        <v/>
      </c>
      <c r="U385" s="84" t="str">
        <f>IF(AND(LEFT(MasterCMCopy!$C385,6)="BT-197", MasterCMCopy!$C385&lt;&gt;MasterCMCopy!$C384),MasterCMCopy!$C385,"")</f>
        <v/>
      </c>
      <c r="V385" s="84" t="str">
        <f>IF(AND(LEFT(MasterCMCopy!$C385,6)="BT-197", MasterCMCopy!$C385&lt;&gt;MasterCMCopy!$C384), "In " &amp; MasterCMCopy!$C385 &amp; ", " &amp; MasterCMCopy!$D385 &amp; ", we link to the at-voc:non-publication-justification controlled list","")</f>
        <v/>
      </c>
      <c r="W385" s="84" t="str">
        <f>IF(AND(LEFT(MasterCMCopy!$C385,6)="BT-198", MasterCMCopy!$C385&lt;&gt;MasterCMCopy!$C384),MasterCMCopy!$C385,"")</f>
        <v/>
      </c>
      <c r="X385" s="84" t="str">
        <f>IF(AND(LEFT(MasterCMCopy!$C385,6)="BT-198", MasterCMCopy!$C385&lt;&gt;MasterCMCopy!$C384), MasterCMCopy!$D385 &amp; IF(AND(MasterCMCopy!$C385=MasterCMCopy!$C386, MasterCMCopy!$D385&lt;&gt;MasterCMCopy!$D386), (" (" &amp; MasterCMCopy!$D386 &amp; " below SDK 1.6)"), ""),"")</f>
        <v/>
      </c>
      <c r="Y385" s="84" t="str">
        <f t="shared" si="2"/>
        <v>tedm:MG-langString-hasConfidentialityJustification--NonPublishedInformation-ND-SubcontractingUnpublish</v>
      </c>
      <c r="Z385" s="84" t="str">
        <f t="shared" si="3"/>
        <v/>
      </c>
      <c r="AA385" s="84" t="str">
        <f>IF(AND(LEFT(MasterCMCopy!$C385,6)="BT-196", MasterCMCopy!$C385&lt;&gt;MasterCMCopy!$C384),MasterCMCopy!$C385,"")</f>
        <v/>
      </c>
      <c r="AB385" s="84" t="str">
        <f>IF(AND(LEFT(MasterCMCopy!$C385,6)="BT-196", MasterCMCopy!$C385&lt;&gt;MasterCMCopy!$C384), MasterCMCopy!$D385 &amp; " of " &amp; MasterCMCopy!$L385 &amp; " under " &amp; MasterCMCopy!$I385,"")</f>
        <v/>
      </c>
      <c r="AC385" s="84" t="str">
        <f t="shared" si="4"/>
        <v/>
      </c>
      <c r="AD385" s="84" t="str">
        <f t="shared" si="5"/>
        <v/>
      </c>
    </row>
    <row r="386">
      <c r="A386" s="84" t="str">
        <f t="shared" si="1"/>
        <v/>
      </c>
      <c r="B386" s="84" t="str">
        <f>IF(MasterCMCopy!$X386="","---", "tedm:" &amp; IF(LEFT(MasterCMCopy!$C386, 3)="ND-", IF(LEFT(MasterCMCopy!$C390, 3)="ND-", MasterCMCopy!$L392, MasterCMCopy!$L390) &amp; "-" &amp; MasterCMCopy!$C386, MasterCMCopy!$L386 &amp; "-" &amp; MasterCMCopy!$I386))</f>
        <v>tedm:MG-NonPublishedInformation-ND-SubcontractingUnpublish</v>
      </c>
      <c r="C386" s="85" t="str">
        <f>IF(AND(LEFT(MasterCMCopy!$C386,6)="BT-195", OR(LEFT(MasterCMCopy!$C385,3)="ND-",$B386&lt;&gt;$B385)),MasterCMCopy!$L386,"")</f>
        <v/>
      </c>
      <c r="D386" s="84" t="str">
        <f>IF(AND(LEFT(MasterCMCopy!$C386,3)="ND-", OR(MasterCMCopy!$N386&lt;&gt;MasterCMCopy!$N385, MasterCMCopy!$P386&lt;&gt;MasterCMCopy!$P385)),MasterCMCopy!$C386,"")</f>
        <v/>
      </c>
      <c r="E386" s="84" t="str">
        <f>IF(AND(LEFT(MasterCMCopy!$C386,3)="ND-", OR(MasterCMCopy!$N386&lt;&gt;MasterCMCopy!$N385, MasterCMCopy!$P386&lt;&gt;MasterCMCopy!$P385)),MasterCMCopy!$N386,"")</f>
        <v/>
      </c>
      <c r="F386" s="86" t="str">
        <f>IFERROR(__xludf.DUMMYFUNCTION("IF($E386="""", """", REGEXEXTRACT($E386,""efbc:FieldIdentifierCode[^\]]+""))"),"")</f>
        <v/>
      </c>
      <c r="G386" s="87" t="str">
        <f>MasterCMCopy!A386</f>
        <v/>
      </c>
      <c r="H386" s="87" t="str">
        <f>MasterCMCopy!B386</f>
        <v>1.8</v>
      </c>
      <c r="J386" s="86" t="str">
        <f>IF(LEFT(MasterCMCopy!$C386,3)="ND-", IF(LEFT(MasterCMCopy!$X386,10)&lt;&gt;"epo:NonPub", MasterCMCopy!$L386, IF(RIGHT(MasterCMCopy!$X386,13)="epo:Procedure", "MG-Procedure", "")), "")</f>
        <v/>
      </c>
      <c r="K386" s="85" t="str">
        <f>IF(J386="", "", IF(J386="MG-Procedure", "ND-Root", MasterCMCopy!H386))</f>
        <v/>
      </c>
      <c r="L386" s="84" t="str">
        <f>IF($J386="", "", MasterCMCopy!$C386 &amp; " (concernsMaskedObject)")</f>
        <v/>
      </c>
      <c r="M386" s="84" t="str">
        <f>IFERROR(__xludf.DUMMYFUNCTION("IF($J386="""", """", ""Connection from NonPublishedInformation to "" &amp; REGEXEXTRACT(MasterCMCopy!$X386, "".*:(.*)"") &amp; "" under "" &amp; $J386 &amp; ""_"" &amp; $K386)"),"")</f>
        <v/>
      </c>
      <c r="N386" s="84" t="str">
        <f t="shared" si="6"/>
        <v/>
      </c>
      <c r="O386" s="86" t="str">
        <f>IFERROR(__xludf.DUMMYFUNCTION("IF($J386="""", """", IF($J386=""MG-Procedure"", """", REGEXREPLACE(MasterCMCopy!$P386,""\[[^\]]+\]"","""")))"),"")</f>
        <v/>
      </c>
      <c r="P386" s="83" t="str">
        <f>IFERROR(__xludf.DUMMYFUNCTION("REGEXREPLACE($O386,""[^/]+"","".."")"),"")</f>
        <v/>
      </c>
      <c r="Q386" s="84" t="str">
        <f>IF(AND(LEFT(MasterCMCopy!$C386,6)="BT-195", OR(MasterCMCopy!$O386&lt;&gt;MasterCMCopy!$O385,$G386&lt;&gt;$G385,$H386&lt;&gt;$H385)),MasterCMCopy!$C386,"")</f>
        <v/>
      </c>
      <c r="R386" s="84" t="str">
        <f>IF(AND(LEFT(MasterCMCopy!$C386,6)="BT-195", OR(MasterCMCopy!$O386&lt;&gt;MasterCMCopy!$O385,$G386&lt;&gt;$G385,$H386&lt;&gt;$H385)), "The field " &amp; MasterCMCopy!$C386 &amp; ", " &amp; MasterCMCopy!$D386 &amp; ", specifies information to generate the URI of the masked property","")</f>
        <v/>
      </c>
      <c r="S386" s="84" t="str">
        <f>IF(AND(LEFT(MasterCMCopy!$C386,6)="BT-195", OR(MasterCMCopy!$O386&lt;&gt;MasterCMCopy!$O385,$G386&lt;&gt;$G385,$H386&lt;&gt;$H385)),MasterCMCopy!$O386,"")</f>
        <v/>
      </c>
      <c r="T386" s="84" t="str">
        <f>IFERROR(__xludf.DUMMYFUNCTION("IF(AND(LEFT(MasterCMCopy!$C386,6)=""BT-195"", MasterCMCopy!$O386&lt;&gt;MasterCMCopy!$O385),IFNA(REGEXEXTRACT(MasterCMCopy!$Y386,""&lt;(.*)&gt;""),""UNKNOWN""),"""")"),"")</f>
        <v/>
      </c>
      <c r="U386" s="84" t="str">
        <f>IF(AND(LEFT(MasterCMCopy!$C386,6)="BT-197", MasterCMCopy!$C386&lt;&gt;MasterCMCopy!$C385),MasterCMCopy!$C386,"")</f>
        <v/>
      </c>
      <c r="V386" s="84" t="str">
        <f>IF(AND(LEFT(MasterCMCopy!$C386,6)="BT-197", MasterCMCopy!$C386&lt;&gt;MasterCMCopy!$C385), "In " &amp; MasterCMCopy!$C386 &amp; ", " &amp; MasterCMCopy!$D386 &amp; ", we link to the at-voc:non-publication-justification controlled list","")</f>
        <v/>
      </c>
      <c r="W386" s="84" t="str">
        <f>IF(AND(LEFT(MasterCMCopy!$C386,6)="BT-198", MasterCMCopy!$C386&lt;&gt;MasterCMCopy!$C385),MasterCMCopy!$C386,"")</f>
        <v/>
      </c>
      <c r="X386" s="84" t="str">
        <f>IF(AND(LEFT(MasterCMCopy!$C386,6)="BT-198", MasterCMCopy!$C386&lt;&gt;MasterCMCopy!$C385), MasterCMCopy!$D386 &amp; IF(AND(MasterCMCopy!$C386=MasterCMCopy!$C387, MasterCMCopy!$D386&lt;&gt;MasterCMCopy!$D387), (" (" &amp; MasterCMCopy!$D387 &amp; " below SDK 1.6)"), ""),"")</f>
        <v/>
      </c>
      <c r="Y386" s="84" t="str">
        <f t="shared" si="2"/>
        <v>tedm:MG-langString-hasConfidentialityJustification--NonPublishedInformation-ND-SubcontractingUnpublish</v>
      </c>
      <c r="Z386" s="84" t="str">
        <f t="shared" si="3"/>
        <v/>
      </c>
      <c r="AA386" s="84" t="str">
        <f>IF(AND(LEFT(MasterCMCopy!$C386,6)="BT-196", MasterCMCopy!$C386&lt;&gt;MasterCMCopy!$C385),MasterCMCopy!$C386,"")</f>
        <v>BT-196(BT-773)-Tender</v>
      </c>
      <c r="AB386" s="84" t="str">
        <f>IF(AND(LEFT(MasterCMCopy!$C386,6)="BT-196", MasterCMCopy!$C386&lt;&gt;MasterCMCopy!$C385), MasterCMCopy!$D386 &amp; " of " &amp; MasterCMCopy!$L386 &amp; " under " &amp; MasterCMCopy!$I386,"")</f>
        <v>Unpublished Justification Description of MG-NonPublishedInformation under ND-SubcontractingUnpublish</v>
      </c>
      <c r="AC386" s="84" t="str">
        <f t="shared" si="4"/>
        <v>BT-196(BT-773)-Tender-Language</v>
      </c>
      <c r="AD386" s="84" t="str">
        <f t="shared" si="5"/>
        <v>Language of Unpublished Justification Description of MG-NonPublishedInformation under ND-SubcontractingUnpublish</v>
      </c>
    </row>
    <row r="387">
      <c r="A387" s="84" t="str">
        <f t="shared" si="1"/>
        <v/>
      </c>
      <c r="B387" s="84" t="str">
        <f>IF(MasterCMCopy!$X387="","---", "tedm:" &amp; IF(LEFT(MasterCMCopy!$C387, 3)="ND-", IF(LEFT(MasterCMCopy!$C391, 3)="ND-", MasterCMCopy!$L393, MasterCMCopy!$L391) &amp; "-" &amp; MasterCMCopy!$C387, MasterCMCopy!$L387 &amp; "-" &amp; MasterCMCopy!$I387))</f>
        <v>tedm:MG-NonPublishedInformation-ND-SubcontractingUnpublish</v>
      </c>
      <c r="C387" s="85" t="str">
        <f>IF(AND(LEFT(MasterCMCopy!$C387,6)="BT-195", OR(LEFT(MasterCMCopy!$C386,3)="ND-",$B387&lt;&gt;$B386)),MasterCMCopy!$L387,"")</f>
        <v/>
      </c>
      <c r="D387" s="84" t="str">
        <f>IF(AND(LEFT(MasterCMCopy!$C387,3)="ND-", OR(MasterCMCopy!$N387&lt;&gt;MasterCMCopy!$N386, MasterCMCopy!$P387&lt;&gt;MasterCMCopy!$P386)),MasterCMCopy!$C387,"")</f>
        <v/>
      </c>
      <c r="E387" s="84" t="str">
        <f>IF(AND(LEFT(MasterCMCopy!$C387,3)="ND-", OR(MasterCMCopy!$N387&lt;&gt;MasterCMCopy!$N386, MasterCMCopy!$P387&lt;&gt;MasterCMCopy!$P386)),MasterCMCopy!$N387,"")</f>
        <v/>
      </c>
      <c r="F387" s="86" t="str">
        <f>IFERROR(__xludf.DUMMYFUNCTION("IF($E387="""", """", REGEXEXTRACT($E387,""efbc:FieldIdentifierCode[^\]]+""))"),"")</f>
        <v/>
      </c>
      <c r="G387" s="87" t="str">
        <f>MasterCMCopy!A387</f>
        <v>1.9</v>
      </c>
      <c r="H387" s="87" t="str">
        <f>MasterCMCopy!B387</f>
        <v/>
      </c>
      <c r="J387" s="86" t="str">
        <f>IF(LEFT(MasterCMCopy!$C387,3)="ND-", IF(LEFT(MasterCMCopy!$X387,10)&lt;&gt;"epo:NonPub", MasterCMCopy!$L387, IF(RIGHT(MasterCMCopy!$X387,13)="epo:Procedure", "MG-Procedure", "")), "")</f>
        <v/>
      </c>
      <c r="K387" s="85" t="str">
        <f>IF(J387="", "", IF(J387="MG-Procedure", "ND-Root", MasterCMCopy!H387))</f>
        <v/>
      </c>
      <c r="L387" s="84" t="str">
        <f>IF($J387="", "", MasterCMCopy!$C387 &amp; " (concernsMaskedObject)")</f>
        <v/>
      </c>
      <c r="M387" s="84" t="str">
        <f>IFERROR(__xludf.DUMMYFUNCTION("IF($J387="""", """", ""Connection from NonPublishedInformation to "" &amp; REGEXEXTRACT(MasterCMCopy!$X387, "".*:(.*)"") &amp; "" under "" &amp; $J387 &amp; ""_"" &amp; $K387)"),"")</f>
        <v/>
      </c>
      <c r="N387" s="84" t="str">
        <f t="shared" si="6"/>
        <v/>
      </c>
      <c r="O387" s="86" t="str">
        <f>IFERROR(__xludf.DUMMYFUNCTION("IF($J387="""", """", IF($J387=""MG-Procedure"", """", REGEXREPLACE(MasterCMCopy!$P387,""\[[^\]]+\]"","""")))"),"")</f>
        <v/>
      </c>
      <c r="P387" s="83" t="str">
        <f>IFERROR(__xludf.DUMMYFUNCTION("REGEXREPLACE($O387,""[^/]+"","".."")"),"")</f>
        <v/>
      </c>
      <c r="Q387" s="84" t="str">
        <f>IF(AND(LEFT(MasterCMCopy!$C387,6)="BT-195", OR(MasterCMCopy!$O387&lt;&gt;MasterCMCopy!$O386,$G387&lt;&gt;$G386,$H387&lt;&gt;$H386)),MasterCMCopy!$C387,"")</f>
        <v/>
      </c>
      <c r="R387" s="84" t="str">
        <f>IF(AND(LEFT(MasterCMCopy!$C387,6)="BT-195", OR(MasterCMCopy!$O387&lt;&gt;MasterCMCopy!$O386,$G387&lt;&gt;$G386,$H387&lt;&gt;$H386)), "The field " &amp; MasterCMCopy!$C387 &amp; ", " &amp; MasterCMCopy!$D387 &amp; ", specifies information to generate the URI of the masked property","")</f>
        <v/>
      </c>
      <c r="S387" s="84" t="str">
        <f>IF(AND(LEFT(MasterCMCopy!$C387,6)="BT-195", OR(MasterCMCopy!$O387&lt;&gt;MasterCMCopy!$O386,$G387&lt;&gt;$G386,$H387&lt;&gt;$H386)),MasterCMCopy!$O387,"")</f>
        <v/>
      </c>
      <c r="T387" s="84" t="str">
        <f>IFERROR(__xludf.DUMMYFUNCTION("IF(AND(LEFT(MasterCMCopy!$C387,6)=""BT-195"", MasterCMCopy!$O387&lt;&gt;MasterCMCopy!$O386),IFNA(REGEXEXTRACT(MasterCMCopy!$Y387,""&lt;(.*)&gt;""),""UNKNOWN""),"""")"),"")</f>
        <v/>
      </c>
      <c r="U387" s="84" t="str">
        <f>IF(AND(LEFT(MasterCMCopy!$C387,6)="BT-197", MasterCMCopy!$C387&lt;&gt;MasterCMCopy!$C386),MasterCMCopy!$C387,"")</f>
        <v/>
      </c>
      <c r="V387" s="84" t="str">
        <f>IF(AND(LEFT(MasterCMCopy!$C387,6)="BT-197", MasterCMCopy!$C387&lt;&gt;MasterCMCopy!$C386), "In " &amp; MasterCMCopy!$C387 &amp; ", " &amp; MasterCMCopy!$D387 &amp; ", we link to the at-voc:non-publication-justification controlled list","")</f>
        <v/>
      </c>
      <c r="W387" s="84" t="str">
        <f>IF(AND(LEFT(MasterCMCopy!$C387,6)="BT-198", MasterCMCopy!$C387&lt;&gt;MasterCMCopy!$C386),MasterCMCopy!$C387,"")</f>
        <v/>
      </c>
      <c r="X387" s="84" t="str">
        <f>IF(AND(LEFT(MasterCMCopy!$C387,6)="BT-198", MasterCMCopy!$C387&lt;&gt;MasterCMCopy!$C386), MasterCMCopy!$D387 &amp; IF(AND(MasterCMCopy!$C387=MasterCMCopy!$C388, MasterCMCopy!$D387&lt;&gt;MasterCMCopy!$D388), (" (" &amp; MasterCMCopy!$D388 &amp; " below SDK 1.6)"), ""),"")</f>
        <v/>
      </c>
      <c r="Y387" s="84" t="str">
        <f t="shared" si="2"/>
        <v>tedm:MG-langString-hasConfidentialityJustification--NonPublishedInformation-ND-SubcontractingUnpublish</v>
      </c>
      <c r="Z387" s="84" t="str">
        <f t="shared" si="3"/>
        <v/>
      </c>
      <c r="AA387" s="84" t="str">
        <f>IF(AND(LEFT(MasterCMCopy!$C387,6)="BT-196", MasterCMCopy!$C387&lt;&gt;MasterCMCopy!$C386),MasterCMCopy!$C387,"")</f>
        <v/>
      </c>
      <c r="AB387" s="84" t="str">
        <f>IF(AND(LEFT(MasterCMCopy!$C387,6)="BT-196", MasterCMCopy!$C387&lt;&gt;MasterCMCopy!$C386), MasterCMCopy!$D387 &amp; " of " &amp; MasterCMCopy!$L387 &amp; " under " &amp; MasterCMCopy!$I387,"")</f>
        <v/>
      </c>
      <c r="AC387" s="84" t="str">
        <f t="shared" si="4"/>
        <v/>
      </c>
      <c r="AD387" s="84" t="str">
        <f t="shared" si="5"/>
        <v/>
      </c>
    </row>
    <row r="388">
      <c r="A388" s="84" t="str">
        <f t="shared" si="1"/>
        <v/>
      </c>
      <c r="B388" s="84" t="str">
        <f>IF(MasterCMCopy!$X388="","---", "tedm:" &amp; IF(LEFT(MasterCMCopy!$C388, 3)="ND-", IF(LEFT(MasterCMCopy!$C392, 3)="ND-", MasterCMCopy!$L394, MasterCMCopy!$L392) &amp; "-" &amp; MasterCMCopy!$C388, MasterCMCopy!$L388 &amp; "-" &amp; MasterCMCopy!$I388))</f>
        <v>tedm:MG-NonPublishedInformation-ND-SubcontractingUnpublish</v>
      </c>
      <c r="C388" s="85" t="str">
        <f>IF(AND(LEFT(MasterCMCopy!$C388,6)="BT-195", OR(LEFT(MasterCMCopy!$C387,3)="ND-",$B388&lt;&gt;$B387)),MasterCMCopy!$L388,"")</f>
        <v/>
      </c>
      <c r="D388" s="84" t="str">
        <f>IF(AND(LEFT(MasterCMCopy!$C388,3)="ND-", OR(MasterCMCopy!$N388&lt;&gt;MasterCMCopy!$N387, MasterCMCopy!$P388&lt;&gt;MasterCMCopy!$P387)),MasterCMCopy!$C388,"")</f>
        <v/>
      </c>
      <c r="E388" s="84" t="str">
        <f>IF(AND(LEFT(MasterCMCopy!$C388,3)="ND-", OR(MasterCMCopy!$N388&lt;&gt;MasterCMCopy!$N387, MasterCMCopy!$P388&lt;&gt;MasterCMCopy!$P387)),MasterCMCopy!$N388,"")</f>
        <v/>
      </c>
      <c r="F388" s="86" t="str">
        <f>IFERROR(__xludf.DUMMYFUNCTION("IF($E388="""", """", REGEXEXTRACT($E388,""efbc:FieldIdentifierCode[^\]]+""))"),"")</f>
        <v/>
      </c>
      <c r="G388" s="87" t="str">
        <f>MasterCMCopy!A388</f>
        <v/>
      </c>
      <c r="H388" s="87" t="str">
        <f>MasterCMCopy!B388</f>
        <v>1.8</v>
      </c>
      <c r="J388" s="86" t="str">
        <f>IF(LEFT(MasterCMCopy!$C388,3)="ND-", IF(LEFT(MasterCMCopy!$X388,10)&lt;&gt;"epo:NonPub", MasterCMCopy!$L388, IF(RIGHT(MasterCMCopy!$X388,13)="epo:Procedure", "MG-Procedure", "")), "")</f>
        <v/>
      </c>
      <c r="K388" s="85" t="str">
        <f>IF(J388="", "", IF(J388="MG-Procedure", "ND-Root", MasterCMCopy!H388))</f>
        <v/>
      </c>
      <c r="L388" s="84" t="str">
        <f>IF($J388="", "", MasterCMCopy!$C388 &amp; " (concernsMaskedObject)")</f>
        <v/>
      </c>
      <c r="M388" s="84" t="str">
        <f>IFERROR(__xludf.DUMMYFUNCTION("IF($J388="""", """", ""Connection from NonPublishedInformation to "" &amp; REGEXEXTRACT(MasterCMCopy!$X388, "".*:(.*)"") &amp; "" under "" &amp; $J388 &amp; ""_"" &amp; $K388)"),"")</f>
        <v/>
      </c>
      <c r="N388" s="84" t="str">
        <f t="shared" si="6"/>
        <v/>
      </c>
      <c r="O388" s="86" t="str">
        <f>IFERROR(__xludf.DUMMYFUNCTION("IF($J388="""", """", IF($J388=""MG-Procedure"", """", REGEXREPLACE(MasterCMCopy!$P388,""\[[^\]]+\]"","""")))"),"")</f>
        <v/>
      </c>
      <c r="P388" s="83" t="str">
        <f>IFERROR(__xludf.DUMMYFUNCTION("REGEXREPLACE($O388,""[^/]+"","".."")"),"")</f>
        <v/>
      </c>
      <c r="Q388" s="84" t="str">
        <f>IF(AND(LEFT(MasterCMCopy!$C388,6)="BT-195", OR(MasterCMCopy!$O388&lt;&gt;MasterCMCopy!$O387,$G388&lt;&gt;$G387,$H388&lt;&gt;$H387)),MasterCMCopy!$C388,"")</f>
        <v/>
      </c>
      <c r="R388" s="84" t="str">
        <f>IF(AND(LEFT(MasterCMCopy!$C388,6)="BT-195", OR(MasterCMCopy!$O388&lt;&gt;MasterCMCopy!$O387,$G388&lt;&gt;$G387,$H388&lt;&gt;$H387)), "The field " &amp; MasterCMCopy!$C388 &amp; ", " &amp; MasterCMCopy!$D388 &amp; ", specifies information to generate the URI of the masked property","")</f>
        <v/>
      </c>
      <c r="S388" s="84" t="str">
        <f>IF(AND(LEFT(MasterCMCopy!$C388,6)="BT-195", OR(MasterCMCopy!$O388&lt;&gt;MasterCMCopy!$O387,$G388&lt;&gt;$G387,$H388&lt;&gt;$H387)),MasterCMCopy!$O388,"")</f>
        <v/>
      </c>
      <c r="T388" s="84" t="str">
        <f>IFERROR(__xludf.DUMMYFUNCTION("IF(AND(LEFT(MasterCMCopy!$C388,6)=""BT-195"", MasterCMCopy!$O388&lt;&gt;MasterCMCopy!$O387),IFNA(REGEXEXTRACT(MasterCMCopy!$Y388,""&lt;(.*)&gt;""),""UNKNOWN""),"""")"),"")</f>
        <v/>
      </c>
      <c r="U388" s="84" t="str">
        <f>IF(AND(LEFT(MasterCMCopy!$C388,6)="BT-197", MasterCMCopy!$C388&lt;&gt;MasterCMCopy!$C387),MasterCMCopy!$C388,"")</f>
        <v>BT-197(BT-773)-Tender</v>
      </c>
      <c r="V388" s="84" t="str">
        <f>IF(AND(LEFT(MasterCMCopy!$C388,6)="BT-197", MasterCMCopy!$C388&lt;&gt;MasterCMCopy!$C387), "In " &amp; MasterCMCopy!$C388 &amp; ", " &amp; MasterCMCopy!$D388 &amp; ", we link to the at-voc:non-publication-justification controlled list","")</f>
        <v>In BT-197(BT-773)-Tender, Unpublished Justification Code, we link to the at-voc:non-publication-justification controlled list</v>
      </c>
      <c r="W388" s="84" t="str">
        <f>IF(AND(LEFT(MasterCMCopy!$C388,6)="BT-198", MasterCMCopy!$C388&lt;&gt;MasterCMCopy!$C387),MasterCMCopy!$C388,"")</f>
        <v/>
      </c>
      <c r="X388" s="84" t="str">
        <f>IF(AND(LEFT(MasterCMCopy!$C388,6)="BT-198", MasterCMCopy!$C388&lt;&gt;MasterCMCopy!$C387), MasterCMCopy!$D388 &amp; IF(AND(MasterCMCopy!$C388=MasterCMCopy!$C389, MasterCMCopy!$D388&lt;&gt;MasterCMCopy!$D389), (" (" &amp; MasterCMCopy!$D389 &amp; " below SDK 1.6)"), ""),"")</f>
        <v/>
      </c>
      <c r="Y388" s="84" t="str">
        <f t="shared" si="2"/>
        <v>tedm:MG-langString-hasConfidentialityJustification--NonPublishedInformation-ND-SubcontractingUnpublish</v>
      </c>
      <c r="Z388" s="84" t="str">
        <f t="shared" si="3"/>
        <v/>
      </c>
      <c r="AA388" s="84" t="str">
        <f>IF(AND(LEFT(MasterCMCopy!$C388,6)="BT-196", MasterCMCopy!$C388&lt;&gt;MasterCMCopy!$C387),MasterCMCopy!$C388,"")</f>
        <v/>
      </c>
      <c r="AB388" s="84" t="str">
        <f>IF(AND(LEFT(MasterCMCopy!$C388,6)="BT-196", MasterCMCopy!$C388&lt;&gt;MasterCMCopy!$C387), MasterCMCopy!$D388 &amp; " of " &amp; MasterCMCopy!$L388 &amp; " under " &amp; MasterCMCopy!$I388,"")</f>
        <v/>
      </c>
      <c r="AC388" s="84" t="str">
        <f t="shared" si="4"/>
        <v/>
      </c>
      <c r="AD388" s="84" t="str">
        <f t="shared" si="5"/>
        <v/>
      </c>
    </row>
    <row r="389">
      <c r="A389" s="84" t="str">
        <f t="shared" si="1"/>
        <v/>
      </c>
      <c r="B389" s="84" t="str">
        <f>IF(MasterCMCopy!$X389="","---", "tedm:" &amp; IF(LEFT(MasterCMCopy!$C389, 3)="ND-", IF(LEFT(MasterCMCopy!$C393, 3)="ND-", MasterCMCopy!$L395, MasterCMCopy!$L393) &amp; "-" &amp; MasterCMCopy!$C389, MasterCMCopy!$L389 &amp; "-" &amp; MasterCMCopy!$I389))</f>
        <v>tedm:MG-NonPublishedInformation-ND-SubcontractingUnpublish</v>
      </c>
      <c r="C389" s="85" t="str">
        <f>IF(AND(LEFT(MasterCMCopy!$C389,6)="BT-195", OR(LEFT(MasterCMCopy!$C388,3)="ND-",$B389&lt;&gt;$B388)),MasterCMCopy!$L389,"")</f>
        <v/>
      </c>
      <c r="D389" s="84" t="str">
        <f>IF(AND(LEFT(MasterCMCopy!$C389,3)="ND-", OR(MasterCMCopy!$N389&lt;&gt;MasterCMCopy!$N388, MasterCMCopy!$P389&lt;&gt;MasterCMCopy!$P388)),MasterCMCopy!$C389,"")</f>
        <v/>
      </c>
      <c r="E389" s="84" t="str">
        <f>IF(AND(LEFT(MasterCMCopy!$C389,3)="ND-", OR(MasterCMCopy!$N389&lt;&gt;MasterCMCopy!$N388, MasterCMCopy!$P389&lt;&gt;MasterCMCopy!$P388)),MasterCMCopy!$N389,"")</f>
        <v/>
      </c>
      <c r="F389" s="86" t="str">
        <f>IFERROR(__xludf.DUMMYFUNCTION("IF($E389="""", """", REGEXEXTRACT($E389,""efbc:FieldIdentifierCode[^\]]+""))"),"")</f>
        <v/>
      </c>
      <c r="G389" s="87" t="str">
        <f>MasterCMCopy!A389</f>
        <v>1.9</v>
      </c>
      <c r="H389" s="87" t="str">
        <f>MasterCMCopy!B389</f>
        <v/>
      </c>
      <c r="J389" s="86" t="str">
        <f>IF(LEFT(MasterCMCopy!$C389,3)="ND-", IF(LEFT(MasterCMCopy!$X389,10)&lt;&gt;"epo:NonPub", MasterCMCopy!$L389, IF(RIGHT(MasterCMCopy!$X389,13)="epo:Procedure", "MG-Procedure", "")), "")</f>
        <v/>
      </c>
      <c r="K389" s="85" t="str">
        <f>IF(J389="", "", IF(J389="MG-Procedure", "ND-Root", MasterCMCopy!H389))</f>
        <v/>
      </c>
      <c r="L389" s="84" t="str">
        <f>IF($J389="", "", MasterCMCopy!$C389 &amp; " (concernsMaskedObject)")</f>
        <v/>
      </c>
      <c r="M389" s="84" t="str">
        <f>IFERROR(__xludf.DUMMYFUNCTION("IF($J389="""", """", ""Connection from NonPublishedInformation to "" &amp; REGEXEXTRACT(MasterCMCopy!$X389, "".*:(.*)"") &amp; "" under "" &amp; $J389 &amp; ""_"" &amp; $K389)"),"")</f>
        <v/>
      </c>
      <c r="N389" s="84" t="str">
        <f t="shared" si="6"/>
        <v/>
      </c>
      <c r="O389" s="86" t="str">
        <f>IFERROR(__xludf.DUMMYFUNCTION("IF($J389="""", """", IF($J389=""MG-Procedure"", """", REGEXREPLACE(MasterCMCopy!$P389,""\[[^\]]+\]"","""")))"),"")</f>
        <v/>
      </c>
      <c r="P389" s="83" t="str">
        <f>IFERROR(__xludf.DUMMYFUNCTION("REGEXREPLACE($O389,""[^/]+"","".."")"),"")</f>
        <v/>
      </c>
      <c r="Q389" s="84" t="str">
        <f>IF(AND(LEFT(MasterCMCopy!$C389,6)="BT-195", OR(MasterCMCopy!$O389&lt;&gt;MasterCMCopy!$O388,$G389&lt;&gt;$G388,$H389&lt;&gt;$H388)),MasterCMCopy!$C389,"")</f>
        <v/>
      </c>
      <c r="R389" s="84" t="str">
        <f>IF(AND(LEFT(MasterCMCopy!$C389,6)="BT-195", OR(MasterCMCopy!$O389&lt;&gt;MasterCMCopy!$O388,$G389&lt;&gt;$G388,$H389&lt;&gt;$H388)), "The field " &amp; MasterCMCopy!$C389 &amp; ", " &amp; MasterCMCopy!$D389 &amp; ", specifies information to generate the URI of the masked property","")</f>
        <v/>
      </c>
      <c r="S389" s="84" t="str">
        <f>IF(AND(LEFT(MasterCMCopy!$C389,6)="BT-195", OR(MasterCMCopy!$O389&lt;&gt;MasterCMCopy!$O388,$G389&lt;&gt;$G388,$H389&lt;&gt;$H388)),MasterCMCopy!$O389,"")</f>
        <v/>
      </c>
      <c r="T389" s="84" t="str">
        <f>IFERROR(__xludf.DUMMYFUNCTION("IF(AND(LEFT(MasterCMCopy!$C389,6)=""BT-195"", MasterCMCopy!$O389&lt;&gt;MasterCMCopy!$O388),IFNA(REGEXEXTRACT(MasterCMCopy!$Y389,""&lt;(.*)&gt;""),""UNKNOWN""),"""")"),"")</f>
        <v/>
      </c>
      <c r="U389" s="84" t="str">
        <f>IF(AND(LEFT(MasterCMCopy!$C389,6)="BT-197", MasterCMCopy!$C389&lt;&gt;MasterCMCopy!$C388),MasterCMCopy!$C389,"")</f>
        <v/>
      </c>
      <c r="V389" s="84" t="str">
        <f>IF(AND(LEFT(MasterCMCopy!$C389,6)="BT-197", MasterCMCopy!$C389&lt;&gt;MasterCMCopy!$C388), "In " &amp; MasterCMCopy!$C389 &amp; ", " &amp; MasterCMCopy!$D389 &amp; ", we link to the at-voc:non-publication-justification controlled list","")</f>
        <v/>
      </c>
      <c r="W389" s="84" t="str">
        <f>IF(AND(LEFT(MasterCMCopy!$C389,6)="BT-198", MasterCMCopy!$C389&lt;&gt;MasterCMCopy!$C388),MasterCMCopy!$C389,"")</f>
        <v/>
      </c>
      <c r="X389" s="84" t="str">
        <f>IF(AND(LEFT(MasterCMCopy!$C389,6)="BT-198", MasterCMCopy!$C389&lt;&gt;MasterCMCopy!$C388), MasterCMCopy!$D389 &amp; IF(AND(MasterCMCopy!$C389=MasterCMCopy!$C390, MasterCMCopy!$D389&lt;&gt;MasterCMCopy!$D390), (" (" &amp; MasterCMCopy!$D390 &amp; " below SDK 1.6)"), ""),"")</f>
        <v/>
      </c>
      <c r="Y389" s="84" t="str">
        <f t="shared" si="2"/>
        <v>tedm:MG-langString-hasConfidentialityJustification--NonPublishedInformation-ND-SubcontractingUnpublish</v>
      </c>
      <c r="Z389" s="84" t="str">
        <f t="shared" si="3"/>
        <v/>
      </c>
      <c r="AA389" s="84" t="str">
        <f>IF(AND(LEFT(MasterCMCopy!$C389,6)="BT-196", MasterCMCopy!$C389&lt;&gt;MasterCMCopy!$C388),MasterCMCopy!$C389,"")</f>
        <v/>
      </c>
      <c r="AB389" s="84" t="str">
        <f>IF(AND(LEFT(MasterCMCopy!$C389,6)="BT-196", MasterCMCopy!$C389&lt;&gt;MasterCMCopy!$C388), MasterCMCopy!$D389 &amp; " of " &amp; MasterCMCopy!$L389 &amp; " under " &amp; MasterCMCopy!$I389,"")</f>
        <v/>
      </c>
      <c r="AC389" s="84" t="str">
        <f t="shared" si="4"/>
        <v/>
      </c>
      <c r="AD389" s="84" t="str">
        <f t="shared" si="5"/>
        <v/>
      </c>
    </row>
    <row r="390">
      <c r="A390" s="84" t="str">
        <f t="shared" si="1"/>
        <v/>
      </c>
      <c r="B390" s="84" t="str">
        <f>IF(MasterCMCopy!$X390="","---", "tedm:" &amp; IF(LEFT(MasterCMCopy!$C390, 3)="ND-", IF(LEFT(MasterCMCopy!$C394, 3)="ND-", MasterCMCopy!$L396, MasterCMCopy!$L394) &amp; "-" &amp; MasterCMCopy!$C390, MasterCMCopy!$L390 &amp; "-" &amp; MasterCMCopy!$I390))</f>
        <v>tedm:MG-NonPublishedInformation-ND-SubcontractingUnpublish</v>
      </c>
      <c r="C390" s="85" t="str">
        <f>IF(AND(LEFT(MasterCMCopy!$C390,6)="BT-195", OR(LEFT(MasterCMCopy!$C389,3)="ND-",$B390&lt;&gt;$B389)),MasterCMCopy!$L390,"")</f>
        <v/>
      </c>
      <c r="D390" s="84" t="str">
        <f>IF(AND(LEFT(MasterCMCopy!$C390,3)="ND-", OR(MasterCMCopy!$N390&lt;&gt;MasterCMCopy!$N389, MasterCMCopy!$P390&lt;&gt;MasterCMCopy!$P389)),MasterCMCopy!$C390,"")</f>
        <v/>
      </c>
      <c r="E390" s="84" t="str">
        <f>IF(AND(LEFT(MasterCMCopy!$C390,3)="ND-", OR(MasterCMCopy!$N390&lt;&gt;MasterCMCopy!$N389, MasterCMCopy!$P390&lt;&gt;MasterCMCopy!$P389)),MasterCMCopy!$N390,"")</f>
        <v/>
      </c>
      <c r="F390" s="86" t="str">
        <f>IFERROR(__xludf.DUMMYFUNCTION("IF($E390="""", """", REGEXEXTRACT($E390,""efbc:FieldIdentifierCode[^\]]+""))"),"")</f>
        <v/>
      </c>
      <c r="G390" s="87" t="str">
        <f>MasterCMCopy!A390</f>
        <v/>
      </c>
      <c r="H390" s="87" t="str">
        <f>MasterCMCopy!B390</f>
        <v>1.5</v>
      </c>
      <c r="J390" s="86" t="str">
        <f>IF(LEFT(MasterCMCopy!$C390,3)="ND-", IF(LEFT(MasterCMCopy!$X390,10)&lt;&gt;"epo:NonPub", MasterCMCopy!$L390, IF(RIGHT(MasterCMCopy!$X390,13)="epo:Procedure", "MG-Procedure", "")), "")</f>
        <v/>
      </c>
      <c r="K390" s="85" t="str">
        <f>IF(J390="", "", IF(J390="MG-Procedure", "ND-Root", MasterCMCopy!H390))</f>
        <v/>
      </c>
      <c r="L390" s="84" t="str">
        <f>IF($J390="", "", MasterCMCopy!$C390 &amp; " (concernsMaskedObject)")</f>
        <v/>
      </c>
      <c r="M390" s="84" t="str">
        <f>IFERROR(__xludf.DUMMYFUNCTION("IF($J390="""", """", ""Connection from NonPublishedInformation to "" &amp; REGEXEXTRACT(MasterCMCopy!$X390, "".*:(.*)"") &amp; "" under "" &amp; $J390 &amp; ""_"" &amp; $K390)"),"")</f>
        <v/>
      </c>
      <c r="N390" s="84" t="str">
        <f t="shared" si="6"/>
        <v/>
      </c>
      <c r="O390" s="86" t="str">
        <f>IFERROR(__xludf.DUMMYFUNCTION("IF($J390="""", """", IF($J390=""MG-Procedure"", """", REGEXREPLACE(MasterCMCopy!$P390,""\[[^\]]+\]"","""")))"),"")</f>
        <v/>
      </c>
      <c r="P390" s="83" t="str">
        <f>IFERROR(__xludf.DUMMYFUNCTION("REGEXREPLACE($O390,""[^/]+"","".."")"),"")</f>
        <v/>
      </c>
      <c r="Q390" s="84" t="str">
        <f>IF(AND(LEFT(MasterCMCopy!$C390,6)="BT-195", OR(MasterCMCopy!$O390&lt;&gt;MasterCMCopy!$O389,$G390&lt;&gt;$G389,$H390&lt;&gt;$H389)),MasterCMCopy!$C390,"")</f>
        <v/>
      </c>
      <c r="R390" s="84" t="str">
        <f>IF(AND(LEFT(MasterCMCopy!$C390,6)="BT-195", OR(MasterCMCopy!$O390&lt;&gt;MasterCMCopy!$O389,$G390&lt;&gt;$G389,$H390&lt;&gt;$H389)), "The field " &amp; MasterCMCopy!$C390 &amp; ", " &amp; MasterCMCopy!$D390 &amp; ", specifies information to generate the URI of the masked property","")</f>
        <v/>
      </c>
      <c r="S390" s="84" t="str">
        <f>IF(AND(LEFT(MasterCMCopy!$C390,6)="BT-195", OR(MasterCMCopy!$O390&lt;&gt;MasterCMCopy!$O389,$G390&lt;&gt;$G389,$H390&lt;&gt;$H389)),MasterCMCopy!$O390,"")</f>
        <v/>
      </c>
      <c r="T390" s="84" t="str">
        <f>IFERROR(__xludf.DUMMYFUNCTION("IF(AND(LEFT(MasterCMCopy!$C390,6)=""BT-195"", MasterCMCopy!$O390&lt;&gt;MasterCMCopy!$O389),IFNA(REGEXEXTRACT(MasterCMCopy!$Y390,""&lt;(.*)&gt;""),""UNKNOWN""),"""")"),"")</f>
        <v/>
      </c>
      <c r="U390" s="84" t="str">
        <f>IF(AND(LEFT(MasterCMCopy!$C390,6)="BT-197", MasterCMCopy!$C390&lt;&gt;MasterCMCopy!$C389),MasterCMCopy!$C390,"")</f>
        <v/>
      </c>
      <c r="V390" s="84" t="str">
        <f>IF(AND(LEFT(MasterCMCopy!$C390,6)="BT-197", MasterCMCopy!$C390&lt;&gt;MasterCMCopy!$C389), "In " &amp; MasterCMCopy!$C390 &amp; ", " &amp; MasterCMCopy!$D390 &amp; ", we link to the at-voc:non-publication-justification controlled list","")</f>
        <v/>
      </c>
      <c r="W390" s="84" t="str">
        <f>IF(AND(LEFT(MasterCMCopy!$C390,6)="BT-198", MasterCMCopy!$C390&lt;&gt;MasterCMCopy!$C389),MasterCMCopy!$C390,"")</f>
        <v>BT-198(BT-773)-Tender</v>
      </c>
      <c r="X390" s="84" t="str">
        <f>IF(AND(LEFT(MasterCMCopy!$C390,6)="BT-198", MasterCMCopy!$C390&lt;&gt;MasterCMCopy!$C389), MasterCMCopy!$D390 &amp; IF(AND(MasterCMCopy!$C390=MasterCMCopy!$C391, MasterCMCopy!$D390&lt;&gt;MasterCMCopy!$D391), (" (" &amp; MasterCMCopy!$D391 &amp; " below SDK 1.6)"), ""),"")</f>
        <v>Unpublished Accessibility Date (Unpublished Access Date below SDK 1.6)</v>
      </c>
      <c r="Y390" s="84" t="str">
        <f t="shared" si="2"/>
        <v>tedm:MG-langString-hasConfidentialityJustification--NonPublishedInformation-ND-SubcontractingUnpublish</v>
      </c>
      <c r="Z390" s="84" t="str">
        <f t="shared" si="3"/>
        <v/>
      </c>
      <c r="AA390" s="84" t="str">
        <f>IF(AND(LEFT(MasterCMCopy!$C390,6)="BT-196", MasterCMCopy!$C390&lt;&gt;MasterCMCopy!$C389),MasterCMCopy!$C390,"")</f>
        <v/>
      </c>
      <c r="AB390" s="84" t="str">
        <f>IF(AND(LEFT(MasterCMCopy!$C390,6)="BT-196", MasterCMCopy!$C390&lt;&gt;MasterCMCopy!$C389), MasterCMCopy!$D390 &amp; " of " &amp; MasterCMCopy!$L390 &amp; " under " &amp; MasterCMCopy!$I390,"")</f>
        <v/>
      </c>
      <c r="AC390" s="84" t="str">
        <f t="shared" si="4"/>
        <v/>
      </c>
      <c r="AD390" s="84" t="str">
        <f t="shared" si="5"/>
        <v/>
      </c>
    </row>
    <row r="391">
      <c r="A391" s="84" t="str">
        <f t="shared" si="1"/>
        <v/>
      </c>
      <c r="B391" s="84" t="str">
        <f>IF(MasterCMCopy!$X391="","---", "tedm:" &amp; IF(LEFT(MasterCMCopy!$C391, 3)="ND-", IF(LEFT(MasterCMCopy!$C395, 3)="ND-", MasterCMCopy!$L397, MasterCMCopy!$L395) &amp; "-" &amp; MasterCMCopy!$C391, MasterCMCopy!$L391 &amp; "-" &amp; MasterCMCopy!$I391))</f>
        <v>tedm:MG-NonPublishedInformation-ND-SubcontractingUnpublish</v>
      </c>
      <c r="C391" s="85" t="str">
        <f>IF(AND(LEFT(MasterCMCopy!$C391,6)="BT-195", OR(LEFT(MasterCMCopy!$C390,3)="ND-",$B391&lt;&gt;$B390)),MasterCMCopy!$L391,"")</f>
        <v/>
      </c>
      <c r="D391" s="84" t="str">
        <f>IF(AND(LEFT(MasterCMCopy!$C391,3)="ND-", OR(MasterCMCopy!$N391&lt;&gt;MasterCMCopy!$N390, MasterCMCopy!$P391&lt;&gt;MasterCMCopy!$P390)),MasterCMCopy!$C391,"")</f>
        <v/>
      </c>
      <c r="E391" s="84" t="str">
        <f>IF(AND(LEFT(MasterCMCopy!$C391,3)="ND-", OR(MasterCMCopy!$N391&lt;&gt;MasterCMCopy!$N390, MasterCMCopy!$P391&lt;&gt;MasterCMCopy!$P390)),MasterCMCopy!$N391,"")</f>
        <v/>
      </c>
      <c r="F391" s="86" t="str">
        <f>IFERROR(__xludf.DUMMYFUNCTION("IF($E391="""", """", REGEXEXTRACT($E391,""efbc:FieldIdentifierCode[^\]]+""))"),"")</f>
        <v/>
      </c>
      <c r="G391" s="87" t="str">
        <f>MasterCMCopy!A391</f>
        <v>1.6</v>
      </c>
      <c r="H391" s="87" t="str">
        <f>MasterCMCopy!B391</f>
        <v>1.8</v>
      </c>
      <c r="J391" s="86" t="str">
        <f>IF(LEFT(MasterCMCopy!$C391,3)="ND-", IF(LEFT(MasterCMCopy!$X391,10)&lt;&gt;"epo:NonPub", MasterCMCopy!$L391, IF(RIGHT(MasterCMCopy!$X391,13)="epo:Procedure", "MG-Procedure", "")), "")</f>
        <v/>
      </c>
      <c r="K391" s="85" t="str">
        <f>IF(J391="", "", IF(J391="MG-Procedure", "ND-Root", MasterCMCopy!H391))</f>
        <v/>
      </c>
      <c r="L391" s="84" t="str">
        <f>IF($J391="", "", MasterCMCopy!$C391 &amp; " (concernsMaskedObject)")</f>
        <v/>
      </c>
      <c r="M391" s="84" t="str">
        <f>IFERROR(__xludf.DUMMYFUNCTION("IF($J391="""", """", ""Connection from NonPublishedInformation to "" &amp; REGEXEXTRACT(MasterCMCopy!$X391, "".*:(.*)"") &amp; "" under "" &amp; $J391 &amp; ""_"" &amp; $K391)"),"")</f>
        <v/>
      </c>
      <c r="N391" s="84" t="str">
        <f t="shared" si="6"/>
        <v/>
      </c>
      <c r="O391" s="86" t="str">
        <f>IFERROR(__xludf.DUMMYFUNCTION("IF($J391="""", """", IF($J391=""MG-Procedure"", """", REGEXREPLACE(MasterCMCopy!$P391,""\[[^\]]+\]"","""")))"),"")</f>
        <v/>
      </c>
      <c r="P391" s="83" t="str">
        <f>IFERROR(__xludf.DUMMYFUNCTION("REGEXREPLACE($O391,""[^/]+"","".."")"),"")</f>
        <v/>
      </c>
      <c r="Q391" s="84" t="str">
        <f>IF(AND(LEFT(MasterCMCopy!$C391,6)="BT-195", OR(MasterCMCopy!$O391&lt;&gt;MasterCMCopy!$O390,$G391&lt;&gt;$G390,$H391&lt;&gt;$H390)),MasterCMCopy!$C391,"")</f>
        <v/>
      </c>
      <c r="R391" s="84" t="str">
        <f>IF(AND(LEFT(MasterCMCopy!$C391,6)="BT-195", OR(MasterCMCopy!$O391&lt;&gt;MasterCMCopy!$O390,$G391&lt;&gt;$G390,$H391&lt;&gt;$H390)), "The field " &amp; MasterCMCopy!$C391 &amp; ", " &amp; MasterCMCopy!$D391 &amp; ", specifies information to generate the URI of the masked property","")</f>
        <v/>
      </c>
      <c r="S391" s="84" t="str">
        <f>IF(AND(LEFT(MasterCMCopy!$C391,6)="BT-195", OR(MasterCMCopy!$O391&lt;&gt;MasterCMCopy!$O390,$G391&lt;&gt;$G390,$H391&lt;&gt;$H390)),MasterCMCopy!$O391,"")</f>
        <v/>
      </c>
      <c r="T391" s="84" t="str">
        <f>IFERROR(__xludf.DUMMYFUNCTION("IF(AND(LEFT(MasterCMCopy!$C391,6)=""BT-195"", MasterCMCopy!$O391&lt;&gt;MasterCMCopy!$O390),IFNA(REGEXEXTRACT(MasterCMCopy!$Y391,""&lt;(.*)&gt;""),""UNKNOWN""),"""")"),"")</f>
        <v/>
      </c>
      <c r="U391" s="84" t="str">
        <f>IF(AND(LEFT(MasterCMCopy!$C391,6)="BT-197", MasterCMCopy!$C391&lt;&gt;MasterCMCopy!$C390),MasterCMCopy!$C391,"")</f>
        <v/>
      </c>
      <c r="V391" s="84" t="str">
        <f>IF(AND(LEFT(MasterCMCopy!$C391,6)="BT-197", MasterCMCopy!$C391&lt;&gt;MasterCMCopy!$C390), "In " &amp; MasterCMCopy!$C391 &amp; ", " &amp; MasterCMCopy!$D391 &amp; ", we link to the at-voc:non-publication-justification controlled list","")</f>
        <v/>
      </c>
      <c r="W391" s="84" t="str">
        <f>IF(AND(LEFT(MasterCMCopy!$C391,6)="BT-198", MasterCMCopy!$C391&lt;&gt;MasterCMCopy!$C390),MasterCMCopy!$C391,"")</f>
        <v/>
      </c>
      <c r="X391" s="84" t="str">
        <f>IF(AND(LEFT(MasterCMCopy!$C391,6)="BT-198", MasterCMCopy!$C391&lt;&gt;MasterCMCopy!$C390), MasterCMCopy!$D391 &amp; IF(AND(MasterCMCopy!$C391=MasterCMCopy!$C392, MasterCMCopy!$D391&lt;&gt;MasterCMCopy!$D392), (" (" &amp; MasterCMCopy!$D392 &amp; " below SDK 1.6)"), ""),"")</f>
        <v/>
      </c>
      <c r="Y391" s="84" t="str">
        <f t="shared" si="2"/>
        <v>tedm:MG-langString-hasConfidentialityJustification--NonPublishedInformation-ND-SubcontractingUnpublish</v>
      </c>
      <c r="Z391" s="84" t="str">
        <f t="shared" si="3"/>
        <v/>
      </c>
      <c r="AA391" s="84" t="str">
        <f>IF(AND(LEFT(MasterCMCopy!$C391,6)="BT-196", MasterCMCopy!$C391&lt;&gt;MasterCMCopy!$C390),MasterCMCopy!$C391,"")</f>
        <v/>
      </c>
      <c r="AB391" s="84" t="str">
        <f>IF(AND(LEFT(MasterCMCopy!$C391,6)="BT-196", MasterCMCopy!$C391&lt;&gt;MasterCMCopy!$C390), MasterCMCopy!$D391 &amp; " of " &amp; MasterCMCopy!$L391 &amp; " under " &amp; MasterCMCopy!$I391,"")</f>
        <v/>
      </c>
      <c r="AC391" s="84" t="str">
        <f t="shared" si="4"/>
        <v/>
      </c>
      <c r="AD391" s="84" t="str">
        <f t="shared" si="5"/>
        <v/>
      </c>
    </row>
    <row r="392">
      <c r="A392" s="84" t="str">
        <f t="shared" si="1"/>
        <v/>
      </c>
      <c r="B392" s="84" t="str">
        <f>IF(MasterCMCopy!$X392="","---", "tedm:" &amp; IF(LEFT(MasterCMCopy!$C392, 3)="ND-", IF(LEFT(MasterCMCopy!$C396, 3)="ND-", MasterCMCopy!$L398, MasterCMCopy!$L396) &amp; "-" &amp; MasterCMCopy!$C392, MasterCMCopy!$L392 &amp; "-" &amp; MasterCMCopy!$I392))</f>
        <v>tedm:MG-NonPublishedInformation-ND-SubcontractingUnpublish</v>
      </c>
      <c r="C392" s="85" t="str">
        <f>IF(AND(LEFT(MasterCMCopy!$C392,6)="BT-195", OR(LEFT(MasterCMCopy!$C391,3)="ND-",$B392&lt;&gt;$B391)),MasterCMCopy!$L392,"")</f>
        <v/>
      </c>
      <c r="D392" s="84" t="str">
        <f>IF(AND(LEFT(MasterCMCopy!$C392,3)="ND-", OR(MasterCMCopy!$N392&lt;&gt;MasterCMCopy!$N391, MasterCMCopy!$P392&lt;&gt;MasterCMCopy!$P391)),MasterCMCopy!$C392,"")</f>
        <v/>
      </c>
      <c r="E392" s="84" t="str">
        <f>IF(AND(LEFT(MasterCMCopy!$C392,3)="ND-", OR(MasterCMCopy!$N392&lt;&gt;MasterCMCopy!$N391, MasterCMCopy!$P392&lt;&gt;MasterCMCopy!$P391)),MasterCMCopy!$N392,"")</f>
        <v/>
      </c>
      <c r="F392" s="86" t="str">
        <f>IFERROR(__xludf.DUMMYFUNCTION("IF($E392="""", """", REGEXEXTRACT($E392,""efbc:FieldIdentifierCode[^\]]+""))"),"")</f>
        <v/>
      </c>
      <c r="G392" s="87" t="str">
        <f>MasterCMCopy!A392</f>
        <v>1.9</v>
      </c>
      <c r="H392" s="87" t="str">
        <f>MasterCMCopy!B392</f>
        <v/>
      </c>
      <c r="J392" s="86" t="str">
        <f>IF(LEFT(MasterCMCopy!$C392,3)="ND-", IF(LEFT(MasterCMCopy!$X392,10)&lt;&gt;"epo:NonPub", MasterCMCopy!$L392, IF(RIGHT(MasterCMCopy!$X392,13)="epo:Procedure", "MG-Procedure", "")), "")</f>
        <v/>
      </c>
      <c r="K392" s="85" t="str">
        <f>IF(J392="", "", IF(J392="MG-Procedure", "ND-Root", MasterCMCopy!H392))</f>
        <v/>
      </c>
      <c r="L392" s="84" t="str">
        <f>IF($J392="", "", MasterCMCopy!$C392 &amp; " (concernsMaskedObject)")</f>
        <v/>
      </c>
      <c r="M392" s="84" t="str">
        <f>IFERROR(__xludf.DUMMYFUNCTION("IF($J392="""", """", ""Connection from NonPublishedInformation to "" &amp; REGEXEXTRACT(MasterCMCopy!$X392, "".*:(.*)"") &amp; "" under "" &amp; $J392 &amp; ""_"" &amp; $K392)"),"")</f>
        <v/>
      </c>
      <c r="N392" s="84" t="str">
        <f t="shared" si="6"/>
        <v/>
      </c>
      <c r="O392" s="86" t="str">
        <f>IFERROR(__xludf.DUMMYFUNCTION("IF($J392="""", """", IF($J392=""MG-Procedure"", """", REGEXREPLACE(MasterCMCopy!$P392,""\[[^\]]+\]"","""")))"),"")</f>
        <v/>
      </c>
      <c r="P392" s="83" t="str">
        <f>IFERROR(__xludf.DUMMYFUNCTION("REGEXREPLACE($O392,""[^/]+"","".."")"),"")</f>
        <v/>
      </c>
      <c r="Q392" s="84" t="str">
        <f>IF(AND(LEFT(MasterCMCopy!$C392,6)="BT-195", OR(MasterCMCopy!$O392&lt;&gt;MasterCMCopy!$O391,$G392&lt;&gt;$G391,$H392&lt;&gt;$H391)),MasterCMCopy!$C392,"")</f>
        <v/>
      </c>
      <c r="R392" s="84" t="str">
        <f>IF(AND(LEFT(MasterCMCopy!$C392,6)="BT-195", OR(MasterCMCopy!$O392&lt;&gt;MasterCMCopy!$O391,$G392&lt;&gt;$G391,$H392&lt;&gt;$H391)), "The field " &amp; MasterCMCopy!$C392 &amp; ", " &amp; MasterCMCopy!$D392 &amp; ", specifies information to generate the URI of the masked property","")</f>
        <v/>
      </c>
      <c r="S392" s="84" t="str">
        <f>IF(AND(LEFT(MasterCMCopy!$C392,6)="BT-195", OR(MasterCMCopy!$O392&lt;&gt;MasterCMCopy!$O391,$G392&lt;&gt;$G391,$H392&lt;&gt;$H391)),MasterCMCopy!$O392,"")</f>
        <v/>
      </c>
      <c r="T392" s="84" t="str">
        <f>IFERROR(__xludf.DUMMYFUNCTION("IF(AND(LEFT(MasterCMCopy!$C392,6)=""BT-195"", MasterCMCopy!$O392&lt;&gt;MasterCMCopy!$O391),IFNA(REGEXEXTRACT(MasterCMCopy!$Y392,""&lt;(.*)&gt;""),""UNKNOWN""),"""")"),"")</f>
        <v/>
      </c>
      <c r="U392" s="84" t="str">
        <f>IF(AND(LEFT(MasterCMCopy!$C392,6)="BT-197", MasterCMCopy!$C392&lt;&gt;MasterCMCopy!$C391),MasterCMCopy!$C392,"")</f>
        <v/>
      </c>
      <c r="V392" s="84" t="str">
        <f>IF(AND(LEFT(MasterCMCopy!$C392,6)="BT-197", MasterCMCopy!$C392&lt;&gt;MasterCMCopy!$C391), "In " &amp; MasterCMCopy!$C392 &amp; ", " &amp; MasterCMCopy!$D392 &amp; ", we link to the at-voc:non-publication-justification controlled list","")</f>
        <v/>
      </c>
      <c r="W392" s="84" t="str">
        <f>IF(AND(LEFT(MasterCMCopy!$C392,6)="BT-198", MasterCMCopy!$C392&lt;&gt;MasterCMCopy!$C391),MasterCMCopy!$C392,"")</f>
        <v/>
      </c>
      <c r="X392" s="84" t="str">
        <f>IF(AND(LEFT(MasterCMCopy!$C392,6)="BT-198", MasterCMCopy!$C392&lt;&gt;MasterCMCopy!$C391), MasterCMCopy!$D392 &amp; IF(AND(MasterCMCopy!$C392=MasterCMCopy!$C393, MasterCMCopy!$D392&lt;&gt;MasterCMCopy!$D393), (" (" &amp; MasterCMCopy!$D393 &amp; " below SDK 1.6)"), ""),"")</f>
        <v/>
      </c>
      <c r="Y392" s="84" t="str">
        <f t="shared" si="2"/>
        <v>tedm:MG-langString-hasConfidentialityJustification--NonPublishedInformation-ND-SubcontractingUnpublish</v>
      </c>
      <c r="Z392" s="84" t="str">
        <f t="shared" si="3"/>
        <v/>
      </c>
      <c r="AA392" s="84" t="str">
        <f>IF(AND(LEFT(MasterCMCopy!$C392,6)="BT-196", MasterCMCopy!$C392&lt;&gt;MasterCMCopy!$C391),MasterCMCopy!$C392,"")</f>
        <v/>
      </c>
      <c r="AB392" s="84" t="str">
        <f>IF(AND(LEFT(MasterCMCopy!$C392,6)="BT-196", MasterCMCopy!$C392&lt;&gt;MasterCMCopy!$C391), MasterCMCopy!$D392 &amp; " of " &amp; MasterCMCopy!$L392 &amp; " under " &amp; MasterCMCopy!$I392,"")</f>
        <v/>
      </c>
      <c r="AC392" s="84" t="str">
        <f t="shared" si="4"/>
        <v/>
      </c>
      <c r="AD392" s="84" t="str">
        <f t="shared" si="5"/>
        <v/>
      </c>
    </row>
    <row r="393">
      <c r="A393" s="84" t="str">
        <f t="shared" si="1"/>
        <v>ND-SubcontractingValueKnownUnpublish_v1.3-1.8.rml.ttl</v>
      </c>
      <c r="B393" s="84" t="str">
        <f>IF(MasterCMCopy!$X393="","---", "tedm:" &amp; IF(LEFT(MasterCMCopy!$C393, 3)="ND-", IF(LEFT(MasterCMCopy!$C397, 3)="ND-", MasterCMCopy!$L399, MasterCMCopy!$L397) &amp; "-" &amp; MasterCMCopy!$C393, MasterCMCopy!$L393 &amp; "-" &amp; MasterCMCopy!$I393))</f>
        <v>tedm:MG-NonPublishedInformation-ND-SubcontractingValueKnownUnpublish</v>
      </c>
      <c r="C393" s="85" t="str">
        <f>IF(AND(LEFT(MasterCMCopy!$C393,6)="BT-195", OR(LEFT(MasterCMCopy!$C392,3)="ND-",$B393&lt;&gt;$B392)),MasterCMCopy!$L393,"")</f>
        <v/>
      </c>
      <c r="D393" s="84" t="str">
        <f>IF(AND(LEFT(MasterCMCopy!$C393,3)="ND-", OR(MasterCMCopy!$N393&lt;&gt;MasterCMCopy!$N392, MasterCMCopy!$P393&lt;&gt;MasterCMCopy!$P392)),MasterCMCopy!$C393,"")</f>
        <v>ND-SubcontractingValueKnownUnpublish</v>
      </c>
      <c r="E393" s="84" t="str">
        <f>IF(AND(LEFT(MasterCMCopy!$C393,3)="ND-", OR(MasterCMCopy!$N393&lt;&gt;MasterCMCopy!$N392, MasterCMCopy!$P393&lt;&gt;MasterCMCopy!$P392)),MasterCMCopy!$N393,"")</f>
        <v>/*/ext:UBLExtensions/ext:UBLExtension/ext:ExtensionContent/efext:EformsExtension/efac:NoticeResult/efac:LotTender/efac:SubcontractingTerm/efac:FieldsPrivacy[efbc:FieldIdentifierCode/text()='sub-val-kno']</v>
      </c>
      <c r="F393" s="86" t="str">
        <f>IFERROR(__xludf.DUMMYFUNCTION("IF($E393="""", """", REGEXEXTRACT($E393,""efbc:FieldIdentifierCode[^\]]+""))"),"efbc:FieldIdentifierCode/text()='sub-val-kno'")</f>
        <v>efbc:FieldIdentifierCode/text()='sub-val-kno'</v>
      </c>
      <c r="G393" s="87" t="str">
        <f>MasterCMCopy!A393</f>
        <v/>
      </c>
      <c r="H393" s="87" t="str">
        <f>MasterCMCopy!B393</f>
        <v>1.8</v>
      </c>
      <c r="I393" s="89" t="b">
        <v>1</v>
      </c>
      <c r="J393" s="86" t="str">
        <f>IF(LEFT(MasterCMCopy!$C393,3)="ND-", IF(LEFT(MasterCMCopy!$X393,10)&lt;&gt;"epo:NonPub", MasterCMCopy!$L393, IF(RIGHT(MasterCMCopy!$X393,13)="epo:Procedure", "MG-Procedure", "")), "")</f>
        <v/>
      </c>
      <c r="K393" s="85" t="str">
        <f>IF(J393="", "", IF(J393="MG-Procedure", "ND-Root", MasterCMCopy!H393))</f>
        <v/>
      </c>
      <c r="L393" s="84" t="str">
        <f>IF($J393="", "", MasterCMCopy!$C393 &amp; " (concernsMaskedObject)")</f>
        <v/>
      </c>
      <c r="M393" s="84" t="str">
        <f>IFERROR(__xludf.DUMMYFUNCTION("IF($J393="""", """", ""Connection from NonPublishedInformation to "" &amp; REGEXEXTRACT(MasterCMCopy!$X393, "".*:(.*)"") &amp; "" under "" &amp; $J393 &amp; ""_"" &amp; $K393)"),"")</f>
        <v/>
      </c>
      <c r="N393" s="84" t="str">
        <f t="shared" si="6"/>
        <v/>
      </c>
      <c r="O393" s="86" t="str">
        <f>IFERROR(__xludf.DUMMYFUNCTION("IF($J393="""", """", IF($J393=""MG-Procedure"", """", REGEXREPLACE(MasterCMCopy!$P393,""\[[^\]]+\]"","""")))"),"")</f>
        <v/>
      </c>
      <c r="P393" s="83" t="str">
        <f>IFERROR(__xludf.DUMMYFUNCTION("REGEXREPLACE($O393,""[^/]+"","".."")"),"")</f>
        <v/>
      </c>
      <c r="Q393" s="84" t="str">
        <f>IF(AND(LEFT(MasterCMCopy!$C393,6)="BT-195", OR(MasterCMCopy!$O393&lt;&gt;MasterCMCopy!$O392,$G393&lt;&gt;$G392,$H393&lt;&gt;$H392)),MasterCMCopy!$C393,"")</f>
        <v/>
      </c>
      <c r="R393" s="84" t="str">
        <f>IF(AND(LEFT(MasterCMCopy!$C393,6)="BT-195", OR(MasterCMCopy!$O393&lt;&gt;MasterCMCopy!$O392,$G393&lt;&gt;$G392,$H393&lt;&gt;$H392)), "The field " &amp; MasterCMCopy!$C393 &amp; ", " &amp; MasterCMCopy!$D393 &amp; ", specifies information to generate the URI of the masked property","")</f>
        <v/>
      </c>
      <c r="S393" s="84" t="str">
        <f>IF(AND(LEFT(MasterCMCopy!$C393,6)="BT-195", OR(MasterCMCopy!$O393&lt;&gt;MasterCMCopy!$O392,$G393&lt;&gt;$G392,$H393&lt;&gt;$H392)),MasterCMCopy!$O393,"")</f>
        <v/>
      </c>
      <c r="T393" s="84" t="str">
        <f>IFERROR(__xludf.DUMMYFUNCTION("IF(AND(LEFT(MasterCMCopy!$C393,6)=""BT-195"", MasterCMCopy!$O393&lt;&gt;MasterCMCopy!$O392),IFNA(REGEXEXTRACT(MasterCMCopy!$Y393,""&lt;(.*)&gt;""),""UNKNOWN""),"""")"),"")</f>
        <v/>
      </c>
      <c r="U393" s="84" t="str">
        <f>IF(AND(LEFT(MasterCMCopy!$C393,6)="BT-197", MasterCMCopy!$C393&lt;&gt;MasterCMCopy!$C392),MasterCMCopy!$C393,"")</f>
        <v/>
      </c>
      <c r="V393" s="84" t="str">
        <f>IF(AND(LEFT(MasterCMCopy!$C393,6)="BT-197", MasterCMCopy!$C393&lt;&gt;MasterCMCopy!$C392), "In " &amp; MasterCMCopy!$C393 &amp; ", " &amp; MasterCMCopy!$D393 &amp; ", we link to the at-voc:non-publication-justification controlled list","")</f>
        <v/>
      </c>
      <c r="W393" s="84" t="str">
        <f>IF(AND(LEFT(MasterCMCopy!$C393,6)="BT-198", MasterCMCopy!$C393&lt;&gt;MasterCMCopy!$C392),MasterCMCopy!$C393,"")</f>
        <v/>
      </c>
      <c r="X393" s="84" t="str">
        <f>IF(AND(LEFT(MasterCMCopy!$C393,6)="BT-198", MasterCMCopy!$C393&lt;&gt;MasterCMCopy!$C392), MasterCMCopy!$D393 &amp; IF(AND(MasterCMCopy!$C393=MasterCMCopy!$C394, MasterCMCopy!$D393&lt;&gt;MasterCMCopy!$D394), (" (" &amp; MasterCMCopy!$D394 &amp; " below SDK 1.6)"), ""),"")</f>
        <v/>
      </c>
      <c r="Y393" s="84" t="str">
        <f t="shared" si="2"/>
        <v>tedm:MG-langString-hasConfidentialityJustification--NonPublishedInformation-ND-SubcontractingValueKnownUnpublish</v>
      </c>
      <c r="Z393" s="84" t="str">
        <f t="shared" si="3"/>
        <v>/*/ext:UBLExtensions/ext:UBLExtension/ext:ExtensionContent/efext:EformsExtension/efac:NoticeResult/efac:LotTender/efac:SubcontractingTerm/efac:FieldsPrivacy[efbc:FieldIdentifierCode/text()='sub-val-kno']/efbc:ReasonDescription</v>
      </c>
      <c r="AA393" s="84" t="str">
        <f>IF(AND(LEFT(MasterCMCopy!$C393,6)="BT-196", MasterCMCopy!$C393&lt;&gt;MasterCMCopy!$C392),MasterCMCopy!$C393,"")</f>
        <v/>
      </c>
      <c r="AB393" s="84" t="str">
        <f>IF(AND(LEFT(MasterCMCopy!$C393,6)="BT-196", MasterCMCopy!$C393&lt;&gt;MasterCMCopy!$C392), MasterCMCopy!$D393 &amp; " of " &amp; MasterCMCopy!$L393 &amp; " under " &amp; MasterCMCopy!$I393,"")</f>
        <v/>
      </c>
      <c r="AC393" s="84" t="str">
        <f t="shared" si="4"/>
        <v/>
      </c>
      <c r="AD393" s="84" t="str">
        <f t="shared" si="5"/>
        <v/>
      </c>
      <c r="AE393" s="90"/>
      <c r="AF393" s="90"/>
    </row>
    <row r="394">
      <c r="A394" s="84" t="str">
        <f t="shared" si="1"/>
        <v/>
      </c>
      <c r="B394" s="84" t="str">
        <f>IF(MasterCMCopy!$X394="","---", "tedm:" &amp; IF(LEFT(MasterCMCopy!$C394, 3)="ND-", IF(LEFT(MasterCMCopy!$C398, 3)="ND-", MasterCMCopy!$L400, MasterCMCopy!$L398) &amp; "-" &amp; MasterCMCopy!$C394, MasterCMCopy!$L394 &amp; "-" &amp; MasterCMCopy!$I394))</f>
        <v>tedm:MG-NonPublishedInformation-ND-SubcontractingValueKnownUnpublish</v>
      </c>
      <c r="C394" s="85" t="str">
        <f>IF(AND(LEFT(MasterCMCopy!$C394,6)="BT-195", OR(LEFT(MasterCMCopy!$C393,3)="ND-",$B394&lt;&gt;$B393)),MasterCMCopy!$L394,"")</f>
        <v/>
      </c>
      <c r="D394" s="84" t="str">
        <f>IF(AND(LEFT(MasterCMCopy!$C394,3)="ND-", OR(MasterCMCopy!$N394&lt;&gt;MasterCMCopy!$N393, MasterCMCopy!$P394&lt;&gt;MasterCMCopy!$P393)),MasterCMCopy!$C394,"")</f>
        <v/>
      </c>
      <c r="E394" s="84" t="str">
        <f>IF(AND(LEFT(MasterCMCopy!$C394,3)="ND-", OR(MasterCMCopy!$N394&lt;&gt;MasterCMCopy!$N393, MasterCMCopy!$P394&lt;&gt;MasterCMCopy!$P393)),MasterCMCopy!$N394,"")</f>
        <v/>
      </c>
      <c r="F394" s="86" t="str">
        <f>IFERROR(__xludf.DUMMYFUNCTION("IF($E394="""", """", REGEXEXTRACT($E394,""efbc:FieldIdentifierCode[^\]]+""))"),"")</f>
        <v/>
      </c>
      <c r="G394" s="87" t="str">
        <f>MasterCMCopy!A394</f>
        <v/>
      </c>
      <c r="H394" s="87" t="str">
        <f>MasterCMCopy!B394</f>
        <v>1.8</v>
      </c>
      <c r="J394" s="86" t="str">
        <f>IF(LEFT(MasterCMCopy!$C394,3)="ND-", IF(LEFT(MasterCMCopy!$X394,10)&lt;&gt;"epo:NonPub", MasterCMCopy!$L394, IF(RIGHT(MasterCMCopy!$X394,13)="epo:Procedure", "MG-Procedure", "")), "")</f>
        <v/>
      </c>
      <c r="K394" s="85" t="str">
        <f>IF(J394="", "", IF(J394="MG-Procedure", "ND-Root", MasterCMCopy!H394))</f>
        <v/>
      </c>
      <c r="L394" s="84" t="str">
        <f>IF($J394="", "", MasterCMCopy!$C394 &amp; " (concernsMaskedObject)")</f>
        <v/>
      </c>
      <c r="M394" s="84" t="str">
        <f>IFERROR(__xludf.DUMMYFUNCTION("IF($J394="""", """", ""Connection from NonPublishedInformation to "" &amp; REGEXEXTRACT(MasterCMCopy!$X394, "".*:(.*)"") &amp; "" under "" &amp; $J394 &amp; ""_"" &amp; $K394)"),"")</f>
        <v/>
      </c>
      <c r="N394" s="84" t="str">
        <f t="shared" si="6"/>
        <v/>
      </c>
      <c r="O394" s="86" t="str">
        <f>IFERROR(__xludf.DUMMYFUNCTION("IF($J394="""", """", IF($J394=""MG-Procedure"", """", REGEXREPLACE(MasterCMCopy!$P394,""\[[^\]]+\]"","""")))"),"")</f>
        <v/>
      </c>
      <c r="P394" s="83" t="str">
        <f>IFERROR(__xludf.DUMMYFUNCTION("REGEXREPLACE($O394,""[^/]+"","".."")"),"")</f>
        <v/>
      </c>
      <c r="Q394" s="84" t="str">
        <f>IF(AND(LEFT(MasterCMCopy!$C394,6)="BT-195", OR(MasterCMCopy!$O394&lt;&gt;MasterCMCopy!$O393,$G394&lt;&gt;$G393,$H394&lt;&gt;$H393)),MasterCMCopy!$C394,"")</f>
        <v/>
      </c>
      <c r="R394" s="84" t="str">
        <f>IF(AND(LEFT(MasterCMCopy!$C394,6)="BT-195", OR(MasterCMCopy!$O394&lt;&gt;MasterCMCopy!$O393,$G394&lt;&gt;$G393,$H394&lt;&gt;$H393)), "The field " &amp; MasterCMCopy!$C394 &amp; ", " &amp; MasterCMCopy!$D394 &amp; ", specifies information to generate the URI of the masked property","")</f>
        <v/>
      </c>
      <c r="S394" s="84" t="str">
        <f>IF(AND(LEFT(MasterCMCopy!$C394,6)="BT-195", OR(MasterCMCopy!$O394&lt;&gt;MasterCMCopy!$O393,$G394&lt;&gt;$G393,$H394&lt;&gt;$H393)),MasterCMCopy!$O394,"")</f>
        <v/>
      </c>
      <c r="T394" s="84" t="str">
        <f>IFERROR(__xludf.DUMMYFUNCTION("IF(AND(LEFT(MasterCMCopy!$C394,6)=""BT-195"", MasterCMCopy!$O394&lt;&gt;MasterCMCopy!$O393),IFNA(REGEXEXTRACT(MasterCMCopy!$Y394,""&lt;(.*)&gt;""),""UNKNOWN""),"""")"),"")</f>
        <v/>
      </c>
      <c r="U394" s="84" t="str">
        <f>IF(AND(LEFT(MasterCMCopy!$C394,6)="BT-197", MasterCMCopy!$C394&lt;&gt;MasterCMCopy!$C393),MasterCMCopy!$C394,"")</f>
        <v/>
      </c>
      <c r="V394" s="84" t="str">
        <f>IF(AND(LEFT(MasterCMCopy!$C394,6)="BT-197", MasterCMCopy!$C394&lt;&gt;MasterCMCopy!$C393), "In " &amp; MasterCMCopy!$C394 &amp; ", " &amp; MasterCMCopy!$D394 &amp; ", we link to the at-voc:non-publication-justification controlled list","")</f>
        <v/>
      </c>
      <c r="W394" s="84" t="str">
        <f>IF(AND(LEFT(MasterCMCopy!$C394,6)="BT-198", MasterCMCopy!$C394&lt;&gt;MasterCMCopy!$C393),MasterCMCopy!$C394,"")</f>
        <v/>
      </c>
      <c r="X394" s="84" t="str">
        <f>IF(AND(LEFT(MasterCMCopy!$C394,6)="BT-198", MasterCMCopy!$C394&lt;&gt;MasterCMCopy!$C393), MasterCMCopy!$D394 &amp; IF(AND(MasterCMCopy!$C394=MasterCMCopy!$C395, MasterCMCopy!$D394&lt;&gt;MasterCMCopy!$D395), (" (" &amp; MasterCMCopy!$D395 &amp; " below SDK 1.6)"), ""),"")</f>
        <v/>
      </c>
      <c r="Y394" s="84" t="str">
        <f t="shared" si="2"/>
        <v>tedm:MG-langString-hasConfidentialityJustification--NonPublishedInformation-ND-SubcontractingValueKnownUnpublish</v>
      </c>
      <c r="Z394" s="84" t="str">
        <f t="shared" si="3"/>
        <v/>
      </c>
      <c r="AA394" s="84" t="str">
        <f>IF(AND(LEFT(MasterCMCopy!$C394,6)="BT-196", MasterCMCopy!$C394&lt;&gt;MasterCMCopy!$C393),MasterCMCopy!$C394,"")</f>
        <v/>
      </c>
      <c r="AB394" s="84" t="str">
        <f>IF(AND(LEFT(MasterCMCopy!$C394,6)="BT-196", MasterCMCopy!$C394&lt;&gt;MasterCMCopy!$C393), MasterCMCopy!$D394 &amp; " of " &amp; MasterCMCopy!$L394 &amp; " under " &amp; MasterCMCopy!$I394,"")</f>
        <v/>
      </c>
      <c r="AC394" s="84" t="str">
        <f t="shared" si="4"/>
        <v/>
      </c>
      <c r="AD394" s="84" t="str">
        <f t="shared" si="5"/>
        <v/>
      </c>
    </row>
    <row r="395">
      <c r="A395" s="84" t="str">
        <f t="shared" si="1"/>
        <v/>
      </c>
      <c r="B395" s="84" t="str">
        <f>IF(MasterCMCopy!$X395="","---", "tedm:" &amp; IF(LEFT(MasterCMCopy!$C395, 3)="ND-", IF(LEFT(MasterCMCopy!$C399, 3)="ND-", MasterCMCopy!$L401, MasterCMCopy!$L399) &amp; "-" &amp; MasterCMCopy!$C395, MasterCMCopy!$L395 &amp; "-" &amp; MasterCMCopy!$I395))</f>
        <v>tedm:MG-NonPublishedInformation-ND-SubcontractingValueKnownUnpublish</v>
      </c>
      <c r="C395" s="85" t="str">
        <f>IF(AND(LEFT(MasterCMCopy!$C395,6)="BT-195", OR(LEFT(MasterCMCopy!$C394,3)="ND-",$B395&lt;&gt;$B394)),MasterCMCopy!$L395,"")</f>
        <v/>
      </c>
      <c r="D395" s="84" t="str">
        <f>IF(AND(LEFT(MasterCMCopy!$C395,3)="ND-", OR(MasterCMCopy!$N395&lt;&gt;MasterCMCopy!$N394, MasterCMCopy!$P395&lt;&gt;MasterCMCopy!$P394)),MasterCMCopy!$C395,"")</f>
        <v/>
      </c>
      <c r="E395" s="84" t="str">
        <f>IF(AND(LEFT(MasterCMCopy!$C395,3)="ND-", OR(MasterCMCopy!$N395&lt;&gt;MasterCMCopy!$N394, MasterCMCopy!$P395&lt;&gt;MasterCMCopy!$P394)),MasterCMCopy!$N395,"")</f>
        <v/>
      </c>
      <c r="F395" s="86" t="str">
        <f>IFERROR(__xludf.DUMMYFUNCTION("IF($E395="""", """", REGEXEXTRACT($E395,""efbc:FieldIdentifierCode[^\]]+""))"),"")</f>
        <v/>
      </c>
      <c r="G395" s="87" t="str">
        <f>MasterCMCopy!A395</f>
        <v/>
      </c>
      <c r="H395" s="87" t="str">
        <f>MasterCMCopy!B395</f>
        <v>1.8</v>
      </c>
      <c r="J395" s="86" t="str">
        <f>IF(LEFT(MasterCMCopy!$C395,3)="ND-", IF(LEFT(MasterCMCopy!$X395,10)&lt;&gt;"epo:NonPub", MasterCMCopy!$L395, IF(RIGHT(MasterCMCopy!$X395,13)="epo:Procedure", "MG-Procedure", "")), "")</f>
        <v>MG-SubcontractingEstimate-foreseesSubcontracting-Tender</v>
      </c>
      <c r="K395" s="85" t="str">
        <f>IF(J395="", "", IF(J395="MG-Procedure", "ND-Root", MasterCMCopy!H395))</f>
        <v>ND-SubcontractedActivity</v>
      </c>
      <c r="L395" s="84" t="str">
        <f>IF($J395="", "", MasterCMCopy!$C395 &amp; " (concernsMaskedObject)")</f>
        <v>ND-SubcontractingValueKnownUnpublish (concernsMaskedObject)</v>
      </c>
      <c r="M395" s="84" t="str">
        <f>IFERROR(__xludf.DUMMYFUNCTION("IF($J395="""", """", ""Connection from NonPublishedInformation to "" &amp; REGEXEXTRACT(MasterCMCopy!$X395, "".*:(.*)"") &amp; "" under "" &amp; $J395 &amp; ""_"" &amp; $K395)"),"Connection from NonPublishedInformation to SubcontractingEstimate under MG-SubcontractingEstimate-foreseesSubcontracting-Tender_ND-SubcontractedActivity")</f>
        <v>Connection from NonPublishedInformation to SubcontractingEstimate under MG-SubcontractingEstimate-foreseesSubcontracting-Tender_ND-SubcontractedActivity</v>
      </c>
      <c r="N395" s="84" t="str">
        <f t="shared" si="6"/>
        <v>tedm:MG-SubcontractingEstimate-foreseesSubcontracting-Tender_ND-SubcontractedActivity</v>
      </c>
      <c r="O395" s="86" t="str">
        <f>IFERROR(__xludf.DUMMYFUNCTION("IF($J395="""", """", IF($J395=""MG-Procedure"", """", REGEXREPLACE(MasterCMCopy!$P395,""\[[^\]]+\]"","""")))"),"efac:FieldsPrivacy")</f>
        <v>efac:FieldsPrivacy</v>
      </c>
      <c r="P395" s="83" t="str">
        <f>IFERROR(__xludf.DUMMYFUNCTION("REGEXREPLACE($O395,""[^/]+"","".."")"),"..")</f>
        <v>..</v>
      </c>
      <c r="Q395" s="84" t="str">
        <f>IF(AND(LEFT(MasterCMCopy!$C395,6)="BT-195", OR(MasterCMCopy!$O395&lt;&gt;MasterCMCopy!$O394,$G395&lt;&gt;$G394,$H395&lt;&gt;$H394)),MasterCMCopy!$C395,"")</f>
        <v/>
      </c>
      <c r="R395" s="84" t="str">
        <f>IF(AND(LEFT(MasterCMCopy!$C395,6)="BT-195", OR(MasterCMCopy!$O395&lt;&gt;MasterCMCopy!$O394,$G395&lt;&gt;$G394,$H395&lt;&gt;$H394)), "The field " &amp; MasterCMCopy!$C395 &amp; ", " &amp; MasterCMCopy!$D395 &amp; ", specifies information to generate the URI of the masked property","")</f>
        <v/>
      </c>
      <c r="S395" s="84" t="str">
        <f>IF(AND(LEFT(MasterCMCopy!$C395,6)="BT-195", OR(MasterCMCopy!$O395&lt;&gt;MasterCMCopy!$O394,$G395&lt;&gt;$G394,$H395&lt;&gt;$H394)),MasterCMCopy!$O395,"")</f>
        <v/>
      </c>
      <c r="T395" s="84" t="str">
        <f>IFERROR(__xludf.DUMMYFUNCTION("IF(AND(LEFT(MasterCMCopy!$C395,6)=""BT-195"", MasterCMCopy!$O395&lt;&gt;MasterCMCopy!$O394),IFNA(REGEXEXTRACT(MasterCMCopy!$Y395,""&lt;(.*)&gt;""),""UNKNOWN""),"""")"),"")</f>
        <v/>
      </c>
      <c r="U395" s="84" t="str">
        <f>IF(AND(LEFT(MasterCMCopy!$C395,6)="BT-197", MasterCMCopy!$C395&lt;&gt;MasterCMCopy!$C394),MasterCMCopy!$C395,"")</f>
        <v/>
      </c>
      <c r="V395" s="84" t="str">
        <f>IF(AND(LEFT(MasterCMCopy!$C395,6)="BT-197", MasterCMCopy!$C395&lt;&gt;MasterCMCopy!$C394), "In " &amp; MasterCMCopy!$C395 &amp; ", " &amp; MasterCMCopy!$D395 &amp; ", we link to the at-voc:non-publication-justification controlled list","")</f>
        <v/>
      </c>
      <c r="W395" s="84" t="str">
        <f>IF(AND(LEFT(MasterCMCopy!$C395,6)="BT-198", MasterCMCopy!$C395&lt;&gt;MasterCMCopy!$C394),MasterCMCopy!$C395,"")</f>
        <v/>
      </c>
      <c r="X395" s="84" t="str">
        <f>IF(AND(LEFT(MasterCMCopy!$C395,6)="BT-198", MasterCMCopy!$C395&lt;&gt;MasterCMCopy!$C394), MasterCMCopy!$D395 &amp; IF(AND(MasterCMCopy!$C395=MasterCMCopy!$C396, MasterCMCopy!$D395&lt;&gt;MasterCMCopy!$D396), (" (" &amp; MasterCMCopy!$D396 &amp; " below SDK 1.6)"), ""),"")</f>
        <v/>
      </c>
      <c r="Y395" s="84" t="str">
        <f t="shared" si="2"/>
        <v>tedm:MG-langString-hasConfidentialityJustification--NonPublishedInformation-ND-SubcontractingValueKnownUnpublish</v>
      </c>
      <c r="Z395" s="84" t="str">
        <f t="shared" si="3"/>
        <v/>
      </c>
      <c r="AA395" s="84" t="str">
        <f>IF(AND(LEFT(MasterCMCopy!$C395,6)="BT-196", MasterCMCopy!$C395&lt;&gt;MasterCMCopy!$C394),MasterCMCopy!$C395,"")</f>
        <v/>
      </c>
      <c r="AB395" s="84" t="str">
        <f>IF(AND(LEFT(MasterCMCopy!$C395,6)="BT-196", MasterCMCopy!$C395&lt;&gt;MasterCMCopy!$C394), MasterCMCopy!$D395 &amp; " of " &amp; MasterCMCopy!$L395 &amp; " under " &amp; MasterCMCopy!$I395,"")</f>
        <v/>
      </c>
      <c r="AC395" s="84" t="str">
        <f t="shared" si="4"/>
        <v/>
      </c>
      <c r="AD395" s="84" t="str">
        <f t="shared" si="5"/>
        <v/>
      </c>
    </row>
    <row r="396">
      <c r="A396" s="84" t="str">
        <f t="shared" si="1"/>
        <v>ND-SubcontractingValueKnownUnpublish_v1.9+.rml.ttl</v>
      </c>
      <c r="B396" s="84" t="str">
        <f>IF(MasterCMCopy!$X396="","---", "tedm:" &amp; IF(LEFT(MasterCMCopy!$C396, 3)="ND-", IF(LEFT(MasterCMCopy!$C400, 3)="ND-", MasterCMCopy!$L402, MasterCMCopy!$L400) &amp; "-" &amp; MasterCMCopy!$C396, MasterCMCopy!$L396 &amp; "-" &amp; MasterCMCopy!$I396))</f>
        <v>tedm:MG-NonPublishedInformation-ND-SubcontractingValueKnownUnpublish</v>
      </c>
      <c r="C396" s="85" t="str">
        <f>IF(AND(LEFT(MasterCMCopy!$C396,6)="BT-195", OR(LEFT(MasterCMCopy!$C395,3)="ND-",$B396&lt;&gt;$B395)),MasterCMCopy!$L396,"")</f>
        <v/>
      </c>
      <c r="D396" s="84" t="str">
        <f>IF(AND(LEFT(MasterCMCopy!$C396,3)="ND-", OR(MasterCMCopy!$N396&lt;&gt;MasterCMCopy!$N395, MasterCMCopy!$P396&lt;&gt;MasterCMCopy!$P395)),MasterCMCopy!$C396,"")</f>
        <v>ND-SubcontractingValueKnownUnpublish</v>
      </c>
      <c r="E396" s="84" t="str">
        <f>IF(AND(LEFT(MasterCMCopy!$C396,3)="ND-", OR(MasterCMCopy!$N396&lt;&gt;MasterCMCopy!$N395, MasterCMCopy!$P396&lt;&gt;MasterCMCopy!$P395)),MasterCMCopy!$N396,"")</f>
        <v>/*/ext:UBLExtensions/ext:UBLExtension/ext:ExtensionContent/efext:EformsExtension/efac:NoticeResult/efac:LotTender/efac:SubcontractingTerm[efbc:TermCode/@listName='applicability']/efac:FieldsPrivacy[efbc:FieldIdentifierCode/text()='sub-val-kno']</v>
      </c>
      <c r="F396" s="86" t="str">
        <f>IFERROR(__xludf.DUMMYFUNCTION("IF($E396="""", """", REGEXEXTRACT($E396,""efbc:FieldIdentifierCode[^\]]+""))"),"efbc:FieldIdentifierCode/text()='sub-val-kno'")</f>
        <v>efbc:FieldIdentifierCode/text()='sub-val-kno'</v>
      </c>
      <c r="G396" s="87" t="str">
        <f>MasterCMCopy!A396</f>
        <v>1.9</v>
      </c>
      <c r="H396" s="87" t="str">
        <f>MasterCMCopy!B396</f>
        <v/>
      </c>
      <c r="I396" s="89" t="b">
        <v>1</v>
      </c>
      <c r="J396" s="86" t="str">
        <f>IF(LEFT(MasterCMCopy!$C396,3)="ND-", IF(LEFT(MasterCMCopy!$X396,10)&lt;&gt;"epo:NonPub", MasterCMCopy!$L396, IF(RIGHT(MasterCMCopy!$X396,13)="epo:Procedure", "MG-Procedure", "")), "")</f>
        <v/>
      </c>
      <c r="K396" s="85" t="str">
        <f>IF(J396="", "", IF(J396="MG-Procedure", "ND-Root", MasterCMCopy!H396))</f>
        <v/>
      </c>
      <c r="L396" s="84" t="str">
        <f>IF($J396="", "", MasterCMCopy!$C396 &amp; " (concernsMaskedObject)")</f>
        <v/>
      </c>
      <c r="M396" s="84" t="str">
        <f>IFERROR(__xludf.DUMMYFUNCTION("IF($J396="""", """", ""Connection from NonPublishedInformation to "" &amp; REGEXEXTRACT(MasterCMCopy!$X396, "".*:(.*)"") &amp; "" under "" &amp; $J396 &amp; ""_"" &amp; $K396)"),"")</f>
        <v/>
      </c>
      <c r="N396" s="84" t="str">
        <f t="shared" si="6"/>
        <v/>
      </c>
      <c r="O396" s="86" t="str">
        <f>IFERROR(__xludf.DUMMYFUNCTION("IF($J396="""", """", IF($J396=""MG-Procedure"", """", REGEXREPLACE(MasterCMCopy!$P396,""\[[^\]]+\]"","""")))"),"")</f>
        <v/>
      </c>
      <c r="P396" s="83" t="str">
        <f>IFERROR(__xludf.DUMMYFUNCTION("REGEXREPLACE($O396,""[^/]+"","".."")"),"")</f>
        <v/>
      </c>
      <c r="Q396" s="84" t="str">
        <f>IF(AND(LEFT(MasterCMCopy!$C396,6)="BT-195", OR(MasterCMCopy!$O396&lt;&gt;MasterCMCopy!$O395,$G396&lt;&gt;$G395,$H396&lt;&gt;$H395)),MasterCMCopy!$C396,"")</f>
        <v/>
      </c>
      <c r="R396" s="84" t="str">
        <f>IF(AND(LEFT(MasterCMCopy!$C396,6)="BT-195", OR(MasterCMCopy!$O396&lt;&gt;MasterCMCopy!$O395,$G396&lt;&gt;$G395,$H396&lt;&gt;$H395)), "The field " &amp; MasterCMCopy!$C396 &amp; ", " &amp; MasterCMCopy!$D396 &amp; ", specifies information to generate the URI of the masked property","")</f>
        <v/>
      </c>
      <c r="S396" s="84" t="str">
        <f>IF(AND(LEFT(MasterCMCopy!$C396,6)="BT-195", OR(MasterCMCopy!$O396&lt;&gt;MasterCMCopy!$O395,$G396&lt;&gt;$G395,$H396&lt;&gt;$H395)),MasterCMCopy!$O396,"")</f>
        <v/>
      </c>
      <c r="T396" s="84" t="str">
        <f>IFERROR(__xludf.DUMMYFUNCTION("IF(AND(LEFT(MasterCMCopy!$C396,6)=""BT-195"", MasterCMCopy!$O396&lt;&gt;MasterCMCopy!$O395),IFNA(REGEXEXTRACT(MasterCMCopy!$Y396,""&lt;(.*)&gt;""),""UNKNOWN""),"""")"),"")</f>
        <v/>
      </c>
      <c r="U396" s="84" t="str">
        <f>IF(AND(LEFT(MasterCMCopy!$C396,6)="BT-197", MasterCMCopy!$C396&lt;&gt;MasterCMCopy!$C395),MasterCMCopy!$C396,"")</f>
        <v/>
      </c>
      <c r="V396" s="84" t="str">
        <f>IF(AND(LEFT(MasterCMCopy!$C396,6)="BT-197", MasterCMCopy!$C396&lt;&gt;MasterCMCopy!$C395), "In " &amp; MasterCMCopy!$C396 &amp; ", " &amp; MasterCMCopy!$D396 &amp; ", we link to the at-voc:non-publication-justification controlled list","")</f>
        <v/>
      </c>
      <c r="W396" s="84" t="str">
        <f>IF(AND(LEFT(MasterCMCopy!$C396,6)="BT-198", MasterCMCopy!$C396&lt;&gt;MasterCMCopy!$C395),MasterCMCopy!$C396,"")</f>
        <v/>
      </c>
      <c r="X396" s="84" t="str">
        <f>IF(AND(LEFT(MasterCMCopy!$C396,6)="BT-198", MasterCMCopy!$C396&lt;&gt;MasterCMCopy!$C395), MasterCMCopy!$D396 &amp; IF(AND(MasterCMCopy!$C396=MasterCMCopy!$C397, MasterCMCopy!$D396&lt;&gt;MasterCMCopy!$D397), (" (" &amp; MasterCMCopy!$D397 &amp; " below SDK 1.6)"), ""),"")</f>
        <v/>
      </c>
      <c r="Y396" s="84" t="str">
        <f t="shared" si="2"/>
        <v>tedm:MG-langString-hasConfidentialityJustification--NonPublishedInformation-ND-SubcontractingValueKnownUnpublish</v>
      </c>
      <c r="Z396" s="84" t="str">
        <f t="shared" si="3"/>
        <v>/*/ext:UBLExtensions/ext:UBLExtension/ext:ExtensionContent/efext:EformsExtension/efac:NoticeResult/efac:LotTender/efac:SubcontractingTerm[efbc:TermCode/@listName='applicability']/efac:FieldsPrivacy[efbc:FieldIdentifierCode/text()='sub-val-kno']/efbc:ReasonDescription</v>
      </c>
      <c r="AA396" s="84" t="str">
        <f>IF(AND(LEFT(MasterCMCopy!$C396,6)="BT-196", MasterCMCopy!$C396&lt;&gt;MasterCMCopy!$C395),MasterCMCopy!$C396,"")</f>
        <v/>
      </c>
      <c r="AB396" s="84" t="str">
        <f>IF(AND(LEFT(MasterCMCopy!$C396,6)="BT-196", MasterCMCopy!$C396&lt;&gt;MasterCMCopy!$C395), MasterCMCopy!$D396 &amp; " of " &amp; MasterCMCopy!$L396 &amp; " under " &amp; MasterCMCopy!$I396,"")</f>
        <v/>
      </c>
      <c r="AC396" s="84" t="str">
        <f t="shared" si="4"/>
        <v/>
      </c>
      <c r="AD396" s="84" t="str">
        <f t="shared" si="5"/>
        <v/>
      </c>
      <c r="AE396" s="90"/>
      <c r="AF396" s="90"/>
    </row>
    <row r="397">
      <c r="A397" s="84" t="str">
        <f t="shared" si="1"/>
        <v/>
      </c>
      <c r="B397" s="84" t="str">
        <f>IF(MasterCMCopy!$X397="","---", "tedm:" &amp; IF(LEFT(MasterCMCopy!$C397, 3)="ND-", IF(LEFT(MasterCMCopy!$C401, 3)="ND-", MasterCMCopy!$L403, MasterCMCopy!$L401) &amp; "-" &amp; MasterCMCopy!$C397, MasterCMCopy!$L397 &amp; "-" &amp; MasterCMCopy!$I397))</f>
        <v>tedm:MG-NonPublishedInformation-ND-SubcontractingValueKnownUnpublish</v>
      </c>
      <c r="C397" s="85" t="str">
        <f>IF(AND(LEFT(MasterCMCopy!$C397,6)="BT-195", OR(LEFT(MasterCMCopy!$C396,3)="ND-",$B397&lt;&gt;$B396)),MasterCMCopy!$L397,"")</f>
        <v/>
      </c>
      <c r="D397" s="84" t="str">
        <f>IF(AND(LEFT(MasterCMCopy!$C397,3)="ND-", OR(MasterCMCopy!$N397&lt;&gt;MasterCMCopy!$N396, MasterCMCopy!$P397&lt;&gt;MasterCMCopy!$P396)),MasterCMCopy!$C397,"")</f>
        <v/>
      </c>
      <c r="E397" s="84" t="str">
        <f>IF(AND(LEFT(MasterCMCopy!$C397,3)="ND-", OR(MasterCMCopy!$N397&lt;&gt;MasterCMCopy!$N396, MasterCMCopy!$P397&lt;&gt;MasterCMCopy!$P396)),MasterCMCopy!$N397,"")</f>
        <v/>
      </c>
      <c r="F397" s="86" t="str">
        <f>IFERROR(__xludf.DUMMYFUNCTION("IF($E397="""", """", REGEXEXTRACT($E397,""efbc:FieldIdentifierCode[^\]]+""))"),"")</f>
        <v/>
      </c>
      <c r="G397" s="87" t="str">
        <f>MasterCMCopy!A397</f>
        <v>1.9</v>
      </c>
      <c r="H397" s="87" t="str">
        <f>MasterCMCopy!B397</f>
        <v/>
      </c>
      <c r="J397" s="86" t="str">
        <f>IF(LEFT(MasterCMCopy!$C397,3)="ND-", IF(LEFT(MasterCMCopy!$X397,10)&lt;&gt;"epo:NonPub", MasterCMCopy!$L397, IF(RIGHT(MasterCMCopy!$X397,13)="epo:Procedure", "MG-Procedure", "")), "")</f>
        <v/>
      </c>
      <c r="K397" s="85" t="str">
        <f>IF(J397="", "", IF(J397="MG-Procedure", "ND-Root", MasterCMCopy!H397))</f>
        <v/>
      </c>
      <c r="L397" s="84" t="str">
        <f>IF($J397="", "", MasterCMCopy!$C397 &amp; " (concernsMaskedObject)")</f>
        <v/>
      </c>
      <c r="M397" s="84" t="str">
        <f>IFERROR(__xludf.DUMMYFUNCTION("IF($J397="""", """", ""Connection from NonPublishedInformation to "" &amp; REGEXEXTRACT(MasterCMCopy!$X397, "".*:(.*)"") &amp; "" under "" &amp; $J397 &amp; ""_"" &amp; $K397)"),"")</f>
        <v/>
      </c>
      <c r="N397" s="84" t="str">
        <f t="shared" si="6"/>
        <v/>
      </c>
      <c r="O397" s="86" t="str">
        <f>IFERROR(__xludf.DUMMYFUNCTION("IF($J397="""", """", IF($J397=""MG-Procedure"", """", REGEXREPLACE(MasterCMCopy!$P397,""\[[^\]]+\]"","""")))"),"")</f>
        <v/>
      </c>
      <c r="P397" s="83" t="str">
        <f>IFERROR(__xludf.DUMMYFUNCTION("REGEXREPLACE($O397,""[^/]+"","".."")"),"")</f>
        <v/>
      </c>
      <c r="Q397" s="84" t="str">
        <f>IF(AND(LEFT(MasterCMCopy!$C397,6)="BT-195", OR(MasterCMCopy!$O397&lt;&gt;MasterCMCopy!$O396,$G397&lt;&gt;$G396,$H397&lt;&gt;$H396)),MasterCMCopy!$C397,"")</f>
        <v/>
      </c>
      <c r="R397" s="84" t="str">
        <f>IF(AND(LEFT(MasterCMCopy!$C397,6)="BT-195", OR(MasterCMCopy!$O397&lt;&gt;MasterCMCopy!$O396,$G397&lt;&gt;$G396,$H397&lt;&gt;$H396)), "The field " &amp; MasterCMCopy!$C397 &amp; ", " &amp; MasterCMCopy!$D397 &amp; ", specifies information to generate the URI of the masked property","")</f>
        <v/>
      </c>
      <c r="S397" s="84" t="str">
        <f>IF(AND(LEFT(MasterCMCopy!$C397,6)="BT-195", OR(MasterCMCopy!$O397&lt;&gt;MasterCMCopy!$O396,$G397&lt;&gt;$G396,$H397&lt;&gt;$H396)),MasterCMCopy!$O397,"")</f>
        <v/>
      </c>
      <c r="T397" s="84" t="str">
        <f>IFERROR(__xludf.DUMMYFUNCTION("IF(AND(LEFT(MasterCMCopy!$C397,6)=""BT-195"", MasterCMCopy!$O397&lt;&gt;MasterCMCopy!$O396),IFNA(REGEXEXTRACT(MasterCMCopy!$Y397,""&lt;(.*)&gt;""),""UNKNOWN""),"""")"),"")</f>
        <v/>
      </c>
      <c r="U397" s="84" t="str">
        <f>IF(AND(LEFT(MasterCMCopy!$C397,6)="BT-197", MasterCMCopy!$C397&lt;&gt;MasterCMCopy!$C396),MasterCMCopy!$C397,"")</f>
        <v/>
      </c>
      <c r="V397" s="84" t="str">
        <f>IF(AND(LEFT(MasterCMCopy!$C397,6)="BT-197", MasterCMCopy!$C397&lt;&gt;MasterCMCopy!$C396), "In " &amp; MasterCMCopy!$C397 &amp; ", " &amp; MasterCMCopy!$D397 &amp; ", we link to the at-voc:non-publication-justification controlled list","")</f>
        <v/>
      </c>
      <c r="W397" s="84" t="str">
        <f>IF(AND(LEFT(MasterCMCopy!$C397,6)="BT-198", MasterCMCopy!$C397&lt;&gt;MasterCMCopy!$C396),MasterCMCopy!$C397,"")</f>
        <v/>
      </c>
      <c r="X397" s="84" t="str">
        <f>IF(AND(LEFT(MasterCMCopy!$C397,6)="BT-198", MasterCMCopy!$C397&lt;&gt;MasterCMCopy!$C396), MasterCMCopy!$D397 &amp; IF(AND(MasterCMCopy!$C397=MasterCMCopy!$C398, MasterCMCopy!$D397&lt;&gt;MasterCMCopy!$D398), (" (" &amp; MasterCMCopy!$D398 &amp; " below SDK 1.6)"), ""),"")</f>
        <v/>
      </c>
      <c r="Y397" s="84" t="str">
        <f t="shared" si="2"/>
        <v>tedm:MG-langString-hasConfidentialityJustification--NonPublishedInformation-ND-SubcontractingValueKnownUnpublish</v>
      </c>
      <c r="Z397" s="84" t="str">
        <f t="shared" si="3"/>
        <v/>
      </c>
      <c r="AA397" s="84" t="str">
        <f>IF(AND(LEFT(MasterCMCopy!$C397,6)="BT-196", MasterCMCopy!$C397&lt;&gt;MasterCMCopy!$C396),MasterCMCopy!$C397,"")</f>
        <v/>
      </c>
      <c r="AB397" s="84" t="str">
        <f>IF(AND(LEFT(MasterCMCopy!$C397,6)="BT-196", MasterCMCopy!$C397&lt;&gt;MasterCMCopy!$C396), MasterCMCopy!$D397 &amp; " of " &amp; MasterCMCopy!$L397 &amp; " under " &amp; MasterCMCopy!$I397,"")</f>
        <v/>
      </c>
      <c r="AC397" s="84" t="str">
        <f t="shared" si="4"/>
        <v/>
      </c>
      <c r="AD397" s="84" t="str">
        <f t="shared" si="5"/>
        <v/>
      </c>
    </row>
    <row r="398">
      <c r="A398" s="84" t="str">
        <f t="shared" si="1"/>
        <v/>
      </c>
      <c r="B398" s="84" t="str">
        <f>IF(MasterCMCopy!$X398="","---", "tedm:" &amp; IF(LEFT(MasterCMCopy!$C398, 3)="ND-", IF(LEFT(MasterCMCopy!$C402, 3)="ND-", MasterCMCopy!$L404, MasterCMCopy!$L402) &amp; "-" &amp; MasterCMCopy!$C398, MasterCMCopy!$L398 &amp; "-" &amp; MasterCMCopy!$I398))</f>
        <v>tedm:MG-NonPublishedInformation-ND-SubcontractingValueKnownUnpublish</v>
      </c>
      <c r="C398" s="85" t="str">
        <f>IF(AND(LEFT(MasterCMCopy!$C398,6)="BT-195", OR(LEFT(MasterCMCopy!$C397,3)="ND-",$B398&lt;&gt;$B397)),MasterCMCopy!$L398,"")</f>
        <v/>
      </c>
      <c r="D398" s="84" t="str">
        <f>IF(AND(LEFT(MasterCMCopy!$C398,3)="ND-", OR(MasterCMCopy!$N398&lt;&gt;MasterCMCopy!$N397, MasterCMCopy!$P398&lt;&gt;MasterCMCopy!$P397)),MasterCMCopy!$C398,"")</f>
        <v/>
      </c>
      <c r="E398" s="84" t="str">
        <f>IF(AND(LEFT(MasterCMCopy!$C398,3)="ND-", OR(MasterCMCopy!$N398&lt;&gt;MasterCMCopy!$N397, MasterCMCopy!$P398&lt;&gt;MasterCMCopy!$P397)),MasterCMCopy!$N398,"")</f>
        <v/>
      </c>
      <c r="F398" s="86" t="str">
        <f>IFERROR(__xludf.DUMMYFUNCTION("IF($E398="""", """", REGEXEXTRACT($E398,""efbc:FieldIdentifierCode[^\]]+""))"),"")</f>
        <v/>
      </c>
      <c r="G398" s="87" t="str">
        <f>MasterCMCopy!A398</f>
        <v>1.9</v>
      </c>
      <c r="H398" s="87" t="str">
        <f>MasterCMCopy!B398</f>
        <v/>
      </c>
      <c r="J398" s="86" t="str">
        <f>IF(LEFT(MasterCMCopy!$C398,3)="ND-", IF(LEFT(MasterCMCopy!$X398,10)&lt;&gt;"epo:NonPub", MasterCMCopy!$L398, IF(RIGHT(MasterCMCopy!$X398,13)="epo:Procedure", "MG-Procedure", "")), "")</f>
        <v>MG-SubcontractingEstimate-foreseesSubcontracting-Tender</v>
      </c>
      <c r="K398" s="85" t="str">
        <f>IF(J398="", "", IF(J398="MG-Procedure", "ND-Root", MasterCMCopy!H398))</f>
        <v>ND-SubcontractedContract</v>
      </c>
      <c r="L398" s="84" t="str">
        <f>IF($J398="", "", MasterCMCopy!$C398 &amp; " (concernsMaskedObject)")</f>
        <v>ND-SubcontractingValueKnownUnpublish (concernsMaskedObject)</v>
      </c>
      <c r="M398" s="84" t="str">
        <f>IFERROR(__xludf.DUMMYFUNCTION("IF($J398="""", """", ""Connection from NonPublishedInformation to "" &amp; REGEXEXTRACT(MasterCMCopy!$X398, "".*:(.*)"") &amp; "" under "" &amp; $J398 &amp; ""_"" &amp; $K398)"),"Connection from NonPublishedInformation to SubcontractingEstimate under MG-SubcontractingEstimate-foreseesSubcontracting-Tender_ND-SubcontractedContract")</f>
        <v>Connection from NonPublishedInformation to SubcontractingEstimate under MG-SubcontractingEstimate-foreseesSubcontracting-Tender_ND-SubcontractedContract</v>
      </c>
      <c r="N398" s="84" t="str">
        <f t="shared" si="6"/>
        <v>tedm:MG-SubcontractingEstimate-foreseesSubcontracting-Tender_ND-SubcontractedContract</v>
      </c>
      <c r="O398" s="86" t="str">
        <f>IFERROR(__xludf.DUMMYFUNCTION("IF($J398="""", """", IF($J398=""MG-Procedure"", """", REGEXREPLACE(MasterCMCopy!$P398,""\[[^\]]+\]"","""")))"),"efac:FieldsPrivacy")</f>
        <v>efac:FieldsPrivacy</v>
      </c>
      <c r="P398" s="83" t="str">
        <f>IFERROR(__xludf.DUMMYFUNCTION("REGEXREPLACE($O398,""[^/]+"","".."")"),"..")</f>
        <v>..</v>
      </c>
      <c r="Q398" s="84" t="str">
        <f>IF(AND(LEFT(MasterCMCopy!$C398,6)="BT-195", OR(MasterCMCopy!$O398&lt;&gt;MasterCMCopy!$O397,$G398&lt;&gt;$G397,$H398&lt;&gt;$H397)),MasterCMCopy!$C398,"")</f>
        <v/>
      </c>
      <c r="R398" s="84" t="str">
        <f>IF(AND(LEFT(MasterCMCopy!$C398,6)="BT-195", OR(MasterCMCopy!$O398&lt;&gt;MasterCMCopy!$O397,$G398&lt;&gt;$G397,$H398&lt;&gt;$H397)), "The field " &amp; MasterCMCopy!$C398 &amp; ", " &amp; MasterCMCopy!$D398 &amp; ", specifies information to generate the URI of the masked property","")</f>
        <v/>
      </c>
      <c r="S398" s="84" t="str">
        <f>IF(AND(LEFT(MasterCMCopy!$C398,6)="BT-195", OR(MasterCMCopy!$O398&lt;&gt;MasterCMCopy!$O397,$G398&lt;&gt;$G397,$H398&lt;&gt;$H397)),MasterCMCopy!$O398,"")</f>
        <v/>
      </c>
      <c r="T398" s="84" t="str">
        <f>IFERROR(__xludf.DUMMYFUNCTION("IF(AND(LEFT(MasterCMCopy!$C398,6)=""BT-195"", MasterCMCopy!$O398&lt;&gt;MasterCMCopy!$O397),IFNA(REGEXEXTRACT(MasterCMCopy!$Y398,""&lt;(.*)&gt;""),""UNKNOWN""),"""")"),"")</f>
        <v/>
      </c>
      <c r="U398" s="84" t="str">
        <f>IF(AND(LEFT(MasterCMCopy!$C398,6)="BT-197", MasterCMCopy!$C398&lt;&gt;MasterCMCopy!$C397),MasterCMCopy!$C398,"")</f>
        <v/>
      </c>
      <c r="V398" s="84" t="str">
        <f>IF(AND(LEFT(MasterCMCopy!$C398,6)="BT-197", MasterCMCopy!$C398&lt;&gt;MasterCMCopy!$C397), "In " &amp; MasterCMCopy!$C398 &amp; ", " &amp; MasterCMCopy!$D398 &amp; ", we link to the at-voc:non-publication-justification controlled list","")</f>
        <v/>
      </c>
      <c r="W398" s="84" t="str">
        <f>IF(AND(LEFT(MasterCMCopy!$C398,6)="BT-198", MasterCMCopy!$C398&lt;&gt;MasterCMCopy!$C397),MasterCMCopy!$C398,"")</f>
        <v/>
      </c>
      <c r="X398" s="84" t="str">
        <f>IF(AND(LEFT(MasterCMCopy!$C398,6)="BT-198", MasterCMCopy!$C398&lt;&gt;MasterCMCopy!$C397), MasterCMCopy!$D398 &amp; IF(AND(MasterCMCopy!$C398=MasterCMCopy!$C399, MasterCMCopy!$D398&lt;&gt;MasterCMCopy!$D399), (" (" &amp; MasterCMCopy!$D399 &amp; " below SDK 1.6)"), ""),"")</f>
        <v/>
      </c>
      <c r="Y398" s="84" t="str">
        <f t="shared" si="2"/>
        <v>tedm:MG-langString-hasConfidentialityJustification--NonPublishedInformation-ND-SubcontractingValueKnownUnpublish</v>
      </c>
      <c r="Z398" s="84" t="str">
        <f t="shared" si="3"/>
        <v/>
      </c>
      <c r="AA398" s="84" t="str">
        <f>IF(AND(LEFT(MasterCMCopy!$C398,6)="BT-196", MasterCMCopy!$C398&lt;&gt;MasterCMCopy!$C397),MasterCMCopy!$C398,"")</f>
        <v/>
      </c>
      <c r="AB398" s="84" t="str">
        <f>IF(AND(LEFT(MasterCMCopy!$C398,6)="BT-196", MasterCMCopy!$C398&lt;&gt;MasterCMCopy!$C397), MasterCMCopy!$D398 &amp; " of " &amp; MasterCMCopy!$L398 &amp; " under " &amp; MasterCMCopy!$I398,"")</f>
        <v/>
      </c>
      <c r="AC398" s="84" t="str">
        <f t="shared" si="4"/>
        <v/>
      </c>
      <c r="AD398" s="84" t="str">
        <f t="shared" si="5"/>
        <v/>
      </c>
    </row>
    <row r="399">
      <c r="A399" s="84" t="str">
        <f t="shared" si="1"/>
        <v/>
      </c>
      <c r="B399" s="84" t="str">
        <f>IF(MasterCMCopy!$X399="","---", "tedm:" &amp; IF(LEFT(MasterCMCopy!$C399, 3)="ND-", IF(LEFT(MasterCMCopy!$C403, 3)="ND-", MasterCMCopy!$L405, MasterCMCopy!$L403) &amp; "-" &amp; MasterCMCopy!$C399, MasterCMCopy!$L399 &amp; "-" &amp; MasterCMCopy!$I399))</f>
        <v>tedm:MG-NonPublishedInformation-ND-SubcontractingValueKnownUnpublish</v>
      </c>
      <c r="C399" s="85" t="str">
        <f>IF(AND(LEFT(MasterCMCopy!$C399,6)="BT-195", OR(LEFT(MasterCMCopy!$C398,3)="ND-",$B399&lt;&gt;$B398)),MasterCMCopy!$L399,"")</f>
        <v>MG-NonPublishedInformation</v>
      </c>
      <c r="D399" s="84" t="str">
        <f>IF(AND(LEFT(MasterCMCopy!$C399,3)="ND-", OR(MasterCMCopy!$N399&lt;&gt;MasterCMCopy!$N398, MasterCMCopy!$P399&lt;&gt;MasterCMCopy!$P398)),MasterCMCopy!$C399,"")</f>
        <v/>
      </c>
      <c r="E399" s="84" t="str">
        <f>IF(AND(LEFT(MasterCMCopy!$C399,3)="ND-", OR(MasterCMCopy!$N399&lt;&gt;MasterCMCopy!$N398, MasterCMCopy!$P399&lt;&gt;MasterCMCopy!$P398)),MasterCMCopy!$N399,"")</f>
        <v/>
      </c>
      <c r="F399" s="86" t="str">
        <f>IFERROR(__xludf.DUMMYFUNCTION("IF($E399="""", """", REGEXEXTRACT($E399,""efbc:FieldIdentifierCode[^\]]+""))"),"")</f>
        <v/>
      </c>
      <c r="G399" s="87" t="str">
        <f>MasterCMCopy!A399</f>
        <v/>
      </c>
      <c r="H399" s="87" t="str">
        <f>MasterCMCopy!B399</f>
        <v>1.8</v>
      </c>
      <c r="J399" s="86" t="str">
        <f>IF(LEFT(MasterCMCopy!$C399,3)="ND-", IF(LEFT(MasterCMCopy!$X399,10)&lt;&gt;"epo:NonPub", MasterCMCopy!$L399, IF(RIGHT(MasterCMCopy!$X399,13)="epo:Procedure", "MG-Procedure", "")), "")</f>
        <v/>
      </c>
      <c r="K399" s="85" t="str">
        <f>IF(J399="", "", IF(J399="MG-Procedure", "ND-Root", MasterCMCopy!H399))</f>
        <v/>
      </c>
      <c r="L399" s="84" t="str">
        <f>IF($J399="", "", MasterCMCopy!$C399 &amp; " (concernsMaskedObject)")</f>
        <v/>
      </c>
      <c r="M399" s="84" t="str">
        <f>IFERROR(__xludf.DUMMYFUNCTION("IF($J399="""", """", ""Connection from NonPublishedInformation to "" &amp; REGEXEXTRACT(MasterCMCopy!$X399, "".*:(.*)"") &amp; "" under "" &amp; $J399 &amp; ""_"" &amp; $K399)"),"")</f>
        <v/>
      </c>
      <c r="N399" s="84" t="str">
        <f t="shared" si="6"/>
        <v/>
      </c>
      <c r="O399" s="86" t="str">
        <f>IFERROR(__xludf.DUMMYFUNCTION("IF($J399="""", """", IF($J399=""MG-Procedure"", """", REGEXREPLACE(MasterCMCopy!$P399,""\[[^\]]+\]"","""")))"),"")</f>
        <v/>
      </c>
      <c r="P399" s="83" t="str">
        <f>IFERROR(__xludf.DUMMYFUNCTION("REGEXREPLACE($O399,""[^/]+"","".."")"),"")</f>
        <v/>
      </c>
      <c r="Q399" s="84" t="str">
        <f>IF(AND(LEFT(MasterCMCopy!$C399,6)="BT-195", OR(MasterCMCopy!$O399&lt;&gt;MasterCMCopy!$O398,$G399&lt;&gt;$G398,$H399&lt;&gt;$H398)),MasterCMCopy!$C399,"")</f>
        <v>BT-195(BT-730)-Tender</v>
      </c>
      <c r="R399" s="84" t="str">
        <f>IF(AND(LEFT(MasterCMCopy!$C399,6)="BT-195", OR(MasterCMCopy!$O399&lt;&gt;MasterCMCopy!$O398,$G399&lt;&gt;$G398,$H399&lt;&gt;$H398)), "The field " &amp; MasterCMCopy!$C399 &amp; ", " &amp; MasterCMCopy!$D399 &amp; ", specifies information to generate the URI of the masked property","")</f>
        <v>The field BT-195(BT-730)-Tender, Unpublished Identifier, specifies information to generate the URI of the masked property</v>
      </c>
      <c r="S399" s="84" t="str">
        <f>IF(AND(LEFT(MasterCMCopy!$C399,6)="BT-195", OR(MasterCMCopy!$O399&lt;&gt;MasterCMCopy!$O398,$G399&lt;&gt;$G398,$H399&lt;&gt;$H398)),MasterCMCopy!$O399,"")</f>
        <v>efbc:FieldIdentifierCode/text() = 'sub-val-kno'</v>
      </c>
      <c r="T399" s="88" t="str">
        <f>IFERROR(__xludf.DUMMYFUNCTION("IF(AND(LEFT(MasterCMCopy!$C399,6)=""BT-195"", MasterCMCopy!$O399&lt;&gt;MasterCMCopy!$O398),IFNA(REGEXEXTRACT(MasterCMCopy!$Y399,""&lt;(.*)&gt;""),""UNKNOWN""),"""")"),"http://data.europa.eu/a4g/ontology#isSubcontractingValueKnown")</f>
        <v>http://data.europa.eu/a4g/ontology#isSubcontractingValueKnown</v>
      </c>
      <c r="U399" s="84" t="str">
        <f>IF(AND(LEFT(MasterCMCopy!$C399,6)="BT-197", MasterCMCopy!$C399&lt;&gt;MasterCMCopy!$C398),MasterCMCopy!$C399,"")</f>
        <v/>
      </c>
      <c r="V399" s="84" t="str">
        <f>IF(AND(LEFT(MasterCMCopy!$C399,6)="BT-197", MasterCMCopy!$C399&lt;&gt;MasterCMCopy!$C398), "In " &amp; MasterCMCopy!$C399 &amp; ", " &amp; MasterCMCopy!$D399 &amp; ", we link to the at-voc:non-publication-justification controlled list","")</f>
        <v/>
      </c>
      <c r="W399" s="84" t="str">
        <f>IF(AND(LEFT(MasterCMCopy!$C399,6)="BT-198", MasterCMCopy!$C399&lt;&gt;MasterCMCopy!$C398),MasterCMCopy!$C399,"")</f>
        <v/>
      </c>
      <c r="X399" s="84" t="str">
        <f>IF(AND(LEFT(MasterCMCopy!$C399,6)="BT-198", MasterCMCopy!$C399&lt;&gt;MasterCMCopy!$C398), MasterCMCopy!$D399 &amp; IF(AND(MasterCMCopy!$C399=MasterCMCopy!$C400, MasterCMCopy!$D399&lt;&gt;MasterCMCopy!$D400), (" (" &amp; MasterCMCopy!$D400 &amp; " below SDK 1.6)"), ""),"")</f>
        <v/>
      </c>
      <c r="Y399" s="84" t="str">
        <f t="shared" si="2"/>
        <v>tedm:MG-langString-hasConfidentialityJustification--NonPublishedInformation-ND-SubcontractingValueKnownUnpublish</v>
      </c>
      <c r="Z399" s="84" t="str">
        <f t="shared" si="3"/>
        <v/>
      </c>
      <c r="AA399" s="84" t="str">
        <f>IF(AND(LEFT(MasterCMCopy!$C399,6)="BT-196", MasterCMCopy!$C399&lt;&gt;MasterCMCopy!$C398),MasterCMCopy!$C399,"")</f>
        <v/>
      </c>
      <c r="AB399" s="84" t="str">
        <f>IF(AND(LEFT(MasterCMCopy!$C399,6)="BT-196", MasterCMCopy!$C399&lt;&gt;MasterCMCopy!$C398), MasterCMCopy!$D399 &amp; " of " &amp; MasterCMCopy!$L399 &amp; " under " &amp; MasterCMCopy!$I399,"")</f>
        <v/>
      </c>
      <c r="AC399" s="84" t="str">
        <f t="shared" si="4"/>
        <v/>
      </c>
      <c r="AD399" s="84" t="str">
        <f t="shared" si="5"/>
        <v/>
      </c>
    </row>
    <row r="400">
      <c r="A400" s="84" t="str">
        <f t="shared" si="1"/>
        <v/>
      </c>
      <c r="B400" s="84" t="str">
        <f>IF(MasterCMCopy!$X400="","---", "tedm:" &amp; IF(LEFT(MasterCMCopy!$C400, 3)="ND-", IF(LEFT(MasterCMCopy!$C404, 3)="ND-", MasterCMCopy!$L406, MasterCMCopy!$L404) &amp; "-" &amp; MasterCMCopy!$C400, MasterCMCopy!$L400 &amp; "-" &amp; MasterCMCopy!$I400))</f>
        <v>tedm:MG-NonPublishedInformation-ND-SubcontractingValueKnownUnpublish</v>
      </c>
      <c r="C400" s="85" t="str">
        <f>IF(AND(LEFT(MasterCMCopy!$C400,6)="BT-195", OR(LEFT(MasterCMCopy!$C399,3)="ND-",$B400&lt;&gt;$B399)),MasterCMCopy!$L400,"")</f>
        <v/>
      </c>
      <c r="D400" s="84" t="str">
        <f>IF(AND(LEFT(MasterCMCopy!$C400,3)="ND-", OR(MasterCMCopy!$N400&lt;&gt;MasterCMCopy!$N399, MasterCMCopy!$P400&lt;&gt;MasterCMCopy!$P399)),MasterCMCopy!$C400,"")</f>
        <v/>
      </c>
      <c r="E400" s="84" t="str">
        <f>IF(AND(LEFT(MasterCMCopy!$C400,3)="ND-", OR(MasterCMCopy!$N400&lt;&gt;MasterCMCopy!$N399, MasterCMCopy!$P400&lt;&gt;MasterCMCopy!$P399)),MasterCMCopy!$N400,"")</f>
        <v/>
      </c>
      <c r="F400" s="86" t="str">
        <f>IFERROR(__xludf.DUMMYFUNCTION("IF($E400="""", """", REGEXEXTRACT($E400,""efbc:FieldIdentifierCode[^\]]+""))"),"")</f>
        <v/>
      </c>
      <c r="G400" s="87" t="str">
        <f>MasterCMCopy!A400</f>
        <v>1.9</v>
      </c>
      <c r="H400" s="87" t="str">
        <f>MasterCMCopy!B400</f>
        <v/>
      </c>
      <c r="J400" s="86" t="str">
        <f>IF(LEFT(MasterCMCopy!$C400,3)="ND-", IF(LEFT(MasterCMCopy!$X400,10)&lt;&gt;"epo:NonPub", MasterCMCopy!$L400, IF(RIGHT(MasterCMCopy!$X400,13)="epo:Procedure", "MG-Procedure", "")), "")</f>
        <v/>
      </c>
      <c r="K400" s="85" t="str">
        <f>IF(J400="", "", IF(J400="MG-Procedure", "ND-Root", MasterCMCopy!H400))</f>
        <v/>
      </c>
      <c r="L400" s="84" t="str">
        <f>IF($J400="", "", MasterCMCopy!$C400 &amp; " (concernsMaskedObject)")</f>
        <v/>
      </c>
      <c r="M400" s="84" t="str">
        <f>IFERROR(__xludf.DUMMYFUNCTION("IF($J400="""", """", ""Connection from NonPublishedInformation to "" &amp; REGEXEXTRACT(MasterCMCopy!$X400, "".*:(.*)"") &amp; "" under "" &amp; $J400 &amp; ""_"" &amp; $K400)"),"")</f>
        <v/>
      </c>
      <c r="N400" s="84" t="str">
        <f t="shared" si="6"/>
        <v/>
      </c>
      <c r="O400" s="86" t="str">
        <f>IFERROR(__xludf.DUMMYFUNCTION("IF($J400="""", """", IF($J400=""MG-Procedure"", """", REGEXREPLACE(MasterCMCopy!$P400,""\[[^\]]+\]"","""")))"),"")</f>
        <v/>
      </c>
      <c r="P400" s="83" t="str">
        <f>IFERROR(__xludf.DUMMYFUNCTION("REGEXREPLACE($O400,""[^/]+"","".."")"),"")</f>
        <v/>
      </c>
      <c r="Q400" s="84" t="str">
        <f>IF(AND(LEFT(MasterCMCopy!$C400,6)="BT-195", OR(MasterCMCopy!$O400&lt;&gt;MasterCMCopy!$O399,$G400&lt;&gt;$G399,$H400&lt;&gt;$H399)),MasterCMCopy!$C400,"")</f>
        <v>BT-195(BT-730)-Tender</v>
      </c>
      <c r="R400" s="84" t="str">
        <f>IF(AND(LEFT(MasterCMCopy!$C400,6)="BT-195", OR(MasterCMCopy!$O400&lt;&gt;MasterCMCopy!$O399,$G400&lt;&gt;$G399,$H400&lt;&gt;$H399)), "The field " &amp; MasterCMCopy!$C400 &amp; ", " &amp; MasterCMCopy!$D400 &amp; ", specifies information to generate the URI of the masked property","")</f>
        <v>The field BT-195(BT-730)-Tender, Unpublished Identifier, specifies information to generate the URI of the masked property</v>
      </c>
      <c r="S400" s="84" t="str">
        <f>IF(AND(LEFT(MasterCMCopy!$C400,6)="BT-195", OR(MasterCMCopy!$O400&lt;&gt;MasterCMCopy!$O399,$G400&lt;&gt;$G399,$H400&lt;&gt;$H399)),MasterCMCopy!$O400,"")</f>
        <v>efbc:FieldIdentifierCode/text() = 'sub-val-kno'</v>
      </c>
      <c r="T400" s="84" t="str">
        <f>IFERROR(__xludf.DUMMYFUNCTION("IF(AND(LEFT(MasterCMCopy!$C400,6)=""BT-195"", MasterCMCopy!$O400&lt;&gt;MasterCMCopy!$O399),IFNA(REGEXEXTRACT(MasterCMCopy!$Y400,""&lt;(.*)&gt;""),""UNKNOWN""),"""")"),"")</f>
        <v/>
      </c>
      <c r="U400" s="84" t="str">
        <f>IF(AND(LEFT(MasterCMCopy!$C400,6)="BT-197", MasterCMCopy!$C400&lt;&gt;MasterCMCopy!$C399),MasterCMCopy!$C400,"")</f>
        <v/>
      </c>
      <c r="V400" s="84" t="str">
        <f>IF(AND(LEFT(MasterCMCopy!$C400,6)="BT-197", MasterCMCopy!$C400&lt;&gt;MasterCMCopy!$C399), "In " &amp; MasterCMCopy!$C400 &amp; ", " &amp; MasterCMCopy!$D400 &amp; ", we link to the at-voc:non-publication-justification controlled list","")</f>
        <v/>
      </c>
      <c r="W400" s="84" t="str">
        <f>IF(AND(LEFT(MasterCMCopy!$C400,6)="BT-198", MasterCMCopy!$C400&lt;&gt;MasterCMCopy!$C399),MasterCMCopy!$C400,"")</f>
        <v/>
      </c>
      <c r="X400" s="84" t="str">
        <f>IF(AND(LEFT(MasterCMCopy!$C400,6)="BT-198", MasterCMCopy!$C400&lt;&gt;MasterCMCopy!$C399), MasterCMCopy!$D400 &amp; IF(AND(MasterCMCopy!$C400=MasterCMCopy!$C401, MasterCMCopy!$D400&lt;&gt;MasterCMCopy!$D401), (" (" &amp; MasterCMCopy!$D401 &amp; " below SDK 1.6)"), ""),"")</f>
        <v/>
      </c>
      <c r="Y400" s="84" t="str">
        <f t="shared" si="2"/>
        <v>tedm:MG-langString-hasConfidentialityJustification--NonPublishedInformation-ND-SubcontractingValueKnownUnpublish</v>
      </c>
      <c r="Z400" s="84" t="str">
        <f t="shared" si="3"/>
        <v/>
      </c>
      <c r="AA400" s="84" t="str">
        <f>IF(AND(LEFT(MasterCMCopy!$C400,6)="BT-196", MasterCMCopy!$C400&lt;&gt;MasterCMCopy!$C399),MasterCMCopy!$C400,"")</f>
        <v/>
      </c>
      <c r="AB400" s="84" t="str">
        <f>IF(AND(LEFT(MasterCMCopy!$C400,6)="BT-196", MasterCMCopy!$C400&lt;&gt;MasterCMCopy!$C399), MasterCMCopy!$D400 &amp; " of " &amp; MasterCMCopy!$L400 &amp; " under " &amp; MasterCMCopy!$I400,"")</f>
        <v/>
      </c>
      <c r="AC400" s="84" t="str">
        <f t="shared" si="4"/>
        <v/>
      </c>
      <c r="AD400" s="84" t="str">
        <f t="shared" si="5"/>
        <v/>
      </c>
    </row>
    <row r="401">
      <c r="A401" s="84" t="str">
        <f t="shared" si="1"/>
        <v/>
      </c>
      <c r="B401" s="84" t="str">
        <f>IF(MasterCMCopy!$X401="","---", "tedm:" &amp; IF(LEFT(MasterCMCopy!$C401, 3)="ND-", IF(LEFT(MasterCMCopy!$C405, 3)="ND-", MasterCMCopy!$L407, MasterCMCopy!$L405) &amp; "-" &amp; MasterCMCopy!$C401, MasterCMCopy!$L401 &amp; "-" &amp; MasterCMCopy!$I401))</f>
        <v>tedm:MG-NonPublishedInformation-ND-SubcontractingValueKnownUnpublish</v>
      </c>
      <c r="C401" s="85" t="str">
        <f>IF(AND(LEFT(MasterCMCopy!$C401,6)="BT-195", OR(LEFT(MasterCMCopy!$C400,3)="ND-",$B401&lt;&gt;$B400)),MasterCMCopy!$L401,"")</f>
        <v/>
      </c>
      <c r="D401" s="84" t="str">
        <f>IF(AND(LEFT(MasterCMCopy!$C401,3)="ND-", OR(MasterCMCopy!$N401&lt;&gt;MasterCMCopy!$N400, MasterCMCopy!$P401&lt;&gt;MasterCMCopy!$P400)),MasterCMCopy!$C401,"")</f>
        <v/>
      </c>
      <c r="E401" s="84" t="str">
        <f>IF(AND(LEFT(MasterCMCopy!$C401,3)="ND-", OR(MasterCMCopy!$N401&lt;&gt;MasterCMCopy!$N400, MasterCMCopy!$P401&lt;&gt;MasterCMCopy!$P400)),MasterCMCopy!$N401,"")</f>
        <v/>
      </c>
      <c r="F401" s="86" t="str">
        <f>IFERROR(__xludf.DUMMYFUNCTION("IF($E401="""", """", REGEXEXTRACT($E401,""efbc:FieldIdentifierCode[^\]]+""))"),"")</f>
        <v/>
      </c>
      <c r="G401" s="87" t="str">
        <f>MasterCMCopy!A401</f>
        <v/>
      </c>
      <c r="H401" s="87" t="str">
        <f>MasterCMCopy!B401</f>
        <v>1.8</v>
      </c>
      <c r="J401" s="86" t="str">
        <f>IF(LEFT(MasterCMCopy!$C401,3)="ND-", IF(LEFT(MasterCMCopy!$X401,10)&lt;&gt;"epo:NonPub", MasterCMCopy!$L401, IF(RIGHT(MasterCMCopy!$X401,13)="epo:Procedure", "MG-Procedure", "")), "")</f>
        <v/>
      </c>
      <c r="K401" s="85" t="str">
        <f>IF(J401="", "", IF(J401="MG-Procedure", "ND-Root", MasterCMCopy!H401))</f>
        <v/>
      </c>
      <c r="L401" s="84" t="str">
        <f>IF($J401="", "", MasterCMCopy!$C401 &amp; " (concernsMaskedObject)")</f>
        <v/>
      </c>
      <c r="M401" s="84" t="str">
        <f>IFERROR(__xludf.DUMMYFUNCTION("IF($J401="""", """", ""Connection from NonPublishedInformation to "" &amp; REGEXEXTRACT(MasterCMCopy!$X401, "".*:(.*)"") &amp; "" under "" &amp; $J401 &amp; ""_"" &amp; $K401)"),"")</f>
        <v/>
      </c>
      <c r="N401" s="84" t="str">
        <f t="shared" si="6"/>
        <v/>
      </c>
      <c r="O401" s="86" t="str">
        <f>IFERROR(__xludf.DUMMYFUNCTION("IF($J401="""", """", IF($J401=""MG-Procedure"", """", REGEXREPLACE(MasterCMCopy!$P401,""\[[^\]]+\]"","""")))"),"")</f>
        <v/>
      </c>
      <c r="P401" s="83" t="str">
        <f>IFERROR(__xludf.DUMMYFUNCTION("REGEXREPLACE($O401,""[^/]+"","".."")"),"")</f>
        <v/>
      </c>
      <c r="Q401" s="84" t="str">
        <f>IF(AND(LEFT(MasterCMCopy!$C401,6)="BT-195", OR(MasterCMCopy!$O401&lt;&gt;MasterCMCopy!$O400,$G401&lt;&gt;$G400,$H401&lt;&gt;$H400)),MasterCMCopy!$C401,"")</f>
        <v/>
      </c>
      <c r="R401" s="84" t="str">
        <f>IF(AND(LEFT(MasterCMCopy!$C401,6)="BT-195", OR(MasterCMCopy!$O401&lt;&gt;MasterCMCopy!$O400,$G401&lt;&gt;$G400,$H401&lt;&gt;$H400)), "The field " &amp; MasterCMCopy!$C401 &amp; ", " &amp; MasterCMCopy!$D401 &amp; ", specifies information to generate the URI of the masked property","")</f>
        <v/>
      </c>
      <c r="S401" s="84" t="str">
        <f>IF(AND(LEFT(MasterCMCopy!$C401,6)="BT-195", OR(MasterCMCopy!$O401&lt;&gt;MasterCMCopy!$O400,$G401&lt;&gt;$G400,$H401&lt;&gt;$H400)),MasterCMCopy!$O401,"")</f>
        <v/>
      </c>
      <c r="T401" s="84" t="str">
        <f>IFERROR(__xludf.DUMMYFUNCTION("IF(AND(LEFT(MasterCMCopy!$C401,6)=""BT-195"", MasterCMCopy!$O401&lt;&gt;MasterCMCopy!$O400),IFNA(REGEXEXTRACT(MasterCMCopy!$Y401,""&lt;(.*)&gt;""),""UNKNOWN""),"""")"),"")</f>
        <v/>
      </c>
      <c r="U401" s="84" t="str">
        <f>IF(AND(LEFT(MasterCMCopy!$C401,6)="BT-197", MasterCMCopy!$C401&lt;&gt;MasterCMCopy!$C400),MasterCMCopy!$C401,"")</f>
        <v/>
      </c>
      <c r="V401" s="84" t="str">
        <f>IF(AND(LEFT(MasterCMCopy!$C401,6)="BT-197", MasterCMCopy!$C401&lt;&gt;MasterCMCopy!$C400), "In " &amp; MasterCMCopy!$C401 &amp; ", " &amp; MasterCMCopy!$D401 &amp; ", we link to the at-voc:non-publication-justification controlled list","")</f>
        <v/>
      </c>
      <c r="W401" s="84" t="str">
        <f>IF(AND(LEFT(MasterCMCopy!$C401,6)="BT-198", MasterCMCopy!$C401&lt;&gt;MasterCMCopy!$C400),MasterCMCopy!$C401,"")</f>
        <v/>
      </c>
      <c r="X401" s="84" t="str">
        <f>IF(AND(LEFT(MasterCMCopy!$C401,6)="BT-198", MasterCMCopy!$C401&lt;&gt;MasterCMCopy!$C400), MasterCMCopy!$D401 &amp; IF(AND(MasterCMCopy!$C401=MasterCMCopy!$C402, MasterCMCopy!$D401&lt;&gt;MasterCMCopy!$D402), (" (" &amp; MasterCMCopy!$D402 &amp; " below SDK 1.6)"), ""),"")</f>
        <v/>
      </c>
      <c r="Y401" s="84" t="str">
        <f t="shared" si="2"/>
        <v>tedm:MG-langString-hasConfidentialityJustification--NonPublishedInformation-ND-SubcontractingValueKnownUnpublish</v>
      </c>
      <c r="Z401" s="84" t="str">
        <f t="shared" si="3"/>
        <v/>
      </c>
      <c r="AA401" s="84" t="str">
        <f>IF(AND(LEFT(MasterCMCopy!$C401,6)="BT-196", MasterCMCopy!$C401&lt;&gt;MasterCMCopy!$C400),MasterCMCopy!$C401,"")</f>
        <v>BT-196(BT-730)-Tender</v>
      </c>
      <c r="AB401" s="84" t="str">
        <f>IF(AND(LEFT(MasterCMCopy!$C401,6)="BT-196", MasterCMCopy!$C401&lt;&gt;MasterCMCopy!$C400), MasterCMCopy!$D401 &amp; " of " &amp; MasterCMCopy!$L401 &amp; " under " &amp; MasterCMCopy!$I401,"")</f>
        <v>Unpublished Justification Description of MG-NonPublishedInformation under ND-SubcontractingValueKnownUnpublish</v>
      </c>
      <c r="AC401" s="84" t="str">
        <f t="shared" si="4"/>
        <v>BT-196(BT-730)-Tender-Language</v>
      </c>
      <c r="AD401" s="84" t="str">
        <f t="shared" si="5"/>
        <v>Language of Unpublished Justification Description of MG-NonPublishedInformation under ND-SubcontractingValueKnownUnpublish</v>
      </c>
    </row>
    <row r="402">
      <c r="A402" s="84" t="str">
        <f t="shared" si="1"/>
        <v/>
      </c>
      <c r="B402" s="84" t="str">
        <f>IF(MasterCMCopy!$X402="","---", "tedm:" &amp; IF(LEFT(MasterCMCopy!$C402, 3)="ND-", IF(LEFT(MasterCMCopy!$C406, 3)="ND-", MasterCMCopy!$L408, MasterCMCopy!$L406) &amp; "-" &amp; MasterCMCopy!$C402, MasterCMCopy!$L402 &amp; "-" &amp; MasterCMCopy!$I402))</f>
        <v>tedm:MG-NonPublishedInformation-ND-SubcontractingValueKnownUnpublish</v>
      </c>
      <c r="C402" s="85" t="str">
        <f>IF(AND(LEFT(MasterCMCopy!$C402,6)="BT-195", OR(LEFT(MasterCMCopy!$C401,3)="ND-",$B402&lt;&gt;$B401)),MasterCMCopy!$L402,"")</f>
        <v/>
      </c>
      <c r="D402" s="84" t="str">
        <f>IF(AND(LEFT(MasterCMCopy!$C402,3)="ND-", OR(MasterCMCopy!$N402&lt;&gt;MasterCMCopy!$N401, MasterCMCopy!$P402&lt;&gt;MasterCMCopy!$P401)),MasterCMCopy!$C402,"")</f>
        <v/>
      </c>
      <c r="E402" s="84" t="str">
        <f>IF(AND(LEFT(MasterCMCopy!$C402,3)="ND-", OR(MasterCMCopy!$N402&lt;&gt;MasterCMCopy!$N401, MasterCMCopy!$P402&lt;&gt;MasterCMCopy!$P401)),MasterCMCopy!$N402,"")</f>
        <v/>
      </c>
      <c r="F402" s="86" t="str">
        <f>IFERROR(__xludf.DUMMYFUNCTION("IF($E402="""", """", REGEXEXTRACT($E402,""efbc:FieldIdentifierCode[^\]]+""))"),"")</f>
        <v/>
      </c>
      <c r="G402" s="87" t="str">
        <f>MasterCMCopy!A402</f>
        <v>1.9</v>
      </c>
      <c r="H402" s="87" t="str">
        <f>MasterCMCopy!B402</f>
        <v/>
      </c>
      <c r="J402" s="86" t="str">
        <f>IF(LEFT(MasterCMCopy!$C402,3)="ND-", IF(LEFT(MasterCMCopy!$X402,10)&lt;&gt;"epo:NonPub", MasterCMCopy!$L402, IF(RIGHT(MasterCMCopy!$X402,13)="epo:Procedure", "MG-Procedure", "")), "")</f>
        <v/>
      </c>
      <c r="K402" s="85" t="str">
        <f>IF(J402="", "", IF(J402="MG-Procedure", "ND-Root", MasterCMCopy!H402))</f>
        <v/>
      </c>
      <c r="L402" s="84" t="str">
        <f>IF($J402="", "", MasterCMCopy!$C402 &amp; " (concernsMaskedObject)")</f>
        <v/>
      </c>
      <c r="M402" s="84" t="str">
        <f>IFERROR(__xludf.DUMMYFUNCTION("IF($J402="""", """", ""Connection from NonPublishedInformation to "" &amp; REGEXEXTRACT(MasterCMCopy!$X402, "".*:(.*)"") &amp; "" under "" &amp; $J402 &amp; ""_"" &amp; $K402)"),"")</f>
        <v/>
      </c>
      <c r="N402" s="84" t="str">
        <f t="shared" si="6"/>
        <v/>
      </c>
      <c r="O402" s="86" t="str">
        <f>IFERROR(__xludf.DUMMYFUNCTION("IF($J402="""", """", IF($J402=""MG-Procedure"", """", REGEXREPLACE(MasterCMCopy!$P402,""\[[^\]]+\]"","""")))"),"")</f>
        <v/>
      </c>
      <c r="P402" s="83" t="str">
        <f>IFERROR(__xludf.DUMMYFUNCTION("REGEXREPLACE($O402,""[^/]+"","".."")"),"")</f>
        <v/>
      </c>
      <c r="Q402" s="84" t="str">
        <f>IF(AND(LEFT(MasterCMCopy!$C402,6)="BT-195", OR(MasterCMCopy!$O402&lt;&gt;MasterCMCopy!$O401,$G402&lt;&gt;$G401,$H402&lt;&gt;$H401)),MasterCMCopy!$C402,"")</f>
        <v/>
      </c>
      <c r="R402" s="84" t="str">
        <f>IF(AND(LEFT(MasterCMCopy!$C402,6)="BT-195", OR(MasterCMCopy!$O402&lt;&gt;MasterCMCopy!$O401,$G402&lt;&gt;$G401,$H402&lt;&gt;$H401)), "The field " &amp; MasterCMCopy!$C402 &amp; ", " &amp; MasterCMCopy!$D402 &amp; ", specifies information to generate the URI of the masked property","")</f>
        <v/>
      </c>
      <c r="S402" s="84" t="str">
        <f>IF(AND(LEFT(MasterCMCopy!$C402,6)="BT-195", OR(MasterCMCopy!$O402&lt;&gt;MasterCMCopy!$O401,$G402&lt;&gt;$G401,$H402&lt;&gt;$H401)),MasterCMCopy!$O402,"")</f>
        <v/>
      </c>
      <c r="T402" s="84" t="str">
        <f>IFERROR(__xludf.DUMMYFUNCTION("IF(AND(LEFT(MasterCMCopy!$C402,6)=""BT-195"", MasterCMCopy!$O402&lt;&gt;MasterCMCopy!$O401),IFNA(REGEXEXTRACT(MasterCMCopy!$Y402,""&lt;(.*)&gt;""),""UNKNOWN""),"""")"),"")</f>
        <v/>
      </c>
      <c r="U402" s="84" t="str">
        <f>IF(AND(LEFT(MasterCMCopy!$C402,6)="BT-197", MasterCMCopy!$C402&lt;&gt;MasterCMCopy!$C401),MasterCMCopy!$C402,"")</f>
        <v/>
      </c>
      <c r="V402" s="84" t="str">
        <f>IF(AND(LEFT(MasterCMCopy!$C402,6)="BT-197", MasterCMCopy!$C402&lt;&gt;MasterCMCopy!$C401), "In " &amp; MasterCMCopy!$C402 &amp; ", " &amp; MasterCMCopy!$D402 &amp; ", we link to the at-voc:non-publication-justification controlled list","")</f>
        <v/>
      </c>
      <c r="W402" s="84" t="str">
        <f>IF(AND(LEFT(MasterCMCopy!$C402,6)="BT-198", MasterCMCopy!$C402&lt;&gt;MasterCMCopy!$C401),MasterCMCopy!$C402,"")</f>
        <v/>
      </c>
      <c r="X402" s="84" t="str">
        <f>IF(AND(LEFT(MasterCMCopy!$C402,6)="BT-198", MasterCMCopy!$C402&lt;&gt;MasterCMCopy!$C401), MasterCMCopy!$D402 &amp; IF(AND(MasterCMCopy!$C402=MasterCMCopy!$C403, MasterCMCopy!$D402&lt;&gt;MasterCMCopy!$D403), (" (" &amp; MasterCMCopy!$D403 &amp; " below SDK 1.6)"), ""),"")</f>
        <v/>
      </c>
      <c r="Y402" s="84" t="str">
        <f t="shared" si="2"/>
        <v>tedm:MG-langString-hasConfidentialityJustification--NonPublishedInformation-ND-SubcontractingValueKnownUnpublish</v>
      </c>
      <c r="Z402" s="84" t="str">
        <f t="shared" si="3"/>
        <v/>
      </c>
      <c r="AA402" s="84" t="str">
        <f>IF(AND(LEFT(MasterCMCopy!$C402,6)="BT-196", MasterCMCopy!$C402&lt;&gt;MasterCMCopy!$C401),MasterCMCopy!$C402,"")</f>
        <v/>
      </c>
      <c r="AB402" s="84" t="str">
        <f>IF(AND(LEFT(MasterCMCopy!$C402,6)="BT-196", MasterCMCopy!$C402&lt;&gt;MasterCMCopy!$C401), MasterCMCopy!$D402 &amp; " of " &amp; MasterCMCopy!$L402 &amp; " under " &amp; MasterCMCopy!$I402,"")</f>
        <v/>
      </c>
      <c r="AC402" s="84" t="str">
        <f t="shared" si="4"/>
        <v/>
      </c>
      <c r="AD402" s="84" t="str">
        <f t="shared" si="5"/>
        <v/>
      </c>
    </row>
    <row r="403">
      <c r="A403" s="84" t="str">
        <f t="shared" si="1"/>
        <v/>
      </c>
      <c r="B403" s="84" t="str">
        <f>IF(MasterCMCopy!$X403="","---", "tedm:" &amp; IF(LEFT(MasterCMCopy!$C403, 3)="ND-", IF(LEFT(MasterCMCopy!$C407, 3)="ND-", MasterCMCopy!$L409, MasterCMCopy!$L407) &amp; "-" &amp; MasterCMCopy!$C403, MasterCMCopy!$L403 &amp; "-" &amp; MasterCMCopy!$I403))</f>
        <v>tedm:MG-NonPublishedInformation-ND-SubcontractingValueKnownUnpublish</v>
      </c>
      <c r="C403" s="85" t="str">
        <f>IF(AND(LEFT(MasterCMCopy!$C403,6)="BT-195", OR(LEFT(MasterCMCopy!$C402,3)="ND-",$B403&lt;&gt;$B402)),MasterCMCopy!$L403,"")</f>
        <v/>
      </c>
      <c r="D403" s="84" t="str">
        <f>IF(AND(LEFT(MasterCMCopy!$C403,3)="ND-", OR(MasterCMCopy!$N403&lt;&gt;MasterCMCopy!$N402, MasterCMCopy!$P403&lt;&gt;MasterCMCopy!$P402)),MasterCMCopy!$C403,"")</f>
        <v/>
      </c>
      <c r="E403" s="84" t="str">
        <f>IF(AND(LEFT(MasterCMCopy!$C403,3)="ND-", OR(MasterCMCopy!$N403&lt;&gt;MasterCMCopy!$N402, MasterCMCopy!$P403&lt;&gt;MasterCMCopy!$P402)),MasterCMCopy!$N403,"")</f>
        <v/>
      </c>
      <c r="F403" s="86" t="str">
        <f>IFERROR(__xludf.DUMMYFUNCTION("IF($E403="""", """", REGEXEXTRACT($E403,""efbc:FieldIdentifierCode[^\]]+""))"),"")</f>
        <v/>
      </c>
      <c r="G403" s="87" t="str">
        <f>MasterCMCopy!A403</f>
        <v/>
      </c>
      <c r="H403" s="87" t="str">
        <f>MasterCMCopy!B403</f>
        <v>1.8</v>
      </c>
      <c r="J403" s="86" t="str">
        <f>IF(LEFT(MasterCMCopy!$C403,3)="ND-", IF(LEFT(MasterCMCopy!$X403,10)&lt;&gt;"epo:NonPub", MasterCMCopy!$L403, IF(RIGHT(MasterCMCopy!$X403,13)="epo:Procedure", "MG-Procedure", "")), "")</f>
        <v/>
      </c>
      <c r="K403" s="85" t="str">
        <f>IF(J403="", "", IF(J403="MG-Procedure", "ND-Root", MasterCMCopy!H403))</f>
        <v/>
      </c>
      <c r="L403" s="84" t="str">
        <f>IF($J403="", "", MasterCMCopy!$C403 &amp; " (concernsMaskedObject)")</f>
        <v/>
      </c>
      <c r="M403" s="84" t="str">
        <f>IFERROR(__xludf.DUMMYFUNCTION("IF($J403="""", """", ""Connection from NonPublishedInformation to "" &amp; REGEXEXTRACT(MasterCMCopy!$X403, "".*:(.*)"") &amp; "" under "" &amp; $J403 &amp; ""_"" &amp; $K403)"),"")</f>
        <v/>
      </c>
      <c r="N403" s="84" t="str">
        <f t="shared" si="6"/>
        <v/>
      </c>
      <c r="O403" s="86" t="str">
        <f>IFERROR(__xludf.DUMMYFUNCTION("IF($J403="""", """", IF($J403=""MG-Procedure"", """", REGEXREPLACE(MasterCMCopy!$P403,""\[[^\]]+\]"","""")))"),"")</f>
        <v/>
      </c>
      <c r="P403" s="83" t="str">
        <f>IFERROR(__xludf.DUMMYFUNCTION("REGEXREPLACE($O403,""[^/]+"","".."")"),"")</f>
        <v/>
      </c>
      <c r="Q403" s="84" t="str">
        <f>IF(AND(LEFT(MasterCMCopy!$C403,6)="BT-195", OR(MasterCMCopy!$O403&lt;&gt;MasterCMCopy!$O402,$G403&lt;&gt;$G402,$H403&lt;&gt;$H402)),MasterCMCopy!$C403,"")</f>
        <v/>
      </c>
      <c r="R403" s="84" t="str">
        <f>IF(AND(LEFT(MasterCMCopy!$C403,6)="BT-195", OR(MasterCMCopy!$O403&lt;&gt;MasterCMCopy!$O402,$G403&lt;&gt;$G402,$H403&lt;&gt;$H402)), "The field " &amp; MasterCMCopy!$C403 &amp; ", " &amp; MasterCMCopy!$D403 &amp; ", specifies information to generate the URI of the masked property","")</f>
        <v/>
      </c>
      <c r="S403" s="84" t="str">
        <f>IF(AND(LEFT(MasterCMCopy!$C403,6)="BT-195", OR(MasterCMCopy!$O403&lt;&gt;MasterCMCopy!$O402,$G403&lt;&gt;$G402,$H403&lt;&gt;$H402)),MasterCMCopy!$O403,"")</f>
        <v/>
      </c>
      <c r="T403" s="84" t="str">
        <f>IFERROR(__xludf.DUMMYFUNCTION("IF(AND(LEFT(MasterCMCopy!$C403,6)=""BT-195"", MasterCMCopy!$O403&lt;&gt;MasterCMCopy!$O402),IFNA(REGEXEXTRACT(MasterCMCopy!$Y403,""&lt;(.*)&gt;""),""UNKNOWN""),"""")"),"")</f>
        <v/>
      </c>
      <c r="U403" s="84" t="str">
        <f>IF(AND(LEFT(MasterCMCopy!$C403,6)="BT-197", MasterCMCopy!$C403&lt;&gt;MasterCMCopy!$C402),MasterCMCopy!$C403,"")</f>
        <v>BT-197(BT-730)-Tender</v>
      </c>
      <c r="V403" s="84" t="str">
        <f>IF(AND(LEFT(MasterCMCopy!$C403,6)="BT-197", MasterCMCopy!$C403&lt;&gt;MasterCMCopy!$C402), "In " &amp; MasterCMCopy!$C403 &amp; ", " &amp; MasterCMCopy!$D403 &amp; ", we link to the at-voc:non-publication-justification controlled list","")</f>
        <v>In BT-197(BT-730)-Tender, Unpublished Justification Code, we link to the at-voc:non-publication-justification controlled list</v>
      </c>
      <c r="W403" s="84" t="str">
        <f>IF(AND(LEFT(MasterCMCopy!$C403,6)="BT-198", MasterCMCopy!$C403&lt;&gt;MasterCMCopy!$C402),MasterCMCopy!$C403,"")</f>
        <v/>
      </c>
      <c r="X403" s="84" t="str">
        <f>IF(AND(LEFT(MasterCMCopy!$C403,6)="BT-198", MasterCMCopy!$C403&lt;&gt;MasterCMCopy!$C402), MasterCMCopy!$D403 &amp; IF(AND(MasterCMCopy!$C403=MasterCMCopy!$C404, MasterCMCopy!$D403&lt;&gt;MasterCMCopy!$D404), (" (" &amp; MasterCMCopy!$D404 &amp; " below SDK 1.6)"), ""),"")</f>
        <v/>
      </c>
      <c r="Y403" s="84" t="str">
        <f t="shared" si="2"/>
        <v>tedm:MG-langString-hasConfidentialityJustification--NonPublishedInformation-ND-SubcontractingValueKnownUnpublish</v>
      </c>
      <c r="Z403" s="84" t="str">
        <f t="shared" si="3"/>
        <v/>
      </c>
      <c r="AA403" s="84" t="str">
        <f>IF(AND(LEFT(MasterCMCopy!$C403,6)="BT-196", MasterCMCopy!$C403&lt;&gt;MasterCMCopy!$C402),MasterCMCopy!$C403,"")</f>
        <v/>
      </c>
      <c r="AB403" s="84" t="str">
        <f>IF(AND(LEFT(MasterCMCopy!$C403,6)="BT-196", MasterCMCopy!$C403&lt;&gt;MasterCMCopy!$C402), MasterCMCopy!$D403 &amp; " of " &amp; MasterCMCopy!$L403 &amp; " under " &amp; MasterCMCopy!$I403,"")</f>
        <v/>
      </c>
      <c r="AC403" s="84" t="str">
        <f t="shared" si="4"/>
        <v/>
      </c>
      <c r="AD403" s="84" t="str">
        <f t="shared" si="5"/>
        <v/>
      </c>
    </row>
    <row r="404">
      <c r="A404" s="84" t="str">
        <f t="shared" si="1"/>
        <v/>
      </c>
      <c r="B404" s="84" t="str">
        <f>IF(MasterCMCopy!$X404="","---", "tedm:" &amp; IF(LEFT(MasterCMCopy!$C404, 3)="ND-", IF(LEFT(MasterCMCopy!$C408, 3)="ND-", MasterCMCopy!$L410, MasterCMCopy!$L408) &amp; "-" &amp; MasterCMCopy!$C404, MasterCMCopy!$L404 &amp; "-" &amp; MasterCMCopy!$I404))</f>
        <v>tedm:MG-NonPublishedInformation-ND-SubcontractingValueKnownUnpublish</v>
      </c>
      <c r="C404" s="85" t="str">
        <f>IF(AND(LEFT(MasterCMCopy!$C404,6)="BT-195", OR(LEFT(MasterCMCopy!$C403,3)="ND-",$B404&lt;&gt;$B403)),MasterCMCopy!$L404,"")</f>
        <v/>
      </c>
      <c r="D404" s="84" t="str">
        <f>IF(AND(LEFT(MasterCMCopy!$C404,3)="ND-", OR(MasterCMCopy!$N404&lt;&gt;MasterCMCopy!$N403, MasterCMCopy!$P404&lt;&gt;MasterCMCopy!$P403)),MasterCMCopy!$C404,"")</f>
        <v/>
      </c>
      <c r="E404" s="84" t="str">
        <f>IF(AND(LEFT(MasterCMCopy!$C404,3)="ND-", OR(MasterCMCopy!$N404&lt;&gt;MasterCMCopy!$N403, MasterCMCopy!$P404&lt;&gt;MasterCMCopy!$P403)),MasterCMCopy!$N404,"")</f>
        <v/>
      </c>
      <c r="F404" s="86" t="str">
        <f>IFERROR(__xludf.DUMMYFUNCTION("IF($E404="""", """", REGEXEXTRACT($E404,""efbc:FieldIdentifierCode[^\]]+""))"),"")</f>
        <v/>
      </c>
      <c r="G404" s="87" t="str">
        <f>MasterCMCopy!A404</f>
        <v>1.9</v>
      </c>
      <c r="H404" s="87" t="str">
        <f>MasterCMCopy!B404</f>
        <v/>
      </c>
      <c r="J404" s="86" t="str">
        <f>IF(LEFT(MasterCMCopy!$C404,3)="ND-", IF(LEFT(MasterCMCopy!$X404,10)&lt;&gt;"epo:NonPub", MasterCMCopy!$L404, IF(RIGHT(MasterCMCopy!$X404,13)="epo:Procedure", "MG-Procedure", "")), "")</f>
        <v/>
      </c>
      <c r="K404" s="85" t="str">
        <f>IF(J404="", "", IF(J404="MG-Procedure", "ND-Root", MasterCMCopy!H404))</f>
        <v/>
      </c>
      <c r="L404" s="84" t="str">
        <f>IF($J404="", "", MasterCMCopy!$C404 &amp; " (concernsMaskedObject)")</f>
        <v/>
      </c>
      <c r="M404" s="84" t="str">
        <f>IFERROR(__xludf.DUMMYFUNCTION("IF($J404="""", """", ""Connection from NonPublishedInformation to "" &amp; REGEXEXTRACT(MasterCMCopy!$X404, "".*:(.*)"") &amp; "" under "" &amp; $J404 &amp; ""_"" &amp; $K404)"),"")</f>
        <v/>
      </c>
      <c r="N404" s="84" t="str">
        <f t="shared" si="6"/>
        <v/>
      </c>
      <c r="O404" s="86" t="str">
        <f>IFERROR(__xludf.DUMMYFUNCTION("IF($J404="""", """", IF($J404=""MG-Procedure"", """", REGEXREPLACE(MasterCMCopy!$P404,""\[[^\]]+\]"","""")))"),"")</f>
        <v/>
      </c>
      <c r="P404" s="83" t="str">
        <f>IFERROR(__xludf.DUMMYFUNCTION("REGEXREPLACE($O404,""[^/]+"","".."")"),"")</f>
        <v/>
      </c>
      <c r="Q404" s="84" t="str">
        <f>IF(AND(LEFT(MasterCMCopy!$C404,6)="BT-195", OR(MasterCMCopy!$O404&lt;&gt;MasterCMCopy!$O403,$G404&lt;&gt;$G403,$H404&lt;&gt;$H403)),MasterCMCopy!$C404,"")</f>
        <v/>
      </c>
      <c r="R404" s="84" t="str">
        <f>IF(AND(LEFT(MasterCMCopy!$C404,6)="BT-195", OR(MasterCMCopy!$O404&lt;&gt;MasterCMCopy!$O403,$G404&lt;&gt;$G403,$H404&lt;&gt;$H403)), "The field " &amp; MasterCMCopy!$C404 &amp; ", " &amp; MasterCMCopy!$D404 &amp; ", specifies information to generate the URI of the masked property","")</f>
        <v/>
      </c>
      <c r="S404" s="84" t="str">
        <f>IF(AND(LEFT(MasterCMCopy!$C404,6)="BT-195", OR(MasterCMCopy!$O404&lt;&gt;MasterCMCopy!$O403,$G404&lt;&gt;$G403,$H404&lt;&gt;$H403)),MasterCMCopy!$O404,"")</f>
        <v/>
      </c>
      <c r="T404" s="84" t="str">
        <f>IFERROR(__xludf.DUMMYFUNCTION("IF(AND(LEFT(MasterCMCopy!$C404,6)=""BT-195"", MasterCMCopy!$O404&lt;&gt;MasterCMCopy!$O403),IFNA(REGEXEXTRACT(MasterCMCopy!$Y404,""&lt;(.*)&gt;""),""UNKNOWN""),"""")"),"")</f>
        <v/>
      </c>
      <c r="U404" s="84" t="str">
        <f>IF(AND(LEFT(MasterCMCopy!$C404,6)="BT-197", MasterCMCopy!$C404&lt;&gt;MasterCMCopy!$C403),MasterCMCopy!$C404,"")</f>
        <v/>
      </c>
      <c r="V404" s="84" t="str">
        <f>IF(AND(LEFT(MasterCMCopy!$C404,6)="BT-197", MasterCMCopy!$C404&lt;&gt;MasterCMCopy!$C403), "In " &amp; MasterCMCopy!$C404 &amp; ", " &amp; MasterCMCopy!$D404 &amp; ", we link to the at-voc:non-publication-justification controlled list","")</f>
        <v/>
      </c>
      <c r="W404" s="84" t="str">
        <f>IF(AND(LEFT(MasterCMCopy!$C404,6)="BT-198", MasterCMCopy!$C404&lt;&gt;MasterCMCopy!$C403),MasterCMCopy!$C404,"")</f>
        <v/>
      </c>
      <c r="X404" s="84" t="str">
        <f>IF(AND(LEFT(MasterCMCopy!$C404,6)="BT-198", MasterCMCopy!$C404&lt;&gt;MasterCMCopy!$C403), MasterCMCopy!$D404 &amp; IF(AND(MasterCMCopy!$C404=MasterCMCopy!$C405, MasterCMCopy!$D404&lt;&gt;MasterCMCopy!$D405), (" (" &amp; MasterCMCopy!$D405 &amp; " below SDK 1.6)"), ""),"")</f>
        <v/>
      </c>
      <c r="Y404" s="84" t="str">
        <f t="shared" si="2"/>
        <v>tedm:MG-langString-hasConfidentialityJustification--NonPublishedInformation-ND-SubcontractingValueKnownUnpublish</v>
      </c>
      <c r="Z404" s="84" t="str">
        <f t="shared" si="3"/>
        <v/>
      </c>
      <c r="AA404" s="84" t="str">
        <f>IF(AND(LEFT(MasterCMCopy!$C404,6)="BT-196", MasterCMCopy!$C404&lt;&gt;MasterCMCopy!$C403),MasterCMCopy!$C404,"")</f>
        <v/>
      </c>
      <c r="AB404" s="84" t="str">
        <f>IF(AND(LEFT(MasterCMCopy!$C404,6)="BT-196", MasterCMCopy!$C404&lt;&gt;MasterCMCopy!$C403), MasterCMCopy!$D404 &amp; " of " &amp; MasterCMCopy!$L404 &amp; " under " &amp; MasterCMCopy!$I404,"")</f>
        <v/>
      </c>
      <c r="AC404" s="84" t="str">
        <f t="shared" si="4"/>
        <v/>
      </c>
      <c r="AD404" s="84" t="str">
        <f t="shared" si="5"/>
        <v/>
      </c>
    </row>
    <row r="405">
      <c r="A405" s="84" t="str">
        <f t="shared" si="1"/>
        <v/>
      </c>
      <c r="B405" s="84" t="str">
        <f>IF(MasterCMCopy!$X405="","---", "tedm:" &amp; IF(LEFT(MasterCMCopy!$C405, 3)="ND-", IF(LEFT(MasterCMCopy!$C409, 3)="ND-", MasterCMCopy!$L411, MasterCMCopy!$L409) &amp; "-" &amp; MasterCMCopy!$C405, MasterCMCopy!$L405 &amp; "-" &amp; MasterCMCopy!$I405))</f>
        <v>tedm:MG-NonPublishedInformation-ND-SubcontractingValueKnownUnpublish</v>
      </c>
      <c r="C405" s="85" t="str">
        <f>IF(AND(LEFT(MasterCMCopy!$C405,6)="BT-195", OR(LEFT(MasterCMCopy!$C404,3)="ND-",$B405&lt;&gt;$B404)),MasterCMCopy!$L405,"")</f>
        <v/>
      </c>
      <c r="D405" s="84" t="str">
        <f>IF(AND(LEFT(MasterCMCopy!$C405,3)="ND-", OR(MasterCMCopy!$N405&lt;&gt;MasterCMCopy!$N404, MasterCMCopy!$P405&lt;&gt;MasterCMCopy!$P404)),MasterCMCopy!$C405,"")</f>
        <v/>
      </c>
      <c r="E405" s="84" t="str">
        <f>IF(AND(LEFT(MasterCMCopy!$C405,3)="ND-", OR(MasterCMCopy!$N405&lt;&gt;MasterCMCopy!$N404, MasterCMCopy!$P405&lt;&gt;MasterCMCopy!$P404)),MasterCMCopy!$N405,"")</f>
        <v/>
      </c>
      <c r="F405" s="86" t="str">
        <f>IFERROR(__xludf.DUMMYFUNCTION("IF($E405="""", """", REGEXEXTRACT($E405,""efbc:FieldIdentifierCode[^\]]+""))"),"")</f>
        <v/>
      </c>
      <c r="G405" s="87" t="str">
        <f>MasterCMCopy!A405</f>
        <v/>
      </c>
      <c r="H405" s="87" t="str">
        <f>MasterCMCopy!B405</f>
        <v>1.5</v>
      </c>
      <c r="J405" s="86" t="str">
        <f>IF(LEFT(MasterCMCopy!$C405,3)="ND-", IF(LEFT(MasterCMCopy!$X405,10)&lt;&gt;"epo:NonPub", MasterCMCopy!$L405, IF(RIGHT(MasterCMCopy!$X405,13)="epo:Procedure", "MG-Procedure", "")), "")</f>
        <v/>
      </c>
      <c r="K405" s="85" t="str">
        <f>IF(J405="", "", IF(J405="MG-Procedure", "ND-Root", MasterCMCopy!H405))</f>
        <v/>
      </c>
      <c r="L405" s="84" t="str">
        <f>IF($J405="", "", MasterCMCopy!$C405 &amp; " (concernsMaskedObject)")</f>
        <v/>
      </c>
      <c r="M405" s="84" t="str">
        <f>IFERROR(__xludf.DUMMYFUNCTION("IF($J405="""", """", ""Connection from NonPublishedInformation to "" &amp; REGEXEXTRACT(MasterCMCopy!$X405, "".*:(.*)"") &amp; "" under "" &amp; $J405 &amp; ""_"" &amp; $K405)"),"")</f>
        <v/>
      </c>
      <c r="N405" s="84" t="str">
        <f t="shared" si="6"/>
        <v/>
      </c>
      <c r="O405" s="86" t="str">
        <f>IFERROR(__xludf.DUMMYFUNCTION("IF($J405="""", """", IF($J405=""MG-Procedure"", """", REGEXREPLACE(MasterCMCopy!$P405,""\[[^\]]+\]"","""")))"),"")</f>
        <v/>
      </c>
      <c r="P405" s="83" t="str">
        <f>IFERROR(__xludf.DUMMYFUNCTION("REGEXREPLACE($O405,""[^/]+"","".."")"),"")</f>
        <v/>
      </c>
      <c r="Q405" s="84" t="str">
        <f>IF(AND(LEFT(MasterCMCopy!$C405,6)="BT-195", OR(MasterCMCopy!$O405&lt;&gt;MasterCMCopy!$O404,$G405&lt;&gt;$G404,$H405&lt;&gt;$H404)),MasterCMCopy!$C405,"")</f>
        <v/>
      </c>
      <c r="R405" s="84" t="str">
        <f>IF(AND(LEFT(MasterCMCopy!$C405,6)="BT-195", OR(MasterCMCopy!$O405&lt;&gt;MasterCMCopy!$O404,$G405&lt;&gt;$G404,$H405&lt;&gt;$H404)), "The field " &amp; MasterCMCopy!$C405 &amp; ", " &amp; MasterCMCopy!$D405 &amp; ", specifies information to generate the URI of the masked property","")</f>
        <v/>
      </c>
      <c r="S405" s="84" t="str">
        <f>IF(AND(LEFT(MasterCMCopy!$C405,6)="BT-195", OR(MasterCMCopy!$O405&lt;&gt;MasterCMCopy!$O404,$G405&lt;&gt;$G404,$H405&lt;&gt;$H404)),MasterCMCopy!$O405,"")</f>
        <v/>
      </c>
      <c r="T405" s="84" t="str">
        <f>IFERROR(__xludf.DUMMYFUNCTION("IF(AND(LEFT(MasterCMCopy!$C405,6)=""BT-195"", MasterCMCopy!$O405&lt;&gt;MasterCMCopy!$O404),IFNA(REGEXEXTRACT(MasterCMCopy!$Y405,""&lt;(.*)&gt;""),""UNKNOWN""),"""")"),"")</f>
        <v/>
      </c>
      <c r="U405" s="84" t="str">
        <f>IF(AND(LEFT(MasterCMCopy!$C405,6)="BT-197", MasterCMCopy!$C405&lt;&gt;MasterCMCopy!$C404),MasterCMCopy!$C405,"")</f>
        <v/>
      </c>
      <c r="V405" s="84" t="str">
        <f>IF(AND(LEFT(MasterCMCopy!$C405,6)="BT-197", MasterCMCopy!$C405&lt;&gt;MasterCMCopy!$C404), "In " &amp; MasterCMCopy!$C405 &amp; ", " &amp; MasterCMCopy!$D405 &amp; ", we link to the at-voc:non-publication-justification controlled list","")</f>
        <v/>
      </c>
      <c r="W405" s="84" t="str">
        <f>IF(AND(LEFT(MasterCMCopy!$C405,6)="BT-198", MasterCMCopy!$C405&lt;&gt;MasterCMCopy!$C404),MasterCMCopy!$C405,"")</f>
        <v>BT-198(BT-730)-Tender</v>
      </c>
      <c r="X405" s="84" t="str">
        <f>IF(AND(LEFT(MasterCMCopy!$C405,6)="BT-198", MasterCMCopy!$C405&lt;&gt;MasterCMCopy!$C404), MasterCMCopy!$D405 &amp; IF(AND(MasterCMCopy!$C405=MasterCMCopy!$C406, MasterCMCopy!$D405&lt;&gt;MasterCMCopy!$D406), (" (" &amp; MasterCMCopy!$D406 &amp; " below SDK 1.6)"), ""),"")</f>
        <v>Unpublished Accessibility Date (Unpublished Access Date below SDK 1.6)</v>
      </c>
      <c r="Y405" s="84" t="str">
        <f t="shared" si="2"/>
        <v>tedm:MG-langString-hasConfidentialityJustification--NonPublishedInformation-ND-SubcontractingValueKnownUnpublish</v>
      </c>
      <c r="Z405" s="84" t="str">
        <f t="shared" si="3"/>
        <v/>
      </c>
      <c r="AA405" s="84" t="str">
        <f>IF(AND(LEFT(MasterCMCopy!$C405,6)="BT-196", MasterCMCopy!$C405&lt;&gt;MasterCMCopy!$C404),MasterCMCopy!$C405,"")</f>
        <v/>
      </c>
      <c r="AB405" s="84" t="str">
        <f>IF(AND(LEFT(MasterCMCopy!$C405,6)="BT-196", MasterCMCopy!$C405&lt;&gt;MasterCMCopy!$C404), MasterCMCopy!$D405 &amp; " of " &amp; MasterCMCopy!$L405 &amp; " under " &amp; MasterCMCopy!$I405,"")</f>
        <v/>
      </c>
      <c r="AC405" s="84" t="str">
        <f t="shared" si="4"/>
        <v/>
      </c>
      <c r="AD405" s="84" t="str">
        <f t="shared" si="5"/>
        <v/>
      </c>
    </row>
    <row r="406">
      <c r="A406" s="84" t="str">
        <f t="shared" si="1"/>
        <v/>
      </c>
      <c r="B406" s="84" t="str">
        <f>IF(MasterCMCopy!$X406="","---", "tedm:" &amp; IF(LEFT(MasterCMCopy!$C406, 3)="ND-", IF(LEFT(MasterCMCopy!$C410, 3)="ND-", MasterCMCopy!$L412, MasterCMCopy!$L410) &amp; "-" &amp; MasterCMCopy!$C406, MasterCMCopy!$L406 &amp; "-" &amp; MasterCMCopy!$I406))</f>
        <v>tedm:MG-NonPublishedInformation-ND-SubcontractingValueKnownUnpublish</v>
      </c>
      <c r="C406" s="85" t="str">
        <f>IF(AND(LEFT(MasterCMCopy!$C406,6)="BT-195", OR(LEFT(MasterCMCopy!$C405,3)="ND-",$B406&lt;&gt;$B405)),MasterCMCopy!$L406,"")</f>
        <v/>
      </c>
      <c r="D406" s="84" t="str">
        <f>IF(AND(LEFT(MasterCMCopy!$C406,3)="ND-", OR(MasterCMCopy!$N406&lt;&gt;MasterCMCopy!$N405, MasterCMCopy!$P406&lt;&gt;MasterCMCopy!$P405)),MasterCMCopy!$C406,"")</f>
        <v/>
      </c>
      <c r="E406" s="84" t="str">
        <f>IF(AND(LEFT(MasterCMCopy!$C406,3)="ND-", OR(MasterCMCopy!$N406&lt;&gt;MasterCMCopy!$N405, MasterCMCopy!$P406&lt;&gt;MasterCMCopy!$P405)),MasterCMCopy!$N406,"")</f>
        <v/>
      </c>
      <c r="F406" s="86" t="str">
        <f>IFERROR(__xludf.DUMMYFUNCTION("IF($E406="""", """", REGEXEXTRACT($E406,""efbc:FieldIdentifierCode[^\]]+""))"),"")</f>
        <v/>
      </c>
      <c r="G406" s="87" t="str">
        <f>MasterCMCopy!A406</f>
        <v>1.6</v>
      </c>
      <c r="H406" s="87" t="str">
        <f>MasterCMCopy!B406</f>
        <v>1.8</v>
      </c>
      <c r="J406" s="86" t="str">
        <f>IF(LEFT(MasterCMCopy!$C406,3)="ND-", IF(LEFT(MasterCMCopy!$X406,10)&lt;&gt;"epo:NonPub", MasterCMCopy!$L406, IF(RIGHT(MasterCMCopy!$X406,13)="epo:Procedure", "MG-Procedure", "")), "")</f>
        <v/>
      </c>
      <c r="K406" s="85" t="str">
        <f>IF(J406="", "", IF(J406="MG-Procedure", "ND-Root", MasterCMCopy!H406))</f>
        <v/>
      </c>
      <c r="L406" s="84" t="str">
        <f>IF($J406="", "", MasterCMCopy!$C406 &amp; " (concernsMaskedObject)")</f>
        <v/>
      </c>
      <c r="M406" s="84" t="str">
        <f>IFERROR(__xludf.DUMMYFUNCTION("IF($J406="""", """", ""Connection from NonPublishedInformation to "" &amp; REGEXEXTRACT(MasterCMCopy!$X406, "".*:(.*)"") &amp; "" under "" &amp; $J406 &amp; ""_"" &amp; $K406)"),"")</f>
        <v/>
      </c>
      <c r="N406" s="84" t="str">
        <f t="shared" si="6"/>
        <v/>
      </c>
      <c r="O406" s="86" t="str">
        <f>IFERROR(__xludf.DUMMYFUNCTION("IF($J406="""", """", IF($J406=""MG-Procedure"", """", REGEXREPLACE(MasterCMCopy!$P406,""\[[^\]]+\]"","""")))"),"")</f>
        <v/>
      </c>
      <c r="P406" s="83" t="str">
        <f>IFERROR(__xludf.DUMMYFUNCTION("REGEXREPLACE($O406,""[^/]+"","".."")"),"")</f>
        <v/>
      </c>
      <c r="Q406" s="84" t="str">
        <f>IF(AND(LEFT(MasterCMCopy!$C406,6)="BT-195", OR(MasterCMCopy!$O406&lt;&gt;MasterCMCopy!$O405,$G406&lt;&gt;$G405,$H406&lt;&gt;$H405)),MasterCMCopy!$C406,"")</f>
        <v/>
      </c>
      <c r="R406" s="84" t="str">
        <f>IF(AND(LEFT(MasterCMCopy!$C406,6)="BT-195", OR(MasterCMCopy!$O406&lt;&gt;MasterCMCopy!$O405,$G406&lt;&gt;$G405,$H406&lt;&gt;$H405)), "The field " &amp; MasterCMCopy!$C406 &amp; ", " &amp; MasterCMCopy!$D406 &amp; ", specifies information to generate the URI of the masked property","")</f>
        <v/>
      </c>
      <c r="S406" s="84" t="str">
        <f>IF(AND(LEFT(MasterCMCopy!$C406,6)="BT-195", OR(MasterCMCopy!$O406&lt;&gt;MasterCMCopy!$O405,$G406&lt;&gt;$G405,$H406&lt;&gt;$H405)),MasterCMCopy!$O406,"")</f>
        <v/>
      </c>
      <c r="T406" s="84" t="str">
        <f>IFERROR(__xludf.DUMMYFUNCTION("IF(AND(LEFT(MasterCMCopy!$C406,6)=""BT-195"", MasterCMCopy!$O406&lt;&gt;MasterCMCopy!$O405),IFNA(REGEXEXTRACT(MasterCMCopy!$Y406,""&lt;(.*)&gt;""),""UNKNOWN""),"""")"),"")</f>
        <v/>
      </c>
      <c r="U406" s="84" t="str">
        <f>IF(AND(LEFT(MasterCMCopy!$C406,6)="BT-197", MasterCMCopy!$C406&lt;&gt;MasterCMCopy!$C405),MasterCMCopy!$C406,"")</f>
        <v/>
      </c>
      <c r="V406" s="84" t="str">
        <f>IF(AND(LEFT(MasterCMCopy!$C406,6)="BT-197", MasterCMCopy!$C406&lt;&gt;MasterCMCopy!$C405), "In " &amp; MasterCMCopy!$C406 &amp; ", " &amp; MasterCMCopy!$D406 &amp; ", we link to the at-voc:non-publication-justification controlled list","")</f>
        <v/>
      </c>
      <c r="W406" s="84" t="str">
        <f>IF(AND(LEFT(MasterCMCopy!$C406,6)="BT-198", MasterCMCopy!$C406&lt;&gt;MasterCMCopy!$C405),MasterCMCopy!$C406,"")</f>
        <v/>
      </c>
      <c r="X406" s="84" t="str">
        <f>IF(AND(LEFT(MasterCMCopy!$C406,6)="BT-198", MasterCMCopy!$C406&lt;&gt;MasterCMCopy!$C405), MasterCMCopy!$D406 &amp; IF(AND(MasterCMCopy!$C406=MasterCMCopy!$C407, MasterCMCopy!$D406&lt;&gt;MasterCMCopy!$D407), (" (" &amp; MasterCMCopy!$D407 &amp; " below SDK 1.6)"), ""),"")</f>
        <v/>
      </c>
      <c r="Y406" s="84" t="str">
        <f t="shared" si="2"/>
        <v>tedm:MG-langString-hasConfidentialityJustification--NonPublishedInformation-ND-SubcontractingValueKnownUnpublish</v>
      </c>
      <c r="Z406" s="84" t="str">
        <f t="shared" si="3"/>
        <v/>
      </c>
      <c r="AA406" s="84" t="str">
        <f>IF(AND(LEFT(MasterCMCopy!$C406,6)="BT-196", MasterCMCopy!$C406&lt;&gt;MasterCMCopy!$C405),MasterCMCopy!$C406,"")</f>
        <v/>
      </c>
      <c r="AB406" s="84" t="str">
        <f>IF(AND(LEFT(MasterCMCopy!$C406,6)="BT-196", MasterCMCopy!$C406&lt;&gt;MasterCMCopy!$C405), MasterCMCopy!$D406 &amp; " of " &amp; MasterCMCopy!$L406 &amp; " under " &amp; MasterCMCopy!$I406,"")</f>
        <v/>
      </c>
      <c r="AC406" s="84" t="str">
        <f t="shared" si="4"/>
        <v/>
      </c>
      <c r="AD406" s="84" t="str">
        <f t="shared" si="5"/>
        <v/>
      </c>
    </row>
    <row r="407">
      <c r="A407" s="84" t="str">
        <f t="shared" si="1"/>
        <v/>
      </c>
      <c r="B407" s="84" t="str">
        <f>IF(MasterCMCopy!$X407="","---", "tedm:" &amp; IF(LEFT(MasterCMCopy!$C407, 3)="ND-", IF(LEFT(MasterCMCopy!$C411, 3)="ND-", MasterCMCopy!$L413, MasterCMCopy!$L411) &amp; "-" &amp; MasterCMCopy!$C407, MasterCMCopy!$L407 &amp; "-" &amp; MasterCMCopy!$I407))</f>
        <v>tedm:MG-NonPublishedInformation-ND-SubcontractingValueKnownUnpublish</v>
      </c>
      <c r="C407" s="85" t="str">
        <f>IF(AND(LEFT(MasterCMCopy!$C407,6)="BT-195", OR(LEFT(MasterCMCopy!$C406,3)="ND-",$B407&lt;&gt;$B406)),MasterCMCopy!$L407,"")</f>
        <v/>
      </c>
      <c r="D407" s="84" t="str">
        <f>IF(AND(LEFT(MasterCMCopy!$C407,3)="ND-", OR(MasterCMCopy!$N407&lt;&gt;MasterCMCopy!$N406, MasterCMCopy!$P407&lt;&gt;MasterCMCopy!$P406)),MasterCMCopy!$C407,"")</f>
        <v/>
      </c>
      <c r="E407" s="84" t="str">
        <f>IF(AND(LEFT(MasterCMCopy!$C407,3)="ND-", OR(MasterCMCopy!$N407&lt;&gt;MasterCMCopy!$N406, MasterCMCopy!$P407&lt;&gt;MasterCMCopy!$P406)),MasterCMCopy!$N407,"")</f>
        <v/>
      </c>
      <c r="F407" s="86" t="str">
        <f>IFERROR(__xludf.DUMMYFUNCTION("IF($E407="""", """", REGEXEXTRACT($E407,""efbc:FieldIdentifierCode[^\]]+""))"),"")</f>
        <v/>
      </c>
      <c r="G407" s="87" t="str">
        <f>MasterCMCopy!A407</f>
        <v>1.9</v>
      </c>
      <c r="H407" s="87" t="str">
        <f>MasterCMCopy!B407</f>
        <v/>
      </c>
      <c r="J407" s="86" t="str">
        <f>IF(LEFT(MasterCMCopy!$C407,3)="ND-", IF(LEFT(MasterCMCopy!$X407,10)&lt;&gt;"epo:NonPub", MasterCMCopy!$L407, IF(RIGHT(MasterCMCopy!$X407,13)="epo:Procedure", "MG-Procedure", "")), "")</f>
        <v/>
      </c>
      <c r="K407" s="85" t="str">
        <f>IF(J407="", "", IF(J407="MG-Procedure", "ND-Root", MasterCMCopy!H407))</f>
        <v/>
      </c>
      <c r="L407" s="84" t="str">
        <f>IF($J407="", "", MasterCMCopy!$C407 &amp; " (concernsMaskedObject)")</f>
        <v/>
      </c>
      <c r="M407" s="84" t="str">
        <f>IFERROR(__xludf.DUMMYFUNCTION("IF($J407="""", """", ""Connection from NonPublishedInformation to "" &amp; REGEXEXTRACT(MasterCMCopy!$X407, "".*:(.*)"") &amp; "" under "" &amp; $J407 &amp; ""_"" &amp; $K407)"),"")</f>
        <v/>
      </c>
      <c r="N407" s="84" t="str">
        <f t="shared" si="6"/>
        <v/>
      </c>
      <c r="O407" s="86" t="str">
        <f>IFERROR(__xludf.DUMMYFUNCTION("IF($J407="""", """", IF($J407=""MG-Procedure"", """", REGEXREPLACE(MasterCMCopy!$P407,""\[[^\]]+\]"","""")))"),"")</f>
        <v/>
      </c>
      <c r="P407" s="83" t="str">
        <f>IFERROR(__xludf.DUMMYFUNCTION("REGEXREPLACE($O407,""[^/]+"","".."")"),"")</f>
        <v/>
      </c>
      <c r="Q407" s="84" t="str">
        <f>IF(AND(LEFT(MasterCMCopy!$C407,6)="BT-195", OR(MasterCMCopy!$O407&lt;&gt;MasterCMCopy!$O406,$G407&lt;&gt;$G406,$H407&lt;&gt;$H406)),MasterCMCopy!$C407,"")</f>
        <v/>
      </c>
      <c r="R407" s="84" t="str">
        <f>IF(AND(LEFT(MasterCMCopy!$C407,6)="BT-195", OR(MasterCMCopy!$O407&lt;&gt;MasterCMCopy!$O406,$G407&lt;&gt;$G406,$H407&lt;&gt;$H406)), "The field " &amp; MasterCMCopy!$C407 &amp; ", " &amp; MasterCMCopy!$D407 &amp; ", specifies information to generate the URI of the masked property","")</f>
        <v/>
      </c>
      <c r="S407" s="84" t="str">
        <f>IF(AND(LEFT(MasterCMCopy!$C407,6)="BT-195", OR(MasterCMCopy!$O407&lt;&gt;MasterCMCopy!$O406,$G407&lt;&gt;$G406,$H407&lt;&gt;$H406)),MasterCMCopy!$O407,"")</f>
        <v/>
      </c>
      <c r="T407" s="84" t="str">
        <f>IFERROR(__xludf.DUMMYFUNCTION("IF(AND(LEFT(MasterCMCopy!$C407,6)=""BT-195"", MasterCMCopy!$O407&lt;&gt;MasterCMCopy!$O406),IFNA(REGEXEXTRACT(MasterCMCopy!$Y407,""&lt;(.*)&gt;""),""UNKNOWN""),"""")"),"")</f>
        <v/>
      </c>
      <c r="U407" s="84" t="str">
        <f>IF(AND(LEFT(MasterCMCopy!$C407,6)="BT-197", MasterCMCopy!$C407&lt;&gt;MasterCMCopy!$C406),MasterCMCopy!$C407,"")</f>
        <v/>
      </c>
      <c r="V407" s="84" t="str">
        <f>IF(AND(LEFT(MasterCMCopy!$C407,6)="BT-197", MasterCMCopy!$C407&lt;&gt;MasterCMCopy!$C406), "In " &amp; MasterCMCopy!$C407 &amp; ", " &amp; MasterCMCopy!$D407 &amp; ", we link to the at-voc:non-publication-justification controlled list","")</f>
        <v/>
      </c>
      <c r="W407" s="84" t="str">
        <f>IF(AND(LEFT(MasterCMCopy!$C407,6)="BT-198", MasterCMCopy!$C407&lt;&gt;MasterCMCopy!$C406),MasterCMCopy!$C407,"")</f>
        <v/>
      </c>
      <c r="X407" s="84" t="str">
        <f>IF(AND(LEFT(MasterCMCopy!$C407,6)="BT-198", MasterCMCopy!$C407&lt;&gt;MasterCMCopy!$C406), MasterCMCopy!$D407 &amp; IF(AND(MasterCMCopy!$C407=MasterCMCopy!$C408, MasterCMCopy!$D407&lt;&gt;MasterCMCopy!$D408), (" (" &amp; MasterCMCopy!$D408 &amp; " below SDK 1.6)"), ""),"")</f>
        <v/>
      </c>
      <c r="Y407" s="84" t="str">
        <f t="shared" si="2"/>
        <v>tedm:MG-langString-hasConfidentialityJustification--NonPublishedInformation-ND-SubcontractingValueKnownUnpublish</v>
      </c>
      <c r="Z407" s="84" t="str">
        <f t="shared" si="3"/>
        <v/>
      </c>
      <c r="AA407" s="84" t="str">
        <f>IF(AND(LEFT(MasterCMCopy!$C407,6)="BT-196", MasterCMCopy!$C407&lt;&gt;MasterCMCopy!$C406),MasterCMCopy!$C407,"")</f>
        <v/>
      </c>
      <c r="AB407" s="84" t="str">
        <f>IF(AND(LEFT(MasterCMCopy!$C407,6)="BT-196", MasterCMCopy!$C407&lt;&gt;MasterCMCopy!$C406), MasterCMCopy!$D407 &amp; " of " &amp; MasterCMCopy!$L407 &amp; " under " &amp; MasterCMCopy!$I407,"")</f>
        <v/>
      </c>
      <c r="AC407" s="84" t="str">
        <f t="shared" si="4"/>
        <v/>
      </c>
      <c r="AD407" s="84" t="str">
        <f t="shared" si="5"/>
        <v/>
      </c>
    </row>
    <row r="408">
      <c r="A408" s="84" t="str">
        <f t="shared" si="1"/>
        <v>ND-SubcontractingPercentageKnownUnpublish_v1.3-1.8.rml.ttl</v>
      </c>
      <c r="B408" s="84" t="str">
        <f>IF(MasterCMCopy!$X408="","---", "tedm:" &amp; IF(LEFT(MasterCMCopy!$C408, 3)="ND-", IF(LEFT(MasterCMCopy!$C412, 3)="ND-", MasterCMCopy!$L414, MasterCMCopy!$L412) &amp; "-" &amp; MasterCMCopy!$C408, MasterCMCopy!$L408 &amp; "-" &amp; MasterCMCopy!$I408))</f>
        <v>tedm:MG-NonPublishedInformation-ND-SubcontractingPercentageKnownUnpublish</v>
      </c>
      <c r="C408" s="85" t="str">
        <f>IF(AND(LEFT(MasterCMCopy!$C408,6)="BT-195", OR(LEFT(MasterCMCopy!$C407,3)="ND-",$B408&lt;&gt;$B407)),MasterCMCopy!$L408,"")</f>
        <v/>
      </c>
      <c r="D408" s="84" t="str">
        <f>IF(AND(LEFT(MasterCMCopy!$C408,3)="ND-", OR(MasterCMCopy!$N408&lt;&gt;MasterCMCopy!$N407, MasterCMCopy!$P408&lt;&gt;MasterCMCopy!$P407)),MasterCMCopy!$C408,"")</f>
        <v>ND-SubcontractingPercentageKnownUnpublish</v>
      </c>
      <c r="E408" s="84" t="str">
        <f>IF(AND(LEFT(MasterCMCopy!$C408,3)="ND-", OR(MasterCMCopy!$N408&lt;&gt;MasterCMCopy!$N407, MasterCMCopy!$P408&lt;&gt;MasterCMCopy!$P407)),MasterCMCopy!$N408,"")</f>
        <v>/*/ext:UBLExtensions/ext:UBLExtension/ext:ExtensionContent/efext:EformsExtension/efac:NoticeResult/efac:LotTender/efac:SubcontractingTerm/efac:FieldsPrivacy[efbc:FieldIdentifierCode/text()='sub-per-kno']</v>
      </c>
      <c r="F408" s="86" t="str">
        <f>IFERROR(__xludf.DUMMYFUNCTION("IF($E408="""", """", REGEXEXTRACT($E408,""efbc:FieldIdentifierCode[^\]]+""))"),"efbc:FieldIdentifierCode/text()='sub-per-kno'")</f>
        <v>efbc:FieldIdentifierCode/text()='sub-per-kno'</v>
      </c>
      <c r="G408" s="87" t="str">
        <f>MasterCMCopy!A408</f>
        <v/>
      </c>
      <c r="H408" s="87" t="str">
        <f>MasterCMCopy!B408</f>
        <v>1.8</v>
      </c>
      <c r="I408" s="89" t="b">
        <v>1</v>
      </c>
      <c r="J408" s="86" t="str">
        <f>IF(LEFT(MasterCMCopy!$C408,3)="ND-", IF(LEFT(MasterCMCopy!$X408,10)&lt;&gt;"epo:NonPub", MasterCMCopy!$L408, IF(RIGHT(MasterCMCopy!$X408,13)="epo:Procedure", "MG-Procedure", "")), "")</f>
        <v/>
      </c>
      <c r="K408" s="85" t="str">
        <f>IF(J408="", "", IF(J408="MG-Procedure", "ND-Root", MasterCMCopy!H408))</f>
        <v/>
      </c>
      <c r="L408" s="84" t="str">
        <f>IF($J408="", "", MasterCMCopy!$C408 &amp; " (concernsMaskedObject)")</f>
        <v/>
      </c>
      <c r="M408" s="84" t="str">
        <f>IFERROR(__xludf.DUMMYFUNCTION("IF($J408="""", """", ""Connection from NonPublishedInformation to "" &amp; REGEXEXTRACT(MasterCMCopy!$X408, "".*:(.*)"") &amp; "" under "" &amp; $J408 &amp; ""_"" &amp; $K408)"),"")</f>
        <v/>
      </c>
      <c r="N408" s="84" t="str">
        <f t="shared" si="6"/>
        <v/>
      </c>
      <c r="O408" s="86" t="str">
        <f>IFERROR(__xludf.DUMMYFUNCTION("IF($J408="""", """", IF($J408=""MG-Procedure"", """", REGEXREPLACE(MasterCMCopy!$P408,""\[[^\]]+\]"","""")))"),"")</f>
        <v/>
      </c>
      <c r="P408" s="83" t="str">
        <f>IFERROR(__xludf.DUMMYFUNCTION("REGEXREPLACE($O408,""[^/]+"","".."")"),"")</f>
        <v/>
      </c>
      <c r="Q408" s="84" t="str">
        <f>IF(AND(LEFT(MasterCMCopy!$C408,6)="BT-195", OR(MasterCMCopy!$O408&lt;&gt;MasterCMCopy!$O407,$G408&lt;&gt;$G407,$H408&lt;&gt;$H407)),MasterCMCopy!$C408,"")</f>
        <v/>
      </c>
      <c r="R408" s="84" t="str">
        <f>IF(AND(LEFT(MasterCMCopy!$C408,6)="BT-195", OR(MasterCMCopy!$O408&lt;&gt;MasterCMCopy!$O407,$G408&lt;&gt;$G407,$H408&lt;&gt;$H407)), "The field " &amp; MasterCMCopy!$C408 &amp; ", " &amp; MasterCMCopy!$D408 &amp; ", specifies information to generate the URI of the masked property","")</f>
        <v/>
      </c>
      <c r="S408" s="84" t="str">
        <f>IF(AND(LEFT(MasterCMCopy!$C408,6)="BT-195", OR(MasterCMCopy!$O408&lt;&gt;MasterCMCopy!$O407,$G408&lt;&gt;$G407,$H408&lt;&gt;$H407)),MasterCMCopy!$O408,"")</f>
        <v/>
      </c>
      <c r="T408" s="84" t="str">
        <f>IFERROR(__xludf.DUMMYFUNCTION("IF(AND(LEFT(MasterCMCopy!$C408,6)=""BT-195"", MasterCMCopy!$O408&lt;&gt;MasterCMCopy!$O407),IFNA(REGEXEXTRACT(MasterCMCopy!$Y408,""&lt;(.*)&gt;""),""UNKNOWN""),"""")"),"")</f>
        <v/>
      </c>
      <c r="U408" s="84" t="str">
        <f>IF(AND(LEFT(MasterCMCopy!$C408,6)="BT-197", MasterCMCopy!$C408&lt;&gt;MasterCMCopy!$C407),MasterCMCopy!$C408,"")</f>
        <v/>
      </c>
      <c r="V408" s="84" t="str">
        <f>IF(AND(LEFT(MasterCMCopy!$C408,6)="BT-197", MasterCMCopy!$C408&lt;&gt;MasterCMCopy!$C407), "In " &amp; MasterCMCopy!$C408 &amp; ", " &amp; MasterCMCopy!$D408 &amp; ", we link to the at-voc:non-publication-justification controlled list","")</f>
        <v/>
      </c>
      <c r="W408" s="84" t="str">
        <f>IF(AND(LEFT(MasterCMCopy!$C408,6)="BT-198", MasterCMCopy!$C408&lt;&gt;MasterCMCopy!$C407),MasterCMCopy!$C408,"")</f>
        <v/>
      </c>
      <c r="X408" s="84" t="str">
        <f>IF(AND(LEFT(MasterCMCopy!$C408,6)="BT-198", MasterCMCopy!$C408&lt;&gt;MasterCMCopy!$C407), MasterCMCopy!$D408 &amp; IF(AND(MasterCMCopy!$C408=MasterCMCopy!$C409, MasterCMCopy!$D408&lt;&gt;MasterCMCopy!$D409), (" (" &amp; MasterCMCopy!$D409 &amp; " below SDK 1.6)"), ""),"")</f>
        <v/>
      </c>
      <c r="Y408" s="84" t="str">
        <f t="shared" si="2"/>
        <v>tedm:MG-langString-hasConfidentialityJustification--NonPublishedInformation-ND-SubcontractingPercentageKnownUnpublish</v>
      </c>
      <c r="Z408" s="84" t="str">
        <f t="shared" si="3"/>
        <v>/*/ext:UBLExtensions/ext:UBLExtension/ext:ExtensionContent/efext:EformsExtension/efac:NoticeResult/efac:LotTender/efac:SubcontractingTerm/efac:FieldsPrivacy[efbc:FieldIdentifierCode/text()='sub-per-kno']/efbc:ReasonDescription</v>
      </c>
      <c r="AA408" s="84" t="str">
        <f>IF(AND(LEFT(MasterCMCopy!$C408,6)="BT-196", MasterCMCopy!$C408&lt;&gt;MasterCMCopy!$C407),MasterCMCopy!$C408,"")</f>
        <v/>
      </c>
      <c r="AB408" s="84" t="str">
        <f>IF(AND(LEFT(MasterCMCopy!$C408,6)="BT-196", MasterCMCopy!$C408&lt;&gt;MasterCMCopy!$C407), MasterCMCopy!$D408 &amp; " of " &amp; MasterCMCopy!$L408 &amp; " under " &amp; MasterCMCopy!$I408,"")</f>
        <v/>
      </c>
      <c r="AC408" s="84" t="str">
        <f t="shared" si="4"/>
        <v/>
      </c>
      <c r="AD408" s="84" t="str">
        <f t="shared" si="5"/>
        <v/>
      </c>
      <c r="AE408" s="90"/>
      <c r="AF408" s="90"/>
    </row>
    <row r="409">
      <c r="A409" s="84" t="str">
        <f t="shared" si="1"/>
        <v/>
      </c>
      <c r="B409" s="84" t="str">
        <f>IF(MasterCMCopy!$X409="","---", "tedm:" &amp; IF(LEFT(MasterCMCopy!$C409, 3)="ND-", IF(LEFT(MasterCMCopy!$C413, 3)="ND-", MasterCMCopy!$L415, MasterCMCopy!$L413) &amp; "-" &amp; MasterCMCopy!$C409, MasterCMCopy!$L409 &amp; "-" &amp; MasterCMCopy!$I409))</f>
        <v>tedm:MG-NonPublishedInformation-ND-SubcontractingPercentageKnownUnpublish</v>
      </c>
      <c r="C409" s="85" t="str">
        <f>IF(AND(LEFT(MasterCMCopy!$C409,6)="BT-195", OR(LEFT(MasterCMCopy!$C408,3)="ND-",$B409&lt;&gt;$B408)),MasterCMCopy!$L409,"")</f>
        <v/>
      </c>
      <c r="D409" s="84" t="str">
        <f>IF(AND(LEFT(MasterCMCopy!$C409,3)="ND-", OR(MasterCMCopy!$N409&lt;&gt;MasterCMCopy!$N408, MasterCMCopy!$P409&lt;&gt;MasterCMCopy!$P408)),MasterCMCopy!$C409,"")</f>
        <v/>
      </c>
      <c r="E409" s="84" t="str">
        <f>IF(AND(LEFT(MasterCMCopy!$C409,3)="ND-", OR(MasterCMCopy!$N409&lt;&gt;MasterCMCopy!$N408, MasterCMCopy!$P409&lt;&gt;MasterCMCopy!$P408)),MasterCMCopy!$N409,"")</f>
        <v/>
      </c>
      <c r="F409" s="86" t="str">
        <f>IFERROR(__xludf.DUMMYFUNCTION("IF($E409="""", """", REGEXEXTRACT($E409,""efbc:FieldIdentifierCode[^\]]+""))"),"")</f>
        <v/>
      </c>
      <c r="G409" s="87" t="str">
        <f>MasterCMCopy!A409</f>
        <v/>
      </c>
      <c r="H409" s="87" t="str">
        <f>MasterCMCopy!B409</f>
        <v>1.8</v>
      </c>
      <c r="J409" s="86" t="str">
        <f>IF(LEFT(MasterCMCopy!$C409,3)="ND-", IF(LEFT(MasterCMCopy!$X409,10)&lt;&gt;"epo:NonPub", MasterCMCopy!$L409, IF(RIGHT(MasterCMCopy!$X409,13)="epo:Procedure", "MG-Procedure", "")), "")</f>
        <v/>
      </c>
      <c r="K409" s="85" t="str">
        <f>IF(J409="", "", IF(J409="MG-Procedure", "ND-Root", MasterCMCopy!H409))</f>
        <v/>
      </c>
      <c r="L409" s="84" t="str">
        <f>IF($J409="", "", MasterCMCopy!$C409 &amp; " (concernsMaskedObject)")</f>
        <v/>
      </c>
      <c r="M409" s="84" t="str">
        <f>IFERROR(__xludf.DUMMYFUNCTION("IF($J409="""", """", ""Connection from NonPublishedInformation to "" &amp; REGEXEXTRACT(MasterCMCopy!$X409, "".*:(.*)"") &amp; "" under "" &amp; $J409 &amp; ""_"" &amp; $K409)"),"")</f>
        <v/>
      </c>
      <c r="N409" s="84" t="str">
        <f t="shared" si="6"/>
        <v/>
      </c>
      <c r="O409" s="86" t="str">
        <f>IFERROR(__xludf.DUMMYFUNCTION("IF($J409="""", """", IF($J409=""MG-Procedure"", """", REGEXREPLACE(MasterCMCopy!$P409,""\[[^\]]+\]"","""")))"),"")</f>
        <v/>
      </c>
      <c r="P409" s="83" t="str">
        <f>IFERROR(__xludf.DUMMYFUNCTION("REGEXREPLACE($O409,""[^/]+"","".."")"),"")</f>
        <v/>
      </c>
      <c r="Q409" s="84" t="str">
        <f>IF(AND(LEFT(MasterCMCopy!$C409,6)="BT-195", OR(MasterCMCopy!$O409&lt;&gt;MasterCMCopy!$O408,$G409&lt;&gt;$G408,$H409&lt;&gt;$H408)),MasterCMCopy!$C409,"")</f>
        <v/>
      </c>
      <c r="R409" s="84" t="str">
        <f>IF(AND(LEFT(MasterCMCopy!$C409,6)="BT-195", OR(MasterCMCopy!$O409&lt;&gt;MasterCMCopy!$O408,$G409&lt;&gt;$G408,$H409&lt;&gt;$H408)), "The field " &amp; MasterCMCopy!$C409 &amp; ", " &amp; MasterCMCopy!$D409 &amp; ", specifies information to generate the URI of the masked property","")</f>
        <v/>
      </c>
      <c r="S409" s="84" t="str">
        <f>IF(AND(LEFT(MasterCMCopy!$C409,6)="BT-195", OR(MasterCMCopy!$O409&lt;&gt;MasterCMCopy!$O408,$G409&lt;&gt;$G408,$H409&lt;&gt;$H408)),MasterCMCopy!$O409,"")</f>
        <v/>
      </c>
      <c r="T409" s="84" t="str">
        <f>IFERROR(__xludf.DUMMYFUNCTION("IF(AND(LEFT(MasterCMCopy!$C409,6)=""BT-195"", MasterCMCopy!$O409&lt;&gt;MasterCMCopy!$O408),IFNA(REGEXEXTRACT(MasterCMCopy!$Y409,""&lt;(.*)&gt;""),""UNKNOWN""),"""")"),"")</f>
        <v/>
      </c>
      <c r="U409" s="84" t="str">
        <f>IF(AND(LEFT(MasterCMCopy!$C409,6)="BT-197", MasterCMCopy!$C409&lt;&gt;MasterCMCopy!$C408),MasterCMCopy!$C409,"")</f>
        <v/>
      </c>
      <c r="V409" s="84" t="str">
        <f>IF(AND(LEFT(MasterCMCopy!$C409,6)="BT-197", MasterCMCopy!$C409&lt;&gt;MasterCMCopy!$C408), "In " &amp; MasterCMCopy!$C409 &amp; ", " &amp; MasterCMCopy!$D409 &amp; ", we link to the at-voc:non-publication-justification controlled list","")</f>
        <v/>
      </c>
      <c r="W409" s="84" t="str">
        <f>IF(AND(LEFT(MasterCMCopy!$C409,6)="BT-198", MasterCMCopy!$C409&lt;&gt;MasterCMCopy!$C408),MasterCMCopy!$C409,"")</f>
        <v/>
      </c>
      <c r="X409" s="84" t="str">
        <f>IF(AND(LEFT(MasterCMCopy!$C409,6)="BT-198", MasterCMCopy!$C409&lt;&gt;MasterCMCopy!$C408), MasterCMCopy!$D409 &amp; IF(AND(MasterCMCopy!$C409=MasterCMCopy!$C410, MasterCMCopy!$D409&lt;&gt;MasterCMCopy!$D410), (" (" &amp; MasterCMCopy!$D410 &amp; " below SDK 1.6)"), ""),"")</f>
        <v/>
      </c>
      <c r="Y409" s="84" t="str">
        <f t="shared" si="2"/>
        <v>tedm:MG-langString-hasConfidentialityJustification--NonPublishedInformation-ND-SubcontractingPercentageKnownUnpublish</v>
      </c>
      <c r="Z409" s="84" t="str">
        <f t="shared" si="3"/>
        <v/>
      </c>
      <c r="AA409" s="84" t="str">
        <f>IF(AND(LEFT(MasterCMCopy!$C409,6)="BT-196", MasterCMCopy!$C409&lt;&gt;MasterCMCopy!$C408),MasterCMCopy!$C409,"")</f>
        <v/>
      </c>
      <c r="AB409" s="84" t="str">
        <f>IF(AND(LEFT(MasterCMCopy!$C409,6)="BT-196", MasterCMCopy!$C409&lt;&gt;MasterCMCopy!$C408), MasterCMCopy!$D409 &amp; " of " &amp; MasterCMCopy!$L409 &amp; " under " &amp; MasterCMCopy!$I409,"")</f>
        <v/>
      </c>
      <c r="AC409" s="84" t="str">
        <f t="shared" si="4"/>
        <v/>
      </c>
      <c r="AD409" s="84" t="str">
        <f t="shared" si="5"/>
        <v/>
      </c>
    </row>
    <row r="410">
      <c r="A410" s="84" t="str">
        <f t="shared" si="1"/>
        <v/>
      </c>
      <c r="B410" s="84" t="str">
        <f>IF(MasterCMCopy!$X410="","---", "tedm:" &amp; IF(LEFT(MasterCMCopy!$C410, 3)="ND-", IF(LEFT(MasterCMCopy!$C414, 3)="ND-", MasterCMCopy!$L416, MasterCMCopy!$L414) &amp; "-" &amp; MasterCMCopy!$C410, MasterCMCopy!$L410 &amp; "-" &amp; MasterCMCopy!$I410))</f>
        <v>tedm:MG-NonPublishedInformation-ND-SubcontractingPercentageKnownUnpublish</v>
      </c>
      <c r="C410" s="85" t="str">
        <f>IF(AND(LEFT(MasterCMCopy!$C410,6)="BT-195", OR(LEFT(MasterCMCopy!$C409,3)="ND-",$B410&lt;&gt;$B409)),MasterCMCopy!$L410,"")</f>
        <v/>
      </c>
      <c r="D410" s="84" t="str">
        <f>IF(AND(LEFT(MasterCMCopy!$C410,3)="ND-", OR(MasterCMCopy!$N410&lt;&gt;MasterCMCopy!$N409, MasterCMCopy!$P410&lt;&gt;MasterCMCopy!$P409)),MasterCMCopy!$C410,"")</f>
        <v/>
      </c>
      <c r="E410" s="84" t="str">
        <f>IF(AND(LEFT(MasterCMCopy!$C410,3)="ND-", OR(MasterCMCopy!$N410&lt;&gt;MasterCMCopy!$N409, MasterCMCopy!$P410&lt;&gt;MasterCMCopy!$P409)),MasterCMCopy!$N410,"")</f>
        <v/>
      </c>
      <c r="F410" s="86" t="str">
        <f>IFERROR(__xludf.DUMMYFUNCTION("IF($E410="""", """", REGEXEXTRACT($E410,""efbc:FieldIdentifierCode[^\]]+""))"),"")</f>
        <v/>
      </c>
      <c r="G410" s="87" t="str">
        <f>MasterCMCopy!A410</f>
        <v/>
      </c>
      <c r="H410" s="87" t="str">
        <f>MasterCMCopy!B410</f>
        <v>1.8</v>
      </c>
      <c r="J410" s="86" t="str">
        <f>IF(LEFT(MasterCMCopy!$C410,3)="ND-", IF(LEFT(MasterCMCopy!$X410,10)&lt;&gt;"epo:NonPub", MasterCMCopy!$L410, IF(RIGHT(MasterCMCopy!$X410,13)="epo:Procedure", "MG-Procedure", "")), "")</f>
        <v>MG-SubcontractingEstimate-foreseesSubcontracting-Tender</v>
      </c>
      <c r="K410" s="85" t="str">
        <f>IF(J410="", "", IF(J410="MG-Procedure", "ND-Root", MasterCMCopy!H410))</f>
        <v>ND-SubcontractedActivity</v>
      </c>
      <c r="L410" s="84" t="str">
        <f>IF($J410="", "", MasterCMCopy!$C410 &amp; " (concernsMaskedObject)")</f>
        <v>ND-SubcontractingPercentageKnownUnpublish (concernsMaskedObject)</v>
      </c>
      <c r="M410" s="84" t="str">
        <f>IFERROR(__xludf.DUMMYFUNCTION("IF($J410="""", """", ""Connection from NonPublishedInformation to "" &amp; REGEXEXTRACT(MasterCMCopy!$X410, "".*:(.*)"") &amp; "" under "" &amp; $J410 &amp; ""_"" &amp; $K410)"),"Connection from NonPublishedInformation to SubcontractingEstimate under MG-SubcontractingEstimate-foreseesSubcontracting-Tender_ND-SubcontractedActivity")</f>
        <v>Connection from NonPublishedInformation to SubcontractingEstimate under MG-SubcontractingEstimate-foreseesSubcontracting-Tender_ND-SubcontractedActivity</v>
      </c>
      <c r="N410" s="84" t="str">
        <f t="shared" si="6"/>
        <v>tedm:MG-SubcontractingEstimate-foreseesSubcontracting-Tender_ND-SubcontractedActivity</v>
      </c>
      <c r="O410" s="86" t="str">
        <f>IFERROR(__xludf.DUMMYFUNCTION("IF($J410="""", """", IF($J410=""MG-Procedure"", """", REGEXREPLACE(MasterCMCopy!$P410,""\[[^\]]+\]"","""")))"),"efac:FieldsPrivacy")</f>
        <v>efac:FieldsPrivacy</v>
      </c>
      <c r="P410" s="83" t="str">
        <f>IFERROR(__xludf.DUMMYFUNCTION("REGEXREPLACE($O410,""[^/]+"","".."")"),"..")</f>
        <v>..</v>
      </c>
      <c r="Q410" s="84" t="str">
        <f>IF(AND(LEFT(MasterCMCopy!$C410,6)="BT-195", OR(MasterCMCopy!$O410&lt;&gt;MasterCMCopy!$O409,$G410&lt;&gt;$G409,$H410&lt;&gt;$H409)),MasterCMCopy!$C410,"")</f>
        <v/>
      </c>
      <c r="R410" s="84" t="str">
        <f>IF(AND(LEFT(MasterCMCopy!$C410,6)="BT-195", OR(MasterCMCopy!$O410&lt;&gt;MasterCMCopy!$O409,$G410&lt;&gt;$G409,$H410&lt;&gt;$H409)), "The field " &amp; MasterCMCopy!$C410 &amp; ", " &amp; MasterCMCopy!$D410 &amp; ", specifies information to generate the URI of the masked property","")</f>
        <v/>
      </c>
      <c r="S410" s="84" t="str">
        <f>IF(AND(LEFT(MasterCMCopy!$C410,6)="BT-195", OR(MasterCMCopy!$O410&lt;&gt;MasterCMCopy!$O409,$G410&lt;&gt;$G409,$H410&lt;&gt;$H409)),MasterCMCopy!$O410,"")</f>
        <v/>
      </c>
      <c r="T410" s="84" t="str">
        <f>IFERROR(__xludf.DUMMYFUNCTION("IF(AND(LEFT(MasterCMCopy!$C410,6)=""BT-195"", MasterCMCopy!$O410&lt;&gt;MasterCMCopy!$O409),IFNA(REGEXEXTRACT(MasterCMCopy!$Y410,""&lt;(.*)&gt;""),""UNKNOWN""),"""")"),"")</f>
        <v/>
      </c>
      <c r="U410" s="84" t="str">
        <f>IF(AND(LEFT(MasterCMCopy!$C410,6)="BT-197", MasterCMCopy!$C410&lt;&gt;MasterCMCopy!$C409),MasterCMCopy!$C410,"")</f>
        <v/>
      </c>
      <c r="V410" s="84" t="str">
        <f>IF(AND(LEFT(MasterCMCopy!$C410,6)="BT-197", MasterCMCopy!$C410&lt;&gt;MasterCMCopy!$C409), "In " &amp; MasterCMCopy!$C410 &amp; ", " &amp; MasterCMCopy!$D410 &amp; ", we link to the at-voc:non-publication-justification controlled list","")</f>
        <v/>
      </c>
      <c r="W410" s="84" t="str">
        <f>IF(AND(LEFT(MasterCMCopy!$C410,6)="BT-198", MasterCMCopy!$C410&lt;&gt;MasterCMCopy!$C409),MasterCMCopy!$C410,"")</f>
        <v/>
      </c>
      <c r="X410" s="84" t="str">
        <f>IF(AND(LEFT(MasterCMCopy!$C410,6)="BT-198", MasterCMCopy!$C410&lt;&gt;MasterCMCopy!$C409), MasterCMCopy!$D410 &amp; IF(AND(MasterCMCopy!$C410=MasterCMCopy!$C411, MasterCMCopy!$D410&lt;&gt;MasterCMCopy!$D411), (" (" &amp; MasterCMCopy!$D411 &amp; " below SDK 1.6)"), ""),"")</f>
        <v/>
      </c>
      <c r="Y410" s="84" t="str">
        <f t="shared" si="2"/>
        <v>tedm:MG-langString-hasConfidentialityJustification--NonPublishedInformation-ND-SubcontractingPercentageKnownUnpublish</v>
      </c>
      <c r="Z410" s="84" t="str">
        <f t="shared" si="3"/>
        <v/>
      </c>
      <c r="AA410" s="84" t="str">
        <f>IF(AND(LEFT(MasterCMCopy!$C410,6)="BT-196", MasterCMCopy!$C410&lt;&gt;MasterCMCopy!$C409),MasterCMCopy!$C410,"")</f>
        <v/>
      </c>
      <c r="AB410" s="84" t="str">
        <f>IF(AND(LEFT(MasterCMCopy!$C410,6)="BT-196", MasterCMCopy!$C410&lt;&gt;MasterCMCopy!$C409), MasterCMCopy!$D410 &amp; " of " &amp; MasterCMCopy!$L410 &amp; " under " &amp; MasterCMCopy!$I410,"")</f>
        <v/>
      </c>
      <c r="AC410" s="84" t="str">
        <f t="shared" si="4"/>
        <v/>
      </c>
      <c r="AD410" s="84" t="str">
        <f t="shared" si="5"/>
        <v/>
      </c>
    </row>
    <row r="411">
      <c r="A411" s="84" t="str">
        <f t="shared" si="1"/>
        <v>ND-SubcontractingPercentageKnownUnpublish_v1.9+.rml.ttl</v>
      </c>
      <c r="B411" s="84" t="str">
        <f>IF(MasterCMCopy!$X411="","---", "tedm:" &amp; IF(LEFT(MasterCMCopy!$C411, 3)="ND-", IF(LEFT(MasterCMCopy!$C415, 3)="ND-", MasterCMCopy!$L417, MasterCMCopy!$L415) &amp; "-" &amp; MasterCMCopy!$C411, MasterCMCopy!$L411 &amp; "-" &amp; MasterCMCopy!$I411))</f>
        <v>tedm:MG-NonPublishedInformation-ND-SubcontractingPercentageKnownUnpublish</v>
      </c>
      <c r="C411" s="85" t="str">
        <f>IF(AND(LEFT(MasterCMCopy!$C411,6)="BT-195", OR(LEFT(MasterCMCopy!$C410,3)="ND-",$B411&lt;&gt;$B410)),MasterCMCopy!$L411,"")</f>
        <v/>
      </c>
      <c r="D411" s="84" t="str">
        <f>IF(AND(LEFT(MasterCMCopy!$C411,3)="ND-", OR(MasterCMCopy!$N411&lt;&gt;MasterCMCopy!$N410, MasterCMCopy!$P411&lt;&gt;MasterCMCopy!$P410)),MasterCMCopy!$C411,"")</f>
        <v>ND-SubcontractingPercentageKnownUnpublish</v>
      </c>
      <c r="E411" s="84" t="str">
        <f>IF(AND(LEFT(MasterCMCopy!$C411,3)="ND-", OR(MasterCMCopy!$N411&lt;&gt;MasterCMCopy!$N410, MasterCMCopy!$P411&lt;&gt;MasterCMCopy!$P410)),MasterCMCopy!$N411,"")</f>
        <v>/*/ext:UBLExtensions/ext:UBLExtension/ext:ExtensionContent/efext:EformsExtension/efac:NoticeResult/efac:LotTender/efac:SubcontractingTerm[efbc:TermCode/@listName='applicability']/efac:FieldsPrivacy[efbc:FieldIdentifierCode/text()='sub-per-kno']</v>
      </c>
      <c r="F411" s="86" t="str">
        <f>IFERROR(__xludf.DUMMYFUNCTION("IF($E411="""", """", REGEXEXTRACT($E411,""efbc:FieldIdentifierCode[^\]]+""))"),"efbc:FieldIdentifierCode/text()='sub-per-kno'")</f>
        <v>efbc:FieldIdentifierCode/text()='sub-per-kno'</v>
      </c>
      <c r="G411" s="87" t="str">
        <f>MasterCMCopy!A411</f>
        <v>1.9</v>
      </c>
      <c r="H411" s="87" t="str">
        <f>MasterCMCopy!B411</f>
        <v/>
      </c>
      <c r="I411" s="89" t="b">
        <v>1</v>
      </c>
      <c r="J411" s="86" t="str">
        <f>IF(LEFT(MasterCMCopy!$C411,3)="ND-", IF(LEFT(MasterCMCopy!$X411,10)&lt;&gt;"epo:NonPub", MasterCMCopy!$L411, IF(RIGHT(MasterCMCopy!$X411,13)="epo:Procedure", "MG-Procedure", "")), "")</f>
        <v/>
      </c>
      <c r="K411" s="85" t="str">
        <f>IF(J411="", "", IF(J411="MG-Procedure", "ND-Root", MasterCMCopy!H411))</f>
        <v/>
      </c>
      <c r="L411" s="84" t="str">
        <f>IF($J411="", "", MasterCMCopy!$C411 &amp; " (concernsMaskedObject)")</f>
        <v/>
      </c>
      <c r="M411" s="84" t="str">
        <f>IFERROR(__xludf.DUMMYFUNCTION("IF($J411="""", """", ""Connection from NonPublishedInformation to "" &amp; REGEXEXTRACT(MasterCMCopy!$X411, "".*:(.*)"") &amp; "" under "" &amp; $J411 &amp; ""_"" &amp; $K411)"),"")</f>
        <v/>
      </c>
      <c r="N411" s="84" t="str">
        <f t="shared" si="6"/>
        <v/>
      </c>
      <c r="O411" s="86" t="str">
        <f>IFERROR(__xludf.DUMMYFUNCTION("IF($J411="""", """", IF($J411=""MG-Procedure"", """", REGEXREPLACE(MasterCMCopy!$P411,""\[[^\]]+\]"","""")))"),"")</f>
        <v/>
      </c>
      <c r="P411" s="83" t="str">
        <f>IFERROR(__xludf.DUMMYFUNCTION("REGEXREPLACE($O411,""[^/]+"","".."")"),"")</f>
        <v/>
      </c>
      <c r="Q411" s="84" t="str">
        <f>IF(AND(LEFT(MasterCMCopy!$C411,6)="BT-195", OR(MasterCMCopy!$O411&lt;&gt;MasterCMCopy!$O410,$G411&lt;&gt;$G410,$H411&lt;&gt;$H410)),MasterCMCopy!$C411,"")</f>
        <v/>
      </c>
      <c r="R411" s="84" t="str">
        <f>IF(AND(LEFT(MasterCMCopy!$C411,6)="BT-195", OR(MasterCMCopy!$O411&lt;&gt;MasterCMCopy!$O410,$G411&lt;&gt;$G410,$H411&lt;&gt;$H410)), "The field " &amp; MasterCMCopy!$C411 &amp; ", " &amp; MasterCMCopy!$D411 &amp; ", specifies information to generate the URI of the masked property","")</f>
        <v/>
      </c>
      <c r="S411" s="84" t="str">
        <f>IF(AND(LEFT(MasterCMCopy!$C411,6)="BT-195", OR(MasterCMCopy!$O411&lt;&gt;MasterCMCopy!$O410,$G411&lt;&gt;$G410,$H411&lt;&gt;$H410)),MasterCMCopy!$O411,"")</f>
        <v/>
      </c>
      <c r="T411" s="84" t="str">
        <f>IFERROR(__xludf.DUMMYFUNCTION("IF(AND(LEFT(MasterCMCopy!$C411,6)=""BT-195"", MasterCMCopy!$O411&lt;&gt;MasterCMCopy!$O410),IFNA(REGEXEXTRACT(MasterCMCopy!$Y411,""&lt;(.*)&gt;""),""UNKNOWN""),"""")"),"")</f>
        <v/>
      </c>
      <c r="U411" s="84" t="str">
        <f>IF(AND(LEFT(MasterCMCopy!$C411,6)="BT-197", MasterCMCopy!$C411&lt;&gt;MasterCMCopy!$C410),MasterCMCopy!$C411,"")</f>
        <v/>
      </c>
      <c r="V411" s="84" t="str">
        <f>IF(AND(LEFT(MasterCMCopy!$C411,6)="BT-197", MasterCMCopy!$C411&lt;&gt;MasterCMCopy!$C410), "In " &amp; MasterCMCopy!$C411 &amp; ", " &amp; MasterCMCopy!$D411 &amp; ", we link to the at-voc:non-publication-justification controlled list","")</f>
        <v/>
      </c>
      <c r="W411" s="84" t="str">
        <f>IF(AND(LEFT(MasterCMCopy!$C411,6)="BT-198", MasterCMCopy!$C411&lt;&gt;MasterCMCopy!$C410),MasterCMCopy!$C411,"")</f>
        <v/>
      </c>
      <c r="X411" s="84" t="str">
        <f>IF(AND(LEFT(MasterCMCopy!$C411,6)="BT-198", MasterCMCopy!$C411&lt;&gt;MasterCMCopy!$C410), MasterCMCopy!$D411 &amp; IF(AND(MasterCMCopy!$C411=MasterCMCopy!$C412, MasterCMCopy!$D411&lt;&gt;MasterCMCopy!$D412), (" (" &amp; MasterCMCopy!$D412 &amp; " below SDK 1.6)"), ""),"")</f>
        <v/>
      </c>
      <c r="Y411" s="84" t="str">
        <f t="shared" si="2"/>
        <v>tedm:MG-langString-hasConfidentialityJustification--NonPublishedInformation-ND-SubcontractingPercentageKnownUnpublish</v>
      </c>
      <c r="Z411" s="84" t="str">
        <f t="shared" si="3"/>
        <v>/*/ext:UBLExtensions/ext:UBLExtension/ext:ExtensionContent/efext:EformsExtension/efac:NoticeResult/efac:LotTender/efac:SubcontractingTerm[efbc:TermCode/@listName='applicability']/efac:FieldsPrivacy[efbc:FieldIdentifierCode/text()='sub-per-kno']/efbc:ReasonDescription</v>
      </c>
      <c r="AA411" s="84" t="str">
        <f>IF(AND(LEFT(MasterCMCopy!$C411,6)="BT-196", MasterCMCopy!$C411&lt;&gt;MasterCMCopy!$C410),MasterCMCopy!$C411,"")</f>
        <v/>
      </c>
      <c r="AB411" s="84" t="str">
        <f>IF(AND(LEFT(MasterCMCopy!$C411,6)="BT-196", MasterCMCopy!$C411&lt;&gt;MasterCMCopy!$C410), MasterCMCopy!$D411 &amp; " of " &amp; MasterCMCopy!$L411 &amp; " under " &amp; MasterCMCopy!$I411,"")</f>
        <v/>
      </c>
      <c r="AC411" s="84" t="str">
        <f t="shared" si="4"/>
        <v/>
      </c>
      <c r="AD411" s="84" t="str">
        <f t="shared" si="5"/>
        <v/>
      </c>
      <c r="AE411" s="90"/>
      <c r="AF411" s="90"/>
    </row>
    <row r="412">
      <c r="A412" s="84" t="str">
        <f t="shared" si="1"/>
        <v/>
      </c>
      <c r="B412" s="84" t="str">
        <f>IF(MasterCMCopy!$X412="","---", "tedm:" &amp; IF(LEFT(MasterCMCopy!$C412, 3)="ND-", IF(LEFT(MasterCMCopy!$C416, 3)="ND-", MasterCMCopy!$L418, MasterCMCopy!$L416) &amp; "-" &amp; MasterCMCopy!$C412, MasterCMCopy!$L412 &amp; "-" &amp; MasterCMCopy!$I412))</f>
        <v>tedm:MG-NonPublishedInformation-ND-SubcontractingPercentageKnownUnpublish</v>
      </c>
      <c r="C412" s="85" t="str">
        <f>IF(AND(LEFT(MasterCMCopy!$C412,6)="BT-195", OR(LEFT(MasterCMCopy!$C411,3)="ND-",$B412&lt;&gt;$B411)),MasterCMCopy!$L412,"")</f>
        <v/>
      </c>
      <c r="D412" s="84" t="str">
        <f>IF(AND(LEFT(MasterCMCopy!$C412,3)="ND-", OR(MasterCMCopy!$N412&lt;&gt;MasterCMCopy!$N411, MasterCMCopy!$P412&lt;&gt;MasterCMCopy!$P411)),MasterCMCopy!$C412,"")</f>
        <v/>
      </c>
      <c r="E412" s="84" t="str">
        <f>IF(AND(LEFT(MasterCMCopy!$C412,3)="ND-", OR(MasterCMCopy!$N412&lt;&gt;MasterCMCopy!$N411, MasterCMCopy!$P412&lt;&gt;MasterCMCopy!$P411)),MasterCMCopy!$N412,"")</f>
        <v/>
      </c>
      <c r="F412" s="86" t="str">
        <f>IFERROR(__xludf.DUMMYFUNCTION("IF($E412="""", """", REGEXEXTRACT($E412,""efbc:FieldIdentifierCode[^\]]+""))"),"")</f>
        <v/>
      </c>
      <c r="G412" s="87" t="str">
        <f>MasterCMCopy!A412</f>
        <v>1.9</v>
      </c>
      <c r="H412" s="87" t="str">
        <f>MasterCMCopy!B412</f>
        <v/>
      </c>
      <c r="J412" s="86" t="str">
        <f>IF(LEFT(MasterCMCopy!$C412,3)="ND-", IF(LEFT(MasterCMCopy!$X412,10)&lt;&gt;"epo:NonPub", MasterCMCopy!$L412, IF(RIGHT(MasterCMCopy!$X412,13)="epo:Procedure", "MG-Procedure", "")), "")</f>
        <v/>
      </c>
      <c r="K412" s="85" t="str">
        <f>IF(J412="", "", IF(J412="MG-Procedure", "ND-Root", MasterCMCopy!H412))</f>
        <v/>
      </c>
      <c r="L412" s="84" t="str">
        <f>IF($J412="", "", MasterCMCopy!$C412 &amp; " (concernsMaskedObject)")</f>
        <v/>
      </c>
      <c r="M412" s="84" t="str">
        <f>IFERROR(__xludf.DUMMYFUNCTION("IF($J412="""", """", ""Connection from NonPublishedInformation to "" &amp; REGEXEXTRACT(MasterCMCopy!$X412, "".*:(.*)"") &amp; "" under "" &amp; $J412 &amp; ""_"" &amp; $K412)"),"")</f>
        <v/>
      </c>
      <c r="N412" s="84" t="str">
        <f t="shared" si="6"/>
        <v/>
      </c>
      <c r="O412" s="86" t="str">
        <f>IFERROR(__xludf.DUMMYFUNCTION("IF($J412="""", """", IF($J412=""MG-Procedure"", """", REGEXREPLACE(MasterCMCopy!$P412,""\[[^\]]+\]"","""")))"),"")</f>
        <v/>
      </c>
      <c r="P412" s="83" t="str">
        <f>IFERROR(__xludf.DUMMYFUNCTION("REGEXREPLACE($O412,""[^/]+"","".."")"),"")</f>
        <v/>
      </c>
      <c r="Q412" s="84" t="str">
        <f>IF(AND(LEFT(MasterCMCopy!$C412,6)="BT-195", OR(MasterCMCopy!$O412&lt;&gt;MasterCMCopy!$O411,$G412&lt;&gt;$G411,$H412&lt;&gt;$H411)),MasterCMCopy!$C412,"")</f>
        <v/>
      </c>
      <c r="R412" s="84" t="str">
        <f>IF(AND(LEFT(MasterCMCopy!$C412,6)="BT-195", OR(MasterCMCopy!$O412&lt;&gt;MasterCMCopy!$O411,$G412&lt;&gt;$G411,$H412&lt;&gt;$H411)), "The field " &amp; MasterCMCopy!$C412 &amp; ", " &amp; MasterCMCopy!$D412 &amp; ", specifies information to generate the URI of the masked property","")</f>
        <v/>
      </c>
      <c r="S412" s="84" t="str">
        <f>IF(AND(LEFT(MasterCMCopy!$C412,6)="BT-195", OR(MasterCMCopy!$O412&lt;&gt;MasterCMCopy!$O411,$G412&lt;&gt;$G411,$H412&lt;&gt;$H411)),MasterCMCopy!$O412,"")</f>
        <v/>
      </c>
      <c r="T412" s="84" t="str">
        <f>IFERROR(__xludf.DUMMYFUNCTION("IF(AND(LEFT(MasterCMCopy!$C412,6)=""BT-195"", MasterCMCopy!$O412&lt;&gt;MasterCMCopy!$O411),IFNA(REGEXEXTRACT(MasterCMCopy!$Y412,""&lt;(.*)&gt;""),""UNKNOWN""),"""")"),"")</f>
        <v/>
      </c>
      <c r="U412" s="84" t="str">
        <f>IF(AND(LEFT(MasterCMCopy!$C412,6)="BT-197", MasterCMCopy!$C412&lt;&gt;MasterCMCopy!$C411),MasterCMCopy!$C412,"")</f>
        <v/>
      </c>
      <c r="V412" s="84" t="str">
        <f>IF(AND(LEFT(MasterCMCopy!$C412,6)="BT-197", MasterCMCopy!$C412&lt;&gt;MasterCMCopy!$C411), "In " &amp; MasterCMCopy!$C412 &amp; ", " &amp; MasterCMCopy!$D412 &amp; ", we link to the at-voc:non-publication-justification controlled list","")</f>
        <v/>
      </c>
      <c r="W412" s="84" t="str">
        <f>IF(AND(LEFT(MasterCMCopy!$C412,6)="BT-198", MasterCMCopy!$C412&lt;&gt;MasterCMCopy!$C411),MasterCMCopy!$C412,"")</f>
        <v/>
      </c>
      <c r="X412" s="84" t="str">
        <f>IF(AND(LEFT(MasterCMCopy!$C412,6)="BT-198", MasterCMCopy!$C412&lt;&gt;MasterCMCopy!$C411), MasterCMCopy!$D412 &amp; IF(AND(MasterCMCopy!$C412=MasterCMCopy!$C413, MasterCMCopy!$D412&lt;&gt;MasterCMCopy!$D413), (" (" &amp; MasterCMCopy!$D413 &amp; " below SDK 1.6)"), ""),"")</f>
        <v/>
      </c>
      <c r="Y412" s="84" t="str">
        <f t="shared" si="2"/>
        <v>tedm:MG-langString-hasConfidentialityJustification--NonPublishedInformation-ND-SubcontractingPercentageKnownUnpublish</v>
      </c>
      <c r="Z412" s="84" t="str">
        <f t="shared" si="3"/>
        <v/>
      </c>
      <c r="AA412" s="84" t="str">
        <f>IF(AND(LEFT(MasterCMCopy!$C412,6)="BT-196", MasterCMCopy!$C412&lt;&gt;MasterCMCopy!$C411),MasterCMCopy!$C412,"")</f>
        <v/>
      </c>
      <c r="AB412" s="84" t="str">
        <f>IF(AND(LEFT(MasterCMCopy!$C412,6)="BT-196", MasterCMCopy!$C412&lt;&gt;MasterCMCopy!$C411), MasterCMCopy!$D412 &amp; " of " &amp; MasterCMCopy!$L412 &amp; " under " &amp; MasterCMCopy!$I412,"")</f>
        <v/>
      </c>
      <c r="AC412" s="84" t="str">
        <f t="shared" si="4"/>
        <v/>
      </c>
      <c r="AD412" s="84" t="str">
        <f t="shared" si="5"/>
        <v/>
      </c>
    </row>
    <row r="413">
      <c r="A413" s="84" t="str">
        <f t="shared" si="1"/>
        <v/>
      </c>
      <c r="B413" s="84" t="str">
        <f>IF(MasterCMCopy!$X413="","---", "tedm:" &amp; IF(LEFT(MasterCMCopy!$C413, 3)="ND-", IF(LEFT(MasterCMCopy!$C417, 3)="ND-", MasterCMCopy!$L419, MasterCMCopy!$L417) &amp; "-" &amp; MasterCMCopy!$C413, MasterCMCopy!$L413 &amp; "-" &amp; MasterCMCopy!$I413))</f>
        <v>tedm:MG-NonPublishedInformation-ND-SubcontractingPercentageKnownUnpublish</v>
      </c>
      <c r="C413" s="85" t="str">
        <f>IF(AND(LEFT(MasterCMCopy!$C413,6)="BT-195", OR(LEFT(MasterCMCopy!$C412,3)="ND-",$B413&lt;&gt;$B412)),MasterCMCopy!$L413,"")</f>
        <v/>
      </c>
      <c r="D413" s="84" t="str">
        <f>IF(AND(LEFT(MasterCMCopy!$C413,3)="ND-", OR(MasterCMCopy!$N413&lt;&gt;MasterCMCopy!$N412, MasterCMCopy!$P413&lt;&gt;MasterCMCopy!$P412)),MasterCMCopy!$C413,"")</f>
        <v/>
      </c>
      <c r="E413" s="84" t="str">
        <f>IF(AND(LEFT(MasterCMCopy!$C413,3)="ND-", OR(MasterCMCopy!$N413&lt;&gt;MasterCMCopy!$N412, MasterCMCopy!$P413&lt;&gt;MasterCMCopy!$P412)),MasterCMCopy!$N413,"")</f>
        <v/>
      </c>
      <c r="F413" s="86" t="str">
        <f>IFERROR(__xludf.DUMMYFUNCTION("IF($E413="""", """", REGEXEXTRACT($E413,""efbc:FieldIdentifierCode[^\]]+""))"),"")</f>
        <v/>
      </c>
      <c r="G413" s="87" t="str">
        <f>MasterCMCopy!A413</f>
        <v>1.9</v>
      </c>
      <c r="H413" s="87" t="str">
        <f>MasterCMCopy!B413</f>
        <v/>
      </c>
      <c r="J413" s="86" t="str">
        <f>IF(LEFT(MasterCMCopy!$C413,3)="ND-", IF(LEFT(MasterCMCopy!$X413,10)&lt;&gt;"epo:NonPub", MasterCMCopy!$L413, IF(RIGHT(MasterCMCopy!$X413,13)="epo:Procedure", "MG-Procedure", "")), "")</f>
        <v>MG-SubcontractingEstimate-foreseesSubcontracting-Tender</v>
      </c>
      <c r="K413" s="85" t="str">
        <f>IF(J413="", "", IF(J413="MG-Procedure", "ND-Root", MasterCMCopy!H413))</f>
        <v>ND-SubcontractedContract</v>
      </c>
      <c r="L413" s="84" t="str">
        <f>IF($J413="", "", MasterCMCopy!$C413 &amp; " (concernsMaskedObject)")</f>
        <v>ND-SubcontractingPercentageKnownUnpublish (concernsMaskedObject)</v>
      </c>
      <c r="M413" s="84" t="str">
        <f>IFERROR(__xludf.DUMMYFUNCTION("IF($J413="""", """", ""Connection from NonPublishedInformation to "" &amp; REGEXEXTRACT(MasterCMCopy!$X413, "".*:(.*)"") &amp; "" under "" &amp; $J413 &amp; ""_"" &amp; $K413)"),"Connection from NonPublishedInformation to SubcontractingEstimate under MG-SubcontractingEstimate-foreseesSubcontracting-Tender_ND-SubcontractedContract")</f>
        <v>Connection from NonPublishedInformation to SubcontractingEstimate under MG-SubcontractingEstimate-foreseesSubcontracting-Tender_ND-SubcontractedContract</v>
      </c>
      <c r="N413" s="84" t="str">
        <f t="shared" si="6"/>
        <v>tedm:MG-SubcontractingEstimate-foreseesSubcontracting-Tender_ND-SubcontractedContract</v>
      </c>
      <c r="O413" s="86" t="str">
        <f>IFERROR(__xludf.DUMMYFUNCTION("IF($J413="""", """", IF($J413=""MG-Procedure"", """", REGEXREPLACE(MasterCMCopy!$P413,""\[[^\]]+\]"","""")))"),"efac:FieldsPrivacy")</f>
        <v>efac:FieldsPrivacy</v>
      </c>
      <c r="P413" s="83" t="str">
        <f>IFERROR(__xludf.DUMMYFUNCTION("REGEXREPLACE($O413,""[^/]+"","".."")"),"..")</f>
        <v>..</v>
      </c>
      <c r="Q413" s="84" t="str">
        <f>IF(AND(LEFT(MasterCMCopy!$C413,6)="BT-195", OR(MasterCMCopy!$O413&lt;&gt;MasterCMCopy!$O412,$G413&lt;&gt;$G412,$H413&lt;&gt;$H412)),MasterCMCopy!$C413,"")</f>
        <v/>
      </c>
      <c r="R413" s="84" t="str">
        <f>IF(AND(LEFT(MasterCMCopy!$C413,6)="BT-195", OR(MasterCMCopy!$O413&lt;&gt;MasterCMCopy!$O412,$G413&lt;&gt;$G412,$H413&lt;&gt;$H412)), "The field " &amp; MasterCMCopy!$C413 &amp; ", " &amp; MasterCMCopy!$D413 &amp; ", specifies information to generate the URI of the masked property","")</f>
        <v/>
      </c>
      <c r="S413" s="84" t="str">
        <f>IF(AND(LEFT(MasterCMCopy!$C413,6)="BT-195", OR(MasterCMCopy!$O413&lt;&gt;MasterCMCopy!$O412,$G413&lt;&gt;$G412,$H413&lt;&gt;$H412)),MasterCMCopy!$O413,"")</f>
        <v/>
      </c>
      <c r="T413" s="84" t="str">
        <f>IFERROR(__xludf.DUMMYFUNCTION("IF(AND(LEFT(MasterCMCopy!$C413,6)=""BT-195"", MasterCMCopy!$O413&lt;&gt;MasterCMCopy!$O412),IFNA(REGEXEXTRACT(MasterCMCopy!$Y413,""&lt;(.*)&gt;""),""UNKNOWN""),"""")"),"")</f>
        <v/>
      </c>
      <c r="U413" s="84" t="str">
        <f>IF(AND(LEFT(MasterCMCopy!$C413,6)="BT-197", MasterCMCopy!$C413&lt;&gt;MasterCMCopy!$C412),MasterCMCopy!$C413,"")</f>
        <v/>
      </c>
      <c r="V413" s="84" t="str">
        <f>IF(AND(LEFT(MasterCMCopy!$C413,6)="BT-197", MasterCMCopy!$C413&lt;&gt;MasterCMCopy!$C412), "In " &amp; MasterCMCopy!$C413 &amp; ", " &amp; MasterCMCopy!$D413 &amp; ", we link to the at-voc:non-publication-justification controlled list","")</f>
        <v/>
      </c>
      <c r="W413" s="84" t="str">
        <f>IF(AND(LEFT(MasterCMCopy!$C413,6)="BT-198", MasterCMCopy!$C413&lt;&gt;MasterCMCopy!$C412),MasterCMCopy!$C413,"")</f>
        <v/>
      </c>
      <c r="X413" s="84" t="str">
        <f>IF(AND(LEFT(MasterCMCopy!$C413,6)="BT-198", MasterCMCopy!$C413&lt;&gt;MasterCMCopy!$C412), MasterCMCopy!$D413 &amp; IF(AND(MasterCMCopy!$C413=MasterCMCopy!$C414, MasterCMCopy!$D413&lt;&gt;MasterCMCopy!$D414), (" (" &amp; MasterCMCopy!$D414 &amp; " below SDK 1.6)"), ""),"")</f>
        <v/>
      </c>
      <c r="Y413" s="84" t="str">
        <f t="shared" si="2"/>
        <v>tedm:MG-langString-hasConfidentialityJustification--NonPublishedInformation-ND-SubcontractingPercentageKnownUnpublish</v>
      </c>
      <c r="Z413" s="84" t="str">
        <f t="shared" si="3"/>
        <v/>
      </c>
      <c r="AA413" s="84" t="str">
        <f>IF(AND(LEFT(MasterCMCopy!$C413,6)="BT-196", MasterCMCopy!$C413&lt;&gt;MasterCMCopy!$C412),MasterCMCopy!$C413,"")</f>
        <v/>
      </c>
      <c r="AB413" s="84" t="str">
        <f>IF(AND(LEFT(MasterCMCopy!$C413,6)="BT-196", MasterCMCopy!$C413&lt;&gt;MasterCMCopy!$C412), MasterCMCopy!$D413 &amp; " of " &amp; MasterCMCopy!$L413 &amp; " under " &amp; MasterCMCopy!$I413,"")</f>
        <v/>
      </c>
      <c r="AC413" s="84" t="str">
        <f t="shared" si="4"/>
        <v/>
      </c>
      <c r="AD413" s="84" t="str">
        <f t="shared" si="5"/>
        <v/>
      </c>
    </row>
    <row r="414">
      <c r="A414" s="84" t="str">
        <f t="shared" si="1"/>
        <v/>
      </c>
      <c r="B414" s="84" t="str">
        <f>IF(MasterCMCopy!$X414="","---", "tedm:" &amp; IF(LEFT(MasterCMCopy!$C414, 3)="ND-", IF(LEFT(MasterCMCopy!$C418, 3)="ND-", MasterCMCopy!$L420, MasterCMCopy!$L418) &amp; "-" &amp; MasterCMCopy!$C414, MasterCMCopy!$L414 &amp; "-" &amp; MasterCMCopy!$I414))</f>
        <v>tedm:MG-NonPublishedInformation-ND-SubcontractingPercentageKnownUnpublish</v>
      </c>
      <c r="C414" s="85" t="str">
        <f>IF(AND(LEFT(MasterCMCopy!$C414,6)="BT-195", OR(LEFT(MasterCMCopy!$C413,3)="ND-",$B414&lt;&gt;$B413)),MasterCMCopy!$L414,"")</f>
        <v>MG-NonPublishedInformation</v>
      </c>
      <c r="D414" s="84" t="str">
        <f>IF(AND(LEFT(MasterCMCopy!$C414,3)="ND-", OR(MasterCMCopy!$N414&lt;&gt;MasterCMCopy!$N413, MasterCMCopy!$P414&lt;&gt;MasterCMCopy!$P413)),MasterCMCopy!$C414,"")</f>
        <v/>
      </c>
      <c r="E414" s="84" t="str">
        <f>IF(AND(LEFT(MasterCMCopy!$C414,3)="ND-", OR(MasterCMCopy!$N414&lt;&gt;MasterCMCopy!$N413, MasterCMCopy!$P414&lt;&gt;MasterCMCopy!$P413)),MasterCMCopy!$N414,"")</f>
        <v/>
      </c>
      <c r="F414" s="86" t="str">
        <f>IFERROR(__xludf.DUMMYFUNCTION("IF($E414="""", """", REGEXEXTRACT($E414,""efbc:FieldIdentifierCode[^\]]+""))"),"")</f>
        <v/>
      </c>
      <c r="G414" s="87" t="str">
        <f>MasterCMCopy!A414</f>
        <v/>
      </c>
      <c r="H414" s="87" t="str">
        <f>MasterCMCopy!B414</f>
        <v>1.8</v>
      </c>
      <c r="J414" s="86" t="str">
        <f>IF(LEFT(MasterCMCopy!$C414,3)="ND-", IF(LEFT(MasterCMCopy!$X414,10)&lt;&gt;"epo:NonPub", MasterCMCopy!$L414, IF(RIGHT(MasterCMCopy!$X414,13)="epo:Procedure", "MG-Procedure", "")), "")</f>
        <v/>
      </c>
      <c r="K414" s="85" t="str">
        <f>IF(J414="", "", IF(J414="MG-Procedure", "ND-Root", MasterCMCopy!H414))</f>
        <v/>
      </c>
      <c r="L414" s="84" t="str">
        <f>IF($J414="", "", MasterCMCopy!$C414 &amp; " (concernsMaskedObject)")</f>
        <v/>
      </c>
      <c r="M414" s="84" t="str">
        <f>IFERROR(__xludf.DUMMYFUNCTION("IF($J414="""", """", ""Connection from NonPublishedInformation to "" &amp; REGEXEXTRACT(MasterCMCopy!$X414, "".*:(.*)"") &amp; "" under "" &amp; $J414 &amp; ""_"" &amp; $K414)"),"")</f>
        <v/>
      </c>
      <c r="N414" s="84" t="str">
        <f t="shared" si="6"/>
        <v/>
      </c>
      <c r="O414" s="86" t="str">
        <f>IFERROR(__xludf.DUMMYFUNCTION("IF($J414="""", """", IF($J414=""MG-Procedure"", """", REGEXREPLACE(MasterCMCopy!$P414,""\[[^\]]+\]"","""")))"),"")</f>
        <v/>
      </c>
      <c r="P414" s="83" t="str">
        <f>IFERROR(__xludf.DUMMYFUNCTION("REGEXREPLACE($O414,""[^/]+"","".."")"),"")</f>
        <v/>
      </c>
      <c r="Q414" s="84" t="str">
        <f>IF(AND(LEFT(MasterCMCopy!$C414,6)="BT-195", OR(MasterCMCopy!$O414&lt;&gt;MasterCMCopy!$O413,$G414&lt;&gt;$G413,$H414&lt;&gt;$H413)),MasterCMCopy!$C414,"")</f>
        <v>BT-195(BT-731)-Tender</v>
      </c>
      <c r="R414" s="84" t="str">
        <f>IF(AND(LEFT(MasterCMCopy!$C414,6)="BT-195", OR(MasterCMCopy!$O414&lt;&gt;MasterCMCopy!$O413,$G414&lt;&gt;$G413,$H414&lt;&gt;$H413)), "The field " &amp; MasterCMCopy!$C414 &amp; ", " &amp; MasterCMCopy!$D414 &amp; ", specifies information to generate the URI of the masked property","")</f>
        <v>The field BT-195(BT-731)-Tender, Unpublished Identifier, specifies information to generate the URI of the masked property</v>
      </c>
      <c r="S414" s="84" t="str">
        <f>IF(AND(LEFT(MasterCMCopy!$C414,6)="BT-195", OR(MasterCMCopy!$O414&lt;&gt;MasterCMCopy!$O413,$G414&lt;&gt;$G413,$H414&lt;&gt;$H413)),MasterCMCopy!$O414,"")</f>
        <v>efbc:FieldIdentifierCode/text() = 'sub-per-kno'</v>
      </c>
      <c r="T414" s="88" t="str">
        <f>IFERROR(__xludf.DUMMYFUNCTION("IF(AND(LEFT(MasterCMCopy!$C414,6)=""BT-195"", MasterCMCopy!$O414&lt;&gt;MasterCMCopy!$O413),IFNA(REGEXEXTRACT(MasterCMCopy!$Y414,""&lt;(.*)&gt;""),""UNKNOWN""),"""")"),"http://data.europa.eu/a4g/ontology#isSubcontractingPercentageKnown")</f>
        <v>http://data.europa.eu/a4g/ontology#isSubcontractingPercentageKnown</v>
      </c>
      <c r="U414" s="84" t="str">
        <f>IF(AND(LEFT(MasterCMCopy!$C414,6)="BT-197", MasterCMCopy!$C414&lt;&gt;MasterCMCopy!$C413),MasterCMCopy!$C414,"")</f>
        <v/>
      </c>
      <c r="V414" s="84" t="str">
        <f>IF(AND(LEFT(MasterCMCopy!$C414,6)="BT-197", MasterCMCopy!$C414&lt;&gt;MasterCMCopy!$C413), "In " &amp; MasterCMCopy!$C414 &amp; ", " &amp; MasterCMCopy!$D414 &amp; ", we link to the at-voc:non-publication-justification controlled list","")</f>
        <v/>
      </c>
      <c r="W414" s="84" t="str">
        <f>IF(AND(LEFT(MasterCMCopy!$C414,6)="BT-198", MasterCMCopy!$C414&lt;&gt;MasterCMCopy!$C413),MasterCMCopy!$C414,"")</f>
        <v/>
      </c>
      <c r="X414" s="84" t="str">
        <f>IF(AND(LEFT(MasterCMCopy!$C414,6)="BT-198", MasterCMCopy!$C414&lt;&gt;MasterCMCopy!$C413), MasterCMCopy!$D414 &amp; IF(AND(MasterCMCopy!$C414=MasterCMCopy!$C415, MasterCMCopy!$D414&lt;&gt;MasterCMCopy!$D415), (" (" &amp; MasterCMCopy!$D415 &amp; " below SDK 1.6)"), ""),"")</f>
        <v/>
      </c>
      <c r="Y414" s="84" t="str">
        <f t="shared" si="2"/>
        <v>tedm:MG-langString-hasConfidentialityJustification--NonPublishedInformation-ND-SubcontractingPercentageKnownUnpublish</v>
      </c>
      <c r="Z414" s="84" t="str">
        <f t="shared" si="3"/>
        <v/>
      </c>
      <c r="AA414" s="84" t="str">
        <f>IF(AND(LEFT(MasterCMCopy!$C414,6)="BT-196", MasterCMCopy!$C414&lt;&gt;MasterCMCopy!$C413),MasterCMCopy!$C414,"")</f>
        <v/>
      </c>
      <c r="AB414" s="84" t="str">
        <f>IF(AND(LEFT(MasterCMCopy!$C414,6)="BT-196", MasterCMCopy!$C414&lt;&gt;MasterCMCopy!$C413), MasterCMCopy!$D414 &amp; " of " &amp; MasterCMCopy!$L414 &amp; " under " &amp; MasterCMCopy!$I414,"")</f>
        <v/>
      </c>
      <c r="AC414" s="84" t="str">
        <f t="shared" si="4"/>
        <v/>
      </c>
      <c r="AD414" s="84" t="str">
        <f t="shared" si="5"/>
        <v/>
      </c>
    </row>
    <row r="415">
      <c r="A415" s="84" t="str">
        <f t="shared" si="1"/>
        <v/>
      </c>
      <c r="B415" s="84" t="str">
        <f>IF(MasterCMCopy!$X415="","---", "tedm:" &amp; IF(LEFT(MasterCMCopy!$C415, 3)="ND-", IF(LEFT(MasterCMCopy!$C419, 3)="ND-", MasterCMCopy!$L421, MasterCMCopy!$L419) &amp; "-" &amp; MasterCMCopy!$C415, MasterCMCopy!$L415 &amp; "-" &amp; MasterCMCopy!$I415))</f>
        <v>tedm:MG-NonPublishedInformation-ND-SubcontractingPercentageKnownUnpublish</v>
      </c>
      <c r="C415" s="85" t="str">
        <f>IF(AND(LEFT(MasterCMCopy!$C415,6)="BT-195", OR(LEFT(MasterCMCopy!$C414,3)="ND-",$B415&lt;&gt;$B414)),MasterCMCopy!$L415,"")</f>
        <v/>
      </c>
      <c r="D415" s="84" t="str">
        <f>IF(AND(LEFT(MasterCMCopy!$C415,3)="ND-", OR(MasterCMCopy!$N415&lt;&gt;MasterCMCopy!$N414, MasterCMCopy!$P415&lt;&gt;MasterCMCopy!$P414)),MasterCMCopy!$C415,"")</f>
        <v/>
      </c>
      <c r="E415" s="84" t="str">
        <f>IF(AND(LEFT(MasterCMCopy!$C415,3)="ND-", OR(MasterCMCopy!$N415&lt;&gt;MasterCMCopy!$N414, MasterCMCopy!$P415&lt;&gt;MasterCMCopy!$P414)),MasterCMCopy!$N415,"")</f>
        <v/>
      </c>
      <c r="F415" s="86" t="str">
        <f>IFERROR(__xludf.DUMMYFUNCTION("IF($E415="""", """", REGEXEXTRACT($E415,""efbc:FieldIdentifierCode[^\]]+""))"),"")</f>
        <v/>
      </c>
      <c r="G415" s="87" t="str">
        <f>MasterCMCopy!A415</f>
        <v>1.9</v>
      </c>
      <c r="H415" s="87" t="str">
        <f>MasterCMCopy!B415</f>
        <v/>
      </c>
      <c r="J415" s="86" t="str">
        <f>IF(LEFT(MasterCMCopy!$C415,3)="ND-", IF(LEFT(MasterCMCopy!$X415,10)&lt;&gt;"epo:NonPub", MasterCMCopy!$L415, IF(RIGHT(MasterCMCopy!$X415,13)="epo:Procedure", "MG-Procedure", "")), "")</f>
        <v/>
      </c>
      <c r="K415" s="85" t="str">
        <f>IF(J415="", "", IF(J415="MG-Procedure", "ND-Root", MasterCMCopy!H415))</f>
        <v/>
      </c>
      <c r="L415" s="84" t="str">
        <f>IF($J415="", "", MasterCMCopy!$C415 &amp; " (concernsMaskedObject)")</f>
        <v/>
      </c>
      <c r="M415" s="84" t="str">
        <f>IFERROR(__xludf.DUMMYFUNCTION("IF($J415="""", """", ""Connection from NonPublishedInformation to "" &amp; REGEXEXTRACT(MasterCMCopy!$X415, "".*:(.*)"") &amp; "" under "" &amp; $J415 &amp; ""_"" &amp; $K415)"),"")</f>
        <v/>
      </c>
      <c r="N415" s="84" t="str">
        <f t="shared" si="6"/>
        <v/>
      </c>
      <c r="O415" s="86" t="str">
        <f>IFERROR(__xludf.DUMMYFUNCTION("IF($J415="""", """", IF($J415=""MG-Procedure"", """", REGEXREPLACE(MasterCMCopy!$P415,""\[[^\]]+\]"","""")))"),"")</f>
        <v/>
      </c>
      <c r="P415" s="83" t="str">
        <f>IFERROR(__xludf.DUMMYFUNCTION("REGEXREPLACE($O415,""[^/]+"","".."")"),"")</f>
        <v/>
      </c>
      <c r="Q415" s="84" t="str">
        <f>IF(AND(LEFT(MasterCMCopy!$C415,6)="BT-195", OR(MasterCMCopy!$O415&lt;&gt;MasterCMCopy!$O414,$G415&lt;&gt;$G414,$H415&lt;&gt;$H414)),MasterCMCopy!$C415,"")</f>
        <v>BT-195(BT-731)-Tender</v>
      </c>
      <c r="R415" s="84" t="str">
        <f>IF(AND(LEFT(MasterCMCopy!$C415,6)="BT-195", OR(MasterCMCopy!$O415&lt;&gt;MasterCMCopy!$O414,$G415&lt;&gt;$G414,$H415&lt;&gt;$H414)), "The field " &amp; MasterCMCopy!$C415 &amp; ", " &amp; MasterCMCopy!$D415 &amp; ", specifies information to generate the URI of the masked property","")</f>
        <v>The field BT-195(BT-731)-Tender, Unpublished Identifier, specifies information to generate the URI of the masked property</v>
      </c>
      <c r="S415" s="84" t="str">
        <f>IF(AND(LEFT(MasterCMCopy!$C415,6)="BT-195", OR(MasterCMCopy!$O415&lt;&gt;MasterCMCopy!$O414,$G415&lt;&gt;$G414,$H415&lt;&gt;$H414)),MasterCMCopy!$O415,"")</f>
        <v>efbc:FieldIdentifierCode/text() = 'sub-per-kno'</v>
      </c>
      <c r="T415" s="84" t="str">
        <f>IFERROR(__xludf.DUMMYFUNCTION("IF(AND(LEFT(MasterCMCopy!$C415,6)=""BT-195"", MasterCMCopy!$O415&lt;&gt;MasterCMCopy!$O414),IFNA(REGEXEXTRACT(MasterCMCopy!$Y415,""&lt;(.*)&gt;""),""UNKNOWN""),"""")"),"")</f>
        <v/>
      </c>
      <c r="U415" s="84" t="str">
        <f>IF(AND(LEFT(MasterCMCopy!$C415,6)="BT-197", MasterCMCopy!$C415&lt;&gt;MasterCMCopy!$C414),MasterCMCopy!$C415,"")</f>
        <v/>
      </c>
      <c r="V415" s="84" t="str">
        <f>IF(AND(LEFT(MasterCMCopy!$C415,6)="BT-197", MasterCMCopy!$C415&lt;&gt;MasterCMCopy!$C414), "In " &amp; MasterCMCopy!$C415 &amp; ", " &amp; MasterCMCopy!$D415 &amp; ", we link to the at-voc:non-publication-justification controlled list","")</f>
        <v/>
      </c>
      <c r="W415" s="84" t="str">
        <f>IF(AND(LEFT(MasterCMCopy!$C415,6)="BT-198", MasterCMCopy!$C415&lt;&gt;MasterCMCopy!$C414),MasterCMCopy!$C415,"")</f>
        <v/>
      </c>
      <c r="X415" s="84" t="str">
        <f>IF(AND(LEFT(MasterCMCopy!$C415,6)="BT-198", MasterCMCopy!$C415&lt;&gt;MasterCMCopy!$C414), MasterCMCopy!$D415 &amp; IF(AND(MasterCMCopy!$C415=MasterCMCopy!$C416, MasterCMCopy!$D415&lt;&gt;MasterCMCopy!$D416), (" (" &amp; MasterCMCopy!$D416 &amp; " below SDK 1.6)"), ""),"")</f>
        <v/>
      </c>
      <c r="Y415" s="84" t="str">
        <f t="shared" si="2"/>
        <v>tedm:MG-langString-hasConfidentialityJustification--NonPublishedInformation-ND-SubcontractingPercentageKnownUnpublish</v>
      </c>
      <c r="Z415" s="84" t="str">
        <f t="shared" si="3"/>
        <v/>
      </c>
      <c r="AA415" s="84" t="str">
        <f>IF(AND(LEFT(MasterCMCopy!$C415,6)="BT-196", MasterCMCopy!$C415&lt;&gt;MasterCMCopy!$C414),MasterCMCopy!$C415,"")</f>
        <v/>
      </c>
      <c r="AB415" s="84" t="str">
        <f>IF(AND(LEFT(MasterCMCopy!$C415,6)="BT-196", MasterCMCopy!$C415&lt;&gt;MasterCMCopy!$C414), MasterCMCopy!$D415 &amp; " of " &amp; MasterCMCopy!$L415 &amp; " under " &amp; MasterCMCopy!$I415,"")</f>
        <v/>
      </c>
      <c r="AC415" s="84" t="str">
        <f t="shared" si="4"/>
        <v/>
      </c>
      <c r="AD415" s="84" t="str">
        <f t="shared" si="5"/>
        <v/>
      </c>
    </row>
    <row r="416">
      <c r="A416" s="84" t="str">
        <f t="shared" si="1"/>
        <v/>
      </c>
      <c r="B416" s="84" t="str">
        <f>IF(MasterCMCopy!$X416="","---", "tedm:" &amp; IF(LEFT(MasterCMCopy!$C416, 3)="ND-", IF(LEFT(MasterCMCopy!$C420, 3)="ND-", MasterCMCopy!$L422, MasterCMCopy!$L420) &amp; "-" &amp; MasterCMCopy!$C416, MasterCMCopy!$L416 &amp; "-" &amp; MasterCMCopy!$I416))</f>
        <v>tedm:MG-NonPublishedInformation-ND-SubcontractingPercentageKnownUnpublish</v>
      </c>
      <c r="C416" s="85" t="str">
        <f>IF(AND(LEFT(MasterCMCopy!$C416,6)="BT-195", OR(LEFT(MasterCMCopy!$C415,3)="ND-",$B416&lt;&gt;$B415)),MasterCMCopy!$L416,"")</f>
        <v/>
      </c>
      <c r="D416" s="84" t="str">
        <f>IF(AND(LEFT(MasterCMCopy!$C416,3)="ND-", OR(MasterCMCopy!$N416&lt;&gt;MasterCMCopy!$N415, MasterCMCopy!$P416&lt;&gt;MasterCMCopy!$P415)),MasterCMCopy!$C416,"")</f>
        <v/>
      </c>
      <c r="E416" s="84" t="str">
        <f>IF(AND(LEFT(MasterCMCopy!$C416,3)="ND-", OR(MasterCMCopy!$N416&lt;&gt;MasterCMCopy!$N415, MasterCMCopy!$P416&lt;&gt;MasterCMCopy!$P415)),MasterCMCopy!$N416,"")</f>
        <v/>
      </c>
      <c r="F416" s="86" t="str">
        <f>IFERROR(__xludf.DUMMYFUNCTION("IF($E416="""", """", REGEXEXTRACT($E416,""efbc:FieldIdentifierCode[^\]]+""))"),"")</f>
        <v/>
      </c>
      <c r="G416" s="87" t="str">
        <f>MasterCMCopy!A416</f>
        <v/>
      </c>
      <c r="H416" s="87" t="str">
        <f>MasterCMCopy!B416</f>
        <v>1.8</v>
      </c>
      <c r="J416" s="86" t="str">
        <f>IF(LEFT(MasterCMCopy!$C416,3)="ND-", IF(LEFT(MasterCMCopy!$X416,10)&lt;&gt;"epo:NonPub", MasterCMCopy!$L416, IF(RIGHT(MasterCMCopy!$X416,13)="epo:Procedure", "MG-Procedure", "")), "")</f>
        <v/>
      </c>
      <c r="K416" s="85" t="str">
        <f>IF(J416="", "", IF(J416="MG-Procedure", "ND-Root", MasterCMCopy!H416))</f>
        <v/>
      </c>
      <c r="L416" s="84" t="str">
        <f>IF($J416="", "", MasterCMCopy!$C416 &amp; " (concernsMaskedObject)")</f>
        <v/>
      </c>
      <c r="M416" s="84" t="str">
        <f>IFERROR(__xludf.DUMMYFUNCTION("IF($J416="""", """", ""Connection from NonPublishedInformation to "" &amp; REGEXEXTRACT(MasterCMCopy!$X416, "".*:(.*)"") &amp; "" under "" &amp; $J416 &amp; ""_"" &amp; $K416)"),"")</f>
        <v/>
      </c>
      <c r="N416" s="84" t="str">
        <f t="shared" si="6"/>
        <v/>
      </c>
      <c r="O416" s="86" t="str">
        <f>IFERROR(__xludf.DUMMYFUNCTION("IF($J416="""", """", IF($J416=""MG-Procedure"", """", REGEXREPLACE(MasterCMCopy!$P416,""\[[^\]]+\]"","""")))"),"")</f>
        <v/>
      </c>
      <c r="P416" s="83" t="str">
        <f>IFERROR(__xludf.DUMMYFUNCTION("REGEXREPLACE($O416,""[^/]+"","".."")"),"")</f>
        <v/>
      </c>
      <c r="Q416" s="84" t="str">
        <f>IF(AND(LEFT(MasterCMCopy!$C416,6)="BT-195", OR(MasterCMCopy!$O416&lt;&gt;MasterCMCopy!$O415,$G416&lt;&gt;$G415,$H416&lt;&gt;$H415)),MasterCMCopy!$C416,"")</f>
        <v/>
      </c>
      <c r="R416" s="84" t="str">
        <f>IF(AND(LEFT(MasterCMCopy!$C416,6)="BT-195", OR(MasterCMCopy!$O416&lt;&gt;MasterCMCopy!$O415,$G416&lt;&gt;$G415,$H416&lt;&gt;$H415)), "The field " &amp; MasterCMCopy!$C416 &amp; ", " &amp; MasterCMCopy!$D416 &amp; ", specifies information to generate the URI of the masked property","")</f>
        <v/>
      </c>
      <c r="S416" s="84" t="str">
        <f>IF(AND(LEFT(MasterCMCopy!$C416,6)="BT-195", OR(MasterCMCopy!$O416&lt;&gt;MasterCMCopy!$O415,$G416&lt;&gt;$G415,$H416&lt;&gt;$H415)),MasterCMCopy!$O416,"")</f>
        <v/>
      </c>
      <c r="T416" s="84" t="str">
        <f>IFERROR(__xludf.DUMMYFUNCTION("IF(AND(LEFT(MasterCMCopy!$C416,6)=""BT-195"", MasterCMCopy!$O416&lt;&gt;MasterCMCopy!$O415),IFNA(REGEXEXTRACT(MasterCMCopy!$Y416,""&lt;(.*)&gt;""),""UNKNOWN""),"""")"),"")</f>
        <v/>
      </c>
      <c r="U416" s="84" t="str">
        <f>IF(AND(LEFT(MasterCMCopy!$C416,6)="BT-197", MasterCMCopy!$C416&lt;&gt;MasterCMCopy!$C415),MasterCMCopy!$C416,"")</f>
        <v/>
      </c>
      <c r="V416" s="84" t="str">
        <f>IF(AND(LEFT(MasterCMCopy!$C416,6)="BT-197", MasterCMCopy!$C416&lt;&gt;MasterCMCopy!$C415), "In " &amp; MasterCMCopy!$C416 &amp; ", " &amp; MasterCMCopy!$D416 &amp; ", we link to the at-voc:non-publication-justification controlled list","")</f>
        <v/>
      </c>
      <c r="W416" s="84" t="str">
        <f>IF(AND(LEFT(MasterCMCopy!$C416,6)="BT-198", MasterCMCopy!$C416&lt;&gt;MasterCMCopy!$C415),MasterCMCopy!$C416,"")</f>
        <v/>
      </c>
      <c r="X416" s="84" t="str">
        <f>IF(AND(LEFT(MasterCMCopy!$C416,6)="BT-198", MasterCMCopy!$C416&lt;&gt;MasterCMCopy!$C415), MasterCMCopy!$D416 &amp; IF(AND(MasterCMCopy!$C416=MasterCMCopy!$C417, MasterCMCopy!$D416&lt;&gt;MasterCMCopy!$D417), (" (" &amp; MasterCMCopy!$D417 &amp; " below SDK 1.6)"), ""),"")</f>
        <v/>
      </c>
      <c r="Y416" s="84" t="str">
        <f t="shared" si="2"/>
        <v>tedm:MG-langString-hasConfidentialityJustification--NonPublishedInformation-ND-SubcontractingPercentageKnownUnpublish</v>
      </c>
      <c r="Z416" s="84" t="str">
        <f t="shared" si="3"/>
        <v/>
      </c>
      <c r="AA416" s="84" t="str">
        <f>IF(AND(LEFT(MasterCMCopy!$C416,6)="BT-196", MasterCMCopy!$C416&lt;&gt;MasterCMCopy!$C415),MasterCMCopy!$C416,"")</f>
        <v>BT-196(BT-731)-Tender</v>
      </c>
      <c r="AB416" s="84" t="str">
        <f>IF(AND(LEFT(MasterCMCopy!$C416,6)="BT-196", MasterCMCopy!$C416&lt;&gt;MasterCMCopy!$C415), MasterCMCopy!$D416 &amp; " of " &amp; MasterCMCopy!$L416 &amp; " under " &amp; MasterCMCopy!$I416,"")</f>
        <v>Unpublished Justification Description of MG-NonPublishedInformation under ND-SubcontractingPercentageKnownUnpublish</v>
      </c>
      <c r="AC416" s="84" t="str">
        <f t="shared" si="4"/>
        <v>BT-196(BT-731)-Tender-Language</v>
      </c>
      <c r="AD416" s="84" t="str">
        <f t="shared" si="5"/>
        <v>Language of Unpublished Justification Description of MG-NonPublishedInformation under ND-SubcontractingPercentageKnownUnpublish</v>
      </c>
    </row>
    <row r="417">
      <c r="A417" s="84" t="str">
        <f t="shared" si="1"/>
        <v/>
      </c>
      <c r="B417" s="84" t="str">
        <f>IF(MasterCMCopy!$X417="","---", "tedm:" &amp; IF(LEFT(MasterCMCopy!$C417, 3)="ND-", IF(LEFT(MasterCMCopy!$C421, 3)="ND-", MasterCMCopy!$L423, MasterCMCopy!$L421) &amp; "-" &amp; MasterCMCopy!$C417, MasterCMCopy!$L417 &amp; "-" &amp; MasterCMCopy!$I417))</f>
        <v>tedm:MG-NonPublishedInformation-ND-SubcontractingPercentageKnownUnpublish</v>
      </c>
      <c r="C417" s="85" t="str">
        <f>IF(AND(LEFT(MasterCMCopy!$C417,6)="BT-195", OR(LEFT(MasterCMCopy!$C416,3)="ND-",$B417&lt;&gt;$B416)),MasterCMCopy!$L417,"")</f>
        <v/>
      </c>
      <c r="D417" s="84" t="str">
        <f>IF(AND(LEFT(MasterCMCopy!$C417,3)="ND-", OR(MasterCMCopy!$N417&lt;&gt;MasterCMCopy!$N416, MasterCMCopy!$P417&lt;&gt;MasterCMCopy!$P416)),MasterCMCopy!$C417,"")</f>
        <v/>
      </c>
      <c r="E417" s="84" t="str">
        <f>IF(AND(LEFT(MasterCMCopy!$C417,3)="ND-", OR(MasterCMCopy!$N417&lt;&gt;MasterCMCopy!$N416, MasterCMCopy!$P417&lt;&gt;MasterCMCopy!$P416)),MasterCMCopy!$N417,"")</f>
        <v/>
      </c>
      <c r="F417" s="86" t="str">
        <f>IFERROR(__xludf.DUMMYFUNCTION("IF($E417="""", """", REGEXEXTRACT($E417,""efbc:FieldIdentifierCode[^\]]+""))"),"")</f>
        <v/>
      </c>
      <c r="G417" s="87" t="str">
        <f>MasterCMCopy!A417</f>
        <v>1.9</v>
      </c>
      <c r="H417" s="87" t="str">
        <f>MasterCMCopy!B417</f>
        <v/>
      </c>
      <c r="J417" s="86" t="str">
        <f>IF(LEFT(MasterCMCopy!$C417,3)="ND-", IF(LEFT(MasterCMCopy!$X417,10)&lt;&gt;"epo:NonPub", MasterCMCopy!$L417, IF(RIGHT(MasterCMCopy!$X417,13)="epo:Procedure", "MG-Procedure", "")), "")</f>
        <v/>
      </c>
      <c r="K417" s="85" t="str">
        <f>IF(J417="", "", IF(J417="MG-Procedure", "ND-Root", MasterCMCopy!H417))</f>
        <v/>
      </c>
      <c r="L417" s="84" t="str">
        <f>IF($J417="", "", MasterCMCopy!$C417 &amp; " (concernsMaskedObject)")</f>
        <v/>
      </c>
      <c r="M417" s="84" t="str">
        <f>IFERROR(__xludf.DUMMYFUNCTION("IF($J417="""", """", ""Connection from NonPublishedInformation to "" &amp; REGEXEXTRACT(MasterCMCopy!$X417, "".*:(.*)"") &amp; "" under "" &amp; $J417 &amp; ""_"" &amp; $K417)"),"")</f>
        <v/>
      </c>
      <c r="N417" s="84" t="str">
        <f t="shared" si="6"/>
        <v/>
      </c>
      <c r="O417" s="86" t="str">
        <f>IFERROR(__xludf.DUMMYFUNCTION("IF($J417="""", """", IF($J417=""MG-Procedure"", """", REGEXREPLACE(MasterCMCopy!$P417,""\[[^\]]+\]"","""")))"),"")</f>
        <v/>
      </c>
      <c r="P417" s="83" t="str">
        <f>IFERROR(__xludf.DUMMYFUNCTION("REGEXREPLACE($O417,""[^/]+"","".."")"),"")</f>
        <v/>
      </c>
      <c r="Q417" s="84" t="str">
        <f>IF(AND(LEFT(MasterCMCopy!$C417,6)="BT-195", OR(MasterCMCopy!$O417&lt;&gt;MasterCMCopy!$O416,$G417&lt;&gt;$G416,$H417&lt;&gt;$H416)),MasterCMCopy!$C417,"")</f>
        <v/>
      </c>
      <c r="R417" s="84" t="str">
        <f>IF(AND(LEFT(MasterCMCopy!$C417,6)="BT-195", OR(MasterCMCopy!$O417&lt;&gt;MasterCMCopy!$O416,$G417&lt;&gt;$G416,$H417&lt;&gt;$H416)), "The field " &amp; MasterCMCopy!$C417 &amp; ", " &amp; MasterCMCopy!$D417 &amp; ", specifies information to generate the URI of the masked property","")</f>
        <v/>
      </c>
      <c r="S417" s="84" t="str">
        <f>IF(AND(LEFT(MasterCMCopy!$C417,6)="BT-195", OR(MasterCMCopy!$O417&lt;&gt;MasterCMCopy!$O416,$G417&lt;&gt;$G416,$H417&lt;&gt;$H416)),MasterCMCopy!$O417,"")</f>
        <v/>
      </c>
      <c r="T417" s="84" t="str">
        <f>IFERROR(__xludf.DUMMYFUNCTION("IF(AND(LEFT(MasterCMCopy!$C417,6)=""BT-195"", MasterCMCopy!$O417&lt;&gt;MasterCMCopy!$O416),IFNA(REGEXEXTRACT(MasterCMCopy!$Y417,""&lt;(.*)&gt;""),""UNKNOWN""),"""")"),"")</f>
        <v/>
      </c>
      <c r="U417" s="84" t="str">
        <f>IF(AND(LEFT(MasterCMCopy!$C417,6)="BT-197", MasterCMCopy!$C417&lt;&gt;MasterCMCopy!$C416),MasterCMCopy!$C417,"")</f>
        <v/>
      </c>
      <c r="V417" s="84" t="str">
        <f>IF(AND(LEFT(MasterCMCopy!$C417,6)="BT-197", MasterCMCopy!$C417&lt;&gt;MasterCMCopy!$C416), "In " &amp; MasterCMCopy!$C417 &amp; ", " &amp; MasterCMCopy!$D417 &amp; ", we link to the at-voc:non-publication-justification controlled list","")</f>
        <v/>
      </c>
      <c r="W417" s="84" t="str">
        <f>IF(AND(LEFT(MasterCMCopy!$C417,6)="BT-198", MasterCMCopy!$C417&lt;&gt;MasterCMCopy!$C416),MasterCMCopy!$C417,"")</f>
        <v/>
      </c>
      <c r="X417" s="84" t="str">
        <f>IF(AND(LEFT(MasterCMCopy!$C417,6)="BT-198", MasterCMCopy!$C417&lt;&gt;MasterCMCopy!$C416), MasterCMCopy!$D417 &amp; IF(AND(MasterCMCopy!$C417=MasterCMCopy!$C418, MasterCMCopy!$D417&lt;&gt;MasterCMCopy!$D418), (" (" &amp; MasterCMCopy!$D418 &amp; " below SDK 1.6)"), ""),"")</f>
        <v/>
      </c>
      <c r="Y417" s="84" t="str">
        <f t="shared" si="2"/>
        <v>tedm:MG-langString-hasConfidentialityJustification--NonPublishedInformation-ND-SubcontractingPercentageKnownUnpublish</v>
      </c>
      <c r="Z417" s="84" t="str">
        <f t="shared" si="3"/>
        <v/>
      </c>
      <c r="AA417" s="84" t="str">
        <f>IF(AND(LEFT(MasterCMCopy!$C417,6)="BT-196", MasterCMCopy!$C417&lt;&gt;MasterCMCopy!$C416),MasterCMCopy!$C417,"")</f>
        <v/>
      </c>
      <c r="AB417" s="84" t="str">
        <f>IF(AND(LEFT(MasterCMCopy!$C417,6)="BT-196", MasterCMCopy!$C417&lt;&gt;MasterCMCopy!$C416), MasterCMCopy!$D417 &amp; " of " &amp; MasterCMCopy!$L417 &amp; " under " &amp; MasterCMCopy!$I417,"")</f>
        <v/>
      </c>
      <c r="AC417" s="84" t="str">
        <f t="shared" si="4"/>
        <v/>
      </c>
      <c r="AD417" s="84" t="str">
        <f t="shared" si="5"/>
        <v/>
      </c>
    </row>
    <row r="418">
      <c r="A418" s="84" t="str">
        <f t="shared" si="1"/>
        <v/>
      </c>
      <c r="B418" s="84" t="str">
        <f>IF(MasterCMCopy!$X418="","---", "tedm:" &amp; IF(LEFT(MasterCMCopy!$C418, 3)="ND-", IF(LEFT(MasterCMCopy!$C422, 3)="ND-", MasterCMCopy!$L424, MasterCMCopy!$L422) &amp; "-" &amp; MasterCMCopy!$C418, MasterCMCopy!$L418 &amp; "-" &amp; MasterCMCopy!$I418))</f>
        <v>tedm:MG-NonPublishedInformation-ND-SubcontractingPercentageKnownUnpublish</v>
      </c>
      <c r="C418" s="85" t="str">
        <f>IF(AND(LEFT(MasterCMCopy!$C418,6)="BT-195", OR(LEFT(MasterCMCopy!$C417,3)="ND-",$B418&lt;&gt;$B417)),MasterCMCopy!$L418,"")</f>
        <v/>
      </c>
      <c r="D418" s="84" t="str">
        <f>IF(AND(LEFT(MasterCMCopy!$C418,3)="ND-", OR(MasterCMCopy!$N418&lt;&gt;MasterCMCopy!$N417, MasterCMCopy!$P418&lt;&gt;MasterCMCopy!$P417)),MasterCMCopy!$C418,"")</f>
        <v/>
      </c>
      <c r="E418" s="84" t="str">
        <f>IF(AND(LEFT(MasterCMCopy!$C418,3)="ND-", OR(MasterCMCopy!$N418&lt;&gt;MasterCMCopy!$N417, MasterCMCopy!$P418&lt;&gt;MasterCMCopy!$P417)),MasterCMCopy!$N418,"")</f>
        <v/>
      </c>
      <c r="F418" s="86" t="str">
        <f>IFERROR(__xludf.DUMMYFUNCTION("IF($E418="""", """", REGEXEXTRACT($E418,""efbc:FieldIdentifierCode[^\]]+""))"),"")</f>
        <v/>
      </c>
      <c r="G418" s="87" t="str">
        <f>MasterCMCopy!A418</f>
        <v/>
      </c>
      <c r="H418" s="87" t="str">
        <f>MasterCMCopy!B418</f>
        <v>1.8</v>
      </c>
      <c r="J418" s="86" t="str">
        <f>IF(LEFT(MasterCMCopy!$C418,3)="ND-", IF(LEFT(MasterCMCopy!$X418,10)&lt;&gt;"epo:NonPub", MasterCMCopy!$L418, IF(RIGHT(MasterCMCopy!$X418,13)="epo:Procedure", "MG-Procedure", "")), "")</f>
        <v/>
      </c>
      <c r="K418" s="85" t="str">
        <f>IF(J418="", "", IF(J418="MG-Procedure", "ND-Root", MasterCMCopy!H418))</f>
        <v/>
      </c>
      <c r="L418" s="84" t="str">
        <f>IF($J418="", "", MasterCMCopy!$C418 &amp; " (concernsMaskedObject)")</f>
        <v/>
      </c>
      <c r="M418" s="84" t="str">
        <f>IFERROR(__xludf.DUMMYFUNCTION("IF($J418="""", """", ""Connection from NonPublishedInformation to "" &amp; REGEXEXTRACT(MasterCMCopy!$X418, "".*:(.*)"") &amp; "" under "" &amp; $J418 &amp; ""_"" &amp; $K418)"),"")</f>
        <v/>
      </c>
      <c r="N418" s="84" t="str">
        <f t="shared" si="6"/>
        <v/>
      </c>
      <c r="O418" s="86" t="str">
        <f>IFERROR(__xludf.DUMMYFUNCTION("IF($J418="""", """", IF($J418=""MG-Procedure"", """", REGEXREPLACE(MasterCMCopy!$P418,""\[[^\]]+\]"","""")))"),"")</f>
        <v/>
      </c>
      <c r="P418" s="83" t="str">
        <f>IFERROR(__xludf.DUMMYFUNCTION("REGEXREPLACE($O418,""[^/]+"","".."")"),"")</f>
        <v/>
      </c>
      <c r="Q418" s="84" t="str">
        <f>IF(AND(LEFT(MasterCMCopy!$C418,6)="BT-195", OR(MasterCMCopy!$O418&lt;&gt;MasterCMCopy!$O417,$G418&lt;&gt;$G417,$H418&lt;&gt;$H417)),MasterCMCopy!$C418,"")</f>
        <v/>
      </c>
      <c r="R418" s="84" t="str">
        <f>IF(AND(LEFT(MasterCMCopy!$C418,6)="BT-195", OR(MasterCMCopy!$O418&lt;&gt;MasterCMCopy!$O417,$G418&lt;&gt;$G417,$H418&lt;&gt;$H417)), "The field " &amp; MasterCMCopy!$C418 &amp; ", " &amp; MasterCMCopy!$D418 &amp; ", specifies information to generate the URI of the masked property","")</f>
        <v/>
      </c>
      <c r="S418" s="84" t="str">
        <f>IF(AND(LEFT(MasterCMCopy!$C418,6)="BT-195", OR(MasterCMCopy!$O418&lt;&gt;MasterCMCopy!$O417,$G418&lt;&gt;$G417,$H418&lt;&gt;$H417)),MasterCMCopy!$O418,"")</f>
        <v/>
      </c>
      <c r="T418" s="84" t="str">
        <f>IFERROR(__xludf.DUMMYFUNCTION("IF(AND(LEFT(MasterCMCopy!$C418,6)=""BT-195"", MasterCMCopy!$O418&lt;&gt;MasterCMCopy!$O417),IFNA(REGEXEXTRACT(MasterCMCopy!$Y418,""&lt;(.*)&gt;""),""UNKNOWN""),"""")"),"")</f>
        <v/>
      </c>
      <c r="U418" s="84" t="str">
        <f>IF(AND(LEFT(MasterCMCopy!$C418,6)="BT-197", MasterCMCopy!$C418&lt;&gt;MasterCMCopy!$C417),MasterCMCopy!$C418,"")</f>
        <v>BT-197(BT-731)-Tender</v>
      </c>
      <c r="V418" s="84" t="str">
        <f>IF(AND(LEFT(MasterCMCopy!$C418,6)="BT-197", MasterCMCopy!$C418&lt;&gt;MasterCMCopy!$C417), "In " &amp; MasterCMCopy!$C418 &amp; ", " &amp; MasterCMCopy!$D418 &amp; ", we link to the at-voc:non-publication-justification controlled list","")</f>
        <v>In BT-197(BT-731)-Tender, Unpublished Justification Code, we link to the at-voc:non-publication-justification controlled list</v>
      </c>
      <c r="W418" s="84" t="str">
        <f>IF(AND(LEFT(MasterCMCopy!$C418,6)="BT-198", MasterCMCopy!$C418&lt;&gt;MasterCMCopy!$C417),MasterCMCopy!$C418,"")</f>
        <v/>
      </c>
      <c r="X418" s="84" t="str">
        <f>IF(AND(LEFT(MasterCMCopy!$C418,6)="BT-198", MasterCMCopy!$C418&lt;&gt;MasterCMCopy!$C417), MasterCMCopy!$D418 &amp; IF(AND(MasterCMCopy!$C418=MasterCMCopy!$C419, MasterCMCopy!$D418&lt;&gt;MasterCMCopy!$D419), (" (" &amp; MasterCMCopy!$D419 &amp; " below SDK 1.6)"), ""),"")</f>
        <v/>
      </c>
      <c r="Y418" s="84" t="str">
        <f t="shared" si="2"/>
        <v>tedm:MG-langString-hasConfidentialityJustification--NonPublishedInformation-ND-SubcontractingPercentageKnownUnpublish</v>
      </c>
      <c r="Z418" s="84" t="str">
        <f t="shared" si="3"/>
        <v/>
      </c>
      <c r="AA418" s="84" t="str">
        <f>IF(AND(LEFT(MasterCMCopy!$C418,6)="BT-196", MasterCMCopy!$C418&lt;&gt;MasterCMCopy!$C417),MasterCMCopy!$C418,"")</f>
        <v/>
      </c>
      <c r="AB418" s="84" t="str">
        <f>IF(AND(LEFT(MasterCMCopy!$C418,6)="BT-196", MasterCMCopy!$C418&lt;&gt;MasterCMCopy!$C417), MasterCMCopy!$D418 &amp; " of " &amp; MasterCMCopy!$L418 &amp; " under " &amp; MasterCMCopy!$I418,"")</f>
        <v/>
      </c>
      <c r="AC418" s="84" t="str">
        <f t="shared" si="4"/>
        <v/>
      </c>
      <c r="AD418" s="84" t="str">
        <f t="shared" si="5"/>
        <v/>
      </c>
    </row>
    <row r="419">
      <c r="A419" s="84" t="str">
        <f t="shared" si="1"/>
        <v/>
      </c>
      <c r="B419" s="84" t="str">
        <f>IF(MasterCMCopy!$X419="","---", "tedm:" &amp; IF(LEFT(MasterCMCopy!$C419, 3)="ND-", IF(LEFT(MasterCMCopy!$C423, 3)="ND-", MasterCMCopy!$L425, MasterCMCopy!$L423) &amp; "-" &amp; MasterCMCopy!$C419, MasterCMCopy!$L419 &amp; "-" &amp; MasterCMCopy!$I419))</f>
        <v>tedm:MG-NonPublishedInformation-ND-SubcontractingPercentageKnownUnpublish</v>
      </c>
      <c r="C419" s="85" t="str">
        <f>IF(AND(LEFT(MasterCMCopy!$C419,6)="BT-195", OR(LEFT(MasterCMCopy!$C418,3)="ND-",$B419&lt;&gt;$B418)),MasterCMCopy!$L419,"")</f>
        <v/>
      </c>
      <c r="D419" s="84" t="str">
        <f>IF(AND(LEFT(MasterCMCopy!$C419,3)="ND-", OR(MasterCMCopy!$N419&lt;&gt;MasterCMCopy!$N418, MasterCMCopy!$P419&lt;&gt;MasterCMCopy!$P418)),MasterCMCopy!$C419,"")</f>
        <v/>
      </c>
      <c r="E419" s="84" t="str">
        <f>IF(AND(LEFT(MasterCMCopy!$C419,3)="ND-", OR(MasterCMCopy!$N419&lt;&gt;MasterCMCopy!$N418, MasterCMCopy!$P419&lt;&gt;MasterCMCopy!$P418)),MasterCMCopy!$N419,"")</f>
        <v/>
      </c>
      <c r="F419" s="86" t="str">
        <f>IFERROR(__xludf.DUMMYFUNCTION("IF($E419="""", """", REGEXEXTRACT($E419,""efbc:FieldIdentifierCode[^\]]+""))"),"")</f>
        <v/>
      </c>
      <c r="G419" s="87" t="str">
        <f>MasterCMCopy!A419</f>
        <v>1.9</v>
      </c>
      <c r="H419" s="87" t="str">
        <f>MasterCMCopy!B419</f>
        <v/>
      </c>
      <c r="J419" s="86" t="str">
        <f>IF(LEFT(MasterCMCopy!$C419,3)="ND-", IF(LEFT(MasterCMCopy!$X419,10)&lt;&gt;"epo:NonPub", MasterCMCopy!$L419, IF(RIGHT(MasterCMCopy!$X419,13)="epo:Procedure", "MG-Procedure", "")), "")</f>
        <v/>
      </c>
      <c r="K419" s="85" t="str">
        <f>IF(J419="", "", IF(J419="MG-Procedure", "ND-Root", MasterCMCopy!H419))</f>
        <v/>
      </c>
      <c r="L419" s="84" t="str">
        <f>IF($J419="", "", MasterCMCopy!$C419 &amp; " (concernsMaskedObject)")</f>
        <v/>
      </c>
      <c r="M419" s="84" t="str">
        <f>IFERROR(__xludf.DUMMYFUNCTION("IF($J419="""", """", ""Connection from NonPublishedInformation to "" &amp; REGEXEXTRACT(MasterCMCopy!$X419, "".*:(.*)"") &amp; "" under "" &amp; $J419 &amp; ""_"" &amp; $K419)"),"")</f>
        <v/>
      </c>
      <c r="N419" s="84" t="str">
        <f t="shared" si="6"/>
        <v/>
      </c>
      <c r="O419" s="86" t="str">
        <f>IFERROR(__xludf.DUMMYFUNCTION("IF($J419="""", """", IF($J419=""MG-Procedure"", """", REGEXREPLACE(MasterCMCopy!$P419,""\[[^\]]+\]"","""")))"),"")</f>
        <v/>
      </c>
      <c r="P419" s="83" t="str">
        <f>IFERROR(__xludf.DUMMYFUNCTION("REGEXREPLACE($O419,""[^/]+"","".."")"),"")</f>
        <v/>
      </c>
      <c r="Q419" s="84" t="str">
        <f>IF(AND(LEFT(MasterCMCopy!$C419,6)="BT-195", OR(MasterCMCopy!$O419&lt;&gt;MasterCMCopy!$O418,$G419&lt;&gt;$G418,$H419&lt;&gt;$H418)),MasterCMCopy!$C419,"")</f>
        <v/>
      </c>
      <c r="R419" s="84" t="str">
        <f>IF(AND(LEFT(MasterCMCopy!$C419,6)="BT-195", OR(MasterCMCopy!$O419&lt;&gt;MasterCMCopy!$O418,$G419&lt;&gt;$G418,$H419&lt;&gt;$H418)), "The field " &amp; MasterCMCopy!$C419 &amp; ", " &amp; MasterCMCopy!$D419 &amp; ", specifies information to generate the URI of the masked property","")</f>
        <v/>
      </c>
      <c r="S419" s="84" t="str">
        <f>IF(AND(LEFT(MasterCMCopy!$C419,6)="BT-195", OR(MasterCMCopy!$O419&lt;&gt;MasterCMCopy!$O418,$G419&lt;&gt;$G418,$H419&lt;&gt;$H418)),MasterCMCopy!$O419,"")</f>
        <v/>
      </c>
      <c r="T419" s="84" t="str">
        <f>IFERROR(__xludf.DUMMYFUNCTION("IF(AND(LEFT(MasterCMCopy!$C419,6)=""BT-195"", MasterCMCopy!$O419&lt;&gt;MasterCMCopy!$O418),IFNA(REGEXEXTRACT(MasterCMCopy!$Y419,""&lt;(.*)&gt;""),""UNKNOWN""),"""")"),"")</f>
        <v/>
      </c>
      <c r="U419" s="84" t="str">
        <f>IF(AND(LEFT(MasterCMCopy!$C419,6)="BT-197", MasterCMCopy!$C419&lt;&gt;MasterCMCopy!$C418),MasterCMCopy!$C419,"")</f>
        <v/>
      </c>
      <c r="V419" s="84" t="str">
        <f>IF(AND(LEFT(MasterCMCopy!$C419,6)="BT-197", MasterCMCopy!$C419&lt;&gt;MasterCMCopy!$C418), "In " &amp; MasterCMCopy!$C419 &amp; ", " &amp; MasterCMCopy!$D419 &amp; ", we link to the at-voc:non-publication-justification controlled list","")</f>
        <v/>
      </c>
      <c r="W419" s="84" t="str">
        <f>IF(AND(LEFT(MasterCMCopy!$C419,6)="BT-198", MasterCMCopy!$C419&lt;&gt;MasterCMCopy!$C418),MasterCMCopy!$C419,"")</f>
        <v/>
      </c>
      <c r="X419" s="84" t="str">
        <f>IF(AND(LEFT(MasterCMCopy!$C419,6)="BT-198", MasterCMCopy!$C419&lt;&gt;MasterCMCopy!$C418), MasterCMCopy!$D419 &amp; IF(AND(MasterCMCopy!$C419=MasterCMCopy!$C420, MasterCMCopy!$D419&lt;&gt;MasterCMCopy!$D420), (" (" &amp; MasterCMCopy!$D420 &amp; " below SDK 1.6)"), ""),"")</f>
        <v/>
      </c>
      <c r="Y419" s="84" t="str">
        <f t="shared" si="2"/>
        <v>tedm:MG-langString-hasConfidentialityJustification--NonPublishedInformation-ND-SubcontractingPercentageKnownUnpublish</v>
      </c>
      <c r="Z419" s="84" t="str">
        <f t="shared" si="3"/>
        <v/>
      </c>
      <c r="AA419" s="84" t="str">
        <f>IF(AND(LEFT(MasterCMCopy!$C419,6)="BT-196", MasterCMCopy!$C419&lt;&gt;MasterCMCopy!$C418),MasterCMCopy!$C419,"")</f>
        <v/>
      </c>
      <c r="AB419" s="84" t="str">
        <f>IF(AND(LEFT(MasterCMCopy!$C419,6)="BT-196", MasterCMCopy!$C419&lt;&gt;MasterCMCopy!$C418), MasterCMCopy!$D419 &amp; " of " &amp; MasterCMCopy!$L419 &amp; " under " &amp; MasterCMCopy!$I419,"")</f>
        <v/>
      </c>
      <c r="AC419" s="84" t="str">
        <f t="shared" si="4"/>
        <v/>
      </c>
      <c r="AD419" s="84" t="str">
        <f t="shared" si="5"/>
        <v/>
      </c>
    </row>
    <row r="420">
      <c r="A420" s="84" t="str">
        <f t="shared" si="1"/>
        <v/>
      </c>
      <c r="B420" s="84" t="str">
        <f>IF(MasterCMCopy!$X420="","---", "tedm:" &amp; IF(LEFT(MasterCMCopy!$C420, 3)="ND-", IF(LEFT(MasterCMCopy!$C424, 3)="ND-", MasterCMCopy!$L426, MasterCMCopy!$L424) &amp; "-" &amp; MasterCMCopy!$C420, MasterCMCopy!$L420 &amp; "-" &amp; MasterCMCopy!$I420))</f>
        <v>tedm:MG-NonPublishedInformation-ND-SubcontractingPercentageKnownUnpublish</v>
      </c>
      <c r="C420" s="85" t="str">
        <f>IF(AND(LEFT(MasterCMCopy!$C420,6)="BT-195", OR(LEFT(MasterCMCopy!$C419,3)="ND-",$B420&lt;&gt;$B419)),MasterCMCopy!$L420,"")</f>
        <v/>
      </c>
      <c r="D420" s="84" t="str">
        <f>IF(AND(LEFT(MasterCMCopy!$C420,3)="ND-", OR(MasterCMCopy!$N420&lt;&gt;MasterCMCopy!$N419, MasterCMCopy!$P420&lt;&gt;MasterCMCopy!$P419)),MasterCMCopy!$C420,"")</f>
        <v/>
      </c>
      <c r="E420" s="84" t="str">
        <f>IF(AND(LEFT(MasterCMCopy!$C420,3)="ND-", OR(MasterCMCopy!$N420&lt;&gt;MasterCMCopy!$N419, MasterCMCopy!$P420&lt;&gt;MasterCMCopy!$P419)),MasterCMCopy!$N420,"")</f>
        <v/>
      </c>
      <c r="F420" s="86" t="str">
        <f>IFERROR(__xludf.DUMMYFUNCTION("IF($E420="""", """", REGEXEXTRACT($E420,""efbc:FieldIdentifierCode[^\]]+""))"),"")</f>
        <v/>
      </c>
      <c r="G420" s="87" t="str">
        <f>MasterCMCopy!A420</f>
        <v/>
      </c>
      <c r="H420" s="87" t="str">
        <f>MasterCMCopy!B420</f>
        <v>1.5</v>
      </c>
      <c r="J420" s="86" t="str">
        <f>IF(LEFT(MasterCMCopy!$C420,3)="ND-", IF(LEFT(MasterCMCopy!$X420,10)&lt;&gt;"epo:NonPub", MasterCMCopy!$L420, IF(RIGHT(MasterCMCopy!$X420,13)="epo:Procedure", "MG-Procedure", "")), "")</f>
        <v/>
      </c>
      <c r="K420" s="85" t="str">
        <f>IF(J420="", "", IF(J420="MG-Procedure", "ND-Root", MasterCMCopy!H420))</f>
        <v/>
      </c>
      <c r="L420" s="84" t="str">
        <f>IF($J420="", "", MasterCMCopy!$C420 &amp; " (concernsMaskedObject)")</f>
        <v/>
      </c>
      <c r="M420" s="84" t="str">
        <f>IFERROR(__xludf.DUMMYFUNCTION("IF($J420="""", """", ""Connection from NonPublishedInformation to "" &amp; REGEXEXTRACT(MasterCMCopy!$X420, "".*:(.*)"") &amp; "" under "" &amp; $J420 &amp; ""_"" &amp; $K420)"),"")</f>
        <v/>
      </c>
      <c r="N420" s="84" t="str">
        <f t="shared" si="6"/>
        <v/>
      </c>
      <c r="O420" s="86" t="str">
        <f>IFERROR(__xludf.DUMMYFUNCTION("IF($J420="""", """", IF($J420=""MG-Procedure"", """", REGEXREPLACE(MasterCMCopy!$P420,""\[[^\]]+\]"","""")))"),"")</f>
        <v/>
      </c>
      <c r="P420" s="83" t="str">
        <f>IFERROR(__xludf.DUMMYFUNCTION("REGEXREPLACE($O420,""[^/]+"","".."")"),"")</f>
        <v/>
      </c>
      <c r="Q420" s="84" t="str">
        <f>IF(AND(LEFT(MasterCMCopy!$C420,6)="BT-195", OR(MasterCMCopy!$O420&lt;&gt;MasterCMCopy!$O419,$G420&lt;&gt;$G419,$H420&lt;&gt;$H419)),MasterCMCopy!$C420,"")</f>
        <v/>
      </c>
      <c r="R420" s="84" t="str">
        <f>IF(AND(LEFT(MasterCMCopy!$C420,6)="BT-195", OR(MasterCMCopy!$O420&lt;&gt;MasterCMCopy!$O419,$G420&lt;&gt;$G419,$H420&lt;&gt;$H419)), "The field " &amp; MasterCMCopy!$C420 &amp; ", " &amp; MasterCMCopy!$D420 &amp; ", specifies information to generate the URI of the masked property","")</f>
        <v/>
      </c>
      <c r="S420" s="84" t="str">
        <f>IF(AND(LEFT(MasterCMCopy!$C420,6)="BT-195", OR(MasterCMCopy!$O420&lt;&gt;MasterCMCopy!$O419,$G420&lt;&gt;$G419,$H420&lt;&gt;$H419)),MasterCMCopy!$O420,"")</f>
        <v/>
      </c>
      <c r="T420" s="84" t="str">
        <f>IFERROR(__xludf.DUMMYFUNCTION("IF(AND(LEFT(MasterCMCopy!$C420,6)=""BT-195"", MasterCMCopy!$O420&lt;&gt;MasterCMCopy!$O419),IFNA(REGEXEXTRACT(MasterCMCopy!$Y420,""&lt;(.*)&gt;""),""UNKNOWN""),"""")"),"")</f>
        <v/>
      </c>
      <c r="U420" s="84" t="str">
        <f>IF(AND(LEFT(MasterCMCopy!$C420,6)="BT-197", MasterCMCopy!$C420&lt;&gt;MasterCMCopy!$C419),MasterCMCopy!$C420,"")</f>
        <v/>
      </c>
      <c r="V420" s="84" t="str">
        <f>IF(AND(LEFT(MasterCMCopy!$C420,6)="BT-197", MasterCMCopy!$C420&lt;&gt;MasterCMCopy!$C419), "In " &amp; MasterCMCopy!$C420 &amp; ", " &amp; MasterCMCopy!$D420 &amp; ", we link to the at-voc:non-publication-justification controlled list","")</f>
        <v/>
      </c>
      <c r="W420" s="84" t="str">
        <f>IF(AND(LEFT(MasterCMCopy!$C420,6)="BT-198", MasterCMCopy!$C420&lt;&gt;MasterCMCopy!$C419),MasterCMCopy!$C420,"")</f>
        <v>BT-198(BT-731)-Tender</v>
      </c>
      <c r="X420" s="84" t="str">
        <f>IF(AND(LEFT(MasterCMCopy!$C420,6)="BT-198", MasterCMCopy!$C420&lt;&gt;MasterCMCopy!$C419), MasterCMCopy!$D420 &amp; IF(AND(MasterCMCopy!$C420=MasterCMCopy!$C421, MasterCMCopy!$D420&lt;&gt;MasterCMCopy!$D421), (" (" &amp; MasterCMCopy!$D421 &amp; " below SDK 1.6)"), ""),"")</f>
        <v>Unpublished Accessibility Date (Unpublished Access Date below SDK 1.6)</v>
      </c>
      <c r="Y420" s="84" t="str">
        <f t="shared" si="2"/>
        <v>tedm:MG-langString-hasConfidentialityJustification--NonPublishedInformation-ND-SubcontractingPercentageKnownUnpublish</v>
      </c>
      <c r="Z420" s="84" t="str">
        <f t="shared" si="3"/>
        <v/>
      </c>
      <c r="AA420" s="84" t="str">
        <f>IF(AND(LEFT(MasterCMCopy!$C420,6)="BT-196", MasterCMCopy!$C420&lt;&gt;MasterCMCopy!$C419),MasterCMCopy!$C420,"")</f>
        <v/>
      </c>
      <c r="AB420" s="84" t="str">
        <f>IF(AND(LEFT(MasterCMCopy!$C420,6)="BT-196", MasterCMCopy!$C420&lt;&gt;MasterCMCopy!$C419), MasterCMCopy!$D420 &amp; " of " &amp; MasterCMCopy!$L420 &amp; " under " &amp; MasterCMCopy!$I420,"")</f>
        <v/>
      </c>
      <c r="AC420" s="84" t="str">
        <f t="shared" si="4"/>
        <v/>
      </c>
      <c r="AD420" s="84" t="str">
        <f t="shared" si="5"/>
        <v/>
      </c>
    </row>
    <row r="421">
      <c r="A421" s="84" t="str">
        <f t="shared" si="1"/>
        <v/>
      </c>
      <c r="B421" s="84" t="str">
        <f>IF(MasterCMCopy!$X421="","---", "tedm:" &amp; IF(LEFT(MasterCMCopy!$C421, 3)="ND-", IF(LEFT(MasterCMCopy!$C425, 3)="ND-", MasterCMCopy!$L427, MasterCMCopy!$L425) &amp; "-" &amp; MasterCMCopy!$C421, MasterCMCopy!$L421 &amp; "-" &amp; MasterCMCopy!$I421))</f>
        <v>tedm:MG-NonPublishedInformation-ND-SubcontractingPercentageKnownUnpublish</v>
      </c>
      <c r="C421" s="85" t="str">
        <f>IF(AND(LEFT(MasterCMCopy!$C421,6)="BT-195", OR(LEFT(MasterCMCopy!$C420,3)="ND-",$B421&lt;&gt;$B420)),MasterCMCopy!$L421,"")</f>
        <v/>
      </c>
      <c r="D421" s="84" t="str">
        <f>IF(AND(LEFT(MasterCMCopy!$C421,3)="ND-", OR(MasterCMCopy!$N421&lt;&gt;MasterCMCopy!$N420, MasterCMCopy!$P421&lt;&gt;MasterCMCopy!$P420)),MasterCMCopy!$C421,"")</f>
        <v/>
      </c>
      <c r="E421" s="84" t="str">
        <f>IF(AND(LEFT(MasterCMCopy!$C421,3)="ND-", OR(MasterCMCopy!$N421&lt;&gt;MasterCMCopy!$N420, MasterCMCopy!$P421&lt;&gt;MasterCMCopy!$P420)),MasterCMCopy!$N421,"")</f>
        <v/>
      </c>
      <c r="F421" s="86" t="str">
        <f>IFERROR(__xludf.DUMMYFUNCTION("IF($E421="""", """", REGEXEXTRACT($E421,""efbc:FieldIdentifierCode[^\]]+""))"),"")</f>
        <v/>
      </c>
      <c r="G421" s="87" t="str">
        <f>MasterCMCopy!A421</f>
        <v>1.6</v>
      </c>
      <c r="H421" s="87" t="str">
        <f>MasterCMCopy!B421</f>
        <v>1.8</v>
      </c>
      <c r="J421" s="86" t="str">
        <f>IF(LEFT(MasterCMCopy!$C421,3)="ND-", IF(LEFT(MasterCMCopy!$X421,10)&lt;&gt;"epo:NonPub", MasterCMCopy!$L421, IF(RIGHT(MasterCMCopy!$X421,13)="epo:Procedure", "MG-Procedure", "")), "")</f>
        <v/>
      </c>
      <c r="K421" s="85" t="str">
        <f>IF(J421="", "", IF(J421="MG-Procedure", "ND-Root", MasterCMCopy!H421))</f>
        <v/>
      </c>
      <c r="L421" s="84" t="str">
        <f>IF($J421="", "", MasterCMCopy!$C421 &amp; " (concernsMaskedObject)")</f>
        <v/>
      </c>
      <c r="M421" s="84" t="str">
        <f>IFERROR(__xludf.DUMMYFUNCTION("IF($J421="""", """", ""Connection from NonPublishedInformation to "" &amp; REGEXEXTRACT(MasterCMCopy!$X421, "".*:(.*)"") &amp; "" under "" &amp; $J421 &amp; ""_"" &amp; $K421)"),"")</f>
        <v/>
      </c>
      <c r="N421" s="84" t="str">
        <f t="shared" si="6"/>
        <v/>
      </c>
      <c r="O421" s="86" t="str">
        <f>IFERROR(__xludf.DUMMYFUNCTION("IF($J421="""", """", IF($J421=""MG-Procedure"", """", REGEXREPLACE(MasterCMCopy!$P421,""\[[^\]]+\]"","""")))"),"")</f>
        <v/>
      </c>
      <c r="P421" s="83" t="str">
        <f>IFERROR(__xludf.DUMMYFUNCTION("REGEXREPLACE($O421,""[^/]+"","".."")"),"")</f>
        <v/>
      </c>
      <c r="Q421" s="84" t="str">
        <f>IF(AND(LEFT(MasterCMCopy!$C421,6)="BT-195", OR(MasterCMCopy!$O421&lt;&gt;MasterCMCopy!$O420,$G421&lt;&gt;$G420,$H421&lt;&gt;$H420)),MasterCMCopy!$C421,"")</f>
        <v/>
      </c>
      <c r="R421" s="84" t="str">
        <f>IF(AND(LEFT(MasterCMCopy!$C421,6)="BT-195", OR(MasterCMCopy!$O421&lt;&gt;MasterCMCopy!$O420,$G421&lt;&gt;$G420,$H421&lt;&gt;$H420)), "The field " &amp; MasterCMCopy!$C421 &amp; ", " &amp; MasterCMCopy!$D421 &amp; ", specifies information to generate the URI of the masked property","")</f>
        <v/>
      </c>
      <c r="S421" s="84" t="str">
        <f>IF(AND(LEFT(MasterCMCopy!$C421,6)="BT-195", OR(MasterCMCopy!$O421&lt;&gt;MasterCMCopy!$O420,$G421&lt;&gt;$G420,$H421&lt;&gt;$H420)),MasterCMCopy!$O421,"")</f>
        <v/>
      </c>
      <c r="T421" s="84" t="str">
        <f>IFERROR(__xludf.DUMMYFUNCTION("IF(AND(LEFT(MasterCMCopy!$C421,6)=""BT-195"", MasterCMCopy!$O421&lt;&gt;MasterCMCopy!$O420),IFNA(REGEXEXTRACT(MasterCMCopy!$Y421,""&lt;(.*)&gt;""),""UNKNOWN""),"""")"),"")</f>
        <v/>
      </c>
      <c r="U421" s="84" t="str">
        <f>IF(AND(LEFT(MasterCMCopy!$C421,6)="BT-197", MasterCMCopy!$C421&lt;&gt;MasterCMCopy!$C420),MasterCMCopy!$C421,"")</f>
        <v/>
      </c>
      <c r="V421" s="84" t="str">
        <f>IF(AND(LEFT(MasterCMCopy!$C421,6)="BT-197", MasterCMCopy!$C421&lt;&gt;MasterCMCopy!$C420), "In " &amp; MasterCMCopy!$C421 &amp; ", " &amp; MasterCMCopy!$D421 &amp; ", we link to the at-voc:non-publication-justification controlled list","")</f>
        <v/>
      </c>
      <c r="W421" s="84" t="str">
        <f>IF(AND(LEFT(MasterCMCopy!$C421,6)="BT-198", MasterCMCopy!$C421&lt;&gt;MasterCMCopy!$C420),MasterCMCopy!$C421,"")</f>
        <v/>
      </c>
      <c r="X421" s="84" t="str">
        <f>IF(AND(LEFT(MasterCMCopy!$C421,6)="BT-198", MasterCMCopy!$C421&lt;&gt;MasterCMCopy!$C420), MasterCMCopy!$D421 &amp; IF(AND(MasterCMCopy!$C421=MasterCMCopy!$C422, MasterCMCopy!$D421&lt;&gt;MasterCMCopy!$D422), (" (" &amp; MasterCMCopy!$D422 &amp; " below SDK 1.6)"), ""),"")</f>
        <v/>
      </c>
      <c r="Y421" s="84" t="str">
        <f t="shared" si="2"/>
        <v>tedm:MG-langString-hasConfidentialityJustification--NonPublishedInformation-ND-SubcontractingPercentageKnownUnpublish</v>
      </c>
      <c r="Z421" s="84" t="str">
        <f t="shared" si="3"/>
        <v/>
      </c>
      <c r="AA421" s="84" t="str">
        <f>IF(AND(LEFT(MasterCMCopy!$C421,6)="BT-196", MasterCMCopy!$C421&lt;&gt;MasterCMCopy!$C420),MasterCMCopy!$C421,"")</f>
        <v/>
      </c>
      <c r="AB421" s="84" t="str">
        <f>IF(AND(LEFT(MasterCMCopy!$C421,6)="BT-196", MasterCMCopy!$C421&lt;&gt;MasterCMCopy!$C420), MasterCMCopy!$D421 &amp; " of " &amp; MasterCMCopy!$L421 &amp; " under " &amp; MasterCMCopy!$I421,"")</f>
        <v/>
      </c>
      <c r="AC421" s="84" t="str">
        <f t="shared" si="4"/>
        <v/>
      </c>
      <c r="AD421" s="84" t="str">
        <f t="shared" si="5"/>
        <v/>
      </c>
    </row>
    <row r="422">
      <c r="A422" s="84" t="str">
        <f t="shared" si="1"/>
        <v/>
      </c>
      <c r="B422" s="84" t="str">
        <f>IF(MasterCMCopy!$X422="","---", "tedm:" &amp; IF(LEFT(MasterCMCopy!$C422, 3)="ND-", IF(LEFT(MasterCMCopy!$C426, 3)="ND-", MasterCMCopy!$L428, MasterCMCopy!$L426) &amp; "-" &amp; MasterCMCopy!$C422, MasterCMCopy!$L422 &amp; "-" &amp; MasterCMCopy!$I422))</f>
        <v>tedm:MG-NonPublishedInformation-ND-SubcontractingPercentageKnownUnpublish</v>
      </c>
      <c r="C422" s="85" t="str">
        <f>IF(AND(LEFT(MasterCMCopy!$C422,6)="BT-195", OR(LEFT(MasterCMCopy!$C421,3)="ND-",$B422&lt;&gt;$B421)),MasterCMCopy!$L422,"")</f>
        <v/>
      </c>
      <c r="D422" s="84" t="str">
        <f>IF(AND(LEFT(MasterCMCopy!$C422,3)="ND-", OR(MasterCMCopy!$N422&lt;&gt;MasterCMCopy!$N421, MasterCMCopy!$P422&lt;&gt;MasterCMCopy!$P421)),MasterCMCopy!$C422,"")</f>
        <v/>
      </c>
      <c r="E422" s="84" t="str">
        <f>IF(AND(LEFT(MasterCMCopy!$C422,3)="ND-", OR(MasterCMCopy!$N422&lt;&gt;MasterCMCopy!$N421, MasterCMCopy!$P422&lt;&gt;MasterCMCopy!$P421)),MasterCMCopy!$N422,"")</f>
        <v/>
      </c>
      <c r="F422" s="86" t="str">
        <f>IFERROR(__xludf.DUMMYFUNCTION("IF($E422="""", """", REGEXEXTRACT($E422,""efbc:FieldIdentifierCode[^\]]+""))"),"")</f>
        <v/>
      </c>
      <c r="G422" s="87" t="str">
        <f>MasterCMCopy!A422</f>
        <v>1.9</v>
      </c>
      <c r="H422" s="87" t="str">
        <f>MasterCMCopy!B422</f>
        <v/>
      </c>
      <c r="J422" s="86" t="str">
        <f>IF(LEFT(MasterCMCopy!$C422,3)="ND-", IF(LEFT(MasterCMCopy!$X422,10)&lt;&gt;"epo:NonPub", MasterCMCopy!$L422, IF(RIGHT(MasterCMCopy!$X422,13)="epo:Procedure", "MG-Procedure", "")), "")</f>
        <v/>
      </c>
      <c r="K422" s="85" t="str">
        <f>IF(J422="", "", IF(J422="MG-Procedure", "ND-Root", MasterCMCopy!H422))</f>
        <v/>
      </c>
      <c r="L422" s="84" t="str">
        <f>IF($J422="", "", MasterCMCopy!$C422 &amp; " (concernsMaskedObject)")</f>
        <v/>
      </c>
      <c r="M422" s="84" t="str">
        <f>IFERROR(__xludf.DUMMYFUNCTION("IF($J422="""", """", ""Connection from NonPublishedInformation to "" &amp; REGEXEXTRACT(MasterCMCopy!$X422, "".*:(.*)"") &amp; "" under "" &amp; $J422 &amp; ""_"" &amp; $K422)"),"")</f>
        <v/>
      </c>
      <c r="N422" s="84" t="str">
        <f t="shared" si="6"/>
        <v/>
      </c>
      <c r="O422" s="86" t="str">
        <f>IFERROR(__xludf.DUMMYFUNCTION("IF($J422="""", """", IF($J422=""MG-Procedure"", """", REGEXREPLACE(MasterCMCopy!$P422,""\[[^\]]+\]"","""")))"),"")</f>
        <v/>
      </c>
      <c r="P422" s="83" t="str">
        <f>IFERROR(__xludf.DUMMYFUNCTION("REGEXREPLACE($O422,""[^/]+"","".."")"),"")</f>
        <v/>
      </c>
      <c r="Q422" s="84" t="str">
        <f>IF(AND(LEFT(MasterCMCopy!$C422,6)="BT-195", OR(MasterCMCopy!$O422&lt;&gt;MasterCMCopy!$O421,$G422&lt;&gt;$G421,$H422&lt;&gt;$H421)),MasterCMCopy!$C422,"")</f>
        <v/>
      </c>
      <c r="R422" s="84" t="str">
        <f>IF(AND(LEFT(MasterCMCopy!$C422,6)="BT-195", OR(MasterCMCopy!$O422&lt;&gt;MasterCMCopy!$O421,$G422&lt;&gt;$G421,$H422&lt;&gt;$H421)), "The field " &amp; MasterCMCopy!$C422 &amp; ", " &amp; MasterCMCopy!$D422 &amp; ", specifies information to generate the URI of the masked property","")</f>
        <v/>
      </c>
      <c r="S422" s="84" t="str">
        <f>IF(AND(LEFT(MasterCMCopy!$C422,6)="BT-195", OR(MasterCMCopy!$O422&lt;&gt;MasterCMCopy!$O421,$G422&lt;&gt;$G421,$H422&lt;&gt;$H421)),MasterCMCopy!$O422,"")</f>
        <v/>
      </c>
      <c r="T422" s="84" t="str">
        <f>IFERROR(__xludf.DUMMYFUNCTION("IF(AND(LEFT(MasterCMCopy!$C422,6)=""BT-195"", MasterCMCopy!$O422&lt;&gt;MasterCMCopy!$O421),IFNA(REGEXEXTRACT(MasterCMCopy!$Y422,""&lt;(.*)&gt;""),""UNKNOWN""),"""")"),"")</f>
        <v/>
      </c>
      <c r="U422" s="84" t="str">
        <f>IF(AND(LEFT(MasterCMCopy!$C422,6)="BT-197", MasterCMCopy!$C422&lt;&gt;MasterCMCopy!$C421),MasterCMCopy!$C422,"")</f>
        <v/>
      </c>
      <c r="V422" s="84" t="str">
        <f>IF(AND(LEFT(MasterCMCopy!$C422,6)="BT-197", MasterCMCopy!$C422&lt;&gt;MasterCMCopy!$C421), "In " &amp; MasterCMCopy!$C422 &amp; ", " &amp; MasterCMCopy!$D422 &amp; ", we link to the at-voc:non-publication-justification controlled list","")</f>
        <v/>
      </c>
      <c r="W422" s="84" t="str">
        <f>IF(AND(LEFT(MasterCMCopy!$C422,6)="BT-198", MasterCMCopy!$C422&lt;&gt;MasterCMCopy!$C421),MasterCMCopy!$C422,"")</f>
        <v/>
      </c>
      <c r="X422" s="84" t="str">
        <f>IF(AND(LEFT(MasterCMCopy!$C422,6)="BT-198", MasterCMCopy!$C422&lt;&gt;MasterCMCopy!$C421), MasterCMCopy!$D422 &amp; IF(AND(MasterCMCopy!$C422=MasterCMCopy!$C423, MasterCMCopy!$D422&lt;&gt;MasterCMCopy!$D423), (" (" &amp; MasterCMCopy!$D423 &amp; " below SDK 1.6)"), ""),"")</f>
        <v/>
      </c>
      <c r="Y422" s="84" t="str">
        <f t="shared" si="2"/>
        <v>tedm:MG-langString-hasConfidentialityJustification--NonPublishedInformation-ND-SubcontractingPercentageKnownUnpublish</v>
      </c>
      <c r="Z422" s="84" t="str">
        <f t="shared" si="3"/>
        <v/>
      </c>
      <c r="AA422" s="84" t="str">
        <f>IF(AND(LEFT(MasterCMCopy!$C422,6)="BT-196", MasterCMCopy!$C422&lt;&gt;MasterCMCopy!$C421),MasterCMCopy!$C422,"")</f>
        <v/>
      </c>
      <c r="AB422" s="84" t="str">
        <f>IF(AND(LEFT(MasterCMCopy!$C422,6)="BT-196", MasterCMCopy!$C422&lt;&gt;MasterCMCopy!$C421), MasterCMCopy!$D422 &amp; " of " &amp; MasterCMCopy!$L422 &amp; " under " &amp; MasterCMCopy!$I422,"")</f>
        <v/>
      </c>
      <c r="AC422" s="84" t="str">
        <f t="shared" si="4"/>
        <v/>
      </c>
      <c r="AD422" s="84" t="str">
        <f t="shared" si="5"/>
        <v/>
      </c>
    </row>
    <row r="423">
      <c r="A423" s="84" t="str">
        <f t="shared" si="1"/>
        <v>ND-WinnerChosenUnpublish.rml.ttl</v>
      </c>
      <c r="B423" s="84" t="str">
        <f>IF(MasterCMCopy!$X423="","---", "tedm:" &amp; IF(LEFT(MasterCMCopy!$C423, 3)="ND-", IF(LEFT(MasterCMCopy!$C427, 3)="ND-", MasterCMCopy!$L429, MasterCMCopy!$L427) &amp; "-" &amp; MasterCMCopy!$C423, MasterCMCopy!$L423 &amp; "-" &amp; MasterCMCopy!$I423))</f>
        <v>tedm:MG-NonPublishedInformation-ND-WinnerChosenUnpublish</v>
      </c>
      <c r="C423" s="85" t="str">
        <f>IF(AND(LEFT(MasterCMCopy!$C423,6)="BT-195", OR(LEFT(MasterCMCopy!$C422,3)="ND-",$B423&lt;&gt;$B422)),MasterCMCopy!$L423,"")</f>
        <v/>
      </c>
      <c r="D423" s="84" t="str">
        <f>IF(AND(LEFT(MasterCMCopy!$C423,3)="ND-", OR(MasterCMCopy!$N423&lt;&gt;MasterCMCopy!$N422, MasterCMCopy!$P423&lt;&gt;MasterCMCopy!$P422)),MasterCMCopy!$C423,"")</f>
        <v>ND-WinnerChosenUnpublish</v>
      </c>
      <c r="E423" s="84" t="str">
        <f>IF(AND(LEFT(MasterCMCopy!$C423,3)="ND-", OR(MasterCMCopy!$N423&lt;&gt;MasterCMCopy!$N422, MasterCMCopy!$P423&lt;&gt;MasterCMCopy!$P422)),MasterCMCopy!$N423,"")</f>
        <v>/*/ext:UBLExtensions/ext:UBLExtension/ext:ExtensionContent/efext:EformsExtension/efac:NoticeResult/efac:LotResult/efac:FieldsPrivacy[efbc:FieldIdentifierCode/text()='win-cho']</v>
      </c>
      <c r="F423" s="86" t="str">
        <f>IFERROR(__xludf.DUMMYFUNCTION("IF($E423="""", """", REGEXEXTRACT($E423,""efbc:FieldIdentifierCode[^\]]+""))"),"efbc:FieldIdentifierCode/text()='win-cho'")</f>
        <v>efbc:FieldIdentifierCode/text()='win-cho'</v>
      </c>
      <c r="G423" s="87" t="str">
        <f>MasterCMCopy!A423</f>
        <v/>
      </c>
      <c r="H423" s="87" t="str">
        <f>MasterCMCopy!B423</f>
        <v/>
      </c>
      <c r="J423" s="86" t="str">
        <f>IF(LEFT(MasterCMCopy!$C423,3)="ND-", IF(LEFT(MasterCMCopy!$X423,10)&lt;&gt;"epo:NonPub", MasterCMCopy!$L423, IF(RIGHT(MasterCMCopy!$X423,13)="epo:Procedure", "MG-Procedure", "")), "")</f>
        <v/>
      </c>
      <c r="K423" s="85" t="str">
        <f>IF(J423="", "", IF(J423="MG-Procedure", "ND-Root", MasterCMCopy!H423))</f>
        <v/>
      </c>
      <c r="L423" s="84" t="str">
        <f>IF($J423="", "", MasterCMCopy!$C423 &amp; " (concernsMaskedObject)")</f>
        <v/>
      </c>
      <c r="M423" s="84" t="str">
        <f>IFERROR(__xludf.DUMMYFUNCTION("IF($J423="""", """", ""Connection from NonPublishedInformation to "" &amp; REGEXEXTRACT(MasterCMCopy!$X423, "".*:(.*)"") &amp; "" under "" &amp; $J423 &amp; ""_"" &amp; $K423)"),"")</f>
        <v/>
      </c>
      <c r="N423" s="84" t="str">
        <f t="shared" si="6"/>
        <v/>
      </c>
      <c r="O423" s="86" t="str">
        <f>IFERROR(__xludf.DUMMYFUNCTION("IF($J423="""", """", IF($J423=""MG-Procedure"", """", REGEXREPLACE(MasterCMCopy!$P423,""\[[^\]]+\]"","""")))"),"")</f>
        <v/>
      </c>
      <c r="P423" s="83" t="str">
        <f>IFERROR(__xludf.DUMMYFUNCTION("REGEXREPLACE($O423,""[^/]+"","".."")"),"")</f>
        <v/>
      </c>
      <c r="Q423" s="84" t="str">
        <f>IF(AND(LEFT(MasterCMCopy!$C423,6)="BT-195", OR(MasterCMCopy!$O423&lt;&gt;MasterCMCopy!$O422,$G423&lt;&gt;$G422,$H423&lt;&gt;$H422)),MasterCMCopy!$C423,"")</f>
        <v/>
      </c>
      <c r="R423" s="84" t="str">
        <f>IF(AND(LEFT(MasterCMCopy!$C423,6)="BT-195", OR(MasterCMCopy!$O423&lt;&gt;MasterCMCopy!$O422,$G423&lt;&gt;$G422,$H423&lt;&gt;$H422)), "The field " &amp; MasterCMCopy!$C423 &amp; ", " &amp; MasterCMCopy!$D423 &amp; ", specifies information to generate the URI of the masked property","")</f>
        <v/>
      </c>
      <c r="S423" s="84" t="str">
        <f>IF(AND(LEFT(MasterCMCopy!$C423,6)="BT-195", OR(MasterCMCopy!$O423&lt;&gt;MasterCMCopy!$O422,$G423&lt;&gt;$G422,$H423&lt;&gt;$H422)),MasterCMCopy!$O423,"")</f>
        <v/>
      </c>
      <c r="T423" s="84" t="str">
        <f>IFERROR(__xludf.DUMMYFUNCTION("IF(AND(LEFT(MasterCMCopy!$C423,6)=""BT-195"", MasterCMCopy!$O423&lt;&gt;MasterCMCopy!$O422),IFNA(REGEXEXTRACT(MasterCMCopy!$Y423,""&lt;(.*)&gt;""),""UNKNOWN""),"""")"),"")</f>
        <v/>
      </c>
      <c r="U423" s="84" t="str">
        <f>IF(AND(LEFT(MasterCMCopy!$C423,6)="BT-197", MasterCMCopy!$C423&lt;&gt;MasterCMCopy!$C422),MasterCMCopy!$C423,"")</f>
        <v/>
      </c>
      <c r="V423" s="84" t="str">
        <f>IF(AND(LEFT(MasterCMCopy!$C423,6)="BT-197", MasterCMCopy!$C423&lt;&gt;MasterCMCopy!$C422), "In " &amp; MasterCMCopy!$C423 &amp; ", " &amp; MasterCMCopy!$D423 &amp; ", we link to the at-voc:non-publication-justification controlled list","")</f>
        <v/>
      </c>
      <c r="W423" s="84" t="str">
        <f>IF(AND(LEFT(MasterCMCopy!$C423,6)="BT-198", MasterCMCopy!$C423&lt;&gt;MasterCMCopy!$C422),MasterCMCopy!$C423,"")</f>
        <v/>
      </c>
      <c r="X423" s="84" t="str">
        <f>IF(AND(LEFT(MasterCMCopy!$C423,6)="BT-198", MasterCMCopy!$C423&lt;&gt;MasterCMCopy!$C422), MasterCMCopy!$D423 &amp; IF(AND(MasterCMCopy!$C423=MasterCMCopy!$C424, MasterCMCopy!$D423&lt;&gt;MasterCMCopy!$D424), (" (" &amp; MasterCMCopy!$D424 &amp; " below SDK 1.6)"), ""),"")</f>
        <v/>
      </c>
      <c r="Y423" s="84" t="str">
        <f t="shared" si="2"/>
        <v>tedm:MG-langString-hasConfidentialityJustification--NonPublishedInformation-ND-WinnerChosenUnpublish</v>
      </c>
      <c r="Z423" s="84" t="str">
        <f t="shared" si="3"/>
        <v>/*/ext:UBLExtensions/ext:UBLExtension/ext:ExtensionContent/efext:EformsExtension/efac:NoticeResult/efac:LotResult/efac:FieldsPrivacy[efbc:FieldIdentifierCode/text()='win-cho']/efbc:ReasonDescription</v>
      </c>
      <c r="AA423" s="84" t="str">
        <f>IF(AND(LEFT(MasterCMCopy!$C423,6)="BT-196", MasterCMCopy!$C423&lt;&gt;MasterCMCopy!$C422),MasterCMCopy!$C423,"")</f>
        <v/>
      </c>
      <c r="AB423" s="84" t="str">
        <f>IF(AND(LEFT(MasterCMCopy!$C423,6)="BT-196", MasterCMCopy!$C423&lt;&gt;MasterCMCopy!$C422), MasterCMCopy!$D423 &amp; " of " &amp; MasterCMCopy!$L423 &amp; " under " &amp; MasterCMCopy!$I423,"")</f>
        <v/>
      </c>
      <c r="AC423" s="84" t="str">
        <f t="shared" si="4"/>
        <v/>
      </c>
      <c r="AD423" s="84" t="str">
        <f t="shared" si="5"/>
        <v/>
      </c>
    </row>
    <row r="424">
      <c r="A424" s="84" t="str">
        <f t="shared" si="1"/>
        <v/>
      </c>
      <c r="B424" s="84" t="str">
        <f>IF(MasterCMCopy!$X424="","---", "tedm:" &amp; IF(LEFT(MasterCMCopy!$C424, 3)="ND-", IF(LEFT(MasterCMCopy!$C428, 3)="ND-", MasterCMCopy!$L430, MasterCMCopy!$L428) &amp; "-" &amp; MasterCMCopy!$C424, MasterCMCopy!$L424 &amp; "-" &amp; MasterCMCopy!$I424))</f>
        <v>tedm:MG-NonPublishedInformation-ND-WinnerChosenUnpublish</v>
      </c>
      <c r="C424" s="85" t="str">
        <f>IF(AND(LEFT(MasterCMCopy!$C424,6)="BT-195", OR(LEFT(MasterCMCopy!$C423,3)="ND-",$B424&lt;&gt;$B423)),MasterCMCopy!$L424,"")</f>
        <v/>
      </c>
      <c r="D424" s="84" t="str">
        <f>IF(AND(LEFT(MasterCMCopy!$C424,3)="ND-", OR(MasterCMCopy!$N424&lt;&gt;MasterCMCopy!$N423, MasterCMCopy!$P424&lt;&gt;MasterCMCopy!$P423)),MasterCMCopy!$C424,"")</f>
        <v/>
      </c>
      <c r="E424" s="84" t="str">
        <f>IF(AND(LEFT(MasterCMCopy!$C424,3)="ND-", OR(MasterCMCopy!$N424&lt;&gt;MasterCMCopy!$N423, MasterCMCopy!$P424&lt;&gt;MasterCMCopy!$P423)),MasterCMCopy!$N424,"")</f>
        <v/>
      </c>
      <c r="F424" s="86" t="str">
        <f>IFERROR(__xludf.DUMMYFUNCTION("IF($E424="""", """", REGEXEXTRACT($E424,""efbc:FieldIdentifierCode[^\]]+""))"),"")</f>
        <v/>
      </c>
      <c r="G424" s="87" t="str">
        <f>MasterCMCopy!A424</f>
        <v/>
      </c>
      <c r="H424" s="87" t="str">
        <f>MasterCMCopy!B424</f>
        <v/>
      </c>
      <c r="J424" s="86" t="str">
        <f>IF(LEFT(MasterCMCopy!$C424,3)="ND-", IF(LEFT(MasterCMCopy!$X424,10)&lt;&gt;"epo:NonPub", MasterCMCopy!$L424, IF(RIGHT(MasterCMCopy!$X424,13)="epo:Procedure", "MG-Procedure", "")), "")</f>
        <v/>
      </c>
      <c r="K424" s="85" t="str">
        <f>IF(J424="", "", IF(J424="MG-Procedure", "ND-Root", MasterCMCopy!H424))</f>
        <v/>
      </c>
      <c r="L424" s="84" t="str">
        <f>IF($J424="", "", MasterCMCopy!$C424 &amp; " (concernsMaskedObject)")</f>
        <v/>
      </c>
      <c r="M424" s="84" t="str">
        <f>IFERROR(__xludf.DUMMYFUNCTION("IF($J424="""", """", ""Connection from NonPublishedInformation to "" &amp; REGEXEXTRACT(MasterCMCopy!$X424, "".*:(.*)"") &amp; "" under "" &amp; $J424 &amp; ""_"" &amp; $K424)"),"")</f>
        <v/>
      </c>
      <c r="N424" s="84" t="str">
        <f t="shared" si="6"/>
        <v/>
      </c>
      <c r="O424" s="86" t="str">
        <f>IFERROR(__xludf.DUMMYFUNCTION("IF($J424="""", """", IF($J424=""MG-Procedure"", """", REGEXREPLACE(MasterCMCopy!$P424,""\[[^\]]+\]"","""")))"),"")</f>
        <v/>
      </c>
      <c r="P424" s="83" t="str">
        <f>IFERROR(__xludf.DUMMYFUNCTION("REGEXREPLACE($O424,""[^/]+"","".."")"),"")</f>
        <v/>
      </c>
      <c r="Q424" s="84" t="str">
        <f>IF(AND(LEFT(MasterCMCopy!$C424,6)="BT-195", OR(MasterCMCopy!$O424&lt;&gt;MasterCMCopy!$O423,$G424&lt;&gt;$G423,$H424&lt;&gt;$H423)),MasterCMCopy!$C424,"")</f>
        <v/>
      </c>
      <c r="R424" s="84" t="str">
        <f>IF(AND(LEFT(MasterCMCopy!$C424,6)="BT-195", OR(MasterCMCopy!$O424&lt;&gt;MasterCMCopy!$O423,$G424&lt;&gt;$G423,$H424&lt;&gt;$H423)), "The field " &amp; MasterCMCopy!$C424 &amp; ", " &amp; MasterCMCopy!$D424 &amp; ", specifies information to generate the URI of the masked property","")</f>
        <v/>
      </c>
      <c r="S424" s="84" t="str">
        <f>IF(AND(LEFT(MasterCMCopy!$C424,6)="BT-195", OR(MasterCMCopy!$O424&lt;&gt;MasterCMCopy!$O423,$G424&lt;&gt;$G423,$H424&lt;&gt;$H423)),MasterCMCopy!$O424,"")</f>
        <v/>
      </c>
      <c r="T424" s="84" t="str">
        <f>IFERROR(__xludf.DUMMYFUNCTION("IF(AND(LEFT(MasterCMCopy!$C424,6)=""BT-195"", MasterCMCopy!$O424&lt;&gt;MasterCMCopy!$O423),IFNA(REGEXEXTRACT(MasterCMCopy!$Y424,""&lt;(.*)&gt;""),""UNKNOWN""),"""")"),"")</f>
        <v/>
      </c>
      <c r="U424" s="84" t="str">
        <f>IF(AND(LEFT(MasterCMCopy!$C424,6)="BT-197", MasterCMCopy!$C424&lt;&gt;MasterCMCopy!$C423),MasterCMCopy!$C424,"")</f>
        <v/>
      </c>
      <c r="V424" s="84" t="str">
        <f>IF(AND(LEFT(MasterCMCopy!$C424,6)="BT-197", MasterCMCopy!$C424&lt;&gt;MasterCMCopy!$C423), "In " &amp; MasterCMCopy!$C424 &amp; ", " &amp; MasterCMCopy!$D424 &amp; ", we link to the at-voc:non-publication-justification controlled list","")</f>
        <v/>
      </c>
      <c r="W424" s="84" t="str">
        <f>IF(AND(LEFT(MasterCMCopy!$C424,6)="BT-198", MasterCMCopy!$C424&lt;&gt;MasterCMCopy!$C423),MasterCMCopy!$C424,"")</f>
        <v/>
      </c>
      <c r="X424" s="84" t="str">
        <f>IF(AND(LEFT(MasterCMCopy!$C424,6)="BT-198", MasterCMCopy!$C424&lt;&gt;MasterCMCopy!$C423), MasterCMCopy!$D424 &amp; IF(AND(MasterCMCopy!$C424=MasterCMCopy!$C425, MasterCMCopy!$D424&lt;&gt;MasterCMCopy!$D425), (" (" &amp; MasterCMCopy!$D425 &amp; " below SDK 1.6)"), ""),"")</f>
        <v/>
      </c>
      <c r="Y424" s="84" t="str">
        <f t="shared" si="2"/>
        <v>tedm:MG-langString-hasConfidentialityJustification--NonPublishedInformation-ND-WinnerChosenUnpublish</v>
      </c>
      <c r="Z424" s="84" t="str">
        <f t="shared" si="3"/>
        <v/>
      </c>
      <c r="AA424" s="84" t="str">
        <f>IF(AND(LEFT(MasterCMCopy!$C424,6)="BT-196", MasterCMCopy!$C424&lt;&gt;MasterCMCopy!$C423),MasterCMCopy!$C424,"")</f>
        <v/>
      </c>
      <c r="AB424" s="84" t="str">
        <f>IF(AND(LEFT(MasterCMCopy!$C424,6)="BT-196", MasterCMCopy!$C424&lt;&gt;MasterCMCopy!$C423), MasterCMCopy!$D424 &amp; " of " &amp; MasterCMCopy!$L424 &amp; " under " &amp; MasterCMCopy!$I424,"")</f>
        <v/>
      </c>
      <c r="AC424" s="84" t="str">
        <f t="shared" si="4"/>
        <v/>
      </c>
      <c r="AD424" s="84" t="str">
        <f t="shared" si="5"/>
        <v/>
      </c>
    </row>
    <row r="425">
      <c r="A425" s="84" t="str">
        <f t="shared" si="1"/>
        <v/>
      </c>
      <c r="B425" s="84" t="str">
        <f>IF(MasterCMCopy!$X425="","---", "tedm:" &amp; IF(LEFT(MasterCMCopy!$C425, 3)="ND-", IF(LEFT(MasterCMCopy!$C429, 3)="ND-", MasterCMCopy!$L431, MasterCMCopy!$L429) &amp; "-" &amp; MasterCMCopy!$C425, MasterCMCopy!$L425 &amp; "-" &amp; MasterCMCopy!$I425))</f>
        <v>tedm:MG-NonPublishedInformation-ND-WinnerChosenUnpublish</v>
      </c>
      <c r="C425" s="85" t="str">
        <f>IF(AND(LEFT(MasterCMCopy!$C425,6)="BT-195", OR(LEFT(MasterCMCopy!$C424,3)="ND-",$B425&lt;&gt;$B424)),MasterCMCopy!$L425,"")</f>
        <v>MG-NonPublishedInformation</v>
      </c>
      <c r="D425" s="84" t="str">
        <f>IF(AND(LEFT(MasterCMCopy!$C425,3)="ND-", OR(MasterCMCopy!$N425&lt;&gt;MasterCMCopy!$N424, MasterCMCopy!$P425&lt;&gt;MasterCMCopy!$P424)),MasterCMCopy!$C425,"")</f>
        <v/>
      </c>
      <c r="E425" s="84" t="str">
        <f>IF(AND(LEFT(MasterCMCopy!$C425,3)="ND-", OR(MasterCMCopy!$N425&lt;&gt;MasterCMCopy!$N424, MasterCMCopy!$P425&lt;&gt;MasterCMCopy!$P424)),MasterCMCopy!$N425,"")</f>
        <v/>
      </c>
      <c r="F425" s="86" t="str">
        <f>IFERROR(__xludf.DUMMYFUNCTION("IF($E425="""", """", REGEXEXTRACT($E425,""efbc:FieldIdentifierCode[^\]]+""))"),"")</f>
        <v/>
      </c>
      <c r="G425" s="87" t="str">
        <f>MasterCMCopy!A425</f>
        <v/>
      </c>
      <c r="H425" s="87" t="str">
        <f>MasterCMCopy!B425</f>
        <v/>
      </c>
      <c r="J425" s="86" t="str">
        <f>IF(LEFT(MasterCMCopy!$C425,3)="ND-", IF(LEFT(MasterCMCopy!$X425,10)&lt;&gt;"epo:NonPub", MasterCMCopy!$L425, IF(RIGHT(MasterCMCopy!$X425,13)="epo:Procedure", "MG-Procedure", "")), "")</f>
        <v/>
      </c>
      <c r="K425" s="85" t="str">
        <f>IF(J425="", "", IF(J425="MG-Procedure", "ND-Root", MasterCMCopy!H425))</f>
        <v/>
      </c>
      <c r="L425" s="84" t="str">
        <f>IF($J425="", "", MasterCMCopy!$C425 &amp; " (concernsMaskedObject)")</f>
        <v/>
      </c>
      <c r="M425" s="84" t="str">
        <f>IFERROR(__xludf.DUMMYFUNCTION("IF($J425="""", """", ""Connection from NonPublishedInformation to "" &amp; REGEXEXTRACT(MasterCMCopy!$X425, "".*:(.*)"") &amp; "" under "" &amp; $J425 &amp; ""_"" &amp; $K425)"),"")</f>
        <v/>
      </c>
      <c r="N425" s="84" t="str">
        <f t="shared" si="6"/>
        <v/>
      </c>
      <c r="O425" s="86" t="str">
        <f>IFERROR(__xludf.DUMMYFUNCTION("IF($J425="""", """", IF($J425=""MG-Procedure"", """", REGEXREPLACE(MasterCMCopy!$P425,""\[[^\]]+\]"","""")))"),"")</f>
        <v/>
      </c>
      <c r="P425" s="83" t="str">
        <f>IFERROR(__xludf.DUMMYFUNCTION("REGEXREPLACE($O425,""[^/]+"","".."")"),"")</f>
        <v/>
      </c>
      <c r="Q425" s="84" t="str">
        <f>IF(AND(LEFT(MasterCMCopy!$C425,6)="BT-195", OR(MasterCMCopy!$O425&lt;&gt;MasterCMCopy!$O424,$G425&lt;&gt;$G424,$H425&lt;&gt;$H424)),MasterCMCopy!$C425,"")</f>
        <v>BT-195(BT-142)-LotResult</v>
      </c>
      <c r="R425" s="84" t="str">
        <f>IF(AND(LEFT(MasterCMCopy!$C425,6)="BT-195", OR(MasterCMCopy!$O425&lt;&gt;MasterCMCopy!$O424,$G425&lt;&gt;$G424,$H425&lt;&gt;$H424)), "The field " &amp; MasterCMCopy!$C425 &amp; ", " &amp; MasterCMCopy!$D425 &amp; ", specifies information to generate the URI of the masked property","")</f>
        <v>The field BT-195(BT-142)-LotResult, Unpublished Identifier, specifies information to generate the URI of the masked property</v>
      </c>
      <c r="S425" s="84" t="str">
        <f>IF(AND(LEFT(MasterCMCopy!$C425,6)="BT-195", OR(MasterCMCopy!$O425&lt;&gt;MasterCMCopy!$O424,$G425&lt;&gt;$G424,$H425&lt;&gt;$H424)),MasterCMCopy!$O425,"")</f>
        <v>efbc:FieldIdentifierCode/text() = 'win-cho'</v>
      </c>
      <c r="T425" s="88" t="str">
        <f>IFERROR(__xludf.DUMMYFUNCTION("IF(AND(LEFT(MasterCMCopy!$C425,6)=""BT-195"", MasterCMCopy!$O425&lt;&gt;MasterCMCopy!$O424),IFNA(REGEXEXTRACT(MasterCMCopy!$Y425,""&lt;(.*)&gt;""),""UNKNOWN""),"""")"),"http://data.europa.eu/a4g/ontology#hasAwardStatus")</f>
        <v>http://data.europa.eu/a4g/ontology#hasAwardStatus</v>
      </c>
      <c r="U425" s="84" t="str">
        <f>IF(AND(LEFT(MasterCMCopy!$C425,6)="BT-197", MasterCMCopy!$C425&lt;&gt;MasterCMCopy!$C424),MasterCMCopy!$C425,"")</f>
        <v/>
      </c>
      <c r="V425" s="84" t="str">
        <f>IF(AND(LEFT(MasterCMCopy!$C425,6)="BT-197", MasterCMCopy!$C425&lt;&gt;MasterCMCopy!$C424), "In " &amp; MasterCMCopy!$C425 &amp; ", " &amp; MasterCMCopy!$D425 &amp; ", we link to the at-voc:non-publication-justification controlled list","")</f>
        <v/>
      </c>
      <c r="W425" s="84" t="str">
        <f>IF(AND(LEFT(MasterCMCopy!$C425,6)="BT-198", MasterCMCopy!$C425&lt;&gt;MasterCMCopy!$C424),MasterCMCopy!$C425,"")</f>
        <v/>
      </c>
      <c r="X425" s="84" t="str">
        <f>IF(AND(LEFT(MasterCMCopy!$C425,6)="BT-198", MasterCMCopy!$C425&lt;&gt;MasterCMCopy!$C424), MasterCMCopy!$D425 &amp; IF(AND(MasterCMCopy!$C425=MasterCMCopy!$C426, MasterCMCopy!$D425&lt;&gt;MasterCMCopy!$D426), (" (" &amp; MasterCMCopy!$D426 &amp; " below SDK 1.6)"), ""),"")</f>
        <v/>
      </c>
      <c r="Y425" s="84" t="str">
        <f t="shared" si="2"/>
        <v>tedm:MG-langString-hasConfidentialityJustification--NonPublishedInformation-ND-WinnerChosenUnpublish</v>
      </c>
      <c r="Z425" s="84" t="str">
        <f t="shared" si="3"/>
        <v/>
      </c>
      <c r="AA425" s="84" t="str">
        <f>IF(AND(LEFT(MasterCMCopy!$C425,6)="BT-196", MasterCMCopy!$C425&lt;&gt;MasterCMCopy!$C424),MasterCMCopy!$C425,"")</f>
        <v/>
      </c>
      <c r="AB425" s="84" t="str">
        <f>IF(AND(LEFT(MasterCMCopy!$C425,6)="BT-196", MasterCMCopy!$C425&lt;&gt;MasterCMCopy!$C424), MasterCMCopy!$D425 &amp; " of " &amp; MasterCMCopy!$L425 &amp; " under " &amp; MasterCMCopy!$I425,"")</f>
        <v/>
      </c>
      <c r="AC425" s="84" t="str">
        <f t="shared" si="4"/>
        <v/>
      </c>
      <c r="AD425" s="84" t="str">
        <f t="shared" si="5"/>
        <v/>
      </c>
    </row>
    <row r="426">
      <c r="A426" s="84" t="str">
        <f t="shared" si="1"/>
        <v/>
      </c>
      <c r="B426" s="84" t="str">
        <f>IF(MasterCMCopy!$X426="","---", "tedm:" &amp; IF(LEFT(MasterCMCopy!$C426, 3)="ND-", IF(LEFT(MasterCMCopy!$C430, 3)="ND-", MasterCMCopy!$L432, MasterCMCopy!$L430) &amp; "-" &amp; MasterCMCopy!$C426, MasterCMCopy!$L426 &amp; "-" &amp; MasterCMCopy!$I426))</f>
        <v>tedm:MG-NonPublishedInformation-ND-WinnerChosenUnpublish</v>
      </c>
      <c r="C426" s="85" t="str">
        <f>IF(AND(LEFT(MasterCMCopy!$C426,6)="BT-195", OR(LEFT(MasterCMCopy!$C425,3)="ND-",$B426&lt;&gt;$B425)),MasterCMCopy!$L426,"")</f>
        <v/>
      </c>
      <c r="D426" s="84" t="str">
        <f>IF(AND(LEFT(MasterCMCopy!$C426,3)="ND-", OR(MasterCMCopy!$N426&lt;&gt;MasterCMCopy!$N425, MasterCMCopy!$P426&lt;&gt;MasterCMCopy!$P425)),MasterCMCopy!$C426,"")</f>
        <v/>
      </c>
      <c r="E426" s="84" t="str">
        <f>IF(AND(LEFT(MasterCMCopy!$C426,3)="ND-", OR(MasterCMCopy!$N426&lt;&gt;MasterCMCopy!$N425, MasterCMCopy!$P426&lt;&gt;MasterCMCopy!$P425)),MasterCMCopy!$N426,"")</f>
        <v/>
      </c>
      <c r="F426" s="86" t="str">
        <f>IFERROR(__xludf.DUMMYFUNCTION("IF($E426="""", """", REGEXEXTRACT($E426,""efbc:FieldIdentifierCode[^\]]+""))"),"")</f>
        <v/>
      </c>
      <c r="G426" s="87" t="str">
        <f>MasterCMCopy!A426</f>
        <v/>
      </c>
      <c r="H426" s="87" t="str">
        <f>MasterCMCopy!B426</f>
        <v/>
      </c>
      <c r="J426" s="86" t="str">
        <f>IF(LEFT(MasterCMCopy!$C426,3)="ND-", IF(LEFT(MasterCMCopy!$X426,10)&lt;&gt;"epo:NonPub", MasterCMCopy!$L426, IF(RIGHT(MasterCMCopy!$X426,13)="epo:Procedure", "MG-Procedure", "")), "")</f>
        <v/>
      </c>
      <c r="K426" s="85" t="str">
        <f>IF(J426="", "", IF(J426="MG-Procedure", "ND-Root", MasterCMCopy!H426))</f>
        <v/>
      </c>
      <c r="L426" s="84" t="str">
        <f>IF($J426="", "", MasterCMCopy!$C426 &amp; " (concernsMaskedObject)")</f>
        <v/>
      </c>
      <c r="M426" s="84" t="str">
        <f>IFERROR(__xludf.DUMMYFUNCTION("IF($J426="""", """", ""Connection from NonPublishedInformation to "" &amp; REGEXEXTRACT(MasterCMCopy!$X426, "".*:(.*)"") &amp; "" under "" &amp; $J426 &amp; ""_"" &amp; $K426)"),"")</f>
        <v/>
      </c>
      <c r="N426" s="84" t="str">
        <f t="shared" si="6"/>
        <v/>
      </c>
      <c r="O426" s="86" t="str">
        <f>IFERROR(__xludf.DUMMYFUNCTION("IF($J426="""", """", IF($J426=""MG-Procedure"", """", REGEXREPLACE(MasterCMCopy!$P426,""\[[^\]]+\]"","""")))"),"")</f>
        <v/>
      </c>
      <c r="P426" s="83" t="str">
        <f>IFERROR(__xludf.DUMMYFUNCTION("REGEXREPLACE($O426,""[^/]+"","".."")"),"")</f>
        <v/>
      </c>
      <c r="Q426" s="84" t="str">
        <f>IF(AND(LEFT(MasterCMCopy!$C426,6)="BT-195", OR(MasterCMCopy!$O426&lt;&gt;MasterCMCopy!$O425,$G426&lt;&gt;$G425,$H426&lt;&gt;$H425)),MasterCMCopy!$C426,"")</f>
        <v/>
      </c>
      <c r="R426" s="84" t="str">
        <f>IF(AND(LEFT(MasterCMCopy!$C426,6)="BT-195", OR(MasterCMCopy!$O426&lt;&gt;MasterCMCopy!$O425,$G426&lt;&gt;$G425,$H426&lt;&gt;$H425)), "The field " &amp; MasterCMCopy!$C426 &amp; ", " &amp; MasterCMCopy!$D426 &amp; ", specifies information to generate the URI of the masked property","")</f>
        <v/>
      </c>
      <c r="S426" s="84" t="str">
        <f>IF(AND(LEFT(MasterCMCopy!$C426,6)="BT-195", OR(MasterCMCopy!$O426&lt;&gt;MasterCMCopy!$O425,$G426&lt;&gt;$G425,$H426&lt;&gt;$H425)),MasterCMCopy!$O426,"")</f>
        <v/>
      </c>
      <c r="T426" s="84" t="str">
        <f>IFERROR(__xludf.DUMMYFUNCTION("IF(AND(LEFT(MasterCMCopy!$C426,6)=""BT-195"", MasterCMCopy!$O426&lt;&gt;MasterCMCopy!$O425),IFNA(REGEXEXTRACT(MasterCMCopy!$Y426,""&lt;(.*)&gt;""),""UNKNOWN""),"""")"),"")</f>
        <v/>
      </c>
      <c r="U426" s="84" t="str">
        <f>IF(AND(LEFT(MasterCMCopy!$C426,6)="BT-197", MasterCMCopy!$C426&lt;&gt;MasterCMCopy!$C425),MasterCMCopy!$C426,"")</f>
        <v/>
      </c>
      <c r="V426" s="84" t="str">
        <f>IF(AND(LEFT(MasterCMCopy!$C426,6)="BT-197", MasterCMCopy!$C426&lt;&gt;MasterCMCopy!$C425), "In " &amp; MasterCMCopy!$C426 &amp; ", " &amp; MasterCMCopy!$D426 &amp; ", we link to the at-voc:non-publication-justification controlled list","")</f>
        <v/>
      </c>
      <c r="W426" s="84" t="str">
        <f>IF(AND(LEFT(MasterCMCopy!$C426,6)="BT-198", MasterCMCopy!$C426&lt;&gt;MasterCMCopy!$C425),MasterCMCopy!$C426,"")</f>
        <v/>
      </c>
      <c r="X426" s="84" t="str">
        <f>IF(AND(LEFT(MasterCMCopy!$C426,6)="BT-198", MasterCMCopy!$C426&lt;&gt;MasterCMCopy!$C425), MasterCMCopy!$D426 &amp; IF(AND(MasterCMCopy!$C426=MasterCMCopy!$C427, MasterCMCopy!$D426&lt;&gt;MasterCMCopy!$D427), (" (" &amp; MasterCMCopy!$D427 &amp; " below SDK 1.6)"), ""),"")</f>
        <v/>
      </c>
      <c r="Y426" s="84" t="str">
        <f t="shared" si="2"/>
        <v>tedm:MG-langString-hasConfidentialityJustification--NonPublishedInformation-ND-WinnerChosenUnpublish</v>
      </c>
      <c r="Z426" s="84" t="str">
        <f t="shared" si="3"/>
        <v/>
      </c>
      <c r="AA426" s="84" t="str">
        <f>IF(AND(LEFT(MasterCMCopy!$C426,6)="BT-196", MasterCMCopy!$C426&lt;&gt;MasterCMCopy!$C425),MasterCMCopy!$C426,"")</f>
        <v>BT-196(BT-142)-LotResult</v>
      </c>
      <c r="AB426" s="84" t="str">
        <f>IF(AND(LEFT(MasterCMCopy!$C426,6)="BT-196", MasterCMCopy!$C426&lt;&gt;MasterCMCopy!$C425), MasterCMCopy!$D426 &amp; " of " &amp; MasterCMCopy!$L426 &amp; " under " &amp; MasterCMCopy!$I426,"")</f>
        <v>Unpublished Justification Description of MG-NonPublishedInformation under ND-WinnerChosenUnpublish</v>
      </c>
      <c r="AC426" s="84" t="str">
        <f t="shared" si="4"/>
        <v>BT-196(BT-142)-LotResult-Language</v>
      </c>
      <c r="AD426" s="84" t="str">
        <f t="shared" si="5"/>
        <v>Language of Unpublished Justification Description of MG-NonPublishedInformation under ND-WinnerChosenUnpublish</v>
      </c>
    </row>
    <row r="427">
      <c r="A427" s="84" t="str">
        <f t="shared" si="1"/>
        <v/>
      </c>
      <c r="B427" s="84" t="str">
        <f>IF(MasterCMCopy!$X427="","---", "tedm:" &amp; IF(LEFT(MasterCMCopy!$C427, 3)="ND-", IF(LEFT(MasterCMCopy!$C431, 3)="ND-", MasterCMCopy!$L433, MasterCMCopy!$L431) &amp; "-" &amp; MasterCMCopy!$C427, MasterCMCopy!$L427 &amp; "-" &amp; MasterCMCopy!$I427))</f>
        <v>tedm:MG-NonPublishedInformation-ND-WinnerChosenUnpublish</v>
      </c>
      <c r="C427" s="85" t="str">
        <f>IF(AND(LEFT(MasterCMCopy!$C427,6)="BT-195", OR(LEFT(MasterCMCopy!$C426,3)="ND-",$B427&lt;&gt;$B426)),MasterCMCopy!$L427,"")</f>
        <v/>
      </c>
      <c r="D427" s="84" t="str">
        <f>IF(AND(LEFT(MasterCMCopy!$C427,3)="ND-", OR(MasterCMCopy!$N427&lt;&gt;MasterCMCopy!$N426, MasterCMCopy!$P427&lt;&gt;MasterCMCopy!$P426)),MasterCMCopy!$C427,"")</f>
        <v/>
      </c>
      <c r="E427" s="84" t="str">
        <f>IF(AND(LEFT(MasterCMCopy!$C427,3)="ND-", OR(MasterCMCopy!$N427&lt;&gt;MasterCMCopy!$N426, MasterCMCopy!$P427&lt;&gt;MasterCMCopy!$P426)),MasterCMCopy!$N427,"")</f>
        <v/>
      </c>
      <c r="F427" s="86" t="str">
        <f>IFERROR(__xludf.DUMMYFUNCTION("IF($E427="""", """", REGEXEXTRACT($E427,""efbc:FieldIdentifierCode[^\]]+""))"),"")</f>
        <v/>
      </c>
      <c r="G427" s="87" t="str">
        <f>MasterCMCopy!A427</f>
        <v/>
      </c>
      <c r="H427" s="87" t="str">
        <f>MasterCMCopy!B427</f>
        <v/>
      </c>
      <c r="J427" s="86" t="str">
        <f>IF(LEFT(MasterCMCopy!$C427,3)="ND-", IF(LEFT(MasterCMCopy!$X427,10)&lt;&gt;"epo:NonPub", MasterCMCopy!$L427, IF(RIGHT(MasterCMCopy!$X427,13)="epo:Procedure", "MG-Procedure", "")), "")</f>
        <v/>
      </c>
      <c r="K427" s="85" t="str">
        <f>IF(J427="", "", IF(J427="MG-Procedure", "ND-Root", MasterCMCopy!H427))</f>
        <v/>
      </c>
      <c r="L427" s="84" t="str">
        <f>IF($J427="", "", MasterCMCopy!$C427 &amp; " (concernsMaskedObject)")</f>
        <v/>
      </c>
      <c r="M427" s="84" t="str">
        <f>IFERROR(__xludf.DUMMYFUNCTION("IF($J427="""", """", ""Connection from NonPublishedInformation to "" &amp; REGEXEXTRACT(MasterCMCopy!$X427, "".*:(.*)"") &amp; "" under "" &amp; $J427 &amp; ""_"" &amp; $K427)"),"")</f>
        <v/>
      </c>
      <c r="N427" s="84" t="str">
        <f t="shared" si="6"/>
        <v/>
      </c>
      <c r="O427" s="86" t="str">
        <f>IFERROR(__xludf.DUMMYFUNCTION("IF($J427="""", """", IF($J427=""MG-Procedure"", """", REGEXREPLACE(MasterCMCopy!$P427,""\[[^\]]+\]"","""")))"),"")</f>
        <v/>
      </c>
      <c r="P427" s="83" t="str">
        <f>IFERROR(__xludf.DUMMYFUNCTION("REGEXREPLACE($O427,""[^/]+"","".."")"),"")</f>
        <v/>
      </c>
      <c r="Q427" s="84" t="str">
        <f>IF(AND(LEFT(MasterCMCopy!$C427,6)="BT-195", OR(MasterCMCopy!$O427&lt;&gt;MasterCMCopy!$O426,$G427&lt;&gt;$G426,$H427&lt;&gt;$H426)),MasterCMCopy!$C427,"")</f>
        <v/>
      </c>
      <c r="R427" s="84" t="str">
        <f>IF(AND(LEFT(MasterCMCopy!$C427,6)="BT-195", OR(MasterCMCopy!$O427&lt;&gt;MasterCMCopy!$O426,$G427&lt;&gt;$G426,$H427&lt;&gt;$H426)), "The field " &amp; MasterCMCopy!$C427 &amp; ", " &amp; MasterCMCopy!$D427 &amp; ", specifies information to generate the URI of the masked property","")</f>
        <v/>
      </c>
      <c r="S427" s="84" t="str">
        <f>IF(AND(LEFT(MasterCMCopy!$C427,6)="BT-195", OR(MasterCMCopy!$O427&lt;&gt;MasterCMCopy!$O426,$G427&lt;&gt;$G426,$H427&lt;&gt;$H426)),MasterCMCopy!$O427,"")</f>
        <v/>
      </c>
      <c r="T427" s="84" t="str">
        <f>IFERROR(__xludf.DUMMYFUNCTION("IF(AND(LEFT(MasterCMCopy!$C427,6)=""BT-195"", MasterCMCopy!$O427&lt;&gt;MasterCMCopy!$O426),IFNA(REGEXEXTRACT(MasterCMCopy!$Y427,""&lt;(.*)&gt;""),""UNKNOWN""),"""")"),"")</f>
        <v/>
      </c>
      <c r="U427" s="84" t="str">
        <f>IF(AND(LEFT(MasterCMCopy!$C427,6)="BT-197", MasterCMCopy!$C427&lt;&gt;MasterCMCopy!$C426),MasterCMCopy!$C427,"")</f>
        <v>BT-197(BT-142)-LotResult</v>
      </c>
      <c r="V427" s="84" t="str">
        <f>IF(AND(LEFT(MasterCMCopy!$C427,6)="BT-197", MasterCMCopy!$C427&lt;&gt;MasterCMCopy!$C426), "In " &amp; MasterCMCopy!$C427 &amp; ", " &amp; MasterCMCopy!$D427 &amp; ", we link to the at-voc:non-publication-justification controlled list","")</f>
        <v>In BT-197(BT-142)-LotResult, Unpublished Justification Code, we link to the at-voc:non-publication-justification controlled list</v>
      </c>
      <c r="W427" s="84" t="str">
        <f>IF(AND(LEFT(MasterCMCopy!$C427,6)="BT-198", MasterCMCopy!$C427&lt;&gt;MasterCMCopy!$C426),MasterCMCopy!$C427,"")</f>
        <v/>
      </c>
      <c r="X427" s="84" t="str">
        <f>IF(AND(LEFT(MasterCMCopy!$C427,6)="BT-198", MasterCMCopy!$C427&lt;&gt;MasterCMCopy!$C426), MasterCMCopy!$D427 &amp; IF(AND(MasterCMCopy!$C427=MasterCMCopy!$C428, MasterCMCopy!$D427&lt;&gt;MasterCMCopy!$D428), (" (" &amp; MasterCMCopy!$D428 &amp; " below SDK 1.6)"), ""),"")</f>
        <v/>
      </c>
      <c r="Y427" s="84" t="str">
        <f t="shared" si="2"/>
        <v>tedm:MG-langString-hasConfidentialityJustification--NonPublishedInformation-ND-WinnerChosenUnpublish</v>
      </c>
      <c r="Z427" s="84" t="str">
        <f t="shared" si="3"/>
        <v/>
      </c>
      <c r="AA427" s="84" t="str">
        <f>IF(AND(LEFT(MasterCMCopy!$C427,6)="BT-196", MasterCMCopy!$C427&lt;&gt;MasterCMCopy!$C426),MasterCMCopy!$C427,"")</f>
        <v/>
      </c>
      <c r="AB427" s="84" t="str">
        <f>IF(AND(LEFT(MasterCMCopy!$C427,6)="BT-196", MasterCMCopy!$C427&lt;&gt;MasterCMCopy!$C426), MasterCMCopy!$D427 &amp; " of " &amp; MasterCMCopy!$L427 &amp; " under " &amp; MasterCMCopy!$I427,"")</f>
        <v/>
      </c>
      <c r="AC427" s="84" t="str">
        <f t="shared" si="4"/>
        <v/>
      </c>
      <c r="AD427" s="84" t="str">
        <f t="shared" si="5"/>
        <v/>
      </c>
    </row>
    <row r="428">
      <c r="A428" s="84" t="str">
        <f t="shared" si="1"/>
        <v/>
      </c>
      <c r="B428" s="84" t="str">
        <f>IF(MasterCMCopy!$X428="","---", "tedm:" &amp; IF(LEFT(MasterCMCopy!$C428, 3)="ND-", IF(LEFT(MasterCMCopy!$C432, 3)="ND-", MasterCMCopy!$L434, MasterCMCopy!$L432) &amp; "-" &amp; MasterCMCopy!$C428, MasterCMCopy!$L428 &amp; "-" &amp; MasterCMCopy!$I428))</f>
        <v>tedm:MG-NonPublishedInformation-ND-WinnerChosenUnpublish</v>
      </c>
      <c r="C428" s="85" t="str">
        <f>IF(AND(LEFT(MasterCMCopy!$C428,6)="BT-195", OR(LEFT(MasterCMCopy!$C427,3)="ND-",$B428&lt;&gt;$B427)),MasterCMCopy!$L428,"")</f>
        <v/>
      </c>
      <c r="D428" s="84" t="str">
        <f>IF(AND(LEFT(MasterCMCopy!$C428,3)="ND-", OR(MasterCMCopy!$N428&lt;&gt;MasterCMCopy!$N427, MasterCMCopy!$P428&lt;&gt;MasterCMCopy!$P427)),MasterCMCopy!$C428,"")</f>
        <v/>
      </c>
      <c r="E428" s="84" t="str">
        <f>IF(AND(LEFT(MasterCMCopy!$C428,3)="ND-", OR(MasterCMCopy!$N428&lt;&gt;MasterCMCopy!$N427, MasterCMCopy!$P428&lt;&gt;MasterCMCopy!$P427)),MasterCMCopy!$N428,"")</f>
        <v/>
      </c>
      <c r="F428" s="86" t="str">
        <f>IFERROR(__xludf.DUMMYFUNCTION("IF($E428="""", """", REGEXEXTRACT($E428,""efbc:FieldIdentifierCode[^\]]+""))"),"")</f>
        <v/>
      </c>
      <c r="G428" s="87" t="str">
        <f>MasterCMCopy!A428</f>
        <v/>
      </c>
      <c r="H428" s="87" t="str">
        <f>MasterCMCopy!B428</f>
        <v>1.5</v>
      </c>
      <c r="J428" s="86" t="str">
        <f>IF(LEFT(MasterCMCopy!$C428,3)="ND-", IF(LEFT(MasterCMCopy!$X428,10)&lt;&gt;"epo:NonPub", MasterCMCopy!$L428, IF(RIGHT(MasterCMCopy!$X428,13)="epo:Procedure", "MG-Procedure", "")), "")</f>
        <v/>
      </c>
      <c r="K428" s="85" t="str">
        <f>IF(J428="", "", IF(J428="MG-Procedure", "ND-Root", MasterCMCopy!H428))</f>
        <v/>
      </c>
      <c r="L428" s="84" t="str">
        <f>IF($J428="", "", MasterCMCopy!$C428 &amp; " (concernsMaskedObject)")</f>
        <v/>
      </c>
      <c r="M428" s="84" t="str">
        <f>IFERROR(__xludf.DUMMYFUNCTION("IF($J428="""", """", ""Connection from NonPublishedInformation to "" &amp; REGEXEXTRACT(MasterCMCopy!$X428, "".*:(.*)"") &amp; "" under "" &amp; $J428 &amp; ""_"" &amp; $K428)"),"")</f>
        <v/>
      </c>
      <c r="N428" s="84" t="str">
        <f t="shared" si="6"/>
        <v/>
      </c>
      <c r="O428" s="86" t="str">
        <f>IFERROR(__xludf.DUMMYFUNCTION("IF($J428="""", """", IF($J428=""MG-Procedure"", """", REGEXREPLACE(MasterCMCopy!$P428,""\[[^\]]+\]"","""")))"),"")</f>
        <v/>
      </c>
      <c r="P428" s="83" t="str">
        <f>IFERROR(__xludf.DUMMYFUNCTION("REGEXREPLACE($O428,""[^/]+"","".."")"),"")</f>
        <v/>
      </c>
      <c r="Q428" s="84" t="str">
        <f>IF(AND(LEFT(MasterCMCopy!$C428,6)="BT-195", OR(MasterCMCopy!$O428&lt;&gt;MasterCMCopy!$O427,$G428&lt;&gt;$G427,$H428&lt;&gt;$H427)),MasterCMCopy!$C428,"")</f>
        <v/>
      </c>
      <c r="R428" s="84" t="str">
        <f>IF(AND(LEFT(MasterCMCopy!$C428,6)="BT-195", OR(MasterCMCopy!$O428&lt;&gt;MasterCMCopy!$O427,$G428&lt;&gt;$G427,$H428&lt;&gt;$H427)), "The field " &amp; MasterCMCopy!$C428 &amp; ", " &amp; MasterCMCopy!$D428 &amp; ", specifies information to generate the URI of the masked property","")</f>
        <v/>
      </c>
      <c r="S428" s="84" t="str">
        <f>IF(AND(LEFT(MasterCMCopy!$C428,6)="BT-195", OR(MasterCMCopy!$O428&lt;&gt;MasterCMCopy!$O427,$G428&lt;&gt;$G427,$H428&lt;&gt;$H427)),MasterCMCopy!$O428,"")</f>
        <v/>
      </c>
      <c r="T428" s="84" t="str">
        <f>IFERROR(__xludf.DUMMYFUNCTION("IF(AND(LEFT(MasterCMCopy!$C428,6)=""BT-195"", MasterCMCopy!$O428&lt;&gt;MasterCMCopy!$O427),IFNA(REGEXEXTRACT(MasterCMCopy!$Y428,""&lt;(.*)&gt;""),""UNKNOWN""),"""")"),"")</f>
        <v/>
      </c>
      <c r="U428" s="84" t="str">
        <f>IF(AND(LEFT(MasterCMCopy!$C428,6)="BT-197", MasterCMCopy!$C428&lt;&gt;MasterCMCopy!$C427),MasterCMCopy!$C428,"")</f>
        <v/>
      </c>
      <c r="V428" s="84" t="str">
        <f>IF(AND(LEFT(MasterCMCopy!$C428,6)="BT-197", MasterCMCopy!$C428&lt;&gt;MasterCMCopy!$C427), "In " &amp; MasterCMCopy!$C428 &amp; ", " &amp; MasterCMCopy!$D428 &amp; ", we link to the at-voc:non-publication-justification controlled list","")</f>
        <v/>
      </c>
      <c r="W428" s="84" t="str">
        <f>IF(AND(LEFT(MasterCMCopy!$C428,6)="BT-198", MasterCMCopy!$C428&lt;&gt;MasterCMCopy!$C427),MasterCMCopy!$C428,"")</f>
        <v>BT-198(BT-142)-LotResult</v>
      </c>
      <c r="X428" s="84" t="str">
        <f>IF(AND(LEFT(MasterCMCopy!$C428,6)="BT-198", MasterCMCopy!$C428&lt;&gt;MasterCMCopy!$C427), MasterCMCopy!$D428 &amp; IF(AND(MasterCMCopy!$C428=MasterCMCopy!$C429, MasterCMCopy!$D428&lt;&gt;MasterCMCopy!$D429), (" (" &amp; MasterCMCopy!$D429 &amp; " below SDK 1.6)"), ""),"")</f>
        <v>Unpublished Accessibility Date (Unpublished Access Date below SDK 1.6)</v>
      </c>
      <c r="Y428" s="84" t="str">
        <f t="shared" si="2"/>
        <v>tedm:MG-langString-hasConfidentialityJustification--NonPublishedInformation-ND-WinnerChosenUnpublish</v>
      </c>
      <c r="Z428" s="84" t="str">
        <f t="shared" si="3"/>
        <v/>
      </c>
      <c r="AA428" s="84" t="str">
        <f>IF(AND(LEFT(MasterCMCopy!$C428,6)="BT-196", MasterCMCopy!$C428&lt;&gt;MasterCMCopy!$C427),MasterCMCopy!$C428,"")</f>
        <v/>
      </c>
      <c r="AB428" s="84" t="str">
        <f>IF(AND(LEFT(MasterCMCopy!$C428,6)="BT-196", MasterCMCopy!$C428&lt;&gt;MasterCMCopy!$C427), MasterCMCopy!$D428 &amp; " of " &amp; MasterCMCopy!$L428 &amp; " under " &amp; MasterCMCopy!$I428,"")</f>
        <v/>
      </c>
      <c r="AC428" s="84" t="str">
        <f t="shared" si="4"/>
        <v/>
      </c>
      <c r="AD428" s="84" t="str">
        <f t="shared" si="5"/>
        <v/>
      </c>
    </row>
    <row r="429">
      <c r="A429" s="84" t="str">
        <f t="shared" si="1"/>
        <v/>
      </c>
      <c r="B429" s="84" t="str">
        <f>IF(MasterCMCopy!$X429="","---", "tedm:" &amp; IF(LEFT(MasterCMCopy!$C429, 3)="ND-", IF(LEFT(MasterCMCopy!$C433, 3)="ND-", MasterCMCopy!$L435, MasterCMCopy!$L433) &amp; "-" &amp; MasterCMCopy!$C429, MasterCMCopy!$L429 &amp; "-" &amp; MasterCMCopy!$I429))</f>
        <v>tedm:MG-NonPublishedInformation-ND-WinnerChosenUnpublish</v>
      </c>
      <c r="C429" s="85" t="str">
        <f>IF(AND(LEFT(MasterCMCopy!$C429,6)="BT-195", OR(LEFT(MasterCMCopy!$C428,3)="ND-",$B429&lt;&gt;$B428)),MasterCMCopy!$L429,"")</f>
        <v/>
      </c>
      <c r="D429" s="84" t="str">
        <f>IF(AND(LEFT(MasterCMCopy!$C429,3)="ND-", OR(MasterCMCopy!$N429&lt;&gt;MasterCMCopy!$N428, MasterCMCopy!$P429&lt;&gt;MasterCMCopy!$P428)),MasterCMCopy!$C429,"")</f>
        <v/>
      </c>
      <c r="E429" s="84" t="str">
        <f>IF(AND(LEFT(MasterCMCopy!$C429,3)="ND-", OR(MasterCMCopy!$N429&lt;&gt;MasterCMCopy!$N428, MasterCMCopy!$P429&lt;&gt;MasterCMCopy!$P428)),MasterCMCopy!$N429,"")</f>
        <v/>
      </c>
      <c r="F429" s="86" t="str">
        <f>IFERROR(__xludf.DUMMYFUNCTION("IF($E429="""", """", REGEXEXTRACT($E429,""efbc:FieldIdentifierCode[^\]]+""))"),"")</f>
        <v/>
      </c>
      <c r="G429" s="87" t="str">
        <f>MasterCMCopy!A429</f>
        <v>1.5</v>
      </c>
      <c r="H429" s="87" t="str">
        <f>MasterCMCopy!B429</f>
        <v/>
      </c>
      <c r="J429" s="86" t="str">
        <f>IF(LEFT(MasterCMCopy!$C429,3)="ND-", IF(LEFT(MasterCMCopy!$X429,10)&lt;&gt;"epo:NonPub", MasterCMCopy!$L429, IF(RIGHT(MasterCMCopy!$X429,13)="epo:Procedure", "MG-Procedure", "")), "")</f>
        <v/>
      </c>
      <c r="K429" s="85" t="str">
        <f>IF(J429="", "", IF(J429="MG-Procedure", "ND-Root", MasterCMCopy!H429))</f>
        <v/>
      </c>
      <c r="L429" s="84" t="str">
        <f>IF($J429="", "", MasterCMCopy!$C429 &amp; " (concernsMaskedObject)")</f>
        <v/>
      </c>
      <c r="M429" s="84" t="str">
        <f>IFERROR(__xludf.DUMMYFUNCTION("IF($J429="""", """", ""Connection from NonPublishedInformation to "" &amp; REGEXEXTRACT(MasterCMCopy!$X429, "".*:(.*)"") &amp; "" under "" &amp; $J429 &amp; ""_"" &amp; $K429)"),"")</f>
        <v/>
      </c>
      <c r="N429" s="84" t="str">
        <f t="shared" si="6"/>
        <v/>
      </c>
      <c r="O429" s="86" t="str">
        <f>IFERROR(__xludf.DUMMYFUNCTION("IF($J429="""", """", IF($J429=""MG-Procedure"", """", REGEXREPLACE(MasterCMCopy!$P429,""\[[^\]]+\]"","""")))"),"")</f>
        <v/>
      </c>
      <c r="P429" s="83" t="str">
        <f>IFERROR(__xludf.DUMMYFUNCTION("REGEXREPLACE($O429,""[^/]+"","".."")"),"")</f>
        <v/>
      </c>
      <c r="Q429" s="84" t="str">
        <f>IF(AND(LEFT(MasterCMCopy!$C429,6)="BT-195", OR(MasterCMCopy!$O429&lt;&gt;MasterCMCopy!$O428,$G429&lt;&gt;$G428,$H429&lt;&gt;$H428)),MasterCMCopy!$C429,"")</f>
        <v/>
      </c>
      <c r="R429" s="84" t="str">
        <f>IF(AND(LEFT(MasterCMCopy!$C429,6)="BT-195", OR(MasterCMCopy!$O429&lt;&gt;MasterCMCopy!$O428,$G429&lt;&gt;$G428,$H429&lt;&gt;$H428)), "The field " &amp; MasterCMCopy!$C429 &amp; ", " &amp; MasterCMCopy!$D429 &amp; ", specifies information to generate the URI of the masked property","")</f>
        <v/>
      </c>
      <c r="S429" s="84" t="str">
        <f>IF(AND(LEFT(MasterCMCopy!$C429,6)="BT-195", OR(MasterCMCopy!$O429&lt;&gt;MasterCMCopy!$O428,$G429&lt;&gt;$G428,$H429&lt;&gt;$H428)),MasterCMCopy!$O429,"")</f>
        <v/>
      </c>
      <c r="T429" s="84" t="str">
        <f>IFERROR(__xludf.DUMMYFUNCTION("IF(AND(LEFT(MasterCMCopy!$C429,6)=""BT-195"", MasterCMCopy!$O429&lt;&gt;MasterCMCopy!$O428),IFNA(REGEXEXTRACT(MasterCMCopy!$Y429,""&lt;(.*)&gt;""),""UNKNOWN""),"""")"),"")</f>
        <v/>
      </c>
      <c r="U429" s="84" t="str">
        <f>IF(AND(LEFT(MasterCMCopy!$C429,6)="BT-197", MasterCMCopy!$C429&lt;&gt;MasterCMCopy!$C428),MasterCMCopy!$C429,"")</f>
        <v/>
      </c>
      <c r="V429" s="84" t="str">
        <f>IF(AND(LEFT(MasterCMCopy!$C429,6)="BT-197", MasterCMCopy!$C429&lt;&gt;MasterCMCopy!$C428), "In " &amp; MasterCMCopy!$C429 &amp; ", " &amp; MasterCMCopy!$D429 &amp; ", we link to the at-voc:non-publication-justification controlled list","")</f>
        <v/>
      </c>
      <c r="W429" s="84" t="str">
        <f>IF(AND(LEFT(MasterCMCopy!$C429,6)="BT-198", MasterCMCopy!$C429&lt;&gt;MasterCMCopy!$C428),MasterCMCopy!$C429,"")</f>
        <v/>
      </c>
      <c r="X429" s="84" t="str">
        <f>IF(AND(LEFT(MasterCMCopy!$C429,6)="BT-198", MasterCMCopy!$C429&lt;&gt;MasterCMCopy!$C428), MasterCMCopy!$D429 &amp; IF(AND(MasterCMCopy!$C429=MasterCMCopy!$C430, MasterCMCopy!$D429&lt;&gt;MasterCMCopy!$D430), (" (" &amp; MasterCMCopy!$D430 &amp; " below SDK 1.6)"), ""),"")</f>
        <v/>
      </c>
      <c r="Y429" s="84" t="str">
        <f t="shared" si="2"/>
        <v>tedm:MG-langString-hasConfidentialityJustification--NonPublishedInformation-ND-WinnerChosenUnpublish</v>
      </c>
      <c r="Z429" s="84" t="str">
        <f t="shared" si="3"/>
        <v/>
      </c>
      <c r="AA429" s="84" t="str">
        <f>IF(AND(LEFT(MasterCMCopy!$C429,6)="BT-196", MasterCMCopy!$C429&lt;&gt;MasterCMCopy!$C428),MasterCMCopy!$C429,"")</f>
        <v/>
      </c>
      <c r="AB429" s="84" t="str">
        <f>IF(AND(LEFT(MasterCMCopy!$C429,6)="BT-196", MasterCMCopy!$C429&lt;&gt;MasterCMCopy!$C428), MasterCMCopy!$D429 &amp; " of " &amp; MasterCMCopy!$L429 &amp; " under " &amp; MasterCMCopy!$I429,"")</f>
        <v/>
      </c>
      <c r="AC429" s="84" t="str">
        <f t="shared" si="4"/>
        <v/>
      </c>
      <c r="AD429" s="84" t="str">
        <f t="shared" si="5"/>
        <v/>
      </c>
    </row>
    <row r="430">
      <c r="A430" s="84" t="str">
        <f t="shared" si="1"/>
        <v>ND-NotAwardedReasonUnpublish.rml.ttl</v>
      </c>
      <c r="B430" s="84" t="str">
        <f>IF(MasterCMCopy!$X430="","---", "tedm:" &amp; IF(LEFT(MasterCMCopy!$C430, 3)="ND-", IF(LEFT(MasterCMCopy!$C434, 3)="ND-", MasterCMCopy!$L436, MasterCMCopy!$L434) &amp; "-" &amp; MasterCMCopy!$C430, MasterCMCopy!$L430 &amp; "-" &amp; MasterCMCopy!$I430))</f>
        <v>tedm:MG-NonPublishedInformation-ND-NotAwardedReasonUnpublish</v>
      </c>
      <c r="C430" s="85" t="str">
        <f>IF(AND(LEFT(MasterCMCopy!$C430,6)="BT-195", OR(LEFT(MasterCMCopy!$C429,3)="ND-",$B430&lt;&gt;$B429)),MasterCMCopy!$L430,"")</f>
        <v/>
      </c>
      <c r="D430" s="84" t="str">
        <f>IF(AND(LEFT(MasterCMCopy!$C430,3)="ND-", OR(MasterCMCopy!$N430&lt;&gt;MasterCMCopy!$N429, MasterCMCopy!$P430&lt;&gt;MasterCMCopy!$P429)),MasterCMCopy!$C430,"")</f>
        <v>ND-NotAwardedReasonUnpublish</v>
      </c>
      <c r="E430" s="84" t="str">
        <f>IF(AND(LEFT(MasterCMCopy!$C430,3)="ND-", OR(MasterCMCopy!$N430&lt;&gt;MasterCMCopy!$N429, MasterCMCopy!$P430&lt;&gt;MasterCMCopy!$P429)),MasterCMCopy!$N430,"")</f>
        <v>/*/ext:UBLExtensions/ext:UBLExtension/ext:ExtensionContent/efext:EformsExtension/efac:NoticeResult/efac:LotResult/efac:DecisionReason/efac:FieldsPrivacy[efbc:FieldIdentifierCode/text()='no-awa-rea']</v>
      </c>
      <c r="F430" s="86" t="str">
        <f>IFERROR(__xludf.DUMMYFUNCTION("IF($E430="""", """", REGEXEXTRACT($E430,""efbc:FieldIdentifierCode[^\]]+""))"),"efbc:FieldIdentifierCode/text()='no-awa-rea'")</f>
        <v>efbc:FieldIdentifierCode/text()='no-awa-rea'</v>
      </c>
      <c r="G430" s="87" t="str">
        <f>MasterCMCopy!A430</f>
        <v/>
      </c>
      <c r="H430" s="87" t="str">
        <f>MasterCMCopy!B430</f>
        <v/>
      </c>
      <c r="J430" s="86" t="str">
        <f>IF(LEFT(MasterCMCopy!$C430,3)="ND-", IF(LEFT(MasterCMCopy!$X430,10)&lt;&gt;"epo:NonPub", MasterCMCopy!$L430, IF(RIGHT(MasterCMCopy!$X430,13)="epo:Procedure", "MG-Procedure", "")), "")</f>
        <v/>
      </c>
      <c r="K430" s="85" t="str">
        <f>IF(J430="", "", IF(J430="MG-Procedure", "ND-Root", MasterCMCopy!H430))</f>
        <v/>
      </c>
      <c r="L430" s="84" t="str">
        <f>IF($J430="", "", MasterCMCopy!$C430 &amp; " (concernsMaskedObject)")</f>
        <v/>
      </c>
      <c r="M430" s="84" t="str">
        <f>IFERROR(__xludf.DUMMYFUNCTION("IF($J430="""", """", ""Connection from NonPublishedInformation to "" &amp; REGEXEXTRACT(MasterCMCopy!$X430, "".*:(.*)"") &amp; "" under "" &amp; $J430 &amp; ""_"" &amp; $K430)"),"")</f>
        <v/>
      </c>
      <c r="N430" s="84" t="str">
        <f t="shared" si="6"/>
        <v/>
      </c>
      <c r="O430" s="86" t="str">
        <f>IFERROR(__xludf.DUMMYFUNCTION("IF($J430="""", """", IF($J430=""MG-Procedure"", """", REGEXREPLACE(MasterCMCopy!$P430,""\[[^\]]+\]"","""")))"),"")</f>
        <v/>
      </c>
      <c r="P430" s="83" t="str">
        <f>IFERROR(__xludf.DUMMYFUNCTION("REGEXREPLACE($O430,""[^/]+"","".."")"),"")</f>
        <v/>
      </c>
      <c r="Q430" s="84" t="str">
        <f>IF(AND(LEFT(MasterCMCopy!$C430,6)="BT-195", OR(MasterCMCopy!$O430&lt;&gt;MasterCMCopy!$O429,$G430&lt;&gt;$G429,$H430&lt;&gt;$H429)),MasterCMCopy!$C430,"")</f>
        <v/>
      </c>
      <c r="R430" s="84" t="str">
        <f>IF(AND(LEFT(MasterCMCopy!$C430,6)="BT-195", OR(MasterCMCopy!$O430&lt;&gt;MasterCMCopy!$O429,$G430&lt;&gt;$G429,$H430&lt;&gt;$H429)), "The field " &amp; MasterCMCopy!$C430 &amp; ", " &amp; MasterCMCopy!$D430 &amp; ", specifies information to generate the URI of the masked property","")</f>
        <v/>
      </c>
      <c r="S430" s="84" t="str">
        <f>IF(AND(LEFT(MasterCMCopy!$C430,6)="BT-195", OR(MasterCMCopy!$O430&lt;&gt;MasterCMCopy!$O429,$G430&lt;&gt;$G429,$H430&lt;&gt;$H429)),MasterCMCopy!$O430,"")</f>
        <v/>
      </c>
      <c r="T430" s="84" t="str">
        <f>IFERROR(__xludf.DUMMYFUNCTION("IF(AND(LEFT(MasterCMCopy!$C430,6)=""BT-195"", MasterCMCopy!$O430&lt;&gt;MasterCMCopy!$O429),IFNA(REGEXEXTRACT(MasterCMCopy!$Y430,""&lt;(.*)&gt;""),""UNKNOWN""),"""")"),"")</f>
        <v/>
      </c>
      <c r="U430" s="84" t="str">
        <f>IF(AND(LEFT(MasterCMCopy!$C430,6)="BT-197", MasterCMCopy!$C430&lt;&gt;MasterCMCopy!$C429),MasterCMCopy!$C430,"")</f>
        <v/>
      </c>
      <c r="V430" s="84" t="str">
        <f>IF(AND(LEFT(MasterCMCopy!$C430,6)="BT-197", MasterCMCopy!$C430&lt;&gt;MasterCMCopy!$C429), "In " &amp; MasterCMCopy!$C430 &amp; ", " &amp; MasterCMCopy!$D430 &amp; ", we link to the at-voc:non-publication-justification controlled list","")</f>
        <v/>
      </c>
      <c r="W430" s="84" t="str">
        <f>IF(AND(LEFT(MasterCMCopy!$C430,6)="BT-198", MasterCMCopy!$C430&lt;&gt;MasterCMCopy!$C429),MasterCMCopy!$C430,"")</f>
        <v/>
      </c>
      <c r="X430" s="84" t="str">
        <f>IF(AND(LEFT(MasterCMCopy!$C430,6)="BT-198", MasterCMCopy!$C430&lt;&gt;MasterCMCopy!$C429), MasterCMCopy!$D430 &amp; IF(AND(MasterCMCopy!$C430=MasterCMCopy!$C431, MasterCMCopy!$D430&lt;&gt;MasterCMCopy!$D431), (" (" &amp; MasterCMCopy!$D431 &amp; " below SDK 1.6)"), ""),"")</f>
        <v/>
      </c>
      <c r="Y430" s="84" t="str">
        <f t="shared" si="2"/>
        <v>tedm:MG-langString-hasConfidentialityJustification--NonPublishedInformation-ND-NotAwardedReasonUnpublish</v>
      </c>
      <c r="Z430" s="84" t="str">
        <f t="shared" si="3"/>
        <v>/*/ext:UBLExtensions/ext:UBLExtension/ext:ExtensionContent/efext:EformsExtension/efac:NoticeResult/efac:LotResult/efac:DecisionReason/efac:FieldsPrivacy[efbc:FieldIdentifierCode/text()='no-awa-rea']/efbc:ReasonDescription</v>
      </c>
      <c r="AA430" s="84" t="str">
        <f>IF(AND(LEFT(MasterCMCopy!$C430,6)="BT-196", MasterCMCopy!$C430&lt;&gt;MasterCMCopy!$C429),MasterCMCopy!$C430,"")</f>
        <v/>
      </c>
      <c r="AB430" s="84" t="str">
        <f>IF(AND(LEFT(MasterCMCopy!$C430,6)="BT-196", MasterCMCopy!$C430&lt;&gt;MasterCMCopy!$C429), MasterCMCopy!$D430 &amp; " of " &amp; MasterCMCopy!$L430 &amp; " under " &amp; MasterCMCopy!$I430,"")</f>
        <v/>
      </c>
      <c r="AC430" s="84" t="str">
        <f t="shared" si="4"/>
        <v/>
      </c>
      <c r="AD430" s="84" t="str">
        <f t="shared" si="5"/>
        <v/>
      </c>
    </row>
    <row r="431">
      <c r="A431" s="84" t="str">
        <f t="shared" si="1"/>
        <v/>
      </c>
      <c r="B431" s="84" t="str">
        <f>IF(MasterCMCopy!$X431="","---", "tedm:" &amp; IF(LEFT(MasterCMCopy!$C431, 3)="ND-", IF(LEFT(MasterCMCopy!$C435, 3)="ND-", MasterCMCopy!$L437, MasterCMCopy!$L435) &amp; "-" &amp; MasterCMCopy!$C431, MasterCMCopy!$L431 &amp; "-" &amp; MasterCMCopy!$I431))</f>
        <v>tedm:MG-NonPublishedInformation-ND-NotAwardedReasonUnpublish</v>
      </c>
      <c r="C431" s="85" t="str">
        <f>IF(AND(LEFT(MasterCMCopy!$C431,6)="BT-195", OR(LEFT(MasterCMCopy!$C430,3)="ND-",$B431&lt;&gt;$B430)),MasterCMCopy!$L431,"")</f>
        <v/>
      </c>
      <c r="D431" s="84" t="str">
        <f>IF(AND(LEFT(MasterCMCopy!$C431,3)="ND-", OR(MasterCMCopy!$N431&lt;&gt;MasterCMCopy!$N430, MasterCMCopy!$P431&lt;&gt;MasterCMCopy!$P430)),MasterCMCopy!$C431,"")</f>
        <v/>
      </c>
      <c r="E431" s="84" t="str">
        <f>IF(AND(LEFT(MasterCMCopy!$C431,3)="ND-", OR(MasterCMCopy!$N431&lt;&gt;MasterCMCopy!$N430, MasterCMCopy!$P431&lt;&gt;MasterCMCopy!$P430)),MasterCMCopy!$N431,"")</f>
        <v/>
      </c>
      <c r="F431" s="86" t="str">
        <f>IFERROR(__xludf.DUMMYFUNCTION("IF($E431="""", """", REGEXEXTRACT($E431,""efbc:FieldIdentifierCode[^\]]+""))"),"")</f>
        <v/>
      </c>
      <c r="G431" s="87" t="str">
        <f>MasterCMCopy!A431</f>
        <v/>
      </c>
      <c r="H431" s="87" t="str">
        <f>MasterCMCopy!B431</f>
        <v/>
      </c>
      <c r="J431" s="86" t="str">
        <f>IF(LEFT(MasterCMCopy!$C431,3)="ND-", IF(LEFT(MasterCMCopy!$X431,10)&lt;&gt;"epo:NonPub", MasterCMCopy!$L431, IF(RIGHT(MasterCMCopy!$X431,13)="epo:Procedure", "MG-Procedure", "")), "")</f>
        <v/>
      </c>
      <c r="K431" s="85" t="str">
        <f>IF(J431="", "", IF(J431="MG-Procedure", "ND-Root", MasterCMCopy!H431))</f>
        <v/>
      </c>
      <c r="L431" s="84" t="str">
        <f>IF($J431="", "", MasterCMCopy!$C431 &amp; " (concernsMaskedObject)")</f>
        <v/>
      </c>
      <c r="M431" s="84" t="str">
        <f>IFERROR(__xludf.DUMMYFUNCTION("IF($J431="""", """", ""Connection from NonPublishedInformation to "" &amp; REGEXEXTRACT(MasterCMCopy!$X431, "".*:(.*)"") &amp; "" under "" &amp; $J431 &amp; ""_"" &amp; $K431)"),"")</f>
        <v/>
      </c>
      <c r="N431" s="84" t="str">
        <f t="shared" si="6"/>
        <v/>
      </c>
      <c r="O431" s="86" t="str">
        <f>IFERROR(__xludf.DUMMYFUNCTION("IF($J431="""", """", IF($J431=""MG-Procedure"", """", REGEXREPLACE(MasterCMCopy!$P431,""\[[^\]]+\]"","""")))"),"")</f>
        <v/>
      </c>
      <c r="P431" s="83" t="str">
        <f>IFERROR(__xludf.DUMMYFUNCTION("REGEXREPLACE($O431,""[^/]+"","".."")"),"")</f>
        <v/>
      </c>
      <c r="Q431" s="84" t="str">
        <f>IF(AND(LEFT(MasterCMCopy!$C431,6)="BT-195", OR(MasterCMCopy!$O431&lt;&gt;MasterCMCopy!$O430,$G431&lt;&gt;$G430,$H431&lt;&gt;$H430)),MasterCMCopy!$C431,"")</f>
        <v/>
      </c>
      <c r="R431" s="84" t="str">
        <f>IF(AND(LEFT(MasterCMCopy!$C431,6)="BT-195", OR(MasterCMCopy!$O431&lt;&gt;MasterCMCopy!$O430,$G431&lt;&gt;$G430,$H431&lt;&gt;$H430)), "The field " &amp; MasterCMCopy!$C431 &amp; ", " &amp; MasterCMCopy!$D431 &amp; ", specifies information to generate the URI of the masked property","")</f>
        <v/>
      </c>
      <c r="S431" s="84" t="str">
        <f>IF(AND(LEFT(MasterCMCopy!$C431,6)="BT-195", OR(MasterCMCopy!$O431&lt;&gt;MasterCMCopy!$O430,$G431&lt;&gt;$G430,$H431&lt;&gt;$H430)),MasterCMCopy!$O431,"")</f>
        <v/>
      </c>
      <c r="T431" s="84" t="str">
        <f>IFERROR(__xludf.DUMMYFUNCTION("IF(AND(LEFT(MasterCMCopy!$C431,6)=""BT-195"", MasterCMCopy!$O431&lt;&gt;MasterCMCopy!$O430),IFNA(REGEXEXTRACT(MasterCMCopy!$Y431,""&lt;(.*)&gt;""),""UNKNOWN""),"""")"),"")</f>
        <v/>
      </c>
      <c r="U431" s="84" t="str">
        <f>IF(AND(LEFT(MasterCMCopy!$C431,6)="BT-197", MasterCMCopy!$C431&lt;&gt;MasterCMCopy!$C430),MasterCMCopy!$C431,"")</f>
        <v/>
      </c>
      <c r="V431" s="84" t="str">
        <f>IF(AND(LEFT(MasterCMCopy!$C431,6)="BT-197", MasterCMCopy!$C431&lt;&gt;MasterCMCopy!$C430), "In " &amp; MasterCMCopy!$C431 &amp; ", " &amp; MasterCMCopy!$D431 &amp; ", we link to the at-voc:non-publication-justification controlled list","")</f>
        <v/>
      </c>
      <c r="W431" s="84" t="str">
        <f>IF(AND(LEFT(MasterCMCopy!$C431,6)="BT-198", MasterCMCopy!$C431&lt;&gt;MasterCMCopy!$C430),MasterCMCopy!$C431,"")</f>
        <v/>
      </c>
      <c r="X431" s="84" t="str">
        <f>IF(AND(LEFT(MasterCMCopy!$C431,6)="BT-198", MasterCMCopy!$C431&lt;&gt;MasterCMCopy!$C430), MasterCMCopy!$D431 &amp; IF(AND(MasterCMCopy!$C431=MasterCMCopy!$C432, MasterCMCopy!$D431&lt;&gt;MasterCMCopy!$D432), (" (" &amp; MasterCMCopy!$D432 &amp; " below SDK 1.6)"), ""),"")</f>
        <v/>
      </c>
      <c r="Y431" s="84" t="str">
        <f t="shared" si="2"/>
        <v>tedm:MG-langString-hasConfidentialityJustification--NonPublishedInformation-ND-NotAwardedReasonUnpublish</v>
      </c>
      <c r="Z431" s="84" t="str">
        <f t="shared" si="3"/>
        <v/>
      </c>
      <c r="AA431" s="84" t="str">
        <f>IF(AND(LEFT(MasterCMCopy!$C431,6)="BT-196", MasterCMCopy!$C431&lt;&gt;MasterCMCopy!$C430),MasterCMCopy!$C431,"")</f>
        <v/>
      </c>
      <c r="AB431" s="84" t="str">
        <f>IF(AND(LEFT(MasterCMCopy!$C431,6)="BT-196", MasterCMCopy!$C431&lt;&gt;MasterCMCopy!$C430), MasterCMCopy!$D431 &amp; " of " &amp; MasterCMCopy!$L431 &amp; " under " &amp; MasterCMCopy!$I431,"")</f>
        <v/>
      </c>
      <c r="AC431" s="84" t="str">
        <f t="shared" si="4"/>
        <v/>
      </c>
      <c r="AD431" s="84" t="str">
        <f t="shared" si="5"/>
        <v/>
      </c>
    </row>
    <row r="432">
      <c r="A432" s="84" t="str">
        <f t="shared" si="1"/>
        <v/>
      </c>
      <c r="B432" s="84" t="str">
        <f>IF(MasterCMCopy!$X432="","---", "tedm:" &amp; IF(LEFT(MasterCMCopy!$C432, 3)="ND-", IF(LEFT(MasterCMCopy!$C436, 3)="ND-", MasterCMCopy!$L438, MasterCMCopy!$L436) &amp; "-" &amp; MasterCMCopy!$C432, MasterCMCopy!$L432 &amp; "-" &amp; MasterCMCopy!$I432))</f>
        <v>tedm:MG-NonPublishedInformation-ND-NotAwardedReasonUnpublish</v>
      </c>
      <c r="C432" s="85" t="str">
        <f>IF(AND(LEFT(MasterCMCopy!$C432,6)="BT-195", OR(LEFT(MasterCMCopy!$C431,3)="ND-",$B432&lt;&gt;$B431)),MasterCMCopy!$L432,"")</f>
        <v>MG-NonPublishedInformation</v>
      </c>
      <c r="D432" s="84" t="str">
        <f>IF(AND(LEFT(MasterCMCopy!$C432,3)="ND-", OR(MasterCMCopy!$N432&lt;&gt;MasterCMCopy!$N431, MasterCMCopy!$P432&lt;&gt;MasterCMCopy!$P431)),MasterCMCopy!$C432,"")</f>
        <v/>
      </c>
      <c r="E432" s="84" t="str">
        <f>IF(AND(LEFT(MasterCMCopy!$C432,3)="ND-", OR(MasterCMCopy!$N432&lt;&gt;MasterCMCopy!$N431, MasterCMCopy!$P432&lt;&gt;MasterCMCopy!$P431)),MasterCMCopy!$N432,"")</f>
        <v/>
      </c>
      <c r="F432" s="86" t="str">
        <f>IFERROR(__xludf.DUMMYFUNCTION("IF($E432="""", """", REGEXEXTRACT($E432,""efbc:FieldIdentifierCode[^\]]+""))"),"")</f>
        <v/>
      </c>
      <c r="G432" s="87" t="str">
        <f>MasterCMCopy!A432</f>
        <v/>
      </c>
      <c r="H432" s="87" t="str">
        <f>MasterCMCopy!B432</f>
        <v/>
      </c>
      <c r="J432" s="86" t="str">
        <f>IF(LEFT(MasterCMCopy!$C432,3)="ND-", IF(LEFT(MasterCMCopy!$X432,10)&lt;&gt;"epo:NonPub", MasterCMCopy!$L432, IF(RIGHT(MasterCMCopy!$X432,13)="epo:Procedure", "MG-Procedure", "")), "")</f>
        <v/>
      </c>
      <c r="K432" s="85" t="str">
        <f>IF(J432="", "", IF(J432="MG-Procedure", "ND-Root", MasterCMCopy!H432))</f>
        <v/>
      </c>
      <c r="L432" s="84" t="str">
        <f>IF($J432="", "", MasterCMCopy!$C432 &amp; " (concernsMaskedObject)")</f>
        <v/>
      </c>
      <c r="M432" s="84" t="str">
        <f>IFERROR(__xludf.DUMMYFUNCTION("IF($J432="""", """", ""Connection from NonPublishedInformation to "" &amp; REGEXEXTRACT(MasterCMCopy!$X432, "".*:(.*)"") &amp; "" under "" &amp; $J432 &amp; ""_"" &amp; $K432)"),"")</f>
        <v/>
      </c>
      <c r="N432" s="84" t="str">
        <f t="shared" si="6"/>
        <v/>
      </c>
      <c r="O432" s="86" t="str">
        <f>IFERROR(__xludf.DUMMYFUNCTION("IF($J432="""", """", IF($J432=""MG-Procedure"", """", REGEXREPLACE(MasterCMCopy!$P432,""\[[^\]]+\]"","""")))"),"")</f>
        <v/>
      </c>
      <c r="P432" s="83" t="str">
        <f>IFERROR(__xludf.DUMMYFUNCTION("REGEXREPLACE($O432,""[^/]+"","".."")"),"")</f>
        <v/>
      </c>
      <c r="Q432" s="84" t="str">
        <f>IF(AND(LEFT(MasterCMCopy!$C432,6)="BT-195", OR(MasterCMCopy!$O432&lt;&gt;MasterCMCopy!$O431,$G432&lt;&gt;$G431,$H432&lt;&gt;$H431)),MasterCMCopy!$C432,"")</f>
        <v>BT-195(BT-144)-LotResult</v>
      </c>
      <c r="R432" s="84" t="str">
        <f>IF(AND(LEFT(MasterCMCopy!$C432,6)="BT-195", OR(MasterCMCopy!$O432&lt;&gt;MasterCMCopy!$O431,$G432&lt;&gt;$G431,$H432&lt;&gt;$H431)), "The field " &amp; MasterCMCopy!$C432 &amp; ", " &amp; MasterCMCopy!$D432 &amp; ", specifies information to generate the URI of the masked property","")</f>
        <v>The field BT-195(BT-144)-LotResult, Unpublished Identifier, specifies information to generate the URI of the masked property</v>
      </c>
      <c r="S432" s="84" t="str">
        <f>IF(AND(LEFT(MasterCMCopy!$C432,6)="BT-195", OR(MasterCMCopy!$O432&lt;&gt;MasterCMCopy!$O431,$G432&lt;&gt;$G431,$H432&lt;&gt;$H431)),MasterCMCopy!$O432,"")</f>
        <v>efbc:FieldIdentifierCode/text() = 'no-awa-rea'</v>
      </c>
      <c r="T432" s="88" t="str">
        <f>IFERROR(__xludf.DUMMYFUNCTION("IF(AND(LEFT(MasterCMCopy!$C432,6)=""BT-195"", MasterCMCopy!$O432&lt;&gt;MasterCMCopy!$O431),IFNA(REGEXEXTRACT(MasterCMCopy!$Y432,""&lt;(.*)&gt;""),""UNKNOWN""),"""")"),"http://data.europa.eu/a4g/ontology#hasNonAwardJustification")</f>
        <v>http://data.europa.eu/a4g/ontology#hasNonAwardJustification</v>
      </c>
      <c r="U432" s="84" t="str">
        <f>IF(AND(LEFT(MasterCMCopy!$C432,6)="BT-197", MasterCMCopy!$C432&lt;&gt;MasterCMCopy!$C431),MasterCMCopy!$C432,"")</f>
        <v/>
      </c>
      <c r="V432" s="84" t="str">
        <f>IF(AND(LEFT(MasterCMCopy!$C432,6)="BT-197", MasterCMCopy!$C432&lt;&gt;MasterCMCopy!$C431), "In " &amp; MasterCMCopy!$C432 &amp; ", " &amp; MasterCMCopy!$D432 &amp; ", we link to the at-voc:non-publication-justification controlled list","")</f>
        <v/>
      </c>
      <c r="W432" s="84" t="str">
        <f>IF(AND(LEFT(MasterCMCopy!$C432,6)="BT-198", MasterCMCopy!$C432&lt;&gt;MasterCMCopy!$C431),MasterCMCopy!$C432,"")</f>
        <v/>
      </c>
      <c r="X432" s="84" t="str">
        <f>IF(AND(LEFT(MasterCMCopy!$C432,6)="BT-198", MasterCMCopy!$C432&lt;&gt;MasterCMCopy!$C431), MasterCMCopy!$D432 &amp; IF(AND(MasterCMCopy!$C432=MasterCMCopy!$C433, MasterCMCopy!$D432&lt;&gt;MasterCMCopy!$D433), (" (" &amp; MasterCMCopy!$D433 &amp; " below SDK 1.6)"), ""),"")</f>
        <v/>
      </c>
      <c r="Y432" s="84" t="str">
        <f t="shared" si="2"/>
        <v>tedm:MG-langString-hasConfidentialityJustification--NonPublishedInformation-ND-NotAwardedReasonUnpublish</v>
      </c>
      <c r="Z432" s="84" t="str">
        <f t="shared" si="3"/>
        <v/>
      </c>
      <c r="AA432" s="84" t="str">
        <f>IF(AND(LEFT(MasterCMCopy!$C432,6)="BT-196", MasterCMCopy!$C432&lt;&gt;MasterCMCopy!$C431),MasterCMCopy!$C432,"")</f>
        <v/>
      </c>
      <c r="AB432" s="84" t="str">
        <f>IF(AND(LEFT(MasterCMCopy!$C432,6)="BT-196", MasterCMCopy!$C432&lt;&gt;MasterCMCopy!$C431), MasterCMCopy!$D432 &amp; " of " &amp; MasterCMCopy!$L432 &amp; " under " &amp; MasterCMCopy!$I432,"")</f>
        <v/>
      </c>
      <c r="AC432" s="84" t="str">
        <f t="shared" si="4"/>
        <v/>
      </c>
      <c r="AD432" s="84" t="str">
        <f t="shared" si="5"/>
        <v/>
      </c>
    </row>
    <row r="433">
      <c r="A433" s="84" t="str">
        <f t="shared" si="1"/>
        <v/>
      </c>
      <c r="B433" s="84" t="str">
        <f>IF(MasterCMCopy!$X433="","---", "tedm:" &amp; IF(LEFT(MasterCMCopy!$C433, 3)="ND-", IF(LEFT(MasterCMCopy!$C437, 3)="ND-", MasterCMCopy!$L439, MasterCMCopy!$L437) &amp; "-" &amp; MasterCMCopy!$C433, MasterCMCopy!$L433 &amp; "-" &amp; MasterCMCopy!$I433))</f>
        <v>tedm:MG-NonPublishedInformation-ND-NotAwardedReasonUnpublish</v>
      </c>
      <c r="C433" s="85" t="str">
        <f>IF(AND(LEFT(MasterCMCopy!$C433,6)="BT-195", OR(LEFT(MasterCMCopy!$C432,3)="ND-",$B433&lt;&gt;$B432)),MasterCMCopy!$L433,"")</f>
        <v/>
      </c>
      <c r="D433" s="84" t="str">
        <f>IF(AND(LEFT(MasterCMCopy!$C433,3)="ND-", OR(MasterCMCopy!$N433&lt;&gt;MasterCMCopy!$N432, MasterCMCopy!$P433&lt;&gt;MasterCMCopy!$P432)),MasterCMCopy!$C433,"")</f>
        <v/>
      </c>
      <c r="E433" s="84" t="str">
        <f>IF(AND(LEFT(MasterCMCopy!$C433,3)="ND-", OR(MasterCMCopy!$N433&lt;&gt;MasterCMCopy!$N432, MasterCMCopy!$P433&lt;&gt;MasterCMCopy!$P432)),MasterCMCopy!$N433,"")</f>
        <v/>
      </c>
      <c r="F433" s="86" t="str">
        <f>IFERROR(__xludf.DUMMYFUNCTION("IF($E433="""", """", REGEXEXTRACT($E433,""efbc:FieldIdentifierCode[^\]]+""))"),"")</f>
        <v/>
      </c>
      <c r="G433" s="87" t="str">
        <f>MasterCMCopy!A433</f>
        <v/>
      </c>
      <c r="H433" s="87" t="str">
        <f>MasterCMCopy!B433</f>
        <v/>
      </c>
      <c r="J433" s="86" t="str">
        <f>IF(LEFT(MasterCMCopy!$C433,3)="ND-", IF(LEFT(MasterCMCopy!$X433,10)&lt;&gt;"epo:NonPub", MasterCMCopy!$L433, IF(RIGHT(MasterCMCopy!$X433,13)="epo:Procedure", "MG-Procedure", "")), "")</f>
        <v/>
      </c>
      <c r="K433" s="85" t="str">
        <f>IF(J433="", "", IF(J433="MG-Procedure", "ND-Root", MasterCMCopy!H433))</f>
        <v/>
      </c>
      <c r="L433" s="84" t="str">
        <f>IF($J433="", "", MasterCMCopy!$C433 &amp; " (concernsMaskedObject)")</f>
        <v/>
      </c>
      <c r="M433" s="84" t="str">
        <f>IFERROR(__xludf.DUMMYFUNCTION("IF($J433="""", """", ""Connection from NonPublishedInformation to "" &amp; REGEXEXTRACT(MasterCMCopy!$X433, "".*:(.*)"") &amp; "" under "" &amp; $J433 &amp; ""_"" &amp; $K433)"),"")</f>
        <v/>
      </c>
      <c r="N433" s="84" t="str">
        <f t="shared" si="6"/>
        <v/>
      </c>
      <c r="O433" s="86" t="str">
        <f>IFERROR(__xludf.DUMMYFUNCTION("IF($J433="""", """", IF($J433=""MG-Procedure"", """", REGEXREPLACE(MasterCMCopy!$P433,""\[[^\]]+\]"","""")))"),"")</f>
        <v/>
      </c>
      <c r="P433" s="83" t="str">
        <f>IFERROR(__xludf.DUMMYFUNCTION("REGEXREPLACE($O433,""[^/]+"","".."")"),"")</f>
        <v/>
      </c>
      <c r="Q433" s="84" t="str">
        <f>IF(AND(LEFT(MasterCMCopy!$C433,6)="BT-195", OR(MasterCMCopy!$O433&lt;&gt;MasterCMCopy!$O432,$G433&lt;&gt;$G432,$H433&lt;&gt;$H432)),MasterCMCopy!$C433,"")</f>
        <v/>
      </c>
      <c r="R433" s="84" t="str">
        <f>IF(AND(LEFT(MasterCMCopy!$C433,6)="BT-195", OR(MasterCMCopy!$O433&lt;&gt;MasterCMCopy!$O432,$G433&lt;&gt;$G432,$H433&lt;&gt;$H432)), "The field " &amp; MasterCMCopy!$C433 &amp; ", " &amp; MasterCMCopy!$D433 &amp; ", specifies information to generate the URI of the masked property","")</f>
        <v/>
      </c>
      <c r="S433" s="84" t="str">
        <f>IF(AND(LEFT(MasterCMCopy!$C433,6)="BT-195", OR(MasterCMCopy!$O433&lt;&gt;MasterCMCopy!$O432,$G433&lt;&gt;$G432,$H433&lt;&gt;$H432)),MasterCMCopy!$O433,"")</f>
        <v/>
      </c>
      <c r="T433" s="84" t="str">
        <f>IFERROR(__xludf.DUMMYFUNCTION("IF(AND(LEFT(MasterCMCopy!$C433,6)=""BT-195"", MasterCMCopy!$O433&lt;&gt;MasterCMCopy!$O432),IFNA(REGEXEXTRACT(MasterCMCopy!$Y433,""&lt;(.*)&gt;""),""UNKNOWN""),"""")"),"")</f>
        <v/>
      </c>
      <c r="U433" s="84" t="str">
        <f>IF(AND(LEFT(MasterCMCopy!$C433,6)="BT-197", MasterCMCopy!$C433&lt;&gt;MasterCMCopy!$C432),MasterCMCopy!$C433,"")</f>
        <v/>
      </c>
      <c r="V433" s="84" t="str">
        <f>IF(AND(LEFT(MasterCMCopy!$C433,6)="BT-197", MasterCMCopy!$C433&lt;&gt;MasterCMCopy!$C432), "In " &amp; MasterCMCopy!$C433 &amp; ", " &amp; MasterCMCopy!$D433 &amp; ", we link to the at-voc:non-publication-justification controlled list","")</f>
        <v/>
      </c>
      <c r="W433" s="84" t="str">
        <f>IF(AND(LEFT(MasterCMCopy!$C433,6)="BT-198", MasterCMCopy!$C433&lt;&gt;MasterCMCopy!$C432),MasterCMCopy!$C433,"")</f>
        <v/>
      </c>
      <c r="X433" s="84" t="str">
        <f>IF(AND(LEFT(MasterCMCopy!$C433,6)="BT-198", MasterCMCopy!$C433&lt;&gt;MasterCMCopy!$C432), MasterCMCopy!$D433 &amp; IF(AND(MasterCMCopy!$C433=MasterCMCopy!$C434, MasterCMCopy!$D433&lt;&gt;MasterCMCopy!$D434), (" (" &amp; MasterCMCopy!$D434 &amp; " below SDK 1.6)"), ""),"")</f>
        <v/>
      </c>
      <c r="Y433" s="84" t="str">
        <f t="shared" si="2"/>
        <v>tedm:MG-langString-hasConfidentialityJustification--NonPublishedInformation-ND-NotAwardedReasonUnpublish</v>
      </c>
      <c r="Z433" s="84" t="str">
        <f t="shared" si="3"/>
        <v/>
      </c>
      <c r="AA433" s="84" t="str">
        <f>IF(AND(LEFT(MasterCMCopy!$C433,6)="BT-196", MasterCMCopy!$C433&lt;&gt;MasterCMCopy!$C432),MasterCMCopy!$C433,"")</f>
        <v>BT-196(BT-144)-LotResult</v>
      </c>
      <c r="AB433" s="84" t="str">
        <f>IF(AND(LEFT(MasterCMCopy!$C433,6)="BT-196", MasterCMCopy!$C433&lt;&gt;MasterCMCopy!$C432), MasterCMCopy!$D433 &amp; " of " &amp; MasterCMCopy!$L433 &amp; " under " &amp; MasterCMCopy!$I433,"")</f>
        <v>Unpublished Justification Description of MG-NonPublishedInformation under ND-NotAwardedReasonUnpublish</v>
      </c>
      <c r="AC433" s="84" t="str">
        <f t="shared" si="4"/>
        <v>BT-196(BT-144)-LotResult-Language</v>
      </c>
      <c r="AD433" s="84" t="str">
        <f t="shared" si="5"/>
        <v>Language of Unpublished Justification Description of MG-NonPublishedInformation under ND-NotAwardedReasonUnpublish</v>
      </c>
    </row>
    <row r="434">
      <c r="A434" s="84" t="str">
        <f t="shared" si="1"/>
        <v/>
      </c>
      <c r="B434" s="84" t="str">
        <f>IF(MasterCMCopy!$X434="","---", "tedm:" &amp; IF(LEFT(MasterCMCopy!$C434, 3)="ND-", IF(LEFT(MasterCMCopy!$C438, 3)="ND-", MasterCMCopy!$L440, MasterCMCopy!$L438) &amp; "-" &amp; MasterCMCopy!$C434, MasterCMCopy!$L434 &amp; "-" &amp; MasterCMCopy!$I434))</f>
        <v>tedm:MG-NonPublishedInformation-ND-NotAwardedReasonUnpublish</v>
      </c>
      <c r="C434" s="85" t="str">
        <f>IF(AND(LEFT(MasterCMCopy!$C434,6)="BT-195", OR(LEFT(MasterCMCopy!$C433,3)="ND-",$B434&lt;&gt;$B433)),MasterCMCopy!$L434,"")</f>
        <v/>
      </c>
      <c r="D434" s="84" t="str">
        <f>IF(AND(LEFT(MasterCMCopy!$C434,3)="ND-", OR(MasterCMCopy!$N434&lt;&gt;MasterCMCopy!$N433, MasterCMCopy!$P434&lt;&gt;MasterCMCopy!$P433)),MasterCMCopy!$C434,"")</f>
        <v/>
      </c>
      <c r="E434" s="84" t="str">
        <f>IF(AND(LEFT(MasterCMCopy!$C434,3)="ND-", OR(MasterCMCopy!$N434&lt;&gt;MasterCMCopy!$N433, MasterCMCopy!$P434&lt;&gt;MasterCMCopy!$P433)),MasterCMCopy!$N434,"")</f>
        <v/>
      </c>
      <c r="F434" s="86" t="str">
        <f>IFERROR(__xludf.DUMMYFUNCTION("IF($E434="""", """", REGEXEXTRACT($E434,""efbc:FieldIdentifierCode[^\]]+""))"),"")</f>
        <v/>
      </c>
      <c r="G434" s="87" t="str">
        <f>MasterCMCopy!A434</f>
        <v/>
      </c>
      <c r="H434" s="87" t="str">
        <f>MasterCMCopy!B434</f>
        <v/>
      </c>
      <c r="J434" s="86" t="str">
        <f>IF(LEFT(MasterCMCopy!$C434,3)="ND-", IF(LEFT(MasterCMCopy!$X434,10)&lt;&gt;"epo:NonPub", MasterCMCopy!$L434, IF(RIGHT(MasterCMCopy!$X434,13)="epo:Procedure", "MG-Procedure", "")), "")</f>
        <v/>
      </c>
      <c r="K434" s="85" t="str">
        <f>IF(J434="", "", IF(J434="MG-Procedure", "ND-Root", MasterCMCopy!H434))</f>
        <v/>
      </c>
      <c r="L434" s="84" t="str">
        <f>IF($J434="", "", MasterCMCopy!$C434 &amp; " (concernsMaskedObject)")</f>
        <v/>
      </c>
      <c r="M434" s="84" t="str">
        <f>IFERROR(__xludf.DUMMYFUNCTION("IF($J434="""", """", ""Connection from NonPublishedInformation to "" &amp; REGEXEXTRACT(MasterCMCopy!$X434, "".*:(.*)"") &amp; "" under "" &amp; $J434 &amp; ""_"" &amp; $K434)"),"")</f>
        <v/>
      </c>
      <c r="N434" s="84" t="str">
        <f t="shared" si="6"/>
        <v/>
      </c>
      <c r="O434" s="86" t="str">
        <f>IFERROR(__xludf.DUMMYFUNCTION("IF($J434="""", """", IF($J434=""MG-Procedure"", """", REGEXREPLACE(MasterCMCopy!$P434,""\[[^\]]+\]"","""")))"),"")</f>
        <v/>
      </c>
      <c r="P434" s="83" t="str">
        <f>IFERROR(__xludf.DUMMYFUNCTION("REGEXREPLACE($O434,""[^/]+"","".."")"),"")</f>
        <v/>
      </c>
      <c r="Q434" s="84" t="str">
        <f>IF(AND(LEFT(MasterCMCopy!$C434,6)="BT-195", OR(MasterCMCopy!$O434&lt;&gt;MasterCMCopy!$O433,$G434&lt;&gt;$G433,$H434&lt;&gt;$H433)),MasterCMCopy!$C434,"")</f>
        <v/>
      </c>
      <c r="R434" s="84" t="str">
        <f>IF(AND(LEFT(MasterCMCopy!$C434,6)="BT-195", OR(MasterCMCopy!$O434&lt;&gt;MasterCMCopy!$O433,$G434&lt;&gt;$G433,$H434&lt;&gt;$H433)), "The field " &amp; MasterCMCopy!$C434 &amp; ", " &amp; MasterCMCopy!$D434 &amp; ", specifies information to generate the URI of the masked property","")</f>
        <v/>
      </c>
      <c r="S434" s="84" t="str">
        <f>IF(AND(LEFT(MasterCMCopy!$C434,6)="BT-195", OR(MasterCMCopy!$O434&lt;&gt;MasterCMCopy!$O433,$G434&lt;&gt;$G433,$H434&lt;&gt;$H433)),MasterCMCopy!$O434,"")</f>
        <v/>
      </c>
      <c r="T434" s="84" t="str">
        <f>IFERROR(__xludf.DUMMYFUNCTION("IF(AND(LEFT(MasterCMCopy!$C434,6)=""BT-195"", MasterCMCopy!$O434&lt;&gt;MasterCMCopy!$O433),IFNA(REGEXEXTRACT(MasterCMCopy!$Y434,""&lt;(.*)&gt;""),""UNKNOWN""),"""")"),"")</f>
        <v/>
      </c>
      <c r="U434" s="84" t="str">
        <f>IF(AND(LEFT(MasterCMCopy!$C434,6)="BT-197", MasterCMCopy!$C434&lt;&gt;MasterCMCopy!$C433),MasterCMCopy!$C434,"")</f>
        <v>BT-197(BT-144)-LotResult</v>
      </c>
      <c r="V434" s="84" t="str">
        <f>IF(AND(LEFT(MasterCMCopy!$C434,6)="BT-197", MasterCMCopy!$C434&lt;&gt;MasterCMCopy!$C433), "In " &amp; MasterCMCopy!$C434 &amp; ", " &amp; MasterCMCopy!$D434 &amp; ", we link to the at-voc:non-publication-justification controlled list","")</f>
        <v>In BT-197(BT-144)-LotResult, Unpublished Justification Code, we link to the at-voc:non-publication-justification controlled list</v>
      </c>
      <c r="W434" s="84" t="str">
        <f>IF(AND(LEFT(MasterCMCopy!$C434,6)="BT-198", MasterCMCopy!$C434&lt;&gt;MasterCMCopy!$C433),MasterCMCopy!$C434,"")</f>
        <v/>
      </c>
      <c r="X434" s="84" t="str">
        <f>IF(AND(LEFT(MasterCMCopy!$C434,6)="BT-198", MasterCMCopy!$C434&lt;&gt;MasterCMCopy!$C433), MasterCMCopy!$D434 &amp; IF(AND(MasterCMCopy!$C434=MasterCMCopy!$C435, MasterCMCopy!$D434&lt;&gt;MasterCMCopy!$D435), (" (" &amp; MasterCMCopy!$D435 &amp; " below SDK 1.6)"), ""),"")</f>
        <v/>
      </c>
      <c r="Y434" s="84" t="str">
        <f t="shared" si="2"/>
        <v>tedm:MG-langString-hasConfidentialityJustification--NonPublishedInformation-ND-NotAwardedReasonUnpublish</v>
      </c>
      <c r="Z434" s="84" t="str">
        <f t="shared" si="3"/>
        <v/>
      </c>
      <c r="AA434" s="84" t="str">
        <f>IF(AND(LEFT(MasterCMCopy!$C434,6)="BT-196", MasterCMCopy!$C434&lt;&gt;MasterCMCopy!$C433),MasterCMCopy!$C434,"")</f>
        <v/>
      </c>
      <c r="AB434" s="84" t="str">
        <f>IF(AND(LEFT(MasterCMCopy!$C434,6)="BT-196", MasterCMCopy!$C434&lt;&gt;MasterCMCopy!$C433), MasterCMCopy!$D434 &amp; " of " &amp; MasterCMCopy!$L434 &amp; " under " &amp; MasterCMCopy!$I434,"")</f>
        <v/>
      </c>
      <c r="AC434" s="84" t="str">
        <f t="shared" si="4"/>
        <v/>
      </c>
      <c r="AD434" s="84" t="str">
        <f t="shared" si="5"/>
        <v/>
      </c>
    </row>
    <row r="435">
      <c r="A435" s="84" t="str">
        <f t="shared" si="1"/>
        <v/>
      </c>
      <c r="B435" s="84" t="str">
        <f>IF(MasterCMCopy!$X435="","---", "tedm:" &amp; IF(LEFT(MasterCMCopy!$C435, 3)="ND-", IF(LEFT(MasterCMCopy!$C439, 3)="ND-", MasterCMCopy!$L441, MasterCMCopy!$L439) &amp; "-" &amp; MasterCMCopy!$C435, MasterCMCopy!$L435 &amp; "-" &amp; MasterCMCopy!$I435))</f>
        <v>tedm:MG-NonPublishedInformation-ND-NotAwardedReasonUnpublish</v>
      </c>
      <c r="C435" s="85" t="str">
        <f>IF(AND(LEFT(MasterCMCopy!$C435,6)="BT-195", OR(LEFT(MasterCMCopy!$C434,3)="ND-",$B435&lt;&gt;$B434)),MasterCMCopy!$L435,"")</f>
        <v/>
      </c>
      <c r="D435" s="84" t="str">
        <f>IF(AND(LEFT(MasterCMCopy!$C435,3)="ND-", OR(MasterCMCopy!$N435&lt;&gt;MasterCMCopy!$N434, MasterCMCopy!$P435&lt;&gt;MasterCMCopy!$P434)),MasterCMCopy!$C435,"")</f>
        <v/>
      </c>
      <c r="E435" s="84" t="str">
        <f>IF(AND(LEFT(MasterCMCopy!$C435,3)="ND-", OR(MasterCMCopy!$N435&lt;&gt;MasterCMCopy!$N434, MasterCMCopy!$P435&lt;&gt;MasterCMCopy!$P434)),MasterCMCopy!$N435,"")</f>
        <v/>
      </c>
      <c r="F435" s="86" t="str">
        <f>IFERROR(__xludf.DUMMYFUNCTION("IF($E435="""", """", REGEXEXTRACT($E435,""efbc:FieldIdentifierCode[^\]]+""))"),"")</f>
        <v/>
      </c>
      <c r="G435" s="87" t="str">
        <f>MasterCMCopy!A435</f>
        <v/>
      </c>
      <c r="H435" s="87" t="str">
        <f>MasterCMCopy!B435</f>
        <v>1.5</v>
      </c>
      <c r="J435" s="86" t="str">
        <f>IF(LEFT(MasterCMCopy!$C435,3)="ND-", IF(LEFT(MasterCMCopy!$X435,10)&lt;&gt;"epo:NonPub", MasterCMCopy!$L435, IF(RIGHT(MasterCMCopy!$X435,13)="epo:Procedure", "MG-Procedure", "")), "")</f>
        <v/>
      </c>
      <c r="K435" s="85" t="str">
        <f>IF(J435="", "", IF(J435="MG-Procedure", "ND-Root", MasterCMCopy!H435))</f>
        <v/>
      </c>
      <c r="L435" s="84" t="str">
        <f>IF($J435="", "", MasterCMCopy!$C435 &amp; " (concernsMaskedObject)")</f>
        <v/>
      </c>
      <c r="M435" s="84" t="str">
        <f>IFERROR(__xludf.DUMMYFUNCTION("IF($J435="""", """", ""Connection from NonPublishedInformation to "" &amp; REGEXEXTRACT(MasterCMCopy!$X435, "".*:(.*)"") &amp; "" under "" &amp; $J435 &amp; ""_"" &amp; $K435)"),"")</f>
        <v/>
      </c>
      <c r="N435" s="84" t="str">
        <f t="shared" si="6"/>
        <v/>
      </c>
      <c r="O435" s="86" t="str">
        <f>IFERROR(__xludf.DUMMYFUNCTION("IF($J435="""", """", IF($J435=""MG-Procedure"", """", REGEXREPLACE(MasterCMCopy!$P435,""\[[^\]]+\]"","""")))"),"")</f>
        <v/>
      </c>
      <c r="P435" s="83" t="str">
        <f>IFERROR(__xludf.DUMMYFUNCTION("REGEXREPLACE($O435,""[^/]+"","".."")"),"")</f>
        <v/>
      </c>
      <c r="Q435" s="84" t="str">
        <f>IF(AND(LEFT(MasterCMCopy!$C435,6)="BT-195", OR(MasterCMCopy!$O435&lt;&gt;MasterCMCopy!$O434,$G435&lt;&gt;$G434,$H435&lt;&gt;$H434)),MasterCMCopy!$C435,"")</f>
        <v/>
      </c>
      <c r="R435" s="84" t="str">
        <f>IF(AND(LEFT(MasterCMCopy!$C435,6)="BT-195", OR(MasterCMCopy!$O435&lt;&gt;MasterCMCopy!$O434,$G435&lt;&gt;$G434,$H435&lt;&gt;$H434)), "The field " &amp; MasterCMCopy!$C435 &amp; ", " &amp; MasterCMCopy!$D435 &amp; ", specifies information to generate the URI of the masked property","")</f>
        <v/>
      </c>
      <c r="S435" s="84" t="str">
        <f>IF(AND(LEFT(MasterCMCopy!$C435,6)="BT-195", OR(MasterCMCopy!$O435&lt;&gt;MasterCMCopy!$O434,$G435&lt;&gt;$G434,$H435&lt;&gt;$H434)),MasterCMCopy!$O435,"")</f>
        <v/>
      </c>
      <c r="T435" s="84" t="str">
        <f>IFERROR(__xludf.DUMMYFUNCTION("IF(AND(LEFT(MasterCMCopy!$C435,6)=""BT-195"", MasterCMCopy!$O435&lt;&gt;MasterCMCopy!$O434),IFNA(REGEXEXTRACT(MasterCMCopy!$Y435,""&lt;(.*)&gt;""),""UNKNOWN""),"""")"),"")</f>
        <v/>
      </c>
      <c r="U435" s="84" t="str">
        <f>IF(AND(LEFT(MasterCMCopy!$C435,6)="BT-197", MasterCMCopy!$C435&lt;&gt;MasterCMCopy!$C434),MasterCMCopy!$C435,"")</f>
        <v/>
      </c>
      <c r="V435" s="84" t="str">
        <f>IF(AND(LEFT(MasterCMCopy!$C435,6)="BT-197", MasterCMCopy!$C435&lt;&gt;MasterCMCopy!$C434), "In " &amp; MasterCMCopy!$C435 &amp; ", " &amp; MasterCMCopy!$D435 &amp; ", we link to the at-voc:non-publication-justification controlled list","")</f>
        <v/>
      </c>
      <c r="W435" s="84" t="str">
        <f>IF(AND(LEFT(MasterCMCopy!$C435,6)="BT-198", MasterCMCopy!$C435&lt;&gt;MasterCMCopy!$C434),MasterCMCopy!$C435,"")</f>
        <v>BT-198(BT-144)-LotResult</v>
      </c>
      <c r="X435" s="84" t="str">
        <f>IF(AND(LEFT(MasterCMCopy!$C435,6)="BT-198", MasterCMCopy!$C435&lt;&gt;MasterCMCopy!$C434), MasterCMCopy!$D435 &amp; IF(AND(MasterCMCopy!$C435=MasterCMCopy!$C436, MasterCMCopy!$D435&lt;&gt;MasterCMCopy!$D436), (" (" &amp; MasterCMCopy!$D436 &amp; " below SDK 1.6)"), ""),"")</f>
        <v>Unpublished Accessibility Date (Unpublished Access Date below SDK 1.6)</v>
      </c>
      <c r="Y435" s="84" t="str">
        <f t="shared" si="2"/>
        <v>tedm:MG-langString-hasConfidentialityJustification--NonPublishedInformation-ND-NotAwardedReasonUnpublish</v>
      </c>
      <c r="Z435" s="84" t="str">
        <f t="shared" si="3"/>
        <v/>
      </c>
      <c r="AA435" s="84" t="str">
        <f>IF(AND(LEFT(MasterCMCopy!$C435,6)="BT-196", MasterCMCopy!$C435&lt;&gt;MasterCMCopy!$C434),MasterCMCopy!$C435,"")</f>
        <v/>
      </c>
      <c r="AB435" s="84" t="str">
        <f>IF(AND(LEFT(MasterCMCopy!$C435,6)="BT-196", MasterCMCopy!$C435&lt;&gt;MasterCMCopy!$C434), MasterCMCopy!$D435 &amp; " of " &amp; MasterCMCopy!$L435 &amp; " under " &amp; MasterCMCopy!$I435,"")</f>
        <v/>
      </c>
      <c r="AC435" s="84" t="str">
        <f t="shared" si="4"/>
        <v/>
      </c>
      <c r="AD435" s="84" t="str">
        <f t="shared" si="5"/>
        <v/>
      </c>
    </row>
    <row r="436">
      <c r="A436" s="84" t="str">
        <f t="shared" si="1"/>
        <v/>
      </c>
      <c r="B436" s="84" t="str">
        <f>IF(MasterCMCopy!$X436="","---", "tedm:" &amp; IF(LEFT(MasterCMCopy!$C436, 3)="ND-", IF(LEFT(MasterCMCopy!$C440, 3)="ND-", MasterCMCopy!$L442, MasterCMCopy!$L440) &amp; "-" &amp; MasterCMCopy!$C436, MasterCMCopy!$L436 &amp; "-" &amp; MasterCMCopy!$I436))</f>
        <v>tedm:MG-NonPublishedInformation-ND-NotAwardedReasonUnpublish</v>
      </c>
      <c r="C436" s="85" t="str">
        <f>IF(AND(LEFT(MasterCMCopy!$C436,6)="BT-195", OR(LEFT(MasterCMCopy!$C435,3)="ND-",$B436&lt;&gt;$B435)),MasterCMCopy!$L436,"")</f>
        <v/>
      </c>
      <c r="D436" s="84" t="str">
        <f>IF(AND(LEFT(MasterCMCopy!$C436,3)="ND-", OR(MasterCMCopy!$N436&lt;&gt;MasterCMCopy!$N435, MasterCMCopy!$P436&lt;&gt;MasterCMCopy!$P435)),MasterCMCopy!$C436,"")</f>
        <v/>
      </c>
      <c r="E436" s="84" t="str">
        <f>IF(AND(LEFT(MasterCMCopy!$C436,3)="ND-", OR(MasterCMCopy!$N436&lt;&gt;MasterCMCopy!$N435, MasterCMCopy!$P436&lt;&gt;MasterCMCopy!$P435)),MasterCMCopy!$N436,"")</f>
        <v/>
      </c>
      <c r="F436" s="86" t="str">
        <f>IFERROR(__xludf.DUMMYFUNCTION("IF($E436="""", """", REGEXEXTRACT($E436,""efbc:FieldIdentifierCode[^\]]+""))"),"")</f>
        <v/>
      </c>
      <c r="G436" s="87" t="str">
        <f>MasterCMCopy!A436</f>
        <v>1.6</v>
      </c>
      <c r="H436" s="87" t="str">
        <f>MasterCMCopy!B436</f>
        <v/>
      </c>
      <c r="J436" s="86" t="str">
        <f>IF(LEFT(MasterCMCopy!$C436,3)="ND-", IF(LEFT(MasterCMCopy!$X436,10)&lt;&gt;"epo:NonPub", MasterCMCopy!$L436, IF(RIGHT(MasterCMCopy!$X436,13)="epo:Procedure", "MG-Procedure", "")), "")</f>
        <v/>
      </c>
      <c r="K436" s="85" t="str">
        <f>IF(J436="", "", IF(J436="MG-Procedure", "ND-Root", MasterCMCopy!H436))</f>
        <v/>
      </c>
      <c r="L436" s="84" t="str">
        <f>IF($J436="", "", MasterCMCopy!$C436 &amp; " (concernsMaskedObject)")</f>
        <v/>
      </c>
      <c r="M436" s="84" t="str">
        <f>IFERROR(__xludf.DUMMYFUNCTION("IF($J436="""", """", ""Connection from NonPublishedInformation to "" &amp; REGEXEXTRACT(MasterCMCopy!$X436, "".*:(.*)"") &amp; "" under "" &amp; $J436 &amp; ""_"" &amp; $K436)"),"")</f>
        <v/>
      </c>
      <c r="N436" s="84" t="str">
        <f t="shared" si="6"/>
        <v/>
      </c>
      <c r="O436" s="86" t="str">
        <f>IFERROR(__xludf.DUMMYFUNCTION("IF($J436="""", """", IF($J436=""MG-Procedure"", """", REGEXREPLACE(MasterCMCopy!$P436,""\[[^\]]+\]"","""")))"),"")</f>
        <v/>
      </c>
      <c r="P436" s="83" t="str">
        <f>IFERROR(__xludf.DUMMYFUNCTION("REGEXREPLACE($O436,""[^/]+"","".."")"),"")</f>
        <v/>
      </c>
      <c r="Q436" s="84" t="str">
        <f>IF(AND(LEFT(MasterCMCopy!$C436,6)="BT-195", OR(MasterCMCopy!$O436&lt;&gt;MasterCMCopy!$O435,$G436&lt;&gt;$G435,$H436&lt;&gt;$H435)),MasterCMCopy!$C436,"")</f>
        <v/>
      </c>
      <c r="R436" s="84" t="str">
        <f>IF(AND(LEFT(MasterCMCopy!$C436,6)="BT-195", OR(MasterCMCopy!$O436&lt;&gt;MasterCMCopy!$O435,$G436&lt;&gt;$G435,$H436&lt;&gt;$H435)), "The field " &amp; MasterCMCopy!$C436 &amp; ", " &amp; MasterCMCopy!$D436 &amp; ", specifies information to generate the URI of the masked property","")</f>
        <v/>
      </c>
      <c r="S436" s="84" t="str">
        <f>IF(AND(LEFT(MasterCMCopy!$C436,6)="BT-195", OR(MasterCMCopy!$O436&lt;&gt;MasterCMCopy!$O435,$G436&lt;&gt;$G435,$H436&lt;&gt;$H435)),MasterCMCopy!$O436,"")</f>
        <v/>
      </c>
      <c r="T436" s="84" t="str">
        <f>IFERROR(__xludf.DUMMYFUNCTION("IF(AND(LEFT(MasterCMCopy!$C436,6)=""BT-195"", MasterCMCopy!$O436&lt;&gt;MasterCMCopy!$O435),IFNA(REGEXEXTRACT(MasterCMCopy!$Y436,""&lt;(.*)&gt;""),""UNKNOWN""),"""")"),"")</f>
        <v/>
      </c>
      <c r="U436" s="84" t="str">
        <f>IF(AND(LEFT(MasterCMCopy!$C436,6)="BT-197", MasterCMCopy!$C436&lt;&gt;MasterCMCopy!$C435),MasterCMCopy!$C436,"")</f>
        <v/>
      </c>
      <c r="V436" s="84" t="str">
        <f>IF(AND(LEFT(MasterCMCopy!$C436,6)="BT-197", MasterCMCopy!$C436&lt;&gt;MasterCMCopy!$C435), "In " &amp; MasterCMCopy!$C436 &amp; ", " &amp; MasterCMCopy!$D436 &amp; ", we link to the at-voc:non-publication-justification controlled list","")</f>
        <v/>
      </c>
      <c r="W436" s="84" t="str">
        <f>IF(AND(LEFT(MasterCMCopy!$C436,6)="BT-198", MasterCMCopy!$C436&lt;&gt;MasterCMCopy!$C435),MasterCMCopy!$C436,"")</f>
        <v/>
      </c>
      <c r="X436" s="84" t="str">
        <f>IF(AND(LEFT(MasterCMCopy!$C436,6)="BT-198", MasterCMCopy!$C436&lt;&gt;MasterCMCopy!$C435), MasterCMCopy!$D436 &amp; IF(AND(MasterCMCopy!$C436=MasterCMCopy!$C437, MasterCMCopy!$D436&lt;&gt;MasterCMCopy!$D437), (" (" &amp; MasterCMCopy!$D437 &amp; " below SDK 1.6)"), ""),"")</f>
        <v/>
      </c>
      <c r="Y436" s="84" t="str">
        <f t="shared" si="2"/>
        <v>tedm:MG-langString-hasConfidentialityJustification--NonPublishedInformation-ND-NotAwardedReasonUnpublish</v>
      </c>
      <c r="Z436" s="84" t="str">
        <f t="shared" si="3"/>
        <v/>
      </c>
      <c r="AA436" s="84" t="str">
        <f>IF(AND(LEFT(MasterCMCopy!$C436,6)="BT-196", MasterCMCopy!$C436&lt;&gt;MasterCMCopy!$C435),MasterCMCopy!$C436,"")</f>
        <v/>
      </c>
      <c r="AB436" s="84" t="str">
        <f>IF(AND(LEFT(MasterCMCopy!$C436,6)="BT-196", MasterCMCopy!$C436&lt;&gt;MasterCMCopy!$C435), MasterCMCopy!$D436 &amp; " of " &amp; MasterCMCopy!$L436 &amp; " under " &amp; MasterCMCopy!$I436,"")</f>
        <v/>
      </c>
      <c r="AC436" s="84" t="str">
        <f t="shared" si="4"/>
        <v/>
      </c>
      <c r="AD436" s="84" t="str">
        <f t="shared" si="5"/>
        <v/>
      </c>
    </row>
    <row r="437">
      <c r="A437" s="84" t="str">
        <f t="shared" si="1"/>
        <v>ND-ReestimatedValueUnpublish.rml.ttl</v>
      </c>
      <c r="B437" s="84" t="str">
        <f>IF(MasterCMCopy!$X437="","---", "tedm:" &amp; IF(LEFT(MasterCMCopy!$C437, 3)="ND-", IF(LEFT(MasterCMCopy!$C441, 3)="ND-", MasterCMCopy!$L443, MasterCMCopy!$L441) &amp; "-" &amp; MasterCMCopy!$C437, MasterCMCopy!$L437 &amp; "-" &amp; MasterCMCopy!$I437))</f>
        <v>tedm:MG-NonPublishedInformation-ND-ReestimatedValueUnpublish</v>
      </c>
      <c r="C437" s="85" t="str">
        <f>IF(AND(LEFT(MasterCMCopy!$C437,6)="BT-195", OR(LEFT(MasterCMCopy!$C436,3)="ND-",$B437&lt;&gt;$B436)),MasterCMCopy!$L437,"")</f>
        <v/>
      </c>
      <c r="D437" s="84" t="str">
        <f>IF(AND(LEFT(MasterCMCopy!$C437,3)="ND-", OR(MasterCMCopy!$N437&lt;&gt;MasterCMCopy!$N436, MasterCMCopy!$P437&lt;&gt;MasterCMCopy!$P436)),MasterCMCopy!$C437,"")</f>
        <v>ND-ReestimatedValueUnpublish</v>
      </c>
      <c r="E437" s="84" t="str">
        <f>IF(AND(LEFT(MasterCMCopy!$C437,3)="ND-", OR(MasterCMCopy!$N437&lt;&gt;MasterCMCopy!$N436, MasterCMCopy!$P437&lt;&gt;MasterCMCopy!$P436)),MasterCMCopy!$N437,"")</f>
        <v>/*/ext:UBLExtensions/ext:UBLExtension/ext:ExtensionContent/efext:EformsExtension/efac:NoticeResult/efac:LotResult/efac:FrameworkAgreementValues/efac:FieldsPrivacy[efbc:FieldIdentifierCode/text()='ree-val']</v>
      </c>
      <c r="F437" s="86" t="str">
        <f>IFERROR(__xludf.DUMMYFUNCTION("IF($E437="""", """", REGEXEXTRACT($E437,""efbc:FieldIdentifierCode[^\]]+""))"),"efbc:FieldIdentifierCode/text()='ree-val'")</f>
        <v>efbc:FieldIdentifierCode/text()='ree-val'</v>
      </c>
      <c r="G437" s="87" t="str">
        <f>MasterCMCopy!A437</f>
        <v>1.7</v>
      </c>
      <c r="H437" s="87" t="str">
        <f>MasterCMCopy!B437</f>
        <v/>
      </c>
      <c r="J437" s="86" t="str">
        <f>IF(LEFT(MasterCMCopy!$C437,3)="ND-", IF(LEFT(MasterCMCopy!$X437,10)&lt;&gt;"epo:NonPub", MasterCMCopy!$L437, IF(RIGHT(MasterCMCopy!$X437,13)="epo:Procedure", "MG-Procedure", "")), "")</f>
        <v/>
      </c>
      <c r="K437" s="85" t="str">
        <f>IF(J437="", "", IF(J437="MG-Procedure", "ND-Root", MasterCMCopy!H437))</f>
        <v/>
      </c>
      <c r="L437" s="84" t="str">
        <f>IF($J437="", "", MasterCMCopy!$C437 &amp; " (concernsMaskedObject)")</f>
        <v/>
      </c>
      <c r="M437" s="84" t="str">
        <f>IFERROR(__xludf.DUMMYFUNCTION("IF($J437="""", """", ""Connection from NonPublishedInformation to "" &amp; REGEXEXTRACT(MasterCMCopy!$X437, "".*:(.*)"") &amp; "" under "" &amp; $J437 &amp; ""_"" &amp; $K437)"),"")</f>
        <v/>
      </c>
      <c r="N437" s="84" t="str">
        <f t="shared" si="6"/>
        <v/>
      </c>
      <c r="O437" s="86" t="str">
        <f>IFERROR(__xludf.DUMMYFUNCTION("IF($J437="""", """", IF($J437=""MG-Procedure"", """", REGEXREPLACE(MasterCMCopy!$P437,""\[[^\]]+\]"","""")))"),"")</f>
        <v/>
      </c>
      <c r="P437" s="83" t="str">
        <f>IFERROR(__xludf.DUMMYFUNCTION("REGEXREPLACE($O437,""[^/]+"","".."")"),"")</f>
        <v/>
      </c>
      <c r="Q437" s="84" t="str">
        <f>IF(AND(LEFT(MasterCMCopy!$C437,6)="BT-195", OR(MasterCMCopy!$O437&lt;&gt;MasterCMCopy!$O436,$G437&lt;&gt;$G436,$H437&lt;&gt;$H436)),MasterCMCopy!$C437,"")</f>
        <v/>
      </c>
      <c r="R437" s="84" t="str">
        <f>IF(AND(LEFT(MasterCMCopy!$C437,6)="BT-195", OR(MasterCMCopy!$O437&lt;&gt;MasterCMCopy!$O436,$G437&lt;&gt;$G436,$H437&lt;&gt;$H436)), "The field " &amp; MasterCMCopy!$C437 &amp; ", " &amp; MasterCMCopy!$D437 &amp; ", specifies information to generate the URI of the masked property","")</f>
        <v/>
      </c>
      <c r="S437" s="84" t="str">
        <f>IF(AND(LEFT(MasterCMCopy!$C437,6)="BT-195", OR(MasterCMCopy!$O437&lt;&gt;MasterCMCopy!$O436,$G437&lt;&gt;$G436,$H437&lt;&gt;$H436)),MasterCMCopy!$O437,"")</f>
        <v/>
      </c>
      <c r="T437" s="84" t="str">
        <f>IFERROR(__xludf.DUMMYFUNCTION("IF(AND(LEFT(MasterCMCopy!$C437,6)=""BT-195"", MasterCMCopy!$O437&lt;&gt;MasterCMCopy!$O436),IFNA(REGEXEXTRACT(MasterCMCopy!$Y437,""&lt;(.*)&gt;""),""UNKNOWN""),"""")"),"")</f>
        <v/>
      </c>
      <c r="U437" s="84" t="str">
        <f>IF(AND(LEFT(MasterCMCopy!$C437,6)="BT-197", MasterCMCopy!$C437&lt;&gt;MasterCMCopy!$C436),MasterCMCopy!$C437,"")</f>
        <v/>
      </c>
      <c r="V437" s="84" t="str">
        <f>IF(AND(LEFT(MasterCMCopy!$C437,6)="BT-197", MasterCMCopy!$C437&lt;&gt;MasterCMCopy!$C436), "In " &amp; MasterCMCopy!$C437 &amp; ", " &amp; MasterCMCopy!$D437 &amp; ", we link to the at-voc:non-publication-justification controlled list","")</f>
        <v/>
      </c>
      <c r="W437" s="84" t="str">
        <f>IF(AND(LEFT(MasterCMCopy!$C437,6)="BT-198", MasterCMCopy!$C437&lt;&gt;MasterCMCopy!$C436),MasterCMCopy!$C437,"")</f>
        <v/>
      </c>
      <c r="X437" s="84" t="str">
        <f>IF(AND(LEFT(MasterCMCopy!$C437,6)="BT-198", MasterCMCopy!$C437&lt;&gt;MasterCMCopy!$C436), MasterCMCopy!$D437 &amp; IF(AND(MasterCMCopy!$C437=MasterCMCopy!$C438, MasterCMCopy!$D437&lt;&gt;MasterCMCopy!$D438), (" (" &amp; MasterCMCopy!$D438 &amp; " below SDK 1.6)"), ""),"")</f>
        <v/>
      </c>
      <c r="Y437" s="84" t="str">
        <f t="shared" si="2"/>
        <v>tedm:MG-langString-hasConfidentialityJustification--NonPublishedInformation-ND-ReestimatedValueUnpublish</v>
      </c>
      <c r="Z437" s="84" t="str">
        <f t="shared" si="3"/>
        <v>/*/ext:UBLExtensions/ext:UBLExtension/ext:ExtensionContent/efext:EformsExtension/efac:NoticeResult/efac:LotResult/efac:FrameworkAgreementValues/efac:FieldsPrivacy[efbc:FieldIdentifierCode/text()='ree-val']/efbc:ReasonDescription</v>
      </c>
      <c r="AA437" s="84" t="str">
        <f>IF(AND(LEFT(MasterCMCopy!$C437,6)="BT-196", MasterCMCopy!$C437&lt;&gt;MasterCMCopy!$C436),MasterCMCopy!$C437,"")</f>
        <v/>
      </c>
      <c r="AB437" s="84" t="str">
        <f>IF(AND(LEFT(MasterCMCopy!$C437,6)="BT-196", MasterCMCopy!$C437&lt;&gt;MasterCMCopy!$C436), MasterCMCopy!$D437 &amp; " of " &amp; MasterCMCopy!$L437 &amp; " under " &amp; MasterCMCopy!$I437,"")</f>
        <v/>
      </c>
      <c r="AC437" s="84" t="str">
        <f t="shared" si="4"/>
        <v/>
      </c>
      <c r="AD437" s="84" t="str">
        <f t="shared" si="5"/>
        <v/>
      </c>
    </row>
    <row r="438">
      <c r="A438" s="84" t="str">
        <f t="shared" si="1"/>
        <v/>
      </c>
      <c r="B438" s="84" t="str">
        <f>IF(MasterCMCopy!$X438="","---", "tedm:" &amp; IF(LEFT(MasterCMCopy!$C438, 3)="ND-", IF(LEFT(MasterCMCopy!$C442, 3)="ND-", MasterCMCopy!$L444, MasterCMCopy!$L442) &amp; "-" &amp; MasterCMCopy!$C438, MasterCMCopy!$L438 &amp; "-" &amp; MasterCMCopy!$I438))</f>
        <v>tedm:MG-NonPublishedInformation-ND-ReestimatedValueUnpublish</v>
      </c>
      <c r="C438" s="85" t="str">
        <f>IF(AND(LEFT(MasterCMCopy!$C438,6)="BT-195", OR(LEFT(MasterCMCopy!$C437,3)="ND-",$B438&lt;&gt;$B437)),MasterCMCopy!$L438,"")</f>
        <v/>
      </c>
      <c r="D438" s="84" t="str">
        <f>IF(AND(LEFT(MasterCMCopy!$C438,3)="ND-", OR(MasterCMCopy!$N438&lt;&gt;MasterCMCopy!$N437, MasterCMCopy!$P438&lt;&gt;MasterCMCopy!$P437)),MasterCMCopy!$C438,"")</f>
        <v/>
      </c>
      <c r="E438" s="84" t="str">
        <f>IF(AND(LEFT(MasterCMCopy!$C438,3)="ND-", OR(MasterCMCopy!$N438&lt;&gt;MasterCMCopy!$N437, MasterCMCopy!$P438&lt;&gt;MasterCMCopy!$P437)),MasterCMCopy!$N438,"")</f>
        <v/>
      </c>
      <c r="F438" s="86" t="str">
        <f>IFERROR(__xludf.DUMMYFUNCTION("IF($E438="""", """", REGEXEXTRACT($E438,""efbc:FieldIdentifierCode[^\]]+""))"),"")</f>
        <v/>
      </c>
      <c r="G438" s="87" t="str">
        <f>MasterCMCopy!A438</f>
        <v>1.7</v>
      </c>
      <c r="H438" s="87" t="str">
        <f>MasterCMCopy!B438</f>
        <v/>
      </c>
      <c r="J438" s="86" t="str">
        <f>IF(LEFT(MasterCMCopy!$C438,3)="ND-", IF(LEFT(MasterCMCopy!$X438,10)&lt;&gt;"epo:NonPub", MasterCMCopy!$L438, IF(RIGHT(MasterCMCopy!$X438,13)="epo:Procedure", "MG-Procedure", "")), "")</f>
        <v/>
      </c>
      <c r="K438" s="85" t="str">
        <f>IF(J438="", "", IF(J438="MG-Procedure", "ND-Root", MasterCMCopy!H438))</f>
        <v/>
      </c>
      <c r="L438" s="84" t="str">
        <f>IF($J438="", "", MasterCMCopy!$C438 &amp; " (concernsMaskedObject)")</f>
        <v/>
      </c>
      <c r="M438" s="84" t="str">
        <f>IFERROR(__xludf.DUMMYFUNCTION("IF($J438="""", """", ""Connection from NonPublishedInformation to "" &amp; REGEXEXTRACT(MasterCMCopy!$X438, "".*:(.*)"") &amp; "" under "" &amp; $J438 &amp; ""_"" &amp; $K438)"),"")</f>
        <v/>
      </c>
      <c r="N438" s="84" t="str">
        <f t="shared" si="6"/>
        <v/>
      </c>
      <c r="O438" s="86" t="str">
        <f>IFERROR(__xludf.DUMMYFUNCTION("IF($J438="""", """", IF($J438=""MG-Procedure"", """", REGEXREPLACE(MasterCMCopy!$P438,""\[[^\]]+\]"","""")))"),"")</f>
        <v/>
      </c>
      <c r="P438" s="83" t="str">
        <f>IFERROR(__xludf.DUMMYFUNCTION("REGEXREPLACE($O438,""[^/]+"","".."")"),"")</f>
        <v/>
      </c>
      <c r="Q438" s="84" t="str">
        <f>IF(AND(LEFT(MasterCMCopy!$C438,6)="BT-195", OR(MasterCMCopy!$O438&lt;&gt;MasterCMCopy!$O437,$G438&lt;&gt;$G437,$H438&lt;&gt;$H437)),MasterCMCopy!$C438,"")</f>
        <v/>
      </c>
      <c r="R438" s="84" t="str">
        <f>IF(AND(LEFT(MasterCMCopy!$C438,6)="BT-195", OR(MasterCMCopy!$O438&lt;&gt;MasterCMCopy!$O437,$G438&lt;&gt;$G437,$H438&lt;&gt;$H437)), "The field " &amp; MasterCMCopy!$C438 &amp; ", " &amp; MasterCMCopy!$D438 &amp; ", specifies information to generate the URI of the masked property","")</f>
        <v/>
      </c>
      <c r="S438" s="84" t="str">
        <f>IF(AND(LEFT(MasterCMCopy!$C438,6)="BT-195", OR(MasterCMCopy!$O438&lt;&gt;MasterCMCopy!$O437,$G438&lt;&gt;$G437,$H438&lt;&gt;$H437)),MasterCMCopy!$O438,"")</f>
        <v/>
      </c>
      <c r="T438" s="84" t="str">
        <f>IFERROR(__xludf.DUMMYFUNCTION("IF(AND(LEFT(MasterCMCopy!$C438,6)=""BT-195"", MasterCMCopy!$O438&lt;&gt;MasterCMCopy!$O437),IFNA(REGEXEXTRACT(MasterCMCopy!$Y438,""&lt;(.*)&gt;""),""UNKNOWN""),"""")"),"")</f>
        <v/>
      </c>
      <c r="U438" s="84" t="str">
        <f>IF(AND(LEFT(MasterCMCopy!$C438,6)="BT-197", MasterCMCopy!$C438&lt;&gt;MasterCMCopy!$C437),MasterCMCopy!$C438,"")</f>
        <v/>
      </c>
      <c r="V438" s="84" t="str">
        <f>IF(AND(LEFT(MasterCMCopy!$C438,6)="BT-197", MasterCMCopy!$C438&lt;&gt;MasterCMCopy!$C437), "In " &amp; MasterCMCopy!$C438 &amp; ", " &amp; MasterCMCopy!$D438 &amp; ", we link to the at-voc:non-publication-justification controlled list","")</f>
        <v/>
      </c>
      <c r="W438" s="84" t="str">
        <f>IF(AND(LEFT(MasterCMCopy!$C438,6)="BT-198", MasterCMCopy!$C438&lt;&gt;MasterCMCopy!$C437),MasterCMCopy!$C438,"")</f>
        <v/>
      </c>
      <c r="X438" s="84" t="str">
        <f>IF(AND(LEFT(MasterCMCopy!$C438,6)="BT-198", MasterCMCopy!$C438&lt;&gt;MasterCMCopy!$C437), MasterCMCopy!$D438 &amp; IF(AND(MasterCMCopy!$C438=MasterCMCopy!$C439, MasterCMCopy!$D438&lt;&gt;MasterCMCopy!$D439), (" (" &amp; MasterCMCopy!$D439 &amp; " below SDK 1.6)"), ""),"")</f>
        <v/>
      </c>
      <c r="Y438" s="84" t="str">
        <f t="shared" si="2"/>
        <v>tedm:MG-langString-hasConfidentialityJustification--NonPublishedInformation-ND-ReestimatedValueUnpublish</v>
      </c>
      <c r="Z438" s="84" t="str">
        <f t="shared" si="3"/>
        <v/>
      </c>
      <c r="AA438" s="84" t="str">
        <f>IF(AND(LEFT(MasterCMCopy!$C438,6)="BT-196", MasterCMCopy!$C438&lt;&gt;MasterCMCopy!$C437),MasterCMCopy!$C438,"")</f>
        <v/>
      </c>
      <c r="AB438" s="84" t="str">
        <f>IF(AND(LEFT(MasterCMCopy!$C438,6)="BT-196", MasterCMCopy!$C438&lt;&gt;MasterCMCopy!$C437), MasterCMCopy!$D438 &amp; " of " &amp; MasterCMCopy!$L438 &amp; " under " &amp; MasterCMCopy!$I438,"")</f>
        <v/>
      </c>
      <c r="AC438" s="84" t="str">
        <f t="shared" si="4"/>
        <v/>
      </c>
      <c r="AD438" s="84" t="str">
        <f t="shared" si="5"/>
        <v/>
      </c>
    </row>
    <row r="439">
      <c r="A439" s="84" t="str">
        <f t="shared" si="1"/>
        <v/>
      </c>
      <c r="B439" s="84" t="str">
        <f>IF(MasterCMCopy!$X439="","---", "tedm:" &amp; IF(LEFT(MasterCMCopy!$C439, 3)="ND-", IF(LEFT(MasterCMCopy!$C443, 3)="ND-", MasterCMCopy!$L445, MasterCMCopy!$L443) &amp; "-" &amp; MasterCMCopy!$C439, MasterCMCopy!$L439 &amp; "-" &amp; MasterCMCopy!$I439))</f>
        <v>tedm:MG-NonPublishedInformation-ND-ReestimatedValueUnpublish</v>
      </c>
      <c r="C439" s="85" t="str">
        <f>IF(AND(LEFT(MasterCMCopy!$C439,6)="BT-195", OR(LEFT(MasterCMCopy!$C438,3)="ND-",$B439&lt;&gt;$B438)),MasterCMCopy!$L439,"")</f>
        <v/>
      </c>
      <c r="D439" s="84" t="str">
        <f>IF(AND(LEFT(MasterCMCopy!$C439,3)="ND-", OR(MasterCMCopy!$N439&lt;&gt;MasterCMCopy!$N438, MasterCMCopy!$P439&lt;&gt;MasterCMCopy!$P438)),MasterCMCopy!$C439,"")</f>
        <v/>
      </c>
      <c r="E439" s="84" t="str">
        <f>IF(AND(LEFT(MasterCMCopy!$C439,3)="ND-", OR(MasterCMCopy!$N439&lt;&gt;MasterCMCopy!$N438, MasterCMCopy!$P439&lt;&gt;MasterCMCopy!$P438)),MasterCMCopy!$N439,"")</f>
        <v/>
      </c>
      <c r="F439" s="86" t="str">
        <f>IFERROR(__xludf.DUMMYFUNCTION("IF($E439="""", """", REGEXEXTRACT($E439,""efbc:FieldIdentifierCode[^\]]+""))"),"")</f>
        <v/>
      </c>
      <c r="G439" s="87" t="str">
        <f>MasterCMCopy!A439</f>
        <v>1.7</v>
      </c>
      <c r="H439" s="87" t="str">
        <f>MasterCMCopy!B439</f>
        <v/>
      </c>
      <c r="J439" s="86" t="str">
        <f>IF(LEFT(MasterCMCopy!$C439,3)="ND-", IF(LEFT(MasterCMCopy!$X439,10)&lt;&gt;"epo:NonPub", MasterCMCopy!$L439, IF(RIGHT(MasterCMCopy!$X439,13)="epo:Procedure", "MG-Procedure", "")), "")</f>
        <v>MG-MonetaryValue-hasApproximateFrameworkAgreementValue-LotAwardOutcome</v>
      </c>
      <c r="K439" s="85" t="str">
        <f>IF(J439="", "", IF(J439="MG-Procedure", "ND-Root", MasterCMCopy!H439))</f>
        <v>ND-LotResultFAValues</v>
      </c>
      <c r="L439" s="84" t="str">
        <f>IF($J439="", "", MasterCMCopy!$C439 &amp; " (concernsMaskedObject)")</f>
        <v>ND-ReestimatedValueUnpublish (concernsMaskedObject)</v>
      </c>
      <c r="M439" s="84" t="str">
        <f>IFERROR(__xludf.DUMMYFUNCTION("IF($J439="""", """", ""Connection from NonPublishedInformation to "" &amp; REGEXEXTRACT(MasterCMCopy!$X439, "".*:(.*)"") &amp; "" under "" &amp; $J439 &amp; ""_"" &amp; $K439)"),"Connection from NonPublishedInformation to MonetaryValue under MG-MonetaryValue-hasApproximateFrameworkAgreementValue-LotAwardOutcome_ND-LotResultFAValues")</f>
        <v>Connection from NonPublishedInformation to MonetaryValue under MG-MonetaryValue-hasApproximateFrameworkAgreementValue-LotAwardOutcome_ND-LotResultFAValues</v>
      </c>
      <c r="N439" s="84" t="str">
        <f t="shared" si="6"/>
        <v>tedm:MG-MonetaryValue-hasApproximateFrameworkAgreementValue-LotAwardOutcome_ND-LotResultFAValues</v>
      </c>
      <c r="O439" s="86" t="str">
        <f>IFERROR(__xludf.DUMMYFUNCTION("IF($J439="""", """", IF($J439=""MG-Procedure"", """", REGEXREPLACE(MasterCMCopy!$P439,""\[[^\]]+\]"","""")))"),"efac:FieldsPrivacy")</f>
        <v>efac:FieldsPrivacy</v>
      </c>
      <c r="P439" s="83" t="str">
        <f>IFERROR(__xludf.DUMMYFUNCTION("REGEXREPLACE($O439,""[^/]+"","".."")"),"..")</f>
        <v>..</v>
      </c>
      <c r="Q439" s="84" t="str">
        <f>IF(AND(LEFT(MasterCMCopy!$C439,6)="BT-195", OR(MasterCMCopy!$O439&lt;&gt;MasterCMCopy!$O438,$G439&lt;&gt;$G438,$H439&lt;&gt;$H438)),MasterCMCopy!$C439,"")</f>
        <v/>
      </c>
      <c r="R439" s="84" t="str">
        <f>IF(AND(LEFT(MasterCMCopy!$C439,6)="BT-195", OR(MasterCMCopy!$O439&lt;&gt;MasterCMCopy!$O438,$G439&lt;&gt;$G438,$H439&lt;&gt;$H438)), "The field " &amp; MasterCMCopy!$C439 &amp; ", " &amp; MasterCMCopy!$D439 &amp; ", specifies information to generate the URI of the masked property","")</f>
        <v/>
      </c>
      <c r="S439" s="84" t="str">
        <f>IF(AND(LEFT(MasterCMCopy!$C439,6)="BT-195", OR(MasterCMCopy!$O439&lt;&gt;MasterCMCopy!$O438,$G439&lt;&gt;$G438,$H439&lt;&gt;$H438)),MasterCMCopy!$O439,"")</f>
        <v/>
      </c>
      <c r="T439" s="84" t="str">
        <f>IFERROR(__xludf.DUMMYFUNCTION("IF(AND(LEFT(MasterCMCopy!$C439,6)=""BT-195"", MasterCMCopy!$O439&lt;&gt;MasterCMCopy!$O438),IFNA(REGEXEXTRACT(MasterCMCopy!$Y439,""&lt;(.*)&gt;""),""UNKNOWN""),"""")"),"")</f>
        <v/>
      </c>
      <c r="U439" s="84" t="str">
        <f>IF(AND(LEFT(MasterCMCopy!$C439,6)="BT-197", MasterCMCopy!$C439&lt;&gt;MasterCMCopy!$C438),MasterCMCopy!$C439,"")</f>
        <v/>
      </c>
      <c r="V439" s="84" t="str">
        <f>IF(AND(LEFT(MasterCMCopy!$C439,6)="BT-197", MasterCMCopy!$C439&lt;&gt;MasterCMCopy!$C438), "In " &amp; MasterCMCopy!$C439 &amp; ", " &amp; MasterCMCopy!$D439 &amp; ", we link to the at-voc:non-publication-justification controlled list","")</f>
        <v/>
      </c>
      <c r="W439" s="84" t="str">
        <f>IF(AND(LEFT(MasterCMCopy!$C439,6)="BT-198", MasterCMCopy!$C439&lt;&gt;MasterCMCopy!$C438),MasterCMCopy!$C439,"")</f>
        <v/>
      </c>
      <c r="X439" s="84" t="str">
        <f>IF(AND(LEFT(MasterCMCopy!$C439,6)="BT-198", MasterCMCopy!$C439&lt;&gt;MasterCMCopy!$C438), MasterCMCopy!$D439 &amp; IF(AND(MasterCMCopy!$C439=MasterCMCopy!$C440, MasterCMCopy!$D439&lt;&gt;MasterCMCopy!$D440), (" (" &amp; MasterCMCopy!$D440 &amp; " below SDK 1.6)"), ""),"")</f>
        <v/>
      </c>
      <c r="Y439" s="84" t="str">
        <f t="shared" si="2"/>
        <v>tedm:MG-langString-hasConfidentialityJustification--NonPublishedInformation-ND-ReestimatedValueUnpublish</v>
      </c>
      <c r="Z439" s="84" t="str">
        <f t="shared" si="3"/>
        <v/>
      </c>
      <c r="AA439" s="84" t="str">
        <f>IF(AND(LEFT(MasterCMCopy!$C439,6)="BT-196", MasterCMCopy!$C439&lt;&gt;MasterCMCopy!$C438),MasterCMCopy!$C439,"")</f>
        <v/>
      </c>
      <c r="AB439" s="84" t="str">
        <f>IF(AND(LEFT(MasterCMCopy!$C439,6)="BT-196", MasterCMCopy!$C439&lt;&gt;MasterCMCopy!$C438), MasterCMCopy!$D439 &amp; " of " &amp; MasterCMCopy!$L439 &amp; " under " &amp; MasterCMCopy!$I439,"")</f>
        <v/>
      </c>
      <c r="AC439" s="84" t="str">
        <f t="shared" si="4"/>
        <v/>
      </c>
      <c r="AD439" s="84" t="str">
        <f t="shared" si="5"/>
        <v/>
      </c>
    </row>
    <row r="440">
      <c r="A440" s="84" t="str">
        <f t="shared" si="1"/>
        <v/>
      </c>
      <c r="B440" s="84" t="str">
        <f>IF(MasterCMCopy!$X440="","---", "tedm:" &amp; IF(LEFT(MasterCMCopy!$C440, 3)="ND-", IF(LEFT(MasterCMCopy!$C444, 3)="ND-", MasterCMCopy!$L446, MasterCMCopy!$L444) &amp; "-" &amp; MasterCMCopy!$C440, MasterCMCopy!$L440 &amp; "-" &amp; MasterCMCopy!$I440))</f>
        <v>tedm:MG-NonPublishedInformation-ND-ReestimatedValueUnpublish</v>
      </c>
      <c r="C440" s="85" t="str">
        <f>IF(AND(LEFT(MasterCMCopy!$C440,6)="BT-195", OR(LEFT(MasterCMCopy!$C439,3)="ND-",$B440&lt;&gt;$B439)),MasterCMCopy!$L440,"")</f>
        <v>MG-NonPublishedInformation</v>
      </c>
      <c r="D440" s="84" t="str">
        <f>IF(AND(LEFT(MasterCMCopy!$C440,3)="ND-", OR(MasterCMCopy!$N440&lt;&gt;MasterCMCopy!$N439, MasterCMCopy!$P440&lt;&gt;MasterCMCopy!$P439)),MasterCMCopy!$C440,"")</f>
        <v/>
      </c>
      <c r="E440" s="84" t="str">
        <f>IF(AND(LEFT(MasterCMCopy!$C440,3)="ND-", OR(MasterCMCopy!$N440&lt;&gt;MasterCMCopy!$N439, MasterCMCopy!$P440&lt;&gt;MasterCMCopy!$P439)),MasterCMCopy!$N440,"")</f>
        <v/>
      </c>
      <c r="F440" s="86" t="str">
        <f>IFERROR(__xludf.DUMMYFUNCTION("IF($E440="""", """", REGEXEXTRACT($E440,""efbc:FieldIdentifierCode[^\]]+""))"),"")</f>
        <v/>
      </c>
      <c r="G440" s="87" t="str">
        <f>MasterCMCopy!A440</f>
        <v>1.7</v>
      </c>
      <c r="H440" s="87" t="str">
        <f>MasterCMCopy!B440</f>
        <v/>
      </c>
      <c r="J440" s="86" t="str">
        <f>IF(LEFT(MasterCMCopy!$C440,3)="ND-", IF(LEFT(MasterCMCopy!$X440,10)&lt;&gt;"epo:NonPub", MasterCMCopy!$L440, IF(RIGHT(MasterCMCopy!$X440,13)="epo:Procedure", "MG-Procedure", "")), "")</f>
        <v/>
      </c>
      <c r="K440" s="85" t="str">
        <f>IF(J440="", "", IF(J440="MG-Procedure", "ND-Root", MasterCMCopy!H440))</f>
        <v/>
      </c>
      <c r="L440" s="84" t="str">
        <f>IF($J440="", "", MasterCMCopy!$C440 &amp; " (concernsMaskedObject)")</f>
        <v/>
      </c>
      <c r="M440" s="84" t="str">
        <f>IFERROR(__xludf.DUMMYFUNCTION("IF($J440="""", """", ""Connection from NonPublishedInformation to "" &amp; REGEXEXTRACT(MasterCMCopy!$X440, "".*:(.*)"") &amp; "" under "" &amp; $J440 &amp; ""_"" &amp; $K440)"),"")</f>
        <v/>
      </c>
      <c r="N440" s="84" t="str">
        <f t="shared" si="6"/>
        <v/>
      </c>
      <c r="O440" s="86" t="str">
        <f>IFERROR(__xludf.DUMMYFUNCTION("IF($J440="""", """", IF($J440=""MG-Procedure"", """", REGEXREPLACE(MasterCMCopy!$P440,""\[[^\]]+\]"","""")))"),"")</f>
        <v/>
      </c>
      <c r="P440" s="83" t="str">
        <f>IFERROR(__xludf.DUMMYFUNCTION("REGEXREPLACE($O440,""[^/]+"","".."")"),"")</f>
        <v/>
      </c>
      <c r="Q440" s="84" t="str">
        <f>IF(AND(LEFT(MasterCMCopy!$C440,6)="BT-195", OR(MasterCMCopy!$O440&lt;&gt;MasterCMCopy!$O439,$G440&lt;&gt;$G439,$H440&lt;&gt;$H439)),MasterCMCopy!$C440,"")</f>
        <v>BT-195(BT-660)-LotResult</v>
      </c>
      <c r="R440" s="84" t="str">
        <f>IF(AND(LEFT(MasterCMCopy!$C440,6)="BT-195", OR(MasterCMCopy!$O440&lt;&gt;MasterCMCopy!$O439,$G440&lt;&gt;$G439,$H440&lt;&gt;$H439)), "The field " &amp; MasterCMCopy!$C440 &amp; ", " &amp; MasterCMCopy!$D440 &amp; ", specifies information to generate the URI of the masked property","")</f>
        <v>The field BT-195(BT-660)-LotResult, Unpublished Identifier, specifies information to generate the URI of the masked property</v>
      </c>
      <c r="S440" s="84" t="str">
        <f>IF(AND(LEFT(MasterCMCopy!$C440,6)="BT-195", OR(MasterCMCopy!$O440&lt;&gt;MasterCMCopy!$O439,$G440&lt;&gt;$G439,$H440&lt;&gt;$H439)),MasterCMCopy!$O440,"")</f>
        <v>efbc:FieldIdentifierCode/text() = 'ree-val'</v>
      </c>
      <c r="T440" s="88" t="str">
        <f>IFERROR(__xludf.DUMMYFUNCTION("IF(AND(LEFT(MasterCMCopy!$C440,6)=""BT-195"", MasterCMCopy!$O440&lt;&gt;MasterCMCopy!$O439),IFNA(REGEXEXTRACT(MasterCMCopy!$Y440,""&lt;(.*)&gt;""),""UNKNOWN""),"""")"),"http://data.europa.eu/a4g/ontology#hasAmountValue")</f>
        <v>http://data.europa.eu/a4g/ontology#hasAmountValue</v>
      </c>
      <c r="U440" s="84" t="str">
        <f>IF(AND(LEFT(MasterCMCopy!$C440,6)="BT-197", MasterCMCopy!$C440&lt;&gt;MasterCMCopy!$C439),MasterCMCopy!$C440,"")</f>
        <v/>
      </c>
      <c r="V440" s="84" t="str">
        <f>IF(AND(LEFT(MasterCMCopy!$C440,6)="BT-197", MasterCMCopy!$C440&lt;&gt;MasterCMCopy!$C439), "In " &amp; MasterCMCopy!$C440 &amp; ", " &amp; MasterCMCopy!$D440 &amp; ", we link to the at-voc:non-publication-justification controlled list","")</f>
        <v/>
      </c>
      <c r="W440" s="84" t="str">
        <f>IF(AND(LEFT(MasterCMCopy!$C440,6)="BT-198", MasterCMCopy!$C440&lt;&gt;MasterCMCopy!$C439),MasterCMCopy!$C440,"")</f>
        <v/>
      </c>
      <c r="X440" s="84" t="str">
        <f>IF(AND(LEFT(MasterCMCopy!$C440,6)="BT-198", MasterCMCopy!$C440&lt;&gt;MasterCMCopy!$C439), MasterCMCopy!$D440 &amp; IF(AND(MasterCMCopy!$C440=MasterCMCopy!$C441, MasterCMCopy!$D440&lt;&gt;MasterCMCopy!$D441), (" (" &amp; MasterCMCopy!$D441 &amp; " below SDK 1.6)"), ""),"")</f>
        <v/>
      </c>
      <c r="Y440" s="84" t="str">
        <f t="shared" si="2"/>
        <v>tedm:MG-langString-hasConfidentialityJustification--NonPublishedInformation-ND-ReestimatedValueUnpublish</v>
      </c>
      <c r="Z440" s="84" t="str">
        <f t="shared" si="3"/>
        <v/>
      </c>
      <c r="AA440" s="84" t="str">
        <f>IF(AND(LEFT(MasterCMCopy!$C440,6)="BT-196", MasterCMCopy!$C440&lt;&gt;MasterCMCopy!$C439),MasterCMCopy!$C440,"")</f>
        <v/>
      </c>
      <c r="AB440" s="84" t="str">
        <f>IF(AND(LEFT(MasterCMCopy!$C440,6)="BT-196", MasterCMCopy!$C440&lt;&gt;MasterCMCopy!$C439), MasterCMCopy!$D440 &amp; " of " &amp; MasterCMCopy!$L440 &amp; " under " &amp; MasterCMCopy!$I440,"")</f>
        <v/>
      </c>
      <c r="AC440" s="84" t="str">
        <f t="shared" si="4"/>
        <v/>
      </c>
      <c r="AD440" s="84" t="str">
        <f t="shared" si="5"/>
        <v/>
      </c>
    </row>
    <row r="441">
      <c r="A441" s="84" t="str">
        <f t="shared" si="1"/>
        <v/>
      </c>
      <c r="B441" s="84" t="str">
        <f>IF(MasterCMCopy!$X441="","---", "tedm:" &amp; IF(LEFT(MasterCMCopy!$C441, 3)="ND-", IF(LEFT(MasterCMCopy!$C445, 3)="ND-", MasterCMCopy!$L447, MasterCMCopy!$L445) &amp; "-" &amp; MasterCMCopy!$C441, MasterCMCopy!$L441 &amp; "-" &amp; MasterCMCopy!$I441))</f>
        <v>tedm:MG-NonPublishedInformation-ND-ReestimatedValueUnpublish</v>
      </c>
      <c r="C441" s="85" t="str">
        <f>IF(AND(LEFT(MasterCMCopy!$C441,6)="BT-195", OR(LEFT(MasterCMCopy!$C440,3)="ND-",$B441&lt;&gt;$B440)),MasterCMCopy!$L441,"")</f>
        <v/>
      </c>
      <c r="D441" s="84" t="str">
        <f>IF(AND(LEFT(MasterCMCopy!$C441,3)="ND-", OR(MasterCMCopy!$N441&lt;&gt;MasterCMCopy!$N440, MasterCMCopy!$P441&lt;&gt;MasterCMCopy!$P440)),MasterCMCopy!$C441,"")</f>
        <v/>
      </c>
      <c r="E441" s="84" t="str">
        <f>IF(AND(LEFT(MasterCMCopy!$C441,3)="ND-", OR(MasterCMCopy!$N441&lt;&gt;MasterCMCopy!$N440, MasterCMCopy!$P441&lt;&gt;MasterCMCopy!$P440)),MasterCMCopy!$N441,"")</f>
        <v/>
      </c>
      <c r="F441" s="86" t="str">
        <f>IFERROR(__xludf.DUMMYFUNCTION("IF($E441="""", """", REGEXEXTRACT($E441,""efbc:FieldIdentifierCode[^\]]+""))"),"")</f>
        <v/>
      </c>
      <c r="G441" s="87" t="str">
        <f>MasterCMCopy!A441</f>
        <v>1.7</v>
      </c>
      <c r="H441" s="87" t="str">
        <f>MasterCMCopy!B441</f>
        <v/>
      </c>
      <c r="J441" s="86" t="str">
        <f>IF(LEFT(MasterCMCopy!$C441,3)="ND-", IF(LEFT(MasterCMCopy!$X441,10)&lt;&gt;"epo:NonPub", MasterCMCopy!$L441, IF(RIGHT(MasterCMCopy!$X441,13)="epo:Procedure", "MG-Procedure", "")), "")</f>
        <v/>
      </c>
      <c r="K441" s="85" t="str">
        <f>IF(J441="", "", IF(J441="MG-Procedure", "ND-Root", MasterCMCopy!H441))</f>
        <v/>
      </c>
      <c r="L441" s="84" t="str">
        <f>IF($J441="", "", MasterCMCopy!$C441 &amp; " (concernsMaskedObject)")</f>
        <v/>
      </c>
      <c r="M441" s="84" t="str">
        <f>IFERROR(__xludf.DUMMYFUNCTION("IF($J441="""", """", ""Connection from NonPublishedInformation to "" &amp; REGEXEXTRACT(MasterCMCopy!$X441, "".*:(.*)"") &amp; "" under "" &amp; $J441 &amp; ""_"" &amp; $K441)"),"")</f>
        <v/>
      </c>
      <c r="N441" s="84" t="str">
        <f t="shared" si="6"/>
        <v/>
      </c>
      <c r="O441" s="86" t="str">
        <f>IFERROR(__xludf.DUMMYFUNCTION("IF($J441="""", """", IF($J441=""MG-Procedure"", """", REGEXREPLACE(MasterCMCopy!$P441,""\[[^\]]+\]"","""")))"),"")</f>
        <v/>
      </c>
      <c r="P441" s="83" t="str">
        <f>IFERROR(__xludf.DUMMYFUNCTION("REGEXREPLACE($O441,""[^/]+"","".."")"),"")</f>
        <v/>
      </c>
      <c r="Q441" s="84" t="str">
        <f>IF(AND(LEFT(MasterCMCopy!$C441,6)="BT-195", OR(MasterCMCopy!$O441&lt;&gt;MasterCMCopy!$O440,$G441&lt;&gt;$G440,$H441&lt;&gt;$H440)),MasterCMCopy!$C441,"")</f>
        <v/>
      </c>
      <c r="R441" s="84" t="str">
        <f>IF(AND(LEFT(MasterCMCopy!$C441,6)="BT-195", OR(MasterCMCopy!$O441&lt;&gt;MasterCMCopy!$O440,$G441&lt;&gt;$G440,$H441&lt;&gt;$H440)), "The field " &amp; MasterCMCopy!$C441 &amp; ", " &amp; MasterCMCopy!$D441 &amp; ", specifies information to generate the URI of the masked property","")</f>
        <v/>
      </c>
      <c r="S441" s="84" t="str">
        <f>IF(AND(LEFT(MasterCMCopy!$C441,6)="BT-195", OR(MasterCMCopy!$O441&lt;&gt;MasterCMCopy!$O440,$G441&lt;&gt;$G440,$H441&lt;&gt;$H440)),MasterCMCopy!$O441,"")</f>
        <v/>
      </c>
      <c r="T441" s="84" t="str">
        <f>IFERROR(__xludf.DUMMYFUNCTION("IF(AND(LEFT(MasterCMCopy!$C441,6)=""BT-195"", MasterCMCopy!$O441&lt;&gt;MasterCMCopy!$O440),IFNA(REGEXEXTRACT(MasterCMCopy!$Y441,""&lt;(.*)&gt;""),""UNKNOWN""),"""")"),"")</f>
        <v/>
      </c>
      <c r="U441" s="84" t="str">
        <f>IF(AND(LEFT(MasterCMCopy!$C441,6)="BT-197", MasterCMCopy!$C441&lt;&gt;MasterCMCopy!$C440),MasterCMCopy!$C441,"")</f>
        <v/>
      </c>
      <c r="V441" s="84" t="str">
        <f>IF(AND(LEFT(MasterCMCopy!$C441,6)="BT-197", MasterCMCopy!$C441&lt;&gt;MasterCMCopy!$C440), "In " &amp; MasterCMCopy!$C441 &amp; ", " &amp; MasterCMCopy!$D441 &amp; ", we link to the at-voc:non-publication-justification controlled list","")</f>
        <v/>
      </c>
      <c r="W441" s="84" t="str">
        <f>IF(AND(LEFT(MasterCMCopy!$C441,6)="BT-198", MasterCMCopy!$C441&lt;&gt;MasterCMCopy!$C440),MasterCMCopy!$C441,"")</f>
        <v/>
      </c>
      <c r="X441" s="84" t="str">
        <f>IF(AND(LEFT(MasterCMCopy!$C441,6)="BT-198", MasterCMCopy!$C441&lt;&gt;MasterCMCopy!$C440), MasterCMCopy!$D441 &amp; IF(AND(MasterCMCopy!$C441=MasterCMCopy!$C442, MasterCMCopy!$D441&lt;&gt;MasterCMCopy!$D442), (" (" &amp; MasterCMCopy!$D442 &amp; " below SDK 1.6)"), ""),"")</f>
        <v/>
      </c>
      <c r="Y441" s="84" t="str">
        <f t="shared" si="2"/>
        <v>tedm:MG-langString-hasConfidentialityJustification--NonPublishedInformation-ND-ReestimatedValueUnpublish</v>
      </c>
      <c r="Z441" s="84" t="str">
        <f t="shared" si="3"/>
        <v/>
      </c>
      <c r="AA441" s="84" t="str">
        <f>IF(AND(LEFT(MasterCMCopy!$C441,6)="BT-196", MasterCMCopy!$C441&lt;&gt;MasterCMCopy!$C440),MasterCMCopy!$C441,"")</f>
        <v>BT-196(BT-660)-LotResult</v>
      </c>
      <c r="AB441" s="84" t="str">
        <f>IF(AND(LEFT(MasterCMCopy!$C441,6)="BT-196", MasterCMCopy!$C441&lt;&gt;MasterCMCopy!$C440), MasterCMCopy!$D441 &amp; " of " &amp; MasterCMCopy!$L441 &amp; " under " &amp; MasterCMCopy!$I441,"")</f>
        <v>Unpublished Justification Description of MG-NonPublishedInformation under ND-ReestimatedValueUnpublish</v>
      </c>
      <c r="AC441" s="84" t="str">
        <f t="shared" si="4"/>
        <v>BT-196(BT-660)-LotResult-Language</v>
      </c>
      <c r="AD441" s="84" t="str">
        <f t="shared" si="5"/>
        <v>Language of Unpublished Justification Description of MG-NonPublishedInformation under ND-ReestimatedValueUnpublish</v>
      </c>
    </row>
    <row r="442">
      <c r="A442" s="84" t="str">
        <f t="shared" si="1"/>
        <v/>
      </c>
      <c r="B442" s="84" t="str">
        <f>IF(MasterCMCopy!$X442="","---", "tedm:" &amp; IF(LEFT(MasterCMCopy!$C442, 3)="ND-", IF(LEFT(MasterCMCopy!$C446, 3)="ND-", MasterCMCopy!$L448, MasterCMCopy!$L446) &amp; "-" &amp; MasterCMCopy!$C442, MasterCMCopy!$L442 &amp; "-" &amp; MasterCMCopy!$I442))</f>
        <v>tedm:MG-NonPublishedInformation-ND-ReestimatedValueUnpublish</v>
      </c>
      <c r="C442" s="85" t="str">
        <f>IF(AND(LEFT(MasterCMCopy!$C442,6)="BT-195", OR(LEFT(MasterCMCopy!$C441,3)="ND-",$B442&lt;&gt;$B441)),MasterCMCopy!$L442,"")</f>
        <v/>
      </c>
      <c r="D442" s="84" t="str">
        <f>IF(AND(LEFT(MasterCMCopy!$C442,3)="ND-", OR(MasterCMCopy!$N442&lt;&gt;MasterCMCopy!$N441, MasterCMCopy!$P442&lt;&gt;MasterCMCopy!$P441)),MasterCMCopy!$C442,"")</f>
        <v/>
      </c>
      <c r="E442" s="84" t="str">
        <f>IF(AND(LEFT(MasterCMCopy!$C442,3)="ND-", OR(MasterCMCopy!$N442&lt;&gt;MasterCMCopy!$N441, MasterCMCopy!$P442&lt;&gt;MasterCMCopy!$P441)),MasterCMCopy!$N442,"")</f>
        <v/>
      </c>
      <c r="F442" s="86" t="str">
        <f>IFERROR(__xludf.DUMMYFUNCTION("IF($E442="""", """", REGEXEXTRACT($E442,""efbc:FieldIdentifierCode[^\]]+""))"),"")</f>
        <v/>
      </c>
      <c r="G442" s="87" t="str">
        <f>MasterCMCopy!A442</f>
        <v>1.7</v>
      </c>
      <c r="H442" s="87" t="str">
        <f>MasterCMCopy!B442</f>
        <v/>
      </c>
      <c r="J442" s="86" t="str">
        <f>IF(LEFT(MasterCMCopy!$C442,3)="ND-", IF(LEFT(MasterCMCopy!$X442,10)&lt;&gt;"epo:NonPub", MasterCMCopy!$L442, IF(RIGHT(MasterCMCopy!$X442,13)="epo:Procedure", "MG-Procedure", "")), "")</f>
        <v/>
      </c>
      <c r="K442" s="85" t="str">
        <f>IF(J442="", "", IF(J442="MG-Procedure", "ND-Root", MasterCMCopy!H442))</f>
        <v/>
      </c>
      <c r="L442" s="84" t="str">
        <f>IF($J442="", "", MasterCMCopy!$C442 &amp; " (concernsMaskedObject)")</f>
        <v/>
      </c>
      <c r="M442" s="84" t="str">
        <f>IFERROR(__xludf.DUMMYFUNCTION("IF($J442="""", """", ""Connection from NonPublishedInformation to "" &amp; REGEXEXTRACT(MasterCMCopy!$X442, "".*:(.*)"") &amp; "" under "" &amp; $J442 &amp; ""_"" &amp; $K442)"),"")</f>
        <v/>
      </c>
      <c r="N442" s="84" t="str">
        <f t="shared" si="6"/>
        <v/>
      </c>
      <c r="O442" s="86" t="str">
        <f>IFERROR(__xludf.DUMMYFUNCTION("IF($J442="""", """", IF($J442=""MG-Procedure"", """", REGEXREPLACE(MasterCMCopy!$P442,""\[[^\]]+\]"","""")))"),"")</f>
        <v/>
      </c>
      <c r="P442" s="83" t="str">
        <f>IFERROR(__xludf.DUMMYFUNCTION("REGEXREPLACE($O442,""[^/]+"","".."")"),"")</f>
        <v/>
      </c>
      <c r="Q442" s="84" t="str">
        <f>IF(AND(LEFT(MasterCMCopy!$C442,6)="BT-195", OR(MasterCMCopy!$O442&lt;&gt;MasterCMCopy!$O441,$G442&lt;&gt;$G441,$H442&lt;&gt;$H441)),MasterCMCopy!$C442,"")</f>
        <v/>
      </c>
      <c r="R442" s="84" t="str">
        <f>IF(AND(LEFT(MasterCMCopy!$C442,6)="BT-195", OR(MasterCMCopy!$O442&lt;&gt;MasterCMCopy!$O441,$G442&lt;&gt;$G441,$H442&lt;&gt;$H441)), "The field " &amp; MasterCMCopy!$C442 &amp; ", " &amp; MasterCMCopy!$D442 &amp; ", specifies information to generate the URI of the masked property","")</f>
        <v/>
      </c>
      <c r="S442" s="84" t="str">
        <f>IF(AND(LEFT(MasterCMCopy!$C442,6)="BT-195", OR(MasterCMCopy!$O442&lt;&gt;MasterCMCopy!$O441,$G442&lt;&gt;$G441,$H442&lt;&gt;$H441)),MasterCMCopy!$O442,"")</f>
        <v/>
      </c>
      <c r="T442" s="84" t="str">
        <f>IFERROR(__xludf.DUMMYFUNCTION("IF(AND(LEFT(MasterCMCopy!$C442,6)=""BT-195"", MasterCMCopy!$O442&lt;&gt;MasterCMCopy!$O441),IFNA(REGEXEXTRACT(MasterCMCopy!$Y442,""&lt;(.*)&gt;""),""UNKNOWN""),"""")"),"")</f>
        <v/>
      </c>
      <c r="U442" s="84" t="str">
        <f>IF(AND(LEFT(MasterCMCopy!$C442,6)="BT-197", MasterCMCopy!$C442&lt;&gt;MasterCMCopy!$C441),MasterCMCopy!$C442,"")</f>
        <v>BT-197(BT-660)-LotResult</v>
      </c>
      <c r="V442" s="84" t="str">
        <f>IF(AND(LEFT(MasterCMCopy!$C442,6)="BT-197", MasterCMCopy!$C442&lt;&gt;MasterCMCopy!$C441), "In " &amp; MasterCMCopy!$C442 &amp; ", " &amp; MasterCMCopy!$D442 &amp; ", we link to the at-voc:non-publication-justification controlled list","")</f>
        <v>In BT-197(BT-660)-LotResult, Unpublished Justification Code, we link to the at-voc:non-publication-justification controlled list</v>
      </c>
      <c r="W442" s="84" t="str">
        <f>IF(AND(LEFT(MasterCMCopy!$C442,6)="BT-198", MasterCMCopy!$C442&lt;&gt;MasterCMCopy!$C441),MasterCMCopy!$C442,"")</f>
        <v/>
      </c>
      <c r="X442" s="84" t="str">
        <f>IF(AND(LEFT(MasterCMCopy!$C442,6)="BT-198", MasterCMCopy!$C442&lt;&gt;MasterCMCopy!$C441), MasterCMCopy!$D442 &amp; IF(AND(MasterCMCopy!$C442=MasterCMCopy!$C443, MasterCMCopy!$D442&lt;&gt;MasterCMCopy!$D443), (" (" &amp; MasterCMCopy!$D443 &amp; " below SDK 1.6)"), ""),"")</f>
        <v/>
      </c>
      <c r="Y442" s="84" t="str">
        <f t="shared" si="2"/>
        <v>tedm:MG-langString-hasConfidentialityJustification--NonPublishedInformation-ND-ReestimatedValueUnpublish</v>
      </c>
      <c r="Z442" s="84" t="str">
        <f t="shared" si="3"/>
        <v/>
      </c>
      <c r="AA442" s="84" t="str">
        <f>IF(AND(LEFT(MasterCMCopy!$C442,6)="BT-196", MasterCMCopy!$C442&lt;&gt;MasterCMCopy!$C441),MasterCMCopy!$C442,"")</f>
        <v/>
      </c>
      <c r="AB442" s="84" t="str">
        <f>IF(AND(LEFT(MasterCMCopy!$C442,6)="BT-196", MasterCMCopy!$C442&lt;&gt;MasterCMCopy!$C441), MasterCMCopy!$D442 &amp; " of " &amp; MasterCMCopy!$L442 &amp; " under " &amp; MasterCMCopy!$I442,"")</f>
        <v/>
      </c>
      <c r="AC442" s="84" t="str">
        <f t="shared" si="4"/>
        <v/>
      </c>
      <c r="AD442" s="84" t="str">
        <f t="shared" si="5"/>
        <v/>
      </c>
    </row>
    <row r="443">
      <c r="A443" s="84" t="str">
        <f t="shared" si="1"/>
        <v/>
      </c>
      <c r="B443" s="84" t="str">
        <f>IF(MasterCMCopy!$X443="","---", "tedm:" &amp; IF(LEFT(MasterCMCopy!$C443, 3)="ND-", IF(LEFT(MasterCMCopy!$C447, 3)="ND-", MasterCMCopy!$L449, MasterCMCopy!$L447) &amp; "-" &amp; MasterCMCopy!$C443, MasterCMCopy!$L443 &amp; "-" &amp; MasterCMCopy!$I443))</f>
        <v>tedm:MG-NonPublishedInformation-ND-ReestimatedValueUnpublish</v>
      </c>
      <c r="C443" s="85" t="str">
        <f>IF(AND(LEFT(MasterCMCopy!$C443,6)="BT-195", OR(LEFT(MasterCMCopy!$C442,3)="ND-",$B443&lt;&gt;$B442)),MasterCMCopy!$L443,"")</f>
        <v/>
      </c>
      <c r="D443" s="84" t="str">
        <f>IF(AND(LEFT(MasterCMCopy!$C443,3)="ND-", OR(MasterCMCopy!$N443&lt;&gt;MasterCMCopy!$N442, MasterCMCopy!$P443&lt;&gt;MasterCMCopy!$P442)),MasterCMCopy!$C443,"")</f>
        <v/>
      </c>
      <c r="E443" s="84" t="str">
        <f>IF(AND(LEFT(MasterCMCopy!$C443,3)="ND-", OR(MasterCMCopy!$N443&lt;&gt;MasterCMCopy!$N442, MasterCMCopy!$P443&lt;&gt;MasterCMCopy!$P442)),MasterCMCopy!$N443,"")</f>
        <v/>
      </c>
      <c r="F443" s="86" t="str">
        <f>IFERROR(__xludf.DUMMYFUNCTION("IF($E443="""", """", REGEXEXTRACT($E443,""efbc:FieldIdentifierCode[^\]]+""))"),"")</f>
        <v/>
      </c>
      <c r="G443" s="87" t="str">
        <f>MasterCMCopy!A443</f>
        <v>1.7</v>
      </c>
      <c r="H443" s="87" t="str">
        <f>MasterCMCopy!B443</f>
        <v/>
      </c>
      <c r="J443" s="86" t="str">
        <f>IF(LEFT(MasterCMCopy!$C443,3)="ND-", IF(LEFT(MasterCMCopy!$X443,10)&lt;&gt;"epo:NonPub", MasterCMCopy!$L443, IF(RIGHT(MasterCMCopy!$X443,13)="epo:Procedure", "MG-Procedure", "")), "")</f>
        <v/>
      </c>
      <c r="K443" s="85" t="str">
        <f>IF(J443="", "", IF(J443="MG-Procedure", "ND-Root", MasterCMCopy!H443))</f>
        <v/>
      </c>
      <c r="L443" s="84" t="str">
        <f>IF($J443="", "", MasterCMCopy!$C443 &amp; " (concernsMaskedObject)")</f>
        <v/>
      </c>
      <c r="M443" s="84" t="str">
        <f>IFERROR(__xludf.DUMMYFUNCTION("IF($J443="""", """", ""Connection from NonPublishedInformation to "" &amp; REGEXEXTRACT(MasterCMCopy!$X443, "".*:(.*)"") &amp; "" under "" &amp; $J443 &amp; ""_"" &amp; $K443)"),"")</f>
        <v/>
      </c>
      <c r="N443" s="84" t="str">
        <f t="shared" si="6"/>
        <v/>
      </c>
      <c r="O443" s="86" t="str">
        <f>IFERROR(__xludf.DUMMYFUNCTION("IF($J443="""", """", IF($J443=""MG-Procedure"", """", REGEXREPLACE(MasterCMCopy!$P443,""\[[^\]]+\]"","""")))"),"")</f>
        <v/>
      </c>
      <c r="P443" s="83" t="str">
        <f>IFERROR(__xludf.DUMMYFUNCTION("REGEXREPLACE($O443,""[^/]+"","".."")"),"")</f>
        <v/>
      </c>
      <c r="Q443" s="84" t="str">
        <f>IF(AND(LEFT(MasterCMCopy!$C443,6)="BT-195", OR(MasterCMCopy!$O443&lt;&gt;MasterCMCopy!$O442,$G443&lt;&gt;$G442,$H443&lt;&gt;$H442)),MasterCMCopy!$C443,"")</f>
        <v/>
      </c>
      <c r="R443" s="84" t="str">
        <f>IF(AND(LEFT(MasterCMCopy!$C443,6)="BT-195", OR(MasterCMCopy!$O443&lt;&gt;MasterCMCopy!$O442,$G443&lt;&gt;$G442,$H443&lt;&gt;$H442)), "The field " &amp; MasterCMCopy!$C443 &amp; ", " &amp; MasterCMCopy!$D443 &amp; ", specifies information to generate the URI of the masked property","")</f>
        <v/>
      </c>
      <c r="S443" s="84" t="str">
        <f>IF(AND(LEFT(MasterCMCopy!$C443,6)="BT-195", OR(MasterCMCopy!$O443&lt;&gt;MasterCMCopy!$O442,$G443&lt;&gt;$G442,$H443&lt;&gt;$H442)),MasterCMCopy!$O443,"")</f>
        <v/>
      </c>
      <c r="T443" s="84" t="str">
        <f>IFERROR(__xludf.DUMMYFUNCTION("IF(AND(LEFT(MasterCMCopy!$C443,6)=""BT-195"", MasterCMCopy!$O443&lt;&gt;MasterCMCopy!$O442),IFNA(REGEXEXTRACT(MasterCMCopy!$Y443,""&lt;(.*)&gt;""),""UNKNOWN""),"""")"),"")</f>
        <v/>
      </c>
      <c r="U443" s="84" t="str">
        <f>IF(AND(LEFT(MasterCMCopy!$C443,6)="BT-197", MasterCMCopy!$C443&lt;&gt;MasterCMCopy!$C442),MasterCMCopy!$C443,"")</f>
        <v/>
      </c>
      <c r="V443" s="84" t="str">
        <f>IF(AND(LEFT(MasterCMCopy!$C443,6)="BT-197", MasterCMCopy!$C443&lt;&gt;MasterCMCopy!$C442), "In " &amp; MasterCMCopy!$C443 &amp; ", " &amp; MasterCMCopy!$D443 &amp; ", we link to the at-voc:non-publication-justification controlled list","")</f>
        <v/>
      </c>
      <c r="W443" s="84" t="str">
        <f>IF(AND(LEFT(MasterCMCopy!$C443,6)="BT-198", MasterCMCopy!$C443&lt;&gt;MasterCMCopy!$C442),MasterCMCopy!$C443,"")</f>
        <v>BT-198(BT-660)-LotResult</v>
      </c>
      <c r="X443" s="84" t="str">
        <f>IF(AND(LEFT(MasterCMCopy!$C443,6)="BT-198", MasterCMCopy!$C443&lt;&gt;MasterCMCopy!$C442), MasterCMCopy!$D443 &amp; IF(AND(MasterCMCopy!$C443=MasterCMCopy!$C444, MasterCMCopy!$D443&lt;&gt;MasterCMCopy!$D444), (" (" &amp; MasterCMCopy!$D444 &amp; " below SDK 1.6)"), ""),"")</f>
        <v>Unpublished Access Date</v>
      </c>
      <c r="Y443" s="84" t="str">
        <f t="shared" si="2"/>
        <v>tedm:MG-langString-hasConfidentialityJustification--NonPublishedInformation-ND-ReestimatedValueUnpublish</v>
      </c>
      <c r="Z443" s="84" t="str">
        <f t="shared" si="3"/>
        <v/>
      </c>
      <c r="AA443" s="84" t="str">
        <f>IF(AND(LEFT(MasterCMCopy!$C443,6)="BT-196", MasterCMCopy!$C443&lt;&gt;MasterCMCopy!$C442),MasterCMCopy!$C443,"")</f>
        <v/>
      </c>
      <c r="AB443" s="84" t="str">
        <f>IF(AND(LEFT(MasterCMCopy!$C443,6)="BT-196", MasterCMCopy!$C443&lt;&gt;MasterCMCopy!$C442), MasterCMCopy!$D443 &amp; " of " &amp; MasterCMCopy!$L443 &amp; " under " &amp; MasterCMCopy!$I443,"")</f>
        <v/>
      </c>
      <c r="AC443" s="84" t="str">
        <f t="shared" si="4"/>
        <v/>
      </c>
      <c r="AD443" s="84" t="str">
        <f t="shared" si="5"/>
        <v/>
      </c>
    </row>
    <row r="444">
      <c r="A444" s="84" t="str">
        <f t="shared" si="1"/>
        <v>ND-MaximalValueUnpublish.rml.ttl</v>
      </c>
      <c r="B444" s="84" t="str">
        <f>IF(MasterCMCopy!$X444="","---", "tedm:" &amp; IF(LEFT(MasterCMCopy!$C444, 3)="ND-", IF(LEFT(MasterCMCopy!$C448, 3)="ND-", MasterCMCopy!$L450, MasterCMCopy!$L448) &amp; "-" &amp; MasterCMCopy!$C444, MasterCMCopy!$L444 &amp; "-" &amp; MasterCMCopy!$I444))</f>
        <v>tedm:MG-NonPublishedInformation-ND-MaximalValueUnpublish</v>
      </c>
      <c r="C444" s="85" t="str">
        <f>IF(AND(LEFT(MasterCMCopy!$C444,6)="BT-195", OR(LEFT(MasterCMCopy!$C443,3)="ND-",$B444&lt;&gt;$B443)),MasterCMCopy!$L444,"")</f>
        <v/>
      </c>
      <c r="D444" s="84" t="str">
        <f>IF(AND(LEFT(MasterCMCopy!$C444,3)="ND-", OR(MasterCMCopy!$N444&lt;&gt;MasterCMCopy!$N443, MasterCMCopy!$P444&lt;&gt;MasterCMCopy!$P443)),MasterCMCopy!$C444,"")</f>
        <v>ND-MaximalValueUnpublish</v>
      </c>
      <c r="E444" s="84" t="str">
        <f>IF(AND(LEFT(MasterCMCopy!$C444,3)="ND-", OR(MasterCMCopy!$N444&lt;&gt;MasterCMCopy!$N443, MasterCMCopy!$P444&lt;&gt;MasterCMCopy!$P443)),MasterCMCopy!$N444,"")</f>
        <v>/*/ext:UBLExtensions/ext:UBLExtension/ext:ExtensionContent/efext:EformsExtension/efac:NoticeResult/efac:LotResult/efac:FrameworkAgreementValues/efac:FieldsPrivacy[efbc:FieldIdentifierCode/text()='max-val']</v>
      </c>
      <c r="F444" s="86" t="str">
        <f>IFERROR(__xludf.DUMMYFUNCTION("IF($E444="""", """", REGEXEXTRACT($E444,""efbc:FieldIdentifierCode[^\]]+""))"),"efbc:FieldIdentifierCode/text()='max-val'")</f>
        <v>efbc:FieldIdentifierCode/text()='max-val'</v>
      </c>
      <c r="G444" s="87" t="str">
        <f>MasterCMCopy!A444</f>
        <v/>
      </c>
      <c r="H444" s="87" t="str">
        <f>MasterCMCopy!B444</f>
        <v/>
      </c>
      <c r="J444" s="86" t="str">
        <f>IF(LEFT(MasterCMCopy!$C444,3)="ND-", IF(LEFT(MasterCMCopy!$X444,10)&lt;&gt;"epo:NonPub", MasterCMCopy!$L444, IF(RIGHT(MasterCMCopy!$X444,13)="epo:Procedure", "MG-Procedure", "")), "")</f>
        <v/>
      </c>
      <c r="K444" s="85" t="str">
        <f>IF(J444="", "", IF(J444="MG-Procedure", "ND-Root", MasterCMCopy!H444))</f>
        <v/>
      </c>
      <c r="L444" s="84" t="str">
        <f>IF($J444="", "", MasterCMCopy!$C444 &amp; " (concernsMaskedObject)")</f>
        <v/>
      </c>
      <c r="M444" s="84" t="str">
        <f>IFERROR(__xludf.DUMMYFUNCTION("IF($J444="""", """", ""Connection from NonPublishedInformation to "" &amp; REGEXEXTRACT(MasterCMCopy!$X444, "".*:(.*)"") &amp; "" under "" &amp; $J444 &amp; ""_"" &amp; $K444)"),"")</f>
        <v/>
      </c>
      <c r="N444" s="84" t="str">
        <f t="shared" si="6"/>
        <v/>
      </c>
      <c r="O444" s="86" t="str">
        <f>IFERROR(__xludf.DUMMYFUNCTION("IF($J444="""", """", IF($J444=""MG-Procedure"", """", REGEXREPLACE(MasterCMCopy!$P444,""\[[^\]]+\]"","""")))"),"")</f>
        <v/>
      </c>
      <c r="P444" s="83" t="str">
        <f>IFERROR(__xludf.DUMMYFUNCTION("REGEXREPLACE($O444,""[^/]+"","".."")"),"")</f>
        <v/>
      </c>
      <c r="Q444" s="84" t="str">
        <f>IF(AND(LEFT(MasterCMCopy!$C444,6)="BT-195", OR(MasterCMCopy!$O444&lt;&gt;MasterCMCopy!$O443,$G444&lt;&gt;$G443,$H444&lt;&gt;$H443)),MasterCMCopy!$C444,"")</f>
        <v/>
      </c>
      <c r="R444" s="84" t="str">
        <f>IF(AND(LEFT(MasterCMCopy!$C444,6)="BT-195", OR(MasterCMCopy!$O444&lt;&gt;MasterCMCopy!$O443,$G444&lt;&gt;$G443,$H444&lt;&gt;$H443)), "The field " &amp; MasterCMCopy!$C444 &amp; ", " &amp; MasterCMCopy!$D444 &amp; ", specifies information to generate the URI of the masked property","")</f>
        <v/>
      </c>
      <c r="S444" s="84" t="str">
        <f>IF(AND(LEFT(MasterCMCopy!$C444,6)="BT-195", OR(MasterCMCopy!$O444&lt;&gt;MasterCMCopy!$O443,$G444&lt;&gt;$G443,$H444&lt;&gt;$H443)),MasterCMCopy!$O444,"")</f>
        <v/>
      </c>
      <c r="T444" s="84" t="str">
        <f>IFERROR(__xludf.DUMMYFUNCTION("IF(AND(LEFT(MasterCMCopy!$C444,6)=""BT-195"", MasterCMCopy!$O444&lt;&gt;MasterCMCopy!$O443),IFNA(REGEXEXTRACT(MasterCMCopy!$Y444,""&lt;(.*)&gt;""),""UNKNOWN""),"""")"),"")</f>
        <v/>
      </c>
      <c r="U444" s="84" t="str">
        <f>IF(AND(LEFT(MasterCMCopy!$C444,6)="BT-197", MasterCMCopy!$C444&lt;&gt;MasterCMCopy!$C443),MasterCMCopy!$C444,"")</f>
        <v/>
      </c>
      <c r="V444" s="84" t="str">
        <f>IF(AND(LEFT(MasterCMCopy!$C444,6)="BT-197", MasterCMCopy!$C444&lt;&gt;MasterCMCopy!$C443), "In " &amp; MasterCMCopy!$C444 &amp; ", " &amp; MasterCMCopy!$D444 &amp; ", we link to the at-voc:non-publication-justification controlled list","")</f>
        <v/>
      </c>
      <c r="W444" s="84" t="str">
        <f>IF(AND(LEFT(MasterCMCopy!$C444,6)="BT-198", MasterCMCopy!$C444&lt;&gt;MasterCMCopy!$C443),MasterCMCopy!$C444,"")</f>
        <v/>
      </c>
      <c r="X444" s="84" t="str">
        <f>IF(AND(LEFT(MasterCMCopy!$C444,6)="BT-198", MasterCMCopy!$C444&lt;&gt;MasterCMCopy!$C443), MasterCMCopy!$D444 &amp; IF(AND(MasterCMCopy!$C444=MasterCMCopy!$C445, MasterCMCopy!$D444&lt;&gt;MasterCMCopy!$D445), (" (" &amp; MasterCMCopy!$D445 &amp; " below SDK 1.6)"), ""),"")</f>
        <v/>
      </c>
      <c r="Y444" s="84" t="str">
        <f t="shared" si="2"/>
        <v>tedm:MG-langString-hasConfidentialityJustification--NonPublishedInformation-ND-MaximalValueUnpublish</v>
      </c>
      <c r="Z444" s="84" t="str">
        <f t="shared" si="3"/>
        <v>/*/ext:UBLExtensions/ext:UBLExtension/ext:ExtensionContent/efext:EformsExtension/efac:NoticeResult/efac:LotResult/efac:FrameworkAgreementValues/efac:FieldsPrivacy[efbc:FieldIdentifierCode/text()='max-val']/efbc:ReasonDescription</v>
      </c>
      <c r="AA444" s="84" t="str">
        <f>IF(AND(LEFT(MasterCMCopy!$C444,6)="BT-196", MasterCMCopy!$C444&lt;&gt;MasterCMCopy!$C443),MasterCMCopy!$C444,"")</f>
        <v/>
      </c>
      <c r="AB444" s="84" t="str">
        <f>IF(AND(LEFT(MasterCMCopy!$C444,6)="BT-196", MasterCMCopy!$C444&lt;&gt;MasterCMCopy!$C443), MasterCMCopy!$D444 &amp; " of " &amp; MasterCMCopy!$L444 &amp; " under " &amp; MasterCMCopy!$I444,"")</f>
        <v/>
      </c>
      <c r="AC444" s="84" t="str">
        <f t="shared" si="4"/>
        <v/>
      </c>
      <c r="AD444" s="84" t="str">
        <f t="shared" si="5"/>
        <v/>
      </c>
    </row>
    <row r="445">
      <c r="A445" s="84" t="str">
        <f t="shared" si="1"/>
        <v/>
      </c>
      <c r="B445" s="84" t="str">
        <f>IF(MasterCMCopy!$X445="","---", "tedm:" &amp; IF(LEFT(MasterCMCopy!$C445, 3)="ND-", IF(LEFT(MasterCMCopy!$C449, 3)="ND-", MasterCMCopy!$L451, MasterCMCopy!$L449) &amp; "-" &amp; MasterCMCopy!$C445, MasterCMCopy!$L445 &amp; "-" &amp; MasterCMCopy!$I445))</f>
        <v>tedm:MG-NonPublishedInformation-ND-MaximalValueUnpublish</v>
      </c>
      <c r="C445" s="85" t="str">
        <f>IF(AND(LEFT(MasterCMCopy!$C445,6)="BT-195", OR(LEFT(MasterCMCopy!$C444,3)="ND-",$B445&lt;&gt;$B444)),MasterCMCopy!$L445,"")</f>
        <v/>
      </c>
      <c r="D445" s="84" t="str">
        <f>IF(AND(LEFT(MasterCMCopy!$C445,3)="ND-", OR(MasterCMCopy!$N445&lt;&gt;MasterCMCopy!$N444, MasterCMCopy!$P445&lt;&gt;MasterCMCopy!$P444)),MasterCMCopy!$C445,"")</f>
        <v/>
      </c>
      <c r="E445" s="84" t="str">
        <f>IF(AND(LEFT(MasterCMCopy!$C445,3)="ND-", OR(MasterCMCopy!$N445&lt;&gt;MasterCMCopy!$N444, MasterCMCopy!$P445&lt;&gt;MasterCMCopy!$P444)),MasterCMCopy!$N445,"")</f>
        <v/>
      </c>
      <c r="F445" s="86" t="str">
        <f>IFERROR(__xludf.DUMMYFUNCTION("IF($E445="""", """", REGEXEXTRACT($E445,""efbc:FieldIdentifierCode[^\]]+""))"),"")</f>
        <v/>
      </c>
      <c r="G445" s="87" t="str">
        <f>MasterCMCopy!A445</f>
        <v/>
      </c>
      <c r="H445" s="87" t="str">
        <f>MasterCMCopy!B445</f>
        <v/>
      </c>
      <c r="J445" s="86" t="str">
        <f>IF(LEFT(MasterCMCopy!$C445,3)="ND-", IF(LEFT(MasterCMCopy!$X445,10)&lt;&gt;"epo:NonPub", MasterCMCopy!$L445, IF(RIGHT(MasterCMCopy!$X445,13)="epo:Procedure", "MG-Procedure", "")), "")</f>
        <v/>
      </c>
      <c r="K445" s="85" t="str">
        <f>IF(J445="", "", IF(J445="MG-Procedure", "ND-Root", MasterCMCopy!H445))</f>
        <v/>
      </c>
      <c r="L445" s="84" t="str">
        <f>IF($J445="", "", MasterCMCopy!$C445 &amp; " (concernsMaskedObject)")</f>
        <v/>
      </c>
      <c r="M445" s="84" t="str">
        <f>IFERROR(__xludf.DUMMYFUNCTION("IF($J445="""", """", ""Connection from NonPublishedInformation to "" &amp; REGEXEXTRACT(MasterCMCopy!$X445, "".*:(.*)"") &amp; "" under "" &amp; $J445 &amp; ""_"" &amp; $K445)"),"")</f>
        <v/>
      </c>
      <c r="N445" s="84" t="str">
        <f t="shared" si="6"/>
        <v/>
      </c>
      <c r="O445" s="86" t="str">
        <f>IFERROR(__xludf.DUMMYFUNCTION("IF($J445="""", """", IF($J445=""MG-Procedure"", """", REGEXREPLACE(MasterCMCopy!$P445,""\[[^\]]+\]"","""")))"),"")</f>
        <v/>
      </c>
      <c r="P445" s="83" t="str">
        <f>IFERROR(__xludf.DUMMYFUNCTION("REGEXREPLACE($O445,""[^/]+"","".."")"),"")</f>
        <v/>
      </c>
      <c r="Q445" s="84" t="str">
        <f>IF(AND(LEFT(MasterCMCopy!$C445,6)="BT-195", OR(MasterCMCopy!$O445&lt;&gt;MasterCMCopy!$O444,$G445&lt;&gt;$G444,$H445&lt;&gt;$H444)),MasterCMCopy!$C445,"")</f>
        <v/>
      </c>
      <c r="R445" s="84" t="str">
        <f>IF(AND(LEFT(MasterCMCopy!$C445,6)="BT-195", OR(MasterCMCopy!$O445&lt;&gt;MasterCMCopy!$O444,$G445&lt;&gt;$G444,$H445&lt;&gt;$H444)), "The field " &amp; MasterCMCopy!$C445 &amp; ", " &amp; MasterCMCopy!$D445 &amp; ", specifies information to generate the URI of the masked property","")</f>
        <v/>
      </c>
      <c r="S445" s="84" t="str">
        <f>IF(AND(LEFT(MasterCMCopy!$C445,6)="BT-195", OR(MasterCMCopy!$O445&lt;&gt;MasterCMCopy!$O444,$G445&lt;&gt;$G444,$H445&lt;&gt;$H444)),MasterCMCopy!$O445,"")</f>
        <v/>
      </c>
      <c r="T445" s="84" t="str">
        <f>IFERROR(__xludf.DUMMYFUNCTION("IF(AND(LEFT(MasterCMCopy!$C445,6)=""BT-195"", MasterCMCopy!$O445&lt;&gt;MasterCMCopy!$O444),IFNA(REGEXEXTRACT(MasterCMCopy!$Y445,""&lt;(.*)&gt;""),""UNKNOWN""),"""")"),"")</f>
        <v/>
      </c>
      <c r="U445" s="84" t="str">
        <f>IF(AND(LEFT(MasterCMCopy!$C445,6)="BT-197", MasterCMCopy!$C445&lt;&gt;MasterCMCopy!$C444),MasterCMCopy!$C445,"")</f>
        <v/>
      </c>
      <c r="V445" s="84" t="str">
        <f>IF(AND(LEFT(MasterCMCopy!$C445,6)="BT-197", MasterCMCopy!$C445&lt;&gt;MasterCMCopy!$C444), "In " &amp; MasterCMCopy!$C445 &amp; ", " &amp; MasterCMCopy!$D445 &amp; ", we link to the at-voc:non-publication-justification controlled list","")</f>
        <v/>
      </c>
      <c r="W445" s="84" t="str">
        <f>IF(AND(LEFT(MasterCMCopy!$C445,6)="BT-198", MasterCMCopy!$C445&lt;&gt;MasterCMCopy!$C444),MasterCMCopy!$C445,"")</f>
        <v/>
      </c>
      <c r="X445" s="84" t="str">
        <f>IF(AND(LEFT(MasterCMCopy!$C445,6)="BT-198", MasterCMCopy!$C445&lt;&gt;MasterCMCopy!$C444), MasterCMCopy!$D445 &amp; IF(AND(MasterCMCopy!$C445=MasterCMCopy!$C446, MasterCMCopy!$D445&lt;&gt;MasterCMCopy!$D446), (" (" &amp; MasterCMCopy!$D446 &amp; " below SDK 1.6)"), ""),"")</f>
        <v/>
      </c>
      <c r="Y445" s="84" t="str">
        <f t="shared" si="2"/>
        <v>tedm:MG-langString-hasConfidentialityJustification--NonPublishedInformation-ND-MaximalValueUnpublish</v>
      </c>
      <c r="Z445" s="84" t="str">
        <f t="shared" si="3"/>
        <v/>
      </c>
      <c r="AA445" s="84" t="str">
        <f>IF(AND(LEFT(MasterCMCopy!$C445,6)="BT-196", MasterCMCopy!$C445&lt;&gt;MasterCMCopy!$C444),MasterCMCopy!$C445,"")</f>
        <v/>
      </c>
      <c r="AB445" s="84" t="str">
        <f>IF(AND(LEFT(MasterCMCopy!$C445,6)="BT-196", MasterCMCopy!$C445&lt;&gt;MasterCMCopy!$C444), MasterCMCopy!$D445 &amp; " of " &amp; MasterCMCopy!$L445 &amp; " under " &amp; MasterCMCopy!$I445,"")</f>
        <v/>
      </c>
      <c r="AC445" s="84" t="str">
        <f t="shared" si="4"/>
        <v/>
      </c>
      <c r="AD445" s="84" t="str">
        <f t="shared" si="5"/>
        <v/>
      </c>
    </row>
    <row r="446">
      <c r="A446" s="84" t="str">
        <f t="shared" si="1"/>
        <v/>
      </c>
      <c r="B446" s="84" t="str">
        <f>IF(MasterCMCopy!$X446="","---", "tedm:" &amp; IF(LEFT(MasterCMCopy!$C446, 3)="ND-", IF(LEFT(MasterCMCopy!$C450, 3)="ND-", MasterCMCopy!$L452, MasterCMCopy!$L450) &amp; "-" &amp; MasterCMCopy!$C446, MasterCMCopy!$L446 &amp; "-" &amp; MasterCMCopy!$I446))</f>
        <v>tedm:MG-NonPublishedInformation-ND-MaximalValueUnpublish</v>
      </c>
      <c r="C446" s="85" t="str">
        <f>IF(AND(LEFT(MasterCMCopy!$C446,6)="BT-195", OR(LEFT(MasterCMCopy!$C445,3)="ND-",$B446&lt;&gt;$B445)),MasterCMCopy!$L446,"")</f>
        <v/>
      </c>
      <c r="D446" s="84" t="str">
        <f>IF(AND(LEFT(MasterCMCopy!$C446,3)="ND-", OR(MasterCMCopy!$N446&lt;&gt;MasterCMCopy!$N445, MasterCMCopy!$P446&lt;&gt;MasterCMCopy!$P445)),MasterCMCopy!$C446,"")</f>
        <v/>
      </c>
      <c r="E446" s="84" t="str">
        <f>IF(AND(LEFT(MasterCMCopy!$C446,3)="ND-", OR(MasterCMCopy!$N446&lt;&gt;MasterCMCopy!$N445, MasterCMCopy!$P446&lt;&gt;MasterCMCopy!$P445)),MasterCMCopy!$N446,"")</f>
        <v/>
      </c>
      <c r="F446" s="86" t="str">
        <f>IFERROR(__xludf.DUMMYFUNCTION("IF($E446="""", """", REGEXEXTRACT($E446,""efbc:FieldIdentifierCode[^\]]+""))"),"")</f>
        <v/>
      </c>
      <c r="G446" s="87" t="str">
        <f>MasterCMCopy!A446</f>
        <v/>
      </c>
      <c r="H446" s="87" t="str">
        <f>MasterCMCopy!B446</f>
        <v/>
      </c>
      <c r="J446" s="86" t="str">
        <f>IF(LEFT(MasterCMCopy!$C446,3)="ND-", IF(LEFT(MasterCMCopy!$X446,10)&lt;&gt;"epo:NonPub", MasterCMCopy!$L446, IF(RIGHT(MasterCMCopy!$X446,13)="epo:Procedure", "MG-Procedure", "")), "")</f>
        <v>MG-MonetaryValue-hasFrameworkAgreementMaximumValue-LotAwardOutcome</v>
      </c>
      <c r="K446" s="85" t="str">
        <f>IF(J446="", "", IF(J446="MG-Procedure", "ND-Root", MasterCMCopy!H446))</f>
        <v>ND-LotResultFAValues</v>
      </c>
      <c r="L446" s="84" t="str">
        <f>IF($J446="", "", MasterCMCopy!$C446 &amp; " (concernsMaskedObject)")</f>
        <v>ND-MaximalValueUnpublish (concernsMaskedObject)</v>
      </c>
      <c r="M446" s="84" t="str">
        <f>IFERROR(__xludf.DUMMYFUNCTION("IF($J446="""", """", ""Connection from NonPublishedInformation to "" &amp; REGEXEXTRACT(MasterCMCopy!$X446, "".*:(.*)"") &amp; "" under "" &amp; $J446 &amp; ""_"" &amp; $K446)"),"Connection from NonPublishedInformation to MonetaryValue under MG-MonetaryValue-hasFrameworkAgreementMaximumValue-LotAwardOutcome_ND-LotResultFAValues")</f>
        <v>Connection from NonPublishedInformation to MonetaryValue under MG-MonetaryValue-hasFrameworkAgreementMaximumValue-LotAwardOutcome_ND-LotResultFAValues</v>
      </c>
      <c r="N446" s="84" t="str">
        <f t="shared" si="6"/>
        <v>tedm:MG-MonetaryValue-hasFrameworkAgreementMaximumValue-LotAwardOutcome_ND-LotResultFAValues</v>
      </c>
      <c r="O446" s="86" t="str">
        <f>IFERROR(__xludf.DUMMYFUNCTION("IF($J446="""", """", IF($J446=""MG-Procedure"", """", REGEXREPLACE(MasterCMCopy!$P446,""\[[^\]]+\]"","""")))"),"efac:FieldsPrivacy")</f>
        <v>efac:FieldsPrivacy</v>
      </c>
      <c r="P446" s="83" t="str">
        <f>IFERROR(__xludf.DUMMYFUNCTION("REGEXREPLACE($O446,""[^/]+"","".."")"),"..")</f>
        <v>..</v>
      </c>
      <c r="Q446" s="84" t="str">
        <f>IF(AND(LEFT(MasterCMCopy!$C446,6)="BT-195", OR(MasterCMCopy!$O446&lt;&gt;MasterCMCopy!$O445,$G446&lt;&gt;$G445,$H446&lt;&gt;$H445)),MasterCMCopy!$C446,"")</f>
        <v/>
      </c>
      <c r="R446" s="84" t="str">
        <f>IF(AND(LEFT(MasterCMCopy!$C446,6)="BT-195", OR(MasterCMCopy!$O446&lt;&gt;MasterCMCopy!$O445,$G446&lt;&gt;$G445,$H446&lt;&gt;$H445)), "The field " &amp; MasterCMCopy!$C446 &amp; ", " &amp; MasterCMCopy!$D446 &amp; ", specifies information to generate the URI of the masked property","")</f>
        <v/>
      </c>
      <c r="S446" s="84" t="str">
        <f>IF(AND(LEFT(MasterCMCopy!$C446,6)="BT-195", OR(MasterCMCopy!$O446&lt;&gt;MasterCMCopy!$O445,$G446&lt;&gt;$G445,$H446&lt;&gt;$H445)),MasterCMCopy!$O446,"")</f>
        <v/>
      </c>
      <c r="T446" s="84" t="str">
        <f>IFERROR(__xludf.DUMMYFUNCTION("IF(AND(LEFT(MasterCMCopy!$C446,6)=""BT-195"", MasterCMCopy!$O446&lt;&gt;MasterCMCopy!$O445),IFNA(REGEXEXTRACT(MasterCMCopy!$Y446,""&lt;(.*)&gt;""),""UNKNOWN""),"""")"),"")</f>
        <v/>
      </c>
      <c r="U446" s="84" t="str">
        <f>IF(AND(LEFT(MasterCMCopy!$C446,6)="BT-197", MasterCMCopy!$C446&lt;&gt;MasterCMCopy!$C445),MasterCMCopy!$C446,"")</f>
        <v/>
      </c>
      <c r="V446" s="84" t="str">
        <f>IF(AND(LEFT(MasterCMCopy!$C446,6)="BT-197", MasterCMCopy!$C446&lt;&gt;MasterCMCopy!$C445), "In " &amp; MasterCMCopy!$C446 &amp; ", " &amp; MasterCMCopy!$D446 &amp; ", we link to the at-voc:non-publication-justification controlled list","")</f>
        <v/>
      </c>
      <c r="W446" s="84" t="str">
        <f>IF(AND(LEFT(MasterCMCopy!$C446,6)="BT-198", MasterCMCopy!$C446&lt;&gt;MasterCMCopy!$C445),MasterCMCopy!$C446,"")</f>
        <v/>
      </c>
      <c r="X446" s="84" t="str">
        <f>IF(AND(LEFT(MasterCMCopy!$C446,6)="BT-198", MasterCMCopy!$C446&lt;&gt;MasterCMCopy!$C445), MasterCMCopy!$D446 &amp; IF(AND(MasterCMCopy!$C446=MasterCMCopy!$C447, MasterCMCopy!$D446&lt;&gt;MasterCMCopy!$D447), (" (" &amp; MasterCMCopy!$D447 &amp; " below SDK 1.6)"), ""),"")</f>
        <v/>
      </c>
      <c r="Y446" s="84" t="str">
        <f t="shared" si="2"/>
        <v>tedm:MG-langString-hasConfidentialityJustification--NonPublishedInformation-ND-MaximalValueUnpublish</v>
      </c>
      <c r="Z446" s="84" t="str">
        <f t="shared" si="3"/>
        <v/>
      </c>
      <c r="AA446" s="84" t="str">
        <f>IF(AND(LEFT(MasterCMCopy!$C446,6)="BT-196", MasterCMCopy!$C446&lt;&gt;MasterCMCopy!$C445),MasterCMCopy!$C446,"")</f>
        <v/>
      </c>
      <c r="AB446" s="84" t="str">
        <f>IF(AND(LEFT(MasterCMCopy!$C446,6)="BT-196", MasterCMCopy!$C446&lt;&gt;MasterCMCopy!$C445), MasterCMCopy!$D446 &amp; " of " &amp; MasterCMCopy!$L446 &amp; " under " &amp; MasterCMCopy!$I446,"")</f>
        <v/>
      </c>
      <c r="AC446" s="84" t="str">
        <f t="shared" si="4"/>
        <v/>
      </c>
      <c r="AD446" s="84" t="str">
        <f t="shared" si="5"/>
        <v/>
      </c>
    </row>
    <row r="447">
      <c r="A447" s="84" t="str">
        <f t="shared" si="1"/>
        <v/>
      </c>
      <c r="B447" s="84" t="str">
        <f>IF(MasterCMCopy!$X447="","---", "tedm:" &amp; IF(LEFT(MasterCMCopy!$C447, 3)="ND-", IF(LEFT(MasterCMCopy!$C451, 3)="ND-", MasterCMCopy!$L453, MasterCMCopy!$L451) &amp; "-" &amp; MasterCMCopy!$C447, MasterCMCopy!$L447 &amp; "-" &amp; MasterCMCopy!$I447))</f>
        <v>tedm:MG-NonPublishedInformation-ND-MaximalValueUnpublish</v>
      </c>
      <c r="C447" s="85" t="str">
        <f>IF(AND(LEFT(MasterCMCopy!$C447,6)="BT-195", OR(LEFT(MasterCMCopy!$C446,3)="ND-",$B447&lt;&gt;$B446)),MasterCMCopy!$L447,"")</f>
        <v>MG-NonPublishedInformation</v>
      </c>
      <c r="D447" s="84" t="str">
        <f>IF(AND(LEFT(MasterCMCopy!$C447,3)="ND-", OR(MasterCMCopy!$N447&lt;&gt;MasterCMCopy!$N446, MasterCMCopy!$P447&lt;&gt;MasterCMCopy!$P446)),MasterCMCopy!$C447,"")</f>
        <v/>
      </c>
      <c r="E447" s="84" t="str">
        <f>IF(AND(LEFT(MasterCMCopy!$C447,3)="ND-", OR(MasterCMCopy!$N447&lt;&gt;MasterCMCopy!$N446, MasterCMCopy!$P447&lt;&gt;MasterCMCopy!$P446)),MasterCMCopy!$N447,"")</f>
        <v/>
      </c>
      <c r="F447" s="86" t="str">
        <f>IFERROR(__xludf.DUMMYFUNCTION("IF($E447="""", """", REGEXEXTRACT($E447,""efbc:FieldIdentifierCode[^\]]+""))"),"")</f>
        <v/>
      </c>
      <c r="G447" s="87" t="str">
        <f>MasterCMCopy!A447</f>
        <v/>
      </c>
      <c r="H447" s="87" t="str">
        <f>MasterCMCopy!B447</f>
        <v/>
      </c>
      <c r="J447" s="86" t="str">
        <f>IF(LEFT(MasterCMCopy!$C447,3)="ND-", IF(LEFT(MasterCMCopy!$X447,10)&lt;&gt;"epo:NonPub", MasterCMCopy!$L447, IF(RIGHT(MasterCMCopy!$X447,13)="epo:Procedure", "MG-Procedure", "")), "")</f>
        <v/>
      </c>
      <c r="K447" s="85" t="str">
        <f>IF(J447="", "", IF(J447="MG-Procedure", "ND-Root", MasterCMCopy!H447))</f>
        <v/>
      </c>
      <c r="L447" s="84" t="str">
        <f>IF($J447="", "", MasterCMCopy!$C447 &amp; " (concernsMaskedObject)")</f>
        <v/>
      </c>
      <c r="M447" s="84" t="str">
        <f>IFERROR(__xludf.DUMMYFUNCTION("IF($J447="""", """", ""Connection from NonPublishedInformation to "" &amp; REGEXEXTRACT(MasterCMCopy!$X447, "".*:(.*)"") &amp; "" under "" &amp; $J447 &amp; ""_"" &amp; $K447)"),"")</f>
        <v/>
      </c>
      <c r="N447" s="84" t="str">
        <f t="shared" si="6"/>
        <v/>
      </c>
      <c r="O447" s="86" t="str">
        <f>IFERROR(__xludf.DUMMYFUNCTION("IF($J447="""", """", IF($J447=""MG-Procedure"", """", REGEXREPLACE(MasterCMCopy!$P447,""\[[^\]]+\]"","""")))"),"")</f>
        <v/>
      </c>
      <c r="P447" s="83" t="str">
        <f>IFERROR(__xludf.DUMMYFUNCTION("REGEXREPLACE($O447,""[^/]+"","".."")"),"")</f>
        <v/>
      </c>
      <c r="Q447" s="84" t="str">
        <f>IF(AND(LEFT(MasterCMCopy!$C447,6)="BT-195", OR(MasterCMCopy!$O447&lt;&gt;MasterCMCopy!$O446,$G447&lt;&gt;$G446,$H447&lt;&gt;$H446)),MasterCMCopy!$C447,"")</f>
        <v>BT-195(BT-709)-LotResult</v>
      </c>
      <c r="R447" s="84" t="str">
        <f>IF(AND(LEFT(MasterCMCopy!$C447,6)="BT-195", OR(MasterCMCopy!$O447&lt;&gt;MasterCMCopy!$O446,$G447&lt;&gt;$G446,$H447&lt;&gt;$H446)), "The field " &amp; MasterCMCopy!$C447 &amp; ", " &amp; MasterCMCopy!$D447 &amp; ", specifies information to generate the URI of the masked property","")</f>
        <v>The field BT-195(BT-709)-LotResult, Unpublished Identifier, specifies information to generate the URI of the masked property</v>
      </c>
      <c r="S447" s="84" t="str">
        <f>IF(AND(LEFT(MasterCMCopy!$C447,6)="BT-195", OR(MasterCMCopy!$O447&lt;&gt;MasterCMCopy!$O446,$G447&lt;&gt;$G446,$H447&lt;&gt;$H446)),MasterCMCopy!$O447,"")</f>
        <v>efbc:FieldIdentifierCode/text() = 'max-val'</v>
      </c>
      <c r="T447" s="88" t="str">
        <f>IFERROR(__xludf.DUMMYFUNCTION("IF(AND(LEFT(MasterCMCopy!$C447,6)=""BT-195"", MasterCMCopy!$O447&lt;&gt;MasterCMCopy!$O446),IFNA(REGEXEXTRACT(MasterCMCopy!$Y447,""&lt;(.*)&gt;""),""UNKNOWN""),"""")"),"http://data.europa.eu/a4g/ontology#hasAmountValue")</f>
        <v>http://data.europa.eu/a4g/ontology#hasAmountValue</v>
      </c>
      <c r="U447" s="84" t="str">
        <f>IF(AND(LEFT(MasterCMCopy!$C447,6)="BT-197", MasterCMCopy!$C447&lt;&gt;MasterCMCopy!$C446),MasterCMCopy!$C447,"")</f>
        <v/>
      </c>
      <c r="V447" s="84" t="str">
        <f>IF(AND(LEFT(MasterCMCopy!$C447,6)="BT-197", MasterCMCopy!$C447&lt;&gt;MasterCMCopy!$C446), "In " &amp; MasterCMCopy!$C447 &amp; ", " &amp; MasterCMCopy!$D447 &amp; ", we link to the at-voc:non-publication-justification controlled list","")</f>
        <v/>
      </c>
      <c r="W447" s="84" t="str">
        <f>IF(AND(LEFT(MasterCMCopy!$C447,6)="BT-198", MasterCMCopy!$C447&lt;&gt;MasterCMCopy!$C446),MasterCMCopy!$C447,"")</f>
        <v/>
      </c>
      <c r="X447" s="84" t="str">
        <f>IF(AND(LEFT(MasterCMCopy!$C447,6)="BT-198", MasterCMCopy!$C447&lt;&gt;MasterCMCopy!$C446), MasterCMCopy!$D447 &amp; IF(AND(MasterCMCopy!$C447=MasterCMCopy!$C448, MasterCMCopy!$D447&lt;&gt;MasterCMCopy!$D448), (" (" &amp; MasterCMCopy!$D448 &amp; " below SDK 1.6)"), ""),"")</f>
        <v/>
      </c>
      <c r="Y447" s="84" t="str">
        <f t="shared" si="2"/>
        <v>tedm:MG-langString-hasConfidentialityJustification--NonPublishedInformation-ND-MaximalValueUnpublish</v>
      </c>
      <c r="Z447" s="84" t="str">
        <f t="shared" si="3"/>
        <v/>
      </c>
      <c r="AA447" s="84" t="str">
        <f>IF(AND(LEFT(MasterCMCopy!$C447,6)="BT-196", MasterCMCopy!$C447&lt;&gt;MasterCMCopy!$C446),MasterCMCopy!$C447,"")</f>
        <v/>
      </c>
      <c r="AB447" s="84" t="str">
        <f>IF(AND(LEFT(MasterCMCopy!$C447,6)="BT-196", MasterCMCopy!$C447&lt;&gt;MasterCMCopy!$C446), MasterCMCopy!$D447 &amp; " of " &amp; MasterCMCopy!$L447 &amp; " under " &amp; MasterCMCopy!$I447,"")</f>
        <v/>
      </c>
      <c r="AC447" s="84" t="str">
        <f t="shared" si="4"/>
        <v/>
      </c>
      <c r="AD447" s="84" t="str">
        <f t="shared" si="5"/>
        <v/>
      </c>
    </row>
    <row r="448">
      <c r="A448" s="84" t="str">
        <f t="shared" si="1"/>
        <v/>
      </c>
      <c r="B448" s="84" t="str">
        <f>IF(MasterCMCopy!$X448="","---", "tedm:" &amp; IF(LEFT(MasterCMCopy!$C448, 3)="ND-", IF(LEFT(MasterCMCopy!$C452, 3)="ND-", MasterCMCopy!$L454, MasterCMCopy!$L452) &amp; "-" &amp; MasterCMCopy!$C448, MasterCMCopy!$L448 &amp; "-" &amp; MasterCMCopy!$I448))</f>
        <v>tedm:MG-NonPublishedInformation-ND-MaximalValueUnpublish</v>
      </c>
      <c r="C448" s="85" t="str">
        <f>IF(AND(LEFT(MasterCMCopy!$C448,6)="BT-195", OR(LEFT(MasterCMCopy!$C447,3)="ND-",$B448&lt;&gt;$B447)),MasterCMCopy!$L448,"")</f>
        <v/>
      </c>
      <c r="D448" s="84" t="str">
        <f>IF(AND(LEFT(MasterCMCopy!$C448,3)="ND-", OR(MasterCMCopy!$N448&lt;&gt;MasterCMCopy!$N447, MasterCMCopy!$P448&lt;&gt;MasterCMCopy!$P447)),MasterCMCopy!$C448,"")</f>
        <v/>
      </c>
      <c r="E448" s="84" t="str">
        <f>IF(AND(LEFT(MasterCMCopy!$C448,3)="ND-", OR(MasterCMCopy!$N448&lt;&gt;MasterCMCopy!$N447, MasterCMCopy!$P448&lt;&gt;MasterCMCopy!$P447)),MasterCMCopy!$N448,"")</f>
        <v/>
      </c>
      <c r="F448" s="86" t="str">
        <f>IFERROR(__xludf.DUMMYFUNCTION("IF($E448="""", """", REGEXEXTRACT($E448,""efbc:FieldIdentifierCode[^\]]+""))"),"")</f>
        <v/>
      </c>
      <c r="G448" s="87" t="str">
        <f>MasterCMCopy!A448</f>
        <v/>
      </c>
      <c r="H448" s="87" t="str">
        <f>MasterCMCopy!B448</f>
        <v/>
      </c>
      <c r="J448" s="86" t="str">
        <f>IF(LEFT(MasterCMCopy!$C448,3)="ND-", IF(LEFT(MasterCMCopy!$X448,10)&lt;&gt;"epo:NonPub", MasterCMCopy!$L448, IF(RIGHT(MasterCMCopy!$X448,13)="epo:Procedure", "MG-Procedure", "")), "")</f>
        <v/>
      </c>
      <c r="K448" s="85" t="str">
        <f>IF(J448="", "", IF(J448="MG-Procedure", "ND-Root", MasterCMCopy!H448))</f>
        <v/>
      </c>
      <c r="L448" s="84" t="str">
        <f>IF($J448="", "", MasterCMCopy!$C448 &amp; " (concernsMaskedObject)")</f>
        <v/>
      </c>
      <c r="M448" s="84" t="str">
        <f>IFERROR(__xludf.DUMMYFUNCTION("IF($J448="""", """", ""Connection from NonPublishedInformation to "" &amp; REGEXEXTRACT(MasterCMCopy!$X448, "".*:(.*)"") &amp; "" under "" &amp; $J448 &amp; ""_"" &amp; $K448)"),"")</f>
        <v/>
      </c>
      <c r="N448" s="84" t="str">
        <f t="shared" si="6"/>
        <v/>
      </c>
      <c r="O448" s="86" t="str">
        <f>IFERROR(__xludf.DUMMYFUNCTION("IF($J448="""", """", IF($J448=""MG-Procedure"", """", REGEXREPLACE(MasterCMCopy!$P448,""\[[^\]]+\]"","""")))"),"")</f>
        <v/>
      </c>
      <c r="P448" s="83" t="str">
        <f>IFERROR(__xludf.DUMMYFUNCTION("REGEXREPLACE($O448,""[^/]+"","".."")"),"")</f>
        <v/>
      </c>
      <c r="Q448" s="84" t="str">
        <f>IF(AND(LEFT(MasterCMCopy!$C448,6)="BT-195", OR(MasterCMCopy!$O448&lt;&gt;MasterCMCopy!$O447,$G448&lt;&gt;$G447,$H448&lt;&gt;$H447)),MasterCMCopy!$C448,"")</f>
        <v/>
      </c>
      <c r="R448" s="84" t="str">
        <f>IF(AND(LEFT(MasterCMCopy!$C448,6)="BT-195", OR(MasterCMCopy!$O448&lt;&gt;MasterCMCopy!$O447,$G448&lt;&gt;$G447,$H448&lt;&gt;$H447)), "The field " &amp; MasterCMCopy!$C448 &amp; ", " &amp; MasterCMCopy!$D448 &amp; ", specifies information to generate the URI of the masked property","")</f>
        <v/>
      </c>
      <c r="S448" s="84" t="str">
        <f>IF(AND(LEFT(MasterCMCopy!$C448,6)="BT-195", OR(MasterCMCopy!$O448&lt;&gt;MasterCMCopy!$O447,$G448&lt;&gt;$G447,$H448&lt;&gt;$H447)),MasterCMCopy!$O448,"")</f>
        <v/>
      </c>
      <c r="T448" s="84" t="str">
        <f>IFERROR(__xludf.DUMMYFUNCTION("IF(AND(LEFT(MasterCMCopy!$C448,6)=""BT-195"", MasterCMCopy!$O448&lt;&gt;MasterCMCopy!$O447),IFNA(REGEXEXTRACT(MasterCMCopy!$Y448,""&lt;(.*)&gt;""),""UNKNOWN""),"""")"),"")</f>
        <v/>
      </c>
      <c r="U448" s="84" t="str">
        <f>IF(AND(LEFT(MasterCMCopy!$C448,6)="BT-197", MasterCMCopy!$C448&lt;&gt;MasterCMCopy!$C447),MasterCMCopy!$C448,"")</f>
        <v/>
      </c>
      <c r="V448" s="84" t="str">
        <f>IF(AND(LEFT(MasterCMCopy!$C448,6)="BT-197", MasterCMCopy!$C448&lt;&gt;MasterCMCopy!$C447), "In " &amp; MasterCMCopy!$C448 &amp; ", " &amp; MasterCMCopy!$D448 &amp; ", we link to the at-voc:non-publication-justification controlled list","")</f>
        <v/>
      </c>
      <c r="W448" s="84" t="str">
        <f>IF(AND(LEFT(MasterCMCopy!$C448,6)="BT-198", MasterCMCopy!$C448&lt;&gt;MasterCMCopy!$C447),MasterCMCopy!$C448,"")</f>
        <v/>
      </c>
      <c r="X448" s="84" t="str">
        <f>IF(AND(LEFT(MasterCMCopy!$C448,6)="BT-198", MasterCMCopy!$C448&lt;&gt;MasterCMCopy!$C447), MasterCMCopy!$D448 &amp; IF(AND(MasterCMCopy!$C448=MasterCMCopy!$C449, MasterCMCopy!$D448&lt;&gt;MasterCMCopy!$D449), (" (" &amp; MasterCMCopy!$D449 &amp; " below SDK 1.6)"), ""),"")</f>
        <v/>
      </c>
      <c r="Y448" s="84" t="str">
        <f t="shared" si="2"/>
        <v>tedm:MG-langString-hasConfidentialityJustification--NonPublishedInformation-ND-MaximalValueUnpublish</v>
      </c>
      <c r="Z448" s="84" t="str">
        <f t="shared" si="3"/>
        <v/>
      </c>
      <c r="AA448" s="84" t="str">
        <f>IF(AND(LEFT(MasterCMCopy!$C448,6)="BT-196", MasterCMCopy!$C448&lt;&gt;MasterCMCopy!$C447),MasterCMCopy!$C448,"")</f>
        <v>BT-196(BT-709)-LotResult</v>
      </c>
      <c r="AB448" s="84" t="str">
        <f>IF(AND(LEFT(MasterCMCopy!$C448,6)="BT-196", MasterCMCopy!$C448&lt;&gt;MasterCMCopy!$C447), MasterCMCopy!$D448 &amp; " of " &amp; MasterCMCopy!$L448 &amp; " under " &amp; MasterCMCopy!$I448,"")</f>
        <v>Unpublished Justification Description of MG-NonPublishedInformation under ND-MaximalValueUnpublish</v>
      </c>
      <c r="AC448" s="84" t="str">
        <f t="shared" si="4"/>
        <v>BT-196(BT-709)-LotResult-Language</v>
      </c>
      <c r="AD448" s="84" t="str">
        <f t="shared" si="5"/>
        <v>Language of Unpublished Justification Description of MG-NonPublishedInformation under ND-MaximalValueUnpublish</v>
      </c>
    </row>
    <row r="449">
      <c r="A449" s="84" t="str">
        <f t="shared" si="1"/>
        <v/>
      </c>
      <c r="B449" s="84" t="str">
        <f>IF(MasterCMCopy!$X449="","---", "tedm:" &amp; IF(LEFT(MasterCMCopy!$C449, 3)="ND-", IF(LEFT(MasterCMCopy!$C453, 3)="ND-", MasterCMCopy!$L455, MasterCMCopy!$L453) &amp; "-" &amp; MasterCMCopy!$C449, MasterCMCopy!$L449 &amp; "-" &amp; MasterCMCopy!$I449))</f>
        <v>tedm:MG-NonPublishedInformation-ND-MaximalValueUnpublish</v>
      </c>
      <c r="C449" s="85" t="str">
        <f>IF(AND(LEFT(MasterCMCopy!$C449,6)="BT-195", OR(LEFT(MasterCMCopy!$C448,3)="ND-",$B449&lt;&gt;$B448)),MasterCMCopy!$L449,"")</f>
        <v/>
      </c>
      <c r="D449" s="84" t="str">
        <f>IF(AND(LEFT(MasterCMCopy!$C449,3)="ND-", OR(MasterCMCopy!$N449&lt;&gt;MasterCMCopy!$N448, MasterCMCopy!$P449&lt;&gt;MasterCMCopy!$P448)),MasterCMCopy!$C449,"")</f>
        <v/>
      </c>
      <c r="E449" s="84" t="str">
        <f>IF(AND(LEFT(MasterCMCopy!$C449,3)="ND-", OR(MasterCMCopy!$N449&lt;&gt;MasterCMCopy!$N448, MasterCMCopy!$P449&lt;&gt;MasterCMCopy!$P448)),MasterCMCopy!$N449,"")</f>
        <v/>
      </c>
      <c r="F449" s="86" t="str">
        <f>IFERROR(__xludf.DUMMYFUNCTION("IF($E449="""", """", REGEXEXTRACT($E449,""efbc:FieldIdentifierCode[^\]]+""))"),"")</f>
        <v/>
      </c>
      <c r="G449" s="87" t="str">
        <f>MasterCMCopy!A449</f>
        <v/>
      </c>
      <c r="H449" s="87" t="str">
        <f>MasterCMCopy!B449</f>
        <v/>
      </c>
      <c r="J449" s="86" t="str">
        <f>IF(LEFT(MasterCMCopy!$C449,3)="ND-", IF(LEFT(MasterCMCopy!$X449,10)&lt;&gt;"epo:NonPub", MasterCMCopy!$L449, IF(RIGHT(MasterCMCopy!$X449,13)="epo:Procedure", "MG-Procedure", "")), "")</f>
        <v/>
      </c>
      <c r="K449" s="85" t="str">
        <f>IF(J449="", "", IF(J449="MG-Procedure", "ND-Root", MasterCMCopy!H449))</f>
        <v/>
      </c>
      <c r="L449" s="84" t="str">
        <f>IF($J449="", "", MasterCMCopy!$C449 &amp; " (concernsMaskedObject)")</f>
        <v/>
      </c>
      <c r="M449" s="84" t="str">
        <f>IFERROR(__xludf.DUMMYFUNCTION("IF($J449="""", """", ""Connection from NonPublishedInformation to "" &amp; REGEXEXTRACT(MasterCMCopy!$X449, "".*:(.*)"") &amp; "" under "" &amp; $J449 &amp; ""_"" &amp; $K449)"),"")</f>
        <v/>
      </c>
      <c r="N449" s="84" t="str">
        <f t="shared" si="6"/>
        <v/>
      </c>
      <c r="O449" s="86" t="str">
        <f>IFERROR(__xludf.DUMMYFUNCTION("IF($J449="""", """", IF($J449=""MG-Procedure"", """", REGEXREPLACE(MasterCMCopy!$P449,""\[[^\]]+\]"","""")))"),"")</f>
        <v/>
      </c>
      <c r="P449" s="83" t="str">
        <f>IFERROR(__xludf.DUMMYFUNCTION("REGEXREPLACE($O449,""[^/]+"","".."")"),"")</f>
        <v/>
      </c>
      <c r="Q449" s="84" t="str">
        <f>IF(AND(LEFT(MasterCMCopy!$C449,6)="BT-195", OR(MasterCMCopy!$O449&lt;&gt;MasterCMCopy!$O448,$G449&lt;&gt;$G448,$H449&lt;&gt;$H448)),MasterCMCopy!$C449,"")</f>
        <v/>
      </c>
      <c r="R449" s="84" t="str">
        <f>IF(AND(LEFT(MasterCMCopy!$C449,6)="BT-195", OR(MasterCMCopy!$O449&lt;&gt;MasterCMCopy!$O448,$G449&lt;&gt;$G448,$H449&lt;&gt;$H448)), "The field " &amp; MasterCMCopy!$C449 &amp; ", " &amp; MasterCMCopy!$D449 &amp; ", specifies information to generate the URI of the masked property","")</f>
        <v/>
      </c>
      <c r="S449" s="84" t="str">
        <f>IF(AND(LEFT(MasterCMCopy!$C449,6)="BT-195", OR(MasterCMCopy!$O449&lt;&gt;MasterCMCopy!$O448,$G449&lt;&gt;$G448,$H449&lt;&gt;$H448)),MasterCMCopy!$O449,"")</f>
        <v/>
      </c>
      <c r="T449" s="84" t="str">
        <f>IFERROR(__xludf.DUMMYFUNCTION("IF(AND(LEFT(MasterCMCopy!$C449,6)=""BT-195"", MasterCMCopy!$O449&lt;&gt;MasterCMCopy!$O448),IFNA(REGEXEXTRACT(MasterCMCopy!$Y449,""&lt;(.*)&gt;""),""UNKNOWN""),"""")"),"")</f>
        <v/>
      </c>
      <c r="U449" s="84" t="str">
        <f>IF(AND(LEFT(MasterCMCopy!$C449,6)="BT-197", MasterCMCopy!$C449&lt;&gt;MasterCMCopy!$C448),MasterCMCopy!$C449,"")</f>
        <v>BT-197(BT-709)-LotResult</v>
      </c>
      <c r="V449" s="84" t="str">
        <f>IF(AND(LEFT(MasterCMCopy!$C449,6)="BT-197", MasterCMCopy!$C449&lt;&gt;MasterCMCopy!$C448), "In " &amp; MasterCMCopy!$C449 &amp; ", " &amp; MasterCMCopy!$D449 &amp; ", we link to the at-voc:non-publication-justification controlled list","")</f>
        <v>In BT-197(BT-709)-LotResult, Unpublished Justification Code, we link to the at-voc:non-publication-justification controlled list</v>
      </c>
      <c r="W449" s="84" t="str">
        <f>IF(AND(LEFT(MasterCMCopy!$C449,6)="BT-198", MasterCMCopy!$C449&lt;&gt;MasterCMCopy!$C448),MasterCMCopy!$C449,"")</f>
        <v/>
      </c>
      <c r="X449" s="84" t="str">
        <f>IF(AND(LEFT(MasterCMCopy!$C449,6)="BT-198", MasterCMCopy!$C449&lt;&gt;MasterCMCopy!$C448), MasterCMCopy!$D449 &amp; IF(AND(MasterCMCopy!$C449=MasterCMCopy!$C450, MasterCMCopy!$D449&lt;&gt;MasterCMCopy!$D450), (" (" &amp; MasterCMCopy!$D450 &amp; " below SDK 1.6)"), ""),"")</f>
        <v/>
      </c>
      <c r="Y449" s="84" t="str">
        <f t="shared" si="2"/>
        <v>tedm:MG-langString-hasConfidentialityJustification--NonPublishedInformation-ND-MaximalValueUnpublish</v>
      </c>
      <c r="Z449" s="84" t="str">
        <f t="shared" si="3"/>
        <v/>
      </c>
      <c r="AA449" s="84" t="str">
        <f>IF(AND(LEFT(MasterCMCopy!$C449,6)="BT-196", MasterCMCopy!$C449&lt;&gt;MasterCMCopy!$C448),MasterCMCopy!$C449,"")</f>
        <v/>
      </c>
      <c r="AB449" s="84" t="str">
        <f>IF(AND(LEFT(MasterCMCopy!$C449,6)="BT-196", MasterCMCopy!$C449&lt;&gt;MasterCMCopy!$C448), MasterCMCopy!$D449 &amp; " of " &amp; MasterCMCopy!$L449 &amp; " under " &amp; MasterCMCopy!$I449,"")</f>
        <v/>
      </c>
      <c r="AC449" s="84" t="str">
        <f t="shared" si="4"/>
        <v/>
      </c>
      <c r="AD449" s="84" t="str">
        <f t="shared" si="5"/>
        <v/>
      </c>
    </row>
    <row r="450">
      <c r="A450" s="84" t="str">
        <f t="shared" si="1"/>
        <v/>
      </c>
      <c r="B450" s="84" t="str">
        <f>IF(MasterCMCopy!$X450="","---", "tedm:" &amp; IF(LEFT(MasterCMCopy!$C450, 3)="ND-", IF(LEFT(MasterCMCopy!$C454, 3)="ND-", MasterCMCopy!$L456, MasterCMCopy!$L454) &amp; "-" &amp; MasterCMCopy!$C450, MasterCMCopy!$L450 &amp; "-" &amp; MasterCMCopy!$I450))</f>
        <v>tedm:MG-NonPublishedInformation-ND-MaximalValueUnpublish</v>
      </c>
      <c r="C450" s="85" t="str">
        <f>IF(AND(LEFT(MasterCMCopy!$C450,6)="BT-195", OR(LEFT(MasterCMCopy!$C449,3)="ND-",$B450&lt;&gt;$B449)),MasterCMCopy!$L450,"")</f>
        <v/>
      </c>
      <c r="D450" s="84" t="str">
        <f>IF(AND(LEFT(MasterCMCopy!$C450,3)="ND-", OR(MasterCMCopy!$N450&lt;&gt;MasterCMCopy!$N449, MasterCMCopy!$P450&lt;&gt;MasterCMCopy!$P449)),MasterCMCopy!$C450,"")</f>
        <v/>
      </c>
      <c r="E450" s="84" t="str">
        <f>IF(AND(LEFT(MasterCMCopy!$C450,3)="ND-", OR(MasterCMCopy!$N450&lt;&gt;MasterCMCopy!$N449, MasterCMCopy!$P450&lt;&gt;MasterCMCopy!$P449)),MasterCMCopy!$N450,"")</f>
        <v/>
      </c>
      <c r="F450" s="86" t="str">
        <f>IFERROR(__xludf.DUMMYFUNCTION("IF($E450="""", """", REGEXEXTRACT($E450,""efbc:FieldIdentifierCode[^\]]+""))"),"")</f>
        <v/>
      </c>
      <c r="G450" s="87" t="str">
        <f>MasterCMCopy!A450</f>
        <v/>
      </c>
      <c r="H450" s="87" t="str">
        <f>MasterCMCopy!B450</f>
        <v>1.5</v>
      </c>
      <c r="J450" s="86" t="str">
        <f>IF(LEFT(MasterCMCopy!$C450,3)="ND-", IF(LEFT(MasterCMCopy!$X450,10)&lt;&gt;"epo:NonPub", MasterCMCopy!$L450, IF(RIGHT(MasterCMCopy!$X450,13)="epo:Procedure", "MG-Procedure", "")), "")</f>
        <v/>
      </c>
      <c r="K450" s="85" t="str">
        <f>IF(J450="", "", IF(J450="MG-Procedure", "ND-Root", MasterCMCopy!H450))</f>
        <v/>
      </c>
      <c r="L450" s="84" t="str">
        <f>IF($J450="", "", MasterCMCopy!$C450 &amp; " (concernsMaskedObject)")</f>
        <v/>
      </c>
      <c r="M450" s="84" t="str">
        <f>IFERROR(__xludf.DUMMYFUNCTION("IF($J450="""", """", ""Connection from NonPublishedInformation to "" &amp; REGEXEXTRACT(MasterCMCopy!$X450, "".*:(.*)"") &amp; "" under "" &amp; $J450 &amp; ""_"" &amp; $K450)"),"")</f>
        <v/>
      </c>
      <c r="N450" s="84" t="str">
        <f t="shared" si="6"/>
        <v/>
      </c>
      <c r="O450" s="86" t="str">
        <f>IFERROR(__xludf.DUMMYFUNCTION("IF($J450="""", """", IF($J450=""MG-Procedure"", """", REGEXREPLACE(MasterCMCopy!$P450,""\[[^\]]+\]"","""")))"),"")</f>
        <v/>
      </c>
      <c r="P450" s="83" t="str">
        <f>IFERROR(__xludf.DUMMYFUNCTION("REGEXREPLACE($O450,""[^/]+"","".."")"),"")</f>
        <v/>
      </c>
      <c r="Q450" s="84" t="str">
        <f>IF(AND(LEFT(MasterCMCopy!$C450,6)="BT-195", OR(MasterCMCopy!$O450&lt;&gt;MasterCMCopy!$O449,$G450&lt;&gt;$G449,$H450&lt;&gt;$H449)),MasterCMCopy!$C450,"")</f>
        <v/>
      </c>
      <c r="R450" s="84" t="str">
        <f>IF(AND(LEFT(MasterCMCopy!$C450,6)="BT-195", OR(MasterCMCopy!$O450&lt;&gt;MasterCMCopy!$O449,$G450&lt;&gt;$G449,$H450&lt;&gt;$H449)), "The field " &amp; MasterCMCopy!$C450 &amp; ", " &amp; MasterCMCopy!$D450 &amp; ", specifies information to generate the URI of the masked property","")</f>
        <v/>
      </c>
      <c r="S450" s="84" t="str">
        <f>IF(AND(LEFT(MasterCMCopy!$C450,6)="BT-195", OR(MasterCMCopy!$O450&lt;&gt;MasterCMCopy!$O449,$G450&lt;&gt;$G449,$H450&lt;&gt;$H449)),MasterCMCopy!$O450,"")</f>
        <v/>
      </c>
      <c r="T450" s="84" t="str">
        <f>IFERROR(__xludf.DUMMYFUNCTION("IF(AND(LEFT(MasterCMCopy!$C450,6)=""BT-195"", MasterCMCopy!$O450&lt;&gt;MasterCMCopy!$O449),IFNA(REGEXEXTRACT(MasterCMCopy!$Y450,""&lt;(.*)&gt;""),""UNKNOWN""),"""")"),"")</f>
        <v/>
      </c>
      <c r="U450" s="84" t="str">
        <f>IF(AND(LEFT(MasterCMCopy!$C450,6)="BT-197", MasterCMCopy!$C450&lt;&gt;MasterCMCopy!$C449),MasterCMCopy!$C450,"")</f>
        <v/>
      </c>
      <c r="V450" s="84" t="str">
        <f>IF(AND(LEFT(MasterCMCopy!$C450,6)="BT-197", MasterCMCopy!$C450&lt;&gt;MasterCMCopy!$C449), "In " &amp; MasterCMCopy!$C450 &amp; ", " &amp; MasterCMCopy!$D450 &amp; ", we link to the at-voc:non-publication-justification controlled list","")</f>
        <v/>
      </c>
      <c r="W450" s="84" t="str">
        <f>IF(AND(LEFT(MasterCMCopy!$C450,6)="BT-198", MasterCMCopy!$C450&lt;&gt;MasterCMCopy!$C449),MasterCMCopy!$C450,"")</f>
        <v>BT-198(BT-709)-LotResult</v>
      </c>
      <c r="X450" s="84" t="str">
        <f>IF(AND(LEFT(MasterCMCopy!$C450,6)="BT-198", MasterCMCopy!$C450&lt;&gt;MasterCMCopy!$C449), MasterCMCopy!$D450 &amp; IF(AND(MasterCMCopy!$C450=MasterCMCopy!$C451, MasterCMCopy!$D450&lt;&gt;MasterCMCopy!$D451), (" (" &amp; MasterCMCopy!$D451 &amp; " below SDK 1.6)"), ""),"")</f>
        <v>Unpublished Accessibility Date (Unpublished Access Date below SDK 1.6)</v>
      </c>
      <c r="Y450" s="84" t="str">
        <f t="shared" si="2"/>
        <v>tedm:MG-langString-hasConfidentialityJustification--NonPublishedInformation-ND-MaximalValueUnpublish</v>
      </c>
      <c r="Z450" s="84" t="str">
        <f t="shared" si="3"/>
        <v/>
      </c>
      <c r="AA450" s="84" t="str">
        <f>IF(AND(LEFT(MasterCMCopy!$C450,6)="BT-196", MasterCMCopy!$C450&lt;&gt;MasterCMCopy!$C449),MasterCMCopy!$C450,"")</f>
        <v/>
      </c>
      <c r="AB450" s="84" t="str">
        <f>IF(AND(LEFT(MasterCMCopy!$C450,6)="BT-196", MasterCMCopy!$C450&lt;&gt;MasterCMCopy!$C449), MasterCMCopy!$D450 &amp; " of " &amp; MasterCMCopy!$L450 &amp; " under " &amp; MasterCMCopy!$I450,"")</f>
        <v/>
      </c>
      <c r="AC450" s="84" t="str">
        <f t="shared" si="4"/>
        <v/>
      </c>
      <c r="AD450" s="84" t="str">
        <f t="shared" si="5"/>
        <v/>
      </c>
    </row>
    <row r="451">
      <c r="A451" s="84" t="str">
        <f t="shared" si="1"/>
        <v/>
      </c>
      <c r="B451" s="84" t="str">
        <f>IF(MasterCMCopy!$X451="","---", "tedm:" &amp; IF(LEFT(MasterCMCopy!$C451, 3)="ND-", IF(LEFT(MasterCMCopy!$C455, 3)="ND-", MasterCMCopy!$L457, MasterCMCopy!$L455) &amp; "-" &amp; MasterCMCopy!$C451, MasterCMCopy!$L451 &amp; "-" &amp; MasterCMCopy!$I451))</f>
        <v>tedm:MG-NonPublishedInformation-ND-MaximalValueUnpublish</v>
      </c>
      <c r="C451" s="85" t="str">
        <f>IF(AND(LEFT(MasterCMCopy!$C451,6)="BT-195", OR(LEFT(MasterCMCopy!$C450,3)="ND-",$B451&lt;&gt;$B450)),MasterCMCopy!$L451,"")</f>
        <v/>
      </c>
      <c r="D451" s="84" t="str">
        <f>IF(AND(LEFT(MasterCMCopy!$C451,3)="ND-", OR(MasterCMCopy!$N451&lt;&gt;MasterCMCopy!$N450, MasterCMCopy!$P451&lt;&gt;MasterCMCopy!$P450)),MasterCMCopy!$C451,"")</f>
        <v/>
      </c>
      <c r="E451" s="84" t="str">
        <f>IF(AND(LEFT(MasterCMCopy!$C451,3)="ND-", OR(MasterCMCopy!$N451&lt;&gt;MasterCMCopy!$N450, MasterCMCopy!$P451&lt;&gt;MasterCMCopy!$P450)),MasterCMCopy!$N451,"")</f>
        <v/>
      </c>
      <c r="F451" s="86" t="str">
        <f>IFERROR(__xludf.DUMMYFUNCTION("IF($E451="""", """", REGEXEXTRACT($E451,""efbc:FieldIdentifierCode[^\]]+""))"),"")</f>
        <v/>
      </c>
      <c r="G451" s="87" t="str">
        <f>MasterCMCopy!A451</f>
        <v>1.6</v>
      </c>
      <c r="H451" s="87" t="str">
        <f>MasterCMCopy!B451</f>
        <v/>
      </c>
      <c r="J451" s="86" t="str">
        <f>IF(LEFT(MasterCMCopy!$C451,3)="ND-", IF(LEFT(MasterCMCopy!$X451,10)&lt;&gt;"epo:NonPub", MasterCMCopy!$L451, IF(RIGHT(MasterCMCopy!$X451,13)="epo:Procedure", "MG-Procedure", "")), "")</f>
        <v/>
      </c>
      <c r="K451" s="85" t="str">
        <f>IF(J451="", "", IF(J451="MG-Procedure", "ND-Root", MasterCMCopy!H451))</f>
        <v/>
      </c>
      <c r="L451" s="84" t="str">
        <f>IF($J451="", "", MasterCMCopy!$C451 &amp; " (concernsMaskedObject)")</f>
        <v/>
      </c>
      <c r="M451" s="84" t="str">
        <f>IFERROR(__xludf.DUMMYFUNCTION("IF($J451="""", """", ""Connection from NonPublishedInformation to "" &amp; REGEXEXTRACT(MasterCMCopy!$X451, "".*:(.*)"") &amp; "" under "" &amp; $J451 &amp; ""_"" &amp; $K451)"),"")</f>
        <v/>
      </c>
      <c r="N451" s="84" t="str">
        <f t="shared" si="6"/>
        <v/>
      </c>
      <c r="O451" s="86" t="str">
        <f>IFERROR(__xludf.DUMMYFUNCTION("IF($J451="""", """", IF($J451=""MG-Procedure"", """", REGEXREPLACE(MasterCMCopy!$P451,""\[[^\]]+\]"","""")))"),"")</f>
        <v/>
      </c>
      <c r="P451" s="83" t="str">
        <f>IFERROR(__xludf.DUMMYFUNCTION("REGEXREPLACE($O451,""[^/]+"","".."")"),"")</f>
        <v/>
      </c>
      <c r="Q451" s="84" t="str">
        <f>IF(AND(LEFT(MasterCMCopy!$C451,6)="BT-195", OR(MasterCMCopy!$O451&lt;&gt;MasterCMCopy!$O450,$G451&lt;&gt;$G450,$H451&lt;&gt;$H450)),MasterCMCopy!$C451,"")</f>
        <v/>
      </c>
      <c r="R451" s="84" t="str">
        <f>IF(AND(LEFT(MasterCMCopy!$C451,6)="BT-195", OR(MasterCMCopy!$O451&lt;&gt;MasterCMCopy!$O450,$G451&lt;&gt;$G450,$H451&lt;&gt;$H450)), "The field " &amp; MasterCMCopy!$C451 &amp; ", " &amp; MasterCMCopy!$D451 &amp; ", specifies information to generate the URI of the masked property","")</f>
        <v/>
      </c>
      <c r="S451" s="84" t="str">
        <f>IF(AND(LEFT(MasterCMCopy!$C451,6)="BT-195", OR(MasterCMCopy!$O451&lt;&gt;MasterCMCopy!$O450,$G451&lt;&gt;$G450,$H451&lt;&gt;$H450)),MasterCMCopy!$O451,"")</f>
        <v/>
      </c>
      <c r="T451" s="84" t="str">
        <f>IFERROR(__xludf.DUMMYFUNCTION("IF(AND(LEFT(MasterCMCopy!$C451,6)=""BT-195"", MasterCMCopy!$O451&lt;&gt;MasterCMCopy!$O450),IFNA(REGEXEXTRACT(MasterCMCopy!$Y451,""&lt;(.*)&gt;""),""UNKNOWN""),"""")"),"")</f>
        <v/>
      </c>
      <c r="U451" s="84" t="str">
        <f>IF(AND(LEFT(MasterCMCopy!$C451,6)="BT-197", MasterCMCopy!$C451&lt;&gt;MasterCMCopy!$C450),MasterCMCopy!$C451,"")</f>
        <v/>
      </c>
      <c r="V451" s="84" t="str">
        <f>IF(AND(LEFT(MasterCMCopy!$C451,6)="BT-197", MasterCMCopy!$C451&lt;&gt;MasterCMCopy!$C450), "In " &amp; MasterCMCopy!$C451 &amp; ", " &amp; MasterCMCopy!$D451 &amp; ", we link to the at-voc:non-publication-justification controlled list","")</f>
        <v/>
      </c>
      <c r="W451" s="84" t="str">
        <f>IF(AND(LEFT(MasterCMCopy!$C451,6)="BT-198", MasterCMCopy!$C451&lt;&gt;MasterCMCopy!$C450),MasterCMCopy!$C451,"")</f>
        <v/>
      </c>
      <c r="X451" s="84" t="str">
        <f>IF(AND(LEFT(MasterCMCopy!$C451,6)="BT-198", MasterCMCopy!$C451&lt;&gt;MasterCMCopy!$C450), MasterCMCopy!$D451 &amp; IF(AND(MasterCMCopy!$C451=MasterCMCopy!$C452, MasterCMCopy!$D451&lt;&gt;MasterCMCopy!$D452), (" (" &amp; MasterCMCopy!$D452 &amp; " below SDK 1.6)"), ""),"")</f>
        <v/>
      </c>
      <c r="Y451" s="84" t="str">
        <f t="shared" si="2"/>
        <v>tedm:MG-langString-hasConfidentialityJustification--NonPublishedInformation-ND-MaximalValueUnpublish</v>
      </c>
      <c r="Z451" s="84" t="str">
        <f t="shared" si="3"/>
        <v/>
      </c>
      <c r="AA451" s="84" t="str">
        <f>IF(AND(LEFT(MasterCMCopy!$C451,6)="BT-196", MasterCMCopy!$C451&lt;&gt;MasterCMCopy!$C450),MasterCMCopy!$C451,"")</f>
        <v/>
      </c>
      <c r="AB451" s="84" t="str">
        <f>IF(AND(LEFT(MasterCMCopy!$C451,6)="BT-196", MasterCMCopy!$C451&lt;&gt;MasterCMCopy!$C450), MasterCMCopy!$D451 &amp; " of " &amp; MasterCMCopy!$L451 &amp; " under " &amp; MasterCMCopy!$I451,"")</f>
        <v/>
      </c>
      <c r="AC451" s="84" t="str">
        <f t="shared" si="4"/>
        <v/>
      </c>
      <c r="AD451" s="84" t="str">
        <f t="shared" si="5"/>
        <v/>
      </c>
    </row>
    <row r="452">
      <c r="A452" s="84" t="str">
        <f t="shared" si="1"/>
        <v>ND-TenderValueLowestUnpublish.rml.ttl</v>
      </c>
      <c r="B452" s="84" t="str">
        <f>IF(MasterCMCopy!$X452="","---", "tedm:" &amp; IF(LEFT(MasterCMCopy!$C452, 3)="ND-", IF(LEFT(MasterCMCopy!$C456, 3)="ND-", MasterCMCopy!$L458, MasterCMCopy!$L456) &amp; "-" &amp; MasterCMCopy!$C452, MasterCMCopy!$L452 &amp; "-" &amp; MasterCMCopy!$I452))</f>
        <v>tedm:MG-NonPublishedInformation-ND-TenderValueLowestUnpublish</v>
      </c>
      <c r="C452" s="85" t="str">
        <f>IF(AND(LEFT(MasterCMCopy!$C452,6)="BT-195", OR(LEFT(MasterCMCopy!$C451,3)="ND-",$B452&lt;&gt;$B451)),MasterCMCopy!$L452,"")</f>
        <v/>
      </c>
      <c r="D452" s="84" t="str">
        <f>IF(AND(LEFT(MasterCMCopy!$C452,3)="ND-", OR(MasterCMCopy!$N452&lt;&gt;MasterCMCopy!$N451, MasterCMCopy!$P452&lt;&gt;MasterCMCopy!$P451)),MasterCMCopy!$C452,"")</f>
        <v>ND-TenderValueLowestUnpublish</v>
      </c>
      <c r="E452" s="84" t="str">
        <f>IF(AND(LEFT(MasterCMCopy!$C452,3)="ND-", OR(MasterCMCopy!$N452&lt;&gt;MasterCMCopy!$N451, MasterCMCopy!$P452&lt;&gt;MasterCMCopy!$P451)),MasterCMCopy!$N452,"")</f>
        <v>/*/ext:UBLExtensions/ext:UBLExtension/ext:ExtensionContent/efext:EformsExtension/efac:NoticeResult/efac:LotResult/efac:FieldsPrivacy[efbc:FieldIdentifierCode/text()='ten-val-low']</v>
      </c>
      <c r="F452" s="86" t="str">
        <f>IFERROR(__xludf.DUMMYFUNCTION("IF($E452="""", """", REGEXEXTRACT($E452,""efbc:FieldIdentifierCode[^\]]+""))"),"efbc:FieldIdentifierCode/text()='ten-val-low'")</f>
        <v>efbc:FieldIdentifierCode/text()='ten-val-low'</v>
      </c>
      <c r="G452" s="87" t="str">
        <f>MasterCMCopy!A452</f>
        <v/>
      </c>
      <c r="H452" s="87" t="str">
        <f>MasterCMCopy!B452</f>
        <v/>
      </c>
      <c r="J452" s="86" t="str">
        <f>IF(LEFT(MasterCMCopy!$C452,3)="ND-", IF(LEFT(MasterCMCopy!$X452,10)&lt;&gt;"epo:NonPub", MasterCMCopy!$L452, IF(RIGHT(MasterCMCopy!$X452,13)="epo:Procedure", "MG-Procedure", "")), "")</f>
        <v/>
      </c>
      <c r="K452" s="85" t="str">
        <f>IF(J452="", "", IF(J452="MG-Procedure", "ND-Root", MasterCMCopy!H452))</f>
        <v/>
      </c>
      <c r="L452" s="84" t="str">
        <f>IF($J452="", "", MasterCMCopy!$C452 &amp; " (concernsMaskedObject)")</f>
        <v/>
      </c>
      <c r="M452" s="84" t="str">
        <f>IFERROR(__xludf.DUMMYFUNCTION("IF($J452="""", """", ""Connection from NonPublishedInformation to "" &amp; REGEXEXTRACT(MasterCMCopy!$X452, "".*:(.*)"") &amp; "" under "" &amp; $J452 &amp; ""_"" &amp; $K452)"),"")</f>
        <v/>
      </c>
      <c r="N452" s="84" t="str">
        <f t="shared" si="6"/>
        <v/>
      </c>
      <c r="O452" s="86" t="str">
        <f>IFERROR(__xludf.DUMMYFUNCTION("IF($J452="""", """", IF($J452=""MG-Procedure"", """", REGEXREPLACE(MasterCMCopy!$P452,""\[[^\]]+\]"","""")))"),"")</f>
        <v/>
      </c>
      <c r="P452" s="83" t="str">
        <f>IFERROR(__xludf.DUMMYFUNCTION("REGEXREPLACE($O452,""[^/]+"","".."")"),"")</f>
        <v/>
      </c>
      <c r="Q452" s="84" t="str">
        <f>IF(AND(LEFT(MasterCMCopy!$C452,6)="BT-195", OR(MasterCMCopy!$O452&lt;&gt;MasterCMCopy!$O451,$G452&lt;&gt;$G451,$H452&lt;&gt;$H451)),MasterCMCopy!$C452,"")</f>
        <v/>
      </c>
      <c r="R452" s="84" t="str">
        <f>IF(AND(LEFT(MasterCMCopy!$C452,6)="BT-195", OR(MasterCMCopy!$O452&lt;&gt;MasterCMCopy!$O451,$G452&lt;&gt;$G451,$H452&lt;&gt;$H451)), "The field " &amp; MasterCMCopy!$C452 &amp; ", " &amp; MasterCMCopy!$D452 &amp; ", specifies information to generate the URI of the masked property","")</f>
        <v/>
      </c>
      <c r="S452" s="84" t="str">
        <f>IF(AND(LEFT(MasterCMCopy!$C452,6)="BT-195", OR(MasterCMCopy!$O452&lt;&gt;MasterCMCopy!$O451,$G452&lt;&gt;$G451,$H452&lt;&gt;$H451)),MasterCMCopy!$O452,"")</f>
        <v/>
      </c>
      <c r="T452" s="84" t="str">
        <f>IFERROR(__xludf.DUMMYFUNCTION("IF(AND(LEFT(MasterCMCopy!$C452,6)=""BT-195"", MasterCMCopy!$O452&lt;&gt;MasterCMCopy!$O451),IFNA(REGEXEXTRACT(MasterCMCopy!$Y452,""&lt;(.*)&gt;""),""UNKNOWN""),"""")"),"")</f>
        <v/>
      </c>
      <c r="U452" s="84" t="str">
        <f>IF(AND(LEFT(MasterCMCopy!$C452,6)="BT-197", MasterCMCopy!$C452&lt;&gt;MasterCMCopy!$C451),MasterCMCopy!$C452,"")</f>
        <v/>
      </c>
      <c r="V452" s="84" t="str">
        <f>IF(AND(LEFT(MasterCMCopy!$C452,6)="BT-197", MasterCMCopy!$C452&lt;&gt;MasterCMCopy!$C451), "In " &amp; MasterCMCopy!$C452 &amp; ", " &amp; MasterCMCopy!$D452 &amp; ", we link to the at-voc:non-publication-justification controlled list","")</f>
        <v/>
      </c>
      <c r="W452" s="84" t="str">
        <f>IF(AND(LEFT(MasterCMCopy!$C452,6)="BT-198", MasterCMCopy!$C452&lt;&gt;MasterCMCopy!$C451),MasterCMCopy!$C452,"")</f>
        <v/>
      </c>
      <c r="X452" s="84" t="str">
        <f>IF(AND(LEFT(MasterCMCopy!$C452,6)="BT-198", MasterCMCopy!$C452&lt;&gt;MasterCMCopy!$C451), MasterCMCopy!$D452 &amp; IF(AND(MasterCMCopy!$C452=MasterCMCopy!$C453, MasterCMCopy!$D452&lt;&gt;MasterCMCopy!$D453), (" (" &amp; MasterCMCopy!$D453 &amp; " below SDK 1.6)"), ""),"")</f>
        <v/>
      </c>
      <c r="Y452" s="84" t="str">
        <f t="shared" si="2"/>
        <v>tedm:MG-langString-hasConfidentialityJustification--NonPublishedInformation-ND-TenderValueLowestUnpublish</v>
      </c>
      <c r="Z452" s="84" t="str">
        <f t="shared" si="3"/>
        <v>/*/ext:UBLExtensions/ext:UBLExtension/ext:ExtensionContent/efext:EformsExtension/efac:NoticeResult/efac:LotResult/efac:FieldsPrivacy[efbc:FieldIdentifierCode/text()='ten-val-low']/efbc:ReasonDescription</v>
      </c>
      <c r="AA452" s="84" t="str">
        <f>IF(AND(LEFT(MasterCMCopy!$C452,6)="BT-196", MasterCMCopy!$C452&lt;&gt;MasterCMCopy!$C451),MasterCMCopy!$C452,"")</f>
        <v/>
      </c>
      <c r="AB452" s="84" t="str">
        <f>IF(AND(LEFT(MasterCMCopy!$C452,6)="BT-196", MasterCMCopy!$C452&lt;&gt;MasterCMCopy!$C451), MasterCMCopy!$D452 &amp; " of " &amp; MasterCMCopy!$L452 &amp; " under " &amp; MasterCMCopy!$I452,"")</f>
        <v/>
      </c>
      <c r="AC452" s="84" t="str">
        <f t="shared" si="4"/>
        <v/>
      </c>
      <c r="AD452" s="84" t="str">
        <f t="shared" si="5"/>
        <v/>
      </c>
    </row>
    <row r="453">
      <c r="A453" s="84" t="str">
        <f t="shared" si="1"/>
        <v/>
      </c>
      <c r="B453" s="84" t="str">
        <f>IF(MasterCMCopy!$X453="","---", "tedm:" &amp; IF(LEFT(MasterCMCopy!$C453, 3)="ND-", IF(LEFT(MasterCMCopy!$C457, 3)="ND-", MasterCMCopy!$L459, MasterCMCopy!$L457) &amp; "-" &amp; MasterCMCopy!$C453, MasterCMCopy!$L453 &amp; "-" &amp; MasterCMCopy!$I453))</f>
        <v>tedm:MG-NonPublishedInformation-ND-TenderValueLowestUnpublish</v>
      </c>
      <c r="C453" s="85" t="str">
        <f>IF(AND(LEFT(MasterCMCopy!$C453,6)="BT-195", OR(LEFT(MasterCMCopy!$C452,3)="ND-",$B453&lt;&gt;$B452)),MasterCMCopy!$L453,"")</f>
        <v/>
      </c>
      <c r="D453" s="84" t="str">
        <f>IF(AND(LEFT(MasterCMCopy!$C453,3)="ND-", OR(MasterCMCopy!$N453&lt;&gt;MasterCMCopy!$N452, MasterCMCopy!$P453&lt;&gt;MasterCMCopy!$P452)),MasterCMCopy!$C453,"")</f>
        <v/>
      </c>
      <c r="E453" s="84" t="str">
        <f>IF(AND(LEFT(MasterCMCopy!$C453,3)="ND-", OR(MasterCMCopy!$N453&lt;&gt;MasterCMCopy!$N452, MasterCMCopy!$P453&lt;&gt;MasterCMCopy!$P452)),MasterCMCopy!$N453,"")</f>
        <v/>
      </c>
      <c r="F453" s="86" t="str">
        <f>IFERROR(__xludf.DUMMYFUNCTION("IF($E453="""", """", REGEXEXTRACT($E453,""efbc:FieldIdentifierCode[^\]]+""))"),"")</f>
        <v/>
      </c>
      <c r="G453" s="87" t="str">
        <f>MasterCMCopy!A453</f>
        <v/>
      </c>
      <c r="H453" s="87" t="str">
        <f>MasterCMCopy!B453</f>
        <v/>
      </c>
      <c r="J453" s="86" t="str">
        <f>IF(LEFT(MasterCMCopy!$C453,3)="ND-", IF(LEFT(MasterCMCopy!$X453,10)&lt;&gt;"epo:NonPub", MasterCMCopy!$L453, IF(RIGHT(MasterCMCopy!$X453,13)="epo:Procedure", "MG-Procedure", "")), "")</f>
        <v/>
      </c>
      <c r="K453" s="85" t="str">
        <f>IF(J453="", "", IF(J453="MG-Procedure", "ND-Root", MasterCMCopy!H453))</f>
        <v/>
      </c>
      <c r="L453" s="84" t="str">
        <f>IF($J453="", "", MasterCMCopy!$C453 &amp; " (concernsMaskedObject)")</f>
        <v/>
      </c>
      <c r="M453" s="84" t="str">
        <f>IFERROR(__xludf.DUMMYFUNCTION("IF($J453="""", """", ""Connection from NonPublishedInformation to "" &amp; REGEXEXTRACT(MasterCMCopy!$X453, "".*:(.*)"") &amp; "" under "" &amp; $J453 &amp; ""_"" &amp; $K453)"),"")</f>
        <v/>
      </c>
      <c r="N453" s="84" t="str">
        <f t="shared" si="6"/>
        <v/>
      </c>
      <c r="O453" s="86" t="str">
        <f>IFERROR(__xludf.DUMMYFUNCTION("IF($J453="""", """", IF($J453=""MG-Procedure"", """", REGEXREPLACE(MasterCMCopy!$P453,""\[[^\]]+\]"","""")))"),"")</f>
        <v/>
      </c>
      <c r="P453" s="83" t="str">
        <f>IFERROR(__xludf.DUMMYFUNCTION("REGEXREPLACE($O453,""[^/]+"","".."")"),"")</f>
        <v/>
      </c>
      <c r="Q453" s="84" t="str">
        <f>IF(AND(LEFT(MasterCMCopy!$C453,6)="BT-195", OR(MasterCMCopy!$O453&lt;&gt;MasterCMCopy!$O452,$G453&lt;&gt;$G452,$H453&lt;&gt;$H452)),MasterCMCopy!$C453,"")</f>
        <v/>
      </c>
      <c r="R453" s="84" t="str">
        <f>IF(AND(LEFT(MasterCMCopy!$C453,6)="BT-195", OR(MasterCMCopy!$O453&lt;&gt;MasterCMCopy!$O452,$G453&lt;&gt;$G452,$H453&lt;&gt;$H452)), "The field " &amp; MasterCMCopy!$C453 &amp; ", " &amp; MasterCMCopy!$D453 &amp; ", specifies information to generate the URI of the masked property","")</f>
        <v/>
      </c>
      <c r="S453" s="84" t="str">
        <f>IF(AND(LEFT(MasterCMCopy!$C453,6)="BT-195", OR(MasterCMCopy!$O453&lt;&gt;MasterCMCopy!$O452,$G453&lt;&gt;$G452,$H453&lt;&gt;$H452)),MasterCMCopy!$O453,"")</f>
        <v/>
      </c>
      <c r="T453" s="84" t="str">
        <f>IFERROR(__xludf.DUMMYFUNCTION("IF(AND(LEFT(MasterCMCopy!$C453,6)=""BT-195"", MasterCMCopy!$O453&lt;&gt;MasterCMCopy!$O452),IFNA(REGEXEXTRACT(MasterCMCopy!$Y453,""&lt;(.*)&gt;""),""UNKNOWN""),"""")"),"")</f>
        <v/>
      </c>
      <c r="U453" s="84" t="str">
        <f>IF(AND(LEFT(MasterCMCopy!$C453,6)="BT-197", MasterCMCopy!$C453&lt;&gt;MasterCMCopy!$C452),MasterCMCopy!$C453,"")</f>
        <v/>
      </c>
      <c r="V453" s="84" t="str">
        <f>IF(AND(LEFT(MasterCMCopy!$C453,6)="BT-197", MasterCMCopy!$C453&lt;&gt;MasterCMCopy!$C452), "In " &amp; MasterCMCopy!$C453 &amp; ", " &amp; MasterCMCopy!$D453 &amp; ", we link to the at-voc:non-publication-justification controlled list","")</f>
        <v/>
      </c>
      <c r="W453" s="84" t="str">
        <f>IF(AND(LEFT(MasterCMCopy!$C453,6)="BT-198", MasterCMCopy!$C453&lt;&gt;MasterCMCopy!$C452),MasterCMCopy!$C453,"")</f>
        <v/>
      </c>
      <c r="X453" s="84" t="str">
        <f>IF(AND(LEFT(MasterCMCopy!$C453,6)="BT-198", MasterCMCopy!$C453&lt;&gt;MasterCMCopy!$C452), MasterCMCopy!$D453 &amp; IF(AND(MasterCMCopy!$C453=MasterCMCopy!$C454, MasterCMCopy!$D453&lt;&gt;MasterCMCopy!$D454), (" (" &amp; MasterCMCopy!$D454 &amp; " below SDK 1.6)"), ""),"")</f>
        <v/>
      </c>
      <c r="Y453" s="84" t="str">
        <f t="shared" si="2"/>
        <v>tedm:MG-langString-hasConfidentialityJustification--NonPublishedInformation-ND-TenderValueLowestUnpublish</v>
      </c>
      <c r="Z453" s="84" t="str">
        <f t="shared" si="3"/>
        <v/>
      </c>
      <c r="AA453" s="84" t="str">
        <f>IF(AND(LEFT(MasterCMCopy!$C453,6)="BT-196", MasterCMCopy!$C453&lt;&gt;MasterCMCopy!$C452),MasterCMCopy!$C453,"")</f>
        <v/>
      </c>
      <c r="AB453" s="84" t="str">
        <f>IF(AND(LEFT(MasterCMCopy!$C453,6)="BT-196", MasterCMCopy!$C453&lt;&gt;MasterCMCopy!$C452), MasterCMCopy!$D453 &amp; " of " &amp; MasterCMCopy!$L453 &amp; " under " &amp; MasterCMCopy!$I453,"")</f>
        <v/>
      </c>
      <c r="AC453" s="84" t="str">
        <f t="shared" si="4"/>
        <v/>
      </c>
      <c r="AD453" s="84" t="str">
        <f t="shared" si="5"/>
        <v/>
      </c>
    </row>
    <row r="454">
      <c r="A454" s="84" t="str">
        <f t="shared" si="1"/>
        <v/>
      </c>
      <c r="B454" s="84" t="str">
        <f>IF(MasterCMCopy!$X454="","---", "tedm:" &amp; IF(LEFT(MasterCMCopy!$C454, 3)="ND-", IF(LEFT(MasterCMCopy!$C458, 3)="ND-", MasterCMCopy!$L460, MasterCMCopy!$L458) &amp; "-" &amp; MasterCMCopy!$C454, MasterCMCopy!$L454 &amp; "-" &amp; MasterCMCopy!$I454))</f>
        <v>tedm:MG-NonPublishedInformation-ND-TenderValueLowestUnpublish</v>
      </c>
      <c r="C454" s="85" t="str">
        <f>IF(AND(LEFT(MasterCMCopy!$C454,6)="BT-195", OR(LEFT(MasterCMCopy!$C453,3)="ND-",$B454&lt;&gt;$B453)),MasterCMCopy!$L454,"")</f>
        <v/>
      </c>
      <c r="D454" s="84" t="str">
        <f>IF(AND(LEFT(MasterCMCopy!$C454,3)="ND-", OR(MasterCMCopy!$N454&lt;&gt;MasterCMCopy!$N453, MasterCMCopy!$P454&lt;&gt;MasterCMCopy!$P453)),MasterCMCopy!$C454,"")</f>
        <v/>
      </c>
      <c r="E454" s="84" t="str">
        <f>IF(AND(LEFT(MasterCMCopy!$C454,3)="ND-", OR(MasterCMCopy!$N454&lt;&gt;MasterCMCopy!$N453, MasterCMCopy!$P454&lt;&gt;MasterCMCopy!$P453)),MasterCMCopy!$N454,"")</f>
        <v/>
      </c>
      <c r="F454" s="86" t="str">
        <f>IFERROR(__xludf.DUMMYFUNCTION("IF($E454="""", """", REGEXEXTRACT($E454,""efbc:FieldIdentifierCode[^\]]+""))"),"")</f>
        <v/>
      </c>
      <c r="G454" s="87" t="str">
        <f>MasterCMCopy!A454</f>
        <v/>
      </c>
      <c r="H454" s="87" t="str">
        <f>MasterCMCopy!B454</f>
        <v/>
      </c>
      <c r="J454" s="86" t="str">
        <f>IF(LEFT(MasterCMCopy!$C454,3)="ND-", IF(LEFT(MasterCMCopy!$X454,10)&lt;&gt;"epo:NonPub", MasterCMCopy!$L454, IF(RIGHT(MasterCMCopy!$X454,13)="epo:Procedure", "MG-Procedure", "")), "")</f>
        <v>MG-MonetaryValue-hasLowestReceivedTenderValue-SubmissionStatisticalInformation</v>
      </c>
      <c r="K454" s="85" t="str">
        <f>IF(J454="", "", IF(J454="MG-Procedure", "ND-Root", MasterCMCopy!H454))</f>
        <v>ND-LotResult</v>
      </c>
      <c r="L454" s="84" t="str">
        <f>IF($J454="", "", MasterCMCopy!$C454 &amp; " (concernsMaskedObject)")</f>
        <v>ND-TenderValueLowestUnpublish (concernsMaskedObject)</v>
      </c>
      <c r="M454" s="84" t="str">
        <f>IFERROR(__xludf.DUMMYFUNCTION("IF($J454="""", """", ""Connection from NonPublishedInformation to "" &amp; REGEXEXTRACT(MasterCMCopy!$X454, "".*:(.*)"") &amp; "" under "" &amp; $J454 &amp; ""_"" &amp; $K454)"),"Connection from NonPublishedInformation to MonetaryValue under MG-MonetaryValue-hasLowestReceivedTenderValue-SubmissionStatisticalInformation_ND-LotResult")</f>
        <v>Connection from NonPublishedInformation to MonetaryValue under MG-MonetaryValue-hasLowestReceivedTenderValue-SubmissionStatisticalInformation_ND-LotResult</v>
      </c>
      <c r="N454" s="84" t="str">
        <f t="shared" si="6"/>
        <v>tedm:MG-MonetaryValue-hasLowestReceivedTenderValue-SubmissionStatisticalInformation_ND-LotResult</v>
      </c>
      <c r="O454" s="86" t="str">
        <f>IFERROR(__xludf.DUMMYFUNCTION("IF($J454="""", """", IF($J454=""MG-Procedure"", """", REGEXREPLACE(MasterCMCopy!$P454,""\[[^\]]+\]"","""")))"),"efac:FieldsPrivacy")</f>
        <v>efac:FieldsPrivacy</v>
      </c>
      <c r="P454" s="83" t="str">
        <f>IFERROR(__xludf.DUMMYFUNCTION("REGEXREPLACE($O454,""[^/]+"","".."")"),"..")</f>
        <v>..</v>
      </c>
      <c r="Q454" s="84" t="str">
        <f>IF(AND(LEFT(MasterCMCopy!$C454,6)="BT-195", OR(MasterCMCopy!$O454&lt;&gt;MasterCMCopy!$O453,$G454&lt;&gt;$G453,$H454&lt;&gt;$H453)),MasterCMCopy!$C454,"")</f>
        <v/>
      </c>
      <c r="R454" s="84" t="str">
        <f>IF(AND(LEFT(MasterCMCopy!$C454,6)="BT-195", OR(MasterCMCopy!$O454&lt;&gt;MasterCMCopy!$O453,$G454&lt;&gt;$G453,$H454&lt;&gt;$H453)), "The field " &amp; MasterCMCopy!$C454 &amp; ", " &amp; MasterCMCopy!$D454 &amp; ", specifies information to generate the URI of the masked property","")</f>
        <v/>
      </c>
      <c r="S454" s="84" t="str">
        <f>IF(AND(LEFT(MasterCMCopy!$C454,6)="BT-195", OR(MasterCMCopy!$O454&lt;&gt;MasterCMCopy!$O453,$G454&lt;&gt;$G453,$H454&lt;&gt;$H453)),MasterCMCopy!$O454,"")</f>
        <v/>
      </c>
      <c r="T454" s="84" t="str">
        <f>IFERROR(__xludf.DUMMYFUNCTION("IF(AND(LEFT(MasterCMCopy!$C454,6)=""BT-195"", MasterCMCopy!$O454&lt;&gt;MasterCMCopy!$O453),IFNA(REGEXEXTRACT(MasterCMCopy!$Y454,""&lt;(.*)&gt;""),""UNKNOWN""),"""")"),"")</f>
        <v/>
      </c>
      <c r="U454" s="84" t="str">
        <f>IF(AND(LEFT(MasterCMCopy!$C454,6)="BT-197", MasterCMCopy!$C454&lt;&gt;MasterCMCopy!$C453),MasterCMCopy!$C454,"")</f>
        <v/>
      </c>
      <c r="V454" s="84" t="str">
        <f>IF(AND(LEFT(MasterCMCopy!$C454,6)="BT-197", MasterCMCopy!$C454&lt;&gt;MasterCMCopy!$C453), "In " &amp; MasterCMCopy!$C454 &amp; ", " &amp; MasterCMCopy!$D454 &amp; ", we link to the at-voc:non-publication-justification controlled list","")</f>
        <v/>
      </c>
      <c r="W454" s="84" t="str">
        <f>IF(AND(LEFT(MasterCMCopy!$C454,6)="BT-198", MasterCMCopy!$C454&lt;&gt;MasterCMCopy!$C453),MasterCMCopy!$C454,"")</f>
        <v/>
      </c>
      <c r="X454" s="84" t="str">
        <f>IF(AND(LEFT(MasterCMCopy!$C454,6)="BT-198", MasterCMCopy!$C454&lt;&gt;MasterCMCopy!$C453), MasterCMCopy!$D454 &amp; IF(AND(MasterCMCopy!$C454=MasterCMCopy!$C455, MasterCMCopy!$D454&lt;&gt;MasterCMCopy!$D455), (" (" &amp; MasterCMCopy!$D455 &amp; " below SDK 1.6)"), ""),"")</f>
        <v/>
      </c>
      <c r="Y454" s="84" t="str">
        <f t="shared" si="2"/>
        <v>tedm:MG-langString-hasConfidentialityJustification--NonPublishedInformation-ND-TenderValueLowestUnpublish</v>
      </c>
      <c r="Z454" s="84" t="str">
        <f t="shared" si="3"/>
        <v/>
      </c>
      <c r="AA454" s="84" t="str">
        <f>IF(AND(LEFT(MasterCMCopy!$C454,6)="BT-196", MasterCMCopy!$C454&lt;&gt;MasterCMCopy!$C453),MasterCMCopy!$C454,"")</f>
        <v/>
      </c>
      <c r="AB454" s="84" t="str">
        <f>IF(AND(LEFT(MasterCMCopy!$C454,6)="BT-196", MasterCMCopy!$C454&lt;&gt;MasterCMCopy!$C453), MasterCMCopy!$D454 &amp; " of " &amp; MasterCMCopy!$L454 &amp; " under " &amp; MasterCMCopy!$I454,"")</f>
        <v/>
      </c>
      <c r="AC454" s="84" t="str">
        <f t="shared" si="4"/>
        <v/>
      </c>
      <c r="AD454" s="84" t="str">
        <f t="shared" si="5"/>
        <v/>
      </c>
    </row>
    <row r="455">
      <c r="A455" s="84" t="str">
        <f t="shared" si="1"/>
        <v/>
      </c>
      <c r="B455" s="84" t="str">
        <f>IF(MasterCMCopy!$X455="","---", "tedm:" &amp; IF(LEFT(MasterCMCopy!$C455, 3)="ND-", IF(LEFT(MasterCMCopy!$C459, 3)="ND-", MasterCMCopy!$L461, MasterCMCopy!$L459) &amp; "-" &amp; MasterCMCopy!$C455, MasterCMCopy!$L455 &amp; "-" &amp; MasterCMCopy!$I455))</f>
        <v>tedm:MG-NonPublishedInformation-ND-TenderValueLowestUnpublish</v>
      </c>
      <c r="C455" s="85" t="str">
        <f>IF(AND(LEFT(MasterCMCopy!$C455,6)="BT-195", OR(LEFT(MasterCMCopy!$C454,3)="ND-",$B455&lt;&gt;$B454)),MasterCMCopy!$L455,"")</f>
        <v>MG-NonPublishedInformation</v>
      </c>
      <c r="D455" s="84" t="str">
        <f>IF(AND(LEFT(MasterCMCopy!$C455,3)="ND-", OR(MasterCMCopy!$N455&lt;&gt;MasterCMCopy!$N454, MasterCMCopy!$P455&lt;&gt;MasterCMCopy!$P454)),MasterCMCopy!$C455,"")</f>
        <v/>
      </c>
      <c r="E455" s="84" t="str">
        <f>IF(AND(LEFT(MasterCMCopy!$C455,3)="ND-", OR(MasterCMCopy!$N455&lt;&gt;MasterCMCopy!$N454, MasterCMCopy!$P455&lt;&gt;MasterCMCopy!$P454)),MasterCMCopy!$N455,"")</f>
        <v/>
      </c>
      <c r="F455" s="86" t="str">
        <f>IFERROR(__xludf.DUMMYFUNCTION("IF($E455="""", """", REGEXEXTRACT($E455,""efbc:FieldIdentifierCode[^\]]+""))"),"")</f>
        <v/>
      </c>
      <c r="G455" s="87" t="str">
        <f>MasterCMCopy!A455</f>
        <v/>
      </c>
      <c r="H455" s="87" t="str">
        <f>MasterCMCopy!B455</f>
        <v/>
      </c>
      <c r="J455" s="86" t="str">
        <f>IF(LEFT(MasterCMCopy!$C455,3)="ND-", IF(LEFT(MasterCMCopy!$X455,10)&lt;&gt;"epo:NonPub", MasterCMCopy!$L455, IF(RIGHT(MasterCMCopy!$X455,13)="epo:Procedure", "MG-Procedure", "")), "")</f>
        <v/>
      </c>
      <c r="K455" s="85" t="str">
        <f>IF(J455="", "", IF(J455="MG-Procedure", "ND-Root", MasterCMCopy!H455))</f>
        <v/>
      </c>
      <c r="L455" s="84" t="str">
        <f>IF($J455="", "", MasterCMCopy!$C455 &amp; " (concernsMaskedObject)")</f>
        <v/>
      </c>
      <c r="M455" s="84" t="str">
        <f>IFERROR(__xludf.DUMMYFUNCTION("IF($J455="""", """", ""Connection from NonPublishedInformation to "" &amp; REGEXEXTRACT(MasterCMCopy!$X455, "".*:(.*)"") &amp; "" under "" &amp; $J455 &amp; ""_"" &amp; $K455)"),"")</f>
        <v/>
      </c>
      <c r="N455" s="84" t="str">
        <f t="shared" si="6"/>
        <v/>
      </c>
      <c r="O455" s="86" t="str">
        <f>IFERROR(__xludf.DUMMYFUNCTION("IF($J455="""", """", IF($J455=""MG-Procedure"", """", REGEXREPLACE(MasterCMCopy!$P455,""\[[^\]]+\]"","""")))"),"")</f>
        <v/>
      </c>
      <c r="P455" s="83" t="str">
        <f>IFERROR(__xludf.DUMMYFUNCTION("REGEXREPLACE($O455,""[^/]+"","".."")"),"")</f>
        <v/>
      </c>
      <c r="Q455" s="84" t="str">
        <f>IF(AND(LEFT(MasterCMCopy!$C455,6)="BT-195", OR(MasterCMCopy!$O455&lt;&gt;MasterCMCopy!$O454,$G455&lt;&gt;$G454,$H455&lt;&gt;$H454)),MasterCMCopy!$C455,"")</f>
        <v>BT-195(BT-710)-LotResult</v>
      </c>
      <c r="R455" s="84" t="str">
        <f>IF(AND(LEFT(MasterCMCopy!$C455,6)="BT-195", OR(MasterCMCopy!$O455&lt;&gt;MasterCMCopy!$O454,$G455&lt;&gt;$G454,$H455&lt;&gt;$H454)), "The field " &amp; MasterCMCopy!$C455 &amp; ", " &amp; MasterCMCopy!$D455 &amp; ", specifies information to generate the URI of the masked property","")</f>
        <v>The field BT-195(BT-710)-LotResult, Unpublished Identifier, specifies information to generate the URI of the masked property</v>
      </c>
      <c r="S455" s="84" t="str">
        <f>IF(AND(LEFT(MasterCMCopy!$C455,6)="BT-195", OR(MasterCMCopy!$O455&lt;&gt;MasterCMCopy!$O454,$G455&lt;&gt;$G454,$H455&lt;&gt;$H454)),MasterCMCopy!$O455,"")</f>
        <v>efbc:FieldIdentifierCode/text() = 'ten-val-low'</v>
      </c>
      <c r="T455" s="88" t="str">
        <f>IFERROR(__xludf.DUMMYFUNCTION("IF(AND(LEFT(MasterCMCopy!$C455,6)=""BT-195"", MasterCMCopy!$O455&lt;&gt;MasterCMCopy!$O454),IFNA(REGEXEXTRACT(MasterCMCopy!$Y455,""&lt;(.*)&gt;""),""UNKNOWN""),"""")"),"http://data.europa.eu/a4g/ontology#hasAmountValue")</f>
        <v>http://data.europa.eu/a4g/ontology#hasAmountValue</v>
      </c>
      <c r="U455" s="84" t="str">
        <f>IF(AND(LEFT(MasterCMCopy!$C455,6)="BT-197", MasterCMCopy!$C455&lt;&gt;MasterCMCopy!$C454),MasterCMCopy!$C455,"")</f>
        <v/>
      </c>
      <c r="V455" s="84" t="str">
        <f>IF(AND(LEFT(MasterCMCopy!$C455,6)="BT-197", MasterCMCopy!$C455&lt;&gt;MasterCMCopy!$C454), "In " &amp; MasterCMCopy!$C455 &amp; ", " &amp; MasterCMCopy!$D455 &amp; ", we link to the at-voc:non-publication-justification controlled list","")</f>
        <v/>
      </c>
      <c r="W455" s="84" t="str">
        <f>IF(AND(LEFT(MasterCMCopy!$C455,6)="BT-198", MasterCMCopy!$C455&lt;&gt;MasterCMCopy!$C454),MasterCMCopy!$C455,"")</f>
        <v/>
      </c>
      <c r="X455" s="84" t="str">
        <f>IF(AND(LEFT(MasterCMCopy!$C455,6)="BT-198", MasterCMCopy!$C455&lt;&gt;MasterCMCopy!$C454), MasterCMCopy!$D455 &amp; IF(AND(MasterCMCopy!$C455=MasterCMCopy!$C456, MasterCMCopy!$D455&lt;&gt;MasterCMCopy!$D456), (" (" &amp; MasterCMCopy!$D456 &amp; " below SDK 1.6)"), ""),"")</f>
        <v/>
      </c>
      <c r="Y455" s="84" t="str">
        <f t="shared" si="2"/>
        <v>tedm:MG-langString-hasConfidentialityJustification--NonPublishedInformation-ND-TenderValueLowestUnpublish</v>
      </c>
      <c r="Z455" s="84" t="str">
        <f t="shared" si="3"/>
        <v/>
      </c>
      <c r="AA455" s="84" t="str">
        <f>IF(AND(LEFT(MasterCMCopy!$C455,6)="BT-196", MasterCMCopy!$C455&lt;&gt;MasterCMCopy!$C454),MasterCMCopy!$C455,"")</f>
        <v/>
      </c>
      <c r="AB455" s="84" t="str">
        <f>IF(AND(LEFT(MasterCMCopy!$C455,6)="BT-196", MasterCMCopy!$C455&lt;&gt;MasterCMCopy!$C454), MasterCMCopy!$D455 &amp; " of " &amp; MasterCMCopy!$L455 &amp; " under " &amp; MasterCMCopy!$I455,"")</f>
        <v/>
      </c>
      <c r="AC455" s="84" t="str">
        <f t="shared" si="4"/>
        <v/>
      </c>
      <c r="AD455" s="84" t="str">
        <f t="shared" si="5"/>
        <v/>
      </c>
    </row>
    <row r="456">
      <c r="A456" s="84" t="str">
        <f t="shared" si="1"/>
        <v/>
      </c>
      <c r="B456" s="84" t="str">
        <f>IF(MasterCMCopy!$X456="","---", "tedm:" &amp; IF(LEFT(MasterCMCopy!$C456, 3)="ND-", IF(LEFT(MasterCMCopy!$C460, 3)="ND-", MasterCMCopy!$L462, MasterCMCopy!$L460) &amp; "-" &amp; MasterCMCopy!$C456, MasterCMCopy!$L456 &amp; "-" &amp; MasterCMCopy!$I456))</f>
        <v>tedm:MG-NonPublishedInformation-ND-TenderValueLowestUnpublish</v>
      </c>
      <c r="C456" s="85" t="str">
        <f>IF(AND(LEFT(MasterCMCopy!$C456,6)="BT-195", OR(LEFT(MasterCMCopy!$C455,3)="ND-",$B456&lt;&gt;$B455)),MasterCMCopy!$L456,"")</f>
        <v/>
      </c>
      <c r="D456" s="84" t="str">
        <f>IF(AND(LEFT(MasterCMCopy!$C456,3)="ND-", OR(MasterCMCopy!$N456&lt;&gt;MasterCMCopy!$N455, MasterCMCopy!$P456&lt;&gt;MasterCMCopy!$P455)),MasterCMCopy!$C456,"")</f>
        <v/>
      </c>
      <c r="E456" s="84" t="str">
        <f>IF(AND(LEFT(MasterCMCopy!$C456,3)="ND-", OR(MasterCMCopy!$N456&lt;&gt;MasterCMCopy!$N455, MasterCMCopy!$P456&lt;&gt;MasterCMCopy!$P455)),MasterCMCopy!$N456,"")</f>
        <v/>
      </c>
      <c r="F456" s="86" t="str">
        <f>IFERROR(__xludf.DUMMYFUNCTION("IF($E456="""", """", REGEXEXTRACT($E456,""efbc:FieldIdentifierCode[^\]]+""))"),"")</f>
        <v/>
      </c>
      <c r="G456" s="87" t="str">
        <f>MasterCMCopy!A456</f>
        <v/>
      </c>
      <c r="H456" s="87" t="str">
        <f>MasterCMCopy!B456</f>
        <v/>
      </c>
      <c r="J456" s="86" t="str">
        <f>IF(LEFT(MasterCMCopy!$C456,3)="ND-", IF(LEFT(MasterCMCopy!$X456,10)&lt;&gt;"epo:NonPub", MasterCMCopy!$L456, IF(RIGHT(MasterCMCopy!$X456,13)="epo:Procedure", "MG-Procedure", "")), "")</f>
        <v/>
      </c>
      <c r="K456" s="85" t="str">
        <f>IF(J456="", "", IF(J456="MG-Procedure", "ND-Root", MasterCMCopy!H456))</f>
        <v/>
      </c>
      <c r="L456" s="84" t="str">
        <f>IF($J456="", "", MasterCMCopy!$C456 &amp; " (concernsMaskedObject)")</f>
        <v/>
      </c>
      <c r="M456" s="84" t="str">
        <f>IFERROR(__xludf.DUMMYFUNCTION("IF($J456="""", """", ""Connection from NonPublishedInformation to "" &amp; REGEXEXTRACT(MasterCMCopy!$X456, "".*:(.*)"") &amp; "" under "" &amp; $J456 &amp; ""_"" &amp; $K456)"),"")</f>
        <v/>
      </c>
      <c r="N456" s="84" t="str">
        <f t="shared" si="6"/>
        <v/>
      </c>
      <c r="O456" s="86" t="str">
        <f>IFERROR(__xludf.DUMMYFUNCTION("IF($J456="""", """", IF($J456=""MG-Procedure"", """", REGEXREPLACE(MasterCMCopy!$P456,""\[[^\]]+\]"","""")))"),"")</f>
        <v/>
      </c>
      <c r="P456" s="83" t="str">
        <f>IFERROR(__xludf.DUMMYFUNCTION("REGEXREPLACE($O456,""[^/]+"","".."")"),"")</f>
        <v/>
      </c>
      <c r="Q456" s="84" t="str">
        <f>IF(AND(LEFT(MasterCMCopy!$C456,6)="BT-195", OR(MasterCMCopy!$O456&lt;&gt;MasterCMCopy!$O455,$G456&lt;&gt;$G455,$H456&lt;&gt;$H455)),MasterCMCopy!$C456,"")</f>
        <v/>
      </c>
      <c r="R456" s="84" t="str">
        <f>IF(AND(LEFT(MasterCMCopy!$C456,6)="BT-195", OR(MasterCMCopy!$O456&lt;&gt;MasterCMCopy!$O455,$G456&lt;&gt;$G455,$H456&lt;&gt;$H455)), "The field " &amp; MasterCMCopy!$C456 &amp; ", " &amp; MasterCMCopy!$D456 &amp; ", specifies information to generate the URI of the masked property","")</f>
        <v/>
      </c>
      <c r="S456" s="84" t="str">
        <f>IF(AND(LEFT(MasterCMCopy!$C456,6)="BT-195", OR(MasterCMCopy!$O456&lt;&gt;MasterCMCopy!$O455,$G456&lt;&gt;$G455,$H456&lt;&gt;$H455)),MasterCMCopy!$O456,"")</f>
        <v/>
      </c>
      <c r="T456" s="84" t="str">
        <f>IFERROR(__xludf.DUMMYFUNCTION("IF(AND(LEFT(MasterCMCopy!$C456,6)=""BT-195"", MasterCMCopy!$O456&lt;&gt;MasterCMCopy!$O455),IFNA(REGEXEXTRACT(MasterCMCopy!$Y456,""&lt;(.*)&gt;""),""UNKNOWN""),"""")"),"")</f>
        <v/>
      </c>
      <c r="U456" s="84" t="str">
        <f>IF(AND(LEFT(MasterCMCopy!$C456,6)="BT-197", MasterCMCopy!$C456&lt;&gt;MasterCMCopy!$C455),MasterCMCopy!$C456,"")</f>
        <v/>
      </c>
      <c r="V456" s="84" t="str">
        <f>IF(AND(LEFT(MasterCMCopy!$C456,6)="BT-197", MasterCMCopy!$C456&lt;&gt;MasterCMCopy!$C455), "In " &amp; MasterCMCopy!$C456 &amp; ", " &amp; MasterCMCopy!$D456 &amp; ", we link to the at-voc:non-publication-justification controlled list","")</f>
        <v/>
      </c>
      <c r="W456" s="84" t="str">
        <f>IF(AND(LEFT(MasterCMCopy!$C456,6)="BT-198", MasterCMCopy!$C456&lt;&gt;MasterCMCopy!$C455),MasterCMCopy!$C456,"")</f>
        <v/>
      </c>
      <c r="X456" s="84" t="str">
        <f>IF(AND(LEFT(MasterCMCopy!$C456,6)="BT-198", MasterCMCopy!$C456&lt;&gt;MasterCMCopy!$C455), MasterCMCopy!$D456 &amp; IF(AND(MasterCMCopy!$C456=MasterCMCopy!$C457, MasterCMCopy!$D456&lt;&gt;MasterCMCopy!$D457), (" (" &amp; MasterCMCopy!$D457 &amp; " below SDK 1.6)"), ""),"")</f>
        <v/>
      </c>
      <c r="Y456" s="84" t="str">
        <f t="shared" si="2"/>
        <v>tedm:MG-langString-hasConfidentialityJustification--NonPublishedInformation-ND-TenderValueLowestUnpublish</v>
      </c>
      <c r="Z456" s="84" t="str">
        <f t="shared" si="3"/>
        <v/>
      </c>
      <c r="AA456" s="84" t="str">
        <f>IF(AND(LEFT(MasterCMCopy!$C456,6)="BT-196", MasterCMCopy!$C456&lt;&gt;MasterCMCopy!$C455),MasterCMCopy!$C456,"")</f>
        <v>BT-196(BT-710)-LotResult</v>
      </c>
      <c r="AB456" s="84" t="str">
        <f>IF(AND(LEFT(MasterCMCopy!$C456,6)="BT-196", MasterCMCopy!$C456&lt;&gt;MasterCMCopy!$C455), MasterCMCopy!$D456 &amp; " of " &amp; MasterCMCopy!$L456 &amp; " under " &amp; MasterCMCopy!$I456,"")</f>
        <v>Unpublished Justification Description of MG-NonPublishedInformation under ND-TenderValueLowestUnpublish</v>
      </c>
      <c r="AC456" s="84" t="str">
        <f t="shared" si="4"/>
        <v>BT-196(BT-710)-LotResult-Language</v>
      </c>
      <c r="AD456" s="84" t="str">
        <f t="shared" si="5"/>
        <v>Language of Unpublished Justification Description of MG-NonPublishedInformation under ND-TenderValueLowestUnpublish</v>
      </c>
    </row>
    <row r="457">
      <c r="A457" s="84" t="str">
        <f t="shared" si="1"/>
        <v/>
      </c>
      <c r="B457" s="84" t="str">
        <f>IF(MasterCMCopy!$X457="","---", "tedm:" &amp; IF(LEFT(MasterCMCopy!$C457, 3)="ND-", IF(LEFT(MasterCMCopy!$C461, 3)="ND-", MasterCMCopy!$L463, MasterCMCopy!$L461) &amp; "-" &amp; MasterCMCopy!$C457, MasterCMCopy!$L457 &amp; "-" &amp; MasterCMCopy!$I457))</f>
        <v>tedm:MG-NonPublishedInformation-ND-TenderValueLowestUnpublish</v>
      </c>
      <c r="C457" s="85" t="str">
        <f>IF(AND(LEFT(MasterCMCopy!$C457,6)="BT-195", OR(LEFT(MasterCMCopy!$C456,3)="ND-",$B457&lt;&gt;$B456)),MasterCMCopy!$L457,"")</f>
        <v/>
      </c>
      <c r="D457" s="84" t="str">
        <f>IF(AND(LEFT(MasterCMCopy!$C457,3)="ND-", OR(MasterCMCopy!$N457&lt;&gt;MasterCMCopy!$N456, MasterCMCopy!$P457&lt;&gt;MasterCMCopy!$P456)),MasterCMCopy!$C457,"")</f>
        <v/>
      </c>
      <c r="E457" s="84" t="str">
        <f>IF(AND(LEFT(MasterCMCopy!$C457,3)="ND-", OR(MasterCMCopy!$N457&lt;&gt;MasterCMCopy!$N456, MasterCMCopy!$P457&lt;&gt;MasterCMCopy!$P456)),MasterCMCopy!$N457,"")</f>
        <v/>
      </c>
      <c r="F457" s="86" t="str">
        <f>IFERROR(__xludf.DUMMYFUNCTION("IF($E457="""", """", REGEXEXTRACT($E457,""efbc:FieldIdentifierCode[^\]]+""))"),"")</f>
        <v/>
      </c>
      <c r="G457" s="87" t="str">
        <f>MasterCMCopy!A457</f>
        <v/>
      </c>
      <c r="H457" s="87" t="str">
        <f>MasterCMCopy!B457</f>
        <v/>
      </c>
      <c r="J457" s="86" t="str">
        <f>IF(LEFT(MasterCMCopy!$C457,3)="ND-", IF(LEFT(MasterCMCopy!$X457,10)&lt;&gt;"epo:NonPub", MasterCMCopy!$L457, IF(RIGHT(MasterCMCopy!$X457,13)="epo:Procedure", "MG-Procedure", "")), "")</f>
        <v/>
      </c>
      <c r="K457" s="85" t="str">
        <f>IF(J457="", "", IF(J457="MG-Procedure", "ND-Root", MasterCMCopy!H457))</f>
        <v/>
      </c>
      <c r="L457" s="84" t="str">
        <f>IF($J457="", "", MasterCMCopy!$C457 &amp; " (concernsMaskedObject)")</f>
        <v/>
      </c>
      <c r="M457" s="84" t="str">
        <f>IFERROR(__xludf.DUMMYFUNCTION("IF($J457="""", """", ""Connection from NonPublishedInformation to "" &amp; REGEXEXTRACT(MasterCMCopy!$X457, "".*:(.*)"") &amp; "" under "" &amp; $J457 &amp; ""_"" &amp; $K457)"),"")</f>
        <v/>
      </c>
      <c r="N457" s="84" t="str">
        <f t="shared" si="6"/>
        <v/>
      </c>
      <c r="O457" s="86" t="str">
        <f>IFERROR(__xludf.DUMMYFUNCTION("IF($J457="""", """", IF($J457=""MG-Procedure"", """", REGEXREPLACE(MasterCMCopy!$P457,""\[[^\]]+\]"","""")))"),"")</f>
        <v/>
      </c>
      <c r="P457" s="83" t="str">
        <f>IFERROR(__xludf.DUMMYFUNCTION("REGEXREPLACE($O457,""[^/]+"","".."")"),"")</f>
        <v/>
      </c>
      <c r="Q457" s="84" t="str">
        <f>IF(AND(LEFT(MasterCMCopy!$C457,6)="BT-195", OR(MasterCMCopy!$O457&lt;&gt;MasterCMCopy!$O456,$G457&lt;&gt;$G456,$H457&lt;&gt;$H456)),MasterCMCopy!$C457,"")</f>
        <v/>
      </c>
      <c r="R457" s="84" t="str">
        <f>IF(AND(LEFT(MasterCMCopy!$C457,6)="BT-195", OR(MasterCMCopy!$O457&lt;&gt;MasterCMCopy!$O456,$G457&lt;&gt;$G456,$H457&lt;&gt;$H456)), "The field " &amp; MasterCMCopy!$C457 &amp; ", " &amp; MasterCMCopy!$D457 &amp; ", specifies information to generate the URI of the masked property","")</f>
        <v/>
      </c>
      <c r="S457" s="84" t="str">
        <f>IF(AND(LEFT(MasterCMCopy!$C457,6)="BT-195", OR(MasterCMCopy!$O457&lt;&gt;MasterCMCopy!$O456,$G457&lt;&gt;$G456,$H457&lt;&gt;$H456)),MasterCMCopy!$O457,"")</f>
        <v/>
      </c>
      <c r="T457" s="84" t="str">
        <f>IFERROR(__xludf.DUMMYFUNCTION("IF(AND(LEFT(MasterCMCopy!$C457,6)=""BT-195"", MasterCMCopy!$O457&lt;&gt;MasterCMCopy!$O456),IFNA(REGEXEXTRACT(MasterCMCopy!$Y457,""&lt;(.*)&gt;""),""UNKNOWN""),"""")"),"")</f>
        <v/>
      </c>
      <c r="U457" s="84" t="str">
        <f>IF(AND(LEFT(MasterCMCopy!$C457,6)="BT-197", MasterCMCopy!$C457&lt;&gt;MasterCMCopy!$C456),MasterCMCopy!$C457,"")</f>
        <v>BT-197(BT-710)-LotResult</v>
      </c>
      <c r="V457" s="84" t="str">
        <f>IF(AND(LEFT(MasterCMCopy!$C457,6)="BT-197", MasterCMCopy!$C457&lt;&gt;MasterCMCopy!$C456), "In " &amp; MasterCMCopy!$C457 &amp; ", " &amp; MasterCMCopy!$D457 &amp; ", we link to the at-voc:non-publication-justification controlled list","")</f>
        <v>In BT-197(BT-710)-LotResult, Unpublished Justification Code, we link to the at-voc:non-publication-justification controlled list</v>
      </c>
      <c r="W457" s="84" t="str">
        <f>IF(AND(LEFT(MasterCMCopy!$C457,6)="BT-198", MasterCMCopy!$C457&lt;&gt;MasterCMCopy!$C456),MasterCMCopy!$C457,"")</f>
        <v/>
      </c>
      <c r="X457" s="84" t="str">
        <f>IF(AND(LEFT(MasterCMCopy!$C457,6)="BT-198", MasterCMCopy!$C457&lt;&gt;MasterCMCopy!$C456), MasterCMCopy!$D457 &amp; IF(AND(MasterCMCopy!$C457=MasterCMCopy!$C458, MasterCMCopy!$D457&lt;&gt;MasterCMCopy!$D458), (" (" &amp; MasterCMCopy!$D458 &amp; " below SDK 1.6)"), ""),"")</f>
        <v/>
      </c>
      <c r="Y457" s="84" t="str">
        <f t="shared" si="2"/>
        <v>tedm:MG-langString-hasConfidentialityJustification--NonPublishedInformation-ND-TenderValueLowestUnpublish</v>
      </c>
      <c r="Z457" s="84" t="str">
        <f t="shared" si="3"/>
        <v/>
      </c>
      <c r="AA457" s="84" t="str">
        <f>IF(AND(LEFT(MasterCMCopy!$C457,6)="BT-196", MasterCMCopy!$C457&lt;&gt;MasterCMCopy!$C456),MasterCMCopy!$C457,"")</f>
        <v/>
      </c>
      <c r="AB457" s="84" t="str">
        <f>IF(AND(LEFT(MasterCMCopy!$C457,6)="BT-196", MasterCMCopy!$C457&lt;&gt;MasterCMCopy!$C456), MasterCMCopy!$D457 &amp; " of " &amp; MasterCMCopy!$L457 &amp; " under " &amp; MasterCMCopy!$I457,"")</f>
        <v/>
      </c>
      <c r="AC457" s="84" t="str">
        <f t="shared" si="4"/>
        <v/>
      </c>
      <c r="AD457" s="84" t="str">
        <f t="shared" si="5"/>
        <v/>
      </c>
    </row>
    <row r="458">
      <c r="A458" s="84" t="str">
        <f t="shared" si="1"/>
        <v/>
      </c>
      <c r="B458" s="84" t="str">
        <f>IF(MasterCMCopy!$X458="","---", "tedm:" &amp; IF(LEFT(MasterCMCopy!$C458, 3)="ND-", IF(LEFT(MasterCMCopy!$C462, 3)="ND-", MasterCMCopy!$L464, MasterCMCopy!$L462) &amp; "-" &amp; MasterCMCopy!$C458, MasterCMCopy!$L458 &amp; "-" &amp; MasterCMCopy!$I458))</f>
        <v>tedm:MG-NonPublishedInformation-ND-TenderValueLowestUnpublish</v>
      </c>
      <c r="C458" s="85" t="str">
        <f>IF(AND(LEFT(MasterCMCopy!$C458,6)="BT-195", OR(LEFT(MasterCMCopy!$C457,3)="ND-",$B458&lt;&gt;$B457)),MasterCMCopy!$L458,"")</f>
        <v/>
      </c>
      <c r="D458" s="84" t="str">
        <f>IF(AND(LEFT(MasterCMCopy!$C458,3)="ND-", OR(MasterCMCopy!$N458&lt;&gt;MasterCMCopy!$N457, MasterCMCopy!$P458&lt;&gt;MasterCMCopy!$P457)),MasterCMCopy!$C458,"")</f>
        <v/>
      </c>
      <c r="E458" s="84" t="str">
        <f>IF(AND(LEFT(MasterCMCopy!$C458,3)="ND-", OR(MasterCMCopy!$N458&lt;&gt;MasterCMCopy!$N457, MasterCMCopy!$P458&lt;&gt;MasterCMCopy!$P457)),MasterCMCopy!$N458,"")</f>
        <v/>
      </c>
      <c r="F458" s="86" t="str">
        <f>IFERROR(__xludf.DUMMYFUNCTION("IF($E458="""", """", REGEXEXTRACT($E458,""efbc:FieldIdentifierCode[^\]]+""))"),"")</f>
        <v/>
      </c>
      <c r="G458" s="87" t="str">
        <f>MasterCMCopy!A458</f>
        <v/>
      </c>
      <c r="H458" s="87" t="str">
        <f>MasterCMCopy!B458</f>
        <v>1.5</v>
      </c>
      <c r="J458" s="86" t="str">
        <f>IF(LEFT(MasterCMCopy!$C458,3)="ND-", IF(LEFT(MasterCMCopy!$X458,10)&lt;&gt;"epo:NonPub", MasterCMCopy!$L458, IF(RIGHT(MasterCMCopy!$X458,13)="epo:Procedure", "MG-Procedure", "")), "")</f>
        <v/>
      </c>
      <c r="K458" s="85" t="str">
        <f>IF(J458="", "", IF(J458="MG-Procedure", "ND-Root", MasterCMCopy!H458))</f>
        <v/>
      </c>
      <c r="L458" s="84" t="str">
        <f>IF($J458="", "", MasterCMCopy!$C458 &amp; " (concernsMaskedObject)")</f>
        <v/>
      </c>
      <c r="M458" s="84" t="str">
        <f>IFERROR(__xludf.DUMMYFUNCTION("IF($J458="""", """", ""Connection from NonPublishedInformation to "" &amp; REGEXEXTRACT(MasterCMCopy!$X458, "".*:(.*)"") &amp; "" under "" &amp; $J458 &amp; ""_"" &amp; $K458)"),"")</f>
        <v/>
      </c>
      <c r="N458" s="84" t="str">
        <f t="shared" si="6"/>
        <v/>
      </c>
      <c r="O458" s="86" t="str">
        <f>IFERROR(__xludf.DUMMYFUNCTION("IF($J458="""", """", IF($J458=""MG-Procedure"", """", REGEXREPLACE(MasterCMCopy!$P458,""\[[^\]]+\]"","""")))"),"")</f>
        <v/>
      </c>
      <c r="P458" s="83" t="str">
        <f>IFERROR(__xludf.DUMMYFUNCTION("REGEXREPLACE($O458,""[^/]+"","".."")"),"")</f>
        <v/>
      </c>
      <c r="Q458" s="84" t="str">
        <f>IF(AND(LEFT(MasterCMCopy!$C458,6)="BT-195", OR(MasterCMCopy!$O458&lt;&gt;MasterCMCopy!$O457,$G458&lt;&gt;$G457,$H458&lt;&gt;$H457)),MasterCMCopy!$C458,"")</f>
        <v/>
      </c>
      <c r="R458" s="84" t="str">
        <f>IF(AND(LEFT(MasterCMCopy!$C458,6)="BT-195", OR(MasterCMCopy!$O458&lt;&gt;MasterCMCopy!$O457,$G458&lt;&gt;$G457,$H458&lt;&gt;$H457)), "The field " &amp; MasterCMCopy!$C458 &amp; ", " &amp; MasterCMCopy!$D458 &amp; ", specifies information to generate the URI of the masked property","")</f>
        <v/>
      </c>
      <c r="S458" s="84" t="str">
        <f>IF(AND(LEFT(MasterCMCopy!$C458,6)="BT-195", OR(MasterCMCopy!$O458&lt;&gt;MasterCMCopy!$O457,$G458&lt;&gt;$G457,$H458&lt;&gt;$H457)),MasterCMCopy!$O458,"")</f>
        <v/>
      </c>
      <c r="T458" s="84" t="str">
        <f>IFERROR(__xludf.DUMMYFUNCTION("IF(AND(LEFT(MasterCMCopy!$C458,6)=""BT-195"", MasterCMCopy!$O458&lt;&gt;MasterCMCopy!$O457),IFNA(REGEXEXTRACT(MasterCMCopy!$Y458,""&lt;(.*)&gt;""),""UNKNOWN""),"""")"),"")</f>
        <v/>
      </c>
      <c r="U458" s="84" t="str">
        <f>IF(AND(LEFT(MasterCMCopy!$C458,6)="BT-197", MasterCMCopy!$C458&lt;&gt;MasterCMCopy!$C457),MasterCMCopy!$C458,"")</f>
        <v/>
      </c>
      <c r="V458" s="84" t="str">
        <f>IF(AND(LEFT(MasterCMCopy!$C458,6)="BT-197", MasterCMCopy!$C458&lt;&gt;MasterCMCopy!$C457), "In " &amp; MasterCMCopy!$C458 &amp; ", " &amp; MasterCMCopy!$D458 &amp; ", we link to the at-voc:non-publication-justification controlled list","")</f>
        <v/>
      </c>
      <c r="W458" s="84" t="str">
        <f>IF(AND(LEFT(MasterCMCopy!$C458,6)="BT-198", MasterCMCopy!$C458&lt;&gt;MasterCMCopy!$C457),MasterCMCopy!$C458,"")</f>
        <v>BT-198(BT-710)-LotResult</v>
      </c>
      <c r="X458" s="84" t="str">
        <f>IF(AND(LEFT(MasterCMCopy!$C458,6)="BT-198", MasterCMCopy!$C458&lt;&gt;MasterCMCopy!$C457), MasterCMCopy!$D458 &amp; IF(AND(MasterCMCopy!$C458=MasterCMCopy!$C459, MasterCMCopy!$D458&lt;&gt;MasterCMCopy!$D459), (" (" &amp; MasterCMCopy!$D459 &amp; " below SDK 1.6)"), ""),"")</f>
        <v>Unpublished Accessibility Date (Unpublished Access Date below SDK 1.6)</v>
      </c>
      <c r="Y458" s="84" t="str">
        <f t="shared" si="2"/>
        <v>tedm:MG-langString-hasConfidentialityJustification--NonPublishedInformation-ND-TenderValueLowestUnpublish</v>
      </c>
      <c r="Z458" s="84" t="str">
        <f t="shared" si="3"/>
        <v/>
      </c>
      <c r="AA458" s="84" t="str">
        <f>IF(AND(LEFT(MasterCMCopy!$C458,6)="BT-196", MasterCMCopy!$C458&lt;&gt;MasterCMCopy!$C457),MasterCMCopy!$C458,"")</f>
        <v/>
      </c>
      <c r="AB458" s="84" t="str">
        <f>IF(AND(LEFT(MasterCMCopy!$C458,6)="BT-196", MasterCMCopy!$C458&lt;&gt;MasterCMCopy!$C457), MasterCMCopy!$D458 &amp; " of " &amp; MasterCMCopy!$L458 &amp; " under " &amp; MasterCMCopy!$I458,"")</f>
        <v/>
      </c>
      <c r="AC458" s="84" t="str">
        <f t="shared" si="4"/>
        <v/>
      </c>
      <c r="AD458" s="84" t="str">
        <f t="shared" si="5"/>
        <v/>
      </c>
    </row>
    <row r="459">
      <c r="A459" s="84" t="str">
        <f t="shared" si="1"/>
        <v/>
      </c>
      <c r="B459" s="84" t="str">
        <f>IF(MasterCMCopy!$X459="","---", "tedm:" &amp; IF(LEFT(MasterCMCopy!$C459, 3)="ND-", IF(LEFT(MasterCMCopy!$C463, 3)="ND-", MasterCMCopy!$L465, MasterCMCopy!$L463) &amp; "-" &amp; MasterCMCopy!$C459, MasterCMCopy!$L459 &amp; "-" &amp; MasterCMCopy!$I459))</f>
        <v>tedm:MG-NonPublishedInformation-ND-TenderValueLowestUnpublish</v>
      </c>
      <c r="C459" s="85" t="str">
        <f>IF(AND(LEFT(MasterCMCopy!$C459,6)="BT-195", OR(LEFT(MasterCMCopy!$C458,3)="ND-",$B459&lt;&gt;$B458)),MasterCMCopy!$L459,"")</f>
        <v/>
      </c>
      <c r="D459" s="84" t="str">
        <f>IF(AND(LEFT(MasterCMCopy!$C459,3)="ND-", OR(MasterCMCopy!$N459&lt;&gt;MasterCMCopy!$N458, MasterCMCopy!$P459&lt;&gt;MasterCMCopy!$P458)),MasterCMCopy!$C459,"")</f>
        <v/>
      </c>
      <c r="E459" s="84" t="str">
        <f>IF(AND(LEFT(MasterCMCopy!$C459,3)="ND-", OR(MasterCMCopy!$N459&lt;&gt;MasterCMCopy!$N458, MasterCMCopy!$P459&lt;&gt;MasterCMCopy!$P458)),MasterCMCopy!$N459,"")</f>
        <v/>
      </c>
      <c r="F459" s="86" t="str">
        <f>IFERROR(__xludf.DUMMYFUNCTION("IF($E459="""", """", REGEXEXTRACT($E459,""efbc:FieldIdentifierCode[^\]]+""))"),"")</f>
        <v/>
      </c>
      <c r="G459" s="87" t="str">
        <f>MasterCMCopy!A459</f>
        <v>1.6</v>
      </c>
      <c r="H459" s="87" t="str">
        <f>MasterCMCopy!B459</f>
        <v/>
      </c>
      <c r="J459" s="86" t="str">
        <f>IF(LEFT(MasterCMCopy!$C459,3)="ND-", IF(LEFT(MasterCMCopy!$X459,10)&lt;&gt;"epo:NonPub", MasterCMCopy!$L459, IF(RIGHT(MasterCMCopy!$X459,13)="epo:Procedure", "MG-Procedure", "")), "")</f>
        <v/>
      </c>
      <c r="K459" s="85" t="str">
        <f>IF(J459="", "", IF(J459="MG-Procedure", "ND-Root", MasterCMCopy!H459))</f>
        <v/>
      </c>
      <c r="L459" s="84" t="str">
        <f>IF($J459="", "", MasterCMCopy!$C459 &amp; " (concernsMaskedObject)")</f>
        <v/>
      </c>
      <c r="M459" s="84" t="str">
        <f>IFERROR(__xludf.DUMMYFUNCTION("IF($J459="""", """", ""Connection from NonPublishedInformation to "" &amp; REGEXEXTRACT(MasterCMCopy!$X459, "".*:(.*)"") &amp; "" under "" &amp; $J459 &amp; ""_"" &amp; $K459)"),"")</f>
        <v/>
      </c>
      <c r="N459" s="84" t="str">
        <f t="shared" si="6"/>
        <v/>
      </c>
      <c r="O459" s="86" t="str">
        <f>IFERROR(__xludf.DUMMYFUNCTION("IF($J459="""", """", IF($J459=""MG-Procedure"", """", REGEXREPLACE(MasterCMCopy!$P459,""\[[^\]]+\]"","""")))"),"")</f>
        <v/>
      </c>
      <c r="P459" s="83" t="str">
        <f>IFERROR(__xludf.DUMMYFUNCTION("REGEXREPLACE($O459,""[^/]+"","".."")"),"")</f>
        <v/>
      </c>
      <c r="Q459" s="84" t="str">
        <f>IF(AND(LEFT(MasterCMCopy!$C459,6)="BT-195", OR(MasterCMCopy!$O459&lt;&gt;MasterCMCopy!$O458,$G459&lt;&gt;$G458,$H459&lt;&gt;$H458)),MasterCMCopy!$C459,"")</f>
        <v/>
      </c>
      <c r="R459" s="84" t="str">
        <f>IF(AND(LEFT(MasterCMCopy!$C459,6)="BT-195", OR(MasterCMCopy!$O459&lt;&gt;MasterCMCopy!$O458,$G459&lt;&gt;$G458,$H459&lt;&gt;$H458)), "The field " &amp; MasterCMCopy!$C459 &amp; ", " &amp; MasterCMCopy!$D459 &amp; ", specifies information to generate the URI of the masked property","")</f>
        <v/>
      </c>
      <c r="S459" s="84" t="str">
        <f>IF(AND(LEFT(MasterCMCopy!$C459,6)="BT-195", OR(MasterCMCopy!$O459&lt;&gt;MasterCMCopy!$O458,$G459&lt;&gt;$G458,$H459&lt;&gt;$H458)),MasterCMCopy!$O459,"")</f>
        <v/>
      </c>
      <c r="T459" s="84" t="str">
        <f>IFERROR(__xludf.DUMMYFUNCTION("IF(AND(LEFT(MasterCMCopy!$C459,6)=""BT-195"", MasterCMCopy!$O459&lt;&gt;MasterCMCopy!$O458),IFNA(REGEXEXTRACT(MasterCMCopy!$Y459,""&lt;(.*)&gt;""),""UNKNOWN""),"""")"),"")</f>
        <v/>
      </c>
      <c r="U459" s="84" t="str">
        <f>IF(AND(LEFT(MasterCMCopy!$C459,6)="BT-197", MasterCMCopy!$C459&lt;&gt;MasterCMCopy!$C458),MasterCMCopy!$C459,"")</f>
        <v/>
      </c>
      <c r="V459" s="84" t="str">
        <f>IF(AND(LEFT(MasterCMCopy!$C459,6)="BT-197", MasterCMCopy!$C459&lt;&gt;MasterCMCopy!$C458), "In " &amp; MasterCMCopy!$C459 &amp; ", " &amp; MasterCMCopy!$D459 &amp; ", we link to the at-voc:non-publication-justification controlled list","")</f>
        <v/>
      </c>
      <c r="W459" s="84" t="str">
        <f>IF(AND(LEFT(MasterCMCopy!$C459,6)="BT-198", MasterCMCopy!$C459&lt;&gt;MasterCMCopy!$C458),MasterCMCopy!$C459,"")</f>
        <v/>
      </c>
      <c r="X459" s="84" t="str">
        <f>IF(AND(LEFT(MasterCMCopy!$C459,6)="BT-198", MasterCMCopy!$C459&lt;&gt;MasterCMCopy!$C458), MasterCMCopy!$D459 &amp; IF(AND(MasterCMCopy!$C459=MasterCMCopy!$C460, MasterCMCopy!$D459&lt;&gt;MasterCMCopy!$D460), (" (" &amp; MasterCMCopy!$D460 &amp; " below SDK 1.6)"), ""),"")</f>
        <v/>
      </c>
      <c r="Y459" s="84" t="str">
        <f t="shared" si="2"/>
        <v>tedm:MG-langString-hasConfidentialityJustification--NonPublishedInformation-ND-TenderValueLowestUnpublish</v>
      </c>
      <c r="Z459" s="84" t="str">
        <f t="shared" si="3"/>
        <v/>
      </c>
      <c r="AA459" s="84" t="str">
        <f>IF(AND(LEFT(MasterCMCopy!$C459,6)="BT-196", MasterCMCopy!$C459&lt;&gt;MasterCMCopy!$C458),MasterCMCopy!$C459,"")</f>
        <v/>
      </c>
      <c r="AB459" s="84" t="str">
        <f>IF(AND(LEFT(MasterCMCopy!$C459,6)="BT-196", MasterCMCopy!$C459&lt;&gt;MasterCMCopy!$C458), MasterCMCopy!$D459 &amp; " of " &amp; MasterCMCopy!$L459 &amp; " under " &amp; MasterCMCopy!$I459,"")</f>
        <v/>
      </c>
      <c r="AC459" s="84" t="str">
        <f t="shared" si="4"/>
        <v/>
      </c>
      <c r="AD459" s="84" t="str">
        <f t="shared" si="5"/>
        <v/>
      </c>
    </row>
    <row r="460">
      <c r="A460" s="84" t="str">
        <f t="shared" si="1"/>
        <v>ND-TenderValueHighestUnpublish.rml.ttl</v>
      </c>
      <c r="B460" s="84" t="str">
        <f>IF(MasterCMCopy!$X460="","---", "tedm:" &amp; IF(LEFT(MasterCMCopy!$C460, 3)="ND-", IF(LEFT(MasterCMCopy!$C464, 3)="ND-", MasterCMCopy!$L466, MasterCMCopy!$L464) &amp; "-" &amp; MasterCMCopy!$C460, MasterCMCopy!$L460 &amp; "-" &amp; MasterCMCopy!$I460))</f>
        <v>tedm:MG-NonPublishedInformation-ND-TenderValueHighestUnpublish</v>
      </c>
      <c r="C460" s="85" t="str">
        <f>IF(AND(LEFT(MasterCMCopy!$C460,6)="BT-195", OR(LEFT(MasterCMCopy!$C459,3)="ND-",$B460&lt;&gt;$B459)),MasterCMCopy!$L460,"")</f>
        <v/>
      </c>
      <c r="D460" s="84" t="str">
        <f>IF(AND(LEFT(MasterCMCopy!$C460,3)="ND-", OR(MasterCMCopy!$N460&lt;&gt;MasterCMCopy!$N459, MasterCMCopy!$P460&lt;&gt;MasterCMCopy!$P459)),MasterCMCopy!$C460,"")</f>
        <v>ND-TenderValueHighestUnpublish</v>
      </c>
      <c r="E460" s="84" t="str">
        <f>IF(AND(LEFT(MasterCMCopy!$C460,3)="ND-", OR(MasterCMCopy!$N460&lt;&gt;MasterCMCopy!$N459, MasterCMCopy!$P460&lt;&gt;MasterCMCopy!$P459)),MasterCMCopy!$N460,"")</f>
        <v>/*/ext:UBLExtensions/ext:UBLExtension/ext:ExtensionContent/efext:EformsExtension/efac:NoticeResult/efac:LotResult/efac:FieldsPrivacy[efbc:FieldIdentifierCode/text()='ten-val-hig']</v>
      </c>
      <c r="F460" s="86" t="str">
        <f>IFERROR(__xludf.DUMMYFUNCTION("IF($E460="""", """", REGEXEXTRACT($E460,""efbc:FieldIdentifierCode[^\]]+""))"),"efbc:FieldIdentifierCode/text()='ten-val-hig'")</f>
        <v>efbc:FieldIdentifierCode/text()='ten-val-hig'</v>
      </c>
      <c r="G460" s="87" t="str">
        <f>MasterCMCopy!A460</f>
        <v/>
      </c>
      <c r="H460" s="87" t="str">
        <f>MasterCMCopy!B460</f>
        <v/>
      </c>
      <c r="J460" s="86" t="str">
        <f>IF(LEFT(MasterCMCopy!$C460,3)="ND-", IF(LEFT(MasterCMCopy!$X460,10)&lt;&gt;"epo:NonPub", MasterCMCopy!$L460, IF(RIGHT(MasterCMCopy!$X460,13)="epo:Procedure", "MG-Procedure", "")), "")</f>
        <v/>
      </c>
      <c r="K460" s="85" t="str">
        <f>IF(J460="", "", IF(J460="MG-Procedure", "ND-Root", MasterCMCopy!H460))</f>
        <v/>
      </c>
      <c r="L460" s="84" t="str">
        <f>IF($J460="", "", MasterCMCopy!$C460 &amp; " (concernsMaskedObject)")</f>
        <v/>
      </c>
      <c r="M460" s="84" t="str">
        <f>IFERROR(__xludf.DUMMYFUNCTION("IF($J460="""", """", ""Connection from NonPublishedInformation to "" &amp; REGEXEXTRACT(MasterCMCopy!$X460, "".*:(.*)"") &amp; "" under "" &amp; $J460 &amp; ""_"" &amp; $K460)"),"")</f>
        <v/>
      </c>
      <c r="N460" s="84" t="str">
        <f t="shared" si="6"/>
        <v/>
      </c>
      <c r="O460" s="86" t="str">
        <f>IFERROR(__xludf.DUMMYFUNCTION("IF($J460="""", """", IF($J460=""MG-Procedure"", """", REGEXREPLACE(MasterCMCopy!$P460,""\[[^\]]+\]"","""")))"),"")</f>
        <v/>
      </c>
      <c r="P460" s="83" t="str">
        <f>IFERROR(__xludf.DUMMYFUNCTION("REGEXREPLACE($O460,""[^/]+"","".."")"),"")</f>
        <v/>
      </c>
      <c r="Q460" s="84" t="str">
        <f>IF(AND(LEFT(MasterCMCopy!$C460,6)="BT-195", OR(MasterCMCopy!$O460&lt;&gt;MasterCMCopy!$O459,$G460&lt;&gt;$G459,$H460&lt;&gt;$H459)),MasterCMCopy!$C460,"")</f>
        <v/>
      </c>
      <c r="R460" s="84" t="str">
        <f>IF(AND(LEFT(MasterCMCopy!$C460,6)="BT-195", OR(MasterCMCopy!$O460&lt;&gt;MasterCMCopy!$O459,$G460&lt;&gt;$G459,$H460&lt;&gt;$H459)), "The field " &amp; MasterCMCopy!$C460 &amp; ", " &amp; MasterCMCopy!$D460 &amp; ", specifies information to generate the URI of the masked property","")</f>
        <v/>
      </c>
      <c r="S460" s="84" t="str">
        <f>IF(AND(LEFT(MasterCMCopy!$C460,6)="BT-195", OR(MasterCMCopy!$O460&lt;&gt;MasterCMCopy!$O459,$G460&lt;&gt;$G459,$H460&lt;&gt;$H459)),MasterCMCopy!$O460,"")</f>
        <v/>
      </c>
      <c r="T460" s="84" t="str">
        <f>IFERROR(__xludf.DUMMYFUNCTION("IF(AND(LEFT(MasterCMCopy!$C460,6)=""BT-195"", MasterCMCopy!$O460&lt;&gt;MasterCMCopy!$O459),IFNA(REGEXEXTRACT(MasterCMCopy!$Y460,""&lt;(.*)&gt;""),""UNKNOWN""),"""")"),"")</f>
        <v/>
      </c>
      <c r="U460" s="84" t="str">
        <f>IF(AND(LEFT(MasterCMCopy!$C460,6)="BT-197", MasterCMCopy!$C460&lt;&gt;MasterCMCopy!$C459),MasterCMCopy!$C460,"")</f>
        <v/>
      </c>
      <c r="V460" s="84" t="str">
        <f>IF(AND(LEFT(MasterCMCopy!$C460,6)="BT-197", MasterCMCopy!$C460&lt;&gt;MasterCMCopy!$C459), "In " &amp; MasterCMCopy!$C460 &amp; ", " &amp; MasterCMCopy!$D460 &amp; ", we link to the at-voc:non-publication-justification controlled list","")</f>
        <v/>
      </c>
      <c r="W460" s="84" t="str">
        <f>IF(AND(LEFT(MasterCMCopy!$C460,6)="BT-198", MasterCMCopy!$C460&lt;&gt;MasterCMCopy!$C459),MasterCMCopy!$C460,"")</f>
        <v/>
      </c>
      <c r="X460" s="84" t="str">
        <f>IF(AND(LEFT(MasterCMCopy!$C460,6)="BT-198", MasterCMCopy!$C460&lt;&gt;MasterCMCopy!$C459), MasterCMCopy!$D460 &amp; IF(AND(MasterCMCopy!$C460=MasterCMCopy!$C461, MasterCMCopy!$D460&lt;&gt;MasterCMCopy!$D461), (" (" &amp; MasterCMCopy!$D461 &amp; " below SDK 1.6)"), ""),"")</f>
        <v/>
      </c>
      <c r="Y460" s="84" t="str">
        <f t="shared" si="2"/>
        <v>tedm:MG-langString-hasConfidentialityJustification--NonPublishedInformation-ND-TenderValueHighestUnpublish</v>
      </c>
      <c r="Z460" s="84" t="str">
        <f t="shared" si="3"/>
        <v>/*/ext:UBLExtensions/ext:UBLExtension/ext:ExtensionContent/efext:EformsExtension/efac:NoticeResult/efac:LotResult/efac:FieldsPrivacy[efbc:FieldIdentifierCode/text()='ten-val-hig']/efbc:ReasonDescription</v>
      </c>
      <c r="AA460" s="84" t="str">
        <f>IF(AND(LEFT(MasterCMCopy!$C460,6)="BT-196", MasterCMCopy!$C460&lt;&gt;MasterCMCopy!$C459),MasterCMCopy!$C460,"")</f>
        <v/>
      </c>
      <c r="AB460" s="84" t="str">
        <f>IF(AND(LEFT(MasterCMCopy!$C460,6)="BT-196", MasterCMCopy!$C460&lt;&gt;MasterCMCopy!$C459), MasterCMCopy!$D460 &amp; " of " &amp; MasterCMCopy!$L460 &amp; " under " &amp; MasterCMCopy!$I460,"")</f>
        <v/>
      </c>
      <c r="AC460" s="84" t="str">
        <f t="shared" si="4"/>
        <v/>
      </c>
      <c r="AD460" s="84" t="str">
        <f t="shared" si="5"/>
        <v/>
      </c>
    </row>
    <row r="461">
      <c r="A461" s="84" t="str">
        <f t="shared" si="1"/>
        <v/>
      </c>
      <c r="B461" s="84" t="str">
        <f>IF(MasterCMCopy!$X461="","---", "tedm:" &amp; IF(LEFT(MasterCMCopy!$C461, 3)="ND-", IF(LEFT(MasterCMCopy!$C465, 3)="ND-", MasterCMCopy!$L467, MasterCMCopy!$L465) &amp; "-" &amp; MasterCMCopy!$C461, MasterCMCopy!$L461 &amp; "-" &amp; MasterCMCopy!$I461))</f>
        <v>tedm:MG-NonPublishedInformation-ND-TenderValueHighestUnpublish</v>
      </c>
      <c r="C461" s="85" t="str">
        <f>IF(AND(LEFT(MasterCMCopy!$C461,6)="BT-195", OR(LEFT(MasterCMCopy!$C460,3)="ND-",$B461&lt;&gt;$B460)),MasterCMCopy!$L461,"")</f>
        <v/>
      </c>
      <c r="D461" s="84" t="str">
        <f>IF(AND(LEFT(MasterCMCopy!$C461,3)="ND-", OR(MasterCMCopy!$N461&lt;&gt;MasterCMCopy!$N460, MasterCMCopy!$P461&lt;&gt;MasterCMCopy!$P460)),MasterCMCopy!$C461,"")</f>
        <v/>
      </c>
      <c r="E461" s="84" t="str">
        <f>IF(AND(LEFT(MasterCMCopy!$C461,3)="ND-", OR(MasterCMCopy!$N461&lt;&gt;MasterCMCopy!$N460, MasterCMCopy!$P461&lt;&gt;MasterCMCopy!$P460)),MasterCMCopy!$N461,"")</f>
        <v/>
      </c>
      <c r="F461" s="86" t="str">
        <f>IFERROR(__xludf.DUMMYFUNCTION("IF($E461="""", """", REGEXEXTRACT($E461,""efbc:FieldIdentifierCode[^\]]+""))"),"")</f>
        <v/>
      </c>
      <c r="G461" s="87" t="str">
        <f>MasterCMCopy!A461</f>
        <v/>
      </c>
      <c r="H461" s="87" t="str">
        <f>MasterCMCopy!B461</f>
        <v/>
      </c>
      <c r="J461" s="86" t="str">
        <f>IF(LEFT(MasterCMCopy!$C461,3)="ND-", IF(LEFT(MasterCMCopy!$X461,10)&lt;&gt;"epo:NonPub", MasterCMCopy!$L461, IF(RIGHT(MasterCMCopy!$X461,13)="epo:Procedure", "MG-Procedure", "")), "")</f>
        <v/>
      </c>
      <c r="K461" s="85" t="str">
        <f>IF(J461="", "", IF(J461="MG-Procedure", "ND-Root", MasterCMCopy!H461))</f>
        <v/>
      </c>
      <c r="L461" s="84" t="str">
        <f>IF($J461="", "", MasterCMCopy!$C461 &amp; " (concernsMaskedObject)")</f>
        <v/>
      </c>
      <c r="M461" s="84" t="str">
        <f>IFERROR(__xludf.DUMMYFUNCTION("IF($J461="""", """", ""Connection from NonPublishedInformation to "" &amp; REGEXEXTRACT(MasterCMCopy!$X461, "".*:(.*)"") &amp; "" under "" &amp; $J461 &amp; ""_"" &amp; $K461)"),"")</f>
        <v/>
      </c>
      <c r="N461" s="84" t="str">
        <f t="shared" si="6"/>
        <v/>
      </c>
      <c r="O461" s="86" t="str">
        <f>IFERROR(__xludf.DUMMYFUNCTION("IF($J461="""", """", IF($J461=""MG-Procedure"", """", REGEXREPLACE(MasterCMCopy!$P461,""\[[^\]]+\]"","""")))"),"")</f>
        <v/>
      </c>
      <c r="P461" s="83" t="str">
        <f>IFERROR(__xludf.DUMMYFUNCTION("REGEXREPLACE($O461,""[^/]+"","".."")"),"")</f>
        <v/>
      </c>
      <c r="Q461" s="84" t="str">
        <f>IF(AND(LEFT(MasterCMCopy!$C461,6)="BT-195", OR(MasterCMCopy!$O461&lt;&gt;MasterCMCopy!$O460,$G461&lt;&gt;$G460,$H461&lt;&gt;$H460)),MasterCMCopy!$C461,"")</f>
        <v/>
      </c>
      <c r="R461" s="84" t="str">
        <f>IF(AND(LEFT(MasterCMCopy!$C461,6)="BT-195", OR(MasterCMCopy!$O461&lt;&gt;MasterCMCopy!$O460,$G461&lt;&gt;$G460,$H461&lt;&gt;$H460)), "The field " &amp; MasterCMCopy!$C461 &amp; ", " &amp; MasterCMCopy!$D461 &amp; ", specifies information to generate the URI of the masked property","")</f>
        <v/>
      </c>
      <c r="S461" s="84" t="str">
        <f>IF(AND(LEFT(MasterCMCopy!$C461,6)="BT-195", OR(MasterCMCopy!$O461&lt;&gt;MasterCMCopy!$O460,$G461&lt;&gt;$G460,$H461&lt;&gt;$H460)),MasterCMCopy!$O461,"")</f>
        <v/>
      </c>
      <c r="T461" s="84" t="str">
        <f>IFERROR(__xludf.DUMMYFUNCTION("IF(AND(LEFT(MasterCMCopy!$C461,6)=""BT-195"", MasterCMCopy!$O461&lt;&gt;MasterCMCopy!$O460),IFNA(REGEXEXTRACT(MasterCMCopy!$Y461,""&lt;(.*)&gt;""),""UNKNOWN""),"""")"),"")</f>
        <v/>
      </c>
      <c r="U461" s="84" t="str">
        <f>IF(AND(LEFT(MasterCMCopy!$C461,6)="BT-197", MasterCMCopy!$C461&lt;&gt;MasterCMCopy!$C460),MasterCMCopy!$C461,"")</f>
        <v/>
      </c>
      <c r="V461" s="84" t="str">
        <f>IF(AND(LEFT(MasterCMCopy!$C461,6)="BT-197", MasterCMCopy!$C461&lt;&gt;MasterCMCopy!$C460), "In " &amp; MasterCMCopy!$C461 &amp; ", " &amp; MasterCMCopy!$D461 &amp; ", we link to the at-voc:non-publication-justification controlled list","")</f>
        <v/>
      </c>
      <c r="W461" s="84" t="str">
        <f>IF(AND(LEFT(MasterCMCopy!$C461,6)="BT-198", MasterCMCopy!$C461&lt;&gt;MasterCMCopy!$C460),MasterCMCopy!$C461,"")</f>
        <v/>
      </c>
      <c r="X461" s="84" t="str">
        <f>IF(AND(LEFT(MasterCMCopy!$C461,6)="BT-198", MasterCMCopy!$C461&lt;&gt;MasterCMCopy!$C460), MasterCMCopy!$D461 &amp; IF(AND(MasterCMCopy!$C461=MasterCMCopy!$C462, MasterCMCopy!$D461&lt;&gt;MasterCMCopy!$D462), (" (" &amp; MasterCMCopy!$D462 &amp; " below SDK 1.6)"), ""),"")</f>
        <v/>
      </c>
      <c r="Y461" s="84" t="str">
        <f t="shared" si="2"/>
        <v>tedm:MG-langString-hasConfidentialityJustification--NonPublishedInformation-ND-TenderValueHighestUnpublish</v>
      </c>
      <c r="Z461" s="84" t="str">
        <f t="shared" si="3"/>
        <v/>
      </c>
      <c r="AA461" s="84" t="str">
        <f>IF(AND(LEFT(MasterCMCopy!$C461,6)="BT-196", MasterCMCopy!$C461&lt;&gt;MasterCMCopy!$C460),MasterCMCopy!$C461,"")</f>
        <v/>
      </c>
      <c r="AB461" s="84" t="str">
        <f>IF(AND(LEFT(MasterCMCopy!$C461,6)="BT-196", MasterCMCopy!$C461&lt;&gt;MasterCMCopy!$C460), MasterCMCopy!$D461 &amp; " of " &amp; MasterCMCopy!$L461 &amp; " under " &amp; MasterCMCopy!$I461,"")</f>
        <v/>
      </c>
      <c r="AC461" s="84" t="str">
        <f t="shared" si="4"/>
        <v/>
      </c>
      <c r="AD461" s="84" t="str">
        <f t="shared" si="5"/>
        <v/>
      </c>
    </row>
    <row r="462">
      <c r="A462" s="84" t="str">
        <f t="shared" si="1"/>
        <v/>
      </c>
      <c r="B462" s="84" t="str">
        <f>IF(MasterCMCopy!$X462="","---", "tedm:" &amp; IF(LEFT(MasterCMCopy!$C462, 3)="ND-", IF(LEFT(MasterCMCopy!$C466, 3)="ND-", MasterCMCopy!$L468, MasterCMCopy!$L466) &amp; "-" &amp; MasterCMCopy!$C462, MasterCMCopy!$L462 &amp; "-" &amp; MasterCMCopy!$I462))</f>
        <v>tedm:MG-NonPublishedInformation-ND-TenderValueHighestUnpublish</v>
      </c>
      <c r="C462" s="85" t="str">
        <f>IF(AND(LEFT(MasterCMCopy!$C462,6)="BT-195", OR(LEFT(MasterCMCopy!$C461,3)="ND-",$B462&lt;&gt;$B461)),MasterCMCopy!$L462,"")</f>
        <v/>
      </c>
      <c r="D462" s="84" t="str">
        <f>IF(AND(LEFT(MasterCMCopy!$C462,3)="ND-", OR(MasterCMCopy!$N462&lt;&gt;MasterCMCopy!$N461, MasterCMCopy!$P462&lt;&gt;MasterCMCopy!$P461)),MasterCMCopy!$C462,"")</f>
        <v/>
      </c>
      <c r="E462" s="84" t="str">
        <f>IF(AND(LEFT(MasterCMCopy!$C462,3)="ND-", OR(MasterCMCopy!$N462&lt;&gt;MasterCMCopy!$N461, MasterCMCopy!$P462&lt;&gt;MasterCMCopy!$P461)),MasterCMCopy!$N462,"")</f>
        <v/>
      </c>
      <c r="F462" s="86" t="str">
        <f>IFERROR(__xludf.DUMMYFUNCTION("IF($E462="""", """", REGEXEXTRACT($E462,""efbc:FieldIdentifierCode[^\]]+""))"),"")</f>
        <v/>
      </c>
      <c r="G462" s="87" t="str">
        <f>MasterCMCopy!A462</f>
        <v/>
      </c>
      <c r="H462" s="87" t="str">
        <f>MasterCMCopy!B462</f>
        <v/>
      </c>
      <c r="J462" s="86" t="str">
        <f>IF(LEFT(MasterCMCopy!$C462,3)="ND-", IF(LEFT(MasterCMCopy!$X462,10)&lt;&gt;"epo:NonPub", MasterCMCopy!$L462, IF(RIGHT(MasterCMCopy!$X462,13)="epo:Procedure", "MG-Procedure", "")), "")</f>
        <v>MG-MonetaryValue-hasHighestReceivedTenderValue-SubmissionStatisticalInformation</v>
      </c>
      <c r="K462" s="85" t="str">
        <f>IF(J462="", "", IF(J462="MG-Procedure", "ND-Root", MasterCMCopy!H462))</f>
        <v>ND-LotResult</v>
      </c>
      <c r="L462" s="84" t="str">
        <f>IF($J462="", "", MasterCMCopy!$C462 &amp; " (concernsMaskedObject)")</f>
        <v>ND-TenderValueHighestUnpublish (concernsMaskedObject)</v>
      </c>
      <c r="M462" s="84" t="str">
        <f>IFERROR(__xludf.DUMMYFUNCTION("IF($J462="""", """", ""Connection from NonPublishedInformation to "" &amp; REGEXEXTRACT(MasterCMCopy!$X462, "".*:(.*)"") &amp; "" under "" &amp; $J462 &amp; ""_"" &amp; $K462)"),"Connection from NonPublishedInformation to MonetaryValue under MG-MonetaryValue-hasHighestReceivedTenderValue-SubmissionStatisticalInformation_ND-LotResult")</f>
        <v>Connection from NonPublishedInformation to MonetaryValue under MG-MonetaryValue-hasHighestReceivedTenderValue-SubmissionStatisticalInformation_ND-LotResult</v>
      </c>
      <c r="N462" s="84" t="str">
        <f t="shared" si="6"/>
        <v>tedm:MG-MonetaryValue-hasHighestReceivedTenderValue-SubmissionStatisticalInformation_ND-LotResult</v>
      </c>
      <c r="O462" s="86" t="str">
        <f>IFERROR(__xludf.DUMMYFUNCTION("IF($J462="""", """", IF($J462=""MG-Procedure"", """", REGEXREPLACE(MasterCMCopy!$P462,""\[[^\]]+\]"","""")))"),"efac:FieldsPrivacy")</f>
        <v>efac:FieldsPrivacy</v>
      </c>
      <c r="P462" s="83" t="str">
        <f>IFERROR(__xludf.DUMMYFUNCTION("REGEXREPLACE($O462,""[^/]+"","".."")"),"..")</f>
        <v>..</v>
      </c>
      <c r="Q462" s="84" t="str">
        <f>IF(AND(LEFT(MasterCMCopy!$C462,6)="BT-195", OR(MasterCMCopy!$O462&lt;&gt;MasterCMCopy!$O461,$G462&lt;&gt;$G461,$H462&lt;&gt;$H461)),MasterCMCopy!$C462,"")</f>
        <v/>
      </c>
      <c r="R462" s="84" t="str">
        <f>IF(AND(LEFT(MasterCMCopy!$C462,6)="BT-195", OR(MasterCMCopy!$O462&lt;&gt;MasterCMCopy!$O461,$G462&lt;&gt;$G461,$H462&lt;&gt;$H461)), "The field " &amp; MasterCMCopy!$C462 &amp; ", " &amp; MasterCMCopy!$D462 &amp; ", specifies information to generate the URI of the masked property","")</f>
        <v/>
      </c>
      <c r="S462" s="84" t="str">
        <f>IF(AND(LEFT(MasterCMCopy!$C462,6)="BT-195", OR(MasterCMCopy!$O462&lt;&gt;MasterCMCopy!$O461,$G462&lt;&gt;$G461,$H462&lt;&gt;$H461)),MasterCMCopy!$O462,"")</f>
        <v/>
      </c>
      <c r="T462" s="84" t="str">
        <f>IFERROR(__xludf.DUMMYFUNCTION("IF(AND(LEFT(MasterCMCopy!$C462,6)=""BT-195"", MasterCMCopy!$O462&lt;&gt;MasterCMCopy!$O461),IFNA(REGEXEXTRACT(MasterCMCopy!$Y462,""&lt;(.*)&gt;""),""UNKNOWN""),"""")"),"")</f>
        <v/>
      </c>
      <c r="U462" s="84" t="str">
        <f>IF(AND(LEFT(MasterCMCopy!$C462,6)="BT-197", MasterCMCopy!$C462&lt;&gt;MasterCMCopy!$C461),MasterCMCopy!$C462,"")</f>
        <v/>
      </c>
      <c r="V462" s="84" t="str">
        <f>IF(AND(LEFT(MasterCMCopy!$C462,6)="BT-197", MasterCMCopy!$C462&lt;&gt;MasterCMCopy!$C461), "In " &amp; MasterCMCopy!$C462 &amp; ", " &amp; MasterCMCopy!$D462 &amp; ", we link to the at-voc:non-publication-justification controlled list","")</f>
        <v/>
      </c>
      <c r="W462" s="84" t="str">
        <f>IF(AND(LEFT(MasterCMCopy!$C462,6)="BT-198", MasterCMCopy!$C462&lt;&gt;MasterCMCopy!$C461),MasterCMCopy!$C462,"")</f>
        <v/>
      </c>
      <c r="X462" s="84" t="str">
        <f>IF(AND(LEFT(MasterCMCopy!$C462,6)="BT-198", MasterCMCopy!$C462&lt;&gt;MasterCMCopy!$C461), MasterCMCopy!$D462 &amp; IF(AND(MasterCMCopy!$C462=MasterCMCopy!$C463, MasterCMCopy!$D462&lt;&gt;MasterCMCopy!$D463), (" (" &amp; MasterCMCopy!$D463 &amp; " below SDK 1.6)"), ""),"")</f>
        <v/>
      </c>
      <c r="Y462" s="84" t="str">
        <f t="shared" si="2"/>
        <v>tedm:MG-langString-hasConfidentialityJustification--NonPublishedInformation-ND-TenderValueHighestUnpublish</v>
      </c>
      <c r="Z462" s="84" t="str">
        <f t="shared" si="3"/>
        <v/>
      </c>
      <c r="AA462" s="84" t="str">
        <f>IF(AND(LEFT(MasterCMCopy!$C462,6)="BT-196", MasterCMCopy!$C462&lt;&gt;MasterCMCopy!$C461),MasterCMCopy!$C462,"")</f>
        <v/>
      </c>
      <c r="AB462" s="84" t="str">
        <f>IF(AND(LEFT(MasterCMCopy!$C462,6)="BT-196", MasterCMCopy!$C462&lt;&gt;MasterCMCopy!$C461), MasterCMCopy!$D462 &amp; " of " &amp; MasterCMCopy!$L462 &amp; " under " &amp; MasterCMCopy!$I462,"")</f>
        <v/>
      </c>
      <c r="AC462" s="84" t="str">
        <f t="shared" si="4"/>
        <v/>
      </c>
      <c r="AD462" s="84" t="str">
        <f t="shared" si="5"/>
        <v/>
      </c>
    </row>
    <row r="463">
      <c r="A463" s="84" t="str">
        <f t="shared" si="1"/>
        <v/>
      </c>
      <c r="B463" s="84" t="str">
        <f>IF(MasterCMCopy!$X463="","---", "tedm:" &amp; IF(LEFT(MasterCMCopy!$C463, 3)="ND-", IF(LEFT(MasterCMCopy!$C467, 3)="ND-", MasterCMCopy!$L469, MasterCMCopy!$L467) &amp; "-" &amp; MasterCMCopy!$C463, MasterCMCopy!$L463 &amp; "-" &amp; MasterCMCopy!$I463))</f>
        <v>tedm:MG-NonPublishedInformation-ND-TenderValueHighestUnpublish</v>
      </c>
      <c r="C463" s="85" t="str">
        <f>IF(AND(LEFT(MasterCMCopy!$C463,6)="BT-195", OR(LEFT(MasterCMCopy!$C462,3)="ND-",$B463&lt;&gt;$B462)),MasterCMCopy!$L463,"")</f>
        <v>MG-NonPublishedInformation</v>
      </c>
      <c r="D463" s="84" t="str">
        <f>IF(AND(LEFT(MasterCMCopy!$C463,3)="ND-", OR(MasterCMCopy!$N463&lt;&gt;MasterCMCopy!$N462, MasterCMCopy!$P463&lt;&gt;MasterCMCopy!$P462)),MasterCMCopy!$C463,"")</f>
        <v/>
      </c>
      <c r="E463" s="84" t="str">
        <f>IF(AND(LEFT(MasterCMCopy!$C463,3)="ND-", OR(MasterCMCopy!$N463&lt;&gt;MasterCMCopy!$N462, MasterCMCopy!$P463&lt;&gt;MasterCMCopy!$P462)),MasterCMCopy!$N463,"")</f>
        <v/>
      </c>
      <c r="F463" s="86" t="str">
        <f>IFERROR(__xludf.DUMMYFUNCTION("IF($E463="""", """", REGEXEXTRACT($E463,""efbc:FieldIdentifierCode[^\]]+""))"),"")</f>
        <v/>
      </c>
      <c r="G463" s="87" t="str">
        <f>MasterCMCopy!A463</f>
        <v/>
      </c>
      <c r="H463" s="87" t="str">
        <f>MasterCMCopy!B463</f>
        <v/>
      </c>
      <c r="J463" s="86" t="str">
        <f>IF(LEFT(MasterCMCopy!$C463,3)="ND-", IF(LEFT(MasterCMCopy!$X463,10)&lt;&gt;"epo:NonPub", MasterCMCopy!$L463, IF(RIGHT(MasterCMCopy!$X463,13)="epo:Procedure", "MG-Procedure", "")), "")</f>
        <v/>
      </c>
      <c r="K463" s="85" t="str">
        <f>IF(J463="", "", IF(J463="MG-Procedure", "ND-Root", MasterCMCopy!H463))</f>
        <v/>
      </c>
      <c r="L463" s="84" t="str">
        <f>IF($J463="", "", MasterCMCopy!$C463 &amp; " (concernsMaskedObject)")</f>
        <v/>
      </c>
      <c r="M463" s="84" t="str">
        <f>IFERROR(__xludf.DUMMYFUNCTION("IF($J463="""", """", ""Connection from NonPublishedInformation to "" &amp; REGEXEXTRACT(MasterCMCopy!$X463, "".*:(.*)"") &amp; "" under "" &amp; $J463 &amp; ""_"" &amp; $K463)"),"")</f>
        <v/>
      </c>
      <c r="N463" s="84" t="str">
        <f t="shared" si="6"/>
        <v/>
      </c>
      <c r="O463" s="86" t="str">
        <f>IFERROR(__xludf.DUMMYFUNCTION("IF($J463="""", """", IF($J463=""MG-Procedure"", """", REGEXREPLACE(MasterCMCopy!$P463,""\[[^\]]+\]"","""")))"),"")</f>
        <v/>
      </c>
      <c r="P463" s="83" t="str">
        <f>IFERROR(__xludf.DUMMYFUNCTION("REGEXREPLACE($O463,""[^/]+"","".."")"),"")</f>
        <v/>
      </c>
      <c r="Q463" s="84" t="str">
        <f>IF(AND(LEFT(MasterCMCopy!$C463,6)="BT-195", OR(MasterCMCopy!$O463&lt;&gt;MasterCMCopy!$O462,$G463&lt;&gt;$G462,$H463&lt;&gt;$H462)),MasterCMCopy!$C463,"")</f>
        <v>BT-195(BT-711)-LotResult</v>
      </c>
      <c r="R463" s="84" t="str">
        <f>IF(AND(LEFT(MasterCMCopy!$C463,6)="BT-195", OR(MasterCMCopy!$O463&lt;&gt;MasterCMCopy!$O462,$G463&lt;&gt;$G462,$H463&lt;&gt;$H462)), "The field " &amp; MasterCMCopy!$C463 &amp; ", " &amp; MasterCMCopy!$D463 &amp; ", specifies information to generate the URI of the masked property","")</f>
        <v>The field BT-195(BT-711)-LotResult, Unpublished Identifier, specifies information to generate the URI of the masked property</v>
      </c>
      <c r="S463" s="84" t="str">
        <f>IF(AND(LEFT(MasterCMCopy!$C463,6)="BT-195", OR(MasterCMCopy!$O463&lt;&gt;MasterCMCopy!$O462,$G463&lt;&gt;$G462,$H463&lt;&gt;$H462)),MasterCMCopy!$O463,"")</f>
        <v>efbc:FieldIdentifierCode/text() = 'ten-val-hig'</v>
      </c>
      <c r="T463" s="88" t="str">
        <f>IFERROR(__xludf.DUMMYFUNCTION("IF(AND(LEFT(MasterCMCopy!$C463,6)=""BT-195"", MasterCMCopy!$O463&lt;&gt;MasterCMCopy!$O462),IFNA(REGEXEXTRACT(MasterCMCopy!$Y463,""&lt;(.*)&gt;""),""UNKNOWN""),"""")"),"http://data.europa.eu/a4g/ontology#hasAmountValue")</f>
        <v>http://data.europa.eu/a4g/ontology#hasAmountValue</v>
      </c>
      <c r="U463" s="84" t="str">
        <f>IF(AND(LEFT(MasterCMCopy!$C463,6)="BT-197", MasterCMCopy!$C463&lt;&gt;MasterCMCopy!$C462),MasterCMCopy!$C463,"")</f>
        <v/>
      </c>
      <c r="V463" s="84" t="str">
        <f>IF(AND(LEFT(MasterCMCopy!$C463,6)="BT-197", MasterCMCopy!$C463&lt;&gt;MasterCMCopy!$C462), "In " &amp; MasterCMCopy!$C463 &amp; ", " &amp; MasterCMCopy!$D463 &amp; ", we link to the at-voc:non-publication-justification controlled list","")</f>
        <v/>
      </c>
      <c r="W463" s="84" t="str">
        <f>IF(AND(LEFT(MasterCMCopy!$C463,6)="BT-198", MasterCMCopy!$C463&lt;&gt;MasterCMCopy!$C462),MasterCMCopy!$C463,"")</f>
        <v/>
      </c>
      <c r="X463" s="84" t="str">
        <f>IF(AND(LEFT(MasterCMCopy!$C463,6)="BT-198", MasterCMCopy!$C463&lt;&gt;MasterCMCopy!$C462), MasterCMCopy!$D463 &amp; IF(AND(MasterCMCopy!$C463=MasterCMCopy!$C464, MasterCMCopy!$D463&lt;&gt;MasterCMCopy!$D464), (" (" &amp; MasterCMCopy!$D464 &amp; " below SDK 1.6)"), ""),"")</f>
        <v/>
      </c>
      <c r="Y463" s="84" t="str">
        <f t="shared" si="2"/>
        <v>tedm:MG-langString-hasConfidentialityJustification--NonPublishedInformation-ND-TenderValueHighestUnpublish</v>
      </c>
      <c r="Z463" s="84" t="str">
        <f t="shared" si="3"/>
        <v/>
      </c>
      <c r="AA463" s="84" t="str">
        <f>IF(AND(LEFT(MasterCMCopy!$C463,6)="BT-196", MasterCMCopy!$C463&lt;&gt;MasterCMCopy!$C462),MasterCMCopy!$C463,"")</f>
        <v/>
      </c>
      <c r="AB463" s="84" t="str">
        <f>IF(AND(LEFT(MasterCMCopy!$C463,6)="BT-196", MasterCMCopy!$C463&lt;&gt;MasterCMCopy!$C462), MasterCMCopy!$D463 &amp; " of " &amp; MasterCMCopy!$L463 &amp; " under " &amp; MasterCMCopy!$I463,"")</f>
        <v/>
      </c>
      <c r="AC463" s="84" t="str">
        <f t="shared" si="4"/>
        <v/>
      </c>
      <c r="AD463" s="84" t="str">
        <f t="shared" si="5"/>
        <v/>
      </c>
    </row>
    <row r="464">
      <c r="A464" s="84" t="str">
        <f t="shared" si="1"/>
        <v/>
      </c>
      <c r="B464" s="84" t="str">
        <f>IF(MasterCMCopy!$X464="","---", "tedm:" &amp; IF(LEFT(MasterCMCopy!$C464, 3)="ND-", IF(LEFT(MasterCMCopy!$C468, 3)="ND-", MasterCMCopy!$L470, MasterCMCopy!$L468) &amp; "-" &amp; MasterCMCopy!$C464, MasterCMCopy!$L464 &amp; "-" &amp; MasterCMCopy!$I464))</f>
        <v>tedm:MG-NonPublishedInformation-ND-TenderValueHighestUnpublish</v>
      </c>
      <c r="C464" s="85" t="str">
        <f>IF(AND(LEFT(MasterCMCopy!$C464,6)="BT-195", OR(LEFT(MasterCMCopy!$C463,3)="ND-",$B464&lt;&gt;$B463)),MasterCMCopy!$L464,"")</f>
        <v/>
      </c>
      <c r="D464" s="84" t="str">
        <f>IF(AND(LEFT(MasterCMCopy!$C464,3)="ND-", OR(MasterCMCopy!$N464&lt;&gt;MasterCMCopy!$N463, MasterCMCopy!$P464&lt;&gt;MasterCMCopy!$P463)),MasterCMCopy!$C464,"")</f>
        <v/>
      </c>
      <c r="E464" s="84" t="str">
        <f>IF(AND(LEFT(MasterCMCopy!$C464,3)="ND-", OR(MasterCMCopy!$N464&lt;&gt;MasterCMCopy!$N463, MasterCMCopy!$P464&lt;&gt;MasterCMCopy!$P463)),MasterCMCopy!$N464,"")</f>
        <v/>
      </c>
      <c r="F464" s="86" t="str">
        <f>IFERROR(__xludf.DUMMYFUNCTION("IF($E464="""", """", REGEXEXTRACT($E464,""efbc:FieldIdentifierCode[^\]]+""))"),"")</f>
        <v/>
      </c>
      <c r="G464" s="87" t="str">
        <f>MasterCMCopy!A464</f>
        <v/>
      </c>
      <c r="H464" s="87" t="str">
        <f>MasterCMCopy!B464</f>
        <v/>
      </c>
      <c r="J464" s="86" t="str">
        <f>IF(LEFT(MasterCMCopy!$C464,3)="ND-", IF(LEFT(MasterCMCopy!$X464,10)&lt;&gt;"epo:NonPub", MasterCMCopy!$L464, IF(RIGHT(MasterCMCopy!$X464,13)="epo:Procedure", "MG-Procedure", "")), "")</f>
        <v/>
      </c>
      <c r="K464" s="85" t="str">
        <f>IF(J464="", "", IF(J464="MG-Procedure", "ND-Root", MasterCMCopy!H464))</f>
        <v/>
      </c>
      <c r="L464" s="84" t="str">
        <f>IF($J464="", "", MasterCMCopy!$C464 &amp; " (concernsMaskedObject)")</f>
        <v/>
      </c>
      <c r="M464" s="84" t="str">
        <f>IFERROR(__xludf.DUMMYFUNCTION("IF($J464="""", """", ""Connection from NonPublishedInformation to "" &amp; REGEXEXTRACT(MasterCMCopy!$X464, "".*:(.*)"") &amp; "" under "" &amp; $J464 &amp; ""_"" &amp; $K464)"),"")</f>
        <v/>
      </c>
      <c r="N464" s="84" t="str">
        <f t="shared" si="6"/>
        <v/>
      </c>
      <c r="O464" s="86" t="str">
        <f>IFERROR(__xludf.DUMMYFUNCTION("IF($J464="""", """", IF($J464=""MG-Procedure"", """", REGEXREPLACE(MasterCMCopy!$P464,""\[[^\]]+\]"","""")))"),"")</f>
        <v/>
      </c>
      <c r="P464" s="83" t="str">
        <f>IFERROR(__xludf.DUMMYFUNCTION("REGEXREPLACE($O464,""[^/]+"","".."")"),"")</f>
        <v/>
      </c>
      <c r="Q464" s="84" t="str">
        <f>IF(AND(LEFT(MasterCMCopy!$C464,6)="BT-195", OR(MasterCMCopy!$O464&lt;&gt;MasterCMCopy!$O463,$G464&lt;&gt;$G463,$H464&lt;&gt;$H463)),MasterCMCopy!$C464,"")</f>
        <v/>
      </c>
      <c r="R464" s="84" t="str">
        <f>IF(AND(LEFT(MasterCMCopy!$C464,6)="BT-195", OR(MasterCMCopy!$O464&lt;&gt;MasterCMCopy!$O463,$G464&lt;&gt;$G463,$H464&lt;&gt;$H463)), "The field " &amp; MasterCMCopy!$C464 &amp; ", " &amp; MasterCMCopy!$D464 &amp; ", specifies information to generate the URI of the masked property","")</f>
        <v/>
      </c>
      <c r="S464" s="84" t="str">
        <f>IF(AND(LEFT(MasterCMCopy!$C464,6)="BT-195", OR(MasterCMCopy!$O464&lt;&gt;MasterCMCopy!$O463,$G464&lt;&gt;$G463,$H464&lt;&gt;$H463)),MasterCMCopy!$O464,"")</f>
        <v/>
      </c>
      <c r="T464" s="84" t="str">
        <f>IFERROR(__xludf.DUMMYFUNCTION("IF(AND(LEFT(MasterCMCopy!$C464,6)=""BT-195"", MasterCMCopy!$O464&lt;&gt;MasterCMCopy!$O463),IFNA(REGEXEXTRACT(MasterCMCopy!$Y464,""&lt;(.*)&gt;""),""UNKNOWN""),"""")"),"")</f>
        <v/>
      </c>
      <c r="U464" s="84" t="str">
        <f>IF(AND(LEFT(MasterCMCopy!$C464,6)="BT-197", MasterCMCopy!$C464&lt;&gt;MasterCMCopy!$C463),MasterCMCopy!$C464,"")</f>
        <v/>
      </c>
      <c r="V464" s="84" t="str">
        <f>IF(AND(LEFT(MasterCMCopy!$C464,6)="BT-197", MasterCMCopy!$C464&lt;&gt;MasterCMCopy!$C463), "In " &amp; MasterCMCopy!$C464 &amp; ", " &amp; MasterCMCopy!$D464 &amp; ", we link to the at-voc:non-publication-justification controlled list","")</f>
        <v/>
      </c>
      <c r="W464" s="84" t="str">
        <f>IF(AND(LEFT(MasterCMCopy!$C464,6)="BT-198", MasterCMCopy!$C464&lt;&gt;MasterCMCopy!$C463),MasterCMCopy!$C464,"")</f>
        <v/>
      </c>
      <c r="X464" s="84" t="str">
        <f>IF(AND(LEFT(MasterCMCopy!$C464,6)="BT-198", MasterCMCopy!$C464&lt;&gt;MasterCMCopy!$C463), MasterCMCopy!$D464 &amp; IF(AND(MasterCMCopy!$C464=MasterCMCopy!$C465, MasterCMCopy!$D464&lt;&gt;MasterCMCopy!$D465), (" (" &amp; MasterCMCopy!$D465 &amp; " below SDK 1.6)"), ""),"")</f>
        <v/>
      </c>
      <c r="Y464" s="84" t="str">
        <f t="shared" si="2"/>
        <v>tedm:MG-langString-hasConfidentialityJustification--NonPublishedInformation-ND-TenderValueHighestUnpublish</v>
      </c>
      <c r="Z464" s="84" t="str">
        <f t="shared" si="3"/>
        <v/>
      </c>
      <c r="AA464" s="84" t="str">
        <f>IF(AND(LEFT(MasterCMCopy!$C464,6)="BT-196", MasterCMCopy!$C464&lt;&gt;MasterCMCopy!$C463),MasterCMCopy!$C464,"")</f>
        <v>BT-196(BT-711)-LotResult</v>
      </c>
      <c r="AB464" s="84" t="str">
        <f>IF(AND(LEFT(MasterCMCopy!$C464,6)="BT-196", MasterCMCopy!$C464&lt;&gt;MasterCMCopy!$C463), MasterCMCopy!$D464 &amp; " of " &amp; MasterCMCopy!$L464 &amp; " under " &amp; MasterCMCopy!$I464,"")</f>
        <v>Unpublished Justification Description of MG-NonPublishedInformation under ND-TenderValueHighestUnpublish</v>
      </c>
      <c r="AC464" s="84" t="str">
        <f t="shared" si="4"/>
        <v>BT-196(BT-711)-LotResult-Language</v>
      </c>
      <c r="AD464" s="84" t="str">
        <f t="shared" si="5"/>
        <v>Language of Unpublished Justification Description of MG-NonPublishedInformation under ND-TenderValueHighestUnpublish</v>
      </c>
    </row>
    <row r="465">
      <c r="A465" s="84" t="str">
        <f t="shared" si="1"/>
        <v/>
      </c>
      <c r="B465" s="84" t="str">
        <f>IF(MasterCMCopy!$X465="","---", "tedm:" &amp; IF(LEFT(MasterCMCopy!$C465, 3)="ND-", IF(LEFT(MasterCMCopy!$C469, 3)="ND-", MasterCMCopy!$L471, MasterCMCopy!$L469) &amp; "-" &amp; MasterCMCopy!$C465, MasterCMCopy!$L465 &amp; "-" &amp; MasterCMCopy!$I465))</f>
        <v>tedm:MG-NonPublishedInformation-ND-TenderValueHighestUnpublish</v>
      </c>
      <c r="C465" s="85" t="str">
        <f>IF(AND(LEFT(MasterCMCopy!$C465,6)="BT-195", OR(LEFT(MasterCMCopy!$C464,3)="ND-",$B465&lt;&gt;$B464)),MasterCMCopy!$L465,"")</f>
        <v/>
      </c>
      <c r="D465" s="84" t="str">
        <f>IF(AND(LEFT(MasterCMCopy!$C465,3)="ND-", OR(MasterCMCopy!$N465&lt;&gt;MasterCMCopy!$N464, MasterCMCopy!$P465&lt;&gt;MasterCMCopy!$P464)),MasterCMCopy!$C465,"")</f>
        <v/>
      </c>
      <c r="E465" s="84" t="str">
        <f>IF(AND(LEFT(MasterCMCopy!$C465,3)="ND-", OR(MasterCMCopy!$N465&lt;&gt;MasterCMCopy!$N464, MasterCMCopy!$P465&lt;&gt;MasterCMCopy!$P464)),MasterCMCopy!$N465,"")</f>
        <v/>
      </c>
      <c r="F465" s="86" t="str">
        <f>IFERROR(__xludf.DUMMYFUNCTION("IF($E465="""", """", REGEXEXTRACT($E465,""efbc:FieldIdentifierCode[^\]]+""))"),"")</f>
        <v/>
      </c>
      <c r="G465" s="87" t="str">
        <f>MasterCMCopy!A465</f>
        <v/>
      </c>
      <c r="H465" s="87" t="str">
        <f>MasterCMCopy!B465</f>
        <v/>
      </c>
      <c r="J465" s="86" t="str">
        <f>IF(LEFT(MasterCMCopy!$C465,3)="ND-", IF(LEFT(MasterCMCopy!$X465,10)&lt;&gt;"epo:NonPub", MasterCMCopy!$L465, IF(RIGHT(MasterCMCopy!$X465,13)="epo:Procedure", "MG-Procedure", "")), "")</f>
        <v/>
      </c>
      <c r="K465" s="85" t="str">
        <f>IF(J465="", "", IF(J465="MG-Procedure", "ND-Root", MasterCMCopy!H465))</f>
        <v/>
      </c>
      <c r="L465" s="84" t="str">
        <f>IF($J465="", "", MasterCMCopy!$C465 &amp; " (concernsMaskedObject)")</f>
        <v/>
      </c>
      <c r="M465" s="84" t="str">
        <f>IFERROR(__xludf.DUMMYFUNCTION("IF($J465="""", """", ""Connection from NonPublishedInformation to "" &amp; REGEXEXTRACT(MasterCMCopy!$X465, "".*:(.*)"") &amp; "" under "" &amp; $J465 &amp; ""_"" &amp; $K465)"),"")</f>
        <v/>
      </c>
      <c r="N465" s="84" t="str">
        <f t="shared" si="6"/>
        <v/>
      </c>
      <c r="O465" s="86" t="str">
        <f>IFERROR(__xludf.DUMMYFUNCTION("IF($J465="""", """", IF($J465=""MG-Procedure"", """", REGEXREPLACE(MasterCMCopy!$P465,""\[[^\]]+\]"","""")))"),"")</f>
        <v/>
      </c>
      <c r="P465" s="83" t="str">
        <f>IFERROR(__xludf.DUMMYFUNCTION("REGEXREPLACE($O465,""[^/]+"","".."")"),"")</f>
        <v/>
      </c>
      <c r="Q465" s="84" t="str">
        <f>IF(AND(LEFT(MasterCMCopy!$C465,6)="BT-195", OR(MasterCMCopy!$O465&lt;&gt;MasterCMCopy!$O464,$G465&lt;&gt;$G464,$H465&lt;&gt;$H464)),MasterCMCopy!$C465,"")</f>
        <v/>
      </c>
      <c r="R465" s="84" t="str">
        <f>IF(AND(LEFT(MasterCMCopy!$C465,6)="BT-195", OR(MasterCMCopy!$O465&lt;&gt;MasterCMCopy!$O464,$G465&lt;&gt;$G464,$H465&lt;&gt;$H464)), "The field " &amp; MasterCMCopy!$C465 &amp; ", " &amp; MasterCMCopy!$D465 &amp; ", specifies information to generate the URI of the masked property","")</f>
        <v/>
      </c>
      <c r="S465" s="84" t="str">
        <f>IF(AND(LEFT(MasterCMCopy!$C465,6)="BT-195", OR(MasterCMCopy!$O465&lt;&gt;MasterCMCopy!$O464,$G465&lt;&gt;$G464,$H465&lt;&gt;$H464)),MasterCMCopy!$O465,"")</f>
        <v/>
      </c>
      <c r="T465" s="84" t="str">
        <f>IFERROR(__xludf.DUMMYFUNCTION("IF(AND(LEFT(MasterCMCopy!$C465,6)=""BT-195"", MasterCMCopy!$O465&lt;&gt;MasterCMCopy!$O464),IFNA(REGEXEXTRACT(MasterCMCopy!$Y465,""&lt;(.*)&gt;""),""UNKNOWN""),"""")"),"")</f>
        <v/>
      </c>
      <c r="U465" s="84" t="str">
        <f>IF(AND(LEFT(MasterCMCopy!$C465,6)="BT-197", MasterCMCopy!$C465&lt;&gt;MasterCMCopy!$C464),MasterCMCopy!$C465,"")</f>
        <v>BT-197(BT-711)-LotResult</v>
      </c>
      <c r="V465" s="84" t="str">
        <f>IF(AND(LEFT(MasterCMCopy!$C465,6)="BT-197", MasterCMCopy!$C465&lt;&gt;MasterCMCopy!$C464), "In " &amp; MasterCMCopy!$C465 &amp; ", " &amp; MasterCMCopy!$D465 &amp; ", we link to the at-voc:non-publication-justification controlled list","")</f>
        <v>In BT-197(BT-711)-LotResult, Unpublished Justification Code, we link to the at-voc:non-publication-justification controlled list</v>
      </c>
      <c r="W465" s="84" t="str">
        <f>IF(AND(LEFT(MasterCMCopy!$C465,6)="BT-198", MasterCMCopy!$C465&lt;&gt;MasterCMCopy!$C464),MasterCMCopy!$C465,"")</f>
        <v/>
      </c>
      <c r="X465" s="84" t="str">
        <f>IF(AND(LEFT(MasterCMCopy!$C465,6)="BT-198", MasterCMCopy!$C465&lt;&gt;MasterCMCopy!$C464), MasterCMCopy!$D465 &amp; IF(AND(MasterCMCopy!$C465=MasterCMCopy!$C466, MasterCMCopy!$D465&lt;&gt;MasterCMCopy!$D466), (" (" &amp; MasterCMCopy!$D466 &amp; " below SDK 1.6)"), ""),"")</f>
        <v/>
      </c>
      <c r="Y465" s="84" t="str">
        <f t="shared" si="2"/>
        <v>tedm:MG-langString-hasConfidentialityJustification--NonPublishedInformation-ND-TenderValueHighestUnpublish</v>
      </c>
      <c r="Z465" s="84" t="str">
        <f t="shared" si="3"/>
        <v/>
      </c>
      <c r="AA465" s="84" t="str">
        <f>IF(AND(LEFT(MasterCMCopy!$C465,6)="BT-196", MasterCMCopy!$C465&lt;&gt;MasterCMCopy!$C464),MasterCMCopy!$C465,"")</f>
        <v/>
      </c>
      <c r="AB465" s="84" t="str">
        <f>IF(AND(LEFT(MasterCMCopy!$C465,6)="BT-196", MasterCMCopy!$C465&lt;&gt;MasterCMCopy!$C464), MasterCMCopy!$D465 &amp; " of " &amp; MasterCMCopy!$L465 &amp; " under " &amp; MasterCMCopy!$I465,"")</f>
        <v/>
      </c>
      <c r="AC465" s="84" t="str">
        <f t="shared" si="4"/>
        <v/>
      </c>
      <c r="AD465" s="84" t="str">
        <f t="shared" si="5"/>
        <v/>
      </c>
    </row>
    <row r="466">
      <c r="A466" s="84" t="str">
        <f t="shared" si="1"/>
        <v/>
      </c>
      <c r="B466" s="84" t="str">
        <f>IF(MasterCMCopy!$X466="","---", "tedm:" &amp; IF(LEFT(MasterCMCopy!$C466, 3)="ND-", IF(LEFT(MasterCMCopy!$C470, 3)="ND-", MasterCMCopy!$L472, MasterCMCopy!$L470) &amp; "-" &amp; MasterCMCopy!$C466, MasterCMCopy!$L466 &amp; "-" &amp; MasterCMCopy!$I466))</f>
        <v>tedm:MG-NonPublishedInformation-ND-TenderValueHighestUnpublish</v>
      </c>
      <c r="C466" s="85" t="str">
        <f>IF(AND(LEFT(MasterCMCopy!$C466,6)="BT-195", OR(LEFT(MasterCMCopy!$C465,3)="ND-",$B466&lt;&gt;$B465)),MasterCMCopy!$L466,"")</f>
        <v/>
      </c>
      <c r="D466" s="84" t="str">
        <f>IF(AND(LEFT(MasterCMCopy!$C466,3)="ND-", OR(MasterCMCopy!$N466&lt;&gt;MasterCMCopy!$N465, MasterCMCopy!$P466&lt;&gt;MasterCMCopy!$P465)),MasterCMCopy!$C466,"")</f>
        <v/>
      </c>
      <c r="E466" s="84" t="str">
        <f>IF(AND(LEFT(MasterCMCopy!$C466,3)="ND-", OR(MasterCMCopy!$N466&lt;&gt;MasterCMCopy!$N465, MasterCMCopy!$P466&lt;&gt;MasterCMCopy!$P465)),MasterCMCopy!$N466,"")</f>
        <v/>
      </c>
      <c r="F466" s="86" t="str">
        <f>IFERROR(__xludf.DUMMYFUNCTION("IF($E466="""", """", REGEXEXTRACT($E466,""efbc:FieldIdentifierCode[^\]]+""))"),"")</f>
        <v/>
      </c>
      <c r="G466" s="87" t="str">
        <f>MasterCMCopy!A466</f>
        <v/>
      </c>
      <c r="H466" s="87" t="str">
        <f>MasterCMCopy!B466</f>
        <v>1.5</v>
      </c>
      <c r="J466" s="86" t="str">
        <f>IF(LEFT(MasterCMCopy!$C466,3)="ND-", IF(LEFT(MasterCMCopy!$X466,10)&lt;&gt;"epo:NonPub", MasterCMCopy!$L466, IF(RIGHT(MasterCMCopy!$X466,13)="epo:Procedure", "MG-Procedure", "")), "")</f>
        <v/>
      </c>
      <c r="K466" s="85" t="str">
        <f>IF(J466="", "", IF(J466="MG-Procedure", "ND-Root", MasterCMCopy!H466))</f>
        <v/>
      </c>
      <c r="L466" s="84" t="str">
        <f>IF($J466="", "", MasterCMCopy!$C466 &amp; " (concernsMaskedObject)")</f>
        <v/>
      </c>
      <c r="M466" s="84" t="str">
        <f>IFERROR(__xludf.DUMMYFUNCTION("IF($J466="""", """", ""Connection from NonPublishedInformation to "" &amp; REGEXEXTRACT(MasterCMCopy!$X466, "".*:(.*)"") &amp; "" under "" &amp; $J466 &amp; ""_"" &amp; $K466)"),"")</f>
        <v/>
      </c>
      <c r="N466" s="84" t="str">
        <f t="shared" si="6"/>
        <v/>
      </c>
      <c r="O466" s="86" t="str">
        <f>IFERROR(__xludf.DUMMYFUNCTION("IF($J466="""", """", IF($J466=""MG-Procedure"", """", REGEXREPLACE(MasterCMCopy!$P466,""\[[^\]]+\]"","""")))"),"")</f>
        <v/>
      </c>
      <c r="P466" s="83" t="str">
        <f>IFERROR(__xludf.DUMMYFUNCTION("REGEXREPLACE($O466,""[^/]+"","".."")"),"")</f>
        <v/>
      </c>
      <c r="Q466" s="84" t="str">
        <f>IF(AND(LEFT(MasterCMCopy!$C466,6)="BT-195", OR(MasterCMCopy!$O466&lt;&gt;MasterCMCopy!$O465,$G466&lt;&gt;$G465,$H466&lt;&gt;$H465)),MasterCMCopy!$C466,"")</f>
        <v/>
      </c>
      <c r="R466" s="84" t="str">
        <f>IF(AND(LEFT(MasterCMCopy!$C466,6)="BT-195", OR(MasterCMCopy!$O466&lt;&gt;MasterCMCopy!$O465,$G466&lt;&gt;$G465,$H466&lt;&gt;$H465)), "The field " &amp; MasterCMCopy!$C466 &amp; ", " &amp; MasterCMCopy!$D466 &amp; ", specifies information to generate the URI of the masked property","")</f>
        <v/>
      </c>
      <c r="S466" s="84" t="str">
        <f>IF(AND(LEFT(MasterCMCopy!$C466,6)="BT-195", OR(MasterCMCopy!$O466&lt;&gt;MasterCMCopy!$O465,$G466&lt;&gt;$G465,$H466&lt;&gt;$H465)),MasterCMCopy!$O466,"")</f>
        <v/>
      </c>
      <c r="T466" s="84" t="str">
        <f>IFERROR(__xludf.DUMMYFUNCTION("IF(AND(LEFT(MasterCMCopy!$C466,6)=""BT-195"", MasterCMCopy!$O466&lt;&gt;MasterCMCopy!$O465),IFNA(REGEXEXTRACT(MasterCMCopy!$Y466,""&lt;(.*)&gt;""),""UNKNOWN""),"""")"),"")</f>
        <v/>
      </c>
      <c r="U466" s="84" t="str">
        <f>IF(AND(LEFT(MasterCMCopy!$C466,6)="BT-197", MasterCMCopy!$C466&lt;&gt;MasterCMCopy!$C465),MasterCMCopy!$C466,"")</f>
        <v/>
      </c>
      <c r="V466" s="84" t="str">
        <f>IF(AND(LEFT(MasterCMCopy!$C466,6)="BT-197", MasterCMCopy!$C466&lt;&gt;MasterCMCopy!$C465), "In " &amp; MasterCMCopy!$C466 &amp; ", " &amp; MasterCMCopy!$D466 &amp; ", we link to the at-voc:non-publication-justification controlled list","")</f>
        <v/>
      </c>
      <c r="W466" s="84" t="str">
        <f>IF(AND(LEFT(MasterCMCopy!$C466,6)="BT-198", MasterCMCopy!$C466&lt;&gt;MasterCMCopy!$C465),MasterCMCopy!$C466,"")</f>
        <v>BT-198(BT-711)-LotResult</v>
      </c>
      <c r="X466" s="84" t="str">
        <f>IF(AND(LEFT(MasterCMCopy!$C466,6)="BT-198", MasterCMCopy!$C466&lt;&gt;MasterCMCopy!$C465), MasterCMCopy!$D466 &amp; IF(AND(MasterCMCopy!$C466=MasterCMCopy!$C467, MasterCMCopy!$D466&lt;&gt;MasterCMCopy!$D467), (" (" &amp; MasterCMCopy!$D467 &amp; " below SDK 1.6)"), ""),"")</f>
        <v>Unpublished Accessibility Date (Unpublished Access Date below SDK 1.6)</v>
      </c>
      <c r="Y466" s="84" t="str">
        <f t="shared" si="2"/>
        <v>tedm:MG-langString-hasConfidentialityJustification--NonPublishedInformation-ND-TenderValueHighestUnpublish</v>
      </c>
      <c r="Z466" s="84" t="str">
        <f t="shared" si="3"/>
        <v/>
      </c>
      <c r="AA466" s="84" t="str">
        <f>IF(AND(LEFT(MasterCMCopy!$C466,6)="BT-196", MasterCMCopy!$C466&lt;&gt;MasterCMCopy!$C465),MasterCMCopy!$C466,"")</f>
        <v/>
      </c>
      <c r="AB466" s="84" t="str">
        <f>IF(AND(LEFT(MasterCMCopy!$C466,6)="BT-196", MasterCMCopy!$C466&lt;&gt;MasterCMCopy!$C465), MasterCMCopy!$D466 &amp; " of " &amp; MasterCMCopy!$L466 &amp; " under " &amp; MasterCMCopy!$I466,"")</f>
        <v/>
      </c>
      <c r="AC466" s="84" t="str">
        <f t="shared" si="4"/>
        <v/>
      </c>
      <c r="AD466" s="84" t="str">
        <f t="shared" si="5"/>
        <v/>
      </c>
    </row>
    <row r="467">
      <c r="A467" s="84" t="str">
        <f t="shared" si="1"/>
        <v/>
      </c>
      <c r="B467" s="84" t="str">
        <f>IF(MasterCMCopy!$X467="","---", "tedm:" &amp; IF(LEFT(MasterCMCopy!$C467, 3)="ND-", IF(LEFT(MasterCMCopy!$C471, 3)="ND-", MasterCMCopy!$L473, MasterCMCopy!$L471) &amp; "-" &amp; MasterCMCopy!$C467, MasterCMCopy!$L467 &amp; "-" &amp; MasterCMCopy!$I467))</f>
        <v>tedm:MG-NonPublishedInformation-ND-TenderValueHighestUnpublish</v>
      </c>
      <c r="C467" s="85" t="str">
        <f>IF(AND(LEFT(MasterCMCopy!$C467,6)="BT-195", OR(LEFT(MasterCMCopy!$C466,3)="ND-",$B467&lt;&gt;$B466)),MasterCMCopy!$L467,"")</f>
        <v/>
      </c>
      <c r="D467" s="84" t="str">
        <f>IF(AND(LEFT(MasterCMCopy!$C467,3)="ND-", OR(MasterCMCopy!$N467&lt;&gt;MasterCMCopy!$N466, MasterCMCopy!$P467&lt;&gt;MasterCMCopy!$P466)),MasterCMCopy!$C467,"")</f>
        <v/>
      </c>
      <c r="E467" s="84" t="str">
        <f>IF(AND(LEFT(MasterCMCopy!$C467,3)="ND-", OR(MasterCMCopy!$N467&lt;&gt;MasterCMCopy!$N466, MasterCMCopy!$P467&lt;&gt;MasterCMCopy!$P466)),MasterCMCopy!$N467,"")</f>
        <v/>
      </c>
      <c r="F467" s="86" t="str">
        <f>IFERROR(__xludf.DUMMYFUNCTION("IF($E467="""", """", REGEXEXTRACT($E467,""efbc:FieldIdentifierCode[^\]]+""))"),"")</f>
        <v/>
      </c>
      <c r="G467" s="87" t="str">
        <f>MasterCMCopy!A467</f>
        <v>1.6</v>
      </c>
      <c r="H467" s="87" t="str">
        <f>MasterCMCopy!B467</f>
        <v/>
      </c>
      <c r="J467" s="86" t="str">
        <f>IF(LEFT(MasterCMCopy!$C467,3)="ND-", IF(LEFT(MasterCMCopy!$X467,10)&lt;&gt;"epo:NonPub", MasterCMCopy!$L467, IF(RIGHT(MasterCMCopy!$X467,13)="epo:Procedure", "MG-Procedure", "")), "")</f>
        <v/>
      </c>
      <c r="K467" s="85" t="str">
        <f>IF(J467="", "", IF(J467="MG-Procedure", "ND-Root", MasterCMCopy!H467))</f>
        <v/>
      </c>
      <c r="L467" s="84" t="str">
        <f>IF($J467="", "", MasterCMCopy!$C467 &amp; " (concernsMaskedObject)")</f>
        <v/>
      </c>
      <c r="M467" s="84" t="str">
        <f>IFERROR(__xludf.DUMMYFUNCTION("IF($J467="""", """", ""Connection from NonPublishedInformation to "" &amp; REGEXEXTRACT(MasterCMCopy!$X467, "".*:(.*)"") &amp; "" under "" &amp; $J467 &amp; ""_"" &amp; $K467)"),"")</f>
        <v/>
      </c>
      <c r="N467" s="84" t="str">
        <f t="shared" si="6"/>
        <v/>
      </c>
      <c r="O467" s="86" t="str">
        <f>IFERROR(__xludf.DUMMYFUNCTION("IF($J467="""", """", IF($J467=""MG-Procedure"", """", REGEXREPLACE(MasterCMCopy!$P467,""\[[^\]]+\]"","""")))"),"")</f>
        <v/>
      </c>
      <c r="P467" s="83" t="str">
        <f>IFERROR(__xludf.DUMMYFUNCTION("REGEXREPLACE($O467,""[^/]+"","".."")"),"")</f>
        <v/>
      </c>
      <c r="Q467" s="84" t="str">
        <f>IF(AND(LEFT(MasterCMCopy!$C467,6)="BT-195", OR(MasterCMCopy!$O467&lt;&gt;MasterCMCopy!$O466,$G467&lt;&gt;$G466,$H467&lt;&gt;$H466)),MasterCMCopy!$C467,"")</f>
        <v/>
      </c>
      <c r="R467" s="84" t="str">
        <f>IF(AND(LEFT(MasterCMCopy!$C467,6)="BT-195", OR(MasterCMCopy!$O467&lt;&gt;MasterCMCopy!$O466,$G467&lt;&gt;$G466,$H467&lt;&gt;$H466)), "The field " &amp; MasterCMCopy!$C467 &amp; ", " &amp; MasterCMCopy!$D467 &amp; ", specifies information to generate the URI of the masked property","")</f>
        <v/>
      </c>
      <c r="S467" s="84" t="str">
        <f>IF(AND(LEFT(MasterCMCopy!$C467,6)="BT-195", OR(MasterCMCopy!$O467&lt;&gt;MasterCMCopy!$O466,$G467&lt;&gt;$G466,$H467&lt;&gt;$H466)),MasterCMCopy!$O467,"")</f>
        <v/>
      </c>
      <c r="T467" s="84" t="str">
        <f>IFERROR(__xludf.DUMMYFUNCTION("IF(AND(LEFT(MasterCMCopy!$C467,6)=""BT-195"", MasterCMCopy!$O467&lt;&gt;MasterCMCopy!$O466),IFNA(REGEXEXTRACT(MasterCMCopy!$Y467,""&lt;(.*)&gt;""),""UNKNOWN""),"""")"),"")</f>
        <v/>
      </c>
      <c r="U467" s="84" t="str">
        <f>IF(AND(LEFT(MasterCMCopy!$C467,6)="BT-197", MasterCMCopy!$C467&lt;&gt;MasterCMCopy!$C466),MasterCMCopy!$C467,"")</f>
        <v/>
      </c>
      <c r="V467" s="84" t="str">
        <f>IF(AND(LEFT(MasterCMCopy!$C467,6)="BT-197", MasterCMCopy!$C467&lt;&gt;MasterCMCopy!$C466), "In " &amp; MasterCMCopy!$C467 &amp; ", " &amp; MasterCMCopy!$D467 &amp; ", we link to the at-voc:non-publication-justification controlled list","")</f>
        <v/>
      </c>
      <c r="W467" s="84" t="str">
        <f>IF(AND(LEFT(MasterCMCopy!$C467,6)="BT-198", MasterCMCopy!$C467&lt;&gt;MasterCMCopy!$C466),MasterCMCopy!$C467,"")</f>
        <v/>
      </c>
      <c r="X467" s="84" t="str">
        <f>IF(AND(LEFT(MasterCMCopy!$C467,6)="BT-198", MasterCMCopy!$C467&lt;&gt;MasterCMCopy!$C466), MasterCMCopy!$D467 &amp; IF(AND(MasterCMCopy!$C467=MasterCMCopy!$C468, MasterCMCopy!$D467&lt;&gt;MasterCMCopy!$D468), (" (" &amp; MasterCMCopy!$D468 &amp; " below SDK 1.6)"), ""),"")</f>
        <v/>
      </c>
      <c r="Y467" s="84" t="str">
        <f t="shared" si="2"/>
        <v>tedm:MG-langString-hasConfidentialityJustification--NonPublishedInformation-ND-TenderValueHighestUnpublish</v>
      </c>
      <c r="Z467" s="84" t="str">
        <f t="shared" si="3"/>
        <v/>
      </c>
      <c r="AA467" s="84" t="str">
        <f>IF(AND(LEFT(MasterCMCopy!$C467,6)="BT-196", MasterCMCopy!$C467&lt;&gt;MasterCMCopy!$C466),MasterCMCopy!$C467,"")</f>
        <v/>
      </c>
      <c r="AB467" s="84" t="str">
        <f>IF(AND(LEFT(MasterCMCopy!$C467,6)="BT-196", MasterCMCopy!$C467&lt;&gt;MasterCMCopy!$C466), MasterCMCopy!$D467 &amp; " of " &amp; MasterCMCopy!$L467 &amp; " under " &amp; MasterCMCopy!$I467,"")</f>
        <v/>
      </c>
      <c r="AC467" s="84" t="str">
        <f t="shared" si="4"/>
        <v/>
      </c>
      <c r="AD467" s="84" t="str">
        <f t="shared" si="5"/>
        <v/>
      </c>
    </row>
    <row r="468">
      <c r="A468" s="84" t="str">
        <f t="shared" si="1"/>
        <v>ND-ReviewRequestsStatisticsTypeUnpublish.rml.ttl</v>
      </c>
      <c r="B468" s="84" t="str">
        <f>IF(MasterCMCopy!$X468="","---", "tedm:" &amp; IF(LEFT(MasterCMCopy!$C468, 3)="ND-", IF(LEFT(MasterCMCopy!$C472, 3)="ND-", MasterCMCopy!$L474, MasterCMCopy!$L472) &amp; "-" &amp; MasterCMCopy!$C468, MasterCMCopy!$L468 &amp; "-" &amp; MasterCMCopy!$I468))</f>
        <v>tedm:MG-NonPublishedInformation-ND-ReviewRequestsStatisticsTypeUnpublish</v>
      </c>
      <c r="C468" s="85" t="str">
        <f>IF(AND(LEFT(MasterCMCopy!$C468,6)="BT-195", OR(LEFT(MasterCMCopy!$C467,3)="ND-",$B468&lt;&gt;$B467)),MasterCMCopy!$L468,"")</f>
        <v/>
      </c>
      <c r="D468" s="84" t="str">
        <f>IF(AND(LEFT(MasterCMCopy!$C468,3)="ND-", OR(MasterCMCopy!$N468&lt;&gt;MasterCMCopy!$N467, MasterCMCopy!$P468&lt;&gt;MasterCMCopy!$P467)),MasterCMCopy!$C468,"")</f>
        <v>ND-ReviewRequestsStatisticsTypeUnpublish</v>
      </c>
      <c r="E468" s="84" t="str">
        <f>IF(AND(LEFT(MasterCMCopy!$C468,3)="ND-", OR(MasterCMCopy!$N468&lt;&gt;MasterCMCopy!$N467, MasterCMCopy!$P468&lt;&gt;MasterCMCopy!$P467)),MasterCMCopy!$N468,"")</f>
        <v>/*/ext:UBLExtensions/ext:UBLExtension/ext:ExtensionContent/efext:EformsExtension/efac:NoticeResult/efac:LotResult/efac:AppealRequestsStatistics[efbc:StatisticsCode/@listName='irregularity-type']/efac:FieldsPrivacy[efbc:FieldIdentifierCode/text()='buy-rev-typ']</v>
      </c>
      <c r="F468" s="86" t="str">
        <f>IFERROR(__xludf.DUMMYFUNCTION("IF($E468="""", """", REGEXEXTRACT($E468,""efbc:FieldIdentifierCode[^\]]+""))"),"efbc:FieldIdentifierCode/text()='buy-rev-typ'")</f>
        <v>efbc:FieldIdentifierCode/text()='buy-rev-typ'</v>
      </c>
      <c r="G468" s="87" t="str">
        <f>MasterCMCopy!A468</f>
        <v>1.4</v>
      </c>
      <c r="H468" s="87" t="str">
        <f>MasterCMCopy!B468</f>
        <v/>
      </c>
      <c r="J468" s="86" t="str">
        <f>IF(LEFT(MasterCMCopy!$C468,3)="ND-", IF(LEFT(MasterCMCopy!$X468,10)&lt;&gt;"epo:NonPub", MasterCMCopy!$L468, IF(RIGHT(MasterCMCopy!$X468,13)="epo:Procedure", "MG-Procedure", "")), "")</f>
        <v/>
      </c>
      <c r="K468" s="85" t="str">
        <f>IF(J468="", "", IF(J468="MG-Procedure", "ND-Root", MasterCMCopy!H468))</f>
        <v/>
      </c>
      <c r="L468" s="84" t="str">
        <f>IF($J468="", "", MasterCMCopy!$C468 &amp; " (concernsMaskedObject)")</f>
        <v/>
      </c>
      <c r="M468" s="84" t="str">
        <f>IFERROR(__xludf.DUMMYFUNCTION("IF($J468="""", """", ""Connection from NonPublishedInformation to "" &amp; REGEXEXTRACT(MasterCMCopy!$X468, "".*:(.*)"") &amp; "" under "" &amp; $J468 &amp; ""_"" &amp; $K468)"),"")</f>
        <v/>
      </c>
      <c r="N468" s="84" t="str">
        <f t="shared" si="6"/>
        <v/>
      </c>
      <c r="O468" s="86" t="str">
        <f>IFERROR(__xludf.DUMMYFUNCTION("IF($J468="""", """", IF($J468=""MG-Procedure"", """", REGEXREPLACE(MasterCMCopy!$P468,""\[[^\]]+\]"","""")))"),"")</f>
        <v/>
      </c>
      <c r="P468" s="83" t="str">
        <f>IFERROR(__xludf.DUMMYFUNCTION("REGEXREPLACE($O468,""[^/]+"","".."")"),"")</f>
        <v/>
      </c>
      <c r="Q468" s="84" t="str">
        <f>IF(AND(LEFT(MasterCMCopy!$C468,6)="BT-195", OR(MasterCMCopy!$O468&lt;&gt;MasterCMCopy!$O467,$G468&lt;&gt;$G467,$H468&lt;&gt;$H467)),MasterCMCopy!$C468,"")</f>
        <v/>
      </c>
      <c r="R468" s="84" t="str">
        <f>IF(AND(LEFT(MasterCMCopy!$C468,6)="BT-195", OR(MasterCMCopy!$O468&lt;&gt;MasterCMCopy!$O467,$G468&lt;&gt;$G467,$H468&lt;&gt;$H467)), "The field " &amp; MasterCMCopy!$C468 &amp; ", " &amp; MasterCMCopy!$D468 &amp; ", specifies information to generate the URI of the masked property","")</f>
        <v/>
      </c>
      <c r="S468" s="84" t="str">
        <f>IF(AND(LEFT(MasterCMCopy!$C468,6)="BT-195", OR(MasterCMCopy!$O468&lt;&gt;MasterCMCopy!$O467,$G468&lt;&gt;$G467,$H468&lt;&gt;$H467)),MasterCMCopy!$O468,"")</f>
        <v/>
      </c>
      <c r="T468" s="84" t="str">
        <f>IFERROR(__xludf.DUMMYFUNCTION("IF(AND(LEFT(MasterCMCopy!$C468,6)=""BT-195"", MasterCMCopy!$O468&lt;&gt;MasterCMCopy!$O467),IFNA(REGEXEXTRACT(MasterCMCopy!$Y468,""&lt;(.*)&gt;""),""UNKNOWN""),"""")"),"")</f>
        <v/>
      </c>
      <c r="U468" s="84" t="str">
        <f>IF(AND(LEFT(MasterCMCopy!$C468,6)="BT-197", MasterCMCopy!$C468&lt;&gt;MasterCMCopy!$C467),MasterCMCopy!$C468,"")</f>
        <v/>
      </c>
      <c r="V468" s="84" t="str">
        <f>IF(AND(LEFT(MasterCMCopy!$C468,6)="BT-197", MasterCMCopy!$C468&lt;&gt;MasterCMCopy!$C467), "In " &amp; MasterCMCopy!$C468 &amp; ", " &amp; MasterCMCopy!$D468 &amp; ", we link to the at-voc:non-publication-justification controlled list","")</f>
        <v/>
      </c>
      <c r="W468" s="84" t="str">
        <f>IF(AND(LEFT(MasterCMCopy!$C468,6)="BT-198", MasterCMCopy!$C468&lt;&gt;MasterCMCopy!$C467),MasterCMCopy!$C468,"")</f>
        <v/>
      </c>
      <c r="X468" s="84" t="str">
        <f>IF(AND(LEFT(MasterCMCopy!$C468,6)="BT-198", MasterCMCopy!$C468&lt;&gt;MasterCMCopy!$C467), MasterCMCopy!$D468 &amp; IF(AND(MasterCMCopy!$C468=MasterCMCopy!$C469, MasterCMCopy!$D468&lt;&gt;MasterCMCopy!$D469), (" (" &amp; MasterCMCopy!$D469 &amp; " below SDK 1.6)"), ""),"")</f>
        <v/>
      </c>
      <c r="Y468" s="84" t="str">
        <f t="shared" si="2"/>
        <v>tedm:MG-langString-hasConfidentialityJustification--NonPublishedInformation-ND-ReviewRequestsStatisticsTypeUnpublish</v>
      </c>
      <c r="Z468" s="84" t="str">
        <f t="shared" si="3"/>
        <v>/*/ext:UBLExtensions/ext:UBLExtension/ext:ExtensionContent/efext:EformsExtension/efac:NoticeResult/efac:LotResult/efac:AppealRequestsStatistics[efbc:StatisticsCode/@listName='irregularity-type']/efac:FieldsPrivacy[efbc:FieldIdentifierCode/text()='buy-rev-typ']/efbc:ReasonDescription</v>
      </c>
      <c r="AA468" s="84" t="str">
        <f>IF(AND(LEFT(MasterCMCopy!$C468,6)="BT-196", MasterCMCopy!$C468&lt;&gt;MasterCMCopy!$C467),MasterCMCopy!$C468,"")</f>
        <v/>
      </c>
      <c r="AB468" s="84" t="str">
        <f>IF(AND(LEFT(MasterCMCopy!$C468,6)="BT-196", MasterCMCopy!$C468&lt;&gt;MasterCMCopy!$C467), MasterCMCopy!$D468 &amp; " of " &amp; MasterCMCopy!$L468 &amp; " under " &amp; MasterCMCopy!$I468,"")</f>
        <v/>
      </c>
      <c r="AC468" s="84" t="str">
        <f t="shared" si="4"/>
        <v/>
      </c>
      <c r="AD468" s="84" t="str">
        <f t="shared" si="5"/>
        <v/>
      </c>
    </row>
    <row r="469">
      <c r="A469" s="84" t="str">
        <f t="shared" si="1"/>
        <v/>
      </c>
      <c r="B469" s="84" t="str">
        <f>IF(MasterCMCopy!$X469="","---", "tedm:" &amp; IF(LEFT(MasterCMCopy!$C469, 3)="ND-", IF(LEFT(MasterCMCopy!$C473, 3)="ND-", MasterCMCopy!$L475, MasterCMCopy!$L473) &amp; "-" &amp; MasterCMCopy!$C469, MasterCMCopy!$L469 &amp; "-" &amp; MasterCMCopy!$I469))</f>
        <v>tedm:MG-NonPublishedInformation-ND-ReviewRequestsStatisticsTypeUnpublish</v>
      </c>
      <c r="C469" s="85" t="str">
        <f>IF(AND(LEFT(MasterCMCopy!$C469,6)="BT-195", OR(LEFT(MasterCMCopy!$C468,3)="ND-",$B469&lt;&gt;$B468)),MasterCMCopy!$L469,"")</f>
        <v/>
      </c>
      <c r="D469" s="84" t="str">
        <f>IF(AND(LEFT(MasterCMCopy!$C469,3)="ND-", OR(MasterCMCopy!$N469&lt;&gt;MasterCMCopy!$N468, MasterCMCopy!$P469&lt;&gt;MasterCMCopy!$P468)),MasterCMCopy!$C469,"")</f>
        <v/>
      </c>
      <c r="E469" s="84" t="str">
        <f>IF(AND(LEFT(MasterCMCopy!$C469,3)="ND-", OR(MasterCMCopy!$N469&lt;&gt;MasterCMCopy!$N468, MasterCMCopy!$P469&lt;&gt;MasterCMCopy!$P468)),MasterCMCopy!$N469,"")</f>
        <v/>
      </c>
      <c r="F469" s="86" t="str">
        <f>IFERROR(__xludf.DUMMYFUNCTION("IF($E469="""", """", REGEXEXTRACT($E469,""efbc:FieldIdentifierCode[^\]]+""))"),"")</f>
        <v/>
      </c>
      <c r="G469" s="87" t="str">
        <f>MasterCMCopy!A469</f>
        <v>1.4</v>
      </c>
      <c r="H469" s="87" t="str">
        <f>MasterCMCopy!B469</f>
        <v/>
      </c>
      <c r="J469" s="86" t="str">
        <f>IF(LEFT(MasterCMCopy!$C469,3)="ND-", IF(LEFT(MasterCMCopy!$X469,10)&lt;&gt;"epo:NonPub", MasterCMCopy!$L469, IF(RIGHT(MasterCMCopy!$X469,13)="epo:Procedure", "MG-Procedure", "")), "")</f>
        <v/>
      </c>
      <c r="K469" s="85" t="str">
        <f>IF(J469="", "", IF(J469="MG-Procedure", "ND-Root", MasterCMCopy!H469))</f>
        <v/>
      </c>
      <c r="L469" s="84" t="str">
        <f>IF($J469="", "", MasterCMCopy!$C469 &amp; " (concernsMaskedObject)")</f>
        <v/>
      </c>
      <c r="M469" s="84" t="str">
        <f>IFERROR(__xludf.DUMMYFUNCTION("IF($J469="""", """", ""Connection from NonPublishedInformation to "" &amp; REGEXEXTRACT(MasterCMCopy!$X469, "".*:(.*)"") &amp; "" under "" &amp; $J469 &amp; ""_"" &amp; $K469)"),"")</f>
        <v/>
      </c>
      <c r="N469" s="84" t="str">
        <f t="shared" si="6"/>
        <v/>
      </c>
      <c r="O469" s="86" t="str">
        <f>IFERROR(__xludf.DUMMYFUNCTION("IF($J469="""", """", IF($J469=""MG-Procedure"", """", REGEXREPLACE(MasterCMCopy!$P469,""\[[^\]]+\]"","""")))"),"")</f>
        <v/>
      </c>
      <c r="P469" s="83" t="str">
        <f>IFERROR(__xludf.DUMMYFUNCTION("REGEXREPLACE($O469,""[^/]+"","".."")"),"")</f>
        <v/>
      </c>
      <c r="Q469" s="84" t="str">
        <f>IF(AND(LEFT(MasterCMCopy!$C469,6)="BT-195", OR(MasterCMCopy!$O469&lt;&gt;MasterCMCopy!$O468,$G469&lt;&gt;$G468,$H469&lt;&gt;$H468)),MasterCMCopy!$C469,"")</f>
        <v/>
      </c>
      <c r="R469" s="84" t="str">
        <f>IF(AND(LEFT(MasterCMCopy!$C469,6)="BT-195", OR(MasterCMCopy!$O469&lt;&gt;MasterCMCopy!$O468,$G469&lt;&gt;$G468,$H469&lt;&gt;$H468)), "The field " &amp; MasterCMCopy!$C469 &amp; ", " &amp; MasterCMCopy!$D469 &amp; ", specifies information to generate the URI of the masked property","")</f>
        <v/>
      </c>
      <c r="S469" s="84" t="str">
        <f>IF(AND(LEFT(MasterCMCopy!$C469,6)="BT-195", OR(MasterCMCopy!$O469&lt;&gt;MasterCMCopy!$O468,$G469&lt;&gt;$G468,$H469&lt;&gt;$H468)),MasterCMCopy!$O469,"")</f>
        <v/>
      </c>
      <c r="T469" s="84" t="str">
        <f>IFERROR(__xludf.DUMMYFUNCTION("IF(AND(LEFT(MasterCMCopy!$C469,6)=""BT-195"", MasterCMCopy!$O469&lt;&gt;MasterCMCopy!$O468),IFNA(REGEXEXTRACT(MasterCMCopy!$Y469,""&lt;(.*)&gt;""),""UNKNOWN""),"""")"),"")</f>
        <v/>
      </c>
      <c r="U469" s="84" t="str">
        <f>IF(AND(LEFT(MasterCMCopy!$C469,6)="BT-197", MasterCMCopy!$C469&lt;&gt;MasterCMCopy!$C468),MasterCMCopy!$C469,"")</f>
        <v/>
      </c>
      <c r="V469" s="84" t="str">
        <f>IF(AND(LEFT(MasterCMCopy!$C469,6)="BT-197", MasterCMCopy!$C469&lt;&gt;MasterCMCopy!$C468), "In " &amp; MasterCMCopy!$C469 &amp; ", " &amp; MasterCMCopy!$D469 &amp; ", we link to the at-voc:non-publication-justification controlled list","")</f>
        <v/>
      </c>
      <c r="W469" s="84" t="str">
        <f>IF(AND(LEFT(MasterCMCopy!$C469,6)="BT-198", MasterCMCopy!$C469&lt;&gt;MasterCMCopy!$C468),MasterCMCopy!$C469,"")</f>
        <v/>
      </c>
      <c r="X469" s="84" t="str">
        <f>IF(AND(LEFT(MasterCMCopy!$C469,6)="BT-198", MasterCMCopy!$C469&lt;&gt;MasterCMCopy!$C468), MasterCMCopy!$D469 &amp; IF(AND(MasterCMCopy!$C469=MasterCMCopy!$C470, MasterCMCopy!$D469&lt;&gt;MasterCMCopy!$D470), (" (" &amp; MasterCMCopy!$D470 &amp; " below SDK 1.6)"), ""),"")</f>
        <v/>
      </c>
      <c r="Y469" s="84" t="str">
        <f t="shared" si="2"/>
        <v>tedm:MG-langString-hasConfidentialityJustification--NonPublishedInformation-ND-ReviewRequestsStatisticsTypeUnpublish</v>
      </c>
      <c r="Z469" s="84" t="str">
        <f t="shared" si="3"/>
        <v/>
      </c>
      <c r="AA469" s="84" t="str">
        <f>IF(AND(LEFT(MasterCMCopy!$C469,6)="BT-196", MasterCMCopy!$C469&lt;&gt;MasterCMCopy!$C468),MasterCMCopy!$C469,"")</f>
        <v/>
      </c>
      <c r="AB469" s="84" t="str">
        <f>IF(AND(LEFT(MasterCMCopy!$C469,6)="BT-196", MasterCMCopy!$C469&lt;&gt;MasterCMCopy!$C468), MasterCMCopy!$D469 &amp; " of " &amp; MasterCMCopy!$L469 &amp; " under " &amp; MasterCMCopy!$I469,"")</f>
        <v/>
      </c>
      <c r="AC469" s="84" t="str">
        <f t="shared" si="4"/>
        <v/>
      </c>
      <c r="AD469" s="84" t="str">
        <f t="shared" si="5"/>
        <v/>
      </c>
    </row>
    <row r="470">
      <c r="A470" s="84" t="str">
        <f t="shared" si="1"/>
        <v/>
      </c>
      <c r="B470" s="84" t="str">
        <f>IF(MasterCMCopy!$X470="","---", "tedm:" &amp; IF(LEFT(MasterCMCopy!$C470, 3)="ND-", IF(LEFT(MasterCMCopy!$C474, 3)="ND-", MasterCMCopy!$L476, MasterCMCopy!$L474) &amp; "-" &amp; MasterCMCopy!$C470, MasterCMCopy!$L470 &amp; "-" &amp; MasterCMCopy!$I470))</f>
        <v>tedm:MG-NonPublishedInformation-ND-ReviewRequestsStatisticsTypeUnpublish</v>
      </c>
      <c r="C470" s="85" t="str">
        <f>IF(AND(LEFT(MasterCMCopy!$C470,6)="BT-195", OR(LEFT(MasterCMCopy!$C469,3)="ND-",$B470&lt;&gt;$B469)),MasterCMCopy!$L470,"")</f>
        <v/>
      </c>
      <c r="D470" s="84" t="str">
        <f>IF(AND(LEFT(MasterCMCopy!$C470,3)="ND-", OR(MasterCMCopy!$N470&lt;&gt;MasterCMCopy!$N469, MasterCMCopy!$P470&lt;&gt;MasterCMCopy!$P469)),MasterCMCopy!$C470,"")</f>
        <v/>
      </c>
      <c r="E470" s="84" t="str">
        <f>IF(AND(LEFT(MasterCMCopy!$C470,3)="ND-", OR(MasterCMCopy!$N470&lt;&gt;MasterCMCopy!$N469, MasterCMCopy!$P470&lt;&gt;MasterCMCopy!$P469)),MasterCMCopy!$N470,"")</f>
        <v/>
      </c>
      <c r="F470" s="86" t="str">
        <f>IFERROR(__xludf.DUMMYFUNCTION("IF($E470="""", """", REGEXEXTRACT($E470,""efbc:FieldIdentifierCode[^\]]+""))"),"")</f>
        <v/>
      </c>
      <c r="G470" s="87" t="str">
        <f>MasterCMCopy!A470</f>
        <v>1.4</v>
      </c>
      <c r="H470" s="87" t="str">
        <f>MasterCMCopy!B470</f>
        <v/>
      </c>
      <c r="J470" s="86" t="str">
        <f>IF(LEFT(MasterCMCopy!$C470,3)="ND-", IF(LEFT(MasterCMCopy!$X470,10)&lt;&gt;"epo:NonPub", MasterCMCopy!$L470, IF(RIGHT(MasterCMCopy!$X470,13)="epo:Procedure", "MG-Procedure", "")), "")</f>
        <v>MG-ReviewIrregularitySummary-hasReviewIrregularitySummary-ReviewRequestSummary</v>
      </c>
      <c r="K470" s="85" t="str">
        <f>IF(J470="", "", IF(J470="MG-Procedure", "ND-Root", MasterCMCopy!H470))</f>
        <v>ND-ReviewRequestsStatistics</v>
      </c>
      <c r="L470" s="84" t="str">
        <f>IF($J470="", "", MasterCMCopy!$C470 &amp; " (concernsMaskedObject)")</f>
        <v>ND-ReviewRequestsStatisticsTypeUnpublish (concernsMaskedObject)</v>
      </c>
      <c r="M470" s="84" t="str">
        <f>IFERROR(__xludf.DUMMYFUNCTION("IF($J470="""", """", ""Connection from NonPublishedInformation to "" &amp; REGEXEXTRACT(MasterCMCopy!$X470, "".*:(.*)"") &amp; "" under "" &amp; $J470 &amp; ""_"" &amp; $K470)"),"Connection from NonPublishedInformation to ReviewIrregularitySummary under MG-ReviewIrregularitySummary-hasReviewIrregularitySummary-ReviewRequestSummary_ND-ReviewRequestsStatistics")</f>
        <v>Connection from NonPublishedInformation to ReviewIrregularitySummary under MG-ReviewIrregularitySummary-hasReviewIrregularitySummary-ReviewRequestSummary_ND-ReviewRequestsStatistics</v>
      </c>
      <c r="N470" s="84" t="str">
        <f t="shared" si="6"/>
        <v>tedm:MG-ReviewIrregularitySummary-hasReviewIrregularitySummary-ReviewRequestSummary_ND-ReviewRequestsStatistics</v>
      </c>
      <c r="O470" s="86" t="str">
        <f>IFERROR(__xludf.DUMMYFUNCTION("IF($J470="""", """", IF($J470=""MG-Procedure"", """", REGEXREPLACE(MasterCMCopy!$P470,""\[[^\]]+\]"","""")))"),"efac:FieldsPrivacy")</f>
        <v>efac:FieldsPrivacy</v>
      </c>
      <c r="P470" s="83" t="str">
        <f>IFERROR(__xludf.DUMMYFUNCTION("REGEXREPLACE($O470,""[^/]+"","".."")"),"..")</f>
        <v>..</v>
      </c>
      <c r="Q470" s="84" t="str">
        <f>IF(AND(LEFT(MasterCMCopy!$C470,6)="BT-195", OR(MasterCMCopy!$O470&lt;&gt;MasterCMCopy!$O469,$G470&lt;&gt;$G469,$H470&lt;&gt;$H469)),MasterCMCopy!$C470,"")</f>
        <v/>
      </c>
      <c r="R470" s="84" t="str">
        <f>IF(AND(LEFT(MasterCMCopy!$C470,6)="BT-195", OR(MasterCMCopy!$O470&lt;&gt;MasterCMCopy!$O469,$G470&lt;&gt;$G469,$H470&lt;&gt;$H469)), "The field " &amp; MasterCMCopy!$C470 &amp; ", " &amp; MasterCMCopy!$D470 &amp; ", specifies information to generate the URI of the masked property","")</f>
        <v/>
      </c>
      <c r="S470" s="84" t="str">
        <f>IF(AND(LEFT(MasterCMCopy!$C470,6)="BT-195", OR(MasterCMCopy!$O470&lt;&gt;MasterCMCopy!$O469,$G470&lt;&gt;$G469,$H470&lt;&gt;$H469)),MasterCMCopy!$O470,"")</f>
        <v/>
      </c>
      <c r="T470" s="84" t="str">
        <f>IFERROR(__xludf.DUMMYFUNCTION("IF(AND(LEFT(MasterCMCopy!$C470,6)=""BT-195"", MasterCMCopy!$O470&lt;&gt;MasterCMCopy!$O469),IFNA(REGEXEXTRACT(MasterCMCopy!$Y470,""&lt;(.*)&gt;""),""UNKNOWN""),"""")"),"")</f>
        <v/>
      </c>
      <c r="U470" s="84" t="str">
        <f>IF(AND(LEFT(MasterCMCopy!$C470,6)="BT-197", MasterCMCopy!$C470&lt;&gt;MasterCMCopy!$C469),MasterCMCopy!$C470,"")</f>
        <v/>
      </c>
      <c r="V470" s="84" t="str">
        <f>IF(AND(LEFT(MasterCMCopy!$C470,6)="BT-197", MasterCMCopy!$C470&lt;&gt;MasterCMCopy!$C469), "In " &amp; MasterCMCopy!$C470 &amp; ", " &amp; MasterCMCopy!$D470 &amp; ", we link to the at-voc:non-publication-justification controlled list","")</f>
        <v/>
      </c>
      <c r="W470" s="84" t="str">
        <f>IF(AND(LEFT(MasterCMCopy!$C470,6)="BT-198", MasterCMCopy!$C470&lt;&gt;MasterCMCopy!$C469),MasterCMCopy!$C470,"")</f>
        <v/>
      </c>
      <c r="X470" s="84" t="str">
        <f>IF(AND(LEFT(MasterCMCopy!$C470,6)="BT-198", MasterCMCopy!$C470&lt;&gt;MasterCMCopy!$C469), MasterCMCopy!$D470 &amp; IF(AND(MasterCMCopy!$C470=MasterCMCopy!$C471, MasterCMCopy!$D470&lt;&gt;MasterCMCopy!$D471), (" (" &amp; MasterCMCopy!$D471 &amp; " below SDK 1.6)"), ""),"")</f>
        <v/>
      </c>
      <c r="Y470" s="84" t="str">
        <f t="shared" si="2"/>
        <v>tedm:MG-langString-hasConfidentialityJustification--NonPublishedInformation-ND-ReviewRequestsStatisticsTypeUnpublish</v>
      </c>
      <c r="Z470" s="84" t="str">
        <f t="shared" si="3"/>
        <v/>
      </c>
      <c r="AA470" s="84" t="str">
        <f>IF(AND(LEFT(MasterCMCopy!$C470,6)="BT-196", MasterCMCopy!$C470&lt;&gt;MasterCMCopy!$C469),MasterCMCopy!$C470,"")</f>
        <v/>
      </c>
      <c r="AB470" s="84" t="str">
        <f>IF(AND(LEFT(MasterCMCopy!$C470,6)="BT-196", MasterCMCopy!$C470&lt;&gt;MasterCMCopy!$C469), MasterCMCopy!$D470 &amp; " of " &amp; MasterCMCopy!$L470 &amp; " under " &amp; MasterCMCopy!$I470,"")</f>
        <v/>
      </c>
      <c r="AC470" s="84" t="str">
        <f t="shared" si="4"/>
        <v/>
      </c>
      <c r="AD470" s="84" t="str">
        <f t="shared" si="5"/>
        <v/>
      </c>
    </row>
    <row r="471">
      <c r="A471" s="84" t="str">
        <f t="shared" si="1"/>
        <v/>
      </c>
      <c r="B471" s="84" t="str">
        <f>IF(MasterCMCopy!$X471="","---", "tedm:" &amp; IF(LEFT(MasterCMCopy!$C471, 3)="ND-", IF(LEFT(MasterCMCopy!$C475, 3)="ND-", MasterCMCopy!$L477, MasterCMCopy!$L475) &amp; "-" &amp; MasterCMCopy!$C471, MasterCMCopy!$L471 &amp; "-" &amp; MasterCMCopy!$I471))</f>
        <v>tedm:MG-NonPublishedInformation-ND-ReviewRequestsStatisticsTypeUnpublish</v>
      </c>
      <c r="C471" s="85" t="str">
        <f>IF(AND(LEFT(MasterCMCopy!$C471,6)="BT-195", OR(LEFT(MasterCMCopy!$C470,3)="ND-",$B471&lt;&gt;$B470)),MasterCMCopy!$L471,"")</f>
        <v>MG-NonPublishedInformation</v>
      </c>
      <c r="D471" s="84" t="str">
        <f>IF(AND(LEFT(MasterCMCopy!$C471,3)="ND-", OR(MasterCMCopy!$N471&lt;&gt;MasterCMCopy!$N470, MasterCMCopy!$P471&lt;&gt;MasterCMCopy!$P470)),MasterCMCopy!$C471,"")</f>
        <v/>
      </c>
      <c r="E471" s="84" t="str">
        <f>IF(AND(LEFT(MasterCMCopy!$C471,3)="ND-", OR(MasterCMCopy!$N471&lt;&gt;MasterCMCopy!$N470, MasterCMCopy!$P471&lt;&gt;MasterCMCopy!$P470)),MasterCMCopy!$N471,"")</f>
        <v/>
      </c>
      <c r="F471" s="86" t="str">
        <f>IFERROR(__xludf.DUMMYFUNCTION("IF($E471="""", """", REGEXEXTRACT($E471,""efbc:FieldIdentifierCode[^\]]+""))"),"")</f>
        <v/>
      </c>
      <c r="G471" s="87" t="str">
        <f>MasterCMCopy!A471</f>
        <v>1.4</v>
      </c>
      <c r="H471" s="87" t="str">
        <f>MasterCMCopy!B471</f>
        <v/>
      </c>
      <c r="J471" s="86" t="str">
        <f>IF(LEFT(MasterCMCopy!$C471,3)="ND-", IF(LEFT(MasterCMCopy!$X471,10)&lt;&gt;"epo:NonPub", MasterCMCopy!$L471, IF(RIGHT(MasterCMCopy!$X471,13)="epo:Procedure", "MG-Procedure", "")), "")</f>
        <v/>
      </c>
      <c r="K471" s="85" t="str">
        <f>IF(J471="", "", IF(J471="MG-Procedure", "ND-Root", MasterCMCopy!H471))</f>
        <v/>
      </c>
      <c r="L471" s="84" t="str">
        <f>IF($J471="", "", MasterCMCopy!$C471 &amp; " (concernsMaskedObject)")</f>
        <v/>
      </c>
      <c r="M471" s="84" t="str">
        <f>IFERROR(__xludf.DUMMYFUNCTION("IF($J471="""", """", ""Connection from NonPublishedInformation to "" &amp; REGEXEXTRACT(MasterCMCopy!$X471, "".*:(.*)"") &amp; "" under "" &amp; $J471 &amp; ""_"" &amp; $K471)"),"")</f>
        <v/>
      </c>
      <c r="N471" s="84" t="str">
        <f t="shared" si="6"/>
        <v/>
      </c>
      <c r="O471" s="86" t="str">
        <f>IFERROR(__xludf.DUMMYFUNCTION("IF($J471="""", """", IF($J471=""MG-Procedure"", """", REGEXREPLACE(MasterCMCopy!$P471,""\[[^\]]+\]"","""")))"),"")</f>
        <v/>
      </c>
      <c r="P471" s="83" t="str">
        <f>IFERROR(__xludf.DUMMYFUNCTION("REGEXREPLACE($O471,""[^/]+"","".."")"),"")</f>
        <v/>
      </c>
      <c r="Q471" s="84" t="str">
        <f>IF(AND(LEFT(MasterCMCopy!$C471,6)="BT-195", OR(MasterCMCopy!$O471&lt;&gt;MasterCMCopy!$O470,$G471&lt;&gt;$G470,$H471&lt;&gt;$H470)),MasterCMCopy!$C471,"")</f>
        <v>BT-195(BT-636)-LotResult</v>
      </c>
      <c r="R471" s="84" t="str">
        <f>IF(AND(LEFT(MasterCMCopy!$C471,6)="BT-195", OR(MasterCMCopy!$O471&lt;&gt;MasterCMCopy!$O470,$G471&lt;&gt;$G470,$H471&lt;&gt;$H470)), "The field " &amp; MasterCMCopy!$C471 &amp; ", " &amp; MasterCMCopy!$D471 &amp; ", specifies information to generate the URI of the masked property","")</f>
        <v>The field BT-195(BT-636)-LotResult, Unpublished Identifier, specifies information to generate the URI of the masked property</v>
      </c>
      <c r="S471" s="84" t="str">
        <f>IF(AND(LEFT(MasterCMCopy!$C471,6)="BT-195", OR(MasterCMCopy!$O471&lt;&gt;MasterCMCopy!$O470,$G471&lt;&gt;$G470,$H471&lt;&gt;$H470)),MasterCMCopy!$O471,"")</f>
        <v>efbc:FieldIdentifierCode/text() = 'buy-rev-typ'</v>
      </c>
      <c r="T471" s="88" t="str">
        <f>IFERROR(__xludf.DUMMYFUNCTION("IF(AND(LEFT(MasterCMCopy!$C471,6)=""BT-195"", MasterCMCopy!$O471&lt;&gt;MasterCMCopy!$O470),IFNA(REGEXEXTRACT(MasterCMCopy!$Y471,""&lt;(.*)&gt;""),""UNKNOWN""),"""")"),"http://data.europa.eu/a4g/ontology#hasIrregularityType")</f>
        <v>http://data.europa.eu/a4g/ontology#hasIrregularityType</v>
      </c>
      <c r="U471" s="84" t="str">
        <f>IF(AND(LEFT(MasterCMCopy!$C471,6)="BT-197", MasterCMCopy!$C471&lt;&gt;MasterCMCopy!$C470),MasterCMCopy!$C471,"")</f>
        <v/>
      </c>
      <c r="V471" s="84" t="str">
        <f>IF(AND(LEFT(MasterCMCopy!$C471,6)="BT-197", MasterCMCopy!$C471&lt;&gt;MasterCMCopy!$C470), "In " &amp; MasterCMCopy!$C471 &amp; ", " &amp; MasterCMCopy!$D471 &amp; ", we link to the at-voc:non-publication-justification controlled list","")</f>
        <v/>
      </c>
      <c r="W471" s="84" t="str">
        <f>IF(AND(LEFT(MasterCMCopy!$C471,6)="BT-198", MasterCMCopy!$C471&lt;&gt;MasterCMCopy!$C470),MasterCMCopy!$C471,"")</f>
        <v/>
      </c>
      <c r="X471" s="84" t="str">
        <f>IF(AND(LEFT(MasterCMCopy!$C471,6)="BT-198", MasterCMCopy!$C471&lt;&gt;MasterCMCopy!$C470), MasterCMCopy!$D471 &amp; IF(AND(MasterCMCopy!$C471=MasterCMCopy!$C472, MasterCMCopy!$D471&lt;&gt;MasterCMCopy!$D472), (" (" &amp; MasterCMCopy!$D472 &amp; " below SDK 1.6)"), ""),"")</f>
        <v/>
      </c>
      <c r="Y471" s="84" t="str">
        <f t="shared" si="2"/>
        <v>tedm:MG-langString-hasConfidentialityJustification--NonPublishedInformation-ND-ReviewRequestsStatisticsTypeUnpublish</v>
      </c>
      <c r="Z471" s="84" t="str">
        <f t="shared" si="3"/>
        <v/>
      </c>
      <c r="AA471" s="84" t="str">
        <f>IF(AND(LEFT(MasterCMCopy!$C471,6)="BT-196", MasterCMCopy!$C471&lt;&gt;MasterCMCopy!$C470),MasterCMCopy!$C471,"")</f>
        <v/>
      </c>
      <c r="AB471" s="84" t="str">
        <f>IF(AND(LEFT(MasterCMCopy!$C471,6)="BT-196", MasterCMCopy!$C471&lt;&gt;MasterCMCopy!$C470), MasterCMCopy!$D471 &amp; " of " &amp; MasterCMCopy!$L471 &amp; " under " &amp; MasterCMCopy!$I471,"")</f>
        <v/>
      </c>
      <c r="AC471" s="84" t="str">
        <f t="shared" si="4"/>
        <v/>
      </c>
      <c r="AD471" s="84" t="str">
        <f t="shared" si="5"/>
        <v/>
      </c>
    </row>
    <row r="472">
      <c r="A472" s="84" t="str">
        <f t="shared" si="1"/>
        <v/>
      </c>
      <c r="B472" s="84" t="str">
        <f>IF(MasterCMCopy!$X472="","---", "tedm:" &amp; IF(LEFT(MasterCMCopy!$C472, 3)="ND-", IF(LEFT(MasterCMCopy!$C476, 3)="ND-", MasterCMCopy!$L478, MasterCMCopy!$L476) &amp; "-" &amp; MasterCMCopy!$C472, MasterCMCopy!$L472 &amp; "-" &amp; MasterCMCopy!$I472))</f>
        <v>tedm:MG-NonPublishedInformation-ND-ReviewRequestsStatisticsTypeUnpublish</v>
      </c>
      <c r="C472" s="85" t="str">
        <f>IF(AND(LEFT(MasterCMCopy!$C472,6)="BT-195", OR(LEFT(MasterCMCopy!$C471,3)="ND-",$B472&lt;&gt;$B471)),MasterCMCopy!$L472,"")</f>
        <v/>
      </c>
      <c r="D472" s="84" t="str">
        <f>IF(AND(LEFT(MasterCMCopy!$C472,3)="ND-", OR(MasterCMCopy!$N472&lt;&gt;MasterCMCopy!$N471, MasterCMCopy!$P472&lt;&gt;MasterCMCopy!$P471)),MasterCMCopy!$C472,"")</f>
        <v/>
      </c>
      <c r="E472" s="84" t="str">
        <f>IF(AND(LEFT(MasterCMCopy!$C472,3)="ND-", OR(MasterCMCopy!$N472&lt;&gt;MasterCMCopy!$N471, MasterCMCopy!$P472&lt;&gt;MasterCMCopy!$P471)),MasterCMCopy!$N472,"")</f>
        <v/>
      </c>
      <c r="F472" s="86" t="str">
        <f>IFERROR(__xludf.DUMMYFUNCTION("IF($E472="""", """", REGEXEXTRACT($E472,""efbc:FieldIdentifierCode[^\]]+""))"),"")</f>
        <v/>
      </c>
      <c r="G472" s="87" t="str">
        <f>MasterCMCopy!A472</f>
        <v>1.4</v>
      </c>
      <c r="H472" s="87" t="str">
        <f>MasterCMCopy!B472</f>
        <v/>
      </c>
      <c r="J472" s="86" t="str">
        <f>IF(LEFT(MasterCMCopy!$C472,3)="ND-", IF(LEFT(MasterCMCopy!$X472,10)&lt;&gt;"epo:NonPub", MasterCMCopy!$L472, IF(RIGHT(MasterCMCopy!$X472,13)="epo:Procedure", "MG-Procedure", "")), "")</f>
        <v/>
      </c>
      <c r="K472" s="85" t="str">
        <f>IF(J472="", "", IF(J472="MG-Procedure", "ND-Root", MasterCMCopy!H472))</f>
        <v/>
      </c>
      <c r="L472" s="84" t="str">
        <f>IF($J472="", "", MasterCMCopy!$C472 &amp; " (concernsMaskedObject)")</f>
        <v/>
      </c>
      <c r="M472" s="84" t="str">
        <f>IFERROR(__xludf.DUMMYFUNCTION("IF($J472="""", """", ""Connection from NonPublishedInformation to "" &amp; REGEXEXTRACT(MasterCMCopy!$X472, "".*:(.*)"") &amp; "" under "" &amp; $J472 &amp; ""_"" &amp; $K472)"),"")</f>
        <v/>
      </c>
      <c r="N472" s="84" t="str">
        <f t="shared" si="6"/>
        <v/>
      </c>
      <c r="O472" s="86" t="str">
        <f>IFERROR(__xludf.DUMMYFUNCTION("IF($J472="""", """", IF($J472=""MG-Procedure"", """", REGEXREPLACE(MasterCMCopy!$P472,""\[[^\]]+\]"","""")))"),"")</f>
        <v/>
      </c>
      <c r="P472" s="83" t="str">
        <f>IFERROR(__xludf.DUMMYFUNCTION("REGEXREPLACE($O472,""[^/]+"","".."")"),"")</f>
        <v/>
      </c>
      <c r="Q472" s="84" t="str">
        <f>IF(AND(LEFT(MasterCMCopy!$C472,6)="BT-195", OR(MasterCMCopy!$O472&lt;&gt;MasterCMCopy!$O471,$G472&lt;&gt;$G471,$H472&lt;&gt;$H471)),MasterCMCopy!$C472,"")</f>
        <v/>
      </c>
      <c r="R472" s="84" t="str">
        <f>IF(AND(LEFT(MasterCMCopy!$C472,6)="BT-195", OR(MasterCMCopy!$O472&lt;&gt;MasterCMCopy!$O471,$G472&lt;&gt;$G471,$H472&lt;&gt;$H471)), "The field " &amp; MasterCMCopy!$C472 &amp; ", " &amp; MasterCMCopy!$D472 &amp; ", specifies information to generate the URI of the masked property","")</f>
        <v/>
      </c>
      <c r="S472" s="84" t="str">
        <f>IF(AND(LEFT(MasterCMCopy!$C472,6)="BT-195", OR(MasterCMCopy!$O472&lt;&gt;MasterCMCopy!$O471,$G472&lt;&gt;$G471,$H472&lt;&gt;$H471)),MasterCMCopy!$O472,"")</f>
        <v/>
      </c>
      <c r="T472" s="84" t="str">
        <f>IFERROR(__xludf.DUMMYFUNCTION("IF(AND(LEFT(MasterCMCopy!$C472,6)=""BT-195"", MasterCMCopy!$O472&lt;&gt;MasterCMCopy!$O471),IFNA(REGEXEXTRACT(MasterCMCopy!$Y472,""&lt;(.*)&gt;""),""UNKNOWN""),"""")"),"")</f>
        <v/>
      </c>
      <c r="U472" s="84" t="str">
        <f>IF(AND(LEFT(MasterCMCopy!$C472,6)="BT-197", MasterCMCopy!$C472&lt;&gt;MasterCMCopy!$C471),MasterCMCopy!$C472,"")</f>
        <v/>
      </c>
      <c r="V472" s="84" t="str">
        <f>IF(AND(LEFT(MasterCMCopy!$C472,6)="BT-197", MasterCMCopy!$C472&lt;&gt;MasterCMCopy!$C471), "In " &amp; MasterCMCopy!$C472 &amp; ", " &amp; MasterCMCopy!$D472 &amp; ", we link to the at-voc:non-publication-justification controlled list","")</f>
        <v/>
      </c>
      <c r="W472" s="84" t="str">
        <f>IF(AND(LEFT(MasterCMCopy!$C472,6)="BT-198", MasterCMCopy!$C472&lt;&gt;MasterCMCopy!$C471),MasterCMCopy!$C472,"")</f>
        <v/>
      </c>
      <c r="X472" s="84" t="str">
        <f>IF(AND(LEFT(MasterCMCopy!$C472,6)="BT-198", MasterCMCopy!$C472&lt;&gt;MasterCMCopy!$C471), MasterCMCopy!$D472 &amp; IF(AND(MasterCMCopy!$C472=MasterCMCopy!$C473, MasterCMCopy!$D472&lt;&gt;MasterCMCopy!$D473), (" (" &amp; MasterCMCopy!$D473 &amp; " below SDK 1.6)"), ""),"")</f>
        <v/>
      </c>
      <c r="Y472" s="84" t="str">
        <f t="shared" si="2"/>
        <v>tedm:MG-langString-hasConfidentialityJustification--NonPublishedInformation-ND-ReviewRequestsStatisticsTypeUnpublish</v>
      </c>
      <c r="Z472" s="84" t="str">
        <f t="shared" si="3"/>
        <v/>
      </c>
      <c r="AA472" s="84" t="str">
        <f>IF(AND(LEFT(MasterCMCopy!$C472,6)="BT-196", MasterCMCopy!$C472&lt;&gt;MasterCMCopy!$C471),MasterCMCopy!$C472,"")</f>
        <v>BT-196(BT-636)-LotResult</v>
      </c>
      <c r="AB472" s="84" t="str">
        <f>IF(AND(LEFT(MasterCMCopy!$C472,6)="BT-196", MasterCMCopy!$C472&lt;&gt;MasterCMCopy!$C471), MasterCMCopy!$D472 &amp; " of " &amp; MasterCMCopy!$L472 &amp; " under " &amp; MasterCMCopy!$I472,"")</f>
        <v>Unpublished Justification Description of MG-NonPublishedInformation under ND-ReviewRequestsStatisticsTypeUnpublish</v>
      </c>
      <c r="AC472" s="84" t="str">
        <f t="shared" si="4"/>
        <v>BT-196(BT-636)-LotResult-Language</v>
      </c>
      <c r="AD472" s="84" t="str">
        <f t="shared" si="5"/>
        <v>Language of Unpublished Justification Description of MG-NonPublishedInformation under ND-ReviewRequestsStatisticsTypeUnpublish</v>
      </c>
    </row>
    <row r="473">
      <c r="A473" s="84" t="str">
        <f t="shared" si="1"/>
        <v/>
      </c>
      <c r="B473" s="84" t="str">
        <f>IF(MasterCMCopy!$X473="","---", "tedm:" &amp; IF(LEFT(MasterCMCopy!$C473, 3)="ND-", IF(LEFT(MasterCMCopy!$C477, 3)="ND-", MasterCMCopy!$L479, MasterCMCopy!$L477) &amp; "-" &amp; MasterCMCopy!$C473, MasterCMCopy!$L473 &amp; "-" &amp; MasterCMCopy!$I473))</f>
        <v>tedm:MG-NonPublishedInformation-ND-ReviewRequestsStatisticsTypeUnpublish</v>
      </c>
      <c r="C473" s="85" t="str">
        <f>IF(AND(LEFT(MasterCMCopy!$C473,6)="BT-195", OR(LEFT(MasterCMCopy!$C472,3)="ND-",$B473&lt;&gt;$B472)),MasterCMCopy!$L473,"")</f>
        <v/>
      </c>
      <c r="D473" s="84" t="str">
        <f>IF(AND(LEFT(MasterCMCopy!$C473,3)="ND-", OR(MasterCMCopy!$N473&lt;&gt;MasterCMCopy!$N472, MasterCMCopy!$P473&lt;&gt;MasterCMCopy!$P472)),MasterCMCopy!$C473,"")</f>
        <v/>
      </c>
      <c r="E473" s="84" t="str">
        <f>IF(AND(LEFT(MasterCMCopy!$C473,3)="ND-", OR(MasterCMCopy!$N473&lt;&gt;MasterCMCopy!$N472, MasterCMCopy!$P473&lt;&gt;MasterCMCopy!$P472)),MasterCMCopy!$N473,"")</f>
        <v/>
      </c>
      <c r="F473" s="86" t="str">
        <f>IFERROR(__xludf.DUMMYFUNCTION("IF($E473="""", """", REGEXEXTRACT($E473,""efbc:FieldIdentifierCode[^\]]+""))"),"")</f>
        <v/>
      </c>
      <c r="G473" s="87" t="str">
        <f>MasterCMCopy!A473</f>
        <v>1.4</v>
      </c>
      <c r="H473" s="87" t="str">
        <f>MasterCMCopy!B473</f>
        <v/>
      </c>
      <c r="J473" s="86" t="str">
        <f>IF(LEFT(MasterCMCopy!$C473,3)="ND-", IF(LEFT(MasterCMCopy!$X473,10)&lt;&gt;"epo:NonPub", MasterCMCopy!$L473, IF(RIGHT(MasterCMCopy!$X473,13)="epo:Procedure", "MG-Procedure", "")), "")</f>
        <v/>
      </c>
      <c r="K473" s="85" t="str">
        <f>IF(J473="", "", IF(J473="MG-Procedure", "ND-Root", MasterCMCopy!H473))</f>
        <v/>
      </c>
      <c r="L473" s="84" t="str">
        <f>IF($J473="", "", MasterCMCopy!$C473 &amp; " (concernsMaskedObject)")</f>
        <v/>
      </c>
      <c r="M473" s="84" t="str">
        <f>IFERROR(__xludf.DUMMYFUNCTION("IF($J473="""", """", ""Connection from NonPublishedInformation to "" &amp; REGEXEXTRACT(MasterCMCopy!$X473, "".*:(.*)"") &amp; "" under "" &amp; $J473 &amp; ""_"" &amp; $K473)"),"")</f>
        <v/>
      </c>
      <c r="N473" s="84" t="str">
        <f t="shared" si="6"/>
        <v/>
      </c>
      <c r="O473" s="86" t="str">
        <f>IFERROR(__xludf.DUMMYFUNCTION("IF($J473="""", """", IF($J473=""MG-Procedure"", """", REGEXREPLACE(MasterCMCopy!$P473,""\[[^\]]+\]"","""")))"),"")</f>
        <v/>
      </c>
      <c r="P473" s="83" t="str">
        <f>IFERROR(__xludf.DUMMYFUNCTION("REGEXREPLACE($O473,""[^/]+"","".."")"),"")</f>
        <v/>
      </c>
      <c r="Q473" s="84" t="str">
        <f>IF(AND(LEFT(MasterCMCopy!$C473,6)="BT-195", OR(MasterCMCopy!$O473&lt;&gt;MasterCMCopy!$O472,$G473&lt;&gt;$G472,$H473&lt;&gt;$H472)),MasterCMCopy!$C473,"")</f>
        <v/>
      </c>
      <c r="R473" s="84" t="str">
        <f>IF(AND(LEFT(MasterCMCopy!$C473,6)="BT-195", OR(MasterCMCopy!$O473&lt;&gt;MasterCMCopy!$O472,$G473&lt;&gt;$G472,$H473&lt;&gt;$H472)), "The field " &amp; MasterCMCopy!$C473 &amp; ", " &amp; MasterCMCopy!$D473 &amp; ", specifies information to generate the URI of the masked property","")</f>
        <v/>
      </c>
      <c r="S473" s="84" t="str">
        <f>IF(AND(LEFT(MasterCMCopy!$C473,6)="BT-195", OR(MasterCMCopy!$O473&lt;&gt;MasterCMCopy!$O472,$G473&lt;&gt;$G472,$H473&lt;&gt;$H472)),MasterCMCopy!$O473,"")</f>
        <v/>
      </c>
      <c r="T473" s="84" t="str">
        <f>IFERROR(__xludf.DUMMYFUNCTION("IF(AND(LEFT(MasterCMCopy!$C473,6)=""BT-195"", MasterCMCopy!$O473&lt;&gt;MasterCMCopy!$O472),IFNA(REGEXEXTRACT(MasterCMCopy!$Y473,""&lt;(.*)&gt;""),""UNKNOWN""),"""")"),"")</f>
        <v/>
      </c>
      <c r="U473" s="84" t="str">
        <f>IF(AND(LEFT(MasterCMCopy!$C473,6)="BT-197", MasterCMCopy!$C473&lt;&gt;MasterCMCopy!$C472),MasterCMCopy!$C473,"")</f>
        <v>BT-197(BT-636)-LotResult</v>
      </c>
      <c r="V473" s="84" t="str">
        <f>IF(AND(LEFT(MasterCMCopy!$C473,6)="BT-197", MasterCMCopy!$C473&lt;&gt;MasterCMCopy!$C472), "In " &amp; MasterCMCopy!$C473 &amp; ", " &amp; MasterCMCopy!$D473 &amp; ", we link to the at-voc:non-publication-justification controlled list","")</f>
        <v>In BT-197(BT-636)-LotResult, Unpublished Justification Code, we link to the at-voc:non-publication-justification controlled list</v>
      </c>
      <c r="W473" s="84" t="str">
        <f>IF(AND(LEFT(MasterCMCopy!$C473,6)="BT-198", MasterCMCopy!$C473&lt;&gt;MasterCMCopy!$C472),MasterCMCopy!$C473,"")</f>
        <v/>
      </c>
      <c r="X473" s="84" t="str">
        <f>IF(AND(LEFT(MasterCMCopy!$C473,6)="BT-198", MasterCMCopy!$C473&lt;&gt;MasterCMCopy!$C472), MasterCMCopy!$D473 &amp; IF(AND(MasterCMCopy!$C473=MasterCMCopy!$C474, MasterCMCopy!$D473&lt;&gt;MasterCMCopy!$D474), (" (" &amp; MasterCMCopy!$D474 &amp; " below SDK 1.6)"), ""),"")</f>
        <v/>
      </c>
      <c r="Y473" s="84" t="str">
        <f t="shared" si="2"/>
        <v>tedm:MG-langString-hasConfidentialityJustification--NonPublishedInformation-ND-ReviewRequestsStatisticsTypeUnpublish</v>
      </c>
      <c r="Z473" s="84" t="str">
        <f t="shared" si="3"/>
        <v/>
      </c>
      <c r="AA473" s="84" t="str">
        <f>IF(AND(LEFT(MasterCMCopy!$C473,6)="BT-196", MasterCMCopy!$C473&lt;&gt;MasterCMCopy!$C472),MasterCMCopy!$C473,"")</f>
        <v/>
      </c>
      <c r="AB473" s="84" t="str">
        <f>IF(AND(LEFT(MasterCMCopy!$C473,6)="BT-196", MasterCMCopy!$C473&lt;&gt;MasterCMCopy!$C472), MasterCMCopy!$D473 &amp; " of " &amp; MasterCMCopy!$L473 &amp; " under " &amp; MasterCMCopy!$I473,"")</f>
        <v/>
      </c>
      <c r="AC473" s="84" t="str">
        <f t="shared" si="4"/>
        <v/>
      </c>
      <c r="AD473" s="84" t="str">
        <f t="shared" si="5"/>
        <v/>
      </c>
    </row>
    <row r="474">
      <c r="A474" s="84" t="str">
        <f t="shared" si="1"/>
        <v/>
      </c>
      <c r="B474" s="84" t="str">
        <f>IF(MasterCMCopy!$X474="","---", "tedm:" &amp; IF(LEFT(MasterCMCopy!$C474, 3)="ND-", IF(LEFT(MasterCMCopy!$C478, 3)="ND-", MasterCMCopy!$L480, MasterCMCopy!$L478) &amp; "-" &amp; MasterCMCopy!$C474, MasterCMCopy!$L474 &amp; "-" &amp; MasterCMCopy!$I474))</f>
        <v>tedm:MG-NonPublishedInformation-ND-ReviewRequestsStatisticsTypeUnpublish</v>
      </c>
      <c r="C474" s="85" t="str">
        <f>IF(AND(LEFT(MasterCMCopy!$C474,6)="BT-195", OR(LEFT(MasterCMCopy!$C473,3)="ND-",$B474&lt;&gt;$B473)),MasterCMCopy!$L474,"")</f>
        <v/>
      </c>
      <c r="D474" s="84" t="str">
        <f>IF(AND(LEFT(MasterCMCopy!$C474,3)="ND-", OR(MasterCMCopy!$N474&lt;&gt;MasterCMCopy!$N473, MasterCMCopy!$P474&lt;&gt;MasterCMCopy!$P473)),MasterCMCopy!$C474,"")</f>
        <v/>
      </c>
      <c r="E474" s="84" t="str">
        <f>IF(AND(LEFT(MasterCMCopy!$C474,3)="ND-", OR(MasterCMCopy!$N474&lt;&gt;MasterCMCopy!$N473, MasterCMCopy!$P474&lt;&gt;MasterCMCopy!$P473)),MasterCMCopy!$N474,"")</f>
        <v/>
      </c>
      <c r="F474" s="86" t="str">
        <f>IFERROR(__xludf.DUMMYFUNCTION("IF($E474="""", """", REGEXEXTRACT($E474,""efbc:FieldIdentifierCode[^\]]+""))"),"")</f>
        <v/>
      </c>
      <c r="G474" s="87" t="str">
        <f>MasterCMCopy!A474</f>
        <v>1.4</v>
      </c>
      <c r="H474" s="87" t="str">
        <f>MasterCMCopy!B474</f>
        <v>1.5</v>
      </c>
      <c r="J474" s="86" t="str">
        <f>IF(LEFT(MasterCMCopy!$C474,3)="ND-", IF(LEFT(MasterCMCopy!$X474,10)&lt;&gt;"epo:NonPub", MasterCMCopy!$L474, IF(RIGHT(MasterCMCopy!$X474,13)="epo:Procedure", "MG-Procedure", "")), "")</f>
        <v/>
      </c>
      <c r="K474" s="85" t="str">
        <f>IF(J474="", "", IF(J474="MG-Procedure", "ND-Root", MasterCMCopy!H474))</f>
        <v/>
      </c>
      <c r="L474" s="84" t="str">
        <f>IF($J474="", "", MasterCMCopy!$C474 &amp; " (concernsMaskedObject)")</f>
        <v/>
      </c>
      <c r="M474" s="84" t="str">
        <f>IFERROR(__xludf.DUMMYFUNCTION("IF($J474="""", """", ""Connection from NonPublishedInformation to "" &amp; REGEXEXTRACT(MasterCMCopy!$X474, "".*:(.*)"") &amp; "" under "" &amp; $J474 &amp; ""_"" &amp; $K474)"),"")</f>
        <v/>
      </c>
      <c r="N474" s="84" t="str">
        <f t="shared" si="6"/>
        <v/>
      </c>
      <c r="O474" s="86" t="str">
        <f>IFERROR(__xludf.DUMMYFUNCTION("IF($J474="""", """", IF($J474=""MG-Procedure"", """", REGEXREPLACE(MasterCMCopy!$P474,""\[[^\]]+\]"","""")))"),"")</f>
        <v/>
      </c>
      <c r="P474" s="83" t="str">
        <f>IFERROR(__xludf.DUMMYFUNCTION("REGEXREPLACE($O474,""[^/]+"","".."")"),"")</f>
        <v/>
      </c>
      <c r="Q474" s="84" t="str">
        <f>IF(AND(LEFT(MasterCMCopy!$C474,6)="BT-195", OR(MasterCMCopy!$O474&lt;&gt;MasterCMCopy!$O473,$G474&lt;&gt;$G473,$H474&lt;&gt;$H473)),MasterCMCopy!$C474,"")</f>
        <v/>
      </c>
      <c r="R474" s="84" t="str">
        <f>IF(AND(LEFT(MasterCMCopy!$C474,6)="BT-195", OR(MasterCMCopy!$O474&lt;&gt;MasterCMCopy!$O473,$G474&lt;&gt;$G473,$H474&lt;&gt;$H473)), "The field " &amp; MasterCMCopy!$C474 &amp; ", " &amp; MasterCMCopy!$D474 &amp; ", specifies information to generate the URI of the masked property","")</f>
        <v/>
      </c>
      <c r="S474" s="84" t="str">
        <f>IF(AND(LEFT(MasterCMCopy!$C474,6)="BT-195", OR(MasterCMCopy!$O474&lt;&gt;MasterCMCopy!$O473,$G474&lt;&gt;$G473,$H474&lt;&gt;$H473)),MasterCMCopy!$O474,"")</f>
        <v/>
      </c>
      <c r="T474" s="84" t="str">
        <f>IFERROR(__xludf.DUMMYFUNCTION("IF(AND(LEFT(MasterCMCopy!$C474,6)=""BT-195"", MasterCMCopy!$O474&lt;&gt;MasterCMCopy!$O473),IFNA(REGEXEXTRACT(MasterCMCopy!$Y474,""&lt;(.*)&gt;""),""UNKNOWN""),"""")"),"")</f>
        <v/>
      </c>
      <c r="U474" s="84" t="str">
        <f>IF(AND(LEFT(MasterCMCopy!$C474,6)="BT-197", MasterCMCopy!$C474&lt;&gt;MasterCMCopy!$C473),MasterCMCopy!$C474,"")</f>
        <v/>
      </c>
      <c r="V474" s="84" t="str">
        <f>IF(AND(LEFT(MasterCMCopy!$C474,6)="BT-197", MasterCMCopy!$C474&lt;&gt;MasterCMCopy!$C473), "In " &amp; MasterCMCopy!$C474 &amp; ", " &amp; MasterCMCopy!$D474 &amp; ", we link to the at-voc:non-publication-justification controlled list","")</f>
        <v/>
      </c>
      <c r="W474" s="84" t="str">
        <f>IF(AND(LEFT(MasterCMCopy!$C474,6)="BT-198", MasterCMCopy!$C474&lt;&gt;MasterCMCopy!$C473),MasterCMCopy!$C474,"")</f>
        <v>BT-198(BT-636)-LotResult</v>
      </c>
      <c r="X474" s="84" t="str">
        <f>IF(AND(LEFT(MasterCMCopy!$C474,6)="BT-198", MasterCMCopy!$C474&lt;&gt;MasterCMCopy!$C473), MasterCMCopy!$D474 &amp; IF(AND(MasterCMCopy!$C474=MasterCMCopy!$C475, MasterCMCopy!$D474&lt;&gt;MasterCMCopy!$D475), (" (" &amp; MasterCMCopy!$D475 &amp; " below SDK 1.6)"), ""),"")</f>
        <v>Unpublished Accessibility Date (Unpublished Access Date below SDK 1.6)</v>
      </c>
      <c r="Y474" s="84" t="str">
        <f t="shared" si="2"/>
        <v>tedm:MG-langString-hasConfidentialityJustification--NonPublishedInformation-ND-ReviewRequestsStatisticsTypeUnpublish</v>
      </c>
      <c r="Z474" s="84" t="str">
        <f t="shared" si="3"/>
        <v/>
      </c>
      <c r="AA474" s="84" t="str">
        <f>IF(AND(LEFT(MasterCMCopy!$C474,6)="BT-196", MasterCMCopy!$C474&lt;&gt;MasterCMCopy!$C473),MasterCMCopy!$C474,"")</f>
        <v/>
      </c>
      <c r="AB474" s="84" t="str">
        <f>IF(AND(LEFT(MasterCMCopy!$C474,6)="BT-196", MasterCMCopy!$C474&lt;&gt;MasterCMCopy!$C473), MasterCMCopy!$D474 &amp; " of " &amp; MasterCMCopy!$L474 &amp; " under " &amp; MasterCMCopy!$I474,"")</f>
        <v/>
      </c>
      <c r="AC474" s="84" t="str">
        <f t="shared" si="4"/>
        <v/>
      </c>
      <c r="AD474" s="84" t="str">
        <f t="shared" si="5"/>
        <v/>
      </c>
    </row>
    <row r="475">
      <c r="A475" s="84" t="str">
        <f t="shared" si="1"/>
        <v/>
      </c>
      <c r="B475" s="84" t="str">
        <f>IF(MasterCMCopy!$X475="","---", "tedm:" &amp; IF(LEFT(MasterCMCopy!$C475, 3)="ND-", IF(LEFT(MasterCMCopy!$C479, 3)="ND-", MasterCMCopy!$L481, MasterCMCopy!$L479) &amp; "-" &amp; MasterCMCopy!$C475, MasterCMCopy!$L475 &amp; "-" &amp; MasterCMCopy!$I475))</f>
        <v>tedm:MG-NonPublishedInformation-ND-ReviewRequestsStatisticsTypeUnpublish</v>
      </c>
      <c r="C475" s="85" t="str">
        <f>IF(AND(LEFT(MasterCMCopy!$C475,6)="BT-195", OR(LEFT(MasterCMCopy!$C474,3)="ND-",$B475&lt;&gt;$B474)),MasterCMCopy!$L475,"")</f>
        <v/>
      </c>
      <c r="D475" s="84" t="str">
        <f>IF(AND(LEFT(MasterCMCopy!$C475,3)="ND-", OR(MasterCMCopy!$N475&lt;&gt;MasterCMCopy!$N474, MasterCMCopy!$P475&lt;&gt;MasterCMCopy!$P474)),MasterCMCopy!$C475,"")</f>
        <v/>
      </c>
      <c r="E475" s="84" t="str">
        <f>IF(AND(LEFT(MasterCMCopy!$C475,3)="ND-", OR(MasterCMCopy!$N475&lt;&gt;MasterCMCopy!$N474, MasterCMCopy!$P475&lt;&gt;MasterCMCopy!$P474)),MasterCMCopy!$N475,"")</f>
        <v/>
      </c>
      <c r="F475" s="86" t="str">
        <f>IFERROR(__xludf.DUMMYFUNCTION("IF($E475="""", """", REGEXEXTRACT($E475,""efbc:FieldIdentifierCode[^\]]+""))"),"")</f>
        <v/>
      </c>
      <c r="G475" s="87" t="str">
        <f>MasterCMCopy!A475</f>
        <v>1.6</v>
      </c>
      <c r="H475" s="87" t="str">
        <f>MasterCMCopy!B475</f>
        <v/>
      </c>
      <c r="J475" s="86" t="str">
        <f>IF(LEFT(MasterCMCopy!$C475,3)="ND-", IF(LEFT(MasterCMCopy!$X475,10)&lt;&gt;"epo:NonPub", MasterCMCopy!$L475, IF(RIGHT(MasterCMCopy!$X475,13)="epo:Procedure", "MG-Procedure", "")), "")</f>
        <v/>
      </c>
      <c r="K475" s="85" t="str">
        <f>IF(J475="", "", IF(J475="MG-Procedure", "ND-Root", MasterCMCopy!H475))</f>
        <v/>
      </c>
      <c r="L475" s="84" t="str">
        <f>IF($J475="", "", MasterCMCopy!$C475 &amp; " (concernsMaskedObject)")</f>
        <v/>
      </c>
      <c r="M475" s="84" t="str">
        <f>IFERROR(__xludf.DUMMYFUNCTION("IF($J475="""", """", ""Connection from NonPublishedInformation to "" &amp; REGEXEXTRACT(MasterCMCopy!$X475, "".*:(.*)"") &amp; "" under "" &amp; $J475 &amp; ""_"" &amp; $K475)"),"")</f>
        <v/>
      </c>
      <c r="N475" s="84" t="str">
        <f t="shared" si="6"/>
        <v/>
      </c>
      <c r="O475" s="86" t="str">
        <f>IFERROR(__xludf.DUMMYFUNCTION("IF($J475="""", """", IF($J475=""MG-Procedure"", """", REGEXREPLACE(MasterCMCopy!$P475,""\[[^\]]+\]"","""")))"),"")</f>
        <v/>
      </c>
      <c r="P475" s="83" t="str">
        <f>IFERROR(__xludf.DUMMYFUNCTION("REGEXREPLACE($O475,""[^/]+"","".."")"),"")</f>
        <v/>
      </c>
      <c r="Q475" s="84" t="str">
        <f>IF(AND(LEFT(MasterCMCopy!$C475,6)="BT-195", OR(MasterCMCopy!$O475&lt;&gt;MasterCMCopy!$O474,$G475&lt;&gt;$G474,$H475&lt;&gt;$H474)),MasterCMCopy!$C475,"")</f>
        <v/>
      </c>
      <c r="R475" s="84" t="str">
        <f>IF(AND(LEFT(MasterCMCopy!$C475,6)="BT-195", OR(MasterCMCopy!$O475&lt;&gt;MasterCMCopy!$O474,$G475&lt;&gt;$G474,$H475&lt;&gt;$H474)), "The field " &amp; MasterCMCopy!$C475 &amp; ", " &amp; MasterCMCopy!$D475 &amp; ", specifies information to generate the URI of the masked property","")</f>
        <v/>
      </c>
      <c r="S475" s="84" t="str">
        <f>IF(AND(LEFT(MasterCMCopy!$C475,6)="BT-195", OR(MasterCMCopy!$O475&lt;&gt;MasterCMCopy!$O474,$G475&lt;&gt;$G474,$H475&lt;&gt;$H474)),MasterCMCopy!$O475,"")</f>
        <v/>
      </c>
      <c r="T475" s="84" t="str">
        <f>IFERROR(__xludf.DUMMYFUNCTION("IF(AND(LEFT(MasterCMCopy!$C475,6)=""BT-195"", MasterCMCopy!$O475&lt;&gt;MasterCMCopy!$O474),IFNA(REGEXEXTRACT(MasterCMCopy!$Y475,""&lt;(.*)&gt;""),""UNKNOWN""),"""")"),"")</f>
        <v/>
      </c>
      <c r="U475" s="84" t="str">
        <f>IF(AND(LEFT(MasterCMCopy!$C475,6)="BT-197", MasterCMCopy!$C475&lt;&gt;MasterCMCopy!$C474),MasterCMCopy!$C475,"")</f>
        <v/>
      </c>
      <c r="V475" s="84" t="str">
        <f>IF(AND(LEFT(MasterCMCopy!$C475,6)="BT-197", MasterCMCopy!$C475&lt;&gt;MasterCMCopy!$C474), "In " &amp; MasterCMCopy!$C475 &amp; ", " &amp; MasterCMCopy!$D475 &amp; ", we link to the at-voc:non-publication-justification controlled list","")</f>
        <v/>
      </c>
      <c r="W475" s="84" t="str">
        <f>IF(AND(LEFT(MasterCMCopy!$C475,6)="BT-198", MasterCMCopy!$C475&lt;&gt;MasterCMCopy!$C474),MasterCMCopy!$C475,"")</f>
        <v/>
      </c>
      <c r="X475" s="84" t="str">
        <f>IF(AND(LEFT(MasterCMCopy!$C475,6)="BT-198", MasterCMCopy!$C475&lt;&gt;MasterCMCopy!$C474), MasterCMCopy!$D475 &amp; IF(AND(MasterCMCopy!$C475=MasterCMCopy!$C476, MasterCMCopy!$D475&lt;&gt;MasterCMCopy!$D476), (" (" &amp; MasterCMCopy!$D476 &amp; " below SDK 1.6)"), ""),"")</f>
        <v/>
      </c>
      <c r="Y475" s="84" t="str">
        <f t="shared" si="2"/>
        <v>tedm:MG-langString-hasConfidentialityJustification--NonPublishedInformation-ND-ReviewRequestsStatisticsTypeUnpublish</v>
      </c>
      <c r="Z475" s="84" t="str">
        <f t="shared" si="3"/>
        <v/>
      </c>
      <c r="AA475" s="84" t="str">
        <f>IF(AND(LEFT(MasterCMCopy!$C475,6)="BT-196", MasterCMCopy!$C475&lt;&gt;MasterCMCopy!$C474),MasterCMCopy!$C475,"")</f>
        <v/>
      </c>
      <c r="AB475" s="84" t="str">
        <f>IF(AND(LEFT(MasterCMCopy!$C475,6)="BT-196", MasterCMCopy!$C475&lt;&gt;MasterCMCopy!$C474), MasterCMCopy!$D475 &amp; " of " &amp; MasterCMCopy!$L475 &amp; " under " &amp; MasterCMCopy!$I475,"")</f>
        <v/>
      </c>
      <c r="AC475" s="84" t="str">
        <f t="shared" si="4"/>
        <v/>
      </c>
      <c r="AD475" s="84" t="str">
        <f t="shared" si="5"/>
        <v/>
      </c>
    </row>
    <row r="476">
      <c r="A476" s="84" t="str">
        <f t="shared" si="1"/>
        <v>ND-ReviewRequestsStatisticsCountUnpublish.rml.ttl</v>
      </c>
      <c r="B476" s="84" t="str">
        <f>IF(MasterCMCopy!$X476="","---", "tedm:" &amp; IF(LEFT(MasterCMCopy!$C476, 3)="ND-", IF(LEFT(MasterCMCopy!$C480, 3)="ND-", MasterCMCopy!$L482, MasterCMCopy!$L480) &amp; "-" &amp; MasterCMCopy!$C476, MasterCMCopy!$L476 &amp; "-" &amp; MasterCMCopy!$I476))</f>
        <v>tedm:MG-NonPublishedInformation-ND-ReviewRequestsStatisticsCountUnpublish</v>
      </c>
      <c r="C476" s="85" t="str">
        <f>IF(AND(LEFT(MasterCMCopy!$C476,6)="BT-195", OR(LEFT(MasterCMCopy!$C475,3)="ND-",$B476&lt;&gt;$B475)),MasterCMCopy!$L476,"")</f>
        <v/>
      </c>
      <c r="D476" s="84" t="str">
        <f>IF(AND(LEFT(MasterCMCopy!$C476,3)="ND-", OR(MasterCMCopy!$N476&lt;&gt;MasterCMCopy!$N475, MasterCMCopy!$P476&lt;&gt;MasterCMCopy!$P475)),MasterCMCopy!$C476,"")</f>
        <v>ND-ReviewRequestsStatisticsCountUnpublish</v>
      </c>
      <c r="E476" s="84" t="str">
        <f>IF(AND(LEFT(MasterCMCopy!$C476,3)="ND-", OR(MasterCMCopy!$N476&lt;&gt;MasterCMCopy!$N475, MasterCMCopy!$P476&lt;&gt;MasterCMCopy!$P475)),MasterCMCopy!$N476,"")</f>
        <v>/*/ext:UBLExtensions/ext:UBLExtension/ext:ExtensionContent/efext:EformsExtension/efac:NoticeResult/efac:LotResult/efac:AppealRequestsStatistics[efbc:StatisticsCode/@listName='irregularity-type']/efac:FieldsPrivacy[efbc:FieldIdentifierCode/text()='buy-rev-cou']</v>
      </c>
      <c r="F476" s="86" t="str">
        <f>IFERROR(__xludf.DUMMYFUNCTION("IF($E476="""", """", REGEXEXTRACT($E476,""efbc:FieldIdentifierCode[^\]]+""))"),"efbc:FieldIdentifierCode/text()='buy-rev-cou'")</f>
        <v>efbc:FieldIdentifierCode/text()='buy-rev-cou'</v>
      </c>
      <c r="G476" s="87" t="str">
        <f>MasterCMCopy!A476</f>
        <v>1.4</v>
      </c>
      <c r="H476" s="87" t="str">
        <f>MasterCMCopy!B476</f>
        <v/>
      </c>
      <c r="J476" s="86" t="str">
        <f>IF(LEFT(MasterCMCopy!$C476,3)="ND-", IF(LEFT(MasterCMCopy!$X476,10)&lt;&gt;"epo:NonPub", MasterCMCopy!$L476, IF(RIGHT(MasterCMCopy!$X476,13)="epo:Procedure", "MG-Procedure", "")), "")</f>
        <v/>
      </c>
      <c r="K476" s="85" t="str">
        <f>IF(J476="", "", IF(J476="MG-Procedure", "ND-Root", MasterCMCopy!H476))</f>
        <v/>
      </c>
      <c r="L476" s="84" t="str">
        <f>IF($J476="", "", MasterCMCopy!$C476 &amp; " (concernsMaskedObject)")</f>
        <v/>
      </c>
      <c r="M476" s="84" t="str">
        <f>IFERROR(__xludf.DUMMYFUNCTION("IF($J476="""", """", ""Connection from NonPublishedInformation to "" &amp; REGEXEXTRACT(MasterCMCopy!$X476, "".*:(.*)"") &amp; "" under "" &amp; $J476 &amp; ""_"" &amp; $K476)"),"")</f>
        <v/>
      </c>
      <c r="N476" s="84" t="str">
        <f t="shared" si="6"/>
        <v/>
      </c>
      <c r="O476" s="86" t="str">
        <f>IFERROR(__xludf.DUMMYFUNCTION("IF($J476="""", """", IF($J476=""MG-Procedure"", """", REGEXREPLACE(MasterCMCopy!$P476,""\[[^\]]+\]"","""")))"),"")</f>
        <v/>
      </c>
      <c r="P476" s="83" t="str">
        <f>IFERROR(__xludf.DUMMYFUNCTION("REGEXREPLACE($O476,""[^/]+"","".."")"),"")</f>
        <v/>
      </c>
      <c r="Q476" s="84" t="str">
        <f>IF(AND(LEFT(MasterCMCopy!$C476,6)="BT-195", OR(MasterCMCopy!$O476&lt;&gt;MasterCMCopy!$O475,$G476&lt;&gt;$G475,$H476&lt;&gt;$H475)),MasterCMCopy!$C476,"")</f>
        <v/>
      </c>
      <c r="R476" s="84" t="str">
        <f>IF(AND(LEFT(MasterCMCopy!$C476,6)="BT-195", OR(MasterCMCopy!$O476&lt;&gt;MasterCMCopy!$O475,$G476&lt;&gt;$G475,$H476&lt;&gt;$H475)), "The field " &amp; MasterCMCopy!$C476 &amp; ", " &amp; MasterCMCopy!$D476 &amp; ", specifies information to generate the URI of the masked property","")</f>
        <v/>
      </c>
      <c r="S476" s="84" t="str">
        <f>IF(AND(LEFT(MasterCMCopy!$C476,6)="BT-195", OR(MasterCMCopy!$O476&lt;&gt;MasterCMCopy!$O475,$G476&lt;&gt;$G475,$H476&lt;&gt;$H475)),MasterCMCopy!$O476,"")</f>
        <v/>
      </c>
      <c r="T476" s="84" t="str">
        <f>IFERROR(__xludf.DUMMYFUNCTION("IF(AND(LEFT(MasterCMCopy!$C476,6)=""BT-195"", MasterCMCopy!$O476&lt;&gt;MasterCMCopy!$O475),IFNA(REGEXEXTRACT(MasterCMCopy!$Y476,""&lt;(.*)&gt;""),""UNKNOWN""),"""")"),"")</f>
        <v/>
      </c>
      <c r="U476" s="84" t="str">
        <f>IF(AND(LEFT(MasterCMCopy!$C476,6)="BT-197", MasterCMCopy!$C476&lt;&gt;MasterCMCopy!$C475),MasterCMCopy!$C476,"")</f>
        <v/>
      </c>
      <c r="V476" s="84" t="str">
        <f>IF(AND(LEFT(MasterCMCopy!$C476,6)="BT-197", MasterCMCopy!$C476&lt;&gt;MasterCMCopy!$C475), "In " &amp; MasterCMCopy!$C476 &amp; ", " &amp; MasterCMCopy!$D476 &amp; ", we link to the at-voc:non-publication-justification controlled list","")</f>
        <v/>
      </c>
      <c r="W476" s="84" t="str">
        <f>IF(AND(LEFT(MasterCMCopy!$C476,6)="BT-198", MasterCMCopy!$C476&lt;&gt;MasterCMCopy!$C475),MasterCMCopy!$C476,"")</f>
        <v/>
      </c>
      <c r="X476" s="84" t="str">
        <f>IF(AND(LEFT(MasterCMCopy!$C476,6)="BT-198", MasterCMCopy!$C476&lt;&gt;MasterCMCopy!$C475), MasterCMCopy!$D476 &amp; IF(AND(MasterCMCopy!$C476=MasterCMCopy!$C477, MasterCMCopy!$D476&lt;&gt;MasterCMCopy!$D477), (" (" &amp; MasterCMCopy!$D477 &amp; " below SDK 1.6)"), ""),"")</f>
        <v/>
      </c>
      <c r="Y476" s="84" t="str">
        <f t="shared" si="2"/>
        <v>tedm:MG-langString-hasConfidentialityJustification--NonPublishedInformation-ND-ReviewRequestsStatisticsCountUnpublish</v>
      </c>
      <c r="Z476" s="84" t="str">
        <f t="shared" si="3"/>
        <v>/*/ext:UBLExtensions/ext:UBLExtension/ext:ExtensionContent/efext:EformsExtension/efac:NoticeResult/efac:LotResult/efac:AppealRequestsStatistics[efbc:StatisticsCode/@listName='irregularity-type']/efac:FieldsPrivacy[efbc:FieldIdentifierCode/text()='buy-rev-cou']/efbc:ReasonDescription</v>
      </c>
      <c r="AA476" s="84" t="str">
        <f>IF(AND(LEFT(MasterCMCopy!$C476,6)="BT-196", MasterCMCopy!$C476&lt;&gt;MasterCMCopy!$C475),MasterCMCopy!$C476,"")</f>
        <v/>
      </c>
      <c r="AB476" s="84" t="str">
        <f>IF(AND(LEFT(MasterCMCopy!$C476,6)="BT-196", MasterCMCopy!$C476&lt;&gt;MasterCMCopy!$C475), MasterCMCopy!$D476 &amp; " of " &amp; MasterCMCopy!$L476 &amp; " under " &amp; MasterCMCopy!$I476,"")</f>
        <v/>
      </c>
      <c r="AC476" s="84" t="str">
        <f t="shared" si="4"/>
        <v/>
      </c>
      <c r="AD476" s="84" t="str">
        <f t="shared" si="5"/>
        <v/>
      </c>
    </row>
    <row r="477">
      <c r="A477" s="84" t="str">
        <f t="shared" si="1"/>
        <v/>
      </c>
      <c r="B477" s="84" t="str">
        <f>IF(MasterCMCopy!$X477="","---", "tedm:" &amp; IF(LEFT(MasterCMCopy!$C477, 3)="ND-", IF(LEFT(MasterCMCopy!$C481, 3)="ND-", MasterCMCopy!$L483, MasterCMCopy!$L481) &amp; "-" &amp; MasterCMCopy!$C477, MasterCMCopy!$L477 &amp; "-" &amp; MasterCMCopy!$I477))</f>
        <v>tedm:MG-NonPublishedInformation-ND-ReviewRequestsStatisticsCountUnpublish</v>
      </c>
      <c r="C477" s="85" t="str">
        <f>IF(AND(LEFT(MasterCMCopy!$C477,6)="BT-195", OR(LEFT(MasterCMCopy!$C476,3)="ND-",$B477&lt;&gt;$B476)),MasterCMCopy!$L477,"")</f>
        <v/>
      </c>
      <c r="D477" s="84" t="str">
        <f>IF(AND(LEFT(MasterCMCopy!$C477,3)="ND-", OR(MasterCMCopy!$N477&lt;&gt;MasterCMCopy!$N476, MasterCMCopy!$P477&lt;&gt;MasterCMCopy!$P476)),MasterCMCopy!$C477,"")</f>
        <v/>
      </c>
      <c r="E477" s="84" t="str">
        <f>IF(AND(LEFT(MasterCMCopy!$C477,3)="ND-", OR(MasterCMCopy!$N477&lt;&gt;MasterCMCopy!$N476, MasterCMCopy!$P477&lt;&gt;MasterCMCopy!$P476)),MasterCMCopy!$N477,"")</f>
        <v/>
      </c>
      <c r="F477" s="86" t="str">
        <f>IFERROR(__xludf.DUMMYFUNCTION("IF($E477="""", """", REGEXEXTRACT($E477,""efbc:FieldIdentifierCode[^\]]+""))"),"")</f>
        <v/>
      </c>
      <c r="G477" s="87" t="str">
        <f>MasterCMCopy!A477</f>
        <v>1.4</v>
      </c>
      <c r="H477" s="87" t="str">
        <f>MasterCMCopy!B477</f>
        <v/>
      </c>
      <c r="J477" s="86" t="str">
        <f>IF(LEFT(MasterCMCopy!$C477,3)="ND-", IF(LEFT(MasterCMCopy!$X477,10)&lt;&gt;"epo:NonPub", MasterCMCopy!$L477, IF(RIGHT(MasterCMCopy!$X477,13)="epo:Procedure", "MG-Procedure", "")), "")</f>
        <v/>
      </c>
      <c r="K477" s="85" t="str">
        <f>IF(J477="", "", IF(J477="MG-Procedure", "ND-Root", MasterCMCopy!H477))</f>
        <v/>
      </c>
      <c r="L477" s="84" t="str">
        <f>IF($J477="", "", MasterCMCopy!$C477 &amp; " (concernsMaskedObject)")</f>
        <v/>
      </c>
      <c r="M477" s="84" t="str">
        <f>IFERROR(__xludf.DUMMYFUNCTION("IF($J477="""", """", ""Connection from NonPublishedInformation to "" &amp; REGEXEXTRACT(MasterCMCopy!$X477, "".*:(.*)"") &amp; "" under "" &amp; $J477 &amp; ""_"" &amp; $K477)"),"")</f>
        <v/>
      </c>
      <c r="N477" s="84" t="str">
        <f t="shared" si="6"/>
        <v/>
      </c>
      <c r="O477" s="86" t="str">
        <f>IFERROR(__xludf.DUMMYFUNCTION("IF($J477="""", """", IF($J477=""MG-Procedure"", """", REGEXREPLACE(MasterCMCopy!$P477,""\[[^\]]+\]"","""")))"),"")</f>
        <v/>
      </c>
      <c r="P477" s="83" t="str">
        <f>IFERROR(__xludf.DUMMYFUNCTION("REGEXREPLACE($O477,""[^/]+"","".."")"),"")</f>
        <v/>
      </c>
      <c r="Q477" s="84" t="str">
        <f>IF(AND(LEFT(MasterCMCopy!$C477,6)="BT-195", OR(MasterCMCopy!$O477&lt;&gt;MasterCMCopy!$O476,$G477&lt;&gt;$G476,$H477&lt;&gt;$H476)),MasterCMCopy!$C477,"")</f>
        <v/>
      </c>
      <c r="R477" s="84" t="str">
        <f>IF(AND(LEFT(MasterCMCopy!$C477,6)="BT-195", OR(MasterCMCopy!$O477&lt;&gt;MasterCMCopy!$O476,$G477&lt;&gt;$G476,$H477&lt;&gt;$H476)), "The field " &amp; MasterCMCopy!$C477 &amp; ", " &amp; MasterCMCopy!$D477 &amp; ", specifies information to generate the URI of the masked property","")</f>
        <v/>
      </c>
      <c r="S477" s="84" t="str">
        <f>IF(AND(LEFT(MasterCMCopy!$C477,6)="BT-195", OR(MasterCMCopy!$O477&lt;&gt;MasterCMCopy!$O476,$G477&lt;&gt;$G476,$H477&lt;&gt;$H476)),MasterCMCopy!$O477,"")</f>
        <v/>
      </c>
      <c r="T477" s="84" t="str">
        <f>IFERROR(__xludf.DUMMYFUNCTION("IF(AND(LEFT(MasterCMCopy!$C477,6)=""BT-195"", MasterCMCopy!$O477&lt;&gt;MasterCMCopy!$O476),IFNA(REGEXEXTRACT(MasterCMCopy!$Y477,""&lt;(.*)&gt;""),""UNKNOWN""),"""")"),"")</f>
        <v/>
      </c>
      <c r="U477" s="84" t="str">
        <f>IF(AND(LEFT(MasterCMCopy!$C477,6)="BT-197", MasterCMCopy!$C477&lt;&gt;MasterCMCopy!$C476),MasterCMCopy!$C477,"")</f>
        <v/>
      </c>
      <c r="V477" s="84" t="str">
        <f>IF(AND(LEFT(MasterCMCopy!$C477,6)="BT-197", MasterCMCopy!$C477&lt;&gt;MasterCMCopy!$C476), "In " &amp; MasterCMCopy!$C477 &amp; ", " &amp; MasterCMCopy!$D477 &amp; ", we link to the at-voc:non-publication-justification controlled list","")</f>
        <v/>
      </c>
      <c r="W477" s="84" t="str">
        <f>IF(AND(LEFT(MasterCMCopy!$C477,6)="BT-198", MasterCMCopy!$C477&lt;&gt;MasterCMCopy!$C476),MasterCMCopy!$C477,"")</f>
        <v/>
      </c>
      <c r="X477" s="84" t="str">
        <f>IF(AND(LEFT(MasterCMCopy!$C477,6)="BT-198", MasterCMCopy!$C477&lt;&gt;MasterCMCopy!$C476), MasterCMCopy!$D477 &amp; IF(AND(MasterCMCopy!$C477=MasterCMCopy!$C478, MasterCMCopy!$D477&lt;&gt;MasterCMCopy!$D478), (" (" &amp; MasterCMCopy!$D478 &amp; " below SDK 1.6)"), ""),"")</f>
        <v/>
      </c>
      <c r="Y477" s="84" t="str">
        <f t="shared" si="2"/>
        <v>tedm:MG-langString-hasConfidentialityJustification--NonPublishedInformation-ND-ReviewRequestsStatisticsCountUnpublish</v>
      </c>
      <c r="Z477" s="84" t="str">
        <f t="shared" si="3"/>
        <v/>
      </c>
      <c r="AA477" s="84" t="str">
        <f>IF(AND(LEFT(MasterCMCopy!$C477,6)="BT-196", MasterCMCopy!$C477&lt;&gt;MasterCMCopy!$C476),MasterCMCopy!$C477,"")</f>
        <v/>
      </c>
      <c r="AB477" s="84" t="str">
        <f>IF(AND(LEFT(MasterCMCopy!$C477,6)="BT-196", MasterCMCopy!$C477&lt;&gt;MasterCMCopy!$C476), MasterCMCopy!$D477 &amp; " of " &amp; MasterCMCopy!$L477 &amp; " under " &amp; MasterCMCopy!$I477,"")</f>
        <v/>
      </c>
      <c r="AC477" s="84" t="str">
        <f t="shared" si="4"/>
        <v/>
      </c>
      <c r="AD477" s="84" t="str">
        <f t="shared" si="5"/>
        <v/>
      </c>
    </row>
    <row r="478">
      <c r="A478" s="84" t="str">
        <f t="shared" si="1"/>
        <v/>
      </c>
      <c r="B478" s="84" t="str">
        <f>IF(MasterCMCopy!$X478="","---", "tedm:" &amp; IF(LEFT(MasterCMCopy!$C478, 3)="ND-", IF(LEFT(MasterCMCopy!$C482, 3)="ND-", MasterCMCopy!$L484, MasterCMCopy!$L482) &amp; "-" &amp; MasterCMCopy!$C478, MasterCMCopy!$L478 &amp; "-" &amp; MasterCMCopy!$I478))</f>
        <v>tedm:MG-NonPublishedInformation-ND-ReviewRequestsStatisticsCountUnpublish</v>
      </c>
      <c r="C478" s="85" t="str">
        <f>IF(AND(LEFT(MasterCMCopy!$C478,6)="BT-195", OR(LEFT(MasterCMCopy!$C477,3)="ND-",$B478&lt;&gt;$B477)),MasterCMCopy!$L478,"")</f>
        <v/>
      </c>
      <c r="D478" s="84" t="str">
        <f>IF(AND(LEFT(MasterCMCopy!$C478,3)="ND-", OR(MasterCMCopy!$N478&lt;&gt;MasterCMCopy!$N477, MasterCMCopy!$P478&lt;&gt;MasterCMCopy!$P477)),MasterCMCopy!$C478,"")</f>
        <v/>
      </c>
      <c r="E478" s="84" t="str">
        <f>IF(AND(LEFT(MasterCMCopy!$C478,3)="ND-", OR(MasterCMCopy!$N478&lt;&gt;MasterCMCopy!$N477, MasterCMCopy!$P478&lt;&gt;MasterCMCopy!$P477)),MasterCMCopy!$N478,"")</f>
        <v/>
      </c>
      <c r="F478" s="86" t="str">
        <f>IFERROR(__xludf.DUMMYFUNCTION("IF($E478="""", """", REGEXEXTRACT($E478,""efbc:FieldIdentifierCode[^\]]+""))"),"")</f>
        <v/>
      </c>
      <c r="G478" s="87" t="str">
        <f>MasterCMCopy!A478</f>
        <v>1.4</v>
      </c>
      <c r="H478" s="87" t="str">
        <f>MasterCMCopy!B478</f>
        <v/>
      </c>
      <c r="J478" s="86" t="str">
        <f>IF(LEFT(MasterCMCopy!$C478,3)="ND-", IF(LEFT(MasterCMCopy!$X478,10)&lt;&gt;"epo:NonPub", MasterCMCopy!$L478, IF(RIGHT(MasterCMCopy!$X478,13)="epo:Procedure", "MG-Procedure", "")), "")</f>
        <v>MG-ReviewIrregularitySummary-hasReviewIrregularitySummary-ReviewRequestSummary</v>
      </c>
      <c r="K478" s="85" t="str">
        <f>IF(J478="", "", IF(J478="MG-Procedure", "ND-Root", MasterCMCopy!H478))</f>
        <v>ND-ReviewRequestsStatistics</v>
      </c>
      <c r="L478" s="84" t="str">
        <f>IF($J478="", "", MasterCMCopy!$C478 &amp; " (concernsMaskedObject)")</f>
        <v>ND-ReviewRequestsStatisticsCountUnpublish (concernsMaskedObject)</v>
      </c>
      <c r="M478" s="84" t="str">
        <f>IFERROR(__xludf.DUMMYFUNCTION("IF($J478="""", """", ""Connection from NonPublishedInformation to "" &amp; REGEXEXTRACT(MasterCMCopy!$X478, "".*:(.*)"") &amp; "" under "" &amp; $J478 &amp; ""_"" &amp; $K478)"),"Connection from NonPublishedInformation to ReviewIrregularitySummary under MG-ReviewIrregularitySummary-hasReviewIrregularitySummary-ReviewRequestSummary_ND-ReviewRequestsStatistics")</f>
        <v>Connection from NonPublishedInformation to ReviewIrregularitySummary under MG-ReviewIrregularitySummary-hasReviewIrregularitySummary-ReviewRequestSummary_ND-ReviewRequestsStatistics</v>
      </c>
      <c r="N478" s="84" t="str">
        <f t="shared" si="6"/>
        <v>tedm:MG-ReviewIrregularitySummary-hasReviewIrregularitySummary-ReviewRequestSummary_ND-ReviewRequestsStatistics</v>
      </c>
      <c r="O478" s="86" t="str">
        <f>IFERROR(__xludf.DUMMYFUNCTION("IF($J478="""", """", IF($J478=""MG-Procedure"", """", REGEXREPLACE(MasterCMCopy!$P478,""\[[^\]]+\]"","""")))"),"efac:FieldsPrivacy")</f>
        <v>efac:FieldsPrivacy</v>
      </c>
      <c r="P478" s="83" t="str">
        <f>IFERROR(__xludf.DUMMYFUNCTION("REGEXREPLACE($O478,""[^/]+"","".."")"),"..")</f>
        <v>..</v>
      </c>
      <c r="Q478" s="84" t="str">
        <f>IF(AND(LEFT(MasterCMCopy!$C478,6)="BT-195", OR(MasterCMCopy!$O478&lt;&gt;MasterCMCopy!$O477,$G478&lt;&gt;$G477,$H478&lt;&gt;$H477)),MasterCMCopy!$C478,"")</f>
        <v/>
      </c>
      <c r="R478" s="84" t="str">
        <f>IF(AND(LEFT(MasterCMCopy!$C478,6)="BT-195", OR(MasterCMCopy!$O478&lt;&gt;MasterCMCopy!$O477,$G478&lt;&gt;$G477,$H478&lt;&gt;$H477)), "The field " &amp; MasterCMCopy!$C478 &amp; ", " &amp; MasterCMCopy!$D478 &amp; ", specifies information to generate the URI of the masked property","")</f>
        <v/>
      </c>
      <c r="S478" s="84" t="str">
        <f>IF(AND(LEFT(MasterCMCopy!$C478,6)="BT-195", OR(MasterCMCopy!$O478&lt;&gt;MasterCMCopy!$O477,$G478&lt;&gt;$G477,$H478&lt;&gt;$H477)),MasterCMCopy!$O478,"")</f>
        <v/>
      </c>
      <c r="T478" s="84" t="str">
        <f>IFERROR(__xludf.DUMMYFUNCTION("IF(AND(LEFT(MasterCMCopy!$C478,6)=""BT-195"", MasterCMCopy!$O478&lt;&gt;MasterCMCopy!$O477),IFNA(REGEXEXTRACT(MasterCMCopy!$Y478,""&lt;(.*)&gt;""),""UNKNOWN""),"""")"),"")</f>
        <v/>
      </c>
      <c r="U478" s="84" t="str">
        <f>IF(AND(LEFT(MasterCMCopy!$C478,6)="BT-197", MasterCMCopy!$C478&lt;&gt;MasterCMCopy!$C477),MasterCMCopy!$C478,"")</f>
        <v/>
      </c>
      <c r="V478" s="84" t="str">
        <f>IF(AND(LEFT(MasterCMCopy!$C478,6)="BT-197", MasterCMCopy!$C478&lt;&gt;MasterCMCopy!$C477), "In " &amp; MasterCMCopy!$C478 &amp; ", " &amp; MasterCMCopy!$D478 &amp; ", we link to the at-voc:non-publication-justification controlled list","")</f>
        <v/>
      </c>
      <c r="W478" s="84" t="str">
        <f>IF(AND(LEFT(MasterCMCopy!$C478,6)="BT-198", MasterCMCopy!$C478&lt;&gt;MasterCMCopy!$C477),MasterCMCopy!$C478,"")</f>
        <v/>
      </c>
      <c r="X478" s="84" t="str">
        <f>IF(AND(LEFT(MasterCMCopy!$C478,6)="BT-198", MasterCMCopy!$C478&lt;&gt;MasterCMCopy!$C477), MasterCMCopy!$D478 &amp; IF(AND(MasterCMCopy!$C478=MasterCMCopy!$C479, MasterCMCopy!$D478&lt;&gt;MasterCMCopy!$D479), (" (" &amp; MasterCMCopy!$D479 &amp; " below SDK 1.6)"), ""),"")</f>
        <v/>
      </c>
      <c r="Y478" s="84" t="str">
        <f t="shared" si="2"/>
        <v>tedm:MG-langString-hasConfidentialityJustification--NonPublishedInformation-ND-ReviewRequestsStatisticsCountUnpublish</v>
      </c>
      <c r="Z478" s="84" t="str">
        <f t="shared" si="3"/>
        <v/>
      </c>
      <c r="AA478" s="84" t="str">
        <f>IF(AND(LEFT(MasterCMCopy!$C478,6)="BT-196", MasterCMCopy!$C478&lt;&gt;MasterCMCopy!$C477),MasterCMCopy!$C478,"")</f>
        <v/>
      </c>
      <c r="AB478" s="84" t="str">
        <f>IF(AND(LEFT(MasterCMCopy!$C478,6)="BT-196", MasterCMCopy!$C478&lt;&gt;MasterCMCopy!$C477), MasterCMCopy!$D478 &amp; " of " &amp; MasterCMCopy!$L478 &amp; " under " &amp; MasterCMCopy!$I478,"")</f>
        <v/>
      </c>
      <c r="AC478" s="84" t="str">
        <f t="shared" si="4"/>
        <v/>
      </c>
      <c r="AD478" s="84" t="str">
        <f t="shared" si="5"/>
        <v/>
      </c>
    </row>
    <row r="479">
      <c r="A479" s="84" t="str">
        <f t="shared" si="1"/>
        <v/>
      </c>
      <c r="B479" s="84" t="str">
        <f>IF(MasterCMCopy!$X479="","---", "tedm:" &amp; IF(LEFT(MasterCMCopy!$C479, 3)="ND-", IF(LEFT(MasterCMCopy!$C483, 3)="ND-", MasterCMCopy!$L485, MasterCMCopy!$L483) &amp; "-" &amp; MasterCMCopy!$C479, MasterCMCopy!$L479 &amp; "-" &amp; MasterCMCopy!$I479))</f>
        <v>tedm:MG-NonPublishedInformation-ND-ReviewRequestsStatisticsCountUnpublish</v>
      </c>
      <c r="C479" s="85" t="str">
        <f>IF(AND(LEFT(MasterCMCopy!$C479,6)="BT-195", OR(LEFT(MasterCMCopy!$C478,3)="ND-",$B479&lt;&gt;$B478)),MasterCMCopy!$L479,"")</f>
        <v>MG-NonPublishedInformation</v>
      </c>
      <c r="D479" s="84" t="str">
        <f>IF(AND(LEFT(MasterCMCopy!$C479,3)="ND-", OR(MasterCMCopy!$N479&lt;&gt;MasterCMCopy!$N478, MasterCMCopy!$P479&lt;&gt;MasterCMCopy!$P478)),MasterCMCopy!$C479,"")</f>
        <v/>
      </c>
      <c r="E479" s="84" t="str">
        <f>IF(AND(LEFT(MasterCMCopy!$C479,3)="ND-", OR(MasterCMCopy!$N479&lt;&gt;MasterCMCopy!$N478, MasterCMCopy!$P479&lt;&gt;MasterCMCopy!$P478)),MasterCMCopy!$N479,"")</f>
        <v/>
      </c>
      <c r="F479" s="86" t="str">
        <f>IFERROR(__xludf.DUMMYFUNCTION("IF($E479="""", """", REGEXEXTRACT($E479,""efbc:FieldIdentifierCode[^\]]+""))"),"")</f>
        <v/>
      </c>
      <c r="G479" s="87" t="str">
        <f>MasterCMCopy!A479</f>
        <v>1.4</v>
      </c>
      <c r="H479" s="87" t="str">
        <f>MasterCMCopy!B479</f>
        <v/>
      </c>
      <c r="J479" s="86" t="str">
        <f>IF(LEFT(MasterCMCopy!$C479,3)="ND-", IF(LEFT(MasterCMCopy!$X479,10)&lt;&gt;"epo:NonPub", MasterCMCopy!$L479, IF(RIGHT(MasterCMCopy!$X479,13)="epo:Procedure", "MG-Procedure", "")), "")</f>
        <v/>
      </c>
      <c r="K479" s="85" t="str">
        <f>IF(J479="", "", IF(J479="MG-Procedure", "ND-Root", MasterCMCopy!H479))</f>
        <v/>
      </c>
      <c r="L479" s="84" t="str">
        <f>IF($J479="", "", MasterCMCopy!$C479 &amp; " (concernsMaskedObject)")</f>
        <v/>
      </c>
      <c r="M479" s="84" t="str">
        <f>IFERROR(__xludf.DUMMYFUNCTION("IF($J479="""", """", ""Connection from NonPublishedInformation to "" &amp; REGEXEXTRACT(MasterCMCopy!$X479, "".*:(.*)"") &amp; "" under "" &amp; $J479 &amp; ""_"" &amp; $K479)"),"")</f>
        <v/>
      </c>
      <c r="N479" s="84" t="str">
        <f t="shared" si="6"/>
        <v/>
      </c>
      <c r="O479" s="86" t="str">
        <f>IFERROR(__xludf.DUMMYFUNCTION("IF($J479="""", """", IF($J479=""MG-Procedure"", """", REGEXREPLACE(MasterCMCopy!$P479,""\[[^\]]+\]"","""")))"),"")</f>
        <v/>
      </c>
      <c r="P479" s="83" t="str">
        <f>IFERROR(__xludf.DUMMYFUNCTION("REGEXREPLACE($O479,""[^/]+"","".."")"),"")</f>
        <v/>
      </c>
      <c r="Q479" s="84" t="str">
        <f>IF(AND(LEFT(MasterCMCopy!$C479,6)="BT-195", OR(MasterCMCopy!$O479&lt;&gt;MasterCMCopy!$O478,$G479&lt;&gt;$G478,$H479&lt;&gt;$H478)),MasterCMCopy!$C479,"")</f>
        <v>BT-195(BT-635)-LotResult</v>
      </c>
      <c r="R479" s="84" t="str">
        <f>IF(AND(LEFT(MasterCMCopy!$C479,6)="BT-195", OR(MasterCMCopy!$O479&lt;&gt;MasterCMCopy!$O478,$G479&lt;&gt;$G478,$H479&lt;&gt;$H478)), "The field " &amp; MasterCMCopy!$C479 &amp; ", " &amp; MasterCMCopy!$D479 &amp; ", specifies information to generate the URI of the masked property","")</f>
        <v>The field BT-195(BT-635)-LotResult, Unpublished Identifier, specifies information to generate the URI of the masked property</v>
      </c>
      <c r="S479" s="84" t="str">
        <f>IF(AND(LEFT(MasterCMCopy!$C479,6)="BT-195", OR(MasterCMCopy!$O479&lt;&gt;MasterCMCopy!$O478,$G479&lt;&gt;$G478,$H479&lt;&gt;$H478)),MasterCMCopy!$O479,"")</f>
        <v>efbc:FieldIdentifierCode/text() = 'buy-rev-cou'</v>
      </c>
      <c r="T479" s="88" t="str">
        <f>IFERROR(__xludf.DUMMYFUNCTION("IF(AND(LEFT(MasterCMCopy!$C479,6)=""BT-195"", MasterCMCopy!$O479&lt;&gt;MasterCMCopy!$O478),IFNA(REGEXEXTRACT(MasterCMCopy!$Y479,""&lt;(.*)&gt;""),""UNKNOWN""),"""")"),"http://data.europa.eu/a4g/ontology#hasReviewIrregularityCount")</f>
        <v>http://data.europa.eu/a4g/ontology#hasReviewIrregularityCount</v>
      </c>
      <c r="U479" s="84" t="str">
        <f>IF(AND(LEFT(MasterCMCopy!$C479,6)="BT-197", MasterCMCopy!$C479&lt;&gt;MasterCMCopy!$C478),MasterCMCopy!$C479,"")</f>
        <v/>
      </c>
      <c r="V479" s="84" t="str">
        <f>IF(AND(LEFT(MasterCMCopy!$C479,6)="BT-197", MasterCMCopy!$C479&lt;&gt;MasterCMCopy!$C478), "In " &amp; MasterCMCopy!$C479 &amp; ", " &amp; MasterCMCopy!$D479 &amp; ", we link to the at-voc:non-publication-justification controlled list","")</f>
        <v/>
      </c>
      <c r="W479" s="84" t="str">
        <f>IF(AND(LEFT(MasterCMCopy!$C479,6)="BT-198", MasterCMCopy!$C479&lt;&gt;MasterCMCopy!$C478),MasterCMCopy!$C479,"")</f>
        <v/>
      </c>
      <c r="X479" s="84" t="str">
        <f>IF(AND(LEFT(MasterCMCopy!$C479,6)="BT-198", MasterCMCopy!$C479&lt;&gt;MasterCMCopy!$C478), MasterCMCopy!$D479 &amp; IF(AND(MasterCMCopy!$C479=MasterCMCopy!$C480, MasterCMCopy!$D479&lt;&gt;MasterCMCopy!$D480), (" (" &amp; MasterCMCopy!$D480 &amp; " below SDK 1.6)"), ""),"")</f>
        <v/>
      </c>
      <c r="Y479" s="84" t="str">
        <f t="shared" si="2"/>
        <v>tedm:MG-langString-hasConfidentialityJustification--NonPublishedInformation-ND-ReviewRequestsStatisticsCountUnpublish</v>
      </c>
      <c r="Z479" s="84" t="str">
        <f t="shared" si="3"/>
        <v/>
      </c>
      <c r="AA479" s="84" t="str">
        <f>IF(AND(LEFT(MasterCMCopy!$C479,6)="BT-196", MasterCMCopy!$C479&lt;&gt;MasterCMCopy!$C478),MasterCMCopy!$C479,"")</f>
        <v/>
      </c>
      <c r="AB479" s="84" t="str">
        <f>IF(AND(LEFT(MasterCMCopy!$C479,6)="BT-196", MasterCMCopy!$C479&lt;&gt;MasterCMCopy!$C478), MasterCMCopy!$D479 &amp; " of " &amp; MasterCMCopy!$L479 &amp; " under " &amp; MasterCMCopy!$I479,"")</f>
        <v/>
      </c>
      <c r="AC479" s="84" t="str">
        <f t="shared" si="4"/>
        <v/>
      </c>
      <c r="AD479" s="84" t="str">
        <f t="shared" si="5"/>
        <v/>
      </c>
    </row>
    <row r="480">
      <c r="A480" s="84" t="str">
        <f t="shared" si="1"/>
        <v/>
      </c>
      <c r="B480" s="84" t="str">
        <f>IF(MasterCMCopy!$X480="","---", "tedm:" &amp; IF(LEFT(MasterCMCopy!$C480, 3)="ND-", IF(LEFT(MasterCMCopy!$C484, 3)="ND-", MasterCMCopy!$L486, MasterCMCopy!$L484) &amp; "-" &amp; MasterCMCopy!$C480, MasterCMCopy!$L480 &amp; "-" &amp; MasterCMCopy!$I480))</f>
        <v>tedm:MG-NonPublishedInformation-ND-ReviewRequestsStatisticsCountUnpublish</v>
      </c>
      <c r="C480" s="85" t="str">
        <f>IF(AND(LEFT(MasterCMCopy!$C480,6)="BT-195", OR(LEFT(MasterCMCopy!$C479,3)="ND-",$B480&lt;&gt;$B479)),MasterCMCopy!$L480,"")</f>
        <v/>
      </c>
      <c r="D480" s="84" t="str">
        <f>IF(AND(LEFT(MasterCMCopy!$C480,3)="ND-", OR(MasterCMCopy!$N480&lt;&gt;MasterCMCopy!$N479, MasterCMCopy!$P480&lt;&gt;MasterCMCopy!$P479)),MasterCMCopy!$C480,"")</f>
        <v/>
      </c>
      <c r="E480" s="84" t="str">
        <f>IF(AND(LEFT(MasterCMCopy!$C480,3)="ND-", OR(MasterCMCopy!$N480&lt;&gt;MasterCMCopy!$N479, MasterCMCopy!$P480&lt;&gt;MasterCMCopy!$P479)),MasterCMCopy!$N480,"")</f>
        <v/>
      </c>
      <c r="F480" s="86" t="str">
        <f>IFERROR(__xludf.DUMMYFUNCTION("IF($E480="""", """", REGEXEXTRACT($E480,""efbc:FieldIdentifierCode[^\]]+""))"),"")</f>
        <v/>
      </c>
      <c r="G480" s="87" t="str">
        <f>MasterCMCopy!A480</f>
        <v>1.4</v>
      </c>
      <c r="H480" s="87" t="str">
        <f>MasterCMCopy!B480</f>
        <v/>
      </c>
      <c r="J480" s="86" t="str">
        <f>IF(LEFT(MasterCMCopy!$C480,3)="ND-", IF(LEFT(MasterCMCopy!$X480,10)&lt;&gt;"epo:NonPub", MasterCMCopy!$L480, IF(RIGHT(MasterCMCopy!$X480,13)="epo:Procedure", "MG-Procedure", "")), "")</f>
        <v/>
      </c>
      <c r="K480" s="85" t="str">
        <f>IF(J480="", "", IF(J480="MG-Procedure", "ND-Root", MasterCMCopy!H480))</f>
        <v/>
      </c>
      <c r="L480" s="84" t="str">
        <f>IF($J480="", "", MasterCMCopy!$C480 &amp; " (concernsMaskedObject)")</f>
        <v/>
      </c>
      <c r="M480" s="84" t="str">
        <f>IFERROR(__xludf.DUMMYFUNCTION("IF($J480="""", """", ""Connection from NonPublishedInformation to "" &amp; REGEXEXTRACT(MasterCMCopy!$X480, "".*:(.*)"") &amp; "" under "" &amp; $J480 &amp; ""_"" &amp; $K480)"),"")</f>
        <v/>
      </c>
      <c r="N480" s="84" t="str">
        <f t="shared" si="6"/>
        <v/>
      </c>
      <c r="O480" s="86" t="str">
        <f>IFERROR(__xludf.DUMMYFUNCTION("IF($J480="""", """", IF($J480=""MG-Procedure"", """", REGEXREPLACE(MasterCMCopy!$P480,""\[[^\]]+\]"","""")))"),"")</f>
        <v/>
      </c>
      <c r="P480" s="83" t="str">
        <f>IFERROR(__xludf.DUMMYFUNCTION("REGEXREPLACE($O480,""[^/]+"","".."")"),"")</f>
        <v/>
      </c>
      <c r="Q480" s="84" t="str">
        <f>IF(AND(LEFT(MasterCMCopy!$C480,6)="BT-195", OR(MasterCMCopy!$O480&lt;&gt;MasterCMCopy!$O479,$G480&lt;&gt;$G479,$H480&lt;&gt;$H479)),MasterCMCopy!$C480,"")</f>
        <v/>
      </c>
      <c r="R480" s="84" t="str">
        <f>IF(AND(LEFT(MasterCMCopy!$C480,6)="BT-195", OR(MasterCMCopy!$O480&lt;&gt;MasterCMCopy!$O479,$G480&lt;&gt;$G479,$H480&lt;&gt;$H479)), "The field " &amp; MasterCMCopy!$C480 &amp; ", " &amp; MasterCMCopy!$D480 &amp; ", specifies information to generate the URI of the masked property","")</f>
        <v/>
      </c>
      <c r="S480" s="84" t="str">
        <f>IF(AND(LEFT(MasterCMCopy!$C480,6)="BT-195", OR(MasterCMCopy!$O480&lt;&gt;MasterCMCopy!$O479,$G480&lt;&gt;$G479,$H480&lt;&gt;$H479)),MasterCMCopy!$O480,"")</f>
        <v/>
      </c>
      <c r="T480" s="84" t="str">
        <f>IFERROR(__xludf.DUMMYFUNCTION("IF(AND(LEFT(MasterCMCopy!$C480,6)=""BT-195"", MasterCMCopy!$O480&lt;&gt;MasterCMCopy!$O479),IFNA(REGEXEXTRACT(MasterCMCopy!$Y480,""&lt;(.*)&gt;""),""UNKNOWN""),"""")"),"")</f>
        <v/>
      </c>
      <c r="U480" s="84" t="str">
        <f>IF(AND(LEFT(MasterCMCopy!$C480,6)="BT-197", MasterCMCopy!$C480&lt;&gt;MasterCMCopy!$C479),MasterCMCopy!$C480,"")</f>
        <v/>
      </c>
      <c r="V480" s="84" t="str">
        <f>IF(AND(LEFT(MasterCMCopy!$C480,6)="BT-197", MasterCMCopy!$C480&lt;&gt;MasterCMCopy!$C479), "In " &amp; MasterCMCopy!$C480 &amp; ", " &amp; MasterCMCopy!$D480 &amp; ", we link to the at-voc:non-publication-justification controlled list","")</f>
        <v/>
      </c>
      <c r="W480" s="84" t="str">
        <f>IF(AND(LEFT(MasterCMCopy!$C480,6)="BT-198", MasterCMCopy!$C480&lt;&gt;MasterCMCopy!$C479),MasterCMCopy!$C480,"")</f>
        <v/>
      </c>
      <c r="X480" s="84" t="str">
        <f>IF(AND(LEFT(MasterCMCopy!$C480,6)="BT-198", MasterCMCopy!$C480&lt;&gt;MasterCMCopy!$C479), MasterCMCopy!$D480 &amp; IF(AND(MasterCMCopy!$C480=MasterCMCopy!$C481, MasterCMCopy!$D480&lt;&gt;MasterCMCopy!$D481), (" (" &amp; MasterCMCopy!$D481 &amp; " below SDK 1.6)"), ""),"")</f>
        <v/>
      </c>
      <c r="Y480" s="84" t="str">
        <f t="shared" si="2"/>
        <v>tedm:MG-langString-hasConfidentialityJustification--NonPublishedInformation-ND-ReviewRequestsStatisticsCountUnpublish</v>
      </c>
      <c r="Z480" s="84" t="str">
        <f t="shared" si="3"/>
        <v/>
      </c>
      <c r="AA480" s="84" t="str">
        <f>IF(AND(LEFT(MasterCMCopy!$C480,6)="BT-196", MasterCMCopy!$C480&lt;&gt;MasterCMCopy!$C479),MasterCMCopy!$C480,"")</f>
        <v>BT-196(BT-635)-LotResult</v>
      </c>
      <c r="AB480" s="84" t="str">
        <f>IF(AND(LEFT(MasterCMCopy!$C480,6)="BT-196", MasterCMCopy!$C480&lt;&gt;MasterCMCopy!$C479), MasterCMCopy!$D480 &amp; " of " &amp; MasterCMCopy!$L480 &amp; " under " &amp; MasterCMCopy!$I480,"")</f>
        <v>Unpublished Justification Description of MG-NonPublishedInformation under ND-ReviewRequestsStatisticsCountUnpublish</v>
      </c>
      <c r="AC480" s="84" t="str">
        <f t="shared" si="4"/>
        <v>BT-196(BT-635)-LotResult-Language</v>
      </c>
      <c r="AD480" s="84" t="str">
        <f t="shared" si="5"/>
        <v>Language of Unpublished Justification Description of MG-NonPublishedInformation under ND-ReviewRequestsStatisticsCountUnpublish</v>
      </c>
    </row>
    <row r="481">
      <c r="A481" s="84" t="str">
        <f t="shared" si="1"/>
        <v/>
      </c>
      <c r="B481" s="84" t="str">
        <f>IF(MasterCMCopy!$X481="","---", "tedm:" &amp; IF(LEFT(MasterCMCopy!$C481, 3)="ND-", IF(LEFT(MasterCMCopy!$C485, 3)="ND-", MasterCMCopy!$L487, MasterCMCopy!$L485) &amp; "-" &amp; MasterCMCopy!$C481, MasterCMCopy!$L481 &amp; "-" &amp; MasterCMCopy!$I481))</f>
        <v>tedm:MG-NonPublishedInformation-ND-ReviewRequestsStatisticsCountUnpublish</v>
      </c>
      <c r="C481" s="85" t="str">
        <f>IF(AND(LEFT(MasterCMCopy!$C481,6)="BT-195", OR(LEFT(MasterCMCopy!$C480,3)="ND-",$B481&lt;&gt;$B480)),MasterCMCopy!$L481,"")</f>
        <v/>
      </c>
      <c r="D481" s="84" t="str">
        <f>IF(AND(LEFT(MasterCMCopy!$C481,3)="ND-", OR(MasterCMCopy!$N481&lt;&gt;MasterCMCopy!$N480, MasterCMCopy!$P481&lt;&gt;MasterCMCopy!$P480)),MasterCMCopy!$C481,"")</f>
        <v/>
      </c>
      <c r="E481" s="84" t="str">
        <f>IF(AND(LEFT(MasterCMCopy!$C481,3)="ND-", OR(MasterCMCopy!$N481&lt;&gt;MasterCMCopy!$N480, MasterCMCopy!$P481&lt;&gt;MasterCMCopy!$P480)),MasterCMCopy!$N481,"")</f>
        <v/>
      </c>
      <c r="F481" s="86" t="str">
        <f>IFERROR(__xludf.DUMMYFUNCTION("IF($E481="""", """", REGEXEXTRACT($E481,""efbc:FieldIdentifierCode[^\]]+""))"),"")</f>
        <v/>
      </c>
      <c r="G481" s="87" t="str">
        <f>MasterCMCopy!A481</f>
        <v>1.4</v>
      </c>
      <c r="H481" s="87" t="str">
        <f>MasterCMCopy!B481</f>
        <v/>
      </c>
      <c r="J481" s="86" t="str">
        <f>IF(LEFT(MasterCMCopy!$C481,3)="ND-", IF(LEFT(MasterCMCopy!$X481,10)&lt;&gt;"epo:NonPub", MasterCMCopy!$L481, IF(RIGHT(MasterCMCopy!$X481,13)="epo:Procedure", "MG-Procedure", "")), "")</f>
        <v/>
      </c>
      <c r="K481" s="85" t="str">
        <f>IF(J481="", "", IF(J481="MG-Procedure", "ND-Root", MasterCMCopy!H481))</f>
        <v/>
      </c>
      <c r="L481" s="84" t="str">
        <f>IF($J481="", "", MasterCMCopy!$C481 &amp; " (concernsMaskedObject)")</f>
        <v/>
      </c>
      <c r="M481" s="84" t="str">
        <f>IFERROR(__xludf.DUMMYFUNCTION("IF($J481="""", """", ""Connection from NonPublishedInformation to "" &amp; REGEXEXTRACT(MasterCMCopy!$X481, "".*:(.*)"") &amp; "" under "" &amp; $J481 &amp; ""_"" &amp; $K481)"),"")</f>
        <v/>
      </c>
      <c r="N481" s="84" t="str">
        <f t="shared" si="6"/>
        <v/>
      </c>
      <c r="O481" s="86" t="str">
        <f>IFERROR(__xludf.DUMMYFUNCTION("IF($J481="""", """", IF($J481=""MG-Procedure"", """", REGEXREPLACE(MasterCMCopy!$P481,""\[[^\]]+\]"","""")))"),"")</f>
        <v/>
      </c>
      <c r="P481" s="83" t="str">
        <f>IFERROR(__xludf.DUMMYFUNCTION("REGEXREPLACE($O481,""[^/]+"","".."")"),"")</f>
        <v/>
      </c>
      <c r="Q481" s="84" t="str">
        <f>IF(AND(LEFT(MasterCMCopy!$C481,6)="BT-195", OR(MasterCMCopy!$O481&lt;&gt;MasterCMCopy!$O480,$G481&lt;&gt;$G480,$H481&lt;&gt;$H480)),MasterCMCopy!$C481,"")</f>
        <v/>
      </c>
      <c r="R481" s="84" t="str">
        <f>IF(AND(LEFT(MasterCMCopy!$C481,6)="BT-195", OR(MasterCMCopy!$O481&lt;&gt;MasterCMCopy!$O480,$G481&lt;&gt;$G480,$H481&lt;&gt;$H480)), "The field " &amp; MasterCMCopy!$C481 &amp; ", " &amp; MasterCMCopy!$D481 &amp; ", specifies information to generate the URI of the masked property","")</f>
        <v/>
      </c>
      <c r="S481" s="84" t="str">
        <f>IF(AND(LEFT(MasterCMCopy!$C481,6)="BT-195", OR(MasterCMCopy!$O481&lt;&gt;MasterCMCopy!$O480,$G481&lt;&gt;$G480,$H481&lt;&gt;$H480)),MasterCMCopy!$O481,"")</f>
        <v/>
      </c>
      <c r="T481" s="84" t="str">
        <f>IFERROR(__xludf.DUMMYFUNCTION("IF(AND(LEFT(MasterCMCopy!$C481,6)=""BT-195"", MasterCMCopy!$O481&lt;&gt;MasterCMCopy!$O480),IFNA(REGEXEXTRACT(MasterCMCopy!$Y481,""&lt;(.*)&gt;""),""UNKNOWN""),"""")"),"")</f>
        <v/>
      </c>
      <c r="U481" s="84" t="str">
        <f>IF(AND(LEFT(MasterCMCopy!$C481,6)="BT-197", MasterCMCopy!$C481&lt;&gt;MasterCMCopy!$C480),MasterCMCopy!$C481,"")</f>
        <v>BT-197(BT-635)-LotResult</v>
      </c>
      <c r="V481" s="84" t="str">
        <f>IF(AND(LEFT(MasterCMCopy!$C481,6)="BT-197", MasterCMCopy!$C481&lt;&gt;MasterCMCopy!$C480), "In " &amp; MasterCMCopy!$C481 &amp; ", " &amp; MasterCMCopy!$D481 &amp; ", we link to the at-voc:non-publication-justification controlled list","")</f>
        <v>In BT-197(BT-635)-LotResult, Unpublished Justification Code, we link to the at-voc:non-publication-justification controlled list</v>
      </c>
      <c r="W481" s="84" t="str">
        <f>IF(AND(LEFT(MasterCMCopy!$C481,6)="BT-198", MasterCMCopy!$C481&lt;&gt;MasterCMCopy!$C480),MasterCMCopy!$C481,"")</f>
        <v/>
      </c>
      <c r="X481" s="84" t="str">
        <f>IF(AND(LEFT(MasterCMCopy!$C481,6)="BT-198", MasterCMCopy!$C481&lt;&gt;MasterCMCopy!$C480), MasterCMCopy!$D481 &amp; IF(AND(MasterCMCopy!$C481=MasterCMCopy!$C482, MasterCMCopy!$D481&lt;&gt;MasterCMCopy!$D482), (" (" &amp; MasterCMCopy!$D482 &amp; " below SDK 1.6)"), ""),"")</f>
        <v/>
      </c>
      <c r="Y481" s="84" t="str">
        <f t="shared" si="2"/>
        <v>tedm:MG-langString-hasConfidentialityJustification--NonPublishedInformation-ND-ReviewRequestsStatisticsCountUnpublish</v>
      </c>
      <c r="Z481" s="84" t="str">
        <f t="shared" si="3"/>
        <v/>
      </c>
      <c r="AA481" s="84" t="str">
        <f>IF(AND(LEFT(MasterCMCopy!$C481,6)="BT-196", MasterCMCopy!$C481&lt;&gt;MasterCMCopy!$C480),MasterCMCopy!$C481,"")</f>
        <v/>
      </c>
      <c r="AB481" s="84" t="str">
        <f>IF(AND(LEFT(MasterCMCopy!$C481,6)="BT-196", MasterCMCopy!$C481&lt;&gt;MasterCMCopy!$C480), MasterCMCopy!$D481 &amp; " of " &amp; MasterCMCopy!$L481 &amp; " under " &amp; MasterCMCopy!$I481,"")</f>
        <v/>
      </c>
      <c r="AC481" s="84" t="str">
        <f t="shared" si="4"/>
        <v/>
      </c>
      <c r="AD481" s="84" t="str">
        <f t="shared" si="5"/>
        <v/>
      </c>
    </row>
    <row r="482">
      <c r="A482" s="84" t="str">
        <f t="shared" si="1"/>
        <v/>
      </c>
      <c r="B482" s="84" t="str">
        <f>IF(MasterCMCopy!$X482="","---", "tedm:" &amp; IF(LEFT(MasterCMCopy!$C482, 3)="ND-", IF(LEFT(MasterCMCopy!$C486, 3)="ND-", MasterCMCopy!$L488, MasterCMCopy!$L486) &amp; "-" &amp; MasterCMCopy!$C482, MasterCMCopy!$L482 &amp; "-" &amp; MasterCMCopy!$I482))</f>
        <v>tedm:MG-NonPublishedInformation-ND-ReviewRequestsStatisticsCountUnpublish</v>
      </c>
      <c r="C482" s="85" t="str">
        <f>IF(AND(LEFT(MasterCMCopy!$C482,6)="BT-195", OR(LEFT(MasterCMCopy!$C481,3)="ND-",$B482&lt;&gt;$B481)),MasterCMCopy!$L482,"")</f>
        <v/>
      </c>
      <c r="D482" s="84" t="str">
        <f>IF(AND(LEFT(MasterCMCopy!$C482,3)="ND-", OR(MasterCMCopy!$N482&lt;&gt;MasterCMCopy!$N481, MasterCMCopy!$P482&lt;&gt;MasterCMCopy!$P481)),MasterCMCopy!$C482,"")</f>
        <v/>
      </c>
      <c r="E482" s="84" t="str">
        <f>IF(AND(LEFT(MasterCMCopy!$C482,3)="ND-", OR(MasterCMCopy!$N482&lt;&gt;MasterCMCopy!$N481, MasterCMCopy!$P482&lt;&gt;MasterCMCopy!$P481)),MasterCMCopy!$N482,"")</f>
        <v/>
      </c>
      <c r="F482" s="86" t="str">
        <f>IFERROR(__xludf.DUMMYFUNCTION("IF($E482="""", """", REGEXEXTRACT($E482,""efbc:FieldIdentifierCode[^\]]+""))"),"")</f>
        <v/>
      </c>
      <c r="G482" s="87" t="str">
        <f>MasterCMCopy!A482</f>
        <v>1.4</v>
      </c>
      <c r="H482" s="87" t="str">
        <f>MasterCMCopy!B482</f>
        <v>1.5</v>
      </c>
      <c r="J482" s="86" t="str">
        <f>IF(LEFT(MasterCMCopy!$C482,3)="ND-", IF(LEFT(MasterCMCopy!$X482,10)&lt;&gt;"epo:NonPub", MasterCMCopy!$L482, IF(RIGHT(MasterCMCopy!$X482,13)="epo:Procedure", "MG-Procedure", "")), "")</f>
        <v/>
      </c>
      <c r="K482" s="85" t="str">
        <f>IF(J482="", "", IF(J482="MG-Procedure", "ND-Root", MasterCMCopy!H482))</f>
        <v/>
      </c>
      <c r="L482" s="84" t="str">
        <f>IF($J482="", "", MasterCMCopy!$C482 &amp; " (concernsMaskedObject)")</f>
        <v/>
      </c>
      <c r="M482" s="84" t="str">
        <f>IFERROR(__xludf.DUMMYFUNCTION("IF($J482="""", """", ""Connection from NonPublishedInformation to "" &amp; REGEXEXTRACT(MasterCMCopy!$X482, "".*:(.*)"") &amp; "" under "" &amp; $J482 &amp; ""_"" &amp; $K482)"),"")</f>
        <v/>
      </c>
      <c r="N482" s="84" t="str">
        <f t="shared" si="6"/>
        <v/>
      </c>
      <c r="O482" s="86" t="str">
        <f>IFERROR(__xludf.DUMMYFUNCTION("IF($J482="""", """", IF($J482=""MG-Procedure"", """", REGEXREPLACE(MasterCMCopy!$P482,""\[[^\]]+\]"","""")))"),"")</f>
        <v/>
      </c>
      <c r="P482" s="83" t="str">
        <f>IFERROR(__xludf.DUMMYFUNCTION("REGEXREPLACE($O482,""[^/]+"","".."")"),"")</f>
        <v/>
      </c>
      <c r="Q482" s="84" t="str">
        <f>IF(AND(LEFT(MasterCMCopy!$C482,6)="BT-195", OR(MasterCMCopy!$O482&lt;&gt;MasterCMCopy!$O481,$G482&lt;&gt;$G481,$H482&lt;&gt;$H481)),MasterCMCopy!$C482,"")</f>
        <v/>
      </c>
      <c r="R482" s="84" t="str">
        <f>IF(AND(LEFT(MasterCMCopy!$C482,6)="BT-195", OR(MasterCMCopy!$O482&lt;&gt;MasterCMCopy!$O481,$G482&lt;&gt;$G481,$H482&lt;&gt;$H481)), "The field " &amp; MasterCMCopy!$C482 &amp; ", " &amp; MasterCMCopy!$D482 &amp; ", specifies information to generate the URI of the masked property","")</f>
        <v/>
      </c>
      <c r="S482" s="84" t="str">
        <f>IF(AND(LEFT(MasterCMCopy!$C482,6)="BT-195", OR(MasterCMCopy!$O482&lt;&gt;MasterCMCopy!$O481,$G482&lt;&gt;$G481,$H482&lt;&gt;$H481)),MasterCMCopy!$O482,"")</f>
        <v/>
      </c>
      <c r="T482" s="84" t="str">
        <f>IFERROR(__xludf.DUMMYFUNCTION("IF(AND(LEFT(MasterCMCopy!$C482,6)=""BT-195"", MasterCMCopy!$O482&lt;&gt;MasterCMCopy!$O481),IFNA(REGEXEXTRACT(MasterCMCopy!$Y482,""&lt;(.*)&gt;""),""UNKNOWN""),"""")"),"")</f>
        <v/>
      </c>
      <c r="U482" s="84" t="str">
        <f>IF(AND(LEFT(MasterCMCopy!$C482,6)="BT-197", MasterCMCopy!$C482&lt;&gt;MasterCMCopy!$C481),MasterCMCopy!$C482,"")</f>
        <v/>
      </c>
      <c r="V482" s="84" t="str">
        <f>IF(AND(LEFT(MasterCMCopy!$C482,6)="BT-197", MasterCMCopy!$C482&lt;&gt;MasterCMCopy!$C481), "In " &amp; MasterCMCopy!$C482 &amp; ", " &amp; MasterCMCopy!$D482 &amp; ", we link to the at-voc:non-publication-justification controlled list","")</f>
        <v/>
      </c>
      <c r="W482" s="84" t="str">
        <f>IF(AND(LEFT(MasterCMCopy!$C482,6)="BT-198", MasterCMCopy!$C482&lt;&gt;MasterCMCopy!$C481),MasterCMCopy!$C482,"")</f>
        <v>BT-198(BT-635)-LotResult</v>
      </c>
      <c r="X482" s="84" t="str">
        <f>IF(AND(LEFT(MasterCMCopy!$C482,6)="BT-198", MasterCMCopy!$C482&lt;&gt;MasterCMCopy!$C481), MasterCMCopy!$D482 &amp; IF(AND(MasterCMCopy!$C482=MasterCMCopy!$C483, MasterCMCopy!$D482&lt;&gt;MasterCMCopy!$D483), (" (" &amp; MasterCMCopy!$D483 &amp; " below SDK 1.6)"), ""),"")</f>
        <v>Unpublished Accessibility Date (Unpublished Access Date below SDK 1.6)</v>
      </c>
      <c r="Y482" s="84" t="str">
        <f t="shared" si="2"/>
        <v>tedm:MG-langString-hasConfidentialityJustification--NonPublishedInformation-ND-ReviewRequestsStatisticsCountUnpublish</v>
      </c>
      <c r="Z482" s="84" t="str">
        <f t="shared" si="3"/>
        <v/>
      </c>
      <c r="AA482" s="84" t="str">
        <f>IF(AND(LEFT(MasterCMCopy!$C482,6)="BT-196", MasterCMCopy!$C482&lt;&gt;MasterCMCopy!$C481),MasterCMCopy!$C482,"")</f>
        <v/>
      </c>
      <c r="AB482" s="84" t="str">
        <f>IF(AND(LEFT(MasterCMCopy!$C482,6)="BT-196", MasterCMCopy!$C482&lt;&gt;MasterCMCopy!$C481), MasterCMCopy!$D482 &amp; " of " &amp; MasterCMCopy!$L482 &amp; " under " &amp; MasterCMCopy!$I482,"")</f>
        <v/>
      </c>
      <c r="AC482" s="84" t="str">
        <f t="shared" si="4"/>
        <v/>
      </c>
      <c r="AD482" s="84" t="str">
        <f t="shared" si="5"/>
        <v/>
      </c>
    </row>
    <row r="483">
      <c r="A483" s="84" t="str">
        <f t="shared" si="1"/>
        <v/>
      </c>
      <c r="B483" s="84" t="str">
        <f>IF(MasterCMCopy!$X483="","---", "tedm:" &amp; IF(LEFT(MasterCMCopy!$C483, 3)="ND-", IF(LEFT(MasterCMCopy!$C487, 3)="ND-", MasterCMCopy!$L489, MasterCMCopy!$L487) &amp; "-" &amp; MasterCMCopy!$C483, MasterCMCopy!$L483 &amp; "-" &amp; MasterCMCopy!$I483))</f>
        <v>tedm:MG-NonPublishedInformation-ND-ReviewRequestsStatisticsCountUnpublish</v>
      </c>
      <c r="C483" s="85" t="str">
        <f>IF(AND(LEFT(MasterCMCopy!$C483,6)="BT-195", OR(LEFT(MasterCMCopy!$C482,3)="ND-",$B483&lt;&gt;$B482)),MasterCMCopy!$L483,"")</f>
        <v/>
      </c>
      <c r="D483" s="84" t="str">
        <f>IF(AND(LEFT(MasterCMCopy!$C483,3)="ND-", OR(MasterCMCopy!$N483&lt;&gt;MasterCMCopy!$N482, MasterCMCopy!$P483&lt;&gt;MasterCMCopy!$P482)),MasterCMCopy!$C483,"")</f>
        <v/>
      </c>
      <c r="E483" s="84" t="str">
        <f>IF(AND(LEFT(MasterCMCopy!$C483,3)="ND-", OR(MasterCMCopy!$N483&lt;&gt;MasterCMCopy!$N482, MasterCMCopy!$P483&lt;&gt;MasterCMCopy!$P482)),MasterCMCopy!$N483,"")</f>
        <v/>
      </c>
      <c r="F483" s="86" t="str">
        <f>IFERROR(__xludf.DUMMYFUNCTION("IF($E483="""", """", REGEXEXTRACT($E483,""efbc:FieldIdentifierCode[^\]]+""))"),"")</f>
        <v/>
      </c>
      <c r="G483" s="87" t="str">
        <f>MasterCMCopy!A483</f>
        <v>1.6</v>
      </c>
      <c r="H483" s="87" t="str">
        <f>MasterCMCopy!B483</f>
        <v/>
      </c>
      <c r="J483" s="86" t="str">
        <f>IF(LEFT(MasterCMCopy!$C483,3)="ND-", IF(LEFT(MasterCMCopy!$X483,10)&lt;&gt;"epo:NonPub", MasterCMCopy!$L483, IF(RIGHT(MasterCMCopy!$X483,13)="epo:Procedure", "MG-Procedure", "")), "")</f>
        <v/>
      </c>
      <c r="K483" s="85" t="str">
        <f>IF(J483="", "", IF(J483="MG-Procedure", "ND-Root", MasterCMCopy!H483))</f>
        <v/>
      </c>
      <c r="L483" s="84" t="str">
        <f>IF($J483="", "", MasterCMCopy!$C483 &amp; " (concernsMaskedObject)")</f>
        <v/>
      </c>
      <c r="M483" s="84" t="str">
        <f>IFERROR(__xludf.DUMMYFUNCTION("IF($J483="""", """", ""Connection from NonPublishedInformation to "" &amp; REGEXEXTRACT(MasterCMCopy!$X483, "".*:(.*)"") &amp; "" under "" &amp; $J483 &amp; ""_"" &amp; $K483)"),"")</f>
        <v/>
      </c>
      <c r="N483" s="84" t="str">
        <f t="shared" si="6"/>
        <v/>
      </c>
      <c r="O483" s="86" t="str">
        <f>IFERROR(__xludf.DUMMYFUNCTION("IF($J483="""", """", IF($J483=""MG-Procedure"", """", REGEXREPLACE(MasterCMCopy!$P483,""\[[^\]]+\]"","""")))"),"")</f>
        <v/>
      </c>
      <c r="P483" s="83" t="str">
        <f>IFERROR(__xludf.DUMMYFUNCTION("REGEXREPLACE($O483,""[^/]+"","".."")"),"")</f>
        <v/>
      </c>
      <c r="Q483" s="84" t="str">
        <f>IF(AND(LEFT(MasterCMCopy!$C483,6)="BT-195", OR(MasterCMCopy!$O483&lt;&gt;MasterCMCopy!$O482,$G483&lt;&gt;$G482,$H483&lt;&gt;$H482)),MasterCMCopy!$C483,"")</f>
        <v/>
      </c>
      <c r="R483" s="84" t="str">
        <f>IF(AND(LEFT(MasterCMCopy!$C483,6)="BT-195", OR(MasterCMCopy!$O483&lt;&gt;MasterCMCopy!$O482,$G483&lt;&gt;$G482,$H483&lt;&gt;$H482)), "The field " &amp; MasterCMCopy!$C483 &amp; ", " &amp; MasterCMCopy!$D483 &amp; ", specifies information to generate the URI of the masked property","")</f>
        <v/>
      </c>
      <c r="S483" s="84" t="str">
        <f>IF(AND(LEFT(MasterCMCopy!$C483,6)="BT-195", OR(MasterCMCopy!$O483&lt;&gt;MasterCMCopy!$O482,$G483&lt;&gt;$G482,$H483&lt;&gt;$H482)),MasterCMCopy!$O483,"")</f>
        <v/>
      </c>
      <c r="T483" s="84" t="str">
        <f>IFERROR(__xludf.DUMMYFUNCTION("IF(AND(LEFT(MasterCMCopy!$C483,6)=""BT-195"", MasterCMCopy!$O483&lt;&gt;MasterCMCopy!$O482),IFNA(REGEXEXTRACT(MasterCMCopy!$Y483,""&lt;(.*)&gt;""),""UNKNOWN""),"""")"),"")</f>
        <v/>
      </c>
      <c r="U483" s="84" t="str">
        <f>IF(AND(LEFT(MasterCMCopy!$C483,6)="BT-197", MasterCMCopy!$C483&lt;&gt;MasterCMCopy!$C482),MasterCMCopy!$C483,"")</f>
        <v/>
      </c>
      <c r="V483" s="84" t="str">
        <f>IF(AND(LEFT(MasterCMCopy!$C483,6)="BT-197", MasterCMCopy!$C483&lt;&gt;MasterCMCopy!$C482), "In " &amp; MasterCMCopy!$C483 &amp; ", " &amp; MasterCMCopy!$D483 &amp; ", we link to the at-voc:non-publication-justification controlled list","")</f>
        <v/>
      </c>
      <c r="W483" s="84" t="str">
        <f>IF(AND(LEFT(MasterCMCopy!$C483,6)="BT-198", MasterCMCopy!$C483&lt;&gt;MasterCMCopy!$C482),MasterCMCopy!$C483,"")</f>
        <v/>
      </c>
      <c r="X483" s="84" t="str">
        <f>IF(AND(LEFT(MasterCMCopy!$C483,6)="BT-198", MasterCMCopy!$C483&lt;&gt;MasterCMCopy!$C482), MasterCMCopy!$D483 &amp; IF(AND(MasterCMCopy!$C483=MasterCMCopy!$C484, MasterCMCopy!$D483&lt;&gt;MasterCMCopy!$D484), (" (" &amp; MasterCMCopy!$D484 &amp; " below SDK 1.6)"), ""),"")</f>
        <v/>
      </c>
      <c r="Y483" s="84" t="str">
        <f t="shared" si="2"/>
        <v>tedm:MG-langString-hasConfidentialityJustification--NonPublishedInformation-ND-ReviewRequestsStatisticsCountUnpublish</v>
      </c>
      <c r="Z483" s="84" t="str">
        <f t="shared" si="3"/>
        <v/>
      </c>
      <c r="AA483" s="84" t="str">
        <f>IF(AND(LEFT(MasterCMCopy!$C483,6)="BT-196", MasterCMCopy!$C483&lt;&gt;MasterCMCopy!$C482),MasterCMCopy!$C483,"")</f>
        <v/>
      </c>
      <c r="AB483" s="84" t="str">
        <f>IF(AND(LEFT(MasterCMCopy!$C483,6)="BT-196", MasterCMCopy!$C483&lt;&gt;MasterCMCopy!$C482), MasterCMCopy!$D483 &amp; " of " &amp; MasterCMCopy!$L483 &amp; " under " &amp; MasterCMCopy!$I483,"")</f>
        <v/>
      </c>
      <c r="AC483" s="84" t="str">
        <f t="shared" si="4"/>
        <v/>
      </c>
      <c r="AD483" s="84" t="str">
        <f t="shared" si="5"/>
        <v/>
      </c>
    </row>
    <row r="484">
      <c r="A484" s="84" t="str">
        <f t="shared" si="1"/>
        <v>ND-RevewRequestsUnpublish.rml.ttl</v>
      </c>
      <c r="B484" s="84" t="str">
        <f>IF(MasterCMCopy!$X484="","---", "tedm:" &amp; IF(LEFT(MasterCMCopy!$C484, 3)="ND-", IF(LEFT(MasterCMCopy!$C488, 3)="ND-", MasterCMCopy!$L490, MasterCMCopy!$L488) &amp; "-" &amp; MasterCMCopy!$C484, MasterCMCopy!$L484 &amp; "-" &amp; MasterCMCopy!$I484))</f>
        <v>tedm:MG-NonPublishedInformation-ND-RevewRequestsUnpublish</v>
      </c>
      <c r="C484" s="85" t="str">
        <f>IF(AND(LEFT(MasterCMCopy!$C484,6)="BT-195", OR(LEFT(MasterCMCopy!$C483,3)="ND-",$B484&lt;&gt;$B483)),MasterCMCopy!$L484,"")</f>
        <v/>
      </c>
      <c r="D484" s="84" t="str">
        <f>IF(AND(LEFT(MasterCMCopy!$C484,3)="ND-", OR(MasterCMCopy!$N484&lt;&gt;MasterCMCopy!$N483, MasterCMCopy!$P484&lt;&gt;MasterCMCopy!$P483)),MasterCMCopy!$C484,"")</f>
        <v>ND-RevewRequestsUnpublish</v>
      </c>
      <c r="E484" s="84" t="str">
        <f>IF(AND(LEFT(MasterCMCopy!$C484,3)="ND-", OR(MasterCMCopy!$N484&lt;&gt;MasterCMCopy!$N483, MasterCMCopy!$P484&lt;&gt;MasterCMCopy!$P483)),MasterCMCopy!$N484,"")</f>
        <v>/*/ext:UBLExtensions/ext:UBLExtension/ext:ExtensionContent/efext:EformsExtension/efac:NoticeResult/efac:LotResult/efac:AppealRequestsStatistics[efbc:StatisticsCode/@listName='review-type']/efac:FieldsPrivacy[efbc:FieldIdentifierCode/text()='rev-req']</v>
      </c>
      <c r="F484" s="86" t="str">
        <f>IFERROR(__xludf.DUMMYFUNCTION("IF($E484="""", """", REGEXEXTRACT($E484,""efbc:FieldIdentifierCode[^\]]+""))"),"efbc:FieldIdentifierCode/text()='rev-req'")</f>
        <v>efbc:FieldIdentifierCode/text()='rev-req'</v>
      </c>
      <c r="G484" s="87" t="str">
        <f>MasterCMCopy!A484</f>
        <v/>
      </c>
      <c r="H484" s="87" t="str">
        <f>MasterCMCopy!B484</f>
        <v/>
      </c>
      <c r="J484" s="86" t="str">
        <f>IF(LEFT(MasterCMCopy!$C484,3)="ND-", IF(LEFT(MasterCMCopy!$X484,10)&lt;&gt;"epo:NonPub", MasterCMCopy!$L484, IF(RIGHT(MasterCMCopy!$X484,13)="epo:Procedure", "MG-Procedure", "")), "")</f>
        <v/>
      </c>
      <c r="K484" s="85" t="str">
        <f>IF(J484="", "", IF(J484="MG-Procedure", "ND-Root", MasterCMCopy!H484))</f>
        <v/>
      </c>
      <c r="L484" s="84" t="str">
        <f>IF($J484="", "", MasterCMCopy!$C484 &amp; " (concernsMaskedObject)")</f>
        <v/>
      </c>
      <c r="M484" s="84" t="str">
        <f>IFERROR(__xludf.DUMMYFUNCTION("IF($J484="""", """", ""Connection from NonPublishedInformation to "" &amp; REGEXEXTRACT(MasterCMCopy!$X484, "".*:(.*)"") &amp; "" under "" &amp; $J484 &amp; ""_"" &amp; $K484)"),"")</f>
        <v/>
      </c>
      <c r="N484" s="84" t="str">
        <f t="shared" si="6"/>
        <v/>
      </c>
      <c r="O484" s="86" t="str">
        <f>IFERROR(__xludf.DUMMYFUNCTION("IF($J484="""", """", IF($J484=""MG-Procedure"", """", REGEXREPLACE(MasterCMCopy!$P484,""\[[^\]]+\]"","""")))"),"")</f>
        <v/>
      </c>
      <c r="P484" s="83" t="str">
        <f>IFERROR(__xludf.DUMMYFUNCTION("REGEXREPLACE($O484,""[^/]+"","".."")"),"")</f>
        <v/>
      </c>
      <c r="Q484" s="84" t="str">
        <f>IF(AND(LEFT(MasterCMCopy!$C484,6)="BT-195", OR(MasterCMCopy!$O484&lt;&gt;MasterCMCopy!$O483,$G484&lt;&gt;$G483,$H484&lt;&gt;$H483)),MasterCMCopy!$C484,"")</f>
        <v/>
      </c>
      <c r="R484" s="84" t="str">
        <f>IF(AND(LEFT(MasterCMCopy!$C484,6)="BT-195", OR(MasterCMCopy!$O484&lt;&gt;MasterCMCopy!$O483,$G484&lt;&gt;$G483,$H484&lt;&gt;$H483)), "The field " &amp; MasterCMCopy!$C484 &amp; ", " &amp; MasterCMCopy!$D484 &amp; ", specifies information to generate the URI of the masked property","")</f>
        <v/>
      </c>
      <c r="S484" s="84" t="str">
        <f>IF(AND(LEFT(MasterCMCopy!$C484,6)="BT-195", OR(MasterCMCopy!$O484&lt;&gt;MasterCMCopy!$O483,$G484&lt;&gt;$G483,$H484&lt;&gt;$H483)),MasterCMCopy!$O484,"")</f>
        <v/>
      </c>
      <c r="T484" s="84" t="str">
        <f>IFERROR(__xludf.DUMMYFUNCTION("IF(AND(LEFT(MasterCMCopy!$C484,6)=""BT-195"", MasterCMCopy!$O484&lt;&gt;MasterCMCopy!$O483),IFNA(REGEXEXTRACT(MasterCMCopy!$Y484,""&lt;(.*)&gt;""),""UNKNOWN""),"""")"),"")</f>
        <v/>
      </c>
      <c r="U484" s="84" t="str">
        <f>IF(AND(LEFT(MasterCMCopy!$C484,6)="BT-197", MasterCMCopy!$C484&lt;&gt;MasterCMCopy!$C483),MasterCMCopy!$C484,"")</f>
        <v/>
      </c>
      <c r="V484" s="84" t="str">
        <f>IF(AND(LEFT(MasterCMCopy!$C484,6)="BT-197", MasterCMCopy!$C484&lt;&gt;MasterCMCopy!$C483), "In " &amp; MasterCMCopy!$C484 &amp; ", " &amp; MasterCMCopy!$D484 &amp; ", we link to the at-voc:non-publication-justification controlled list","")</f>
        <v/>
      </c>
      <c r="W484" s="84" t="str">
        <f>IF(AND(LEFT(MasterCMCopy!$C484,6)="BT-198", MasterCMCopy!$C484&lt;&gt;MasterCMCopy!$C483),MasterCMCopy!$C484,"")</f>
        <v/>
      </c>
      <c r="X484" s="84" t="str">
        <f>IF(AND(LEFT(MasterCMCopy!$C484,6)="BT-198", MasterCMCopy!$C484&lt;&gt;MasterCMCopy!$C483), MasterCMCopy!$D484 &amp; IF(AND(MasterCMCopy!$C484=MasterCMCopy!$C485, MasterCMCopy!$D484&lt;&gt;MasterCMCopy!$D485), (" (" &amp; MasterCMCopy!$D485 &amp; " below SDK 1.6)"), ""),"")</f>
        <v/>
      </c>
      <c r="Y484" s="84" t="str">
        <f t="shared" si="2"/>
        <v>tedm:MG-langString-hasConfidentialityJustification--NonPublishedInformation-ND-RevewRequestsUnpublish</v>
      </c>
      <c r="Z484" s="84" t="str">
        <f t="shared" si="3"/>
        <v>/*/ext:UBLExtensions/ext:UBLExtension/ext:ExtensionContent/efext:EformsExtension/efac:NoticeResult/efac:LotResult/efac:AppealRequestsStatistics[efbc:StatisticsCode/@listName='review-type']/efac:FieldsPrivacy[efbc:FieldIdentifierCode/text()='rev-req']/efbc:ReasonDescription</v>
      </c>
      <c r="AA484" s="84" t="str">
        <f>IF(AND(LEFT(MasterCMCopy!$C484,6)="BT-196", MasterCMCopy!$C484&lt;&gt;MasterCMCopy!$C483),MasterCMCopy!$C484,"")</f>
        <v/>
      </c>
      <c r="AB484" s="84" t="str">
        <f>IF(AND(LEFT(MasterCMCopy!$C484,6)="BT-196", MasterCMCopy!$C484&lt;&gt;MasterCMCopy!$C483), MasterCMCopy!$D484 &amp; " of " &amp; MasterCMCopy!$L484 &amp; " under " &amp; MasterCMCopy!$I484,"")</f>
        <v/>
      </c>
      <c r="AC484" s="84" t="str">
        <f t="shared" si="4"/>
        <v/>
      </c>
      <c r="AD484" s="84" t="str">
        <f t="shared" si="5"/>
        <v/>
      </c>
    </row>
    <row r="485">
      <c r="A485" s="84" t="str">
        <f t="shared" si="1"/>
        <v/>
      </c>
      <c r="B485" s="84" t="str">
        <f>IF(MasterCMCopy!$X485="","---", "tedm:" &amp; IF(LEFT(MasterCMCopy!$C485, 3)="ND-", IF(LEFT(MasterCMCopy!$C489, 3)="ND-", MasterCMCopy!$L491, MasterCMCopy!$L489) &amp; "-" &amp; MasterCMCopy!$C485, MasterCMCopy!$L485 &amp; "-" &amp; MasterCMCopy!$I485))</f>
        <v>tedm:MG-NonPublishedInformation-ND-RevewRequestsUnpublish</v>
      </c>
      <c r="C485" s="85" t="str">
        <f>IF(AND(LEFT(MasterCMCopy!$C485,6)="BT-195", OR(LEFT(MasterCMCopy!$C484,3)="ND-",$B485&lt;&gt;$B484)),MasterCMCopy!$L485,"")</f>
        <v/>
      </c>
      <c r="D485" s="84" t="str">
        <f>IF(AND(LEFT(MasterCMCopy!$C485,3)="ND-", OR(MasterCMCopy!$N485&lt;&gt;MasterCMCopy!$N484, MasterCMCopy!$P485&lt;&gt;MasterCMCopy!$P484)),MasterCMCopy!$C485,"")</f>
        <v/>
      </c>
      <c r="E485" s="84" t="str">
        <f>IF(AND(LEFT(MasterCMCopy!$C485,3)="ND-", OR(MasterCMCopy!$N485&lt;&gt;MasterCMCopy!$N484, MasterCMCopy!$P485&lt;&gt;MasterCMCopy!$P484)),MasterCMCopy!$N485,"")</f>
        <v/>
      </c>
      <c r="F485" s="86" t="str">
        <f>IFERROR(__xludf.DUMMYFUNCTION("IF($E485="""", """", REGEXEXTRACT($E485,""efbc:FieldIdentifierCode[^\]]+""))"),"")</f>
        <v/>
      </c>
      <c r="G485" s="87" t="str">
        <f>MasterCMCopy!A485</f>
        <v/>
      </c>
      <c r="H485" s="87" t="str">
        <f>MasterCMCopy!B485</f>
        <v/>
      </c>
      <c r="J485" s="86" t="str">
        <f>IF(LEFT(MasterCMCopy!$C485,3)="ND-", IF(LEFT(MasterCMCopy!$X485,10)&lt;&gt;"epo:NonPub", MasterCMCopy!$L485, IF(RIGHT(MasterCMCopy!$X485,13)="epo:Procedure", "MG-Procedure", "")), "")</f>
        <v/>
      </c>
      <c r="K485" s="85" t="str">
        <f>IF(J485="", "", IF(J485="MG-Procedure", "ND-Root", MasterCMCopy!H485))</f>
        <v/>
      </c>
      <c r="L485" s="84" t="str">
        <f>IF($J485="", "", MasterCMCopy!$C485 &amp; " (concernsMaskedObject)")</f>
        <v/>
      </c>
      <c r="M485" s="84" t="str">
        <f>IFERROR(__xludf.DUMMYFUNCTION("IF($J485="""", """", ""Connection from NonPublishedInformation to "" &amp; REGEXEXTRACT(MasterCMCopy!$X485, "".*:(.*)"") &amp; "" under "" &amp; $J485 &amp; ""_"" &amp; $K485)"),"")</f>
        <v/>
      </c>
      <c r="N485" s="84" t="str">
        <f t="shared" si="6"/>
        <v/>
      </c>
      <c r="O485" s="86" t="str">
        <f>IFERROR(__xludf.DUMMYFUNCTION("IF($J485="""", """", IF($J485=""MG-Procedure"", """", REGEXREPLACE(MasterCMCopy!$P485,""\[[^\]]+\]"","""")))"),"")</f>
        <v/>
      </c>
      <c r="P485" s="83" t="str">
        <f>IFERROR(__xludf.DUMMYFUNCTION("REGEXREPLACE($O485,""[^/]+"","".."")"),"")</f>
        <v/>
      </c>
      <c r="Q485" s="84" t="str">
        <f>IF(AND(LEFT(MasterCMCopy!$C485,6)="BT-195", OR(MasterCMCopy!$O485&lt;&gt;MasterCMCopy!$O484,$G485&lt;&gt;$G484,$H485&lt;&gt;$H484)),MasterCMCopy!$C485,"")</f>
        <v/>
      </c>
      <c r="R485" s="84" t="str">
        <f>IF(AND(LEFT(MasterCMCopy!$C485,6)="BT-195", OR(MasterCMCopy!$O485&lt;&gt;MasterCMCopy!$O484,$G485&lt;&gt;$G484,$H485&lt;&gt;$H484)), "The field " &amp; MasterCMCopy!$C485 &amp; ", " &amp; MasterCMCopy!$D485 &amp; ", specifies information to generate the URI of the masked property","")</f>
        <v/>
      </c>
      <c r="S485" s="84" t="str">
        <f>IF(AND(LEFT(MasterCMCopy!$C485,6)="BT-195", OR(MasterCMCopy!$O485&lt;&gt;MasterCMCopy!$O484,$G485&lt;&gt;$G484,$H485&lt;&gt;$H484)),MasterCMCopy!$O485,"")</f>
        <v/>
      </c>
      <c r="T485" s="84" t="str">
        <f>IFERROR(__xludf.DUMMYFUNCTION("IF(AND(LEFT(MasterCMCopy!$C485,6)=""BT-195"", MasterCMCopy!$O485&lt;&gt;MasterCMCopy!$O484),IFNA(REGEXEXTRACT(MasterCMCopy!$Y485,""&lt;(.*)&gt;""),""UNKNOWN""),"""")"),"")</f>
        <v/>
      </c>
      <c r="U485" s="84" t="str">
        <f>IF(AND(LEFT(MasterCMCopy!$C485,6)="BT-197", MasterCMCopy!$C485&lt;&gt;MasterCMCopy!$C484),MasterCMCopy!$C485,"")</f>
        <v/>
      </c>
      <c r="V485" s="84" t="str">
        <f>IF(AND(LEFT(MasterCMCopy!$C485,6)="BT-197", MasterCMCopy!$C485&lt;&gt;MasterCMCopy!$C484), "In " &amp; MasterCMCopy!$C485 &amp; ", " &amp; MasterCMCopy!$D485 &amp; ", we link to the at-voc:non-publication-justification controlled list","")</f>
        <v/>
      </c>
      <c r="W485" s="84" t="str">
        <f>IF(AND(LEFT(MasterCMCopy!$C485,6)="BT-198", MasterCMCopy!$C485&lt;&gt;MasterCMCopy!$C484),MasterCMCopy!$C485,"")</f>
        <v/>
      </c>
      <c r="X485" s="84" t="str">
        <f>IF(AND(LEFT(MasterCMCopy!$C485,6)="BT-198", MasterCMCopy!$C485&lt;&gt;MasterCMCopy!$C484), MasterCMCopy!$D485 &amp; IF(AND(MasterCMCopy!$C485=MasterCMCopy!$C486, MasterCMCopy!$D485&lt;&gt;MasterCMCopy!$D486), (" (" &amp; MasterCMCopy!$D486 &amp; " below SDK 1.6)"), ""),"")</f>
        <v/>
      </c>
      <c r="Y485" s="84" t="str">
        <f t="shared" si="2"/>
        <v>tedm:MG-langString-hasConfidentialityJustification--NonPublishedInformation-ND-RevewRequestsUnpublish</v>
      </c>
      <c r="Z485" s="84" t="str">
        <f t="shared" si="3"/>
        <v/>
      </c>
      <c r="AA485" s="84" t="str">
        <f>IF(AND(LEFT(MasterCMCopy!$C485,6)="BT-196", MasterCMCopy!$C485&lt;&gt;MasterCMCopy!$C484),MasterCMCopy!$C485,"")</f>
        <v/>
      </c>
      <c r="AB485" s="84" t="str">
        <f>IF(AND(LEFT(MasterCMCopy!$C485,6)="BT-196", MasterCMCopy!$C485&lt;&gt;MasterCMCopy!$C484), MasterCMCopy!$D485 &amp; " of " &amp; MasterCMCopy!$L485 &amp; " under " &amp; MasterCMCopy!$I485,"")</f>
        <v/>
      </c>
      <c r="AC485" s="84" t="str">
        <f t="shared" si="4"/>
        <v/>
      </c>
      <c r="AD485" s="84" t="str">
        <f t="shared" si="5"/>
        <v/>
      </c>
    </row>
    <row r="486">
      <c r="A486" s="84" t="str">
        <f t="shared" si="1"/>
        <v/>
      </c>
      <c r="B486" s="84" t="str">
        <f>IF(MasterCMCopy!$X486="","---", "tedm:" &amp; IF(LEFT(MasterCMCopy!$C486, 3)="ND-", IF(LEFT(MasterCMCopy!$C490, 3)="ND-", MasterCMCopy!$L492, MasterCMCopy!$L490) &amp; "-" &amp; MasterCMCopy!$C486, MasterCMCopy!$L486 &amp; "-" &amp; MasterCMCopy!$I486))</f>
        <v>tedm:MG-NonPublishedInformation-ND-RevewRequestsUnpublish</v>
      </c>
      <c r="C486" s="85" t="str">
        <f>IF(AND(LEFT(MasterCMCopy!$C486,6)="BT-195", OR(LEFT(MasterCMCopy!$C485,3)="ND-",$B486&lt;&gt;$B485)),MasterCMCopy!$L486,"")</f>
        <v>MG-NonPublishedInformation</v>
      </c>
      <c r="D486" s="84" t="str">
        <f>IF(AND(LEFT(MasterCMCopy!$C486,3)="ND-", OR(MasterCMCopy!$N486&lt;&gt;MasterCMCopy!$N485, MasterCMCopy!$P486&lt;&gt;MasterCMCopy!$P485)),MasterCMCopy!$C486,"")</f>
        <v/>
      </c>
      <c r="E486" s="84" t="str">
        <f>IF(AND(LEFT(MasterCMCopy!$C486,3)="ND-", OR(MasterCMCopy!$N486&lt;&gt;MasterCMCopy!$N485, MasterCMCopy!$P486&lt;&gt;MasterCMCopy!$P485)),MasterCMCopy!$N486,"")</f>
        <v/>
      </c>
      <c r="F486" s="86" t="str">
        <f>IFERROR(__xludf.DUMMYFUNCTION("IF($E486="""", """", REGEXEXTRACT($E486,""efbc:FieldIdentifierCode[^\]]+""))"),"")</f>
        <v/>
      </c>
      <c r="G486" s="87" t="str">
        <f>MasterCMCopy!A486</f>
        <v/>
      </c>
      <c r="H486" s="87" t="str">
        <f>MasterCMCopy!B486</f>
        <v/>
      </c>
      <c r="J486" s="86" t="str">
        <f>IF(LEFT(MasterCMCopy!$C486,3)="ND-", IF(LEFT(MasterCMCopy!$X486,10)&lt;&gt;"epo:NonPub", MasterCMCopy!$L486, IF(RIGHT(MasterCMCopy!$X486,13)="epo:Procedure", "MG-Procedure", "")), "")</f>
        <v/>
      </c>
      <c r="K486" s="85" t="str">
        <f>IF(J486="", "", IF(J486="MG-Procedure", "ND-Root", MasterCMCopy!H486))</f>
        <v/>
      </c>
      <c r="L486" s="84" t="str">
        <f>IF($J486="", "", MasterCMCopy!$C486 &amp; " (concernsMaskedObject)")</f>
        <v/>
      </c>
      <c r="M486" s="84" t="str">
        <f>IFERROR(__xludf.DUMMYFUNCTION("IF($J486="""", """", ""Connection from NonPublishedInformation to "" &amp; REGEXEXTRACT(MasterCMCopy!$X486, "".*:(.*)"") &amp; "" under "" &amp; $J486 &amp; ""_"" &amp; $K486)"),"")</f>
        <v/>
      </c>
      <c r="N486" s="84" t="str">
        <f t="shared" si="6"/>
        <v/>
      </c>
      <c r="O486" s="86" t="str">
        <f>IFERROR(__xludf.DUMMYFUNCTION("IF($J486="""", """", IF($J486=""MG-Procedure"", """", REGEXREPLACE(MasterCMCopy!$P486,""\[[^\]]+\]"","""")))"),"")</f>
        <v/>
      </c>
      <c r="P486" s="83" t="str">
        <f>IFERROR(__xludf.DUMMYFUNCTION("REGEXREPLACE($O486,""[^/]+"","".."")"),"")</f>
        <v/>
      </c>
      <c r="Q486" s="84" t="str">
        <f>IF(AND(LEFT(MasterCMCopy!$C486,6)="BT-195", OR(MasterCMCopy!$O486&lt;&gt;MasterCMCopy!$O485,$G486&lt;&gt;$G485,$H486&lt;&gt;$H485)),MasterCMCopy!$C486,"")</f>
        <v>BT-195(BT-712)-LotResult</v>
      </c>
      <c r="R486" s="84" t="str">
        <f>IF(AND(LEFT(MasterCMCopy!$C486,6)="BT-195", OR(MasterCMCopy!$O486&lt;&gt;MasterCMCopy!$O485,$G486&lt;&gt;$G485,$H486&lt;&gt;$H485)), "The field " &amp; MasterCMCopy!$C486 &amp; ", " &amp; MasterCMCopy!$D486 &amp; ", specifies information to generate the URI of the masked property","")</f>
        <v>The field BT-195(BT-712)-LotResult, Unpublished Identifier, specifies information to generate the URI of the masked property</v>
      </c>
      <c r="S486" s="84" t="str">
        <f>IF(AND(LEFT(MasterCMCopy!$C486,6)="BT-195", OR(MasterCMCopy!$O486&lt;&gt;MasterCMCopy!$O485,$G486&lt;&gt;$G485,$H486&lt;&gt;$H485)),MasterCMCopy!$O486,"")</f>
        <v>efbc:FieldIdentifierCode/text() = 'rev-req'</v>
      </c>
      <c r="T486" s="88" t="str">
        <f>IFERROR(__xludf.DUMMYFUNCTION("IF(AND(LEFT(MasterCMCopy!$C486,6)=""BT-195"", MasterCMCopy!$O486&lt;&gt;MasterCMCopy!$O485),IFNA(REGEXEXTRACT(MasterCMCopy!$Y486,""&lt;(.*)&gt;""),""UNKNOWN""),"""")"),"http://data.europa.eu/a4g/ontology#hasTotalNumberOfComplainants")</f>
        <v>http://data.europa.eu/a4g/ontology#hasTotalNumberOfComplainants</v>
      </c>
      <c r="U486" s="84" t="str">
        <f>IF(AND(LEFT(MasterCMCopy!$C486,6)="BT-197", MasterCMCopy!$C486&lt;&gt;MasterCMCopy!$C485),MasterCMCopy!$C486,"")</f>
        <v/>
      </c>
      <c r="V486" s="84" t="str">
        <f>IF(AND(LEFT(MasterCMCopy!$C486,6)="BT-197", MasterCMCopy!$C486&lt;&gt;MasterCMCopy!$C485), "In " &amp; MasterCMCopy!$C486 &amp; ", " &amp; MasterCMCopy!$D486 &amp; ", we link to the at-voc:non-publication-justification controlled list","")</f>
        <v/>
      </c>
      <c r="W486" s="84" t="str">
        <f>IF(AND(LEFT(MasterCMCopy!$C486,6)="BT-198", MasterCMCopy!$C486&lt;&gt;MasterCMCopy!$C485),MasterCMCopy!$C486,"")</f>
        <v/>
      </c>
      <c r="X486" s="84" t="str">
        <f>IF(AND(LEFT(MasterCMCopy!$C486,6)="BT-198", MasterCMCopy!$C486&lt;&gt;MasterCMCopy!$C485), MasterCMCopy!$D486 &amp; IF(AND(MasterCMCopy!$C486=MasterCMCopy!$C487, MasterCMCopy!$D486&lt;&gt;MasterCMCopy!$D487), (" (" &amp; MasterCMCopy!$D487 &amp; " below SDK 1.6)"), ""),"")</f>
        <v/>
      </c>
      <c r="Y486" s="84" t="str">
        <f t="shared" si="2"/>
        <v>tedm:MG-langString-hasConfidentialityJustification--NonPublishedInformation-ND-RevewRequestsUnpublish</v>
      </c>
      <c r="Z486" s="84" t="str">
        <f t="shared" si="3"/>
        <v/>
      </c>
      <c r="AA486" s="84" t="str">
        <f>IF(AND(LEFT(MasterCMCopy!$C486,6)="BT-196", MasterCMCopy!$C486&lt;&gt;MasterCMCopy!$C485),MasterCMCopy!$C486,"")</f>
        <v/>
      </c>
      <c r="AB486" s="84" t="str">
        <f>IF(AND(LEFT(MasterCMCopy!$C486,6)="BT-196", MasterCMCopy!$C486&lt;&gt;MasterCMCopy!$C485), MasterCMCopy!$D486 &amp; " of " &amp; MasterCMCopy!$L486 &amp; " under " &amp; MasterCMCopy!$I486,"")</f>
        <v/>
      </c>
      <c r="AC486" s="84" t="str">
        <f t="shared" si="4"/>
        <v/>
      </c>
      <c r="AD486" s="84" t="str">
        <f t="shared" si="5"/>
        <v/>
      </c>
    </row>
    <row r="487">
      <c r="A487" s="84" t="str">
        <f t="shared" si="1"/>
        <v/>
      </c>
      <c r="B487" s="84" t="str">
        <f>IF(MasterCMCopy!$X487="","---", "tedm:" &amp; IF(LEFT(MasterCMCopy!$C487, 3)="ND-", IF(LEFT(MasterCMCopy!$C491, 3)="ND-", MasterCMCopy!$L493, MasterCMCopy!$L491) &amp; "-" &amp; MasterCMCopy!$C487, MasterCMCopy!$L487 &amp; "-" &amp; MasterCMCopy!$I487))</f>
        <v>tedm:MG-NonPublishedInformation-ND-RevewRequestsUnpublish</v>
      </c>
      <c r="C487" s="85" t="str">
        <f>IF(AND(LEFT(MasterCMCopy!$C487,6)="BT-195", OR(LEFT(MasterCMCopy!$C486,3)="ND-",$B487&lt;&gt;$B486)),MasterCMCopy!$L487,"")</f>
        <v/>
      </c>
      <c r="D487" s="84" t="str">
        <f>IF(AND(LEFT(MasterCMCopy!$C487,3)="ND-", OR(MasterCMCopy!$N487&lt;&gt;MasterCMCopy!$N486, MasterCMCopy!$P487&lt;&gt;MasterCMCopy!$P486)),MasterCMCopy!$C487,"")</f>
        <v/>
      </c>
      <c r="E487" s="84" t="str">
        <f>IF(AND(LEFT(MasterCMCopy!$C487,3)="ND-", OR(MasterCMCopy!$N487&lt;&gt;MasterCMCopy!$N486, MasterCMCopy!$P487&lt;&gt;MasterCMCopy!$P486)),MasterCMCopy!$N487,"")</f>
        <v/>
      </c>
      <c r="F487" s="86" t="str">
        <f>IFERROR(__xludf.DUMMYFUNCTION("IF($E487="""", """", REGEXEXTRACT($E487,""efbc:FieldIdentifierCode[^\]]+""))"),"")</f>
        <v/>
      </c>
      <c r="G487" s="87" t="str">
        <f>MasterCMCopy!A487</f>
        <v/>
      </c>
      <c r="H487" s="87" t="str">
        <f>MasterCMCopy!B487</f>
        <v/>
      </c>
      <c r="J487" s="86" t="str">
        <f>IF(LEFT(MasterCMCopy!$C487,3)="ND-", IF(LEFT(MasterCMCopy!$X487,10)&lt;&gt;"epo:NonPub", MasterCMCopy!$L487, IF(RIGHT(MasterCMCopy!$X487,13)="epo:Procedure", "MG-Procedure", "")), "")</f>
        <v/>
      </c>
      <c r="K487" s="85" t="str">
        <f>IF(J487="", "", IF(J487="MG-Procedure", "ND-Root", MasterCMCopy!H487))</f>
        <v/>
      </c>
      <c r="L487" s="84" t="str">
        <f>IF($J487="", "", MasterCMCopy!$C487 &amp; " (concernsMaskedObject)")</f>
        <v/>
      </c>
      <c r="M487" s="84" t="str">
        <f>IFERROR(__xludf.DUMMYFUNCTION("IF($J487="""", """", ""Connection from NonPublishedInformation to "" &amp; REGEXEXTRACT(MasterCMCopy!$X487, "".*:(.*)"") &amp; "" under "" &amp; $J487 &amp; ""_"" &amp; $K487)"),"")</f>
        <v/>
      </c>
      <c r="N487" s="84" t="str">
        <f t="shared" si="6"/>
        <v/>
      </c>
      <c r="O487" s="86" t="str">
        <f>IFERROR(__xludf.DUMMYFUNCTION("IF($J487="""", """", IF($J487=""MG-Procedure"", """", REGEXREPLACE(MasterCMCopy!$P487,""\[[^\]]+\]"","""")))"),"")</f>
        <v/>
      </c>
      <c r="P487" s="83" t="str">
        <f>IFERROR(__xludf.DUMMYFUNCTION("REGEXREPLACE($O487,""[^/]+"","".."")"),"")</f>
        <v/>
      </c>
      <c r="Q487" s="84" t="str">
        <f>IF(AND(LEFT(MasterCMCopy!$C487,6)="BT-195", OR(MasterCMCopy!$O487&lt;&gt;MasterCMCopy!$O486,$G487&lt;&gt;$G486,$H487&lt;&gt;$H486)),MasterCMCopy!$C487,"")</f>
        <v/>
      </c>
      <c r="R487" s="84" t="str">
        <f>IF(AND(LEFT(MasterCMCopy!$C487,6)="BT-195", OR(MasterCMCopy!$O487&lt;&gt;MasterCMCopy!$O486,$G487&lt;&gt;$G486,$H487&lt;&gt;$H486)), "The field " &amp; MasterCMCopy!$C487 &amp; ", " &amp; MasterCMCopy!$D487 &amp; ", specifies information to generate the URI of the masked property","")</f>
        <v/>
      </c>
      <c r="S487" s="84" t="str">
        <f>IF(AND(LEFT(MasterCMCopy!$C487,6)="BT-195", OR(MasterCMCopy!$O487&lt;&gt;MasterCMCopy!$O486,$G487&lt;&gt;$G486,$H487&lt;&gt;$H486)),MasterCMCopy!$O487,"")</f>
        <v/>
      </c>
      <c r="T487" s="84" t="str">
        <f>IFERROR(__xludf.DUMMYFUNCTION("IF(AND(LEFT(MasterCMCopy!$C487,6)=""BT-195"", MasterCMCopy!$O487&lt;&gt;MasterCMCopy!$O486),IFNA(REGEXEXTRACT(MasterCMCopy!$Y487,""&lt;(.*)&gt;""),""UNKNOWN""),"""")"),"")</f>
        <v/>
      </c>
      <c r="U487" s="84" t="str">
        <f>IF(AND(LEFT(MasterCMCopy!$C487,6)="BT-197", MasterCMCopy!$C487&lt;&gt;MasterCMCopy!$C486),MasterCMCopy!$C487,"")</f>
        <v/>
      </c>
      <c r="V487" s="84" t="str">
        <f>IF(AND(LEFT(MasterCMCopy!$C487,6)="BT-197", MasterCMCopy!$C487&lt;&gt;MasterCMCopy!$C486), "In " &amp; MasterCMCopy!$C487 &amp; ", " &amp; MasterCMCopy!$D487 &amp; ", we link to the at-voc:non-publication-justification controlled list","")</f>
        <v/>
      </c>
      <c r="W487" s="84" t="str">
        <f>IF(AND(LEFT(MasterCMCopy!$C487,6)="BT-198", MasterCMCopy!$C487&lt;&gt;MasterCMCopy!$C486),MasterCMCopy!$C487,"")</f>
        <v/>
      </c>
      <c r="X487" s="84" t="str">
        <f>IF(AND(LEFT(MasterCMCopy!$C487,6)="BT-198", MasterCMCopy!$C487&lt;&gt;MasterCMCopy!$C486), MasterCMCopy!$D487 &amp; IF(AND(MasterCMCopy!$C487=MasterCMCopy!$C488, MasterCMCopy!$D487&lt;&gt;MasterCMCopy!$D488), (" (" &amp; MasterCMCopy!$D488 &amp; " below SDK 1.6)"), ""),"")</f>
        <v/>
      </c>
      <c r="Y487" s="84" t="str">
        <f t="shared" si="2"/>
        <v>tedm:MG-langString-hasConfidentialityJustification--NonPublishedInformation-ND-RevewRequestsUnpublish</v>
      </c>
      <c r="Z487" s="84" t="str">
        <f t="shared" si="3"/>
        <v/>
      </c>
      <c r="AA487" s="84" t="str">
        <f>IF(AND(LEFT(MasterCMCopy!$C487,6)="BT-196", MasterCMCopy!$C487&lt;&gt;MasterCMCopy!$C486),MasterCMCopy!$C487,"")</f>
        <v>BT-196(BT-712)-LotResult</v>
      </c>
      <c r="AB487" s="84" t="str">
        <f>IF(AND(LEFT(MasterCMCopy!$C487,6)="BT-196", MasterCMCopy!$C487&lt;&gt;MasterCMCopy!$C486), MasterCMCopy!$D487 &amp; " of " &amp; MasterCMCopy!$L487 &amp; " under " &amp; MasterCMCopy!$I487,"")</f>
        <v>Unpublished Justification Description of MG-NonPublishedInformation under ND-RevewRequestsUnpublish</v>
      </c>
      <c r="AC487" s="84" t="str">
        <f t="shared" si="4"/>
        <v>BT-196(BT-712)-LotResult-Language</v>
      </c>
      <c r="AD487" s="84" t="str">
        <f t="shared" si="5"/>
        <v>Language of Unpublished Justification Description of MG-NonPublishedInformation under ND-RevewRequestsUnpublish</v>
      </c>
    </row>
    <row r="488">
      <c r="A488" s="84" t="str">
        <f t="shared" si="1"/>
        <v/>
      </c>
      <c r="B488" s="84" t="str">
        <f>IF(MasterCMCopy!$X488="","---", "tedm:" &amp; IF(LEFT(MasterCMCopy!$C488, 3)="ND-", IF(LEFT(MasterCMCopy!$C492, 3)="ND-", MasterCMCopy!$L494, MasterCMCopy!$L492) &amp; "-" &amp; MasterCMCopy!$C488, MasterCMCopy!$L488 &amp; "-" &amp; MasterCMCopy!$I488))</f>
        <v>tedm:MG-NonPublishedInformation-ND-RevewRequestsUnpublish</v>
      </c>
      <c r="C488" s="85" t="str">
        <f>IF(AND(LEFT(MasterCMCopy!$C488,6)="BT-195", OR(LEFT(MasterCMCopy!$C487,3)="ND-",$B488&lt;&gt;$B487)),MasterCMCopy!$L488,"")</f>
        <v/>
      </c>
      <c r="D488" s="84" t="str">
        <f>IF(AND(LEFT(MasterCMCopy!$C488,3)="ND-", OR(MasterCMCopy!$N488&lt;&gt;MasterCMCopy!$N487, MasterCMCopy!$P488&lt;&gt;MasterCMCopy!$P487)),MasterCMCopy!$C488,"")</f>
        <v/>
      </c>
      <c r="E488" s="84" t="str">
        <f>IF(AND(LEFT(MasterCMCopy!$C488,3)="ND-", OR(MasterCMCopy!$N488&lt;&gt;MasterCMCopy!$N487, MasterCMCopy!$P488&lt;&gt;MasterCMCopy!$P487)),MasterCMCopy!$N488,"")</f>
        <v/>
      </c>
      <c r="F488" s="86" t="str">
        <f>IFERROR(__xludf.DUMMYFUNCTION("IF($E488="""", """", REGEXEXTRACT($E488,""efbc:FieldIdentifierCode[^\]]+""))"),"")</f>
        <v/>
      </c>
      <c r="G488" s="87" t="str">
        <f>MasterCMCopy!A488</f>
        <v/>
      </c>
      <c r="H488" s="87" t="str">
        <f>MasterCMCopy!B488</f>
        <v/>
      </c>
      <c r="J488" s="86" t="str">
        <f>IF(LEFT(MasterCMCopy!$C488,3)="ND-", IF(LEFT(MasterCMCopy!$X488,10)&lt;&gt;"epo:NonPub", MasterCMCopy!$L488, IF(RIGHT(MasterCMCopy!$X488,13)="epo:Procedure", "MG-Procedure", "")), "")</f>
        <v/>
      </c>
      <c r="K488" s="85" t="str">
        <f>IF(J488="", "", IF(J488="MG-Procedure", "ND-Root", MasterCMCopy!H488))</f>
        <v/>
      </c>
      <c r="L488" s="84" t="str">
        <f>IF($J488="", "", MasterCMCopy!$C488 &amp; " (concernsMaskedObject)")</f>
        <v/>
      </c>
      <c r="M488" s="84" t="str">
        <f>IFERROR(__xludf.DUMMYFUNCTION("IF($J488="""", """", ""Connection from NonPublishedInformation to "" &amp; REGEXEXTRACT(MasterCMCopy!$X488, "".*:(.*)"") &amp; "" under "" &amp; $J488 &amp; ""_"" &amp; $K488)"),"")</f>
        <v/>
      </c>
      <c r="N488" s="84" t="str">
        <f t="shared" si="6"/>
        <v/>
      </c>
      <c r="O488" s="86" t="str">
        <f>IFERROR(__xludf.DUMMYFUNCTION("IF($J488="""", """", IF($J488=""MG-Procedure"", """", REGEXREPLACE(MasterCMCopy!$P488,""\[[^\]]+\]"","""")))"),"")</f>
        <v/>
      </c>
      <c r="P488" s="83" t="str">
        <f>IFERROR(__xludf.DUMMYFUNCTION("REGEXREPLACE($O488,""[^/]+"","".."")"),"")</f>
        <v/>
      </c>
      <c r="Q488" s="84" t="str">
        <f>IF(AND(LEFT(MasterCMCopy!$C488,6)="BT-195", OR(MasterCMCopy!$O488&lt;&gt;MasterCMCopy!$O487,$G488&lt;&gt;$G487,$H488&lt;&gt;$H487)),MasterCMCopy!$C488,"")</f>
        <v/>
      </c>
      <c r="R488" s="84" t="str">
        <f>IF(AND(LEFT(MasterCMCopy!$C488,6)="BT-195", OR(MasterCMCopy!$O488&lt;&gt;MasterCMCopy!$O487,$G488&lt;&gt;$G487,$H488&lt;&gt;$H487)), "The field " &amp; MasterCMCopy!$C488 &amp; ", " &amp; MasterCMCopy!$D488 &amp; ", specifies information to generate the URI of the masked property","")</f>
        <v/>
      </c>
      <c r="S488" s="84" t="str">
        <f>IF(AND(LEFT(MasterCMCopy!$C488,6)="BT-195", OR(MasterCMCopy!$O488&lt;&gt;MasterCMCopy!$O487,$G488&lt;&gt;$G487,$H488&lt;&gt;$H487)),MasterCMCopy!$O488,"")</f>
        <v/>
      </c>
      <c r="T488" s="84" t="str">
        <f>IFERROR(__xludf.DUMMYFUNCTION("IF(AND(LEFT(MasterCMCopy!$C488,6)=""BT-195"", MasterCMCopy!$O488&lt;&gt;MasterCMCopy!$O487),IFNA(REGEXEXTRACT(MasterCMCopy!$Y488,""&lt;(.*)&gt;""),""UNKNOWN""),"""")"),"")</f>
        <v/>
      </c>
      <c r="U488" s="84" t="str">
        <f>IF(AND(LEFT(MasterCMCopy!$C488,6)="BT-197", MasterCMCopy!$C488&lt;&gt;MasterCMCopy!$C487),MasterCMCopy!$C488,"")</f>
        <v>BT-197(BT-712)-LotResult</v>
      </c>
      <c r="V488" s="84" t="str">
        <f>IF(AND(LEFT(MasterCMCopy!$C488,6)="BT-197", MasterCMCopy!$C488&lt;&gt;MasterCMCopy!$C487), "In " &amp; MasterCMCopy!$C488 &amp; ", " &amp; MasterCMCopy!$D488 &amp; ", we link to the at-voc:non-publication-justification controlled list","")</f>
        <v>In BT-197(BT-712)-LotResult, Unpublished Justification Code, we link to the at-voc:non-publication-justification controlled list</v>
      </c>
      <c r="W488" s="84" t="str">
        <f>IF(AND(LEFT(MasterCMCopy!$C488,6)="BT-198", MasterCMCopy!$C488&lt;&gt;MasterCMCopy!$C487),MasterCMCopy!$C488,"")</f>
        <v/>
      </c>
      <c r="X488" s="84" t="str">
        <f>IF(AND(LEFT(MasterCMCopy!$C488,6)="BT-198", MasterCMCopy!$C488&lt;&gt;MasterCMCopy!$C487), MasterCMCopy!$D488 &amp; IF(AND(MasterCMCopy!$C488=MasterCMCopy!$C489, MasterCMCopy!$D488&lt;&gt;MasterCMCopy!$D489), (" (" &amp; MasterCMCopy!$D489 &amp; " below SDK 1.6)"), ""),"")</f>
        <v/>
      </c>
      <c r="Y488" s="84" t="str">
        <f t="shared" si="2"/>
        <v>tedm:MG-langString-hasConfidentialityJustification--NonPublishedInformation-ND-RevewRequestsUnpublish</v>
      </c>
      <c r="Z488" s="84" t="str">
        <f t="shared" si="3"/>
        <v/>
      </c>
      <c r="AA488" s="84" t="str">
        <f>IF(AND(LEFT(MasterCMCopy!$C488,6)="BT-196", MasterCMCopy!$C488&lt;&gt;MasterCMCopy!$C487),MasterCMCopy!$C488,"")</f>
        <v/>
      </c>
      <c r="AB488" s="84" t="str">
        <f>IF(AND(LEFT(MasterCMCopy!$C488,6)="BT-196", MasterCMCopy!$C488&lt;&gt;MasterCMCopy!$C487), MasterCMCopy!$D488 &amp; " of " &amp; MasterCMCopy!$L488 &amp; " under " &amp; MasterCMCopy!$I488,"")</f>
        <v/>
      </c>
      <c r="AC488" s="84" t="str">
        <f t="shared" si="4"/>
        <v/>
      </c>
      <c r="AD488" s="84" t="str">
        <f t="shared" si="5"/>
        <v/>
      </c>
    </row>
    <row r="489">
      <c r="A489" s="84" t="str">
        <f t="shared" si="1"/>
        <v/>
      </c>
      <c r="B489" s="84" t="str">
        <f>IF(MasterCMCopy!$X489="","---", "tedm:" &amp; IF(LEFT(MasterCMCopy!$C489, 3)="ND-", IF(LEFT(MasterCMCopy!$C493, 3)="ND-", MasterCMCopy!$L495, MasterCMCopy!$L493) &amp; "-" &amp; MasterCMCopy!$C489, MasterCMCopy!$L489 &amp; "-" &amp; MasterCMCopy!$I489))</f>
        <v>tedm:MG-NonPublishedInformation-ND-RevewRequestsUnpublish</v>
      </c>
      <c r="C489" s="85" t="str">
        <f>IF(AND(LEFT(MasterCMCopy!$C489,6)="BT-195", OR(LEFT(MasterCMCopy!$C488,3)="ND-",$B489&lt;&gt;$B488)),MasterCMCopy!$L489,"")</f>
        <v/>
      </c>
      <c r="D489" s="84" t="str">
        <f>IF(AND(LEFT(MasterCMCopy!$C489,3)="ND-", OR(MasterCMCopy!$N489&lt;&gt;MasterCMCopy!$N488, MasterCMCopy!$P489&lt;&gt;MasterCMCopy!$P488)),MasterCMCopy!$C489,"")</f>
        <v/>
      </c>
      <c r="E489" s="84" t="str">
        <f>IF(AND(LEFT(MasterCMCopy!$C489,3)="ND-", OR(MasterCMCopy!$N489&lt;&gt;MasterCMCopy!$N488, MasterCMCopy!$P489&lt;&gt;MasterCMCopy!$P488)),MasterCMCopy!$N489,"")</f>
        <v/>
      </c>
      <c r="F489" s="86" t="str">
        <f>IFERROR(__xludf.DUMMYFUNCTION("IF($E489="""", """", REGEXEXTRACT($E489,""efbc:FieldIdentifierCode[^\]]+""))"),"")</f>
        <v/>
      </c>
      <c r="G489" s="87" t="str">
        <f>MasterCMCopy!A489</f>
        <v/>
      </c>
      <c r="H489" s="87" t="str">
        <f>MasterCMCopy!B489</f>
        <v>1.5</v>
      </c>
      <c r="J489" s="86" t="str">
        <f>IF(LEFT(MasterCMCopy!$C489,3)="ND-", IF(LEFT(MasterCMCopy!$X489,10)&lt;&gt;"epo:NonPub", MasterCMCopy!$L489, IF(RIGHT(MasterCMCopy!$X489,13)="epo:Procedure", "MG-Procedure", "")), "")</f>
        <v/>
      </c>
      <c r="K489" s="85" t="str">
        <f>IF(J489="", "", IF(J489="MG-Procedure", "ND-Root", MasterCMCopy!H489))</f>
        <v/>
      </c>
      <c r="L489" s="84" t="str">
        <f>IF($J489="", "", MasterCMCopy!$C489 &amp; " (concernsMaskedObject)")</f>
        <v/>
      </c>
      <c r="M489" s="84" t="str">
        <f>IFERROR(__xludf.DUMMYFUNCTION("IF($J489="""", """", ""Connection from NonPublishedInformation to "" &amp; REGEXEXTRACT(MasterCMCopy!$X489, "".*:(.*)"") &amp; "" under "" &amp; $J489 &amp; ""_"" &amp; $K489)"),"")</f>
        <v/>
      </c>
      <c r="N489" s="84" t="str">
        <f t="shared" si="6"/>
        <v/>
      </c>
      <c r="O489" s="86" t="str">
        <f>IFERROR(__xludf.DUMMYFUNCTION("IF($J489="""", """", IF($J489=""MG-Procedure"", """", REGEXREPLACE(MasterCMCopy!$P489,""\[[^\]]+\]"","""")))"),"")</f>
        <v/>
      </c>
      <c r="P489" s="83" t="str">
        <f>IFERROR(__xludf.DUMMYFUNCTION("REGEXREPLACE($O489,""[^/]+"","".."")"),"")</f>
        <v/>
      </c>
      <c r="Q489" s="84" t="str">
        <f>IF(AND(LEFT(MasterCMCopy!$C489,6)="BT-195", OR(MasterCMCopy!$O489&lt;&gt;MasterCMCopy!$O488,$G489&lt;&gt;$G488,$H489&lt;&gt;$H488)),MasterCMCopy!$C489,"")</f>
        <v/>
      </c>
      <c r="R489" s="84" t="str">
        <f>IF(AND(LEFT(MasterCMCopy!$C489,6)="BT-195", OR(MasterCMCopy!$O489&lt;&gt;MasterCMCopy!$O488,$G489&lt;&gt;$G488,$H489&lt;&gt;$H488)), "The field " &amp; MasterCMCopy!$C489 &amp; ", " &amp; MasterCMCopy!$D489 &amp; ", specifies information to generate the URI of the masked property","")</f>
        <v/>
      </c>
      <c r="S489" s="84" t="str">
        <f>IF(AND(LEFT(MasterCMCopy!$C489,6)="BT-195", OR(MasterCMCopy!$O489&lt;&gt;MasterCMCopy!$O488,$G489&lt;&gt;$G488,$H489&lt;&gt;$H488)),MasterCMCopy!$O489,"")</f>
        <v/>
      </c>
      <c r="T489" s="84" t="str">
        <f>IFERROR(__xludf.DUMMYFUNCTION("IF(AND(LEFT(MasterCMCopy!$C489,6)=""BT-195"", MasterCMCopy!$O489&lt;&gt;MasterCMCopy!$O488),IFNA(REGEXEXTRACT(MasterCMCopy!$Y489,""&lt;(.*)&gt;""),""UNKNOWN""),"""")"),"")</f>
        <v/>
      </c>
      <c r="U489" s="84" t="str">
        <f>IF(AND(LEFT(MasterCMCopy!$C489,6)="BT-197", MasterCMCopy!$C489&lt;&gt;MasterCMCopy!$C488),MasterCMCopy!$C489,"")</f>
        <v/>
      </c>
      <c r="V489" s="84" t="str">
        <f>IF(AND(LEFT(MasterCMCopy!$C489,6)="BT-197", MasterCMCopy!$C489&lt;&gt;MasterCMCopy!$C488), "In " &amp; MasterCMCopy!$C489 &amp; ", " &amp; MasterCMCopy!$D489 &amp; ", we link to the at-voc:non-publication-justification controlled list","")</f>
        <v/>
      </c>
      <c r="W489" s="84" t="str">
        <f>IF(AND(LEFT(MasterCMCopy!$C489,6)="BT-198", MasterCMCopy!$C489&lt;&gt;MasterCMCopy!$C488),MasterCMCopy!$C489,"")</f>
        <v>BT-198(BT-712)-LotResult</v>
      </c>
      <c r="X489" s="84" t="str">
        <f>IF(AND(LEFT(MasterCMCopy!$C489,6)="BT-198", MasterCMCopy!$C489&lt;&gt;MasterCMCopy!$C488), MasterCMCopy!$D489 &amp; IF(AND(MasterCMCopy!$C489=MasterCMCopy!$C490, MasterCMCopy!$D489&lt;&gt;MasterCMCopy!$D490), (" (" &amp; MasterCMCopy!$D490 &amp; " below SDK 1.6)"), ""),"")</f>
        <v>Unpublished Accessibility Date (Unpublished Access Date below SDK 1.6)</v>
      </c>
      <c r="Y489" s="84" t="str">
        <f t="shared" si="2"/>
        <v>tedm:MG-langString-hasConfidentialityJustification--NonPublishedInformation-ND-RevewRequestsUnpublish</v>
      </c>
      <c r="Z489" s="84" t="str">
        <f t="shared" si="3"/>
        <v/>
      </c>
      <c r="AA489" s="84" t="str">
        <f>IF(AND(LEFT(MasterCMCopy!$C489,6)="BT-196", MasterCMCopy!$C489&lt;&gt;MasterCMCopy!$C488),MasterCMCopy!$C489,"")</f>
        <v/>
      </c>
      <c r="AB489" s="84" t="str">
        <f>IF(AND(LEFT(MasterCMCopy!$C489,6)="BT-196", MasterCMCopy!$C489&lt;&gt;MasterCMCopy!$C488), MasterCMCopy!$D489 &amp; " of " &amp; MasterCMCopy!$L489 &amp; " under " &amp; MasterCMCopy!$I489,"")</f>
        <v/>
      </c>
      <c r="AC489" s="84" t="str">
        <f t="shared" si="4"/>
        <v/>
      </c>
      <c r="AD489" s="84" t="str">
        <f t="shared" si="5"/>
        <v/>
      </c>
    </row>
    <row r="490">
      <c r="A490" s="84" t="str">
        <f t="shared" si="1"/>
        <v/>
      </c>
      <c r="B490" s="84" t="str">
        <f>IF(MasterCMCopy!$X490="","---", "tedm:" &amp; IF(LEFT(MasterCMCopy!$C490, 3)="ND-", IF(LEFT(MasterCMCopy!$C494, 3)="ND-", MasterCMCopy!$L496, MasterCMCopy!$L494) &amp; "-" &amp; MasterCMCopy!$C490, MasterCMCopy!$L490 &amp; "-" &amp; MasterCMCopy!$I490))</f>
        <v>tedm:MG-NonPublishedInformation-ND-RevewRequestsUnpublish</v>
      </c>
      <c r="C490" s="85" t="str">
        <f>IF(AND(LEFT(MasterCMCopy!$C490,6)="BT-195", OR(LEFT(MasterCMCopy!$C489,3)="ND-",$B490&lt;&gt;$B489)),MasterCMCopy!$L490,"")</f>
        <v/>
      </c>
      <c r="D490" s="84" t="str">
        <f>IF(AND(LEFT(MasterCMCopy!$C490,3)="ND-", OR(MasterCMCopy!$N490&lt;&gt;MasterCMCopy!$N489, MasterCMCopy!$P490&lt;&gt;MasterCMCopy!$P489)),MasterCMCopy!$C490,"")</f>
        <v/>
      </c>
      <c r="E490" s="84" t="str">
        <f>IF(AND(LEFT(MasterCMCopy!$C490,3)="ND-", OR(MasterCMCopy!$N490&lt;&gt;MasterCMCopy!$N489, MasterCMCopy!$P490&lt;&gt;MasterCMCopy!$P489)),MasterCMCopy!$N490,"")</f>
        <v/>
      </c>
      <c r="F490" s="86" t="str">
        <f>IFERROR(__xludf.DUMMYFUNCTION("IF($E490="""", """", REGEXEXTRACT($E490,""efbc:FieldIdentifierCode[^\]]+""))"),"")</f>
        <v/>
      </c>
      <c r="G490" s="87" t="str">
        <f>MasterCMCopy!A490</f>
        <v>1.6</v>
      </c>
      <c r="H490" s="87" t="str">
        <f>MasterCMCopy!B490</f>
        <v/>
      </c>
      <c r="J490" s="86" t="str">
        <f>IF(LEFT(MasterCMCopy!$C490,3)="ND-", IF(LEFT(MasterCMCopy!$X490,10)&lt;&gt;"epo:NonPub", MasterCMCopy!$L490, IF(RIGHT(MasterCMCopy!$X490,13)="epo:Procedure", "MG-Procedure", "")), "")</f>
        <v/>
      </c>
      <c r="K490" s="85" t="str">
        <f>IF(J490="", "", IF(J490="MG-Procedure", "ND-Root", MasterCMCopy!H490))</f>
        <v/>
      </c>
      <c r="L490" s="84" t="str">
        <f>IF($J490="", "", MasterCMCopy!$C490 &amp; " (concernsMaskedObject)")</f>
        <v/>
      </c>
      <c r="M490" s="84" t="str">
        <f>IFERROR(__xludf.DUMMYFUNCTION("IF($J490="""", """", ""Connection from NonPublishedInformation to "" &amp; REGEXEXTRACT(MasterCMCopy!$X490, "".*:(.*)"") &amp; "" under "" &amp; $J490 &amp; ""_"" &amp; $K490)"),"")</f>
        <v/>
      </c>
      <c r="N490" s="84" t="str">
        <f t="shared" si="6"/>
        <v/>
      </c>
      <c r="O490" s="86" t="str">
        <f>IFERROR(__xludf.DUMMYFUNCTION("IF($J490="""", """", IF($J490=""MG-Procedure"", """", REGEXREPLACE(MasterCMCopy!$P490,""\[[^\]]+\]"","""")))"),"")</f>
        <v/>
      </c>
      <c r="P490" s="83" t="str">
        <f>IFERROR(__xludf.DUMMYFUNCTION("REGEXREPLACE($O490,""[^/]+"","".."")"),"")</f>
        <v/>
      </c>
      <c r="Q490" s="84" t="str">
        <f>IF(AND(LEFT(MasterCMCopy!$C490,6)="BT-195", OR(MasterCMCopy!$O490&lt;&gt;MasterCMCopy!$O489,$G490&lt;&gt;$G489,$H490&lt;&gt;$H489)),MasterCMCopy!$C490,"")</f>
        <v/>
      </c>
      <c r="R490" s="84" t="str">
        <f>IF(AND(LEFT(MasterCMCopy!$C490,6)="BT-195", OR(MasterCMCopy!$O490&lt;&gt;MasterCMCopy!$O489,$G490&lt;&gt;$G489,$H490&lt;&gt;$H489)), "The field " &amp; MasterCMCopy!$C490 &amp; ", " &amp; MasterCMCopy!$D490 &amp; ", specifies information to generate the URI of the masked property","")</f>
        <v/>
      </c>
      <c r="S490" s="84" t="str">
        <f>IF(AND(LEFT(MasterCMCopy!$C490,6)="BT-195", OR(MasterCMCopy!$O490&lt;&gt;MasterCMCopy!$O489,$G490&lt;&gt;$G489,$H490&lt;&gt;$H489)),MasterCMCopy!$O490,"")</f>
        <v/>
      </c>
      <c r="T490" s="84" t="str">
        <f>IFERROR(__xludf.DUMMYFUNCTION("IF(AND(LEFT(MasterCMCopy!$C490,6)=""BT-195"", MasterCMCopy!$O490&lt;&gt;MasterCMCopy!$O489),IFNA(REGEXEXTRACT(MasterCMCopy!$Y490,""&lt;(.*)&gt;""),""UNKNOWN""),"""")"),"")</f>
        <v/>
      </c>
      <c r="U490" s="84" t="str">
        <f>IF(AND(LEFT(MasterCMCopy!$C490,6)="BT-197", MasterCMCopy!$C490&lt;&gt;MasterCMCopy!$C489),MasterCMCopy!$C490,"")</f>
        <v/>
      </c>
      <c r="V490" s="84" t="str">
        <f>IF(AND(LEFT(MasterCMCopy!$C490,6)="BT-197", MasterCMCopy!$C490&lt;&gt;MasterCMCopy!$C489), "In " &amp; MasterCMCopy!$C490 &amp; ", " &amp; MasterCMCopy!$D490 &amp; ", we link to the at-voc:non-publication-justification controlled list","")</f>
        <v/>
      </c>
      <c r="W490" s="84" t="str">
        <f>IF(AND(LEFT(MasterCMCopy!$C490,6)="BT-198", MasterCMCopy!$C490&lt;&gt;MasterCMCopy!$C489),MasterCMCopy!$C490,"")</f>
        <v/>
      </c>
      <c r="X490" s="84" t="str">
        <f>IF(AND(LEFT(MasterCMCopy!$C490,6)="BT-198", MasterCMCopy!$C490&lt;&gt;MasterCMCopy!$C489), MasterCMCopy!$D490 &amp; IF(AND(MasterCMCopy!$C490=MasterCMCopy!$C491, MasterCMCopy!$D490&lt;&gt;MasterCMCopy!$D491), (" (" &amp; MasterCMCopy!$D491 &amp; " below SDK 1.6)"), ""),"")</f>
        <v/>
      </c>
      <c r="Y490" s="84" t="str">
        <f t="shared" si="2"/>
        <v>tedm:MG-langString-hasConfidentialityJustification--NonPublishedInformation-ND-RevewRequestsUnpublish</v>
      </c>
      <c r="Z490" s="84" t="str">
        <f t="shared" si="3"/>
        <v/>
      </c>
      <c r="AA490" s="84" t="str">
        <f>IF(AND(LEFT(MasterCMCopy!$C490,6)="BT-196", MasterCMCopy!$C490&lt;&gt;MasterCMCopy!$C489),MasterCMCopy!$C490,"")</f>
        <v/>
      </c>
      <c r="AB490" s="84" t="str">
        <f>IF(AND(LEFT(MasterCMCopy!$C490,6)="BT-196", MasterCMCopy!$C490&lt;&gt;MasterCMCopy!$C489), MasterCMCopy!$D490 &amp; " of " &amp; MasterCMCopy!$L490 &amp; " under " &amp; MasterCMCopy!$I490,"")</f>
        <v/>
      </c>
      <c r="AC490" s="84" t="str">
        <f t="shared" si="4"/>
        <v/>
      </c>
      <c r="AD490" s="84" t="str">
        <f t="shared" si="5"/>
        <v/>
      </c>
    </row>
    <row r="491">
      <c r="A491" s="84" t="str">
        <f t="shared" si="1"/>
        <v>---</v>
      </c>
      <c r="B491" s="84" t="str">
        <f>IF(MasterCMCopy!$X491="","---", "tedm:" &amp; IF(LEFT(MasterCMCopy!$C491, 3)="ND-", IF(LEFT(MasterCMCopy!$C495, 3)="ND-", MasterCMCopy!$L497, MasterCMCopy!$L495) &amp; "-" &amp; MasterCMCopy!$C491, MasterCMCopy!$L491 &amp; "-" &amp; MasterCMCopy!$I491))</f>
        <v>---</v>
      </c>
      <c r="C491" s="85" t="str">
        <f>IF(AND(LEFT(MasterCMCopy!$C491,6)="BT-195", OR(LEFT(MasterCMCopy!$C490,3)="ND-",$B491&lt;&gt;$B490)),MasterCMCopy!$L491,"")</f>
        <v/>
      </c>
      <c r="D491" s="84" t="str">
        <f>IF(AND(LEFT(MasterCMCopy!$C491,3)="ND-", OR(MasterCMCopy!$N491&lt;&gt;MasterCMCopy!$N490, MasterCMCopy!$P491&lt;&gt;MasterCMCopy!$P490)),MasterCMCopy!$C491,"")</f>
        <v>ND-ReceivedSubmissionTypeUnpublish</v>
      </c>
      <c r="E491" s="84" t="str">
        <f>IF(AND(LEFT(MasterCMCopy!$C491,3)="ND-", OR(MasterCMCopy!$N491&lt;&gt;MasterCMCopy!$N490, MasterCMCopy!$P491&lt;&gt;MasterCMCopy!$P490)),MasterCMCopy!$N491,"")</f>
        <v>/*/ext:UBLExtensions/ext:UBLExtension/ext:ExtensionContent/efext:EformsExtension/efac:NoticeResult/efac:LotResult/efac:ReceivedSubmissionsStatistics/efac:FieldsPrivacy[efbc:FieldIdentifierCode/text()='rec-sub-typ']</v>
      </c>
      <c r="F491" s="86" t="str">
        <f>IFERROR(__xludf.DUMMYFUNCTION("IF($E491="""", """", REGEXEXTRACT($E491,""efbc:FieldIdentifierCode[^\]]+""))"),"efbc:FieldIdentifierCode/text()='rec-sub-typ'")</f>
        <v>efbc:FieldIdentifierCode/text()='rec-sub-typ'</v>
      </c>
      <c r="G491" s="87" t="str">
        <f>MasterCMCopy!A491</f>
        <v/>
      </c>
      <c r="H491" s="87" t="str">
        <f>MasterCMCopy!B491</f>
        <v/>
      </c>
      <c r="J491" s="86" t="str">
        <f>IF(AND(LEFT(MasterCMCopy!$C491,3)="ND-", LEFT(MasterCMCopy!$X491,10)&lt;&gt;"epo:NonPub"),MasterCMCopy!$L491,"")</f>
        <v/>
      </c>
      <c r="K491" s="85" t="str">
        <f>IF(J491="", "", IF(J491="MG-Procedure", "ND-Root", MasterCMCopy!H491))</f>
        <v/>
      </c>
      <c r="L491" s="84" t="str">
        <f>IF($J491="", "", MasterCMCopy!$C491 &amp; " (concernsMaskedObject)")</f>
        <v/>
      </c>
      <c r="M491" s="84" t="str">
        <f>IFERROR(__xludf.DUMMYFUNCTION("IF($J491="""", """", ""Connection from NonPublishedInformation to "" &amp; REGEXEXTRACT(MasterCMCopy!$X491, "".*:(.*)"") &amp; "" under "" &amp; $J491 &amp; ""_"" &amp; $K491)"),"")</f>
        <v/>
      </c>
      <c r="N491" s="84" t="str">
        <f t="shared" si="6"/>
        <v/>
      </c>
      <c r="O491" s="86" t="str">
        <f>IFERROR(__xludf.DUMMYFUNCTION("IF($J491="""", """", IF($J491=""MG-Procedure"", """", REGEXREPLACE(MasterCMCopy!$P491,""\[[^\]]+\]"","""")))"),"")</f>
        <v/>
      </c>
      <c r="P491" s="83" t="str">
        <f>IFERROR(__xludf.DUMMYFUNCTION("REGEXREPLACE($O491,""[^/]+"","".."")"),"")</f>
        <v/>
      </c>
      <c r="Q491" s="84" t="str">
        <f>IF(AND(LEFT(MasterCMCopy!$C491,6)="BT-195", OR(MasterCMCopy!$O491&lt;&gt;MasterCMCopy!$O490,$G491&lt;&gt;$G490,$H491&lt;&gt;$H490)),MasterCMCopy!$C491,"")</f>
        <v/>
      </c>
      <c r="R491" s="84" t="str">
        <f>IF(AND(LEFT(MasterCMCopy!$C491,6)="BT-195", OR(MasterCMCopy!$O491&lt;&gt;MasterCMCopy!$O490,$G491&lt;&gt;$G490,$H491&lt;&gt;$H490)), "The field " &amp; MasterCMCopy!$C491 &amp; ", " &amp; MasterCMCopy!$D491 &amp; ", specifies information to generate the URI of the masked property","")</f>
        <v/>
      </c>
      <c r="S491" s="84" t="str">
        <f>IF(AND(LEFT(MasterCMCopy!$C491,6)="BT-195", OR(MasterCMCopy!$O491&lt;&gt;MasterCMCopy!$O490,$G491&lt;&gt;$G490,$H491&lt;&gt;$H490)),MasterCMCopy!$O491,"")</f>
        <v/>
      </c>
      <c r="T491" s="84" t="str">
        <f>IFERROR(__xludf.DUMMYFUNCTION("IF(AND(LEFT(MasterCMCopy!$C491,6)=""BT-195"", MasterCMCopy!$O491&lt;&gt;MasterCMCopy!$O490),IFNA(REGEXEXTRACT(MasterCMCopy!$Y491,""&lt;(.*)&gt;""),""UNKNOWN""),"""")"),"")</f>
        <v/>
      </c>
      <c r="U491" s="84" t="str">
        <f>IF(AND(LEFT(MasterCMCopy!$C491,6)="BT-197", MasterCMCopy!$C491&lt;&gt;MasterCMCopy!$C490),MasterCMCopy!$C491,"")</f>
        <v/>
      </c>
      <c r="V491" s="84" t="str">
        <f>IF(AND(LEFT(MasterCMCopy!$C491,6)="BT-197", MasterCMCopy!$C491&lt;&gt;MasterCMCopy!$C490), "In " &amp; MasterCMCopy!$C491 &amp; ", " &amp; MasterCMCopy!$D491 &amp; ", we link to the at-voc:non-publication-justification controlled list","")</f>
        <v/>
      </c>
      <c r="W491" s="84" t="str">
        <f>IF(AND(LEFT(MasterCMCopy!$C491,6)="BT-198", MasterCMCopy!$C491&lt;&gt;MasterCMCopy!$C490),MasterCMCopy!$C491,"")</f>
        <v/>
      </c>
      <c r="X491" s="84" t="str">
        <f>IF(AND(LEFT(MasterCMCopy!$C491,6)="BT-198", MasterCMCopy!$C491&lt;&gt;MasterCMCopy!$C490), MasterCMCopy!$D491 &amp; IF(AND(MasterCMCopy!$C491=MasterCMCopy!$C492, MasterCMCopy!$D491&lt;&gt;MasterCMCopy!$D492), (" (" &amp; MasterCMCopy!$D492 &amp; " below SDK 1.6)"), ""),"")</f>
        <v/>
      </c>
      <c r="Y491" s="84" t="str">
        <f t="shared" si="2"/>
        <v>tedm:MG-langString-hasConfidentialityJustification-</v>
      </c>
      <c r="Z491" s="84" t="str">
        <f t="shared" si="3"/>
        <v>/*/ext:UBLExtensions/ext:UBLExtension/ext:ExtensionContent/efext:EformsExtension/efac:NoticeResult/efac:LotResult/efac:ReceivedSubmissionsStatistics/efac:FieldsPrivacy[efbc:FieldIdentifierCode/text()='rec-sub-typ']/efbc:ReasonDescription</v>
      </c>
      <c r="AA491" s="84" t="str">
        <f>IF(AND(LEFT(MasterCMCopy!$C491,6)="BT-196", MasterCMCopy!$C491&lt;&gt;MasterCMCopy!$C490),MasterCMCopy!$C491,"")</f>
        <v/>
      </c>
      <c r="AB491" s="84" t="str">
        <f>IF(AND(LEFT(MasterCMCopy!$C491,6)="BT-196", MasterCMCopy!$C491&lt;&gt;MasterCMCopy!$C490), MasterCMCopy!$D491 &amp; " of " &amp; MasterCMCopy!$L491 &amp; " under " &amp; MasterCMCopy!$I491,"")</f>
        <v/>
      </c>
      <c r="AC491" s="84" t="str">
        <f t="shared" si="4"/>
        <v/>
      </c>
      <c r="AD491" s="84" t="str">
        <f t="shared" si="5"/>
        <v/>
      </c>
    </row>
    <row r="492">
      <c r="A492" s="84" t="str">
        <f t="shared" si="1"/>
        <v>---</v>
      </c>
      <c r="B492" s="84" t="str">
        <f>IF(MasterCMCopy!$X492="","---", "tedm:" &amp; IF(LEFT(MasterCMCopy!$C492, 3)="ND-", IF(LEFT(MasterCMCopy!$C496, 3)="ND-", MasterCMCopy!$L498, MasterCMCopy!$L496) &amp; "-" &amp; MasterCMCopy!$C492, MasterCMCopy!$L492 &amp; "-" &amp; MasterCMCopy!$I492))</f>
        <v>---</v>
      </c>
      <c r="C492" s="85" t="str">
        <f>IF(AND(LEFT(MasterCMCopy!$C492,6)="BT-195", OR(LEFT(MasterCMCopy!$C491,3)="ND-",$B492&lt;&gt;$B491)),MasterCMCopy!$L492,"")</f>
        <v/>
      </c>
      <c r="D492" s="84" t="str">
        <f>IF(AND(LEFT(MasterCMCopy!$C492,3)="ND-", OR(MasterCMCopy!$N492&lt;&gt;MasterCMCopy!$N491, MasterCMCopy!$P492&lt;&gt;MasterCMCopy!$P491)),MasterCMCopy!$C492,"")</f>
        <v/>
      </c>
      <c r="E492" s="84" t="str">
        <f>IF(AND(LEFT(MasterCMCopy!$C492,3)="ND-", OR(MasterCMCopy!$N492&lt;&gt;MasterCMCopy!$N491, MasterCMCopy!$P492&lt;&gt;MasterCMCopy!$P491)),MasterCMCopy!$N492,"")</f>
        <v/>
      </c>
      <c r="F492" s="86" t="str">
        <f>IFERROR(__xludf.DUMMYFUNCTION("IF($E492="""", """", REGEXEXTRACT($E492,""efbc:FieldIdentifierCode[^\]]+""))"),"")</f>
        <v/>
      </c>
      <c r="G492" s="87" t="str">
        <f>MasterCMCopy!A492</f>
        <v/>
      </c>
      <c r="H492" s="87" t="str">
        <f>MasterCMCopy!B492</f>
        <v/>
      </c>
      <c r="J492" s="86" t="str">
        <f>IF(AND(LEFT(MasterCMCopy!$C492,3)="ND-", LEFT(MasterCMCopy!$X492,10)&lt;&gt;"epo:NonPub"),MasterCMCopy!$L492,"")</f>
        <v/>
      </c>
      <c r="K492" s="85" t="str">
        <f>IF(J492="", "", IF(J492="MG-Procedure", "ND-Root", MasterCMCopy!H492))</f>
        <v/>
      </c>
      <c r="L492" s="84" t="str">
        <f>IF($J492="", "", MasterCMCopy!$C492 &amp; " (concernsMaskedObject)")</f>
        <v/>
      </c>
      <c r="M492" s="84" t="str">
        <f>IFERROR(__xludf.DUMMYFUNCTION("IF($J492="""", """", ""Connection from NonPublishedInformation to "" &amp; REGEXEXTRACT(MasterCMCopy!$X492, "".*:(.*)"") &amp; "" under "" &amp; $J492 &amp; ""_"" &amp; $K492)"),"")</f>
        <v/>
      </c>
      <c r="N492" s="84" t="str">
        <f t="shared" si="6"/>
        <v/>
      </c>
      <c r="O492" s="86" t="str">
        <f>IFERROR(__xludf.DUMMYFUNCTION("IF($J492="""", """", IF($J492=""MG-Procedure"", """", REGEXREPLACE(MasterCMCopy!$P492,""\[[^\]]+\]"","""")))"),"")</f>
        <v/>
      </c>
      <c r="P492" s="83" t="str">
        <f>IFERROR(__xludf.DUMMYFUNCTION("REGEXREPLACE($O492,""[^/]+"","".."")"),"")</f>
        <v/>
      </c>
      <c r="Q492" s="84" t="str">
        <f>IF(AND(LEFT(MasterCMCopy!$C492,6)="BT-195", OR(MasterCMCopy!$O492&lt;&gt;MasterCMCopy!$O491,$G492&lt;&gt;$G491,$H492&lt;&gt;$H491)),MasterCMCopy!$C492,"")</f>
        <v>BT-195(BT-760)-LotResult</v>
      </c>
      <c r="R492" s="84" t="str">
        <f>IF(AND(LEFT(MasterCMCopy!$C492,6)="BT-195", OR(MasterCMCopy!$O492&lt;&gt;MasterCMCopy!$O491,$G492&lt;&gt;$G491,$H492&lt;&gt;$H491)), "The field " &amp; MasterCMCopy!$C492 &amp; ", " &amp; MasterCMCopy!$D492 &amp; ", specifies information to generate the URI of the masked property","")</f>
        <v>The field BT-195(BT-760)-LotResult, Unpublished Identifier, specifies information to generate the URI of the masked property</v>
      </c>
      <c r="S492" s="84" t="str">
        <f>IF(AND(LEFT(MasterCMCopy!$C492,6)="BT-195", OR(MasterCMCopy!$O492&lt;&gt;MasterCMCopy!$O491,$G492&lt;&gt;$G491,$H492&lt;&gt;$H491)),MasterCMCopy!$O492,"")</f>
        <v>efbc:FieldIdentifierCode/text() = 'rec-sub-typ'</v>
      </c>
      <c r="T492" s="84" t="str">
        <f>IFERROR(__xludf.DUMMYFUNCTION("IF(AND(LEFT(MasterCMCopy!$C492,6)=""BT-195"", MasterCMCopy!$O492&lt;&gt;MasterCMCopy!$O491),IFNA(REGEXEXTRACT(MasterCMCopy!$Y492,""&lt;(.*)&gt;""),""UNKNOWN""),"""")"),"UNKNOWN")</f>
        <v>UNKNOWN</v>
      </c>
      <c r="U492" s="84" t="str">
        <f>IF(AND(LEFT(MasterCMCopy!$C492,6)="BT-197", MasterCMCopy!$C492&lt;&gt;MasterCMCopy!$C491),MasterCMCopy!$C492,"")</f>
        <v/>
      </c>
      <c r="V492" s="84" t="str">
        <f>IF(AND(LEFT(MasterCMCopy!$C492,6)="BT-197", MasterCMCopy!$C492&lt;&gt;MasterCMCopy!$C491), "In " &amp; MasterCMCopy!$C492 &amp; ", " &amp; MasterCMCopy!$D492 &amp; ", we link to the at-voc:non-publication-justification controlled list","")</f>
        <v/>
      </c>
      <c r="W492" s="84" t="str">
        <f>IF(AND(LEFT(MasterCMCopy!$C492,6)="BT-198", MasterCMCopy!$C492&lt;&gt;MasterCMCopy!$C491),MasterCMCopy!$C492,"")</f>
        <v/>
      </c>
      <c r="X492" s="84" t="str">
        <f>IF(AND(LEFT(MasterCMCopy!$C492,6)="BT-198", MasterCMCopy!$C492&lt;&gt;MasterCMCopy!$C491), MasterCMCopy!$D492 &amp; IF(AND(MasterCMCopy!$C492=MasterCMCopy!$C493, MasterCMCopy!$D492&lt;&gt;MasterCMCopy!$D493), (" (" &amp; MasterCMCopy!$D493 &amp; " below SDK 1.6)"), ""),"")</f>
        <v/>
      </c>
      <c r="Y492" s="84" t="str">
        <f t="shared" si="2"/>
        <v>tedm:MG-langString-hasConfidentialityJustification-</v>
      </c>
      <c r="Z492" s="84" t="str">
        <f t="shared" si="3"/>
        <v/>
      </c>
      <c r="AA492" s="84" t="str">
        <f>IF(AND(LEFT(MasterCMCopy!$C492,6)="BT-196", MasterCMCopy!$C492&lt;&gt;MasterCMCopy!$C491),MasterCMCopy!$C492,"")</f>
        <v/>
      </c>
      <c r="AB492" s="84" t="str">
        <f>IF(AND(LEFT(MasterCMCopy!$C492,6)="BT-196", MasterCMCopy!$C492&lt;&gt;MasterCMCopy!$C491), MasterCMCopy!$D492 &amp; " of " &amp; MasterCMCopy!$L492 &amp; " under " &amp; MasterCMCopy!$I492,"")</f>
        <v/>
      </c>
      <c r="AC492" s="84" t="str">
        <f t="shared" si="4"/>
        <v/>
      </c>
      <c r="AD492" s="84" t="str">
        <f t="shared" si="5"/>
        <v/>
      </c>
    </row>
    <row r="493">
      <c r="A493" s="84" t="str">
        <f t="shared" si="1"/>
        <v>---</v>
      </c>
      <c r="B493" s="84" t="str">
        <f>IF(MasterCMCopy!$X493="","---", "tedm:" &amp; IF(LEFT(MasterCMCopy!$C493, 3)="ND-", IF(LEFT(MasterCMCopy!$C497, 3)="ND-", MasterCMCopy!$L499, MasterCMCopy!$L497) &amp; "-" &amp; MasterCMCopy!$C493, MasterCMCopy!$L493 &amp; "-" &amp; MasterCMCopy!$I493))</f>
        <v>---</v>
      </c>
      <c r="C493" s="85" t="str">
        <f>IF(AND(LEFT(MasterCMCopy!$C493,6)="BT-195", OR(LEFT(MasterCMCopy!$C492,3)="ND-",$B493&lt;&gt;$B492)),MasterCMCopy!$L493,"")</f>
        <v/>
      </c>
      <c r="D493" s="84" t="str">
        <f>IF(AND(LEFT(MasterCMCopy!$C493,3)="ND-", OR(MasterCMCopy!$N493&lt;&gt;MasterCMCopy!$N492, MasterCMCopy!$P493&lt;&gt;MasterCMCopy!$P492)),MasterCMCopy!$C493,"")</f>
        <v/>
      </c>
      <c r="E493" s="84" t="str">
        <f>IF(AND(LEFT(MasterCMCopy!$C493,3)="ND-", OR(MasterCMCopy!$N493&lt;&gt;MasterCMCopy!$N492, MasterCMCopy!$P493&lt;&gt;MasterCMCopy!$P492)),MasterCMCopy!$N493,"")</f>
        <v/>
      </c>
      <c r="F493" s="86" t="str">
        <f>IFERROR(__xludf.DUMMYFUNCTION("IF($E493="""", """", REGEXEXTRACT($E493,""efbc:FieldIdentifierCode[^\]]+""))"),"")</f>
        <v/>
      </c>
      <c r="G493" s="87" t="str">
        <f>MasterCMCopy!A493</f>
        <v/>
      </c>
      <c r="H493" s="87" t="str">
        <f>MasterCMCopy!B493</f>
        <v/>
      </c>
      <c r="J493" s="86" t="str">
        <f>IF(AND(LEFT(MasterCMCopy!$C493,3)="ND-", LEFT(MasterCMCopy!$X493,10)&lt;&gt;"epo:NonPub"),MasterCMCopy!$L493,"")</f>
        <v/>
      </c>
      <c r="K493" s="85" t="str">
        <f>IF(J493="", "", IF(J493="MG-Procedure", "ND-Root", MasterCMCopy!H493))</f>
        <v/>
      </c>
      <c r="L493" s="84" t="str">
        <f>IF($J493="", "", MasterCMCopy!$C493 &amp; " (concernsMaskedObject)")</f>
        <v/>
      </c>
      <c r="M493" s="84" t="str">
        <f>IFERROR(__xludf.DUMMYFUNCTION("IF($J493="""", """", ""Connection from NonPublishedInformation to "" &amp; REGEXEXTRACT(MasterCMCopy!$X493, "".*:(.*)"") &amp; "" under "" &amp; $J493 &amp; ""_"" &amp; $K493)"),"")</f>
        <v/>
      </c>
      <c r="N493" s="84" t="str">
        <f t="shared" si="6"/>
        <v/>
      </c>
      <c r="O493" s="86" t="str">
        <f>IFERROR(__xludf.DUMMYFUNCTION("IF($J493="""", """", IF($J493=""MG-Procedure"", """", REGEXREPLACE(MasterCMCopy!$P493,""\[[^\]]+\]"","""")))"),"")</f>
        <v/>
      </c>
      <c r="P493" s="83" t="str">
        <f>IFERROR(__xludf.DUMMYFUNCTION("REGEXREPLACE($O493,""[^/]+"","".."")"),"")</f>
        <v/>
      </c>
      <c r="Q493" s="84" t="str">
        <f>IF(AND(LEFT(MasterCMCopy!$C493,6)="BT-195", OR(MasterCMCopy!$O493&lt;&gt;MasterCMCopy!$O492,$G493&lt;&gt;$G492,$H493&lt;&gt;$H492)),MasterCMCopy!$C493,"")</f>
        <v/>
      </c>
      <c r="R493" s="84" t="str">
        <f>IF(AND(LEFT(MasterCMCopy!$C493,6)="BT-195", OR(MasterCMCopy!$O493&lt;&gt;MasterCMCopy!$O492,$G493&lt;&gt;$G492,$H493&lt;&gt;$H492)), "The field " &amp; MasterCMCopy!$C493 &amp; ", " &amp; MasterCMCopy!$D493 &amp; ", specifies information to generate the URI of the masked property","")</f>
        <v/>
      </c>
      <c r="S493" s="84" t="str">
        <f>IF(AND(LEFT(MasterCMCopy!$C493,6)="BT-195", OR(MasterCMCopy!$O493&lt;&gt;MasterCMCopy!$O492,$G493&lt;&gt;$G492,$H493&lt;&gt;$H492)),MasterCMCopy!$O493,"")</f>
        <v/>
      </c>
      <c r="T493" s="84" t="str">
        <f>IFERROR(__xludf.DUMMYFUNCTION("IF(AND(LEFT(MasterCMCopy!$C493,6)=""BT-195"", MasterCMCopy!$O493&lt;&gt;MasterCMCopy!$O492),IFNA(REGEXEXTRACT(MasterCMCopy!$Y493,""&lt;(.*)&gt;""),""UNKNOWN""),"""")"),"")</f>
        <v/>
      </c>
      <c r="U493" s="84" t="str">
        <f>IF(AND(LEFT(MasterCMCopy!$C493,6)="BT-197", MasterCMCopy!$C493&lt;&gt;MasterCMCopy!$C492),MasterCMCopy!$C493,"")</f>
        <v/>
      </c>
      <c r="V493" s="84" t="str">
        <f>IF(AND(LEFT(MasterCMCopy!$C493,6)="BT-197", MasterCMCopy!$C493&lt;&gt;MasterCMCopy!$C492), "In " &amp; MasterCMCopy!$C493 &amp; ", " &amp; MasterCMCopy!$D493 &amp; ", we link to the at-voc:non-publication-justification controlled list","")</f>
        <v/>
      </c>
      <c r="W493" s="84" t="str">
        <f>IF(AND(LEFT(MasterCMCopy!$C493,6)="BT-198", MasterCMCopy!$C493&lt;&gt;MasterCMCopy!$C492),MasterCMCopy!$C493,"")</f>
        <v/>
      </c>
      <c r="X493" s="84" t="str">
        <f>IF(AND(LEFT(MasterCMCopy!$C493,6)="BT-198", MasterCMCopy!$C493&lt;&gt;MasterCMCopy!$C492), MasterCMCopy!$D493 &amp; IF(AND(MasterCMCopy!$C493=MasterCMCopy!$C494, MasterCMCopy!$D493&lt;&gt;MasterCMCopy!$D494), (" (" &amp; MasterCMCopy!$D494 &amp; " below SDK 1.6)"), ""),"")</f>
        <v/>
      </c>
      <c r="Y493" s="84" t="str">
        <f t="shared" si="2"/>
        <v>tedm:MG-langString-hasConfidentialityJustification-</v>
      </c>
      <c r="Z493" s="84" t="str">
        <f t="shared" si="3"/>
        <v/>
      </c>
      <c r="AA493" s="84" t="str">
        <f>IF(AND(LEFT(MasterCMCopy!$C493,6)="BT-196", MasterCMCopy!$C493&lt;&gt;MasterCMCopy!$C492),MasterCMCopy!$C493,"")</f>
        <v>BT-196(BT-760)-LotResult</v>
      </c>
      <c r="AB493" s="84" t="str">
        <f>IF(AND(LEFT(MasterCMCopy!$C493,6)="BT-196", MasterCMCopy!$C493&lt;&gt;MasterCMCopy!$C492), MasterCMCopy!$D493 &amp; " of " &amp; MasterCMCopy!$L493 &amp; " under " &amp; MasterCMCopy!$I493,"")</f>
        <v>Unpublished Justification Description of  under ND-ReceivedSubmissionTypeUnpublish</v>
      </c>
      <c r="AC493" s="84" t="str">
        <f t="shared" si="4"/>
        <v>BT-196(BT-760)-LotResult-Language</v>
      </c>
      <c r="AD493" s="84" t="str">
        <f t="shared" si="5"/>
        <v>Language of Unpublished Justification Description of  under ND-ReceivedSubmissionTypeUnpublish</v>
      </c>
    </row>
    <row r="494">
      <c r="A494" s="84" t="str">
        <f t="shared" si="1"/>
        <v>---</v>
      </c>
      <c r="B494" s="84" t="str">
        <f>IF(MasterCMCopy!$X494="","---", "tedm:" &amp; IF(LEFT(MasterCMCopy!$C494, 3)="ND-", IF(LEFT(MasterCMCopy!$C498, 3)="ND-", MasterCMCopy!$L500, MasterCMCopy!$L498) &amp; "-" &amp; MasterCMCopy!$C494, MasterCMCopy!$L494 &amp; "-" &amp; MasterCMCopy!$I494))</f>
        <v>---</v>
      </c>
      <c r="C494" s="85" t="str">
        <f>IF(AND(LEFT(MasterCMCopy!$C494,6)="BT-195", OR(LEFT(MasterCMCopy!$C493,3)="ND-",$B494&lt;&gt;$B493)),MasterCMCopy!$L494,"")</f>
        <v/>
      </c>
      <c r="D494" s="84" t="str">
        <f>IF(AND(LEFT(MasterCMCopy!$C494,3)="ND-", OR(MasterCMCopy!$N494&lt;&gt;MasterCMCopy!$N493, MasterCMCopy!$P494&lt;&gt;MasterCMCopy!$P493)),MasterCMCopy!$C494,"")</f>
        <v/>
      </c>
      <c r="E494" s="84" t="str">
        <f>IF(AND(LEFT(MasterCMCopy!$C494,3)="ND-", OR(MasterCMCopy!$N494&lt;&gt;MasterCMCopy!$N493, MasterCMCopy!$P494&lt;&gt;MasterCMCopy!$P493)),MasterCMCopy!$N494,"")</f>
        <v/>
      </c>
      <c r="F494" s="86" t="str">
        <f>IFERROR(__xludf.DUMMYFUNCTION("IF($E494="""", """", REGEXEXTRACT($E494,""efbc:FieldIdentifierCode[^\]]+""))"),"")</f>
        <v/>
      </c>
      <c r="G494" s="87" t="str">
        <f>MasterCMCopy!A494</f>
        <v/>
      </c>
      <c r="H494" s="87" t="str">
        <f>MasterCMCopy!B494</f>
        <v/>
      </c>
      <c r="J494" s="86" t="str">
        <f>IF(AND(LEFT(MasterCMCopy!$C494,3)="ND-", LEFT(MasterCMCopy!$X494,10)&lt;&gt;"epo:NonPub"),MasterCMCopy!$L494,"")</f>
        <v/>
      </c>
      <c r="K494" s="85" t="str">
        <f>IF(J494="", "", IF(J494="MG-Procedure", "ND-Root", MasterCMCopy!H494))</f>
        <v/>
      </c>
      <c r="L494" s="84" t="str">
        <f>IF($J494="", "", MasterCMCopy!$C494 &amp; " (concernsMaskedObject)")</f>
        <v/>
      </c>
      <c r="M494" s="84" t="str">
        <f>IFERROR(__xludf.DUMMYFUNCTION("IF($J494="""", """", ""Connection from NonPublishedInformation to "" &amp; REGEXEXTRACT(MasterCMCopy!$X494, "".*:(.*)"") &amp; "" under "" &amp; $J494 &amp; ""_"" &amp; $K494)"),"")</f>
        <v/>
      </c>
      <c r="N494" s="84" t="str">
        <f t="shared" si="6"/>
        <v/>
      </c>
      <c r="O494" s="86" t="str">
        <f>IFERROR(__xludf.DUMMYFUNCTION("IF($J494="""", """", IF($J494=""MG-Procedure"", """", REGEXREPLACE(MasterCMCopy!$P494,""\[[^\]]+\]"","""")))"),"")</f>
        <v/>
      </c>
      <c r="P494" s="83" t="str">
        <f>IFERROR(__xludf.DUMMYFUNCTION("REGEXREPLACE($O494,""[^/]+"","".."")"),"")</f>
        <v/>
      </c>
      <c r="Q494" s="84" t="str">
        <f>IF(AND(LEFT(MasterCMCopy!$C494,6)="BT-195", OR(MasterCMCopy!$O494&lt;&gt;MasterCMCopy!$O493,$G494&lt;&gt;$G493,$H494&lt;&gt;$H493)),MasterCMCopy!$C494,"")</f>
        <v/>
      </c>
      <c r="R494" s="84" t="str">
        <f>IF(AND(LEFT(MasterCMCopy!$C494,6)="BT-195", OR(MasterCMCopy!$O494&lt;&gt;MasterCMCopy!$O493,$G494&lt;&gt;$G493,$H494&lt;&gt;$H493)), "The field " &amp; MasterCMCopy!$C494 &amp; ", " &amp; MasterCMCopy!$D494 &amp; ", specifies information to generate the URI of the masked property","")</f>
        <v/>
      </c>
      <c r="S494" s="84" t="str">
        <f>IF(AND(LEFT(MasterCMCopy!$C494,6)="BT-195", OR(MasterCMCopy!$O494&lt;&gt;MasterCMCopy!$O493,$G494&lt;&gt;$G493,$H494&lt;&gt;$H493)),MasterCMCopy!$O494,"")</f>
        <v/>
      </c>
      <c r="T494" s="84" t="str">
        <f>IFERROR(__xludf.DUMMYFUNCTION("IF(AND(LEFT(MasterCMCopy!$C494,6)=""BT-195"", MasterCMCopy!$O494&lt;&gt;MasterCMCopy!$O493),IFNA(REGEXEXTRACT(MasterCMCopy!$Y494,""&lt;(.*)&gt;""),""UNKNOWN""),"""")"),"")</f>
        <v/>
      </c>
      <c r="U494" s="84" t="str">
        <f>IF(AND(LEFT(MasterCMCopy!$C494,6)="BT-197", MasterCMCopy!$C494&lt;&gt;MasterCMCopy!$C493),MasterCMCopy!$C494,"")</f>
        <v>BT-197(BT-760)-LotResult</v>
      </c>
      <c r="V494" s="84" t="str">
        <f>IF(AND(LEFT(MasterCMCopy!$C494,6)="BT-197", MasterCMCopy!$C494&lt;&gt;MasterCMCopy!$C493), "In " &amp; MasterCMCopy!$C494 &amp; ", " &amp; MasterCMCopy!$D494 &amp; ", we link to the at-voc:non-publication-justification controlled list","")</f>
        <v>In BT-197(BT-760)-LotResult, Unpublished Justification Code, we link to the at-voc:non-publication-justification controlled list</v>
      </c>
      <c r="W494" s="84" t="str">
        <f>IF(AND(LEFT(MasterCMCopy!$C494,6)="BT-198", MasterCMCopy!$C494&lt;&gt;MasterCMCopy!$C493),MasterCMCopy!$C494,"")</f>
        <v/>
      </c>
      <c r="X494" s="84" t="str">
        <f>IF(AND(LEFT(MasterCMCopy!$C494,6)="BT-198", MasterCMCopy!$C494&lt;&gt;MasterCMCopy!$C493), MasterCMCopy!$D494 &amp; IF(AND(MasterCMCopy!$C494=MasterCMCopy!$C495, MasterCMCopy!$D494&lt;&gt;MasterCMCopy!$D495), (" (" &amp; MasterCMCopy!$D495 &amp; " below SDK 1.6)"), ""),"")</f>
        <v/>
      </c>
      <c r="Y494" s="84" t="str">
        <f t="shared" si="2"/>
        <v>tedm:MG-langString-hasConfidentialityJustification-</v>
      </c>
      <c r="Z494" s="84" t="str">
        <f t="shared" si="3"/>
        <v/>
      </c>
      <c r="AA494" s="84" t="str">
        <f>IF(AND(LEFT(MasterCMCopy!$C494,6)="BT-196", MasterCMCopy!$C494&lt;&gt;MasterCMCopy!$C493),MasterCMCopy!$C494,"")</f>
        <v/>
      </c>
      <c r="AB494" s="84" t="str">
        <f>IF(AND(LEFT(MasterCMCopy!$C494,6)="BT-196", MasterCMCopy!$C494&lt;&gt;MasterCMCopy!$C493), MasterCMCopy!$D494 &amp; " of " &amp; MasterCMCopy!$L494 &amp; " under " &amp; MasterCMCopy!$I494,"")</f>
        <v/>
      </c>
      <c r="AC494" s="84" t="str">
        <f t="shared" si="4"/>
        <v/>
      </c>
      <c r="AD494" s="84" t="str">
        <f t="shared" si="5"/>
        <v/>
      </c>
    </row>
    <row r="495">
      <c r="A495" s="84" t="str">
        <f t="shared" si="1"/>
        <v>---</v>
      </c>
      <c r="B495" s="84" t="str">
        <f>IF(MasterCMCopy!$X495="","---", "tedm:" &amp; IF(LEFT(MasterCMCopy!$C495, 3)="ND-", IF(LEFT(MasterCMCopy!$C499, 3)="ND-", MasterCMCopy!$L501, MasterCMCopy!$L499) &amp; "-" &amp; MasterCMCopy!$C495, MasterCMCopy!$L495 &amp; "-" &amp; MasterCMCopy!$I495))</f>
        <v>---</v>
      </c>
      <c r="C495" s="85" t="str">
        <f>IF(AND(LEFT(MasterCMCopy!$C495,6)="BT-195", OR(LEFT(MasterCMCopy!$C494,3)="ND-",$B495&lt;&gt;$B494)),MasterCMCopy!$L495,"")</f>
        <v/>
      </c>
      <c r="D495" s="84" t="str">
        <f>IF(AND(LEFT(MasterCMCopy!$C495,3)="ND-", OR(MasterCMCopy!$N495&lt;&gt;MasterCMCopy!$N494, MasterCMCopy!$P495&lt;&gt;MasterCMCopy!$P494)),MasterCMCopy!$C495,"")</f>
        <v/>
      </c>
      <c r="E495" s="84" t="str">
        <f>IF(AND(LEFT(MasterCMCopy!$C495,3)="ND-", OR(MasterCMCopy!$N495&lt;&gt;MasterCMCopy!$N494, MasterCMCopy!$P495&lt;&gt;MasterCMCopy!$P494)),MasterCMCopy!$N495,"")</f>
        <v/>
      </c>
      <c r="F495" s="86" t="str">
        <f>IFERROR(__xludf.DUMMYFUNCTION("IF($E495="""", """", REGEXEXTRACT($E495,""efbc:FieldIdentifierCode[^\]]+""))"),"")</f>
        <v/>
      </c>
      <c r="G495" s="87" t="str">
        <f>MasterCMCopy!A495</f>
        <v/>
      </c>
      <c r="H495" s="87" t="str">
        <f>MasterCMCopy!B495</f>
        <v>1.5</v>
      </c>
      <c r="J495" s="86" t="str">
        <f>IF(AND(LEFT(MasterCMCopy!$C495,3)="ND-", LEFT(MasterCMCopy!$X495,10)&lt;&gt;"epo:NonPub"),MasterCMCopy!$L495,"")</f>
        <v/>
      </c>
      <c r="K495" s="85" t="str">
        <f>IF(J495="", "", IF(J495="MG-Procedure", "ND-Root", MasterCMCopy!H495))</f>
        <v/>
      </c>
      <c r="L495" s="84" t="str">
        <f>IF($J495="", "", MasterCMCopy!$C495 &amp; " (concernsMaskedObject)")</f>
        <v/>
      </c>
      <c r="M495" s="84" t="str">
        <f>IFERROR(__xludf.DUMMYFUNCTION("IF($J495="""", """", ""Connection from NonPublishedInformation to "" &amp; REGEXEXTRACT(MasterCMCopy!$X495, "".*:(.*)"") &amp; "" under "" &amp; $J495 &amp; ""_"" &amp; $K495)"),"")</f>
        <v/>
      </c>
      <c r="N495" s="84" t="str">
        <f t="shared" si="6"/>
        <v/>
      </c>
      <c r="O495" s="86" t="str">
        <f>IFERROR(__xludf.DUMMYFUNCTION("IF($J495="""", """", IF($J495=""MG-Procedure"", """", REGEXREPLACE(MasterCMCopy!$P495,""\[[^\]]+\]"","""")))"),"")</f>
        <v/>
      </c>
      <c r="P495" s="83" t="str">
        <f>IFERROR(__xludf.DUMMYFUNCTION("REGEXREPLACE($O495,""[^/]+"","".."")"),"")</f>
        <v/>
      </c>
      <c r="Q495" s="84" t="str">
        <f>IF(AND(LEFT(MasterCMCopy!$C495,6)="BT-195", OR(MasterCMCopy!$O495&lt;&gt;MasterCMCopy!$O494,$G495&lt;&gt;$G494,$H495&lt;&gt;$H494)),MasterCMCopy!$C495,"")</f>
        <v/>
      </c>
      <c r="R495" s="84" t="str">
        <f>IF(AND(LEFT(MasterCMCopy!$C495,6)="BT-195", OR(MasterCMCopy!$O495&lt;&gt;MasterCMCopy!$O494,$G495&lt;&gt;$G494,$H495&lt;&gt;$H494)), "The field " &amp; MasterCMCopy!$C495 &amp; ", " &amp; MasterCMCopy!$D495 &amp; ", specifies information to generate the URI of the masked property","")</f>
        <v/>
      </c>
      <c r="S495" s="84" t="str">
        <f>IF(AND(LEFT(MasterCMCopy!$C495,6)="BT-195", OR(MasterCMCopy!$O495&lt;&gt;MasterCMCopy!$O494,$G495&lt;&gt;$G494,$H495&lt;&gt;$H494)),MasterCMCopy!$O495,"")</f>
        <v/>
      </c>
      <c r="T495" s="84" t="str">
        <f>IFERROR(__xludf.DUMMYFUNCTION("IF(AND(LEFT(MasterCMCopy!$C495,6)=""BT-195"", MasterCMCopy!$O495&lt;&gt;MasterCMCopy!$O494),IFNA(REGEXEXTRACT(MasterCMCopy!$Y495,""&lt;(.*)&gt;""),""UNKNOWN""),"""")"),"")</f>
        <v/>
      </c>
      <c r="U495" s="84" t="str">
        <f>IF(AND(LEFT(MasterCMCopy!$C495,6)="BT-197", MasterCMCopy!$C495&lt;&gt;MasterCMCopy!$C494),MasterCMCopy!$C495,"")</f>
        <v/>
      </c>
      <c r="V495" s="84" t="str">
        <f>IF(AND(LEFT(MasterCMCopy!$C495,6)="BT-197", MasterCMCopy!$C495&lt;&gt;MasterCMCopy!$C494), "In " &amp; MasterCMCopy!$C495 &amp; ", " &amp; MasterCMCopy!$D495 &amp; ", we link to the at-voc:non-publication-justification controlled list","")</f>
        <v/>
      </c>
      <c r="W495" s="84" t="str">
        <f>IF(AND(LEFT(MasterCMCopy!$C495,6)="BT-198", MasterCMCopy!$C495&lt;&gt;MasterCMCopy!$C494),MasterCMCopy!$C495,"")</f>
        <v>BT-198(BT-760)-LotResult</v>
      </c>
      <c r="X495" s="84" t="str">
        <f>IF(AND(LEFT(MasterCMCopy!$C495,6)="BT-198", MasterCMCopy!$C495&lt;&gt;MasterCMCopy!$C494), MasterCMCopy!$D495 &amp; IF(AND(MasterCMCopy!$C495=MasterCMCopy!$C496, MasterCMCopy!$D495&lt;&gt;MasterCMCopy!$D496), (" (" &amp; MasterCMCopy!$D496 &amp; " below SDK 1.6)"), ""),"")</f>
        <v>Unpublished Accessibility Date (Unpublished Access Date below SDK 1.6)</v>
      </c>
      <c r="Y495" s="84" t="str">
        <f t="shared" si="2"/>
        <v>tedm:MG-langString-hasConfidentialityJustification-</v>
      </c>
      <c r="Z495" s="84" t="str">
        <f t="shared" si="3"/>
        <v/>
      </c>
      <c r="AA495" s="84" t="str">
        <f>IF(AND(LEFT(MasterCMCopy!$C495,6)="BT-196", MasterCMCopy!$C495&lt;&gt;MasterCMCopy!$C494),MasterCMCopy!$C495,"")</f>
        <v/>
      </c>
      <c r="AB495" s="84" t="str">
        <f>IF(AND(LEFT(MasterCMCopy!$C495,6)="BT-196", MasterCMCopy!$C495&lt;&gt;MasterCMCopy!$C494), MasterCMCopy!$D495 &amp; " of " &amp; MasterCMCopy!$L495 &amp; " under " &amp; MasterCMCopy!$I495,"")</f>
        <v/>
      </c>
      <c r="AC495" s="84" t="str">
        <f t="shared" si="4"/>
        <v/>
      </c>
      <c r="AD495" s="84" t="str">
        <f t="shared" si="5"/>
        <v/>
      </c>
    </row>
    <row r="496">
      <c r="A496" s="84" t="str">
        <f t="shared" si="1"/>
        <v>---</v>
      </c>
      <c r="B496" s="84" t="str">
        <f>IF(MasterCMCopy!$X496="","---", "tedm:" &amp; IF(LEFT(MasterCMCopy!$C496, 3)="ND-", IF(LEFT(MasterCMCopy!$C500, 3)="ND-", MasterCMCopy!$L502, MasterCMCopy!$L500) &amp; "-" &amp; MasterCMCopy!$C496, MasterCMCopy!$L496 &amp; "-" &amp; MasterCMCopy!$I496))</f>
        <v>---</v>
      </c>
      <c r="C496" s="85" t="str">
        <f>IF(AND(LEFT(MasterCMCopy!$C496,6)="BT-195", OR(LEFT(MasterCMCopy!$C495,3)="ND-",$B496&lt;&gt;$B495)),MasterCMCopy!$L496,"")</f>
        <v/>
      </c>
      <c r="D496" s="84" t="str">
        <f>IF(AND(LEFT(MasterCMCopy!$C496,3)="ND-", OR(MasterCMCopy!$N496&lt;&gt;MasterCMCopy!$N495, MasterCMCopy!$P496&lt;&gt;MasterCMCopy!$P495)),MasterCMCopy!$C496,"")</f>
        <v/>
      </c>
      <c r="E496" s="84" t="str">
        <f>IF(AND(LEFT(MasterCMCopy!$C496,3)="ND-", OR(MasterCMCopy!$N496&lt;&gt;MasterCMCopy!$N495, MasterCMCopy!$P496&lt;&gt;MasterCMCopy!$P495)),MasterCMCopy!$N496,"")</f>
        <v/>
      </c>
      <c r="F496" s="86" t="str">
        <f>IFERROR(__xludf.DUMMYFUNCTION("IF($E496="""", """", REGEXEXTRACT($E496,""efbc:FieldIdentifierCode[^\]]+""))"),"")</f>
        <v/>
      </c>
      <c r="G496" s="87" t="str">
        <f>MasterCMCopy!A496</f>
        <v>1.6</v>
      </c>
      <c r="H496" s="87" t="str">
        <f>MasterCMCopy!B496</f>
        <v/>
      </c>
      <c r="J496" s="86" t="str">
        <f>IF(AND(LEFT(MasterCMCopy!$C496,3)="ND-", LEFT(MasterCMCopy!$X496,10)&lt;&gt;"epo:NonPub"),MasterCMCopy!$L496,"")</f>
        <v/>
      </c>
      <c r="K496" s="85" t="str">
        <f>IF(J496="", "", IF(J496="MG-Procedure", "ND-Root", MasterCMCopy!H496))</f>
        <v/>
      </c>
      <c r="L496" s="84" t="str">
        <f>IF($J496="", "", MasterCMCopy!$C496 &amp; " (concernsMaskedObject)")</f>
        <v/>
      </c>
      <c r="M496" s="84" t="str">
        <f>IFERROR(__xludf.DUMMYFUNCTION("IF($J496="""", """", ""Connection from NonPublishedInformation to "" &amp; REGEXEXTRACT(MasterCMCopy!$X496, "".*:(.*)"") &amp; "" under "" &amp; $J496 &amp; ""_"" &amp; $K496)"),"")</f>
        <v/>
      </c>
      <c r="N496" s="84" t="str">
        <f t="shared" si="6"/>
        <v/>
      </c>
      <c r="O496" s="86" t="str">
        <f>IFERROR(__xludf.DUMMYFUNCTION("IF($J496="""", """", IF($J496=""MG-Procedure"", """", REGEXREPLACE(MasterCMCopy!$P496,""\[[^\]]+\]"","""")))"),"")</f>
        <v/>
      </c>
      <c r="P496" s="83" t="str">
        <f>IFERROR(__xludf.DUMMYFUNCTION("REGEXREPLACE($O496,""[^/]+"","".."")"),"")</f>
        <v/>
      </c>
      <c r="Q496" s="84" t="str">
        <f>IF(AND(LEFT(MasterCMCopy!$C496,6)="BT-195", OR(MasterCMCopy!$O496&lt;&gt;MasterCMCopy!$O495,$G496&lt;&gt;$G495,$H496&lt;&gt;$H495)),MasterCMCopy!$C496,"")</f>
        <v/>
      </c>
      <c r="R496" s="84" t="str">
        <f>IF(AND(LEFT(MasterCMCopy!$C496,6)="BT-195", OR(MasterCMCopy!$O496&lt;&gt;MasterCMCopy!$O495,$G496&lt;&gt;$G495,$H496&lt;&gt;$H495)), "The field " &amp; MasterCMCopy!$C496 &amp; ", " &amp; MasterCMCopy!$D496 &amp; ", specifies information to generate the URI of the masked property","")</f>
        <v/>
      </c>
      <c r="S496" s="84" t="str">
        <f>IF(AND(LEFT(MasterCMCopy!$C496,6)="BT-195", OR(MasterCMCopy!$O496&lt;&gt;MasterCMCopy!$O495,$G496&lt;&gt;$G495,$H496&lt;&gt;$H495)),MasterCMCopy!$O496,"")</f>
        <v/>
      </c>
      <c r="T496" s="84" t="str">
        <f>IFERROR(__xludf.DUMMYFUNCTION("IF(AND(LEFT(MasterCMCopy!$C496,6)=""BT-195"", MasterCMCopy!$O496&lt;&gt;MasterCMCopy!$O495),IFNA(REGEXEXTRACT(MasterCMCopy!$Y496,""&lt;(.*)&gt;""),""UNKNOWN""),"""")"),"")</f>
        <v/>
      </c>
      <c r="U496" s="84" t="str">
        <f>IF(AND(LEFT(MasterCMCopy!$C496,6)="BT-197", MasterCMCopy!$C496&lt;&gt;MasterCMCopy!$C495),MasterCMCopy!$C496,"")</f>
        <v/>
      </c>
      <c r="V496" s="84" t="str">
        <f>IF(AND(LEFT(MasterCMCopy!$C496,6)="BT-197", MasterCMCopy!$C496&lt;&gt;MasterCMCopy!$C495), "In " &amp; MasterCMCopy!$C496 &amp; ", " &amp; MasterCMCopy!$D496 &amp; ", we link to the at-voc:non-publication-justification controlled list","")</f>
        <v/>
      </c>
      <c r="W496" s="84" t="str">
        <f>IF(AND(LEFT(MasterCMCopy!$C496,6)="BT-198", MasterCMCopy!$C496&lt;&gt;MasterCMCopy!$C495),MasterCMCopy!$C496,"")</f>
        <v/>
      </c>
      <c r="X496" s="84" t="str">
        <f>IF(AND(LEFT(MasterCMCopy!$C496,6)="BT-198", MasterCMCopy!$C496&lt;&gt;MasterCMCopy!$C495), MasterCMCopy!$D496 &amp; IF(AND(MasterCMCopy!$C496=MasterCMCopy!$C497, MasterCMCopy!$D496&lt;&gt;MasterCMCopy!$D497), (" (" &amp; MasterCMCopy!$D497 &amp; " below SDK 1.6)"), ""),"")</f>
        <v/>
      </c>
      <c r="Y496" s="84" t="str">
        <f t="shared" si="2"/>
        <v>tedm:MG-langString-hasConfidentialityJustification-</v>
      </c>
      <c r="Z496" s="84" t="str">
        <f t="shared" si="3"/>
        <v/>
      </c>
      <c r="AA496" s="84" t="str">
        <f>IF(AND(LEFT(MasterCMCopy!$C496,6)="BT-196", MasterCMCopy!$C496&lt;&gt;MasterCMCopy!$C495),MasterCMCopy!$C496,"")</f>
        <v/>
      </c>
      <c r="AB496" s="84" t="str">
        <f>IF(AND(LEFT(MasterCMCopy!$C496,6)="BT-196", MasterCMCopy!$C496&lt;&gt;MasterCMCopy!$C495), MasterCMCopy!$D496 &amp; " of " &amp; MasterCMCopy!$L496 &amp; " under " &amp; MasterCMCopy!$I496,"")</f>
        <v/>
      </c>
      <c r="AC496" s="84" t="str">
        <f t="shared" si="4"/>
        <v/>
      </c>
      <c r="AD496" s="84" t="str">
        <f t="shared" si="5"/>
        <v/>
      </c>
    </row>
    <row r="497">
      <c r="A497" s="84" t="str">
        <f t="shared" si="1"/>
        <v>ND-ReceivedSubmissionCountUnpublish.rml.ttl</v>
      </c>
      <c r="B497" s="84" t="str">
        <f>IF(MasterCMCopy!$X497="","---", "tedm:" &amp; IF(LEFT(MasterCMCopy!$C497, 3)="ND-", IF(LEFT(MasterCMCopy!$C501, 3)="ND-", MasterCMCopy!$L503, MasterCMCopy!$L501) &amp; "-" &amp; MasterCMCopy!$C497, MasterCMCopy!$L497 &amp; "-" &amp; MasterCMCopy!$I497))</f>
        <v>tedm:MG-NonPublishedInformation-ND-ReceivedSubmissionCountUnpublish</v>
      </c>
      <c r="C497" s="85" t="str">
        <f>IF(AND(LEFT(MasterCMCopy!$C497,6)="BT-195", OR(LEFT(MasterCMCopy!$C496,3)="ND-",$B497&lt;&gt;$B496)),MasterCMCopy!$L497,"")</f>
        <v/>
      </c>
      <c r="D497" s="84" t="str">
        <f>IF(AND(LEFT(MasterCMCopy!$C497,3)="ND-", OR(MasterCMCopy!$N497&lt;&gt;MasterCMCopy!$N496, MasterCMCopy!$P497&lt;&gt;MasterCMCopy!$P496)),MasterCMCopy!$C497,"")</f>
        <v>ND-ReceivedSubmissionCountUnpublish</v>
      </c>
      <c r="E497" s="84" t="str">
        <f>IF(AND(LEFT(MasterCMCopy!$C497,3)="ND-", OR(MasterCMCopy!$N497&lt;&gt;MasterCMCopy!$N496, MasterCMCopy!$P497&lt;&gt;MasterCMCopy!$P496)),MasterCMCopy!$N497,"")</f>
        <v>/*/ext:UBLExtensions/ext:UBLExtension/ext:ExtensionContent/efext:EformsExtension/efac:NoticeResult/efac:LotResult/efac:ReceivedSubmissionsStatistics/efac:FieldsPrivacy[efbc:FieldIdentifierCode/text()='rec-sub-cou']</v>
      </c>
      <c r="F497" s="86" t="str">
        <f>IFERROR(__xludf.DUMMYFUNCTION("IF($E497="""", """", REGEXEXTRACT($E497,""efbc:FieldIdentifierCode[^\]]+""))"),"efbc:FieldIdentifierCode/text()='rec-sub-cou'")</f>
        <v>efbc:FieldIdentifierCode/text()='rec-sub-cou'</v>
      </c>
      <c r="G497" s="87" t="str">
        <f>MasterCMCopy!A497</f>
        <v/>
      </c>
      <c r="H497" s="87" t="str">
        <f>MasterCMCopy!B497</f>
        <v/>
      </c>
      <c r="J497" s="86" t="str">
        <f>IF(AND(LEFT(MasterCMCopy!$C497,3)="ND-", LEFT(MasterCMCopy!$X497,10)&lt;&gt;"epo:NonPub"),MasterCMCopy!$L497,"")</f>
        <v/>
      </c>
      <c r="K497" s="85" t="str">
        <f>IF(J497="", "", IF(J497="MG-Procedure", "ND-Root", MasterCMCopy!H497))</f>
        <v/>
      </c>
      <c r="L497" s="84" t="str">
        <f>IF($J497="", "", MasterCMCopy!$C497 &amp; " (concernsMaskedObject)")</f>
        <v/>
      </c>
      <c r="M497" s="84" t="str">
        <f>IFERROR(__xludf.DUMMYFUNCTION("IF($J497="""", """", ""Connection from NonPublishedInformation to "" &amp; REGEXEXTRACT(MasterCMCopy!$X497, "".*:(.*)"") &amp; "" under "" &amp; $J497 &amp; ""_"" &amp; $K497)"),"")</f>
        <v/>
      </c>
      <c r="N497" s="84" t="str">
        <f t="shared" si="6"/>
        <v/>
      </c>
      <c r="O497" s="86" t="str">
        <f>IFERROR(__xludf.DUMMYFUNCTION("IF($J497="""", """", IF($J497=""MG-Procedure"", """", REGEXREPLACE(MasterCMCopy!$P497,""\[[^\]]+\]"","""")))"),"")</f>
        <v/>
      </c>
      <c r="P497" s="83" t="str">
        <f>IFERROR(__xludf.DUMMYFUNCTION("REGEXREPLACE($O497,""[^/]+"","".."")"),"")</f>
        <v/>
      </c>
      <c r="Q497" s="84" t="str">
        <f>IF(AND(LEFT(MasterCMCopy!$C497,6)="BT-195", OR(MasterCMCopy!$O497&lt;&gt;MasterCMCopy!$O496,$G497&lt;&gt;$G496,$H497&lt;&gt;$H496)),MasterCMCopy!$C497,"")</f>
        <v/>
      </c>
      <c r="R497" s="84" t="str">
        <f>IF(AND(LEFT(MasterCMCopy!$C497,6)="BT-195", OR(MasterCMCopy!$O497&lt;&gt;MasterCMCopy!$O496,$G497&lt;&gt;$G496,$H497&lt;&gt;$H496)), "The field " &amp; MasterCMCopy!$C497 &amp; ", " &amp; MasterCMCopy!$D497 &amp; ", specifies information to generate the URI of the masked property","")</f>
        <v/>
      </c>
      <c r="S497" s="84" t="str">
        <f>IF(AND(LEFT(MasterCMCopy!$C497,6)="BT-195", OR(MasterCMCopy!$O497&lt;&gt;MasterCMCopy!$O496,$G497&lt;&gt;$G496,$H497&lt;&gt;$H496)),MasterCMCopy!$O497,"")</f>
        <v/>
      </c>
      <c r="T497" s="84" t="str">
        <f>IFERROR(__xludf.DUMMYFUNCTION("IF(AND(LEFT(MasterCMCopy!$C497,6)=""BT-195"", MasterCMCopy!$O497&lt;&gt;MasterCMCopy!$O496),IFNA(REGEXEXTRACT(MasterCMCopy!$Y497,""&lt;(.*)&gt;""),""UNKNOWN""),"""")"),"")</f>
        <v/>
      </c>
      <c r="U497" s="84" t="str">
        <f>IF(AND(LEFT(MasterCMCopy!$C497,6)="BT-197", MasterCMCopy!$C497&lt;&gt;MasterCMCopy!$C496),MasterCMCopy!$C497,"")</f>
        <v/>
      </c>
      <c r="V497" s="84" t="str">
        <f>IF(AND(LEFT(MasterCMCopy!$C497,6)="BT-197", MasterCMCopy!$C497&lt;&gt;MasterCMCopy!$C496), "In " &amp; MasterCMCopy!$C497 &amp; ", " &amp; MasterCMCopy!$D497 &amp; ", we link to the at-voc:non-publication-justification controlled list","")</f>
        <v/>
      </c>
      <c r="W497" s="84" t="str">
        <f>IF(AND(LEFT(MasterCMCopy!$C497,6)="BT-198", MasterCMCopy!$C497&lt;&gt;MasterCMCopy!$C496),MasterCMCopy!$C497,"")</f>
        <v/>
      </c>
      <c r="X497" s="84" t="str">
        <f>IF(AND(LEFT(MasterCMCopy!$C497,6)="BT-198", MasterCMCopy!$C497&lt;&gt;MasterCMCopy!$C496), MasterCMCopy!$D497 &amp; IF(AND(MasterCMCopy!$C497=MasterCMCopy!$C498, MasterCMCopy!$D497&lt;&gt;MasterCMCopy!$D498), (" (" &amp; MasterCMCopy!$D498 &amp; " below SDK 1.6)"), ""),"")</f>
        <v/>
      </c>
      <c r="Y497" s="84" t="str">
        <f t="shared" si="2"/>
        <v>tedm:MG-langString-hasConfidentialityJustification--NonPublishedInformation-ND-ReceivedSubmissionCountUnpublish</v>
      </c>
      <c r="Z497" s="84" t="str">
        <f t="shared" si="3"/>
        <v>/*/ext:UBLExtensions/ext:UBLExtension/ext:ExtensionContent/efext:EformsExtension/efac:NoticeResult/efac:LotResult/efac:ReceivedSubmissionsStatistics/efac:FieldsPrivacy[efbc:FieldIdentifierCode/text()='rec-sub-cou']/efbc:ReasonDescription</v>
      </c>
      <c r="AA497" s="84" t="str">
        <f>IF(AND(LEFT(MasterCMCopy!$C497,6)="BT-196", MasterCMCopy!$C497&lt;&gt;MasterCMCopy!$C496),MasterCMCopy!$C497,"")</f>
        <v/>
      </c>
      <c r="AB497" s="84" t="str">
        <f>IF(AND(LEFT(MasterCMCopy!$C497,6)="BT-196", MasterCMCopy!$C497&lt;&gt;MasterCMCopy!$C496), MasterCMCopy!$D497 &amp; " of " &amp; MasterCMCopy!$L497 &amp; " under " &amp; MasterCMCopy!$I497,"")</f>
        <v/>
      </c>
      <c r="AC497" s="84" t="str">
        <f t="shared" si="4"/>
        <v/>
      </c>
      <c r="AD497" s="84" t="str">
        <f t="shared" si="5"/>
        <v/>
      </c>
    </row>
    <row r="498">
      <c r="A498" s="84" t="str">
        <f t="shared" si="1"/>
        <v/>
      </c>
      <c r="B498" s="84" t="str">
        <f>IF(MasterCMCopy!$X498="","---", "tedm:" &amp; IF(LEFT(MasterCMCopy!$C498, 3)="ND-", IF(LEFT(MasterCMCopy!$C502, 3)="ND-", MasterCMCopy!$L504, MasterCMCopy!$L502) &amp; "-" &amp; MasterCMCopy!$C498, MasterCMCopy!$L498 &amp; "-" &amp; MasterCMCopy!$I498))</f>
        <v>tedm:MG-NonPublishedInformation-ND-ReceivedSubmissionCountUnpublish</v>
      </c>
      <c r="C498" s="85" t="str">
        <f>IF(AND(LEFT(MasterCMCopy!$C498,6)="BT-195", OR(LEFT(MasterCMCopy!$C497,3)="ND-",$B498&lt;&gt;$B497)),MasterCMCopy!$L498,"")</f>
        <v/>
      </c>
      <c r="D498" s="84" t="str">
        <f>IF(AND(LEFT(MasterCMCopy!$C498,3)="ND-", OR(MasterCMCopy!$N498&lt;&gt;MasterCMCopy!$N497, MasterCMCopy!$P498&lt;&gt;MasterCMCopy!$P497)),MasterCMCopy!$C498,"")</f>
        <v/>
      </c>
      <c r="E498" s="84" t="str">
        <f>IF(AND(LEFT(MasterCMCopy!$C498,3)="ND-", OR(MasterCMCopy!$N498&lt;&gt;MasterCMCopy!$N497, MasterCMCopy!$P498&lt;&gt;MasterCMCopy!$P497)),MasterCMCopy!$N498,"")</f>
        <v/>
      </c>
      <c r="F498" s="86" t="str">
        <f>IFERROR(__xludf.DUMMYFUNCTION("IF($E498="""", """", REGEXEXTRACT($E498,""efbc:FieldIdentifierCode[^\]]+""))"),"")</f>
        <v/>
      </c>
      <c r="G498" s="87" t="str">
        <f>MasterCMCopy!A498</f>
        <v/>
      </c>
      <c r="H498" s="87" t="str">
        <f>MasterCMCopy!B498</f>
        <v/>
      </c>
      <c r="J498" s="86" t="str">
        <f>IF(AND(LEFT(MasterCMCopy!$C498,3)="ND-", LEFT(MasterCMCopy!$X498,10)&lt;&gt;"epo:NonPub"),MasterCMCopy!$L498,"")</f>
        <v/>
      </c>
      <c r="K498" s="85" t="str">
        <f>IF(J498="", "", IF(J498="MG-Procedure", "ND-Root", MasterCMCopy!H498))</f>
        <v/>
      </c>
      <c r="L498" s="84" t="str">
        <f>IF($J498="", "", MasterCMCopy!$C498 &amp; " (concernsMaskedObject)")</f>
        <v/>
      </c>
      <c r="M498" s="84" t="str">
        <f>IFERROR(__xludf.DUMMYFUNCTION("IF($J498="""", """", ""Connection from NonPublishedInformation to "" &amp; REGEXEXTRACT(MasterCMCopy!$X498, "".*:(.*)"") &amp; "" under "" &amp; $J498 &amp; ""_"" &amp; $K498)"),"")</f>
        <v/>
      </c>
      <c r="N498" s="84" t="str">
        <f t="shared" si="6"/>
        <v/>
      </c>
      <c r="O498" s="86" t="str">
        <f>IFERROR(__xludf.DUMMYFUNCTION("IF($J498="""", """", IF($J498=""MG-Procedure"", """", REGEXREPLACE(MasterCMCopy!$P498,""\[[^\]]+\]"","""")))"),"")</f>
        <v/>
      </c>
      <c r="P498" s="83" t="str">
        <f>IFERROR(__xludf.DUMMYFUNCTION("REGEXREPLACE($O498,""[^/]+"","".."")"),"")</f>
        <v/>
      </c>
      <c r="Q498" s="84" t="str">
        <f>IF(AND(LEFT(MasterCMCopy!$C498,6)="BT-195", OR(MasterCMCopy!$O498&lt;&gt;MasterCMCopy!$O497,$G498&lt;&gt;$G497,$H498&lt;&gt;$H497)),MasterCMCopy!$C498,"")</f>
        <v/>
      </c>
      <c r="R498" s="84" t="str">
        <f>IF(AND(LEFT(MasterCMCopy!$C498,6)="BT-195", OR(MasterCMCopy!$O498&lt;&gt;MasterCMCopy!$O497,$G498&lt;&gt;$G497,$H498&lt;&gt;$H497)), "The field " &amp; MasterCMCopy!$C498 &amp; ", " &amp; MasterCMCopy!$D498 &amp; ", specifies information to generate the URI of the masked property","")</f>
        <v/>
      </c>
      <c r="S498" s="84" t="str">
        <f>IF(AND(LEFT(MasterCMCopy!$C498,6)="BT-195", OR(MasterCMCopy!$O498&lt;&gt;MasterCMCopy!$O497,$G498&lt;&gt;$G497,$H498&lt;&gt;$H497)),MasterCMCopy!$O498,"")</f>
        <v/>
      </c>
      <c r="T498" s="84" t="str">
        <f>IFERROR(__xludf.DUMMYFUNCTION("IF(AND(LEFT(MasterCMCopy!$C498,6)=""BT-195"", MasterCMCopy!$O498&lt;&gt;MasterCMCopy!$O497),IFNA(REGEXEXTRACT(MasterCMCopy!$Y498,""&lt;(.*)&gt;""),""UNKNOWN""),"""")"),"")</f>
        <v/>
      </c>
      <c r="U498" s="84" t="str">
        <f>IF(AND(LEFT(MasterCMCopy!$C498,6)="BT-197", MasterCMCopy!$C498&lt;&gt;MasterCMCopy!$C497),MasterCMCopy!$C498,"")</f>
        <v/>
      </c>
      <c r="V498" s="84" t="str">
        <f>IF(AND(LEFT(MasterCMCopy!$C498,6)="BT-197", MasterCMCopy!$C498&lt;&gt;MasterCMCopy!$C497), "In " &amp; MasterCMCopy!$C498 &amp; ", " &amp; MasterCMCopy!$D498 &amp; ", we link to the at-voc:non-publication-justification controlled list","")</f>
        <v/>
      </c>
      <c r="W498" s="84" t="str">
        <f>IF(AND(LEFT(MasterCMCopy!$C498,6)="BT-198", MasterCMCopy!$C498&lt;&gt;MasterCMCopy!$C497),MasterCMCopy!$C498,"")</f>
        <v/>
      </c>
      <c r="X498" s="84" t="str">
        <f>IF(AND(LEFT(MasterCMCopy!$C498,6)="BT-198", MasterCMCopy!$C498&lt;&gt;MasterCMCopy!$C497), MasterCMCopy!$D498 &amp; IF(AND(MasterCMCopy!$C498=MasterCMCopy!$C499, MasterCMCopy!$D498&lt;&gt;MasterCMCopy!$D499), (" (" &amp; MasterCMCopy!$D499 &amp; " below SDK 1.6)"), ""),"")</f>
        <v/>
      </c>
      <c r="Y498" s="84" t="str">
        <f t="shared" si="2"/>
        <v>tedm:MG-langString-hasConfidentialityJustification--NonPublishedInformation-ND-ReceivedSubmissionCountUnpublish</v>
      </c>
      <c r="Z498" s="84" t="str">
        <f t="shared" si="3"/>
        <v/>
      </c>
      <c r="AA498" s="84" t="str">
        <f>IF(AND(LEFT(MasterCMCopy!$C498,6)="BT-196", MasterCMCopy!$C498&lt;&gt;MasterCMCopy!$C497),MasterCMCopy!$C498,"")</f>
        <v/>
      </c>
      <c r="AB498" s="84" t="str">
        <f>IF(AND(LEFT(MasterCMCopy!$C498,6)="BT-196", MasterCMCopy!$C498&lt;&gt;MasterCMCopy!$C497), MasterCMCopy!$D498 &amp; " of " &amp; MasterCMCopy!$L498 &amp; " under " &amp; MasterCMCopy!$I498,"")</f>
        <v/>
      </c>
      <c r="AC498" s="84" t="str">
        <f t="shared" si="4"/>
        <v/>
      </c>
      <c r="AD498" s="84" t="str">
        <f t="shared" si="5"/>
        <v/>
      </c>
    </row>
    <row r="499">
      <c r="A499" s="84" t="str">
        <f t="shared" si="1"/>
        <v/>
      </c>
      <c r="B499" s="84" t="str">
        <f>IF(MasterCMCopy!$X499="","---", "tedm:" &amp; IF(LEFT(MasterCMCopy!$C499, 3)="ND-", IF(LEFT(MasterCMCopy!$C503, 3)="ND-", MasterCMCopy!$L505, MasterCMCopy!$L503) &amp; "-" &amp; MasterCMCopy!$C499, MasterCMCopy!$L499 &amp; "-" &amp; MasterCMCopy!$I499))</f>
        <v>tedm:MG-NonPublishedInformation-ND-ReceivedSubmissionCountUnpublish</v>
      </c>
      <c r="C499" s="85" t="str">
        <f>IF(AND(LEFT(MasterCMCopy!$C499,6)="BT-195", OR(LEFT(MasterCMCopy!$C498,3)="ND-",$B499&lt;&gt;$B498)),MasterCMCopy!$L499,"")</f>
        <v/>
      </c>
      <c r="D499" s="84" t="str">
        <f>IF(AND(LEFT(MasterCMCopy!$C499,3)="ND-", OR(MasterCMCopy!$N499&lt;&gt;MasterCMCopy!$N498, MasterCMCopy!$P499&lt;&gt;MasterCMCopy!$P498)),MasterCMCopy!$C499,"")</f>
        <v/>
      </c>
      <c r="E499" s="84" t="str">
        <f>IF(AND(LEFT(MasterCMCopy!$C499,3)="ND-", OR(MasterCMCopy!$N499&lt;&gt;MasterCMCopy!$N498, MasterCMCopy!$P499&lt;&gt;MasterCMCopy!$P498)),MasterCMCopy!$N499,"")</f>
        <v/>
      </c>
      <c r="F499" s="86" t="str">
        <f>IFERROR(__xludf.DUMMYFUNCTION("IF($E499="""", """", REGEXEXTRACT($E499,""efbc:FieldIdentifierCode[^\]]+""))"),"")</f>
        <v/>
      </c>
      <c r="G499" s="87" t="str">
        <f>MasterCMCopy!A499</f>
        <v/>
      </c>
      <c r="H499" s="87" t="str">
        <f>MasterCMCopy!B499</f>
        <v/>
      </c>
      <c r="J499" s="86" t="str">
        <f>IF(AND(LEFT(MasterCMCopy!$C499,3)="ND-", LEFT(MasterCMCopy!$X499,10)&lt;&gt;"epo:NonPub"),MasterCMCopy!$L499,"")</f>
        <v>MG-LotAwardOutcome-summarisesInformationForAwardOutcome-SubmissionStatisticalInformation</v>
      </c>
      <c r="K499" s="85" t="str">
        <f>IF(J499="", "", IF(J499="MG-Procedure", "ND-Root", MasterCMCopy!H499))</f>
        <v>ND-ReceivedSubmissions</v>
      </c>
      <c r="L499" s="84" t="str">
        <f>IF($J499="", "", MasterCMCopy!$C499 &amp; " (concernsMaskedObject)")</f>
        <v>ND-ReceivedSubmissionCountUnpublish (concernsMaskedObject)</v>
      </c>
      <c r="M499" s="84" t="str">
        <f>IFERROR(__xludf.DUMMYFUNCTION("IF($J499="""", """", ""Connection from NonPublishedInformation to "" &amp; REGEXEXTRACT(MasterCMCopy!$X499, "".*:(.*)"") &amp; "" under "" &amp; $J499 &amp; ""_"" &amp; $K499)"),"Connection from NonPublishedInformation to LotAwardOutcome under MG-LotAwardOutcome-summarisesInformationForAwardOutcome-SubmissionStatisticalInformation_ND-ReceivedSubmissions")</f>
        <v>Connection from NonPublishedInformation to LotAwardOutcome under MG-LotAwardOutcome-summarisesInformationForAwardOutcome-SubmissionStatisticalInformation_ND-ReceivedSubmissions</v>
      </c>
      <c r="N499" s="84" t="str">
        <f t="shared" si="6"/>
        <v>tedm:MG-LotAwardOutcome-summarisesInformationForAwardOutcome-SubmissionStatisticalInformation_ND-ReceivedSubmissions</v>
      </c>
      <c r="O499" s="86" t="str">
        <f>IFERROR(__xludf.DUMMYFUNCTION("IF($J499="""", """", IF($J499=""MG-Procedure"", """", REGEXREPLACE(MasterCMCopy!$P499,""\[[^\]]+\]"","""")))"),"efac:FieldsPrivacy")</f>
        <v>efac:FieldsPrivacy</v>
      </c>
      <c r="P499" s="83" t="str">
        <f>IFERROR(__xludf.DUMMYFUNCTION("REGEXREPLACE($O499,""[^/]+"","".."")"),"..")</f>
        <v>..</v>
      </c>
      <c r="Q499" s="84" t="str">
        <f>IF(AND(LEFT(MasterCMCopy!$C499,6)="BT-195", OR(MasterCMCopy!$O499&lt;&gt;MasterCMCopy!$O498,$G499&lt;&gt;$G498,$H499&lt;&gt;$H498)),MasterCMCopy!$C499,"")</f>
        <v/>
      </c>
      <c r="R499" s="84" t="str">
        <f>IF(AND(LEFT(MasterCMCopy!$C499,6)="BT-195", OR(MasterCMCopy!$O499&lt;&gt;MasterCMCopy!$O498,$G499&lt;&gt;$G498,$H499&lt;&gt;$H498)), "The field " &amp; MasterCMCopy!$C499 &amp; ", " &amp; MasterCMCopy!$D499 &amp; ", specifies information to generate the URI of the masked property","")</f>
        <v/>
      </c>
      <c r="S499" s="84" t="str">
        <f>IF(AND(LEFT(MasterCMCopy!$C499,6)="BT-195", OR(MasterCMCopy!$O499&lt;&gt;MasterCMCopy!$O498,$G499&lt;&gt;$G498,$H499&lt;&gt;$H498)),MasterCMCopy!$O499,"")</f>
        <v/>
      </c>
      <c r="T499" s="84" t="str">
        <f>IFERROR(__xludf.DUMMYFUNCTION("IF(AND(LEFT(MasterCMCopy!$C499,6)=""BT-195"", MasterCMCopy!$O499&lt;&gt;MasterCMCopy!$O498),IFNA(REGEXEXTRACT(MasterCMCopy!$Y499,""&lt;(.*)&gt;""),""UNKNOWN""),"""")"),"")</f>
        <v/>
      </c>
      <c r="U499" s="84" t="str">
        <f>IF(AND(LEFT(MasterCMCopy!$C499,6)="BT-197", MasterCMCopy!$C499&lt;&gt;MasterCMCopy!$C498),MasterCMCopy!$C499,"")</f>
        <v/>
      </c>
      <c r="V499" s="84" t="str">
        <f>IF(AND(LEFT(MasterCMCopy!$C499,6)="BT-197", MasterCMCopy!$C499&lt;&gt;MasterCMCopy!$C498), "In " &amp; MasterCMCopy!$C499 &amp; ", " &amp; MasterCMCopy!$D499 &amp; ", we link to the at-voc:non-publication-justification controlled list","")</f>
        <v/>
      </c>
      <c r="W499" s="84" t="str">
        <f>IF(AND(LEFT(MasterCMCopy!$C499,6)="BT-198", MasterCMCopy!$C499&lt;&gt;MasterCMCopy!$C498),MasterCMCopy!$C499,"")</f>
        <v/>
      </c>
      <c r="X499" s="84" t="str">
        <f>IF(AND(LEFT(MasterCMCopy!$C499,6)="BT-198", MasterCMCopy!$C499&lt;&gt;MasterCMCopy!$C498), MasterCMCopy!$D499 &amp; IF(AND(MasterCMCopy!$C499=MasterCMCopy!$C500, MasterCMCopy!$D499&lt;&gt;MasterCMCopy!$D500), (" (" &amp; MasterCMCopy!$D500 &amp; " below SDK 1.6)"), ""),"")</f>
        <v/>
      </c>
      <c r="Y499" s="84" t="str">
        <f t="shared" si="2"/>
        <v>tedm:MG-langString-hasConfidentialityJustification--NonPublishedInformation-ND-ReceivedSubmissionCountUnpublish</v>
      </c>
      <c r="Z499" s="84" t="str">
        <f t="shared" si="3"/>
        <v/>
      </c>
      <c r="AA499" s="84" t="str">
        <f>IF(AND(LEFT(MasterCMCopy!$C499,6)="BT-196", MasterCMCopy!$C499&lt;&gt;MasterCMCopy!$C498),MasterCMCopy!$C499,"")</f>
        <v/>
      </c>
      <c r="AB499" s="84" t="str">
        <f>IF(AND(LEFT(MasterCMCopy!$C499,6)="BT-196", MasterCMCopy!$C499&lt;&gt;MasterCMCopy!$C498), MasterCMCopy!$D499 &amp; " of " &amp; MasterCMCopy!$L499 &amp; " under " &amp; MasterCMCopy!$I499,"")</f>
        <v/>
      </c>
      <c r="AC499" s="84" t="str">
        <f t="shared" si="4"/>
        <v/>
      </c>
      <c r="AD499" s="84" t="str">
        <f t="shared" si="5"/>
        <v/>
      </c>
    </row>
    <row r="500">
      <c r="A500" s="84" t="str">
        <f t="shared" si="1"/>
        <v/>
      </c>
      <c r="B500" s="84" t="str">
        <f>IF(MasterCMCopy!$X500="","---", "tedm:" &amp; IF(LEFT(MasterCMCopy!$C500, 3)="ND-", IF(LEFT(MasterCMCopy!$C504, 3)="ND-", MasterCMCopy!$L506, MasterCMCopy!$L504) &amp; "-" &amp; MasterCMCopy!$C500, MasterCMCopy!$L500 &amp; "-" &amp; MasterCMCopy!$I500))</f>
        <v>tedm:MG-NonPublishedInformation-ND-ReceivedSubmissionCountUnpublish</v>
      </c>
      <c r="C500" s="85" t="str">
        <f>IF(AND(LEFT(MasterCMCopy!$C500,6)="BT-195", OR(LEFT(MasterCMCopy!$C499,3)="ND-",$B500&lt;&gt;$B499)),MasterCMCopy!$L500,"")</f>
        <v>MG-NonPublishedInformation</v>
      </c>
      <c r="D500" s="84" t="str">
        <f>IF(AND(LEFT(MasterCMCopy!$C500,3)="ND-", OR(MasterCMCopy!$N500&lt;&gt;MasterCMCopy!$N499, MasterCMCopy!$P500&lt;&gt;MasterCMCopy!$P499)),MasterCMCopy!$C500,"")</f>
        <v/>
      </c>
      <c r="E500" s="84" t="str">
        <f>IF(AND(LEFT(MasterCMCopy!$C500,3)="ND-", OR(MasterCMCopy!$N500&lt;&gt;MasterCMCopy!$N499, MasterCMCopy!$P500&lt;&gt;MasterCMCopy!$P499)),MasterCMCopy!$N500,"")</f>
        <v/>
      </c>
      <c r="F500" s="86" t="str">
        <f>IFERROR(__xludf.DUMMYFUNCTION("IF($E500="""", """", REGEXEXTRACT($E500,""efbc:FieldIdentifierCode[^\]]+""))"),"")</f>
        <v/>
      </c>
      <c r="G500" s="87" t="str">
        <f>MasterCMCopy!A500</f>
        <v/>
      </c>
      <c r="H500" s="87" t="str">
        <f>MasterCMCopy!B500</f>
        <v/>
      </c>
      <c r="J500" s="86" t="str">
        <f>IF(AND(LEFT(MasterCMCopy!$C500,3)="ND-", LEFT(MasterCMCopy!$X500,10)&lt;&gt;"epo:NonPub"),MasterCMCopy!$L500,"")</f>
        <v/>
      </c>
      <c r="K500" s="85" t="str">
        <f>IF(J500="", "", IF(J500="MG-Procedure", "ND-Root", MasterCMCopy!H500))</f>
        <v/>
      </c>
      <c r="L500" s="84" t="str">
        <f>IF($J500="", "", MasterCMCopy!$C500 &amp; " (concernsMaskedObject)")</f>
        <v/>
      </c>
      <c r="M500" s="84" t="str">
        <f>IFERROR(__xludf.DUMMYFUNCTION("IF($J500="""", """", ""Connection from NonPublishedInformation to "" &amp; REGEXEXTRACT(MasterCMCopy!$X500, "".*:(.*)"") &amp; "" under "" &amp; $J500 &amp; ""_"" &amp; $K500)"),"")</f>
        <v/>
      </c>
      <c r="N500" s="84" t="str">
        <f t="shared" si="6"/>
        <v/>
      </c>
      <c r="O500" s="86" t="str">
        <f>IFERROR(__xludf.DUMMYFUNCTION("IF($J500="""", """", IF($J500=""MG-Procedure"", """", REGEXREPLACE(MasterCMCopy!$P500,""\[[^\]]+\]"","""")))"),"")</f>
        <v/>
      </c>
      <c r="P500" s="83" t="str">
        <f>IFERROR(__xludf.DUMMYFUNCTION("REGEXREPLACE($O500,""[^/]+"","".."")"),"")</f>
        <v/>
      </c>
      <c r="Q500" s="84" t="str">
        <f>IF(AND(LEFT(MasterCMCopy!$C500,6)="BT-195", OR(MasterCMCopy!$O500&lt;&gt;MasterCMCopy!$O499,$G500&lt;&gt;$G499,$H500&lt;&gt;$H499)),MasterCMCopy!$C500,"")</f>
        <v>BT-195(BT-759)-LotResult</v>
      </c>
      <c r="R500" s="84" t="str">
        <f>IF(AND(LEFT(MasterCMCopy!$C500,6)="BT-195", OR(MasterCMCopy!$O500&lt;&gt;MasterCMCopy!$O499,$G500&lt;&gt;$G499,$H500&lt;&gt;$H499)), "The field " &amp; MasterCMCopy!$C500 &amp; ", " &amp; MasterCMCopy!$D500 &amp; ", specifies information to generate the URI of the masked property","")</f>
        <v>The field BT-195(BT-759)-LotResult, Unpublished Identifier, specifies information to generate the URI of the masked property</v>
      </c>
      <c r="S500" s="84" t="str">
        <f>IF(AND(LEFT(MasterCMCopy!$C500,6)="BT-195", OR(MasterCMCopy!$O500&lt;&gt;MasterCMCopy!$O499,$G500&lt;&gt;$G499,$H500&lt;&gt;$H499)),MasterCMCopy!$O500,"")</f>
        <v>efbc:FieldIdentifierCode/text()='rec-sub-cou' and ../efbc:StatisticsCode/text() = 'tenders'</v>
      </c>
      <c r="T500" s="88" t="str">
        <f>IFERROR(__xludf.DUMMYFUNCTION("IF(AND(LEFT(MasterCMCopy!$C500,6)=""BT-195"", MasterCMCopy!$O500&lt;&gt;MasterCMCopy!$O499),IFNA(REGEXEXTRACT(MasterCMCopy!$Y500,""&lt;(.*)&gt;""),""UNKNOWN""),"""")"),"http://data.europa.eu/a4g/ontology#hasReceivedTenders")</f>
        <v>http://data.europa.eu/a4g/ontology#hasReceivedTenders</v>
      </c>
      <c r="U500" s="84" t="str">
        <f>IF(AND(LEFT(MasterCMCopy!$C500,6)="BT-197", MasterCMCopy!$C500&lt;&gt;MasterCMCopy!$C499),MasterCMCopy!$C500,"")</f>
        <v/>
      </c>
      <c r="V500" s="84" t="str">
        <f>IF(AND(LEFT(MasterCMCopy!$C500,6)="BT-197", MasterCMCopy!$C500&lt;&gt;MasterCMCopy!$C499), "In " &amp; MasterCMCopy!$C500 &amp; ", " &amp; MasterCMCopy!$D500 &amp; ", we link to the at-voc:non-publication-justification controlled list","")</f>
        <v/>
      </c>
      <c r="W500" s="84" t="str">
        <f>IF(AND(LEFT(MasterCMCopy!$C500,6)="BT-198", MasterCMCopy!$C500&lt;&gt;MasterCMCopy!$C499),MasterCMCopy!$C500,"")</f>
        <v/>
      </c>
      <c r="X500" s="84" t="str">
        <f>IF(AND(LEFT(MasterCMCopy!$C500,6)="BT-198", MasterCMCopy!$C500&lt;&gt;MasterCMCopy!$C499), MasterCMCopy!$D500 &amp; IF(AND(MasterCMCopy!$C500=MasterCMCopy!$C501, MasterCMCopy!$D500&lt;&gt;MasterCMCopy!$D501), (" (" &amp; MasterCMCopy!$D501 &amp; " below SDK 1.6)"), ""),"")</f>
        <v/>
      </c>
      <c r="Y500" s="84" t="str">
        <f t="shared" si="2"/>
        <v>tedm:MG-langString-hasConfidentialityJustification--NonPublishedInformation-ND-ReceivedSubmissionCountUnpublish</v>
      </c>
      <c r="Z500" s="84" t="str">
        <f t="shared" si="3"/>
        <v/>
      </c>
      <c r="AA500" s="84" t="str">
        <f>IF(AND(LEFT(MasterCMCopy!$C500,6)="BT-196", MasterCMCopy!$C500&lt;&gt;MasterCMCopy!$C499),MasterCMCopy!$C500,"")</f>
        <v/>
      </c>
      <c r="AB500" s="84" t="str">
        <f>IF(AND(LEFT(MasterCMCopy!$C500,6)="BT-196", MasterCMCopy!$C500&lt;&gt;MasterCMCopy!$C499), MasterCMCopy!$D500 &amp; " of " &amp; MasterCMCopy!$L500 &amp; " under " &amp; MasterCMCopy!$I500,"")</f>
        <v/>
      </c>
      <c r="AC500" s="84" t="str">
        <f t="shared" si="4"/>
        <v/>
      </c>
      <c r="AD500" s="84" t="str">
        <f t="shared" si="5"/>
        <v/>
      </c>
    </row>
    <row r="501">
      <c r="A501" s="84" t="str">
        <f t="shared" si="1"/>
        <v/>
      </c>
      <c r="B501" s="84" t="str">
        <f>IF(MasterCMCopy!$X501="","---", "tedm:" &amp; IF(LEFT(MasterCMCopy!$C501, 3)="ND-", IF(LEFT(MasterCMCopy!$C505, 3)="ND-", MasterCMCopy!$L507, MasterCMCopy!$L505) &amp; "-" &amp; MasterCMCopy!$C501, MasterCMCopy!$L501 &amp; "-" &amp; MasterCMCopy!$I501))</f>
        <v>tedm:MG-NonPublishedInformation-ND-ReceivedSubmissionCountUnpublish</v>
      </c>
      <c r="C501" s="85" t="str">
        <f>IF(AND(LEFT(MasterCMCopy!$C501,6)="BT-195", OR(LEFT(MasterCMCopy!$C500,3)="ND-",$B501&lt;&gt;$B500)),MasterCMCopy!$L501,"")</f>
        <v/>
      </c>
      <c r="D501" s="84" t="str">
        <f>IF(AND(LEFT(MasterCMCopy!$C501,3)="ND-", OR(MasterCMCopy!$N501&lt;&gt;MasterCMCopy!$N500, MasterCMCopy!$P501&lt;&gt;MasterCMCopy!$P500)),MasterCMCopy!$C501,"")</f>
        <v/>
      </c>
      <c r="E501" s="84" t="str">
        <f>IF(AND(LEFT(MasterCMCopy!$C501,3)="ND-", OR(MasterCMCopy!$N501&lt;&gt;MasterCMCopy!$N500, MasterCMCopy!$P501&lt;&gt;MasterCMCopy!$P500)),MasterCMCopy!$N501,"")</f>
        <v/>
      </c>
      <c r="F501" s="86" t="str">
        <f>IFERROR(__xludf.DUMMYFUNCTION("IF($E501="""", """", REGEXEXTRACT($E501,""efbc:FieldIdentifierCode[^\]]+""))"),"")</f>
        <v/>
      </c>
      <c r="G501" s="87" t="str">
        <f>MasterCMCopy!A501</f>
        <v/>
      </c>
      <c r="H501" s="87" t="str">
        <f>MasterCMCopy!B501</f>
        <v/>
      </c>
      <c r="J501" s="86" t="str">
        <f>IF(AND(LEFT(MasterCMCopy!$C501,3)="ND-", LEFT(MasterCMCopy!$X501,10)&lt;&gt;"epo:NonPub"),MasterCMCopy!$L501,"")</f>
        <v/>
      </c>
      <c r="K501" s="85" t="str">
        <f>IF(J501="", "", IF(J501="MG-Procedure", "ND-Root", MasterCMCopy!H501))</f>
        <v/>
      </c>
      <c r="L501" s="84" t="str">
        <f>IF($J501="", "", MasterCMCopy!$C501 &amp; " (concernsMaskedObject)")</f>
        <v/>
      </c>
      <c r="M501" s="84" t="str">
        <f>IFERROR(__xludf.DUMMYFUNCTION("IF($J501="""", """", ""Connection from NonPublishedInformation to "" &amp; REGEXEXTRACT(MasterCMCopy!$X501, "".*:(.*)"") &amp; "" under "" &amp; $J501 &amp; ""_"" &amp; $K501)"),"")</f>
        <v/>
      </c>
      <c r="N501" s="84" t="str">
        <f t="shared" si="6"/>
        <v/>
      </c>
      <c r="O501" s="86" t="str">
        <f>IFERROR(__xludf.DUMMYFUNCTION("IF($J501="""", """", IF($J501=""MG-Procedure"", """", REGEXREPLACE(MasterCMCopy!$P501,""\[[^\]]+\]"","""")))"),"")</f>
        <v/>
      </c>
      <c r="P501" s="83" t="str">
        <f>IFERROR(__xludf.DUMMYFUNCTION("REGEXREPLACE($O501,""[^/]+"","".."")"),"")</f>
        <v/>
      </c>
      <c r="Q501" s="84" t="str">
        <f>IF(AND(LEFT(MasterCMCopy!$C501,6)="BT-195", OR(MasterCMCopy!$O501&lt;&gt;MasterCMCopy!$O500,$G501&lt;&gt;$G500,$H501&lt;&gt;$H500)),MasterCMCopy!$C501,"")</f>
        <v>BT-195(BT-759)-LotResult</v>
      </c>
      <c r="R501" s="84" t="str">
        <f>IF(AND(LEFT(MasterCMCopy!$C501,6)="BT-195", OR(MasterCMCopy!$O501&lt;&gt;MasterCMCopy!$O500,$G501&lt;&gt;$G500,$H501&lt;&gt;$H500)), "The field " &amp; MasterCMCopy!$C501 &amp; ", " &amp; MasterCMCopy!$D501 &amp; ", specifies information to generate the URI of the masked property","")</f>
        <v>The field BT-195(BT-759)-LotResult, Unpublished Identifier, specifies information to generate the URI of the masked property</v>
      </c>
      <c r="S501" s="84" t="str">
        <f>IF(AND(LEFT(MasterCMCopy!$C501,6)="BT-195", OR(MasterCMCopy!$O501&lt;&gt;MasterCMCopy!$O500,$G501&lt;&gt;$G500,$H501&lt;&gt;$H500)),MasterCMCopy!$O501,"")</f>
        <v>efbc:FieldIdentifierCode/text()='rec-sub-cou' and ../efbc:StatisticsCode/text() = 'part-req'</v>
      </c>
      <c r="T501" s="88" t="str">
        <f>IFERROR(__xludf.DUMMYFUNCTION("IF(AND(LEFT(MasterCMCopy!$C501,6)=""BT-195"", MasterCMCopy!$O501&lt;&gt;MasterCMCopy!$O500),IFNA(REGEXEXTRACT(MasterCMCopy!$Y501,""&lt;(.*)&gt;""),""UNKNOWN""),"""")"),"http://data.europa.eu/a4g/ontology#hasReceivedParticipationRequests")</f>
        <v>http://data.europa.eu/a4g/ontology#hasReceivedParticipationRequests</v>
      </c>
      <c r="U501" s="84" t="str">
        <f>IF(AND(LEFT(MasterCMCopy!$C501,6)="BT-197", MasterCMCopy!$C501&lt;&gt;MasterCMCopy!$C500),MasterCMCopy!$C501,"")</f>
        <v/>
      </c>
      <c r="V501" s="84" t="str">
        <f>IF(AND(LEFT(MasterCMCopy!$C501,6)="BT-197", MasterCMCopy!$C501&lt;&gt;MasterCMCopy!$C500), "In " &amp; MasterCMCopy!$C501 &amp; ", " &amp; MasterCMCopy!$D501 &amp; ", we link to the at-voc:non-publication-justification controlled list","")</f>
        <v/>
      </c>
      <c r="W501" s="84" t="str">
        <f>IF(AND(LEFT(MasterCMCopy!$C501,6)="BT-198", MasterCMCopy!$C501&lt;&gt;MasterCMCopy!$C500),MasterCMCopy!$C501,"")</f>
        <v/>
      </c>
      <c r="X501" s="84" t="str">
        <f>IF(AND(LEFT(MasterCMCopy!$C501,6)="BT-198", MasterCMCopy!$C501&lt;&gt;MasterCMCopy!$C500), MasterCMCopy!$D501 &amp; IF(AND(MasterCMCopy!$C501=MasterCMCopy!$C502, MasterCMCopy!$D501&lt;&gt;MasterCMCopy!$D502), (" (" &amp; MasterCMCopy!$D502 &amp; " below SDK 1.6)"), ""),"")</f>
        <v/>
      </c>
      <c r="Y501" s="84" t="str">
        <f t="shared" si="2"/>
        <v>tedm:MG-langString-hasConfidentialityJustification--NonPublishedInformation-ND-ReceivedSubmissionCountUnpublish</v>
      </c>
      <c r="Z501" s="84" t="str">
        <f t="shared" si="3"/>
        <v/>
      </c>
      <c r="AA501" s="84" t="str">
        <f>IF(AND(LEFT(MasterCMCopy!$C501,6)="BT-196", MasterCMCopy!$C501&lt;&gt;MasterCMCopy!$C500),MasterCMCopy!$C501,"")</f>
        <v/>
      </c>
      <c r="AB501" s="84" t="str">
        <f>IF(AND(LEFT(MasterCMCopy!$C501,6)="BT-196", MasterCMCopy!$C501&lt;&gt;MasterCMCopy!$C500), MasterCMCopy!$D501 &amp; " of " &amp; MasterCMCopy!$L501 &amp; " under " &amp; MasterCMCopy!$I501,"")</f>
        <v/>
      </c>
      <c r="AC501" s="84" t="str">
        <f t="shared" si="4"/>
        <v/>
      </c>
      <c r="AD501" s="84" t="str">
        <f t="shared" si="5"/>
        <v/>
      </c>
    </row>
    <row r="502">
      <c r="A502" s="84" t="str">
        <f t="shared" si="1"/>
        <v/>
      </c>
      <c r="B502" s="84" t="str">
        <f>IF(MasterCMCopy!$X502="","---", "tedm:" &amp; IF(LEFT(MasterCMCopy!$C502, 3)="ND-", IF(LEFT(MasterCMCopy!$C506, 3)="ND-", MasterCMCopy!$L508, MasterCMCopy!$L506) &amp; "-" &amp; MasterCMCopy!$C502, MasterCMCopy!$L502 &amp; "-" &amp; MasterCMCopy!$I502))</f>
        <v>tedm:MG-NonPublishedInformation-ND-ReceivedSubmissionCountUnpublish</v>
      </c>
      <c r="C502" s="85" t="str">
        <f>IF(AND(LEFT(MasterCMCopy!$C502,6)="BT-195", OR(LEFT(MasterCMCopy!$C501,3)="ND-",$B502&lt;&gt;$B501)),MasterCMCopy!$L502,"")</f>
        <v/>
      </c>
      <c r="D502" s="84" t="str">
        <f>IF(AND(LEFT(MasterCMCopy!$C502,3)="ND-", OR(MasterCMCopy!$N502&lt;&gt;MasterCMCopy!$N501, MasterCMCopy!$P502&lt;&gt;MasterCMCopy!$P501)),MasterCMCopy!$C502,"")</f>
        <v/>
      </c>
      <c r="E502" s="84" t="str">
        <f>IF(AND(LEFT(MasterCMCopy!$C502,3)="ND-", OR(MasterCMCopy!$N502&lt;&gt;MasterCMCopy!$N501, MasterCMCopy!$P502&lt;&gt;MasterCMCopy!$P501)),MasterCMCopy!$N502,"")</f>
        <v/>
      </c>
      <c r="F502" s="86" t="str">
        <f>IFERROR(__xludf.DUMMYFUNCTION("IF($E502="""", """", REGEXEXTRACT($E502,""efbc:FieldIdentifierCode[^\]]+""))"),"")</f>
        <v/>
      </c>
      <c r="G502" s="87" t="str">
        <f>MasterCMCopy!A502</f>
        <v/>
      </c>
      <c r="H502" s="87" t="str">
        <f>MasterCMCopy!B502</f>
        <v/>
      </c>
      <c r="J502" s="86" t="str">
        <f>IF(AND(LEFT(MasterCMCopy!$C502,3)="ND-", LEFT(MasterCMCopy!$X502,10)&lt;&gt;"epo:NonPub"),MasterCMCopy!$L502,"")</f>
        <v/>
      </c>
      <c r="K502" s="85" t="str">
        <f>IF(J502="", "", IF(J502="MG-Procedure", "ND-Root", MasterCMCopy!H502))</f>
        <v/>
      </c>
      <c r="L502" s="84" t="str">
        <f>IF($J502="", "", MasterCMCopy!$C502 &amp; " (concernsMaskedObject)")</f>
        <v/>
      </c>
      <c r="M502" s="84" t="str">
        <f>IFERROR(__xludf.DUMMYFUNCTION("IF($J502="""", """", ""Connection from NonPublishedInformation to "" &amp; REGEXEXTRACT(MasterCMCopy!$X502, "".*:(.*)"") &amp; "" under "" &amp; $J502 &amp; ""_"" &amp; $K502)"),"")</f>
        <v/>
      </c>
      <c r="N502" s="84" t="str">
        <f t="shared" si="6"/>
        <v/>
      </c>
      <c r="O502" s="86" t="str">
        <f>IFERROR(__xludf.DUMMYFUNCTION("IF($J502="""", """", IF($J502=""MG-Procedure"", """", REGEXREPLACE(MasterCMCopy!$P502,""\[[^\]]+\]"","""")))"),"")</f>
        <v/>
      </c>
      <c r="P502" s="83" t="str">
        <f>IFERROR(__xludf.DUMMYFUNCTION("REGEXREPLACE($O502,""[^/]+"","".."")"),"")</f>
        <v/>
      </c>
      <c r="Q502" s="84" t="str">
        <f>IF(AND(LEFT(MasterCMCopy!$C502,6)="BT-195", OR(MasterCMCopy!$O502&lt;&gt;MasterCMCopy!$O501,$G502&lt;&gt;$G501,$H502&lt;&gt;$H501)),MasterCMCopy!$C502,"")</f>
        <v>BT-195(BT-759)-LotResult</v>
      </c>
      <c r="R502" s="84" t="str">
        <f>IF(AND(LEFT(MasterCMCopy!$C502,6)="BT-195", OR(MasterCMCopy!$O502&lt;&gt;MasterCMCopy!$O501,$G502&lt;&gt;$G501,$H502&lt;&gt;$H501)), "The field " &amp; MasterCMCopy!$C502 &amp; ", " &amp; MasterCMCopy!$D502 &amp; ", specifies information to generate the URI of the masked property","")</f>
        <v>The field BT-195(BT-759)-LotResult, Unpublished Identifier, specifies information to generate the URI of the masked property</v>
      </c>
      <c r="S502" s="84" t="str">
        <f>IF(AND(LEFT(MasterCMCopy!$C502,6)="BT-195", OR(MasterCMCopy!$O502&lt;&gt;MasterCMCopy!$O501,$G502&lt;&gt;$G501,$H502&lt;&gt;$H501)),MasterCMCopy!$O502,"")</f>
        <v>efbc:FieldIdentifierCode/text()='rec-sub-cou' and ../efbc:StatisticsCode/text() = 't-esubm'</v>
      </c>
      <c r="T502" s="88" t="str">
        <f>IFERROR(__xludf.DUMMYFUNCTION("IF(AND(LEFT(MasterCMCopy!$C502,6)=""BT-195"", MasterCMCopy!$O502&lt;&gt;MasterCMCopy!$O501),IFNA(REGEXEXTRACT(MasterCMCopy!$Y502,""&lt;(.*)&gt;""),""UNKNOWN""),"""")"),"http://data.europa.eu/a4g/ontology#hasElectronicTenders")</f>
        <v>http://data.europa.eu/a4g/ontology#hasElectronicTenders</v>
      </c>
      <c r="U502" s="84" t="str">
        <f>IF(AND(LEFT(MasterCMCopy!$C502,6)="BT-197", MasterCMCopy!$C502&lt;&gt;MasterCMCopy!$C501),MasterCMCopy!$C502,"")</f>
        <v/>
      </c>
      <c r="V502" s="84" t="str">
        <f>IF(AND(LEFT(MasterCMCopy!$C502,6)="BT-197", MasterCMCopy!$C502&lt;&gt;MasterCMCopy!$C501), "In " &amp; MasterCMCopy!$C502 &amp; ", " &amp; MasterCMCopy!$D502 &amp; ", we link to the at-voc:non-publication-justification controlled list","")</f>
        <v/>
      </c>
      <c r="W502" s="84" t="str">
        <f>IF(AND(LEFT(MasterCMCopy!$C502,6)="BT-198", MasterCMCopy!$C502&lt;&gt;MasterCMCopy!$C501),MasterCMCopy!$C502,"")</f>
        <v/>
      </c>
      <c r="X502" s="84" t="str">
        <f>IF(AND(LEFT(MasterCMCopy!$C502,6)="BT-198", MasterCMCopy!$C502&lt;&gt;MasterCMCopy!$C501), MasterCMCopy!$D502 &amp; IF(AND(MasterCMCopy!$C502=MasterCMCopy!$C503, MasterCMCopy!$D502&lt;&gt;MasterCMCopy!$D503), (" (" &amp; MasterCMCopy!$D503 &amp; " below SDK 1.6)"), ""),"")</f>
        <v/>
      </c>
      <c r="Y502" s="84" t="str">
        <f t="shared" si="2"/>
        <v>tedm:MG-langString-hasConfidentialityJustification--NonPublishedInformation-ND-ReceivedSubmissionCountUnpublish</v>
      </c>
      <c r="Z502" s="84" t="str">
        <f t="shared" si="3"/>
        <v/>
      </c>
      <c r="AA502" s="84" t="str">
        <f>IF(AND(LEFT(MasterCMCopy!$C502,6)="BT-196", MasterCMCopy!$C502&lt;&gt;MasterCMCopy!$C501),MasterCMCopy!$C502,"")</f>
        <v/>
      </c>
      <c r="AB502" s="84" t="str">
        <f>IF(AND(LEFT(MasterCMCopy!$C502,6)="BT-196", MasterCMCopy!$C502&lt;&gt;MasterCMCopy!$C501), MasterCMCopy!$D502 &amp; " of " &amp; MasterCMCopy!$L502 &amp; " under " &amp; MasterCMCopy!$I502,"")</f>
        <v/>
      </c>
      <c r="AC502" s="84" t="str">
        <f t="shared" si="4"/>
        <v/>
      </c>
      <c r="AD502" s="84" t="str">
        <f t="shared" si="5"/>
        <v/>
      </c>
    </row>
    <row r="503">
      <c r="A503" s="84" t="str">
        <f t="shared" si="1"/>
        <v/>
      </c>
      <c r="B503" s="84" t="str">
        <f>IF(MasterCMCopy!$X503="","---", "tedm:" &amp; IF(LEFT(MasterCMCopy!$C503, 3)="ND-", IF(LEFT(MasterCMCopy!$C507, 3)="ND-", MasterCMCopy!$L509, MasterCMCopy!$L507) &amp; "-" &amp; MasterCMCopy!$C503, MasterCMCopy!$L503 &amp; "-" &amp; MasterCMCopy!$I503))</f>
        <v>tedm:MG-NonPublishedInformation-ND-ReceivedSubmissionCountUnpublish</v>
      </c>
      <c r="C503" s="85" t="str">
        <f>IF(AND(LEFT(MasterCMCopy!$C503,6)="BT-195", OR(LEFT(MasterCMCopy!$C502,3)="ND-",$B503&lt;&gt;$B502)),MasterCMCopy!$L503,"")</f>
        <v/>
      </c>
      <c r="D503" s="84" t="str">
        <f>IF(AND(LEFT(MasterCMCopy!$C503,3)="ND-", OR(MasterCMCopy!$N503&lt;&gt;MasterCMCopy!$N502, MasterCMCopy!$P503&lt;&gt;MasterCMCopy!$P502)),MasterCMCopy!$C503,"")</f>
        <v/>
      </c>
      <c r="E503" s="84" t="str">
        <f>IF(AND(LEFT(MasterCMCopy!$C503,3)="ND-", OR(MasterCMCopy!$N503&lt;&gt;MasterCMCopy!$N502, MasterCMCopy!$P503&lt;&gt;MasterCMCopy!$P502)),MasterCMCopy!$N503,"")</f>
        <v/>
      </c>
      <c r="F503" s="86" t="str">
        <f>IFERROR(__xludf.DUMMYFUNCTION("IF($E503="""", """", REGEXEXTRACT($E503,""efbc:FieldIdentifierCode[^\]]+""))"),"")</f>
        <v/>
      </c>
      <c r="G503" s="87" t="str">
        <f>MasterCMCopy!A503</f>
        <v/>
      </c>
      <c r="H503" s="87" t="str">
        <f>MasterCMCopy!B503</f>
        <v/>
      </c>
      <c r="J503" s="86" t="str">
        <f>IF(AND(LEFT(MasterCMCopy!$C503,3)="ND-", LEFT(MasterCMCopy!$X503,10)&lt;&gt;"epo:NonPub"),MasterCMCopy!$L503,"")</f>
        <v/>
      </c>
      <c r="K503" s="85" t="str">
        <f>IF(J503="", "", IF(J503="MG-Procedure", "ND-Root", MasterCMCopy!H503))</f>
        <v/>
      </c>
      <c r="L503" s="84" t="str">
        <f>IF($J503="", "", MasterCMCopy!$C503 &amp; " (concernsMaskedObject)")</f>
        <v/>
      </c>
      <c r="M503" s="84" t="str">
        <f>IFERROR(__xludf.DUMMYFUNCTION("IF($J503="""", """", ""Connection from NonPublishedInformation to "" &amp; REGEXEXTRACT(MasterCMCopy!$X503, "".*:(.*)"") &amp; "" under "" &amp; $J503 &amp; ""_"" &amp; $K503)"),"")</f>
        <v/>
      </c>
      <c r="N503" s="84" t="str">
        <f t="shared" si="6"/>
        <v/>
      </c>
      <c r="O503" s="86" t="str">
        <f>IFERROR(__xludf.DUMMYFUNCTION("IF($J503="""", """", IF($J503=""MG-Procedure"", """", REGEXREPLACE(MasterCMCopy!$P503,""\[[^\]]+\]"","""")))"),"")</f>
        <v/>
      </c>
      <c r="P503" s="83" t="str">
        <f>IFERROR(__xludf.DUMMYFUNCTION("REGEXREPLACE($O503,""[^/]+"","".."")"),"")</f>
        <v/>
      </c>
      <c r="Q503" s="84" t="str">
        <f>IF(AND(LEFT(MasterCMCopy!$C503,6)="BT-195", OR(MasterCMCopy!$O503&lt;&gt;MasterCMCopy!$O502,$G503&lt;&gt;$G502,$H503&lt;&gt;$H502)),MasterCMCopy!$C503,"")</f>
        <v>BT-195(BT-759)-LotResult</v>
      </c>
      <c r="R503" s="84" t="str">
        <f>IF(AND(LEFT(MasterCMCopy!$C503,6)="BT-195", OR(MasterCMCopy!$O503&lt;&gt;MasterCMCopy!$O502,$G503&lt;&gt;$G502,$H503&lt;&gt;$H502)), "The field " &amp; MasterCMCopy!$C503 &amp; ", " &amp; MasterCMCopy!$D503 &amp; ", specifies information to generate the URI of the masked property","")</f>
        <v>The field BT-195(BT-759)-LotResult, Unpublished Identifier, specifies information to generate the URI of the masked property</v>
      </c>
      <c r="S503" s="84" t="str">
        <f>IF(AND(LEFT(MasterCMCopy!$C503,6)="BT-195", OR(MasterCMCopy!$O503&lt;&gt;MasterCMCopy!$O502,$G503&lt;&gt;$G502,$H503&lt;&gt;$H502)),MasterCMCopy!$O503,"")</f>
        <v>efbc:FieldIdentifierCode/text()='rec-sub-cou' and ../efbc:StatisticsCode/text() = 't-med'</v>
      </c>
      <c r="T503" s="88" t="str">
        <f>IFERROR(__xludf.DUMMYFUNCTION("IF(AND(LEFT(MasterCMCopy!$C503,6)=""BT-195"", MasterCMCopy!$O503&lt;&gt;MasterCMCopy!$O502),IFNA(REGEXEXTRACT(MasterCMCopy!$Y503,""&lt;(.*)&gt;""),""UNKNOWN""),"""")"),"http://data.europa.eu/a4g/ontology#hasMediumTenderPerLots")</f>
        <v>http://data.europa.eu/a4g/ontology#hasMediumTenderPerLots</v>
      </c>
      <c r="U503" s="84" t="str">
        <f>IF(AND(LEFT(MasterCMCopy!$C503,6)="BT-197", MasterCMCopy!$C503&lt;&gt;MasterCMCopy!$C502),MasterCMCopy!$C503,"")</f>
        <v/>
      </c>
      <c r="V503" s="84" t="str">
        <f>IF(AND(LEFT(MasterCMCopy!$C503,6)="BT-197", MasterCMCopy!$C503&lt;&gt;MasterCMCopy!$C502), "In " &amp; MasterCMCopy!$C503 &amp; ", " &amp; MasterCMCopy!$D503 &amp; ", we link to the at-voc:non-publication-justification controlled list","")</f>
        <v/>
      </c>
      <c r="W503" s="84" t="str">
        <f>IF(AND(LEFT(MasterCMCopy!$C503,6)="BT-198", MasterCMCopy!$C503&lt;&gt;MasterCMCopy!$C502),MasterCMCopy!$C503,"")</f>
        <v/>
      </c>
      <c r="X503" s="84" t="str">
        <f>IF(AND(LEFT(MasterCMCopy!$C503,6)="BT-198", MasterCMCopy!$C503&lt;&gt;MasterCMCopy!$C502), MasterCMCopy!$D503 &amp; IF(AND(MasterCMCopy!$C503=MasterCMCopy!$C504, MasterCMCopy!$D503&lt;&gt;MasterCMCopy!$D504), (" (" &amp; MasterCMCopy!$D504 &amp; " below SDK 1.6)"), ""),"")</f>
        <v/>
      </c>
      <c r="Y503" s="84" t="str">
        <f t="shared" si="2"/>
        <v>tedm:MG-langString-hasConfidentialityJustification--NonPublishedInformation-ND-ReceivedSubmissionCountUnpublish</v>
      </c>
      <c r="Z503" s="84" t="str">
        <f t="shared" si="3"/>
        <v/>
      </c>
      <c r="AA503" s="84" t="str">
        <f>IF(AND(LEFT(MasterCMCopy!$C503,6)="BT-196", MasterCMCopy!$C503&lt;&gt;MasterCMCopy!$C502),MasterCMCopy!$C503,"")</f>
        <v/>
      </c>
      <c r="AB503" s="84" t="str">
        <f>IF(AND(LEFT(MasterCMCopy!$C503,6)="BT-196", MasterCMCopy!$C503&lt;&gt;MasterCMCopy!$C502), MasterCMCopy!$D503 &amp; " of " &amp; MasterCMCopy!$L503 &amp; " under " &amp; MasterCMCopy!$I503,"")</f>
        <v/>
      </c>
      <c r="AC503" s="84" t="str">
        <f t="shared" si="4"/>
        <v/>
      </c>
      <c r="AD503" s="84" t="str">
        <f t="shared" si="5"/>
        <v/>
      </c>
    </row>
    <row r="504">
      <c r="A504" s="84" t="str">
        <f t="shared" si="1"/>
        <v/>
      </c>
      <c r="B504" s="84" t="str">
        <f>IF(MasterCMCopy!$X504="","---", "tedm:" &amp; IF(LEFT(MasterCMCopy!$C504, 3)="ND-", IF(LEFT(MasterCMCopy!$C508, 3)="ND-", MasterCMCopy!$L510, MasterCMCopy!$L508) &amp; "-" &amp; MasterCMCopy!$C504, MasterCMCopy!$L504 &amp; "-" &amp; MasterCMCopy!$I504))</f>
        <v>tedm:MG-NonPublishedInformation-ND-ReceivedSubmissionCountUnpublish</v>
      </c>
      <c r="C504" s="85" t="str">
        <f>IF(AND(LEFT(MasterCMCopy!$C504,6)="BT-195", OR(LEFT(MasterCMCopy!$C503,3)="ND-",$B504&lt;&gt;$B503)),MasterCMCopy!$L504,"")</f>
        <v/>
      </c>
      <c r="D504" s="84" t="str">
        <f>IF(AND(LEFT(MasterCMCopy!$C504,3)="ND-", OR(MasterCMCopy!$N504&lt;&gt;MasterCMCopy!$N503, MasterCMCopy!$P504&lt;&gt;MasterCMCopy!$P503)),MasterCMCopy!$C504,"")</f>
        <v/>
      </c>
      <c r="E504" s="84" t="str">
        <f>IF(AND(LEFT(MasterCMCopy!$C504,3)="ND-", OR(MasterCMCopy!$N504&lt;&gt;MasterCMCopy!$N503, MasterCMCopy!$P504&lt;&gt;MasterCMCopy!$P503)),MasterCMCopy!$N504,"")</f>
        <v/>
      </c>
      <c r="F504" s="86" t="str">
        <f>IFERROR(__xludf.DUMMYFUNCTION("IF($E504="""", """", REGEXEXTRACT($E504,""efbc:FieldIdentifierCode[^\]]+""))"),"")</f>
        <v/>
      </c>
      <c r="G504" s="87" t="str">
        <f>MasterCMCopy!A504</f>
        <v/>
      </c>
      <c r="H504" s="87" t="str">
        <f>MasterCMCopy!B504</f>
        <v/>
      </c>
      <c r="J504" s="86" t="str">
        <f>IF(AND(LEFT(MasterCMCopy!$C504,3)="ND-", LEFT(MasterCMCopy!$X504,10)&lt;&gt;"epo:NonPub"),MasterCMCopy!$L504,"")</f>
        <v/>
      </c>
      <c r="K504" s="85" t="str">
        <f>IF(J504="", "", IF(J504="MG-Procedure", "ND-Root", MasterCMCopy!H504))</f>
        <v/>
      </c>
      <c r="L504" s="84" t="str">
        <f>IF($J504="", "", MasterCMCopy!$C504 &amp; " (concernsMaskedObject)")</f>
        <v/>
      </c>
      <c r="M504" s="84" t="str">
        <f>IFERROR(__xludf.DUMMYFUNCTION("IF($J504="""", """", ""Connection from NonPublishedInformation to "" &amp; REGEXEXTRACT(MasterCMCopy!$X504, "".*:(.*)"") &amp; "" under "" &amp; $J504 &amp; ""_"" &amp; $K504)"),"")</f>
        <v/>
      </c>
      <c r="N504" s="84" t="str">
        <f t="shared" si="6"/>
        <v/>
      </c>
      <c r="O504" s="86" t="str">
        <f>IFERROR(__xludf.DUMMYFUNCTION("IF($J504="""", """", IF($J504=""MG-Procedure"", """", REGEXREPLACE(MasterCMCopy!$P504,""\[[^\]]+\]"","""")))"),"")</f>
        <v/>
      </c>
      <c r="P504" s="83" t="str">
        <f>IFERROR(__xludf.DUMMYFUNCTION("REGEXREPLACE($O504,""[^/]+"","".."")"),"")</f>
        <v/>
      </c>
      <c r="Q504" s="84" t="str">
        <f>IF(AND(LEFT(MasterCMCopy!$C504,6)="BT-195", OR(MasterCMCopy!$O504&lt;&gt;MasterCMCopy!$O503,$G504&lt;&gt;$G503,$H504&lt;&gt;$H503)),MasterCMCopy!$C504,"")</f>
        <v>BT-195(BT-759)-LotResult</v>
      </c>
      <c r="R504" s="84" t="str">
        <f>IF(AND(LEFT(MasterCMCopy!$C504,6)="BT-195", OR(MasterCMCopy!$O504&lt;&gt;MasterCMCopy!$O503,$G504&lt;&gt;$G503,$H504&lt;&gt;$H503)), "The field " &amp; MasterCMCopy!$C504 &amp; ", " &amp; MasterCMCopy!$D504 &amp; ", specifies information to generate the URI of the masked property","")</f>
        <v>The field BT-195(BT-759)-LotResult, Unpublished Identifier, specifies information to generate the URI of the masked property</v>
      </c>
      <c r="S504" s="84" t="str">
        <f>IF(AND(LEFT(MasterCMCopy!$C504,6)="BT-195", OR(MasterCMCopy!$O504&lt;&gt;MasterCMCopy!$O503,$G504&lt;&gt;$G503,$H504&lt;&gt;$H503)),MasterCMCopy!$O504,"")</f>
        <v>efbc:FieldIdentifierCode/text()='rec-sub-cou' and ../efbc:StatisticsCode/text() = 't-micro'</v>
      </c>
      <c r="T504" s="88" t="str">
        <f>IFERROR(__xludf.DUMMYFUNCTION("IF(AND(LEFT(MasterCMCopy!$C504,6)=""BT-195"", MasterCMCopy!$O504&lt;&gt;MasterCMCopy!$O503),IFNA(REGEXEXTRACT(MasterCMCopy!$Y504,""&lt;(.*)&gt;""),""UNKNOWN""),"""")"),"http://data.europa.eu/a4g/ontology#hasReceivedMicroTenders")</f>
        <v>http://data.europa.eu/a4g/ontology#hasReceivedMicroTenders</v>
      </c>
      <c r="U504" s="84" t="str">
        <f>IF(AND(LEFT(MasterCMCopy!$C504,6)="BT-197", MasterCMCopy!$C504&lt;&gt;MasterCMCopy!$C503),MasterCMCopy!$C504,"")</f>
        <v/>
      </c>
      <c r="V504" s="84" t="str">
        <f>IF(AND(LEFT(MasterCMCopy!$C504,6)="BT-197", MasterCMCopy!$C504&lt;&gt;MasterCMCopy!$C503), "In " &amp; MasterCMCopy!$C504 &amp; ", " &amp; MasterCMCopy!$D504 &amp; ", we link to the at-voc:non-publication-justification controlled list","")</f>
        <v/>
      </c>
      <c r="W504" s="84" t="str">
        <f>IF(AND(LEFT(MasterCMCopy!$C504,6)="BT-198", MasterCMCopy!$C504&lt;&gt;MasterCMCopy!$C503),MasterCMCopy!$C504,"")</f>
        <v/>
      </c>
      <c r="X504" s="84" t="str">
        <f>IF(AND(LEFT(MasterCMCopy!$C504,6)="BT-198", MasterCMCopy!$C504&lt;&gt;MasterCMCopy!$C503), MasterCMCopy!$D504 &amp; IF(AND(MasterCMCopy!$C504=MasterCMCopy!$C505, MasterCMCopy!$D504&lt;&gt;MasterCMCopy!$D505), (" (" &amp; MasterCMCopy!$D505 &amp; " below SDK 1.6)"), ""),"")</f>
        <v/>
      </c>
      <c r="Y504" s="84" t="str">
        <f t="shared" si="2"/>
        <v>tedm:MG-langString-hasConfidentialityJustification--NonPublishedInformation-ND-ReceivedSubmissionCountUnpublish</v>
      </c>
      <c r="Z504" s="84" t="str">
        <f t="shared" si="3"/>
        <v/>
      </c>
      <c r="AA504" s="84" t="str">
        <f>IF(AND(LEFT(MasterCMCopy!$C504,6)="BT-196", MasterCMCopy!$C504&lt;&gt;MasterCMCopy!$C503),MasterCMCopy!$C504,"")</f>
        <v/>
      </c>
      <c r="AB504" s="84" t="str">
        <f>IF(AND(LEFT(MasterCMCopy!$C504,6)="BT-196", MasterCMCopy!$C504&lt;&gt;MasterCMCopy!$C503), MasterCMCopy!$D504 &amp; " of " &amp; MasterCMCopy!$L504 &amp; " under " &amp; MasterCMCopy!$I504,"")</f>
        <v/>
      </c>
      <c r="AC504" s="84" t="str">
        <f t="shared" si="4"/>
        <v/>
      </c>
      <c r="AD504" s="84" t="str">
        <f t="shared" si="5"/>
        <v/>
      </c>
    </row>
    <row r="505">
      <c r="A505" s="84" t="str">
        <f t="shared" si="1"/>
        <v/>
      </c>
      <c r="B505" s="84" t="str">
        <f>IF(MasterCMCopy!$X505="","---", "tedm:" &amp; IF(LEFT(MasterCMCopy!$C505, 3)="ND-", IF(LEFT(MasterCMCopy!$C509, 3)="ND-", MasterCMCopy!$L511, MasterCMCopy!$L509) &amp; "-" &amp; MasterCMCopy!$C505, MasterCMCopy!$L505 &amp; "-" &amp; MasterCMCopy!$I505))</f>
        <v>tedm:MG-NonPublishedInformation-ND-ReceivedSubmissionCountUnpublish</v>
      </c>
      <c r="C505" s="85" t="str">
        <f>IF(AND(LEFT(MasterCMCopy!$C505,6)="BT-195", OR(LEFT(MasterCMCopy!$C504,3)="ND-",$B505&lt;&gt;$B504)),MasterCMCopy!$L505,"")</f>
        <v/>
      </c>
      <c r="D505" s="84" t="str">
        <f>IF(AND(LEFT(MasterCMCopy!$C505,3)="ND-", OR(MasterCMCopy!$N505&lt;&gt;MasterCMCopy!$N504, MasterCMCopy!$P505&lt;&gt;MasterCMCopy!$P504)),MasterCMCopy!$C505,"")</f>
        <v/>
      </c>
      <c r="E505" s="84" t="str">
        <f>IF(AND(LEFT(MasterCMCopy!$C505,3)="ND-", OR(MasterCMCopy!$N505&lt;&gt;MasterCMCopy!$N504, MasterCMCopy!$P505&lt;&gt;MasterCMCopy!$P504)),MasterCMCopy!$N505,"")</f>
        <v/>
      </c>
      <c r="F505" s="86" t="str">
        <f>IFERROR(__xludf.DUMMYFUNCTION("IF($E505="""", """", REGEXEXTRACT($E505,""efbc:FieldIdentifierCode[^\]]+""))"),"")</f>
        <v/>
      </c>
      <c r="G505" s="87" t="str">
        <f>MasterCMCopy!A505</f>
        <v/>
      </c>
      <c r="H505" s="87" t="str">
        <f>MasterCMCopy!B505</f>
        <v/>
      </c>
      <c r="J505" s="86" t="str">
        <f>IF(AND(LEFT(MasterCMCopy!$C505,3)="ND-", LEFT(MasterCMCopy!$X505,10)&lt;&gt;"epo:NonPub"),MasterCMCopy!$L505,"")</f>
        <v/>
      </c>
      <c r="K505" s="85" t="str">
        <f>IF(J505="", "", IF(J505="MG-Procedure", "ND-Root", MasterCMCopy!H505))</f>
        <v/>
      </c>
      <c r="L505" s="84" t="str">
        <f>IF($J505="", "", MasterCMCopy!$C505 &amp; " (concernsMaskedObject)")</f>
        <v/>
      </c>
      <c r="M505" s="84" t="str">
        <f>IFERROR(__xludf.DUMMYFUNCTION("IF($J505="""", """", ""Connection from NonPublishedInformation to "" &amp; REGEXEXTRACT(MasterCMCopy!$X505, "".*:(.*)"") &amp; "" under "" &amp; $J505 &amp; ""_"" &amp; $K505)"),"")</f>
        <v/>
      </c>
      <c r="N505" s="84" t="str">
        <f t="shared" si="6"/>
        <v/>
      </c>
      <c r="O505" s="86" t="str">
        <f>IFERROR(__xludf.DUMMYFUNCTION("IF($J505="""", """", IF($J505=""MG-Procedure"", """", REGEXREPLACE(MasterCMCopy!$P505,""\[[^\]]+\]"","""")))"),"")</f>
        <v/>
      </c>
      <c r="P505" s="83" t="str">
        <f>IFERROR(__xludf.DUMMYFUNCTION("REGEXREPLACE($O505,""[^/]+"","".."")"),"")</f>
        <v/>
      </c>
      <c r="Q505" s="84" t="str">
        <f>IF(AND(LEFT(MasterCMCopy!$C505,6)="BT-195", OR(MasterCMCopy!$O505&lt;&gt;MasterCMCopy!$O504,$G505&lt;&gt;$G504,$H505&lt;&gt;$H504)),MasterCMCopy!$C505,"")</f>
        <v>BT-195(BT-759)-LotResult</v>
      </c>
      <c r="R505" s="84" t="str">
        <f>IF(AND(LEFT(MasterCMCopy!$C505,6)="BT-195", OR(MasterCMCopy!$O505&lt;&gt;MasterCMCopy!$O504,$G505&lt;&gt;$G504,$H505&lt;&gt;$H504)), "The field " &amp; MasterCMCopy!$C505 &amp; ", " &amp; MasterCMCopy!$D505 &amp; ", specifies information to generate the URI of the masked property","")</f>
        <v>The field BT-195(BT-759)-LotResult, Unpublished Identifier, specifies information to generate the URI of the masked property</v>
      </c>
      <c r="S505" s="84" t="str">
        <f>IF(AND(LEFT(MasterCMCopy!$C505,6)="BT-195", OR(MasterCMCopy!$O505&lt;&gt;MasterCMCopy!$O504,$G505&lt;&gt;$G504,$H505&lt;&gt;$H504)),MasterCMCopy!$O505,"")</f>
        <v>efbc:FieldIdentifierCode/text()='rec-sub-cou' and ../efbc:StatisticsCode/text() = 't-no-eea'</v>
      </c>
      <c r="T505" s="88" t="str">
        <f>IFERROR(__xludf.DUMMYFUNCTION("IF(AND(LEFT(MasterCMCopy!$C505,6)=""BT-195"", MasterCMCopy!$O505&lt;&gt;MasterCMCopy!$O504),IFNA(REGEXEXTRACT(MasterCMCopy!$Y505,""&lt;(.*)&gt;""),""UNKNOWN""),"""")"),"http://data.europa.eu/a4g/ontology#hasNonEEAReceivedTenders")</f>
        <v>http://data.europa.eu/a4g/ontology#hasNonEEAReceivedTenders</v>
      </c>
      <c r="U505" s="84" t="str">
        <f>IF(AND(LEFT(MasterCMCopy!$C505,6)="BT-197", MasterCMCopy!$C505&lt;&gt;MasterCMCopy!$C504),MasterCMCopy!$C505,"")</f>
        <v/>
      </c>
      <c r="V505" s="84" t="str">
        <f>IF(AND(LEFT(MasterCMCopy!$C505,6)="BT-197", MasterCMCopy!$C505&lt;&gt;MasterCMCopy!$C504), "In " &amp; MasterCMCopy!$C505 &amp; ", " &amp; MasterCMCopy!$D505 &amp; ", we link to the at-voc:non-publication-justification controlled list","")</f>
        <v/>
      </c>
      <c r="W505" s="84" t="str">
        <f>IF(AND(LEFT(MasterCMCopy!$C505,6)="BT-198", MasterCMCopy!$C505&lt;&gt;MasterCMCopy!$C504),MasterCMCopy!$C505,"")</f>
        <v/>
      </c>
      <c r="X505" s="84" t="str">
        <f>IF(AND(LEFT(MasterCMCopy!$C505,6)="BT-198", MasterCMCopy!$C505&lt;&gt;MasterCMCopy!$C504), MasterCMCopy!$D505 &amp; IF(AND(MasterCMCopy!$C505=MasterCMCopy!$C506, MasterCMCopy!$D505&lt;&gt;MasterCMCopy!$D506), (" (" &amp; MasterCMCopy!$D506 &amp; " below SDK 1.6)"), ""),"")</f>
        <v/>
      </c>
      <c r="Y505" s="84" t="str">
        <f t="shared" si="2"/>
        <v>tedm:MG-langString-hasConfidentialityJustification--NonPublishedInformation-ND-ReceivedSubmissionCountUnpublish</v>
      </c>
      <c r="Z505" s="84" t="str">
        <f t="shared" si="3"/>
        <v/>
      </c>
      <c r="AA505" s="84" t="str">
        <f>IF(AND(LEFT(MasterCMCopy!$C505,6)="BT-196", MasterCMCopy!$C505&lt;&gt;MasterCMCopy!$C504),MasterCMCopy!$C505,"")</f>
        <v/>
      </c>
      <c r="AB505" s="84" t="str">
        <f>IF(AND(LEFT(MasterCMCopy!$C505,6)="BT-196", MasterCMCopy!$C505&lt;&gt;MasterCMCopy!$C504), MasterCMCopy!$D505 &amp; " of " &amp; MasterCMCopy!$L505 &amp; " under " &amp; MasterCMCopy!$I505,"")</f>
        <v/>
      </c>
      <c r="AC505" s="84" t="str">
        <f t="shared" si="4"/>
        <v/>
      </c>
      <c r="AD505" s="84" t="str">
        <f t="shared" si="5"/>
        <v/>
      </c>
    </row>
    <row r="506">
      <c r="A506" s="84" t="str">
        <f t="shared" si="1"/>
        <v/>
      </c>
      <c r="B506" s="84" t="str">
        <f>IF(MasterCMCopy!$X506="","---", "tedm:" &amp; IF(LEFT(MasterCMCopy!$C506, 3)="ND-", IF(LEFT(MasterCMCopy!$C510, 3)="ND-", MasterCMCopy!$L512, MasterCMCopy!$L510) &amp; "-" &amp; MasterCMCopy!$C506, MasterCMCopy!$L506 &amp; "-" &amp; MasterCMCopy!$I506))</f>
        <v>tedm:MG-NonPublishedInformation-ND-ReceivedSubmissionCountUnpublish</v>
      </c>
      <c r="C506" s="85" t="str">
        <f>IF(AND(LEFT(MasterCMCopy!$C506,6)="BT-195", OR(LEFT(MasterCMCopy!$C505,3)="ND-",$B506&lt;&gt;$B505)),MasterCMCopy!$L506,"")</f>
        <v/>
      </c>
      <c r="D506" s="84" t="str">
        <f>IF(AND(LEFT(MasterCMCopy!$C506,3)="ND-", OR(MasterCMCopy!$N506&lt;&gt;MasterCMCopy!$N505, MasterCMCopy!$P506&lt;&gt;MasterCMCopy!$P505)),MasterCMCopy!$C506,"")</f>
        <v/>
      </c>
      <c r="E506" s="84" t="str">
        <f>IF(AND(LEFT(MasterCMCopy!$C506,3)="ND-", OR(MasterCMCopy!$N506&lt;&gt;MasterCMCopy!$N505, MasterCMCopy!$P506&lt;&gt;MasterCMCopy!$P505)),MasterCMCopy!$N506,"")</f>
        <v/>
      </c>
      <c r="F506" s="86" t="str">
        <f>IFERROR(__xludf.DUMMYFUNCTION("IF($E506="""", """", REGEXEXTRACT($E506,""efbc:FieldIdentifierCode[^\]]+""))"),"")</f>
        <v/>
      </c>
      <c r="G506" s="87" t="str">
        <f>MasterCMCopy!A506</f>
        <v/>
      </c>
      <c r="H506" s="87" t="str">
        <f>MasterCMCopy!B506</f>
        <v/>
      </c>
      <c r="J506" s="86" t="str">
        <f>IF(AND(LEFT(MasterCMCopy!$C506,3)="ND-", LEFT(MasterCMCopy!$X506,10)&lt;&gt;"epo:NonPub"),MasterCMCopy!$L506,"")</f>
        <v/>
      </c>
      <c r="K506" s="85" t="str">
        <f>IF(J506="", "", IF(J506="MG-Procedure", "ND-Root", MasterCMCopy!H506))</f>
        <v/>
      </c>
      <c r="L506" s="84" t="str">
        <f>IF($J506="", "", MasterCMCopy!$C506 &amp; " (concernsMaskedObject)")</f>
        <v/>
      </c>
      <c r="M506" s="84" t="str">
        <f>IFERROR(__xludf.DUMMYFUNCTION("IF($J506="""", """", ""Connection from NonPublishedInformation to "" &amp; REGEXEXTRACT(MasterCMCopy!$X506, "".*:(.*)"") &amp; "" under "" &amp; $J506 &amp; ""_"" &amp; $K506)"),"")</f>
        <v/>
      </c>
      <c r="N506" s="84" t="str">
        <f t="shared" si="6"/>
        <v/>
      </c>
      <c r="O506" s="86" t="str">
        <f>IFERROR(__xludf.DUMMYFUNCTION("IF($J506="""", """", IF($J506=""MG-Procedure"", """", REGEXREPLACE(MasterCMCopy!$P506,""\[[^\]]+\]"","""")))"),"")</f>
        <v/>
      </c>
      <c r="P506" s="83" t="str">
        <f>IFERROR(__xludf.DUMMYFUNCTION("REGEXREPLACE($O506,""[^/]+"","".."")"),"")</f>
        <v/>
      </c>
      <c r="Q506" s="84" t="str">
        <f>IF(AND(LEFT(MasterCMCopy!$C506,6)="BT-195", OR(MasterCMCopy!$O506&lt;&gt;MasterCMCopy!$O505,$G506&lt;&gt;$G505,$H506&lt;&gt;$H505)),MasterCMCopy!$C506,"")</f>
        <v>BT-195(BT-759)-LotResult</v>
      </c>
      <c r="R506" s="84" t="str">
        <f>IF(AND(LEFT(MasterCMCopy!$C506,6)="BT-195", OR(MasterCMCopy!$O506&lt;&gt;MasterCMCopy!$O505,$G506&lt;&gt;$G505,$H506&lt;&gt;$H505)), "The field " &amp; MasterCMCopy!$C506 &amp; ", " &amp; MasterCMCopy!$D506 &amp; ", specifies information to generate the URI of the masked property","")</f>
        <v>The field BT-195(BT-759)-LotResult, Unpublished Identifier, specifies information to generate the URI of the masked property</v>
      </c>
      <c r="S506" s="84" t="str">
        <f>IF(AND(LEFT(MasterCMCopy!$C506,6)="BT-195", OR(MasterCMCopy!$O506&lt;&gt;MasterCMCopy!$O505,$G506&lt;&gt;$G505,$H506&lt;&gt;$H505)),MasterCMCopy!$O506,"")</f>
        <v>efbc:FieldIdentifierCode/text()='rec-sub-cou' and ../efbc:StatisticsCode/text() = 't-no-verif'</v>
      </c>
      <c r="T506" s="88" t="str">
        <f>IFERROR(__xludf.DUMMYFUNCTION("IF(AND(LEFT(MasterCMCopy!$C506,6)=""BT-195"", MasterCMCopy!$O506&lt;&gt;MasterCMCopy!$O505),IFNA(REGEXEXTRACT(MasterCMCopy!$Y506,""&lt;(.*)&gt;""),""UNKNOWN""),"""")"),"http://data.europa.eu/a4g/ontology#hasUnverifiedTenders")</f>
        <v>http://data.europa.eu/a4g/ontology#hasUnverifiedTenders</v>
      </c>
      <c r="U506" s="84" t="str">
        <f>IF(AND(LEFT(MasterCMCopy!$C506,6)="BT-197", MasterCMCopy!$C506&lt;&gt;MasterCMCopy!$C505),MasterCMCopy!$C506,"")</f>
        <v/>
      </c>
      <c r="V506" s="84" t="str">
        <f>IF(AND(LEFT(MasterCMCopy!$C506,6)="BT-197", MasterCMCopy!$C506&lt;&gt;MasterCMCopy!$C505), "In " &amp; MasterCMCopy!$C506 &amp; ", " &amp; MasterCMCopy!$D506 &amp; ", we link to the at-voc:non-publication-justification controlled list","")</f>
        <v/>
      </c>
      <c r="W506" s="84" t="str">
        <f>IF(AND(LEFT(MasterCMCopy!$C506,6)="BT-198", MasterCMCopy!$C506&lt;&gt;MasterCMCopy!$C505),MasterCMCopy!$C506,"")</f>
        <v/>
      </c>
      <c r="X506" s="84" t="str">
        <f>IF(AND(LEFT(MasterCMCopy!$C506,6)="BT-198", MasterCMCopy!$C506&lt;&gt;MasterCMCopy!$C505), MasterCMCopy!$D506 &amp; IF(AND(MasterCMCopy!$C506=MasterCMCopy!$C507, MasterCMCopy!$D506&lt;&gt;MasterCMCopy!$D507), (" (" &amp; MasterCMCopy!$D507 &amp; " below SDK 1.6)"), ""),"")</f>
        <v/>
      </c>
      <c r="Y506" s="84" t="str">
        <f t="shared" si="2"/>
        <v>tedm:MG-langString-hasConfidentialityJustification--NonPublishedInformation-ND-ReceivedSubmissionCountUnpublish</v>
      </c>
      <c r="Z506" s="84" t="str">
        <f t="shared" si="3"/>
        <v/>
      </c>
      <c r="AA506" s="84" t="str">
        <f>IF(AND(LEFT(MasterCMCopy!$C506,6)="BT-196", MasterCMCopy!$C506&lt;&gt;MasterCMCopy!$C505),MasterCMCopy!$C506,"")</f>
        <v/>
      </c>
      <c r="AB506" s="84" t="str">
        <f>IF(AND(LEFT(MasterCMCopy!$C506,6)="BT-196", MasterCMCopy!$C506&lt;&gt;MasterCMCopy!$C505), MasterCMCopy!$D506 &amp; " of " &amp; MasterCMCopy!$L506 &amp; " under " &amp; MasterCMCopy!$I506,"")</f>
        <v/>
      </c>
      <c r="AC506" s="84" t="str">
        <f t="shared" si="4"/>
        <v/>
      </c>
      <c r="AD506" s="84" t="str">
        <f t="shared" si="5"/>
        <v/>
      </c>
    </row>
    <row r="507">
      <c r="A507" s="84" t="str">
        <f t="shared" si="1"/>
        <v/>
      </c>
      <c r="B507" s="84" t="str">
        <f>IF(MasterCMCopy!$X507="","---", "tedm:" &amp; IF(LEFT(MasterCMCopy!$C507, 3)="ND-", IF(LEFT(MasterCMCopy!$C511, 3)="ND-", MasterCMCopy!$L513, MasterCMCopy!$L511) &amp; "-" &amp; MasterCMCopy!$C507, MasterCMCopy!$L507 &amp; "-" &amp; MasterCMCopy!$I507))</f>
        <v>tedm:MG-NonPublishedInformation-ND-ReceivedSubmissionCountUnpublish</v>
      </c>
      <c r="C507" s="85" t="str">
        <f>IF(AND(LEFT(MasterCMCopy!$C507,6)="BT-195", OR(LEFT(MasterCMCopy!$C506,3)="ND-",$B507&lt;&gt;$B506)),MasterCMCopy!$L507,"")</f>
        <v/>
      </c>
      <c r="D507" s="84" t="str">
        <f>IF(AND(LEFT(MasterCMCopy!$C507,3)="ND-", OR(MasterCMCopy!$N507&lt;&gt;MasterCMCopy!$N506, MasterCMCopy!$P507&lt;&gt;MasterCMCopy!$P506)),MasterCMCopy!$C507,"")</f>
        <v/>
      </c>
      <c r="E507" s="84" t="str">
        <f>IF(AND(LEFT(MasterCMCopy!$C507,3)="ND-", OR(MasterCMCopy!$N507&lt;&gt;MasterCMCopy!$N506, MasterCMCopy!$P507&lt;&gt;MasterCMCopy!$P506)),MasterCMCopy!$N507,"")</f>
        <v/>
      </c>
      <c r="F507" s="86" t="str">
        <f>IFERROR(__xludf.DUMMYFUNCTION("IF($E507="""", """", REGEXEXTRACT($E507,""efbc:FieldIdentifierCode[^\]]+""))"),"")</f>
        <v/>
      </c>
      <c r="G507" s="87" t="str">
        <f>MasterCMCopy!A507</f>
        <v/>
      </c>
      <c r="H507" s="87" t="str">
        <f>MasterCMCopy!B507</f>
        <v/>
      </c>
      <c r="J507" s="86" t="str">
        <f>IF(AND(LEFT(MasterCMCopy!$C507,3)="ND-", LEFT(MasterCMCopy!$X507,10)&lt;&gt;"epo:NonPub"),MasterCMCopy!$L507,"")</f>
        <v/>
      </c>
      <c r="K507" s="85" t="str">
        <f>IF(J507="", "", IF(J507="MG-Procedure", "ND-Root", MasterCMCopy!H507))</f>
        <v/>
      </c>
      <c r="L507" s="84" t="str">
        <f>IF($J507="", "", MasterCMCopy!$C507 &amp; " (concernsMaskedObject)")</f>
        <v/>
      </c>
      <c r="M507" s="84" t="str">
        <f>IFERROR(__xludf.DUMMYFUNCTION("IF($J507="""", """", ""Connection from NonPublishedInformation to "" &amp; REGEXEXTRACT(MasterCMCopy!$X507, "".*:(.*)"") &amp; "" under "" &amp; $J507 &amp; ""_"" &amp; $K507)"),"")</f>
        <v/>
      </c>
      <c r="N507" s="84" t="str">
        <f t="shared" si="6"/>
        <v/>
      </c>
      <c r="O507" s="86" t="str">
        <f>IFERROR(__xludf.DUMMYFUNCTION("IF($J507="""", """", IF($J507=""MG-Procedure"", """", REGEXREPLACE(MasterCMCopy!$P507,""\[[^\]]+\]"","""")))"),"")</f>
        <v/>
      </c>
      <c r="P507" s="83" t="str">
        <f>IFERROR(__xludf.DUMMYFUNCTION("REGEXREPLACE($O507,""[^/]+"","".."")"),"")</f>
        <v/>
      </c>
      <c r="Q507" s="84" t="str">
        <f>IF(AND(LEFT(MasterCMCopy!$C507,6)="BT-195", OR(MasterCMCopy!$O507&lt;&gt;MasterCMCopy!$O506,$G507&lt;&gt;$G506,$H507&lt;&gt;$H506)),MasterCMCopy!$C507,"")</f>
        <v>BT-195(BT-759)-LotResult</v>
      </c>
      <c r="R507" s="84" t="str">
        <f>IF(AND(LEFT(MasterCMCopy!$C507,6)="BT-195", OR(MasterCMCopy!$O507&lt;&gt;MasterCMCopy!$O506,$G507&lt;&gt;$G506,$H507&lt;&gt;$H506)), "The field " &amp; MasterCMCopy!$C507 &amp; ", " &amp; MasterCMCopy!$D507 &amp; ", specifies information to generate the URI of the masked property","")</f>
        <v>The field BT-195(BT-759)-LotResult, Unpublished Identifier, specifies information to generate the URI of the masked property</v>
      </c>
      <c r="S507" s="84" t="str">
        <f>IF(AND(LEFT(MasterCMCopy!$C507,6)="BT-195", OR(MasterCMCopy!$O507&lt;&gt;MasterCMCopy!$O506,$G507&lt;&gt;$G506,$H507&lt;&gt;$H506)),MasterCMCopy!$O507,"")</f>
        <v>efbc:FieldIdentifierCode/text()='rec-sub-cou' and ../efbc:StatisticsCode/text() = 't-oth-eea'</v>
      </c>
      <c r="T507" s="88" t="str">
        <f>IFERROR(__xludf.DUMMYFUNCTION("IF(AND(LEFT(MasterCMCopy!$C507,6)=""BT-195"", MasterCMCopy!$O507&lt;&gt;MasterCMCopy!$O506),IFNA(REGEXEXTRACT(MasterCMCopy!$Y507,""&lt;(.*)&gt;""),""UNKNOWN""),"""")"),"http://data.europa.eu/a4g/ontology#hasEEAReceivedTenders")</f>
        <v>http://data.europa.eu/a4g/ontology#hasEEAReceivedTenders</v>
      </c>
      <c r="U507" s="84" t="str">
        <f>IF(AND(LEFT(MasterCMCopy!$C507,6)="BT-197", MasterCMCopy!$C507&lt;&gt;MasterCMCopy!$C506),MasterCMCopy!$C507,"")</f>
        <v/>
      </c>
      <c r="V507" s="84" t="str">
        <f>IF(AND(LEFT(MasterCMCopy!$C507,6)="BT-197", MasterCMCopy!$C507&lt;&gt;MasterCMCopy!$C506), "In " &amp; MasterCMCopy!$C507 &amp; ", " &amp; MasterCMCopy!$D507 &amp; ", we link to the at-voc:non-publication-justification controlled list","")</f>
        <v/>
      </c>
      <c r="W507" s="84" t="str">
        <f>IF(AND(LEFT(MasterCMCopy!$C507,6)="BT-198", MasterCMCopy!$C507&lt;&gt;MasterCMCopy!$C506),MasterCMCopy!$C507,"")</f>
        <v/>
      </c>
      <c r="X507" s="84" t="str">
        <f>IF(AND(LEFT(MasterCMCopy!$C507,6)="BT-198", MasterCMCopy!$C507&lt;&gt;MasterCMCopy!$C506), MasterCMCopy!$D507 &amp; IF(AND(MasterCMCopy!$C507=MasterCMCopy!$C508, MasterCMCopy!$D507&lt;&gt;MasterCMCopy!$D508), (" (" &amp; MasterCMCopy!$D508 &amp; " below SDK 1.6)"), ""),"")</f>
        <v/>
      </c>
      <c r="Y507" s="84" t="str">
        <f t="shared" si="2"/>
        <v>tedm:MG-langString-hasConfidentialityJustification--NonPublishedInformation-ND-ReceivedSubmissionCountUnpublish</v>
      </c>
      <c r="Z507" s="84" t="str">
        <f t="shared" si="3"/>
        <v/>
      </c>
      <c r="AA507" s="84" t="str">
        <f>IF(AND(LEFT(MasterCMCopy!$C507,6)="BT-196", MasterCMCopy!$C507&lt;&gt;MasterCMCopy!$C506),MasterCMCopy!$C507,"")</f>
        <v/>
      </c>
      <c r="AB507" s="84" t="str">
        <f>IF(AND(LEFT(MasterCMCopy!$C507,6)="BT-196", MasterCMCopy!$C507&lt;&gt;MasterCMCopy!$C506), MasterCMCopy!$D507 &amp; " of " &amp; MasterCMCopy!$L507 &amp; " under " &amp; MasterCMCopy!$I507,"")</f>
        <v/>
      </c>
      <c r="AC507" s="84" t="str">
        <f t="shared" si="4"/>
        <v/>
      </c>
      <c r="AD507" s="84" t="str">
        <f t="shared" si="5"/>
        <v/>
      </c>
    </row>
    <row r="508">
      <c r="A508" s="84" t="str">
        <f t="shared" si="1"/>
        <v/>
      </c>
      <c r="B508" s="84" t="str">
        <f>IF(MasterCMCopy!$X508="","---", "tedm:" &amp; IF(LEFT(MasterCMCopy!$C508, 3)="ND-", IF(LEFT(MasterCMCopy!$C512, 3)="ND-", MasterCMCopy!$L514, MasterCMCopy!$L512) &amp; "-" &amp; MasterCMCopy!$C508, MasterCMCopy!$L508 &amp; "-" &amp; MasterCMCopy!$I508))</f>
        <v>tedm:MG-NonPublishedInformation-ND-ReceivedSubmissionCountUnpublish</v>
      </c>
      <c r="C508" s="85" t="str">
        <f>IF(AND(LEFT(MasterCMCopy!$C508,6)="BT-195", OR(LEFT(MasterCMCopy!$C507,3)="ND-",$B508&lt;&gt;$B507)),MasterCMCopy!$L508,"")</f>
        <v/>
      </c>
      <c r="D508" s="84" t="str">
        <f>IF(AND(LEFT(MasterCMCopy!$C508,3)="ND-", OR(MasterCMCopy!$N508&lt;&gt;MasterCMCopy!$N507, MasterCMCopy!$P508&lt;&gt;MasterCMCopy!$P507)),MasterCMCopy!$C508,"")</f>
        <v/>
      </c>
      <c r="E508" s="84" t="str">
        <f>IF(AND(LEFT(MasterCMCopy!$C508,3)="ND-", OR(MasterCMCopy!$N508&lt;&gt;MasterCMCopy!$N507, MasterCMCopy!$P508&lt;&gt;MasterCMCopy!$P507)),MasterCMCopy!$N508,"")</f>
        <v/>
      </c>
      <c r="F508" s="86" t="str">
        <f>IFERROR(__xludf.DUMMYFUNCTION("IF($E508="""", """", REGEXEXTRACT($E508,""efbc:FieldIdentifierCode[^\]]+""))"),"")</f>
        <v/>
      </c>
      <c r="G508" s="87" t="str">
        <f>MasterCMCopy!A508</f>
        <v/>
      </c>
      <c r="H508" s="87" t="str">
        <f>MasterCMCopy!B508</f>
        <v/>
      </c>
      <c r="J508" s="86" t="str">
        <f>IF(AND(LEFT(MasterCMCopy!$C508,3)="ND-", LEFT(MasterCMCopy!$X508,10)&lt;&gt;"epo:NonPub"),MasterCMCopy!$L508,"")</f>
        <v/>
      </c>
      <c r="K508" s="85" t="str">
        <f>IF(J508="", "", IF(J508="MG-Procedure", "ND-Root", MasterCMCopy!H508))</f>
        <v/>
      </c>
      <c r="L508" s="84" t="str">
        <f>IF($J508="", "", MasterCMCopy!$C508 &amp; " (concernsMaskedObject)")</f>
        <v/>
      </c>
      <c r="M508" s="84" t="str">
        <f>IFERROR(__xludf.DUMMYFUNCTION("IF($J508="""", """", ""Connection from NonPublishedInformation to "" &amp; REGEXEXTRACT(MasterCMCopy!$X508, "".*:(.*)"") &amp; "" under "" &amp; $J508 &amp; ""_"" &amp; $K508)"),"")</f>
        <v/>
      </c>
      <c r="N508" s="84" t="str">
        <f t="shared" si="6"/>
        <v/>
      </c>
      <c r="O508" s="86" t="str">
        <f>IFERROR(__xludf.DUMMYFUNCTION("IF($J508="""", """", IF($J508=""MG-Procedure"", """", REGEXREPLACE(MasterCMCopy!$P508,""\[[^\]]+\]"","""")))"),"")</f>
        <v/>
      </c>
      <c r="P508" s="83" t="str">
        <f>IFERROR(__xludf.DUMMYFUNCTION("REGEXREPLACE($O508,""[^/]+"","".."")"),"")</f>
        <v/>
      </c>
      <c r="Q508" s="84" t="str">
        <f>IF(AND(LEFT(MasterCMCopy!$C508,6)="BT-195", OR(MasterCMCopy!$O508&lt;&gt;MasterCMCopy!$O507,$G508&lt;&gt;$G507,$H508&lt;&gt;$H507)),MasterCMCopy!$C508,"")</f>
        <v>BT-195(BT-759)-LotResult</v>
      </c>
      <c r="R508" s="84" t="str">
        <f>IF(AND(LEFT(MasterCMCopy!$C508,6)="BT-195", OR(MasterCMCopy!$O508&lt;&gt;MasterCMCopy!$O507,$G508&lt;&gt;$G507,$H508&lt;&gt;$H507)), "The field " &amp; MasterCMCopy!$C508 &amp; ", " &amp; MasterCMCopy!$D508 &amp; ", specifies information to generate the URI of the masked property","")</f>
        <v>The field BT-195(BT-759)-LotResult, Unpublished Identifier, specifies information to generate the URI of the masked property</v>
      </c>
      <c r="S508" s="84" t="str">
        <f>IF(AND(LEFT(MasterCMCopy!$C508,6)="BT-195", OR(MasterCMCopy!$O508&lt;&gt;MasterCMCopy!$O507,$G508&lt;&gt;$G507,$H508&lt;&gt;$H507)),MasterCMCopy!$O508,"")</f>
        <v>efbc:FieldIdentifierCode/text()='rec-sub-cou' and ../efbc:StatisticsCode/text() = 't-small'</v>
      </c>
      <c r="T508" s="88" t="str">
        <f>IFERROR(__xludf.DUMMYFUNCTION("IF(AND(LEFT(MasterCMCopy!$C508,6)=""BT-195"", MasterCMCopy!$O508&lt;&gt;MasterCMCopy!$O507),IFNA(REGEXEXTRACT(MasterCMCopy!$Y508,""&lt;(.*)&gt;""),""UNKNOWN""),"""")"),"http://data.europa.eu/a4g/ontology#hasReceivedSmallTenders")</f>
        <v>http://data.europa.eu/a4g/ontology#hasReceivedSmallTenders</v>
      </c>
      <c r="U508" s="84" t="str">
        <f>IF(AND(LEFT(MasterCMCopy!$C508,6)="BT-197", MasterCMCopy!$C508&lt;&gt;MasterCMCopy!$C507),MasterCMCopy!$C508,"")</f>
        <v/>
      </c>
      <c r="V508" s="84" t="str">
        <f>IF(AND(LEFT(MasterCMCopy!$C508,6)="BT-197", MasterCMCopy!$C508&lt;&gt;MasterCMCopy!$C507), "In " &amp; MasterCMCopy!$C508 &amp; ", " &amp; MasterCMCopy!$D508 &amp; ", we link to the at-voc:non-publication-justification controlled list","")</f>
        <v/>
      </c>
      <c r="W508" s="84" t="str">
        <f>IF(AND(LEFT(MasterCMCopy!$C508,6)="BT-198", MasterCMCopy!$C508&lt;&gt;MasterCMCopy!$C507),MasterCMCopy!$C508,"")</f>
        <v/>
      </c>
      <c r="X508" s="84" t="str">
        <f>IF(AND(LEFT(MasterCMCopy!$C508,6)="BT-198", MasterCMCopy!$C508&lt;&gt;MasterCMCopy!$C507), MasterCMCopy!$D508 &amp; IF(AND(MasterCMCopy!$C508=MasterCMCopy!$C509, MasterCMCopy!$D508&lt;&gt;MasterCMCopy!$D509), (" (" &amp; MasterCMCopy!$D509 &amp; " below SDK 1.6)"), ""),"")</f>
        <v/>
      </c>
      <c r="Y508" s="84" t="str">
        <f t="shared" si="2"/>
        <v>tedm:MG-langString-hasConfidentialityJustification--NonPublishedInformation-ND-ReceivedSubmissionCountUnpublish</v>
      </c>
      <c r="Z508" s="84" t="str">
        <f t="shared" si="3"/>
        <v/>
      </c>
      <c r="AA508" s="84" t="str">
        <f>IF(AND(LEFT(MasterCMCopy!$C508,6)="BT-196", MasterCMCopy!$C508&lt;&gt;MasterCMCopy!$C507),MasterCMCopy!$C508,"")</f>
        <v/>
      </c>
      <c r="AB508" s="84" t="str">
        <f>IF(AND(LEFT(MasterCMCopy!$C508,6)="BT-196", MasterCMCopy!$C508&lt;&gt;MasterCMCopy!$C507), MasterCMCopy!$D508 &amp; " of " &amp; MasterCMCopy!$L508 &amp; " under " &amp; MasterCMCopy!$I508,"")</f>
        <v/>
      </c>
      <c r="AC508" s="84" t="str">
        <f t="shared" si="4"/>
        <v/>
      </c>
      <c r="AD508" s="84" t="str">
        <f t="shared" si="5"/>
        <v/>
      </c>
    </row>
    <row r="509">
      <c r="A509" s="84" t="str">
        <f t="shared" si="1"/>
        <v/>
      </c>
      <c r="B509" s="84" t="str">
        <f>IF(MasterCMCopy!$X509="","---", "tedm:" &amp; IF(LEFT(MasterCMCopy!$C509, 3)="ND-", IF(LEFT(MasterCMCopy!$C513, 3)="ND-", MasterCMCopy!$L515, MasterCMCopy!$L513) &amp; "-" &amp; MasterCMCopy!$C509, MasterCMCopy!$L509 &amp; "-" &amp; MasterCMCopy!$I509))</f>
        <v>tedm:MG-NonPublishedInformation-ND-ReceivedSubmissionCountUnpublish</v>
      </c>
      <c r="C509" s="85" t="str">
        <f>IF(AND(LEFT(MasterCMCopy!$C509,6)="BT-195", OR(LEFT(MasterCMCopy!$C508,3)="ND-",$B509&lt;&gt;$B508)),MasterCMCopy!$L509,"")</f>
        <v/>
      </c>
      <c r="D509" s="84" t="str">
        <f>IF(AND(LEFT(MasterCMCopy!$C509,3)="ND-", OR(MasterCMCopy!$N509&lt;&gt;MasterCMCopy!$N508, MasterCMCopy!$P509&lt;&gt;MasterCMCopy!$P508)),MasterCMCopy!$C509,"")</f>
        <v/>
      </c>
      <c r="E509" s="84" t="str">
        <f>IF(AND(LEFT(MasterCMCopy!$C509,3)="ND-", OR(MasterCMCopy!$N509&lt;&gt;MasterCMCopy!$N508, MasterCMCopy!$P509&lt;&gt;MasterCMCopy!$P508)),MasterCMCopy!$N509,"")</f>
        <v/>
      </c>
      <c r="F509" s="86" t="str">
        <f>IFERROR(__xludf.DUMMYFUNCTION("IF($E509="""", """", REGEXEXTRACT($E509,""efbc:FieldIdentifierCode[^\]]+""))"),"")</f>
        <v/>
      </c>
      <c r="G509" s="87" t="str">
        <f>MasterCMCopy!A509</f>
        <v/>
      </c>
      <c r="H509" s="87" t="str">
        <f>MasterCMCopy!B509</f>
        <v/>
      </c>
      <c r="J509" s="86" t="str">
        <f>IF(AND(LEFT(MasterCMCopy!$C509,3)="ND-", LEFT(MasterCMCopy!$X509,10)&lt;&gt;"epo:NonPub"),MasterCMCopy!$L509,"")</f>
        <v/>
      </c>
      <c r="K509" s="85" t="str">
        <f>IF(J509="", "", IF(J509="MG-Procedure", "ND-Root", MasterCMCopy!H509))</f>
        <v/>
      </c>
      <c r="L509" s="84" t="str">
        <f>IF($J509="", "", MasterCMCopy!$C509 &amp; " (concernsMaskedObject)")</f>
        <v/>
      </c>
      <c r="M509" s="84" t="str">
        <f>IFERROR(__xludf.DUMMYFUNCTION("IF($J509="""", """", ""Connection from NonPublishedInformation to "" &amp; REGEXEXTRACT(MasterCMCopy!$X509, "".*:(.*)"") &amp; "" under "" &amp; $J509 &amp; ""_"" &amp; $K509)"),"")</f>
        <v/>
      </c>
      <c r="N509" s="84" t="str">
        <f t="shared" si="6"/>
        <v/>
      </c>
      <c r="O509" s="86" t="str">
        <f>IFERROR(__xludf.DUMMYFUNCTION("IF($J509="""", """", IF($J509=""MG-Procedure"", """", REGEXREPLACE(MasterCMCopy!$P509,""\[[^\]]+\]"","""")))"),"")</f>
        <v/>
      </c>
      <c r="P509" s="83" t="str">
        <f>IFERROR(__xludf.DUMMYFUNCTION("REGEXREPLACE($O509,""[^/]+"","".."")"),"")</f>
        <v/>
      </c>
      <c r="Q509" s="84" t="str">
        <f>IF(AND(LEFT(MasterCMCopy!$C509,6)="BT-195", OR(MasterCMCopy!$O509&lt;&gt;MasterCMCopy!$O508,$G509&lt;&gt;$G508,$H509&lt;&gt;$H508)),MasterCMCopy!$C509,"")</f>
        <v>BT-195(BT-759)-LotResult</v>
      </c>
      <c r="R509" s="84" t="str">
        <f>IF(AND(LEFT(MasterCMCopy!$C509,6)="BT-195", OR(MasterCMCopy!$O509&lt;&gt;MasterCMCopy!$O508,$G509&lt;&gt;$G508,$H509&lt;&gt;$H508)), "The field " &amp; MasterCMCopy!$C509 &amp; ", " &amp; MasterCMCopy!$D509 &amp; ", specifies information to generate the URI of the masked property","")</f>
        <v>The field BT-195(BT-759)-LotResult, Unpublished Identifier, specifies information to generate the URI of the masked property</v>
      </c>
      <c r="S509" s="84" t="str">
        <f>IF(AND(LEFT(MasterCMCopy!$C509,6)="BT-195", OR(MasterCMCopy!$O509&lt;&gt;MasterCMCopy!$O508,$G509&lt;&gt;$G508,$H509&lt;&gt;$H508)),MasterCMCopy!$O509,"")</f>
        <v>efbc:FieldIdentifierCode/text()='rec-sub-cou' and ../efbc:StatisticsCode/text() = 't-sme'</v>
      </c>
      <c r="T509" s="88" t="str">
        <f>IFERROR(__xludf.DUMMYFUNCTION("IF(AND(LEFT(MasterCMCopy!$C509,6)=""BT-195"", MasterCMCopy!$O509&lt;&gt;MasterCMCopy!$O508),IFNA(REGEXEXTRACT(MasterCMCopy!$Y509,""&lt;(.*)&gt;""),""UNKNOWN""),"""")"),"http://data.europa.eu/a4g/ontology#hasSMEReceivedTenders")</f>
        <v>http://data.europa.eu/a4g/ontology#hasSMEReceivedTenders</v>
      </c>
      <c r="U509" s="84" t="str">
        <f>IF(AND(LEFT(MasterCMCopy!$C509,6)="BT-197", MasterCMCopy!$C509&lt;&gt;MasterCMCopy!$C508),MasterCMCopy!$C509,"")</f>
        <v/>
      </c>
      <c r="V509" s="84" t="str">
        <f>IF(AND(LEFT(MasterCMCopy!$C509,6)="BT-197", MasterCMCopy!$C509&lt;&gt;MasterCMCopy!$C508), "In " &amp; MasterCMCopy!$C509 &amp; ", " &amp; MasterCMCopy!$D509 &amp; ", we link to the at-voc:non-publication-justification controlled list","")</f>
        <v/>
      </c>
      <c r="W509" s="84" t="str">
        <f>IF(AND(LEFT(MasterCMCopy!$C509,6)="BT-198", MasterCMCopy!$C509&lt;&gt;MasterCMCopy!$C508),MasterCMCopy!$C509,"")</f>
        <v/>
      </c>
      <c r="X509" s="84" t="str">
        <f>IF(AND(LEFT(MasterCMCopy!$C509,6)="BT-198", MasterCMCopy!$C509&lt;&gt;MasterCMCopy!$C508), MasterCMCopy!$D509 &amp; IF(AND(MasterCMCopy!$C509=MasterCMCopy!$C510, MasterCMCopy!$D509&lt;&gt;MasterCMCopy!$D510), (" (" &amp; MasterCMCopy!$D510 &amp; " below SDK 1.6)"), ""),"")</f>
        <v/>
      </c>
      <c r="Y509" s="84" t="str">
        <f t="shared" si="2"/>
        <v>tedm:MG-langString-hasConfidentialityJustification--NonPublishedInformation-ND-ReceivedSubmissionCountUnpublish</v>
      </c>
      <c r="Z509" s="84" t="str">
        <f t="shared" si="3"/>
        <v/>
      </c>
      <c r="AA509" s="84" t="str">
        <f>IF(AND(LEFT(MasterCMCopy!$C509,6)="BT-196", MasterCMCopy!$C509&lt;&gt;MasterCMCopy!$C508),MasterCMCopy!$C509,"")</f>
        <v/>
      </c>
      <c r="AB509" s="84" t="str">
        <f>IF(AND(LEFT(MasterCMCopy!$C509,6)="BT-196", MasterCMCopy!$C509&lt;&gt;MasterCMCopy!$C508), MasterCMCopy!$D509 &amp; " of " &amp; MasterCMCopy!$L509 &amp; " under " &amp; MasterCMCopy!$I509,"")</f>
        <v/>
      </c>
      <c r="AC509" s="84" t="str">
        <f t="shared" si="4"/>
        <v/>
      </c>
      <c r="AD509" s="84" t="str">
        <f t="shared" si="5"/>
        <v/>
      </c>
    </row>
    <row r="510">
      <c r="A510" s="84" t="str">
        <f t="shared" si="1"/>
        <v/>
      </c>
      <c r="B510" s="84" t="str">
        <f>IF(MasterCMCopy!$X510="","---", "tedm:" &amp; IF(LEFT(MasterCMCopy!$C510, 3)="ND-", IF(LEFT(MasterCMCopy!$C514, 3)="ND-", MasterCMCopy!$L516, MasterCMCopy!$L514) &amp; "-" &amp; MasterCMCopy!$C510, MasterCMCopy!$L510 &amp; "-" &amp; MasterCMCopy!$I510))</f>
        <v>tedm:MG-NonPublishedInformation-ND-ReceivedSubmissionCountUnpublish</v>
      </c>
      <c r="C510" s="85" t="str">
        <f>IF(AND(LEFT(MasterCMCopy!$C510,6)="BT-195", OR(LEFT(MasterCMCopy!$C509,3)="ND-",$B510&lt;&gt;$B509)),MasterCMCopy!$L510,"")</f>
        <v/>
      </c>
      <c r="D510" s="84" t="str">
        <f>IF(AND(LEFT(MasterCMCopy!$C510,3)="ND-", OR(MasterCMCopy!$N510&lt;&gt;MasterCMCopy!$N509, MasterCMCopy!$P510&lt;&gt;MasterCMCopy!$P509)),MasterCMCopy!$C510,"")</f>
        <v/>
      </c>
      <c r="E510" s="84" t="str">
        <f>IF(AND(LEFT(MasterCMCopy!$C510,3)="ND-", OR(MasterCMCopy!$N510&lt;&gt;MasterCMCopy!$N509, MasterCMCopy!$P510&lt;&gt;MasterCMCopy!$P509)),MasterCMCopy!$N510,"")</f>
        <v/>
      </c>
      <c r="F510" s="86" t="str">
        <f>IFERROR(__xludf.DUMMYFUNCTION("IF($E510="""", """", REGEXEXTRACT($E510,""efbc:FieldIdentifierCode[^\]]+""))"),"")</f>
        <v/>
      </c>
      <c r="G510" s="87" t="str">
        <f>MasterCMCopy!A510</f>
        <v/>
      </c>
      <c r="H510" s="87" t="str">
        <f>MasterCMCopy!B510</f>
        <v/>
      </c>
      <c r="J510" s="86" t="str">
        <f>IF(AND(LEFT(MasterCMCopy!$C510,3)="ND-", LEFT(MasterCMCopy!$X510,10)&lt;&gt;"epo:NonPub"),MasterCMCopy!$L510,"")</f>
        <v/>
      </c>
      <c r="K510" s="85" t="str">
        <f>IF(J510="", "", IF(J510="MG-Procedure", "ND-Root", MasterCMCopy!H510))</f>
        <v/>
      </c>
      <c r="L510" s="84" t="str">
        <f>IF($J510="", "", MasterCMCopy!$C510 &amp; " (concernsMaskedObject)")</f>
        <v/>
      </c>
      <c r="M510" s="84" t="str">
        <f>IFERROR(__xludf.DUMMYFUNCTION("IF($J510="""", """", ""Connection from NonPublishedInformation to "" &amp; REGEXEXTRACT(MasterCMCopy!$X510, "".*:(.*)"") &amp; "" under "" &amp; $J510 &amp; ""_"" &amp; $K510)"),"")</f>
        <v/>
      </c>
      <c r="N510" s="84" t="str">
        <f t="shared" si="6"/>
        <v/>
      </c>
      <c r="O510" s="86" t="str">
        <f>IFERROR(__xludf.DUMMYFUNCTION("IF($J510="""", """", IF($J510=""MG-Procedure"", """", REGEXREPLACE(MasterCMCopy!$P510,""\[[^\]]+\]"","""")))"),"")</f>
        <v/>
      </c>
      <c r="P510" s="83" t="str">
        <f>IFERROR(__xludf.DUMMYFUNCTION("REGEXREPLACE($O510,""[^/]+"","".."")"),"")</f>
        <v/>
      </c>
      <c r="Q510" s="84" t="str">
        <f>IF(AND(LEFT(MasterCMCopy!$C510,6)="BT-195", OR(MasterCMCopy!$O510&lt;&gt;MasterCMCopy!$O509,$G510&lt;&gt;$G509,$H510&lt;&gt;$H509)),MasterCMCopy!$C510,"")</f>
        <v>BT-195(BT-759)-LotResult</v>
      </c>
      <c r="R510" s="84" t="str">
        <f>IF(AND(LEFT(MasterCMCopy!$C510,6)="BT-195", OR(MasterCMCopy!$O510&lt;&gt;MasterCMCopy!$O509,$G510&lt;&gt;$G509,$H510&lt;&gt;$H509)), "The field " &amp; MasterCMCopy!$C510 &amp; ", " &amp; MasterCMCopy!$D510 &amp; ", specifies information to generate the URI of the masked property","")</f>
        <v>The field BT-195(BT-759)-LotResult, Unpublished Identifier, specifies information to generate the URI of the masked property</v>
      </c>
      <c r="S510" s="84" t="str">
        <f>IF(AND(LEFT(MasterCMCopy!$C510,6)="BT-195", OR(MasterCMCopy!$O510&lt;&gt;MasterCMCopy!$O509,$G510&lt;&gt;$G509,$H510&lt;&gt;$H509)),MasterCMCopy!$O510,"")</f>
        <v>efbc:FieldIdentifierCode/text()='rec-sub-cou' and ../efbc:StatisticsCode/text() = 't-verif-inad'</v>
      </c>
      <c r="T510" s="88" t="str">
        <f>IFERROR(__xludf.DUMMYFUNCTION("IF(AND(LEFT(MasterCMCopy!$C510,6)=""BT-195"", MasterCMCopy!$O510&lt;&gt;MasterCMCopy!$O509),IFNA(REGEXEXTRACT(MasterCMCopy!$Y510,""&lt;(.*)&gt;""),""UNKNOWN""),"""")"),"http://data.europa.eu/a4g/ontology#hasInadmissibleTenders")</f>
        <v>http://data.europa.eu/a4g/ontology#hasInadmissibleTenders</v>
      </c>
      <c r="U510" s="84" t="str">
        <f>IF(AND(LEFT(MasterCMCopy!$C510,6)="BT-197", MasterCMCopy!$C510&lt;&gt;MasterCMCopy!$C509),MasterCMCopy!$C510,"")</f>
        <v/>
      </c>
      <c r="V510" s="84" t="str">
        <f>IF(AND(LEFT(MasterCMCopy!$C510,6)="BT-197", MasterCMCopy!$C510&lt;&gt;MasterCMCopy!$C509), "In " &amp; MasterCMCopy!$C510 &amp; ", " &amp; MasterCMCopy!$D510 &amp; ", we link to the at-voc:non-publication-justification controlled list","")</f>
        <v/>
      </c>
      <c r="W510" s="84" t="str">
        <f>IF(AND(LEFT(MasterCMCopy!$C510,6)="BT-198", MasterCMCopy!$C510&lt;&gt;MasterCMCopy!$C509),MasterCMCopy!$C510,"")</f>
        <v/>
      </c>
      <c r="X510" s="84" t="str">
        <f>IF(AND(LEFT(MasterCMCopy!$C510,6)="BT-198", MasterCMCopy!$C510&lt;&gt;MasterCMCopy!$C509), MasterCMCopy!$D510 &amp; IF(AND(MasterCMCopy!$C510=MasterCMCopy!$C511, MasterCMCopy!$D510&lt;&gt;MasterCMCopy!$D511), (" (" &amp; MasterCMCopy!$D511 &amp; " below SDK 1.6)"), ""),"")</f>
        <v/>
      </c>
      <c r="Y510" s="84" t="str">
        <f t="shared" si="2"/>
        <v>tedm:MG-langString-hasConfidentialityJustification--NonPublishedInformation-ND-ReceivedSubmissionCountUnpublish</v>
      </c>
      <c r="Z510" s="84" t="str">
        <f t="shared" si="3"/>
        <v/>
      </c>
      <c r="AA510" s="84" t="str">
        <f>IF(AND(LEFT(MasterCMCopy!$C510,6)="BT-196", MasterCMCopy!$C510&lt;&gt;MasterCMCopy!$C509),MasterCMCopy!$C510,"")</f>
        <v/>
      </c>
      <c r="AB510" s="84" t="str">
        <f>IF(AND(LEFT(MasterCMCopy!$C510,6)="BT-196", MasterCMCopy!$C510&lt;&gt;MasterCMCopy!$C509), MasterCMCopy!$D510 &amp; " of " &amp; MasterCMCopy!$L510 &amp; " under " &amp; MasterCMCopy!$I510,"")</f>
        <v/>
      </c>
      <c r="AC510" s="84" t="str">
        <f t="shared" si="4"/>
        <v/>
      </c>
      <c r="AD510" s="84" t="str">
        <f t="shared" si="5"/>
        <v/>
      </c>
    </row>
    <row r="511">
      <c r="A511" s="84" t="str">
        <f t="shared" si="1"/>
        <v/>
      </c>
      <c r="B511" s="84" t="str">
        <f>IF(MasterCMCopy!$X511="","---", "tedm:" &amp; IF(LEFT(MasterCMCopy!$C511, 3)="ND-", IF(LEFT(MasterCMCopy!$C515, 3)="ND-", MasterCMCopy!$L517, MasterCMCopy!$L515) &amp; "-" &amp; MasterCMCopy!$C511, MasterCMCopy!$L511 &amp; "-" &amp; MasterCMCopy!$I511))</f>
        <v>tedm:MG-NonPublishedInformation-ND-ReceivedSubmissionCountUnpublish</v>
      </c>
      <c r="C511" s="85" t="str">
        <f>IF(AND(LEFT(MasterCMCopy!$C511,6)="BT-195", OR(LEFT(MasterCMCopy!$C510,3)="ND-",$B511&lt;&gt;$B510)),MasterCMCopy!$L511,"")</f>
        <v/>
      </c>
      <c r="D511" s="84" t="str">
        <f>IF(AND(LEFT(MasterCMCopy!$C511,3)="ND-", OR(MasterCMCopy!$N511&lt;&gt;MasterCMCopy!$N510, MasterCMCopy!$P511&lt;&gt;MasterCMCopy!$P510)),MasterCMCopy!$C511,"")</f>
        <v/>
      </c>
      <c r="E511" s="84" t="str">
        <f>IF(AND(LEFT(MasterCMCopy!$C511,3)="ND-", OR(MasterCMCopy!$N511&lt;&gt;MasterCMCopy!$N510, MasterCMCopy!$P511&lt;&gt;MasterCMCopy!$P510)),MasterCMCopy!$N511,"")</f>
        <v/>
      </c>
      <c r="F511" s="86" t="str">
        <f>IFERROR(__xludf.DUMMYFUNCTION("IF($E511="""", """", REGEXEXTRACT($E511,""efbc:FieldIdentifierCode[^\]]+""))"),"")</f>
        <v/>
      </c>
      <c r="G511" s="87" t="str">
        <f>MasterCMCopy!A511</f>
        <v/>
      </c>
      <c r="H511" s="87" t="str">
        <f>MasterCMCopy!B511</f>
        <v/>
      </c>
      <c r="J511" s="86" t="str">
        <f>IF(AND(LEFT(MasterCMCopy!$C511,3)="ND-", LEFT(MasterCMCopy!$X511,10)&lt;&gt;"epo:NonPub"),MasterCMCopy!$L511,"")</f>
        <v/>
      </c>
      <c r="K511" s="85" t="str">
        <f>IF(J511="", "", IF(J511="MG-Procedure", "ND-Root", MasterCMCopy!H511))</f>
        <v/>
      </c>
      <c r="L511" s="84" t="str">
        <f>IF($J511="", "", MasterCMCopy!$C511 &amp; " (concernsMaskedObject)")</f>
        <v/>
      </c>
      <c r="M511" s="84" t="str">
        <f>IFERROR(__xludf.DUMMYFUNCTION("IF($J511="""", """", ""Connection from NonPublishedInformation to "" &amp; REGEXEXTRACT(MasterCMCopy!$X511, "".*:(.*)"") &amp; "" under "" &amp; $J511 &amp; ""_"" &amp; $K511)"),"")</f>
        <v/>
      </c>
      <c r="N511" s="84" t="str">
        <f t="shared" si="6"/>
        <v/>
      </c>
      <c r="O511" s="86" t="str">
        <f>IFERROR(__xludf.DUMMYFUNCTION("IF($J511="""", """", IF($J511=""MG-Procedure"", """", REGEXREPLACE(MasterCMCopy!$P511,""\[[^\]]+\]"","""")))"),"")</f>
        <v/>
      </c>
      <c r="P511" s="83" t="str">
        <f>IFERROR(__xludf.DUMMYFUNCTION("REGEXREPLACE($O511,""[^/]+"","".."")"),"")</f>
        <v/>
      </c>
      <c r="Q511" s="84" t="str">
        <f>IF(AND(LEFT(MasterCMCopy!$C511,6)="BT-195", OR(MasterCMCopy!$O511&lt;&gt;MasterCMCopy!$O510,$G511&lt;&gt;$G510,$H511&lt;&gt;$H510)),MasterCMCopy!$C511,"")</f>
        <v>BT-195(BT-759)-LotResult</v>
      </c>
      <c r="R511" s="84" t="str">
        <f>IF(AND(LEFT(MasterCMCopy!$C511,6)="BT-195", OR(MasterCMCopy!$O511&lt;&gt;MasterCMCopy!$O510,$G511&lt;&gt;$G510,$H511&lt;&gt;$H510)), "The field " &amp; MasterCMCopy!$C511 &amp; ", " &amp; MasterCMCopy!$D511 &amp; ", specifies information to generate the URI of the masked property","")</f>
        <v>The field BT-195(BT-759)-LotResult, Unpublished Identifier, specifies information to generate the URI of the masked property</v>
      </c>
      <c r="S511" s="84" t="str">
        <f>IF(AND(LEFT(MasterCMCopy!$C511,6)="BT-195", OR(MasterCMCopy!$O511&lt;&gt;MasterCMCopy!$O510,$G511&lt;&gt;$G510,$H511&lt;&gt;$H510)),MasterCMCopy!$O511,"")</f>
        <v>efbc:FieldIdentifierCode/text()='rec-sub-cou' and ../efbc:StatisticsCode/text() = 't-verif-inad-low'</v>
      </c>
      <c r="T511" s="88" t="str">
        <f>IFERROR(__xludf.DUMMYFUNCTION("IF(AND(LEFT(MasterCMCopy!$C511,6)=""BT-195"", MasterCMCopy!$O511&lt;&gt;MasterCMCopy!$O510),IFNA(REGEXEXTRACT(MasterCMCopy!$Y511,""&lt;(.*)&gt;""),""UNKNOWN""),"""")"),"http://data.europa.eu/a4g/ontology#hasAbnormallyLowTenders")</f>
        <v>http://data.europa.eu/a4g/ontology#hasAbnormallyLowTenders</v>
      </c>
      <c r="U511" s="84" t="str">
        <f>IF(AND(LEFT(MasterCMCopy!$C511,6)="BT-197", MasterCMCopy!$C511&lt;&gt;MasterCMCopy!$C510),MasterCMCopy!$C511,"")</f>
        <v/>
      </c>
      <c r="V511" s="84" t="str">
        <f>IF(AND(LEFT(MasterCMCopy!$C511,6)="BT-197", MasterCMCopy!$C511&lt;&gt;MasterCMCopy!$C510), "In " &amp; MasterCMCopy!$C511 &amp; ", " &amp; MasterCMCopy!$D511 &amp; ", we link to the at-voc:non-publication-justification controlled list","")</f>
        <v/>
      </c>
      <c r="W511" s="84" t="str">
        <f>IF(AND(LEFT(MasterCMCopy!$C511,6)="BT-198", MasterCMCopy!$C511&lt;&gt;MasterCMCopy!$C510),MasterCMCopy!$C511,"")</f>
        <v/>
      </c>
      <c r="X511" s="84" t="str">
        <f>IF(AND(LEFT(MasterCMCopy!$C511,6)="BT-198", MasterCMCopy!$C511&lt;&gt;MasterCMCopy!$C510), MasterCMCopy!$D511 &amp; IF(AND(MasterCMCopy!$C511=MasterCMCopy!$C512, MasterCMCopy!$D511&lt;&gt;MasterCMCopy!$D512), (" (" &amp; MasterCMCopy!$D512 &amp; " below SDK 1.6)"), ""),"")</f>
        <v/>
      </c>
      <c r="Y511" s="84" t="str">
        <f t="shared" si="2"/>
        <v>tedm:MG-langString-hasConfidentialityJustification--NonPublishedInformation-ND-ReceivedSubmissionCountUnpublish</v>
      </c>
      <c r="Z511" s="84" t="str">
        <f t="shared" si="3"/>
        <v/>
      </c>
      <c r="AA511" s="84" t="str">
        <f>IF(AND(LEFT(MasterCMCopy!$C511,6)="BT-196", MasterCMCopy!$C511&lt;&gt;MasterCMCopy!$C510),MasterCMCopy!$C511,"")</f>
        <v/>
      </c>
      <c r="AB511" s="84" t="str">
        <f>IF(AND(LEFT(MasterCMCopy!$C511,6)="BT-196", MasterCMCopy!$C511&lt;&gt;MasterCMCopy!$C510), MasterCMCopy!$D511 &amp; " of " &amp; MasterCMCopy!$L511 &amp; " under " &amp; MasterCMCopy!$I511,"")</f>
        <v/>
      </c>
      <c r="AC511" s="84" t="str">
        <f t="shared" si="4"/>
        <v/>
      </c>
      <c r="AD511" s="84" t="str">
        <f t="shared" si="5"/>
        <v/>
      </c>
    </row>
    <row r="512">
      <c r="A512" s="84" t="str">
        <f t="shared" si="1"/>
        <v/>
      </c>
      <c r="B512" s="84" t="str">
        <f>IF(MasterCMCopy!$X512="","---", "tedm:" &amp; IF(LEFT(MasterCMCopy!$C512, 3)="ND-", IF(LEFT(MasterCMCopy!$C516, 3)="ND-", MasterCMCopy!$L518, MasterCMCopy!$L516) &amp; "-" &amp; MasterCMCopy!$C512, MasterCMCopy!$L512 &amp; "-" &amp; MasterCMCopy!$I512))</f>
        <v>tedm:MG-NonPublishedInformation-ND-ReceivedSubmissionCountUnpublish</v>
      </c>
      <c r="C512" s="85" t="str">
        <f>IF(AND(LEFT(MasterCMCopy!$C512,6)="BT-195", OR(LEFT(MasterCMCopy!$C511,3)="ND-",$B512&lt;&gt;$B511)),MasterCMCopy!$L512,"")</f>
        <v/>
      </c>
      <c r="D512" s="84" t="str">
        <f>IF(AND(LEFT(MasterCMCopy!$C512,3)="ND-", OR(MasterCMCopy!$N512&lt;&gt;MasterCMCopy!$N511, MasterCMCopy!$P512&lt;&gt;MasterCMCopy!$P511)),MasterCMCopy!$C512,"")</f>
        <v/>
      </c>
      <c r="E512" s="84" t="str">
        <f>IF(AND(LEFT(MasterCMCopy!$C512,3)="ND-", OR(MasterCMCopy!$N512&lt;&gt;MasterCMCopy!$N511, MasterCMCopy!$P512&lt;&gt;MasterCMCopy!$P511)),MasterCMCopy!$N512,"")</f>
        <v/>
      </c>
      <c r="F512" s="86" t="str">
        <f>IFERROR(__xludf.DUMMYFUNCTION("IF($E512="""", """", REGEXEXTRACT($E512,""efbc:FieldIdentifierCode[^\]]+""))"),"")</f>
        <v/>
      </c>
      <c r="G512" s="87" t="str">
        <f>MasterCMCopy!A512</f>
        <v/>
      </c>
      <c r="H512" s="87" t="str">
        <f>MasterCMCopy!B512</f>
        <v/>
      </c>
      <c r="J512" s="86" t="str">
        <f>IF(AND(LEFT(MasterCMCopy!$C512,3)="ND-", LEFT(MasterCMCopy!$X512,10)&lt;&gt;"epo:NonPub"),MasterCMCopy!$L512,"")</f>
        <v/>
      </c>
      <c r="K512" s="85" t="str">
        <f>IF(J512="", "", IF(J512="MG-Procedure", "ND-Root", MasterCMCopy!H512))</f>
        <v/>
      </c>
      <c r="L512" s="84" t="str">
        <f>IF($J512="", "", MasterCMCopy!$C512 &amp; " (concernsMaskedObject)")</f>
        <v/>
      </c>
      <c r="M512" s="84" t="str">
        <f>IFERROR(__xludf.DUMMYFUNCTION("IF($J512="""", """", ""Connection from NonPublishedInformation to "" &amp; REGEXEXTRACT(MasterCMCopy!$X512, "".*:(.*)"") &amp; "" under "" &amp; $J512 &amp; ""_"" &amp; $K512)"),"")</f>
        <v/>
      </c>
      <c r="N512" s="84" t="str">
        <f t="shared" si="6"/>
        <v/>
      </c>
      <c r="O512" s="86" t="str">
        <f>IFERROR(__xludf.DUMMYFUNCTION("IF($J512="""", """", IF($J512=""MG-Procedure"", """", REGEXREPLACE(MasterCMCopy!$P512,""\[[^\]]+\]"","""")))"),"")</f>
        <v/>
      </c>
      <c r="P512" s="83" t="str">
        <f>IFERROR(__xludf.DUMMYFUNCTION("REGEXREPLACE($O512,""[^/]+"","".."")"),"")</f>
        <v/>
      </c>
      <c r="Q512" s="84" t="str">
        <f>IF(AND(LEFT(MasterCMCopy!$C512,6)="BT-195", OR(MasterCMCopy!$O512&lt;&gt;MasterCMCopy!$O511,$G512&lt;&gt;$G511,$H512&lt;&gt;$H511)),MasterCMCopy!$C512,"")</f>
        <v/>
      </c>
      <c r="R512" s="84" t="str">
        <f>IF(AND(LEFT(MasterCMCopy!$C512,6)="BT-195", OR(MasterCMCopy!$O512&lt;&gt;MasterCMCopy!$O511,$G512&lt;&gt;$G511,$H512&lt;&gt;$H511)), "The field " &amp; MasterCMCopy!$C512 &amp; ", " &amp; MasterCMCopy!$D512 &amp; ", specifies information to generate the URI of the masked property","")</f>
        <v/>
      </c>
      <c r="S512" s="84" t="str">
        <f>IF(AND(LEFT(MasterCMCopy!$C512,6)="BT-195", OR(MasterCMCopy!$O512&lt;&gt;MasterCMCopy!$O511,$G512&lt;&gt;$G511,$H512&lt;&gt;$H511)),MasterCMCopy!$O512,"")</f>
        <v/>
      </c>
      <c r="T512" s="84" t="str">
        <f>IFERROR(__xludf.DUMMYFUNCTION("IF(AND(LEFT(MasterCMCopy!$C512,6)=""BT-195"", MasterCMCopy!$O512&lt;&gt;MasterCMCopy!$O511),IFNA(REGEXEXTRACT(MasterCMCopy!$Y512,""&lt;(.*)&gt;""),""UNKNOWN""),"""")"),"")</f>
        <v/>
      </c>
      <c r="U512" s="84" t="str">
        <f>IF(AND(LEFT(MasterCMCopy!$C512,6)="BT-197", MasterCMCopy!$C512&lt;&gt;MasterCMCopy!$C511),MasterCMCopy!$C512,"")</f>
        <v/>
      </c>
      <c r="V512" s="84" t="str">
        <f>IF(AND(LEFT(MasterCMCopy!$C512,6)="BT-197", MasterCMCopy!$C512&lt;&gt;MasterCMCopy!$C511), "In " &amp; MasterCMCopy!$C512 &amp; ", " &amp; MasterCMCopy!$D512 &amp; ", we link to the at-voc:non-publication-justification controlled list","")</f>
        <v/>
      </c>
      <c r="W512" s="84" t="str">
        <f>IF(AND(LEFT(MasterCMCopy!$C512,6)="BT-198", MasterCMCopy!$C512&lt;&gt;MasterCMCopy!$C511),MasterCMCopy!$C512,"")</f>
        <v/>
      </c>
      <c r="X512" s="84" t="str">
        <f>IF(AND(LEFT(MasterCMCopy!$C512,6)="BT-198", MasterCMCopy!$C512&lt;&gt;MasterCMCopy!$C511), MasterCMCopy!$D512 &amp; IF(AND(MasterCMCopy!$C512=MasterCMCopy!$C513, MasterCMCopy!$D512&lt;&gt;MasterCMCopy!$D513), (" (" &amp; MasterCMCopy!$D513 &amp; " below SDK 1.6)"), ""),"")</f>
        <v/>
      </c>
      <c r="Y512" s="84" t="str">
        <f t="shared" si="2"/>
        <v>tedm:MG-langString-hasConfidentialityJustification--NonPublishedInformation-ND-ReceivedSubmissionCountUnpublish</v>
      </c>
      <c r="Z512" s="84" t="str">
        <f t="shared" si="3"/>
        <v/>
      </c>
      <c r="AA512" s="84" t="str">
        <f>IF(AND(LEFT(MasterCMCopy!$C512,6)="BT-196", MasterCMCopy!$C512&lt;&gt;MasterCMCopy!$C511),MasterCMCopy!$C512,"")</f>
        <v>BT-196(BT-759)-LotResult</v>
      </c>
      <c r="AB512" s="84" t="str">
        <f>IF(AND(LEFT(MasterCMCopy!$C512,6)="BT-196", MasterCMCopy!$C512&lt;&gt;MasterCMCopy!$C511), MasterCMCopy!$D512 &amp; " of " &amp; MasterCMCopy!$L512 &amp; " under " &amp; MasterCMCopy!$I512,"")</f>
        <v>Unpublished Justification Description of MG-NonPublishedInformation under ND-ReceivedSubmissionCountUnpublish</v>
      </c>
      <c r="AC512" s="84" t="str">
        <f t="shared" si="4"/>
        <v>BT-196(BT-759)-LotResult-Language</v>
      </c>
      <c r="AD512" s="84" t="str">
        <f t="shared" si="5"/>
        <v>Language of Unpublished Justification Description of MG-NonPublishedInformation under ND-ReceivedSubmissionCountUnpublish</v>
      </c>
    </row>
    <row r="513">
      <c r="A513" s="84" t="str">
        <f t="shared" si="1"/>
        <v/>
      </c>
      <c r="B513" s="84" t="str">
        <f>IF(MasterCMCopy!$X513="","---", "tedm:" &amp; IF(LEFT(MasterCMCopy!$C513, 3)="ND-", IF(LEFT(MasterCMCopy!$C517, 3)="ND-", MasterCMCopy!$L519, MasterCMCopy!$L517) &amp; "-" &amp; MasterCMCopy!$C513, MasterCMCopy!$L513 &amp; "-" &amp; MasterCMCopy!$I513))</f>
        <v>tedm:MG-NonPublishedInformation-ND-ReceivedSubmissionCountUnpublish</v>
      </c>
      <c r="C513" s="85" t="str">
        <f>IF(AND(LEFT(MasterCMCopy!$C513,6)="BT-195", OR(LEFT(MasterCMCopy!$C512,3)="ND-",$B513&lt;&gt;$B512)),MasterCMCopy!$L513,"")</f>
        <v/>
      </c>
      <c r="D513" s="84" t="str">
        <f>IF(AND(LEFT(MasterCMCopy!$C513,3)="ND-", OR(MasterCMCopy!$N513&lt;&gt;MasterCMCopy!$N512, MasterCMCopy!$P513&lt;&gt;MasterCMCopy!$P512)),MasterCMCopy!$C513,"")</f>
        <v/>
      </c>
      <c r="E513" s="84" t="str">
        <f>IF(AND(LEFT(MasterCMCopy!$C513,3)="ND-", OR(MasterCMCopy!$N513&lt;&gt;MasterCMCopy!$N512, MasterCMCopy!$P513&lt;&gt;MasterCMCopy!$P512)),MasterCMCopy!$N513,"")</f>
        <v/>
      </c>
      <c r="F513" s="86" t="str">
        <f>IFERROR(__xludf.DUMMYFUNCTION("IF($E513="""", """", REGEXEXTRACT($E513,""efbc:FieldIdentifierCode[^\]]+""))"),"")</f>
        <v/>
      </c>
      <c r="G513" s="87" t="str">
        <f>MasterCMCopy!A513</f>
        <v/>
      </c>
      <c r="H513" s="87" t="str">
        <f>MasterCMCopy!B513</f>
        <v/>
      </c>
      <c r="J513" s="86" t="str">
        <f>IF(AND(LEFT(MasterCMCopy!$C513,3)="ND-", LEFT(MasterCMCopy!$X513,10)&lt;&gt;"epo:NonPub"),MasterCMCopy!$L513,"")</f>
        <v/>
      </c>
      <c r="K513" s="85" t="str">
        <f>IF(J513="", "", IF(J513="MG-Procedure", "ND-Root", MasterCMCopy!H513))</f>
        <v/>
      </c>
      <c r="L513" s="84" t="str">
        <f>IF($J513="", "", MasterCMCopy!$C513 &amp; " (concernsMaskedObject)")</f>
        <v/>
      </c>
      <c r="M513" s="84" t="str">
        <f>IFERROR(__xludf.DUMMYFUNCTION("IF($J513="""", """", ""Connection from NonPublishedInformation to "" &amp; REGEXEXTRACT(MasterCMCopy!$X513, "".*:(.*)"") &amp; "" under "" &amp; $J513 &amp; ""_"" &amp; $K513)"),"")</f>
        <v/>
      </c>
      <c r="N513" s="84" t="str">
        <f t="shared" si="6"/>
        <v/>
      </c>
      <c r="O513" s="86" t="str">
        <f>IFERROR(__xludf.DUMMYFUNCTION("IF($J513="""", """", IF($J513=""MG-Procedure"", """", REGEXREPLACE(MasterCMCopy!$P513,""\[[^\]]+\]"","""")))"),"")</f>
        <v/>
      </c>
      <c r="P513" s="83" t="str">
        <f>IFERROR(__xludf.DUMMYFUNCTION("REGEXREPLACE($O513,""[^/]+"","".."")"),"")</f>
        <v/>
      </c>
      <c r="Q513" s="84" t="str">
        <f>IF(AND(LEFT(MasterCMCopy!$C513,6)="BT-195", OR(MasterCMCopy!$O513&lt;&gt;MasterCMCopy!$O512,$G513&lt;&gt;$G512,$H513&lt;&gt;$H512)),MasterCMCopy!$C513,"")</f>
        <v/>
      </c>
      <c r="R513" s="84" t="str">
        <f>IF(AND(LEFT(MasterCMCopy!$C513,6)="BT-195", OR(MasterCMCopy!$O513&lt;&gt;MasterCMCopy!$O512,$G513&lt;&gt;$G512,$H513&lt;&gt;$H512)), "The field " &amp; MasterCMCopy!$C513 &amp; ", " &amp; MasterCMCopy!$D513 &amp; ", specifies information to generate the URI of the masked property","")</f>
        <v/>
      </c>
      <c r="S513" s="84" t="str">
        <f>IF(AND(LEFT(MasterCMCopy!$C513,6)="BT-195", OR(MasterCMCopy!$O513&lt;&gt;MasterCMCopy!$O512,$G513&lt;&gt;$G512,$H513&lt;&gt;$H512)),MasterCMCopy!$O513,"")</f>
        <v/>
      </c>
      <c r="T513" s="84" t="str">
        <f>IFERROR(__xludf.DUMMYFUNCTION("IF(AND(LEFT(MasterCMCopy!$C513,6)=""BT-195"", MasterCMCopy!$O513&lt;&gt;MasterCMCopy!$O512),IFNA(REGEXEXTRACT(MasterCMCopy!$Y513,""&lt;(.*)&gt;""),""UNKNOWN""),"""")"),"")</f>
        <v/>
      </c>
      <c r="U513" s="84" t="str">
        <f>IF(AND(LEFT(MasterCMCopy!$C513,6)="BT-197", MasterCMCopy!$C513&lt;&gt;MasterCMCopy!$C512),MasterCMCopy!$C513,"")</f>
        <v>BT-197(BT-759)-LotResult</v>
      </c>
      <c r="V513" s="84" t="str">
        <f>IF(AND(LEFT(MasterCMCopy!$C513,6)="BT-197", MasterCMCopy!$C513&lt;&gt;MasterCMCopy!$C512), "In " &amp; MasterCMCopy!$C513 &amp; ", " &amp; MasterCMCopy!$D513 &amp; ", we link to the at-voc:non-publication-justification controlled list","")</f>
        <v>In BT-197(BT-759)-LotResult, Unpublished Justification Code, we link to the at-voc:non-publication-justification controlled list</v>
      </c>
      <c r="W513" s="84" t="str">
        <f>IF(AND(LEFT(MasterCMCopy!$C513,6)="BT-198", MasterCMCopy!$C513&lt;&gt;MasterCMCopy!$C512),MasterCMCopy!$C513,"")</f>
        <v/>
      </c>
      <c r="X513" s="84" t="str">
        <f>IF(AND(LEFT(MasterCMCopy!$C513,6)="BT-198", MasterCMCopy!$C513&lt;&gt;MasterCMCopy!$C512), MasterCMCopy!$D513 &amp; IF(AND(MasterCMCopy!$C513=MasterCMCopy!$C514, MasterCMCopy!$D513&lt;&gt;MasterCMCopy!$D514), (" (" &amp; MasterCMCopy!$D514 &amp; " below SDK 1.6)"), ""),"")</f>
        <v/>
      </c>
      <c r="Y513" s="84" t="str">
        <f t="shared" si="2"/>
        <v>tedm:MG-langString-hasConfidentialityJustification--NonPublishedInformation-ND-ReceivedSubmissionCountUnpublish</v>
      </c>
      <c r="Z513" s="84" t="str">
        <f t="shared" si="3"/>
        <v/>
      </c>
      <c r="AA513" s="84" t="str">
        <f>IF(AND(LEFT(MasterCMCopy!$C513,6)="BT-196", MasterCMCopy!$C513&lt;&gt;MasterCMCopy!$C512),MasterCMCopy!$C513,"")</f>
        <v/>
      </c>
      <c r="AB513" s="84" t="str">
        <f>IF(AND(LEFT(MasterCMCopy!$C513,6)="BT-196", MasterCMCopy!$C513&lt;&gt;MasterCMCopy!$C512), MasterCMCopy!$D513 &amp; " of " &amp; MasterCMCopy!$L513 &amp; " under " &amp; MasterCMCopy!$I513,"")</f>
        <v/>
      </c>
      <c r="AC513" s="84" t="str">
        <f t="shared" si="4"/>
        <v/>
      </c>
      <c r="AD513" s="84" t="str">
        <f t="shared" si="5"/>
        <v/>
      </c>
    </row>
    <row r="514">
      <c r="A514" s="84" t="str">
        <f t="shared" si="1"/>
        <v/>
      </c>
      <c r="B514" s="84" t="str">
        <f>IF(MasterCMCopy!$X514="","---", "tedm:" &amp; IF(LEFT(MasterCMCopy!$C514, 3)="ND-", IF(LEFT(MasterCMCopy!$C518, 3)="ND-", MasterCMCopy!$L520, MasterCMCopy!$L518) &amp; "-" &amp; MasterCMCopy!$C514, MasterCMCopy!$L514 &amp; "-" &amp; MasterCMCopy!$I514))</f>
        <v>tedm:MG-NonPublishedInformation-ND-ReceivedSubmissionCountUnpublish</v>
      </c>
      <c r="C514" s="85" t="str">
        <f>IF(AND(LEFT(MasterCMCopy!$C514,6)="BT-195", OR(LEFT(MasterCMCopy!$C513,3)="ND-",$B514&lt;&gt;$B513)),MasterCMCopy!$L514,"")</f>
        <v/>
      </c>
      <c r="D514" s="84" t="str">
        <f>IF(AND(LEFT(MasterCMCopy!$C514,3)="ND-", OR(MasterCMCopy!$N514&lt;&gt;MasterCMCopy!$N513, MasterCMCopy!$P514&lt;&gt;MasterCMCopy!$P513)),MasterCMCopy!$C514,"")</f>
        <v/>
      </c>
      <c r="E514" s="84" t="str">
        <f>IF(AND(LEFT(MasterCMCopy!$C514,3)="ND-", OR(MasterCMCopy!$N514&lt;&gt;MasterCMCopy!$N513, MasterCMCopy!$P514&lt;&gt;MasterCMCopy!$P513)),MasterCMCopy!$N514,"")</f>
        <v/>
      </c>
      <c r="F514" s="86" t="str">
        <f>IFERROR(__xludf.DUMMYFUNCTION("IF($E514="""", """", REGEXEXTRACT($E514,""efbc:FieldIdentifierCode[^\]]+""))"),"")</f>
        <v/>
      </c>
      <c r="G514" s="87" t="str">
        <f>MasterCMCopy!A514</f>
        <v/>
      </c>
      <c r="H514" s="87" t="str">
        <f>MasterCMCopy!B514</f>
        <v>1.5</v>
      </c>
      <c r="J514" s="86" t="str">
        <f>IF(AND(LEFT(MasterCMCopy!$C514,3)="ND-", LEFT(MasterCMCopy!$X514,10)&lt;&gt;"epo:NonPub"),MasterCMCopy!$L514,"")</f>
        <v/>
      </c>
      <c r="K514" s="85" t="str">
        <f>IF(J514="", "", IF(J514="MG-Procedure", "ND-Root", MasterCMCopy!H514))</f>
        <v/>
      </c>
      <c r="L514" s="84" t="str">
        <f>IF($J514="", "", MasterCMCopy!$C514 &amp; " (concernsMaskedObject)")</f>
        <v/>
      </c>
      <c r="M514" s="84" t="str">
        <f>IFERROR(__xludf.DUMMYFUNCTION("IF($J514="""", """", ""Connection from NonPublishedInformation to "" &amp; REGEXEXTRACT(MasterCMCopy!$X514, "".*:(.*)"") &amp; "" under "" &amp; $J514 &amp; ""_"" &amp; $K514)"),"")</f>
        <v/>
      </c>
      <c r="N514" s="84" t="str">
        <f t="shared" si="6"/>
        <v/>
      </c>
      <c r="O514" s="86" t="str">
        <f>IFERROR(__xludf.DUMMYFUNCTION("IF($J514="""", """", IF($J514=""MG-Procedure"", """", REGEXREPLACE(MasterCMCopy!$P514,""\[[^\]]+\]"","""")))"),"")</f>
        <v/>
      </c>
      <c r="P514" s="83" t="str">
        <f>IFERROR(__xludf.DUMMYFUNCTION("REGEXREPLACE($O514,""[^/]+"","".."")"),"")</f>
        <v/>
      </c>
      <c r="Q514" s="84" t="str">
        <f>IF(AND(LEFT(MasterCMCopy!$C514,6)="BT-195", OR(MasterCMCopy!$O514&lt;&gt;MasterCMCopy!$O513,$G514&lt;&gt;$G513,$H514&lt;&gt;$H513)),MasterCMCopy!$C514,"")</f>
        <v/>
      </c>
      <c r="R514" s="84" t="str">
        <f>IF(AND(LEFT(MasterCMCopy!$C514,6)="BT-195", OR(MasterCMCopy!$O514&lt;&gt;MasterCMCopy!$O513,$G514&lt;&gt;$G513,$H514&lt;&gt;$H513)), "The field " &amp; MasterCMCopy!$C514 &amp; ", " &amp; MasterCMCopy!$D514 &amp; ", specifies information to generate the URI of the masked property","")</f>
        <v/>
      </c>
      <c r="S514" s="84" t="str">
        <f>IF(AND(LEFT(MasterCMCopy!$C514,6)="BT-195", OR(MasterCMCopy!$O514&lt;&gt;MasterCMCopy!$O513,$G514&lt;&gt;$G513,$H514&lt;&gt;$H513)),MasterCMCopy!$O514,"")</f>
        <v/>
      </c>
      <c r="T514" s="84" t="str">
        <f>IFERROR(__xludf.DUMMYFUNCTION("IF(AND(LEFT(MasterCMCopy!$C514,6)=""BT-195"", MasterCMCopy!$O514&lt;&gt;MasterCMCopy!$O513),IFNA(REGEXEXTRACT(MasterCMCopy!$Y514,""&lt;(.*)&gt;""),""UNKNOWN""),"""")"),"")</f>
        <v/>
      </c>
      <c r="U514" s="84" t="str">
        <f>IF(AND(LEFT(MasterCMCopy!$C514,6)="BT-197", MasterCMCopy!$C514&lt;&gt;MasterCMCopy!$C513),MasterCMCopy!$C514,"")</f>
        <v/>
      </c>
      <c r="V514" s="84" t="str">
        <f>IF(AND(LEFT(MasterCMCopy!$C514,6)="BT-197", MasterCMCopy!$C514&lt;&gt;MasterCMCopy!$C513), "In " &amp; MasterCMCopy!$C514 &amp; ", " &amp; MasterCMCopy!$D514 &amp; ", we link to the at-voc:non-publication-justification controlled list","")</f>
        <v/>
      </c>
      <c r="W514" s="84" t="str">
        <f>IF(AND(LEFT(MasterCMCopy!$C514,6)="BT-198", MasterCMCopy!$C514&lt;&gt;MasterCMCopy!$C513),MasterCMCopy!$C514,"")</f>
        <v>BT-198(BT-759)-LotResult</v>
      </c>
      <c r="X514" s="84" t="str">
        <f>IF(AND(LEFT(MasterCMCopy!$C514,6)="BT-198", MasterCMCopy!$C514&lt;&gt;MasterCMCopy!$C513), MasterCMCopy!$D514 &amp; IF(AND(MasterCMCopy!$C514=MasterCMCopy!$C515, MasterCMCopy!$D514&lt;&gt;MasterCMCopy!$D515), (" (" &amp; MasterCMCopy!$D515 &amp; " below SDK 1.6)"), ""),"")</f>
        <v>Unpublished Accessibility Date (Unpublished Access Date below SDK 1.6)</v>
      </c>
      <c r="Y514" s="84" t="str">
        <f t="shared" si="2"/>
        <v>tedm:MG-langString-hasConfidentialityJustification--NonPublishedInformation-ND-ReceivedSubmissionCountUnpublish</v>
      </c>
      <c r="Z514" s="84" t="str">
        <f t="shared" si="3"/>
        <v/>
      </c>
      <c r="AA514" s="84" t="str">
        <f>IF(AND(LEFT(MasterCMCopy!$C514,6)="BT-196", MasterCMCopy!$C514&lt;&gt;MasterCMCopy!$C513),MasterCMCopy!$C514,"")</f>
        <v/>
      </c>
      <c r="AB514" s="84" t="str">
        <f>IF(AND(LEFT(MasterCMCopy!$C514,6)="BT-196", MasterCMCopy!$C514&lt;&gt;MasterCMCopy!$C513), MasterCMCopy!$D514 &amp; " of " &amp; MasterCMCopy!$L514 &amp; " under " &amp; MasterCMCopy!$I514,"")</f>
        <v/>
      </c>
      <c r="AC514" s="84" t="str">
        <f t="shared" si="4"/>
        <v/>
      </c>
      <c r="AD514" s="84" t="str">
        <f t="shared" si="5"/>
        <v/>
      </c>
    </row>
    <row r="515">
      <c r="A515" s="84" t="str">
        <f t="shared" si="1"/>
        <v/>
      </c>
      <c r="B515" s="84" t="str">
        <f>IF(MasterCMCopy!$X515="","---", "tedm:" &amp; IF(LEFT(MasterCMCopy!$C515, 3)="ND-", IF(LEFT(MasterCMCopy!$C519, 3)="ND-", MasterCMCopy!$L521, MasterCMCopy!$L519) &amp; "-" &amp; MasterCMCopy!$C515, MasterCMCopy!$L515 &amp; "-" &amp; MasterCMCopy!$I515))</f>
        <v>tedm:MG-NonPublishedInformation-ND-ReceivedSubmissionCountUnpublish</v>
      </c>
      <c r="C515" s="85" t="str">
        <f>IF(AND(LEFT(MasterCMCopy!$C515,6)="BT-195", OR(LEFT(MasterCMCopy!$C514,3)="ND-",$B515&lt;&gt;$B514)),MasterCMCopy!$L515,"")</f>
        <v/>
      </c>
      <c r="D515" s="84" t="str">
        <f>IF(AND(LEFT(MasterCMCopy!$C515,3)="ND-", OR(MasterCMCopy!$N515&lt;&gt;MasterCMCopy!$N514, MasterCMCopy!$P515&lt;&gt;MasterCMCopy!$P514)),MasterCMCopy!$C515,"")</f>
        <v/>
      </c>
      <c r="E515" s="84" t="str">
        <f>IF(AND(LEFT(MasterCMCopy!$C515,3)="ND-", OR(MasterCMCopy!$N515&lt;&gt;MasterCMCopy!$N514, MasterCMCopy!$P515&lt;&gt;MasterCMCopy!$P514)),MasterCMCopy!$N515,"")</f>
        <v/>
      </c>
      <c r="F515" s="86" t="str">
        <f>IFERROR(__xludf.DUMMYFUNCTION("IF($E515="""", """", REGEXEXTRACT($E515,""efbc:FieldIdentifierCode[^\]]+""))"),"")</f>
        <v/>
      </c>
      <c r="G515" s="87" t="str">
        <f>MasterCMCopy!A515</f>
        <v>1.6</v>
      </c>
      <c r="H515" s="87" t="str">
        <f>MasterCMCopy!B515</f>
        <v/>
      </c>
      <c r="J515" s="86" t="str">
        <f>IF(AND(LEFT(MasterCMCopy!$C515,3)="ND-", LEFT(MasterCMCopy!$X515,10)&lt;&gt;"epo:NonPub"),MasterCMCopy!$L515,"")</f>
        <v/>
      </c>
      <c r="K515" s="85" t="str">
        <f>IF(J515="", "", IF(J515="MG-Procedure", "ND-Root", MasterCMCopy!H515))</f>
        <v/>
      </c>
      <c r="L515" s="84" t="str">
        <f>IF($J515="", "", MasterCMCopy!$C515 &amp; " (concernsMaskedObject)")</f>
        <v/>
      </c>
      <c r="M515" s="84" t="str">
        <f>IFERROR(__xludf.DUMMYFUNCTION("IF($J515="""", """", ""Connection from NonPublishedInformation to "" &amp; REGEXEXTRACT(MasterCMCopy!$X515, "".*:(.*)"") &amp; "" under "" &amp; $J515 &amp; ""_"" &amp; $K515)"),"")</f>
        <v/>
      </c>
      <c r="N515" s="84" t="str">
        <f t="shared" si="6"/>
        <v/>
      </c>
      <c r="O515" s="86" t="str">
        <f>IFERROR(__xludf.DUMMYFUNCTION("IF($J515="""", """", IF($J515=""MG-Procedure"", """", REGEXREPLACE(MasterCMCopy!$P515,""\[[^\]]+\]"","""")))"),"")</f>
        <v/>
      </c>
      <c r="P515" s="83" t="str">
        <f>IFERROR(__xludf.DUMMYFUNCTION("REGEXREPLACE($O515,""[^/]+"","".."")"),"")</f>
        <v/>
      </c>
      <c r="Q515" s="84" t="str">
        <f>IF(AND(LEFT(MasterCMCopy!$C515,6)="BT-195", OR(MasterCMCopy!$O515&lt;&gt;MasterCMCopy!$O514,$G515&lt;&gt;$G514,$H515&lt;&gt;$H514)),MasterCMCopy!$C515,"")</f>
        <v/>
      </c>
      <c r="R515" s="84" t="str">
        <f>IF(AND(LEFT(MasterCMCopy!$C515,6)="BT-195", OR(MasterCMCopy!$O515&lt;&gt;MasterCMCopy!$O514,$G515&lt;&gt;$G514,$H515&lt;&gt;$H514)), "The field " &amp; MasterCMCopy!$C515 &amp; ", " &amp; MasterCMCopy!$D515 &amp; ", specifies information to generate the URI of the masked property","")</f>
        <v/>
      </c>
      <c r="S515" s="84" t="str">
        <f>IF(AND(LEFT(MasterCMCopy!$C515,6)="BT-195", OR(MasterCMCopy!$O515&lt;&gt;MasterCMCopy!$O514,$G515&lt;&gt;$G514,$H515&lt;&gt;$H514)),MasterCMCopy!$O515,"")</f>
        <v/>
      </c>
      <c r="T515" s="84" t="str">
        <f>IFERROR(__xludf.DUMMYFUNCTION("IF(AND(LEFT(MasterCMCopy!$C515,6)=""BT-195"", MasterCMCopy!$O515&lt;&gt;MasterCMCopy!$O514),IFNA(REGEXEXTRACT(MasterCMCopy!$Y515,""&lt;(.*)&gt;""),""UNKNOWN""),"""")"),"")</f>
        <v/>
      </c>
      <c r="U515" s="84" t="str">
        <f>IF(AND(LEFT(MasterCMCopy!$C515,6)="BT-197", MasterCMCopy!$C515&lt;&gt;MasterCMCopy!$C514),MasterCMCopy!$C515,"")</f>
        <v/>
      </c>
      <c r="V515" s="84" t="str">
        <f>IF(AND(LEFT(MasterCMCopy!$C515,6)="BT-197", MasterCMCopy!$C515&lt;&gt;MasterCMCopy!$C514), "In " &amp; MasterCMCopy!$C515 &amp; ", " &amp; MasterCMCopy!$D515 &amp; ", we link to the at-voc:non-publication-justification controlled list","")</f>
        <v/>
      </c>
      <c r="W515" s="84" t="str">
        <f>IF(AND(LEFT(MasterCMCopy!$C515,6)="BT-198", MasterCMCopy!$C515&lt;&gt;MasterCMCopy!$C514),MasterCMCopy!$C515,"")</f>
        <v/>
      </c>
      <c r="X515" s="84" t="str">
        <f>IF(AND(LEFT(MasterCMCopy!$C515,6)="BT-198", MasterCMCopy!$C515&lt;&gt;MasterCMCopy!$C514), MasterCMCopy!$D515 &amp; IF(AND(MasterCMCopy!$C515=MasterCMCopy!$C516, MasterCMCopy!$D515&lt;&gt;MasterCMCopy!$D516), (" (" &amp; MasterCMCopy!$D516 &amp; " below SDK 1.6)"), ""),"")</f>
        <v/>
      </c>
      <c r="Y515" s="84" t="str">
        <f t="shared" si="2"/>
        <v>tedm:MG-langString-hasConfidentialityJustification--NonPublishedInformation-ND-ReceivedSubmissionCountUnpublish</v>
      </c>
      <c r="Z515" s="84" t="str">
        <f t="shared" si="3"/>
        <v/>
      </c>
      <c r="AA515" s="84" t="str">
        <f>IF(AND(LEFT(MasterCMCopy!$C515,6)="BT-196", MasterCMCopy!$C515&lt;&gt;MasterCMCopy!$C514),MasterCMCopy!$C515,"")</f>
        <v/>
      </c>
      <c r="AB515" s="84" t="str">
        <f>IF(AND(LEFT(MasterCMCopy!$C515,6)="BT-196", MasterCMCopy!$C515&lt;&gt;MasterCMCopy!$C514), MasterCMCopy!$D515 &amp; " of " &amp; MasterCMCopy!$L515 &amp; " under " &amp; MasterCMCopy!$I515,"")</f>
        <v/>
      </c>
      <c r="AC515" s="84" t="str">
        <f t="shared" si="4"/>
        <v/>
      </c>
      <c r="AD515" s="84" t="str">
        <f t="shared" si="5"/>
        <v/>
      </c>
    </row>
    <row r="516">
      <c r="A516" s="84" t="str">
        <f t="shared" si="1"/>
        <v>ND-CrossBorderLawUnpublish.rml.ttl</v>
      </c>
      <c r="B516" s="84" t="str">
        <f>IF(MasterCMCopy!$X516="","---", "tedm:" &amp; IF(LEFT(MasterCMCopy!$C516, 3)="ND-", IF(LEFT(MasterCMCopy!$C520, 3)="ND-", MasterCMCopy!$L522, MasterCMCopy!$L520) &amp; "-" &amp; MasterCMCopy!$C516, MasterCMCopy!$L516 &amp; "-" &amp; MasterCMCopy!$I516))</f>
        <v>tedm:MG-NonPublishedInformation-ND-CrossBorderLawUnpublish</v>
      </c>
      <c r="C516" s="85" t="str">
        <f>IF(AND(LEFT(MasterCMCopy!$C516,6)="BT-195", OR(LEFT(MasterCMCopy!$C515,3)="ND-",$B516&lt;&gt;$B515)),MasterCMCopy!$L516,"")</f>
        <v/>
      </c>
      <c r="D516" s="84" t="str">
        <f>IF(AND(LEFT(MasterCMCopy!$C516,3)="ND-", OR(MasterCMCopy!$N516&lt;&gt;MasterCMCopy!$N515, MasterCMCopy!$P516&lt;&gt;MasterCMCopy!$P515)),MasterCMCopy!$C516,"")</f>
        <v>ND-CrossBorderLawUnpublish</v>
      </c>
      <c r="E516" s="84" t="str">
        <f>IF(AND(LEFT(MasterCMCopy!$C516,3)="ND-", OR(MasterCMCopy!$N516&lt;&gt;MasterCMCopy!$N515, MasterCMCopy!$P516&lt;&gt;MasterCMCopy!$P515)),MasterCMCopy!$N516,"")</f>
        <v>/*/cac:TenderingTerms/cac:ProcurementLegislationDocumentReference[cbc:ID/text()='CrossBorderLaw']/ext:UBLExtensions/ext:UBLExtension/ext:ExtensionContent/efext:EformsExtension/efac:FieldsPrivacy[efbc:FieldIdentifierCode/text()='cro-bor-law']</v>
      </c>
      <c r="F516" s="86" t="str">
        <f>IFERROR(__xludf.DUMMYFUNCTION("IF($E516="""", """", REGEXEXTRACT($E516,""efbc:FieldIdentifierCode[^\]]+""))"),"efbc:FieldIdentifierCode/text()='cro-bor-law'")</f>
        <v>efbc:FieldIdentifierCode/text()='cro-bor-law'</v>
      </c>
      <c r="G516" s="87" t="str">
        <f>MasterCMCopy!A516</f>
        <v/>
      </c>
      <c r="H516" s="87" t="str">
        <f>MasterCMCopy!B516</f>
        <v/>
      </c>
      <c r="J516" s="86" t="str">
        <f>IF(AND(LEFT(MasterCMCopy!$C516,3)="ND-", LEFT(MasterCMCopy!$X516,10)&lt;&gt;"epo:NonPub"),MasterCMCopy!$L516,"")</f>
        <v/>
      </c>
      <c r="K516" s="85" t="str">
        <f>IF(J516="", "", IF(J516="MG-Procedure", "ND-Root", MasterCMCopy!H516))</f>
        <v/>
      </c>
      <c r="L516" s="84" t="str">
        <f>IF($J516="", "", MasterCMCopy!$C516 &amp; " (concernsMaskedObject)")</f>
        <v/>
      </c>
      <c r="M516" s="84" t="str">
        <f>IFERROR(__xludf.DUMMYFUNCTION("IF($J516="""", """", ""Connection from NonPublishedInformation to "" &amp; REGEXEXTRACT(MasterCMCopy!$X516, "".*:(.*)"") &amp; "" under "" &amp; $J516 &amp; ""_"" &amp; $K516)"),"")</f>
        <v/>
      </c>
      <c r="N516" s="84" t="str">
        <f t="shared" si="6"/>
        <v/>
      </c>
      <c r="O516" s="86" t="str">
        <f>IFERROR(__xludf.DUMMYFUNCTION("IF($J516="""", """", IF($J516=""MG-Procedure"", """", REGEXREPLACE(MasterCMCopy!$P516,""\[[^\]]+\]"","""")))"),"")</f>
        <v/>
      </c>
      <c r="P516" s="83" t="str">
        <f>IFERROR(__xludf.DUMMYFUNCTION("REGEXREPLACE($O516,""[^/]+"","".."")"),"")</f>
        <v/>
      </c>
      <c r="Q516" s="84" t="str">
        <f>IF(AND(LEFT(MasterCMCopy!$C516,6)="BT-195", OR(MasterCMCopy!$O516&lt;&gt;MasterCMCopy!$O515,$G516&lt;&gt;$G515,$H516&lt;&gt;$H515)),MasterCMCopy!$C516,"")</f>
        <v/>
      </c>
      <c r="R516" s="84" t="str">
        <f>IF(AND(LEFT(MasterCMCopy!$C516,6)="BT-195", OR(MasterCMCopy!$O516&lt;&gt;MasterCMCopy!$O515,$G516&lt;&gt;$G515,$H516&lt;&gt;$H515)), "The field " &amp; MasterCMCopy!$C516 &amp; ", " &amp; MasterCMCopy!$D516 &amp; ", specifies information to generate the URI of the masked property","")</f>
        <v/>
      </c>
      <c r="S516" s="84" t="str">
        <f>IF(AND(LEFT(MasterCMCopy!$C516,6)="BT-195", OR(MasterCMCopy!$O516&lt;&gt;MasterCMCopy!$O515,$G516&lt;&gt;$G515,$H516&lt;&gt;$H515)),MasterCMCopy!$O516,"")</f>
        <v/>
      </c>
      <c r="T516" s="84" t="str">
        <f>IFERROR(__xludf.DUMMYFUNCTION("IF(AND(LEFT(MasterCMCopy!$C516,6)=""BT-195"", MasterCMCopy!$O516&lt;&gt;MasterCMCopy!$O515),IFNA(REGEXEXTRACT(MasterCMCopy!$Y516,""&lt;(.*)&gt;""),""UNKNOWN""),"""")"),"")</f>
        <v/>
      </c>
      <c r="U516" s="84" t="str">
        <f>IF(AND(LEFT(MasterCMCopy!$C516,6)="BT-197", MasterCMCopy!$C516&lt;&gt;MasterCMCopy!$C515),MasterCMCopy!$C516,"")</f>
        <v/>
      </c>
      <c r="V516" s="84" t="str">
        <f>IF(AND(LEFT(MasterCMCopy!$C516,6)="BT-197", MasterCMCopy!$C516&lt;&gt;MasterCMCopy!$C515), "In " &amp; MasterCMCopy!$C516 &amp; ", " &amp; MasterCMCopy!$D516 &amp; ", we link to the at-voc:non-publication-justification controlled list","")</f>
        <v/>
      </c>
      <c r="W516" s="84" t="str">
        <f>IF(AND(LEFT(MasterCMCopy!$C516,6)="BT-198", MasterCMCopy!$C516&lt;&gt;MasterCMCopy!$C515),MasterCMCopy!$C516,"")</f>
        <v/>
      </c>
      <c r="X516" s="84" t="str">
        <f>IF(AND(LEFT(MasterCMCopy!$C516,6)="BT-198", MasterCMCopy!$C516&lt;&gt;MasterCMCopy!$C515), MasterCMCopy!$D516 &amp; IF(AND(MasterCMCopy!$C516=MasterCMCopy!$C517, MasterCMCopy!$D516&lt;&gt;MasterCMCopy!$D517), (" (" &amp; MasterCMCopy!$D517 &amp; " below SDK 1.6)"), ""),"")</f>
        <v/>
      </c>
      <c r="Y516" s="84" t="str">
        <f t="shared" si="2"/>
        <v>tedm:MG-langString-hasConfidentialityJustification--NonPublishedInformation-ND-CrossBorderLawUnpublish</v>
      </c>
      <c r="Z516" s="84" t="str">
        <f t="shared" si="3"/>
        <v>/*/cac:TenderingTerms/cac:ProcurementLegislationDocumentReference[cbc:ID/text()='CrossBorderLaw']/ext:UBLExtensions/ext:UBLExtension/ext:ExtensionContent/efext:EformsExtension/efac:FieldsPrivacy[efbc:FieldIdentifierCode/text()='cro-bor-law']/efbc:ReasonDescription</v>
      </c>
      <c r="AA516" s="84" t="str">
        <f>IF(AND(LEFT(MasterCMCopy!$C516,6)="BT-196", MasterCMCopy!$C516&lt;&gt;MasterCMCopy!$C515),MasterCMCopy!$C516,"")</f>
        <v/>
      </c>
      <c r="AB516" s="84" t="str">
        <f>IF(AND(LEFT(MasterCMCopy!$C516,6)="BT-196", MasterCMCopy!$C516&lt;&gt;MasterCMCopy!$C515), MasterCMCopy!$D516 &amp; " of " &amp; MasterCMCopy!$L516 &amp; " under " &amp; MasterCMCopy!$I516,"")</f>
        <v/>
      </c>
      <c r="AC516" s="84" t="str">
        <f t="shared" si="4"/>
        <v/>
      </c>
      <c r="AD516" s="84" t="str">
        <f t="shared" si="5"/>
        <v/>
      </c>
    </row>
    <row r="517">
      <c r="A517" s="84" t="str">
        <f t="shared" si="1"/>
        <v/>
      </c>
      <c r="B517" s="84" t="str">
        <f>IF(MasterCMCopy!$X517="","---", "tedm:" &amp; IF(LEFT(MasterCMCopy!$C517, 3)="ND-", IF(LEFT(MasterCMCopy!$C521, 3)="ND-", MasterCMCopy!$L523, MasterCMCopy!$L521) &amp; "-" &amp; MasterCMCopy!$C517, MasterCMCopy!$L517 &amp; "-" &amp; MasterCMCopy!$I517))</f>
        <v>tedm:MG-NonPublishedInformation-ND-CrossBorderLawUnpublish</v>
      </c>
      <c r="C517" s="85" t="str">
        <f>IF(AND(LEFT(MasterCMCopy!$C517,6)="BT-195", OR(LEFT(MasterCMCopy!$C516,3)="ND-",$B517&lt;&gt;$B516)),MasterCMCopy!$L517,"")</f>
        <v/>
      </c>
      <c r="D517" s="84" t="str">
        <f>IF(AND(LEFT(MasterCMCopy!$C517,3)="ND-", OR(MasterCMCopy!$N517&lt;&gt;MasterCMCopy!$N516, MasterCMCopy!$P517&lt;&gt;MasterCMCopy!$P516)),MasterCMCopy!$C517,"")</f>
        <v/>
      </c>
      <c r="E517" s="84" t="str">
        <f>IF(AND(LEFT(MasterCMCopy!$C517,3)="ND-", OR(MasterCMCopy!$N517&lt;&gt;MasterCMCopy!$N516, MasterCMCopy!$P517&lt;&gt;MasterCMCopy!$P516)),MasterCMCopy!$N517,"")</f>
        <v/>
      </c>
      <c r="F517" s="86" t="str">
        <f>IFERROR(__xludf.DUMMYFUNCTION("IF($E517="""", """", REGEXEXTRACT($E517,""efbc:FieldIdentifierCode[^\]]+""))"),"")</f>
        <v/>
      </c>
      <c r="G517" s="87" t="str">
        <f>MasterCMCopy!A517</f>
        <v/>
      </c>
      <c r="H517" s="87" t="str">
        <f>MasterCMCopy!B517</f>
        <v/>
      </c>
      <c r="J517" s="86" t="str">
        <f>IF(AND(LEFT(MasterCMCopy!$C517,3)="ND-", LEFT(MasterCMCopy!$X517,10)&lt;&gt;"epo:NonPub"),MasterCMCopy!$L517,"")</f>
        <v/>
      </c>
      <c r="K517" s="85" t="str">
        <f>IF(J517="", "", IF(J517="MG-Procedure", "ND-Root", MasterCMCopy!H517))</f>
        <v/>
      </c>
      <c r="L517" s="84" t="str">
        <f>IF($J517="", "", MasterCMCopy!$C517 &amp; " (concernsMaskedObject)")</f>
        <v/>
      </c>
      <c r="M517" s="84" t="str">
        <f>IFERROR(__xludf.DUMMYFUNCTION("IF($J517="""", """", ""Connection from NonPublishedInformation to "" &amp; REGEXEXTRACT(MasterCMCopy!$X517, "".*:(.*)"") &amp; "" under "" &amp; $J517 &amp; ""_"" &amp; $K517)"),"")</f>
        <v/>
      </c>
      <c r="N517" s="84" t="str">
        <f t="shared" si="6"/>
        <v/>
      </c>
      <c r="O517" s="86" t="str">
        <f>IFERROR(__xludf.DUMMYFUNCTION("IF($J517="""", """", IF($J517=""MG-Procedure"", """", REGEXREPLACE(MasterCMCopy!$P517,""\[[^\]]+\]"","""")))"),"")</f>
        <v/>
      </c>
      <c r="P517" s="83" t="str">
        <f>IFERROR(__xludf.DUMMYFUNCTION("REGEXREPLACE($O517,""[^/]+"","".."")"),"")</f>
        <v/>
      </c>
      <c r="Q517" s="84" t="str">
        <f>IF(AND(LEFT(MasterCMCopy!$C517,6)="BT-195", OR(MasterCMCopy!$O517&lt;&gt;MasterCMCopy!$O516,$G517&lt;&gt;$G516,$H517&lt;&gt;$H516)),MasterCMCopy!$C517,"")</f>
        <v/>
      </c>
      <c r="R517" s="84" t="str">
        <f>IF(AND(LEFT(MasterCMCopy!$C517,6)="BT-195", OR(MasterCMCopy!$O517&lt;&gt;MasterCMCopy!$O516,$G517&lt;&gt;$G516,$H517&lt;&gt;$H516)), "The field " &amp; MasterCMCopy!$C517 &amp; ", " &amp; MasterCMCopy!$D517 &amp; ", specifies information to generate the URI of the masked property","")</f>
        <v/>
      </c>
      <c r="S517" s="84" t="str">
        <f>IF(AND(LEFT(MasterCMCopy!$C517,6)="BT-195", OR(MasterCMCopy!$O517&lt;&gt;MasterCMCopy!$O516,$G517&lt;&gt;$G516,$H517&lt;&gt;$H516)),MasterCMCopy!$O517,"")</f>
        <v/>
      </c>
      <c r="T517" s="84" t="str">
        <f>IFERROR(__xludf.DUMMYFUNCTION("IF(AND(LEFT(MasterCMCopy!$C517,6)=""BT-195"", MasterCMCopy!$O517&lt;&gt;MasterCMCopy!$O516),IFNA(REGEXEXTRACT(MasterCMCopy!$Y517,""&lt;(.*)&gt;""),""UNKNOWN""),"""")"),"")</f>
        <v/>
      </c>
      <c r="U517" s="84" t="str">
        <f>IF(AND(LEFT(MasterCMCopy!$C517,6)="BT-197", MasterCMCopy!$C517&lt;&gt;MasterCMCopy!$C516),MasterCMCopy!$C517,"")</f>
        <v/>
      </c>
      <c r="V517" s="84" t="str">
        <f>IF(AND(LEFT(MasterCMCopy!$C517,6)="BT-197", MasterCMCopy!$C517&lt;&gt;MasterCMCopy!$C516), "In " &amp; MasterCMCopy!$C517 &amp; ", " &amp; MasterCMCopy!$D517 &amp; ", we link to the at-voc:non-publication-justification controlled list","")</f>
        <v/>
      </c>
      <c r="W517" s="84" t="str">
        <f>IF(AND(LEFT(MasterCMCopy!$C517,6)="BT-198", MasterCMCopy!$C517&lt;&gt;MasterCMCopy!$C516),MasterCMCopy!$C517,"")</f>
        <v/>
      </c>
      <c r="X517" s="84" t="str">
        <f>IF(AND(LEFT(MasterCMCopy!$C517,6)="BT-198", MasterCMCopy!$C517&lt;&gt;MasterCMCopy!$C516), MasterCMCopy!$D517 &amp; IF(AND(MasterCMCopy!$C517=MasterCMCopy!$C518, MasterCMCopy!$D517&lt;&gt;MasterCMCopy!$D518), (" (" &amp; MasterCMCopy!$D518 &amp; " below SDK 1.6)"), ""),"")</f>
        <v/>
      </c>
      <c r="Y517" s="84" t="str">
        <f t="shared" si="2"/>
        <v>tedm:MG-langString-hasConfidentialityJustification--NonPublishedInformation-ND-CrossBorderLawUnpublish</v>
      </c>
      <c r="Z517" s="84" t="str">
        <f t="shared" si="3"/>
        <v/>
      </c>
      <c r="AA517" s="84" t="str">
        <f>IF(AND(LEFT(MasterCMCopy!$C517,6)="BT-196", MasterCMCopy!$C517&lt;&gt;MasterCMCopy!$C516),MasterCMCopy!$C517,"")</f>
        <v/>
      </c>
      <c r="AB517" s="84" t="str">
        <f>IF(AND(LEFT(MasterCMCopy!$C517,6)="BT-196", MasterCMCopy!$C517&lt;&gt;MasterCMCopy!$C516), MasterCMCopy!$D517 &amp; " of " &amp; MasterCMCopy!$L517 &amp; " under " &amp; MasterCMCopy!$I517,"")</f>
        <v/>
      </c>
      <c r="AC517" s="84" t="str">
        <f t="shared" si="4"/>
        <v/>
      </c>
      <c r="AD517" s="84" t="str">
        <f t="shared" si="5"/>
        <v/>
      </c>
    </row>
    <row r="518">
      <c r="A518" s="84" t="str">
        <f t="shared" si="1"/>
        <v/>
      </c>
      <c r="B518" s="84" t="str">
        <f>IF(MasterCMCopy!$X518="","---", "tedm:" &amp; IF(LEFT(MasterCMCopy!$C518, 3)="ND-", IF(LEFT(MasterCMCopy!$C522, 3)="ND-", MasterCMCopy!$L524, MasterCMCopy!$L522) &amp; "-" &amp; MasterCMCopy!$C518, MasterCMCopy!$L518 &amp; "-" &amp; MasterCMCopy!$I518))</f>
        <v>tedm:MG-NonPublishedInformation-ND-CrossBorderLawUnpublish</v>
      </c>
      <c r="C518" s="85" t="str">
        <f>IF(AND(LEFT(MasterCMCopy!$C518,6)="BT-195", OR(LEFT(MasterCMCopy!$C517,3)="ND-",$B518&lt;&gt;$B517)),MasterCMCopy!$L518,"")</f>
        <v/>
      </c>
      <c r="D518" s="84" t="str">
        <f>IF(AND(LEFT(MasterCMCopy!$C518,3)="ND-", OR(MasterCMCopy!$N518&lt;&gt;MasterCMCopy!$N517, MasterCMCopy!$P518&lt;&gt;MasterCMCopy!$P517)),MasterCMCopy!$C518,"")</f>
        <v/>
      </c>
      <c r="E518" s="84" t="str">
        <f>IF(AND(LEFT(MasterCMCopy!$C518,3)="ND-", OR(MasterCMCopy!$N518&lt;&gt;MasterCMCopy!$N517, MasterCMCopy!$P518&lt;&gt;MasterCMCopy!$P517)),MasterCMCopy!$N518,"")</f>
        <v/>
      </c>
      <c r="F518" s="86" t="str">
        <f>IFERROR(__xludf.DUMMYFUNCTION("IF($E518="""", """", REGEXEXTRACT($E518,""efbc:FieldIdentifierCode[^\]]+""))"),"")</f>
        <v/>
      </c>
      <c r="G518" s="87" t="str">
        <f>MasterCMCopy!A518</f>
        <v/>
      </c>
      <c r="H518" s="87" t="str">
        <f>MasterCMCopy!B518</f>
        <v/>
      </c>
      <c r="J518" s="86" t="str">
        <f>IF(AND(LEFT(MasterCMCopy!$C518,3)="ND-", LEFT(MasterCMCopy!$X518,10)&lt;&gt;"epo:NonPub"),MasterCMCopy!$L518,"")</f>
        <v>MG-ProcedureTerm-isSubjectToTerm-Procedure</v>
      </c>
      <c r="K518" s="85" t="str">
        <f>IF(J518="", "", IF(J518="MG-Procedure", "ND-Root", MasterCMCopy!H518))</f>
        <v>ND-CrossBorderLaw</v>
      </c>
      <c r="L518" s="84" t="str">
        <f>IF($J518="", "", MasterCMCopy!$C518 &amp; " (concernsMaskedObject)")</f>
        <v>ND-CrossBorderLawUnpublish (concernsMaskedObject)</v>
      </c>
      <c r="M518" s="84" t="str">
        <f>IFERROR(__xludf.DUMMYFUNCTION("IF($J518="""", """", ""Connection from NonPublishedInformation to "" &amp; REGEXEXTRACT(MasterCMCopy!$X518, "".*:(.*)"") &amp; "" under "" &amp; $J518 &amp; ""_"" &amp; $K518)"),"Connection from NonPublishedInformation to ProcedureTerm under MG-ProcedureTerm-isSubjectToTerm-Procedure_ND-CrossBorderLaw")</f>
        <v>Connection from NonPublishedInformation to ProcedureTerm under MG-ProcedureTerm-isSubjectToTerm-Procedure_ND-CrossBorderLaw</v>
      </c>
      <c r="N518" s="84" t="str">
        <f t="shared" si="6"/>
        <v>tedm:MG-ProcedureTerm-isSubjectToTerm-Procedure_ND-CrossBorderLaw</v>
      </c>
      <c r="O518" s="86" t="str">
        <f>IFERROR(__xludf.DUMMYFUNCTION("IF($J518="""", """", IF($J518=""MG-Procedure"", """", REGEXREPLACE(MasterCMCopy!$P518,""\[[^\]]+\]"","""")))"),"ext:UBLExtensions/ext:UBLExtension/ext:ExtensionContent/efext:EformsExtension/efac:FieldsPrivacy")</f>
        <v>ext:UBLExtensions/ext:UBLExtension/ext:ExtensionContent/efext:EformsExtension/efac:FieldsPrivacy</v>
      </c>
      <c r="P518" s="83" t="str">
        <f>IFERROR(__xludf.DUMMYFUNCTION("REGEXREPLACE($O518,""[^/]+"","".."")"),"../../../../..")</f>
        <v>../../../../..</v>
      </c>
      <c r="Q518" s="84" t="str">
        <f>IF(AND(LEFT(MasterCMCopy!$C518,6)="BT-195", OR(MasterCMCopy!$O518&lt;&gt;MasterCMCopy!$O517,$G518&lt;&gt;$G517,$H518&lt;&gt;$H517)),MasterCMCopy!$C518,"")</f>
        <v/>
      </c>
      <c r="R518" s="84" t="str">
        <f>IF(AND(LEFT(MasterCMCopy!$C518,6)="BT-195", OR(MasterCMCopy!$O518&lt;&gt;MasterCMCopy!$O517,$G518&lt;&gt;$G517,$H518&lt;&gt;$H517)), "The field " &amp; MasterCMCopy!$C518 &amp; ", " &amp; MasterCMCopy!$D518 &amp; ", specifies information to generate the URI of the masked property","")</f>
        <v/>
      </c>
      <c r="S518" s="84" t="str">
        <f>IF(AND(LEFT(MasterCMCopy!$C518,6)="BT-195", OR(MasterCMCopy!$O518&lt;&gt;MasterCMCopy!$O517,$G518&lt;&gt;$G517,$H518&lt;&gt;$H517)),MasterCMCopy!$O518,"")</f>
        <v/>
      </c>
      <c r="T518" s="84" t="str">
        <f>IFERROR(__xludf.DUMMYFUNCTION("IF(AND(LEFT(MasterCMCopy!$C518,6)=""BT-195"", MasterCMCopy!$O518&lt;&gt;MasterCMCopy!$O517),IFNA(REGEXEXTRACT(MasterCMCopy!$Y518,""&lt;(.*)&gt;""),""UNKNOWN""),"""")"),"")</f>
        <v/>
      </c>
      <c r="U518" s="84" t="str">
        <f>IF(AND(LEFT(MasterCMCopy!$C518,6)="BT-197", MasterCMCopy!$C518&lt;&gt;MasterCMCopy!$C517),MasterCMCopy!$C518,"")</f>
        <v/>
      </c>
      <c r="V518" s="84" t="str">
        <f>IF(AND(LEFT(MasterCMCopy!$C518,6)="BT-197", MasterCMCopy!$C518&lt;&gt;MasterCMCopy!$C517), "In " &amp; MasterCMCopy!$C518 &amp; ", " &amp; MasterCMCopy!$D518 &amp; ", we link to the at-voc:non-publication-justification controlled list","")</f>
        <v/>
      </c>
      <c r="W518" s="84" t="str">
        <f>IF(AND(LEFT(MasterCMCopy!$C518,6)="BT-198", MasterCMCopy!$C518&lt;&gt;MasterCMCopy!$C517),MasterCMCopy!$C518,"")</f>
        <v/>
      </c>
      <c r="X518" s="84" t="str">
        <f>IF(AND(LEFT(MasterCMCopy!$C518,6)="BT-198", MasterCMCopy!$C518&lt;&gt;MasterCMCopy!$C517), MasterCMCopy!$D518 &amp; IF(AND(MasterCMCopy!$C518=MasterCMCopy!$C519, MasterCMCopy!$D518&lt;&gt;MasterCMCopy!$D519), (" (" &amp; MasterCMCopy!$D519 &amp; " below SDK 1.6)"), ""),"")</f>
        <v/>
      </c>
      <c r="Y518" s="84" t="str">
        <f t="shared" si="2"/>
        <v>tedm:MG-langString-hasConfidentialityJustification--NonPublishedInformation-ND-CrossBorderLawUnpublish</v>
      </c>
      <c r="Z518" s="84" t="str">
        <f t="shared" si="3"/>
        <v/>
      </c>
      <c r="AA518" s="84" t="str">
        <f>IF(AND(LEFT(MasterCMCopy!$C518,6)="BT-196", MasterCMCopy!$C518&lt;&gt;MasterCMCopy!$C517),MasterCMCopy!$C518,"")</f>
        <v/>
      </c>
      <c r="AB518" s="84" t="str">
        <f>IF(AND(LEFT(MasterCMCopy!$C518,6)="BT-196", MasterCMCopy!$C518&lt;&gt;MasterCMCopy!$C517), MasterCMCopy!$D518 &amp; " of " &amp; MasterCMCopy!$L518 &amp; " under " &amp; MasterCMCopy!$I518,"")</f>
        <v/>
      </c>
      <c r="AC518" s="84" t="str">
        <f t="shared" si="4"/>
        <v/>
      </c>
      <c r="AD518" s="84" t="str">
        <f t="shared" si="5"/>
        <v/>
      </c>
    </row>
    <row r="519">
      <c r="A519" s="84" t="str">
        <f t="shared" si="1"/>
        <v/>
      </c>
      <c r="B519" s="84" t="str">
        <f>IF(MasterCMCopy!$X519="","---", "tedm:" &amp; IF(LEFT(MasterCMCopy!$C519, 3)="ND-", IF(LEFT(MasterCMCopy!$C523, 3)="ND-", MasterCMCopy!$L525, MasterCMCopy!$L523) &amp; "-" &amp; MasterCMCopy!$C519, MasterCMCopy!$L519 &amp; "-" &amp; MasterCMCopy!$I519))</f>
        <v>tedm:MG-NonPublishedInformation-ND-CrossBorderLawUnpublish</v>
      </c>
      <c r="C519" s="85" t="str">
        <f>IF(AND(LEFT(MasterCMCopy!$C519,6)="BT-195", OR(LEFT(MasterCMCopy!$C518,3)="ND-",$B519&lt;&gt;$B518)),MasterCMCopy!$L519,"")</f>
        <v>MG-NonPublishedInformation</v>
      </c>
      <c r="D519" s="84" t="str">
        <f>IF(AND(LEFT(MasterCMCopy!$C519,3)="ND-", OR(MasterCMCopy!$N519&lt;&gt;MasterCMCopy!$N518, MasterCMCopy!$P519&lt;&gt;MasterCMCopy!$P518)),MasterCMCopy!$C519,"")</f>
        <v/>
      </c>
      <c r="E519" s="84" t="str">
        <f>IF(AND(LEFT(MasterCMCopy!$C519,3)="ND-", OR(MasterCMCopy!$N519&lt;&gt;MasterCMCopy!$N518, MasterCMCopy!$P519&lt;&gt;MasterCMCopy!$P518)),MasterCMCopy!$N519,"")</f>
        <v/>
      </c>
      <c r="F519" s="86" t="str">
        <f>IFERROR(__xludf.DUMMYFUNCTION("IF($E519="""", """", REGEXEXTRACT($E519,""efbc:FieldIdentifierCode[^\]]+""))"),"")</f>
        <v/>
      </c>
      <c r="G519" s="87" t="str">
        <f>MasterCMCopy!A519</f>
        <v/>
      </c>
      <c r="H519" s="87" t="str">
        <f>MasterCMCopy!B519</f>
        <v/>
      </c>
      <c r="J519" s="86" t="str">
        <f>IF(AND(LEFT(MasterCMCopy!$C519,3)="ND-", LEFT(MasterCMCopy!$X519,10)&lt;&gt;"epo:NonPub"),MasterCMCopy!$L519,"")</f>
        <v/>
      </c>
      <c r="K519" s="85" t="str">
        <f>IF(J519="", "", IF(J519="MG-Procedure", "ND-Root", MasterCMCopy!H519))</f>
        <v/>
      </c>
      <c r="L519" s="84" t="str">
        <f>IF($J519="", "", MasterCMCopy!$C519 &amp; " (concernsMaskedObject)")</f>
        <v/>
      </c>
      <c r="M519" s="84" t="str">
        <f>IFERROR(__xludf.DUMMYFUNCTION("IF($J519="""", """", ""Connection from NonPublishedInformation to "" &amp; REGEXEXTRACT(MasterCMCopy!$X519, "".*:(.*)"") &amp; "" under "" &amp; $J519 &amp; ""_"" &amp; $K519)"),"")</f>
        <v/>
      </c>
      <c r="N519" s="84" t="str">
        <f t="shared" si="6"/>
        <v/>
      </c>
      <c r="O519" s="86" t="str">
        <f>IFERROR(__xludf.DUMMYFUNCTION("IF($J519="""", """", IF($J519=""MG-Procedure"", """", REGEXREPLACE(MasterCMCopy!$P519,""\[[^\]]+\]"","""")))"),"")</f>
        <v/>
      </c>
      <c r="P519" s="83" t="str">
        <f>IFERROR(__xludf.DUMMYFUNCTION("REGEXREPLACE($O519,""[^/]+"","".."")"),"")</f>
        <v/>
      </c>
      <c r="Q519" s="84" t="str">
        <f>IF(AND(LEFT(MasterCMCopy!$C519,6)="BT-195", OR(MasterCMCopy!$O519&lt;&gt;MasterCMCopy!$O518,$G519&lt;&gt;$G518,$H519&lt;&gt;$H518)),MasterCMCopy!$C519,"")</f>
        <v>BT-195(BT-09)-Procedure</v>
      </c>
      <c r="R519" s="84" t="str">
        <f>IF(AND(LEFT(MasterCMCopy!$C519,6)="BT-195", OR(MasterCMCopy!$O519&lt;&gt;MasterCMCopy!$O518,$G519&lt;&gt;$G518,$H519&lt;&gt;$H518)), "The field " &amp; MasterCMCopy!$C519 &amp; ", " &amp; MasterCMCopy!$D519 &amp; ", specifies information to generate the URI of the masked property","")</f>
        <v>The field BT-195(BT-09)-Procedure, Unpublished Identifier, specifies information to generate the URI of the masked property</v>
      </c>
      <c r="S519" s="84" t="str">
        <f>IF(AND(LEFT(MasterCMCopy!$C519,6)="BT-195", OR(MasterCMCopy!$O519&lt;&gt;MasterCMCopy!$O518,$G519&lt;&gt;$G518,$H519&lt;&gt;$H518)),MasterCMCopy!$O519,"")</f>
        <v>efbc:FieldIdentifierCode/text() = 'cro-bor-law'</v>
      </c>
      <c r="T519" s="88" t="str">
        <f>IFERROR(__xludf.DUMMYFUNCTION("IF(AND(LEFT(MasterCMCopy!$C519,6)=""BT-195"", MasterCMCopy!$O519&lt;&gt;MasterCMCopy!$O518),IFNA(REGEXEXTRACT(MasterCMCopy!$Y519,""&lt;(.*)&gt;""),""UNKNOWN""),"""")"),"http://data.europa.eu/a4g/ontology#hasCrossBorderLaw")</f>
        <v>http://data.europa.eu/a4g/ontology#hasCrossBorderLaw</v>
      </c>
      <c r="U519" s="84" t="str">
        <f>IF(AND(LEFT(MasterCMCopy!$C519,6)="BT-197", MasterCMCopy!$C519&lt;&gt;MasterCMCopy!$C518),MasterCMCopy!$C519,"")</f>
        <v/>
      </c>
      <c r="V519" s="84" t="str">
        <f>IF(AND(LEFT(MasterCMCopy!$C519,6)="BT-197", MasterCMCopy!$C519&lt;&gt;MasterCMCopy!$C518), "In " &amp; MasterCMCopy!$C519 &amp; ", " &amp; MasterCMCopy!$D519 &amp; ", we link to the at-voc:non-publication-justification controlled list","")</f>
        <v/>
      </c>
      <c r="W519" s="84" t="str">
        <f>IF(AND(LEFT(MasterCMCopy!$C519,6)="BT-198", MasterCMCopy!$C519&lt;&gt;MasterCMCopy!$C518),MasterCMCopy!$C519,"")</f>
        <v/>
      </c>
      <c r="X519" s="84" t="str">
        <f>IF(AND(LEFT(MasterCMCopy!$C519,6)="BT-198", MasterCMCopy!$C519&lt;&gt;MasterCMCopy!$C518), MasterCMCopy!$D519 &amp; IF(AND(MasterCMCopy!$C519=MasterCMCopy!$C520, MasterCMCopy!$D519&lt;&gt;MasterCMCopy!$D520), (" (" &amp; MasterCMCopy!$D520 &amp; " below SDK 1.6)"), ""),"")</f>
        <v/>
      </c>
      <c r="Y519" s="84" t="str">
        <f t="shared" si="2"/>
        <v>tedm:MG-langString-hasConfidentialityJustification--NonPublishedInformation-ND-CrossBorderLawUnpublish</v>
      </c>
      <c r="Z519" s="84" t="str">
        <f t="shared" si="3"/>
        <v/>
      </c>
      <c r="AA519" s="84" t="str">
        <f>IF(AND(LEFT(MasterCMCopy!$C519,6)="BT-196", MasterCMCopy!$C519&lt;&gt;MasterCMCopy!$C518),MasterCMCopy!$C519,"")</f>
        <v/>
      </c>
      <c r="AB519" s="84" t="str">
        <f>IF(AND(LEFT(MasterCMCopy!$C519,6)="BT-196", MasterCMCopy!$C519&lt;&gt;MasterCMCopy!$C518), MasterCMCopy!$D519 &amp; " of " &amp; MasterCMCopy!$L519 &amp; " under " &amp; MasterCMCopy!$I519,"")</f>
        <v/>
      </c>
      <c r="AC519" s="84" t="str">
        <f t="shared" si="4"/>
        <v/>
      </c>
      <c r="AD519" s="84" t="str">
        <f t="shared" si="5"/>
        <v/>
      </c>
    </row>
    <row r="520">
      <c r="A520" s="84" t="str">
        <f t="shared" si="1"/>
        <v/>
      </c>
      <c r="B520" s="84" t="str">
        <f>IF(MasterCMCopy!$X520="","---", "tedm:" &amp; IF(LEFT(MasterCMCopy!$C520, 3)="ND-", IF(LEFT(MasterCMCopy!$C524, 3)="ND-", MasterCMCopy!$L526, MasterCMCopy!$L524) &amp; "-" &amp; MasterCMCopy!$C520, MasterCMCopy!$L520 &amp; "-" &amp; MasterCMCopy!$I520))</f>
        <v>tedm:MG-NonPublishedInformation-ND-CrossBorderLawUnpublish</v>
      </c>
      <c r="C520" s="85" t="str">
        <f>IF(AND(LEFT(MasterCMCopy!$C520,6)="BT-195", OR(LEFT(MasterCMCopy!$C519,3)="ND-",$B520&lt;&gt;$B519)),MasterCMCopy!$L520,"")</f>
        <v/>
      </c>
      <c r="D520" s="84" t="str">
        <f>IF(AND(LEFT(MasterCMCopy!$C520,3)="ND-", OR(MasterCMCopy!$N520&lt;&gt;MasterCMCopy!$N519, MasterCMCopy!$P520&lt;&gt;MasterCMCopy!$P519)),MasterCMCopy!$C520,"")</f>
        <v/>
      </c>
      <c r="E520" s="84" t="str">
        <f>IF(AND(LEFT(MasterCMCopy!$C520,3)="ND-", OR(MasterCMCopy!$N520&lt;&gt;MasterCMCopy!$N519, MasterCMCopy!$P520&lt;&gt;MasterCMCopy!$P519)),MasterCMCopy!$N520,"")</f>
        <v/>
      </c>
      <c r="F520" s="86" t="str">
        <f>IFERROR(__xludf.DUMMYFUNCTION("IF($E520="""", """", REGEXEXTRACT($E520,""efbc:FieldIdentifierCode[^\]]+""))"),"")</f>
        <v/>
      </c>
      <c r="G520" s="87" t="str">
        <f>MasterCMCopy!A520</f>
        <v/>
      </c>
      <c r="H520" s="87" t="str">
        <f>MasterCMCopy!B520</f>
        <v/>
      </c>
      <c r="J520" s="86" t="str">
        <f>IF(AND(LEFT(MasterCMCopy!$C520,3)="ND-", LEFT(MasterCMCopy!$X520,10)&lt;&gt;"epo:NonPub"),MasterCMCopy!$L520,"")</f>
        <v/>
      </c>
      <c r="K520" s="85" t="str">
        <f>IF(J520="", "", IF(J520="MG-Procedure", "ND-Root", MasterCMCopy!H520))</f>
        <v/>
      </c>
      <c r="L520" s="84" t="str">
        <f>IF($J520="", "", MasterCMCopy!$C520 &amp; " (concernsMaskedObject)")</f>
        <v/>
      </c>
      <c r="M520" s="84" t="str">
        <f>IFERROR(__xludf.DUMMYFUNCTION("IF($J520="""", """", ""Connection from NonPublishedInformation to "" &amp; REGEXEXTRACT(MasterCMCopy!$X520, "".*:(.*)"") &amp; "" under "" &amp; $J520 &amp; ""_"" &amp; $K520)"),"")</f>
        <v/>
      </c>
      <c r="N520" s="84" t="str">
        <f t="shared" si="6"/>
        <v/>
      </c>
      <c r="O520" s="86" t="str">
        <f>IFERROR(__xludf.DUMMYFUNCTION("IF($J520="""", """", IF($J520=""MG-Procedure"", """", REGEXREPLACE(MasterCMCopy!$P520,""\[[^\]]+\]"","""")))"),"")</f>
        <v/>
      </c>
      <c r="P520" s="83" t="str">
        <f>IFERROR(__xludf.DUMMYFUNCTION("REGEXREPLACE($O520,""[^/]+"","".."")"),"")</f>
        <v/>
      </c>
      <c r="Q520" s="84" t="str">
        <f>IF(AND(LEFT(MasterCMCopy!$C520,6)="BT-195", OR(MasterCMCopy!$O520&lt;&gt;MasterCMCopy!$O519,$G520&lt;&gt;$G519,$H520&lt;&gt;$H519)),MasterCMCopy!$C520,"")</f>
        <v/>
      </c>
      <c r="R520" s="84" t="str">
        <f>IF(AND(LEFT(MasterCMCopy!$C520,6)="BT-195", OR(MasterCMCopy!$O520&lt;&gt;MasterCMCopy!$O519,$G520&lt;&gt;$G519,$H520&lt;&gt;$H519)), "The field " &amp; MasterCMCopy!$C520 &amp; ", " &amp; MasterCMCopy!$D520 &amp; ", specifies information to generate the URI of the masked property","")</f>
        <v/>
      </c>
      <c r="S520" s="84" t="str">
        <f>IF(AND(LEFT(MasterCMCopy!$C520,6)="BT-195", OR(MasterCMCopy!$O520&lt;&gt;MasterCMCopy!$O519,$G520&lt;&gt;$G519,$H520&lt;&gt;$H519)),MasterCMCopy!$O520,"")</f>
        <v/>
      </c>
      <c r="T520" s="84" t="str">
        <f>IFERROR(__xludf.DUMMYFUNCTION("IF(AND(LEFT(MasterCMCopy!$C520,6)=""BT-195"", MasterCMCopy!$O520&lt;&gt;MasterCMCopy!$O519),IFNA(REGEXEXTRACT(MasterCMCopy!$Y520,""&lt;(.*)&gt;""),""UNKNOWN""),"""")"),"")</f>
        <v/>
      </c>
      <c r="U520" s="84" t="str">
        <f>IF(AND(LEFT(MasterCMCopy!$C520,6)="BT-197", MasterCMCopy!$C520&lt;&gt;MasterCMCopy!$C519),MasterCMCopy!$C520,"")</f>
        <v/>
      </c>
      <c r="V520" s="84" t="str">
        <f>IF(AND(LEFT(MasterCMCopy!$C520,6)="BT-197", MasterCMCopy!$C520&lt;&gt;MasterCMCopy!$C519), "In " &amp; MasterCMCopy!$C520 &amp; ", " &amp; MasterCMCopy!$D520 &amp; ", we link to the at-voc:non-publication-justification controlled list","")</f>
        <v/>
      </c>
      <c r="W520" s="84" t="str">
        <f>IF(AND(LEFT(MasterCMCopy!$C520,6)="BT-198", MasterCMCopy!$C520&lt;&gt;MasterCMCopy!$C519),MasterCMCopy!$C520,"")</f>
        <v/>
      </c>
      <c r="X520" s="84" t="str">
        <f>IF(AND(LEFT(MasterCMCopy!$C520,6)="BT-198", MasterCMCopy!$C520&lt;&gt;MasterCMCopy!$C519), MasterCMCopy!$D520 &amp; IF(AND(MasterCMCopy!$C520=MasterCMCopy!$C521, MasterCMCopy!$D520&lt;&gt;MasterCMCopy!$D521), (" (" &amp; MasterCMCopy!$D521 &amp; " below SDK 1.6)"), ""),"")</f>
        <v/>
      </c>
      <c r="Y520" s="84" t="str">
        <f t="shared" si="2"/>
        <v>tedm:MG-langString-hasConfidentialityJustification--NonPublishedInformation-ND-CrossBorderLawUnpublish</v>
      </c>
      <c r="Z520" s="84" t="str">
        <f t="shared" si="3"/>
        <v/>
      </c>
      <c r="AA520" s="84" t="str">
        <f>IF(AND(LEFT(MasterCMCopy!$C520,6)="BT-196", MasterCMCopy!$C520&lt;&gt;MasterCMCopy!$C519),MasterCMCopy!$C520,"")</f>
        <v>BT-196(BT-09)-Procedure</v>
      </c>
      <c r="AB520" s="84" t="str">
        <f>IF(AND(LEFT(MasterCMCopy!$C520,6)="BT-196", MasterCMCopy!$C520&lt;&gt;MasterCMCopy!$C519), MasterCMCopy!$D520 &amp; " of " &amp; MasterCMCopy!$L520 &amp; " under " &amp; MasterCMCopy!$I520,"")</f>
        <v>Unpublished Justification Description of MG-NonPublishedInformation under ND-CrossBorderLawUnpublish</v>
      </c>
      <c r="AC520" s="84" t="str">
        <f t="shared" si="4"/>
        <v>BT-196(BT-09)-Procedure-Language</v>
      </c>
      <c r="AD520" s="84" t="str">
        <f t="shared" si="5"/>
        <v>Language of Unpublished Justification Description of MG-NonPublishedInformation under ND-CrossBorderLawUnpublish</v>
      </c>
    </row>
    <row r="521">
      <c r="A521" s="84" t="str">
        <f t="shared" si="1"/>
        <v/>
      </c>
      <c r="B521" s="84" t="str">
        <f>IF(MasterCMCopy!$X521="","---", "tedm:" &amp; IF(LEFT(MasterCMCopy!$C521, 3)="ND-", IF(LEFT(MasterCMCopy!$C525, 3)="ND-", MasterCMCopy!$L527, MasterCMCopy!$L525) &amp; "-" &amp; MasterCMCopy!$C521, MasterCMCopy!$L521 &amp; "-" &amp; MasterCMCopy!$I521))</f>
        <v>tedm:MG-NonPublishedInformation-ND-CrossBorderLawUnpublish</v>
      </c>
      <c r="C521" s="85" t="str">
        <f>IF(AND(LEFT(MasterCMCopy!$C521,6)="BT-195", OR(LEFT(MasterCMCopy!$C520,3)="ND-",$B521&lt;&gt;$B520)),MasterCMCopy!$L521,"")</f>
        <v/>
      </c>
      <c r="D521" s="84" t="str">
        <f>IF(AND(LEFT(MasterCMCopy!$C521,3)="ND-", OR(MasterCMCopy!$N521&lt;&gt;MasterCMCopy!$N520, MasterCMCopy!$P521&lt;&gt;MasterCMCopy!$P520)),MasterCMCopy!$C521,"")</f>
        <v/>
      </c>
      <c r="E521" s="84" t="str">
        <f>IF(AND(LEFT(MasterCMCopy!$C521,3)="ND-", OR(MasterCMCopy!$N521&lt;&gt;MasterCMCopy!$N520, MasterCMCopy!$P521&lt;&gt;MasterCMCopy!$P520)),MasterCMCopy!$N521,"")</f>
        <v/>
      </c>
      <c r="F521" s="86" t="str">
        <f>IFERROR(__xludf.DUMMYFUNCTION("IF($E521="""", """", REGEXEXTRACT($E521,""efbc:FieldIdentifierCode[^\]]+""))"),"")</f>
        <v/>
      </c>
      <c r="G521" s="87" t="str">
        <f>MasterCMCopy!A521</f>
        <v/>
      </c>
      <c r="H521" s="87" t="str">
        <f>MasterCMCopy!B521</f>
        <v/>
      </c>
      <c r="J521" s="86" t="str">
        <f>IF(AND(LEFT(MasterCMCopy!$C521,3)="ND-", LEFT(MasterCMCopy!$X521,10)&lt;&gt;"epo:NonPub"),MasterCMCopy!$L521,"")</f>
        <v/>
      </c>
      <c r="K521" s="85" t="str">
        <f>IF(J521="", "", IF(J521="MG-Procedure", "ND-Root", MasterCMCopy!H521))</f>
        <v/>
      </c>
      <c r="L521" s="84" t="str">
        <f>IF($J521="", "", MasterCMCopy!$C521 &amp; " (concernsMaskedObject)")</f>
        <v/>
      </c>
      <c r="M521" s="84" t="str">
        <f>IFERROR(__xludf.DUMMYFUNCTION("IF($J521="""", """", ""Connection from NonPublishedInformation to "" &amp; REGEXEXTRACT(MasterCMCopy!$X521, "".*:(.*)"") &amp; "" under "" &amp; $J521 &amp; ""_"" &amp; $K521)"),"")</f>
        <v/>
      </c>
      <c r="N521" s="84" t="str">
        <f t="shared" si="6"/>
        <v/>
      </c>
      <c r="O521" s="86" t="str">
        <f>IFERROR(__xludf.DUMMYFUNCTION("IF($J521="""", """", IF($J521=""MG-Procedure"", """", REGEXREPLACE(MasterCMCopy!$P521,""\[[^\]]+\]"","""")))"),"")</f>
        <v/>
      </c>
      <c r="P521" s="83" t="str">
        <f>IFERROR(__xludf.DUMMYFUNCTION("REGEXREPLACE($O521,""[^/]+"","".."")"),"")</f>
        <v/>
      </c>
      <c r="Q521" s="84" t="str">
        <f>IF(AND(LEFT(MasterCMCopy!$C521,6)="BT-195", OR(MasterCMCopy!$O521&lt;&gt;MasterCMCopy!$O520,$G521&lt;&gt;$G520,$H521&lt;&gt;$H520)),MasterCMCopy!$C521,"")</f>
        <v/>
      </c>
      <c r="R521" s="84" t="str">
        <f>IF(AND(LEFT(MasterCMCopy!$C521,6)="BT-195", OR(MasterCMCopy!$O521&lt;&gt;MasterCMCopy!$O520,$G521&lt;&gt;$G520,$H521&lt;&gt;$H520)), "The field " &amp; MasterCMCopy!$C521 &amp; ", " &amp; MasterCMCopy!$D521 &amp; ", specifies information to generate the URI of the masked property","")</f>
        <v/>
      </c>
      <c r="S521" s="84" t="str">
        <f>IF(AND(LEFT(MasterCMCopy!$C521,6)="BT-195", OR(MasterCMCopy!$O521&lt;&gt;MasterCMCopy!$O520,$G521&lt;&gt;$G520,$H521&lt;&gt;$H520)),MasterCMCopy!$O521,"")</f>
        <v/>
      </c>
      <c r="T521" s="84" t="str">
        <f>IFERROR(__xludf.DUMMYFUNCTION("IF(AND(LEFT(MasterCMCopy!$C521,6)=""BT-195"", MasterCMCopy!$O521&lt;&gt;MasterCMCopy!$O520),IFNA(REGEXEXTRACT(MasterCMCopy!$Y521,""&lt;(.*)&gt;""),""UNKNOWN""),"""")"),"")</f>
        <v/>
      </c>
      <c r="U521" s="84" t="str">
        <f>IF(AND(LEFT(MasterCMCopy!$C521,6)="BT-197", MasterCMCopy!$C521&lt;&gt;MasterCMCopy!$C520),MasterCMCopy!$C521,"")</f>
        <v>BT-197(BT-09)-Procedure</v>
      </c>
      <c r="V521" s="84" t="str">
        <f>IF(AND(LEFT(MasterCMCopy!$C521,6)="BT-197", MasterCMCopy!$C521&lt;&gt;MasterCMCopy!$C520), "In " &amp; MasterCMCopy!$C521 &amp; ", " &amp; MasterCMCopy!$D521 &amp; ", we link to the at-voc:non-publication-justification controlled list","")</f>
        <v>In BT-197(BT-09)-Procedure, Unpublished Justification Code, we link to the at-voc:non-publication-justification controlled list</v>
      </c>
      <c r="W521" s="84" t="str">
        <f>IF(AND(LEFT(MasterCMCopy!$C521,6)="BT-198", MasterCMCopy!$C521&lt;&gt;MasterCMCopy!$C520),MasterCMCopy!$C521,"")</f>
        <v/>
      </c>
      <c r="X521" s="84" t="str">
        <f>IF(AND(LEFT(MasterCMCopy!$C521,6)="BT-198", MasterCMCopy!$C521&lt;&gt;MasterCMCopy!$C520), MasterCMCopy!$D521 &amp; IF(AND(MasterCMCopy!$C521=MasterCMCopy!$C522, MasterCMCopy!$D521&lt;&gt;MasterCMCopy!$D522), (" (" &amp; MasterCMCopy!$D522 &amp; " below SDK 1.6)"), ""),"")</f>
        <v/>
      </c>
      <c r="Y521" s="84" t="str">
        <f t="shared" si="2"/>
        <v>tedm:MG-langString-hasConfidentialityJustification--NonPublishedInformation-ND-CrossBorderLawUnpublish</v>
      </c>
      <c r="Z521" s="84" t="str">
        <f t="shared" si="3"/>
        <v/>
      </c>
      <c r="AA521" s="84" t="str">
        <f>IF(AND(LEFT(MasterCMCopy!$C521,6)="BT-196", MasterCMCopy!$C521&lt;&gt;MasterCMCopy!$C520),MasterCMCopy!$C521,"")</f>
        <v/>
      </c>
      <c r="AB521" s="84" t="str">
        <f>IF(AND(LEFT(MasterCMCopy!$C521,6)="BT-196", MasterCMCopy!$C521&lt;&gt;MasterCMCopy!$C520), MasterCMCopy!$D521 &amp; " of " &amp; MasterCMCopy!$L521 &amp; " under " &amp; MasterCMCopy!$I521,"")</f>
        <v/>
      </c>
      <c r="AC521" s="84" t="str">
        <f t="shared" si="4"/>
        <v/>
      </c>
      <c r="AD521" s="84" t="str">
        <f t="shared" si="5"/>
        <v/>
      </c>
    </row>
    <row r="522">
      <c r="A522" s="84" t="str">
        <f t="shared" si="1"/>
        <v/>
      </c>
      <c r="B522" s="84" t="str">
        <f>IF(MasterCMCopy!$X522="","---", "tedm:" &amp; IF(LEFT(MasterCMCopy!$C522, 3)="ND-", IF(LEFT(MasterCMCopy!$C526, 3)="ND-", MasterCMCopy!$L528, MasterCMCopy!$L526) &amp; "-" &amp; MasterCMCopy!$C522, MasterCMCopy!$L522 &amp; "-" &amp; MasterCMCopy!$I522))</f>
        <v>tedm:MG-NonPublishedInformation-ND-CrossBorderLawUnpublish</v>
      </c>
      <c r="C522" s="85" t="str">
        <f>IF(AND(LEFT(MasterCMCopy!$C522,6)="BT-195", OR(LEFT(MasterCMCopy!$C521,3)="ND-",$B522&lt;&gt;$B521)),MasterCMCopy!$L522,"")</f>
        <v/>
      </c>
      <c r="D522" s="84" t="str">
        <f>IF(AND(LEFT(MasterCMCopy!$C522,3)="ND-", OR(MasterCMCopy!$N522&lt;&gt;MasterCMCopy!$N521, MasterCMCopy!$P522&lt;&gt;MasterCMCopy!$P521)),MasterCMCopy!$C522,"")</f>
        <v/>
      </c>
      <c r="E522" s="84" t="str">
        <f>IF(AND(LEFT(MasterCMCopy!$C522,3)="ND-", OR(MasterCMCopy!$N522&lt;&gt;MasterCMCopy!$N521, MasterCMCopy!$P522&lt;&gt;MasterCMCopy!$P521)),MasterCMCopy!$N522,"")</f>
        <v/>
      </c>
      <c r="F522" s="86" t="str">
        <f>IFERROR(__xludf.DUMMYFUNCTION("IF($E522="""", """", REGEXEXTRACT($E522,""efbc:FieldIdentifierCode[^\]]+""))"),"")</f>
        <v/>
      </c>
      <c r="G522" s="87" t="str">
        <f>MasterCMCopy!A522</f>
        <v/>
      </c>
      <c r="H522" s="87" t="str">
        <f>MasterCMCopy!B522</f>
        <v>1.5</v>
      </c>
      <c r="J522" s="86" t="str">
        <f>IF(AND(LEFT(MasterCMCopy!$C522,3)="ND-", LEFT(MasterCMCopy!$X522,10)&lt;&gt;"epo:NonPub"),MasterCMCopy!$L522,"")</f>
        <v/>
      </c>
      <c r="K522" s="85" t="str">
        <f>IF(J522="", "", IF(J522="MG-Procedure", "ND-Root", MasterCMCopy!H522))</f>
        <v/>
      </c>
      <c r="L522" s="84" t="str">
        <f>IF($J522="", "", MasterCMCopy!$C522 &amp; " (concernsMaskedObject)")</f>
        <v/>
      </c>
      <c r="M522" s="84" t="str">
        <f>IFERROR(__xludf.DUMMYFUNCTION("IF($J522="""", """", ""Connection from NonPublishedInformation to "" &amp; REGEXEXTRACT(MasterCMCopy!$X522, "".*:(.*)"") &amp; "" under "" &amp; $J522 &amp; ""_"" &amp; $K522)"),"")</f>
        <v/>
      </c>
      <c r="N522" s="84" t="str">
        <f t="shared" si="6"/>
        <v/>
      </c>
      <c r="O522" s="86" t="str">
        <f>IFERROR(__xludf.DUMMYFUNCTION("IF($J522="""", """", IF($J522=""MG-Procedure"", """", REGEXREPLACE(MasterCMCopy!$P522,""\[[^\]]+\]"","""")))"),"")</f>
        <v/>
      </c>
      <c r="P522" s="83" t="str">
        <f>IFERROR(__xludf.DUMMYFUNCTION("REGEXREPLACE($O522,""[^/]+"","".."")"),"")</f>
        <v/>
      </c>
      <c r="Q522" s="84" t="str">
        <f>IF(AND(LEFT(MasterCMCopy!$C522,6)="BT-195", OR(MasterCMCopy!$O522&lt;&gt;MasterCMCopy!$O521,$G522&lt;&gt;$G521,$H522&lt;&gt;$H521)),MasterCMCopy!$C522,"")</f>
        <v/>
      </c>
      <c r="R522" s="84" t="str">
        <f>IF(AND(LEFT(MasterCMCopy!$C522,6)="BT-195", OR(MasterCMCopy!$O522&lt;&gt;MasterCMCopy!$O521,$G522&lt;&gt;$G521,$H522&lt;&gt;$H521)), "The field " &amp; MasterCMCopy!$C522 &amp; ", " &amp; MasterCMCopy!$D522 &amp; ", specifies information to generate the URI of the masked property","")</f>
        <v/>
      </c>
      <c r="S522" s="84" t="str">
        <f>IF(AND(LEFT(MasterCMCopy!$C522,6)="BT-195", OR(MasterCMCopy!$O522&lt;&gt;MasterCMCopy!$O521,$G522&lt;&gt;$G521,$H522&lt;&gt;$H521)),MasterCMCopy!$O522,"")</f>
        <v/>
      </c>
      <c r="T522" s="84" t="str">
        <f>IFERROR(__xludf.DUMMYFUNCTION("IF(AND(LEFT(MasterCMCopy!$C522,6)=""BT-195"", MasterCMCopy!$O522&lt;&gt;MasterCMCopy!$O521),IFNA(REGEXEXTRACT(MasterCMCopy!$Y522,""&lt;(.*)&gt;""),""UNKNOWN""),"""")"),"")</f>
        <v/>
      </c>
      <c r="U522" s="84" t="str">
        <f>IF(AND(LEFT(MasterCMCopy!$C522,6)="BT-197", MasterCMCopy!$C522&lt;&gt;MasterCMCopy!$C521),MasterCMCopy!$C522,"")</f>
        <v/>
      </c>
      <c r="V522" s="84" t="str">
        <f>IF(AND(LEFT(MasterCMCopy!$C522,6)="BT-197", MasterCMCopy!$C522&lt;&gt;MasterCMCopy!$C521), "In " &amp; MasterCMCopy!$C522 &amp; ", " &amp; MasterCMCopy!$D522 &amp; ", we link to the at-voc:non-publication-justification controlled list","")</f>
        <v/>
      </c>
      <c r="W522" s="84" t="str">
        <f>IF(AND(LEFT(MasterCMCopy!$C522,6)="BT-198", MasterCMCopy!$C522&lt;&gt;MasterCMCopy!$C521),MasterCMCopy!$C522,"")</f>
        <v>BT-198(BT-09)-Procedure</v>
      </c>
      <c r="X522" s="84" t="str">
        <f>IF(AND(LEFT(MasterCMCopy!$C522,6)="BT-198", MasterCMCopy!$C522&lt;&gt;MasterCMCopy!$C521), MasterCMCopy!$D522 &amp; IF(AND(MasterCMCopy!$C522=MasterCMCopy!$C523, MasterCMCopy!$D522&lt;&gt;MasterCMCopy!$D523), (" (" &amp; MasterCMCopy!$D523 &amp; " below SDK 1.6)"), ""),"")</f>
        <v>Unpublished Accessibility Date (Unpublished Access Date below SDK 1.6)</v>
      </c>
      <c r="Y522" s="84" t="str">
        <f t="shared" si="2"/>
        <v>tedm:MG-langString-hasConfidentialityJustification--NonPublishedInformation-ND-CrossBorderLawUnpublish</v>
      </c>
      <c r="Z522" s="84" t="str">
        <f t="shared" si="3"/>
        <v/>
      </c>
      <c r="AA522" s="84" t="str">
        <f>IF(AND(LEFT(MasterCMCopy!$C522,6)="BT-196", MasterCMCopy!$C522&lt;&gt;MasterCMCopy!$C521),MasterCMCopy!$C522,"")</f>
        <v/>
      </c>
      <c r="AB522" s="84" t="str">
        <f>IF(AND(LEFT(MasterCMCopy!$C522,6)="BT-196", MasterCMCopy!$C522&lt;&gt;MasterCMCopy!$C521), MasterCMCopy!$D522 &amp; " of " &amp; MasterCMCopy!$L522 &amp; " under " &amp; MasterCMCopy!$I522,"")</f>
        <v/>
      </c>
      <c r="AC522" s="84" t="str">
        <f t="shared" si="4"/>
        <v/>
      </c>
      <c r="AD522" s="84" t="str">
        <f t="shared" si="5"/>
        <v/>
      </c>
    </row>
    <row r="523">
      <c r="A523" s="84" t="str">
        <f t="shared" si="1"/>
        <v/>
      </c>
      <c r="B523" s="84" t="str">
        <f>IF(MasterCMCopy!$X523="","---", "tedm:" &amp; IF(LEFT(MasterCMCopy!$C523, 3)="ND-", IF(LEFT(MasterCMCopy!$C527, 3)="ND-", MasterCMCopy!$L529, MasterCMCopy!$L527) &amp; "-" &amp; MasterCMCopy!$C523, MasterCMCopy!$L523 &amp; "-" &amp; MasterCMCopy!$I523))</f>
        <v>tedm:MG-NonPublishedInformation-ND-CrossBorderLawUnpublish</v>
      </c>
      <c r="C523" s="85" t="str">
        <f>IF(AND(LEFT(MasterCMCopy!$C523,6)="BT-195", OR(LEFT(MasterCMCopy!$C522,3)="ND-",$B523&lt;&gt;$B522)),MasterCMCopy!$L523,"")</f>
        <v/>
      </c>
      <c r="D523" s="84" t="str">
        <f>IF(AND(LEFT(MasterCMCopy!$C523,3)="ND-", OR(MasterCMCopy!$N523&lt;&gt;MasterCMCopy!$N522, MasterCMCopy!$P523&lt;&gt;MasterCMCopy!$P522)),MasterCMCopy!$C523,"")</f>
        <v/>
      </c>
      <c r="E523" s="84" t="str">
        <f>IF(AND(LEFT(MasterCMCopy!$C523,3)="ND-", OR(MasterCMCopy!$N523&lt;&gt;MasterCMCopy!$N522, MasterCMCopy!$P523&lt;&gt;MasterCMCopy!$P522)),MasterCMCopy!$N523,"")</f>
        <v/>
      </c>
      <c r="F523" s="86" t="str">
        <f>IFERROR(__xludf.DUMMYFUNCTION("IF($E523="""", """", REGEXEXTRACT($E523,""efbc:FieldIdentifierCode[^\]]+""))"),"")</f>
        <v/>
      </c>
      <c r="G523" s="87" t="str">
        <f>MasterCMCopy!A523</f>
        <v>1.6</v>
      </c>
      <c r="H523" s="87" t="str">
        <f>MasterCMCopy!B523</f>
        <v/>
      </c>
      <c r="J523" s="86" t="str">
        <f>IF(AND(LEFT(MasterCMCopy!$C523,3)="ND-", LEFT(MasterCMCopy!$X523,10)&lt;&gt;"epo:NonPub"),MasterCMCopy!$L523,"")</f>
        <v/>
      </c>
      <c r="K523" s="85" t="str">
        <f>IF(J523="", "", IF(J523="MG-Procedure", "ND-Root", MasterCMCopy!H523))</f>
        <v/>
      </c>
      <c r="L523" s="84" t="str">
        <f>IF($J523="", "", MasterCMCopy!$C523 &amp; " (concernsMaskedObject)")</f>
        <v/>
      </c>
      <c r="M523" s="84" t="str">
        <f>IFERROR(__xludf.DUMMYFUNCTION("IF($J523="""", """", ""Connection from NonPublishedInformation to "" &amp; REGEXEXTRACT(MasterCMCopy!$X523, "".*:(.*)"") &amp; "" under "" &amp; $J523 &amp; ""_"" &amp; $K523)"),"")</f>
        <v/>
      </c>
      <c r="N523" s="84" t="str">
        <f t="shared" si="6"/>
        <v/>
      </c>
      <c r="O523" s="86" t="str">
        <f>IFERROR(__xludf.DUMMYFUNCTION("IF($J523="""", """", IF($J523=""MG-Procedure"", """", REGEXREPLACE(MasterCMCopy!$P523,""\[[^\]]+\]"","""")))"),"")</f>
        <v/>
      </c>
      <c r="P523" s="83" t="str">
        <f>IFERROR(__xludf.DUMMYFUNCTION("REGEXREPLACE($O523,""[^/]+"","".."")"),"")</f>
        <v/>
      </c>
      <c r="Q523" s="84" t="str">
        <f>IF(AND(LEFT(MasterCMCopy!$C523,6)="BT-195", OR(MasterCMCopy!$O523&lt;&gt;MasterCMCopy!$O522,$G523&lt;&gt;$G522,$H523&lt;&gt;$H522)),MasterCMCopy!$C523,"")</f>
        <v/>
      </c>
      <c r="R523" s="84" t="str">
        <f>IF(AND(LEFT(MasterCMCopy!$C523,6)="BT-195", OR(MasterCMCopy!$O523&lt;&gt;MasterCMCopy!$O522,$G523&lt;&gt;$G522,$H523&lt;&gt;$H522)), "The field " &amp; MasterCMCopy!$C523 &amp; ", " &amp; MasterCMCopy!$D523 &amp; ", specifies information to generate the URI of the masked property","")</f>
        <v/>
      </c>
      <c r="S523" s="84" t="str">
        <f>IF(AND(LEFT(MasterCMCopy!$C523,6)="BT-195", OR(MasterCMCopy!$O523&lt;&gt;MasterCMCopy!$O522,$G523&lt;&gt;$G522,$H523&lt;&gt;$H522)),MasterCMCopy!$O523,"")</f>
        <v/>
      </c>
      <c r="T523" s="84" t="str">
        <f>IFERROR(__xludf.DUMMYFUNCTION("IF(AND(LEFT(MasterCMCopy!$C523,6)=""BT-195"", MasterCMCopy!$O523&lt;&gt;MasterCMCopy!$O522),IFNA(REGEXEXTRACT(MasterCMCopy!$Y523,""&lt;(.*)&gt;""),""UNKNOWN""),"""")"),"")</f>
        <v/>
      </c>
      <c r="U523" s="84" t="str">
        <f>IF(AND(LEFT(MasterCMCopy!$C523,6)="BT-197", MasterCMCopy!$C523&lt;&gt;MasterCMCopy!$C522),MasterCMCopy!$C523,"")</f>
        <v/>
      </c>
      <c r="V523" s="84" t="str">
        <f>IF(AND(LEFT(MasterCMCopy!$C523,6)="BT-197", MasterCMCopy!$C523&lt;&gt;MasterCMCopy!$C522), "In " &amp; MasterCMCopy!$C523 &amp; ", " &amp; MasterCMCopy!$D523 &amp; ", we link to the at-voc:non-publication-justification controlled list","")</f>
        <v/>
      </c>
      <c r="W523" s="84" t="str">
        <f>IF(AND(LEFT(MasterCMCopy!$C523,6)="BT-198", MasterCMCopy!$C523&lt;&gt;MasterCMCopy!$C522),MasterCMCopy!$C523,"")</f>
        <v/>
      </c>
      <c r="X523" s="84" t="str">
        <f>IF(AND(LEFT(MasterCMCopy!$C523,6)="BT-198", MasterCMCopy!$C523&lt;&gt;MasterCMCopy!$C522), MasterCMCopy!$D523 &amp; IF(AND(MasterCMCopy!$C523=MasterCMCopy!$C524, MasterCMCopy!$D523&lt;&gt;MasterCMCopy!$D524), (" (" &amp; MasterCMCopy!$D524 &amp; " below SDK 1.6)"), ""),"")</f>
        <v/>
      </c>
      <c r="Y523" s="84" t="str">
        <f t="shared" si="2"/>
        <v>tedm:MG-langString-hasConfidentialityJustification--NonPublishedInformation-ND-CrossBorderLawUnpublish</v>
      </c>
      <c r="Z523" s="84" t="str">
        <f t="shared" si="3"/>
        <v/>
      </c>
      <c r="AA523" s="84" t="str">
        <f>IF(AND(LEFT(MasterCMCopy!$C523,6)="BT-196", MasterCMCopy!$C523&lt;&gt;MasterCMCopy!$C522),MasterCMCopy!$C523,"")</f>
        <v/>
      </c>
      <c r="AB523" s="84" t="str">
        <f>IF(AND(LEFT(MasterCMCopy!$C523,6)="BT-196", MasterCMCopy!$C523&lt;&gt;MasterCMCopy!$C522), MasterCMCopy!$D523 &amp; " of " &amp; MasterCMCopy!$L523 &amp; " under " &amp; MasterCMCopy!$I523,"")</f>
        <v/>
      </c>
      <c r="AC523" s="84" t="str">
        <f t="shared" si="4"/>
        <v/>
      </c>
      <c r="AD523" s="84" t="str">
        <f t="shared" si="5"/>
        <v/>
      </c>
    </row>
    <row r="524">
      <c r="A524" s="84" t="str">
        <f t="shared" si="1"/>
        <v>ND-CountryOriginUnpublish_v1.3-1.7.rml.ttl</v>
      </c>
      <c r="B524" s="84" t="str">
        <f>IF(MasterCMCopy!$X524="","---", "tedm:" &amp; IF(LEFT(MasterCMCopy!$C524, 3)="ND-", IF(LEFT(MasterCMCopy!$C528, 3)="ND-", MasterCMCopy!$L530, MasterCMCopy!$L528) &amp; "-" &amp; MasterCMCopy!$C524, MasterCMCopy!$L524 &amp; "-" &amp; MasterCMCopy!$I524))</f>
        <v>tedm:MG-NonPublishedInformation-ND-CountryOriginUnpublish</v>
      </c>
      <c r="C524" s="85" t="str">
        <f>IF(AND(LEFT(MasterCMCopy!$C524,6)="BT-195", OR(LEFT(MasterCMCopy!$C523,3)="ND-",$B524&lt;&gt;$B523)),MasterCMCopy!$L524,"")</f>
        <v/>
      </c>
      <c r="D524" s="84" t="str">
        <f>IF(AND(LEFT(MasterCMCopy!$C524,3)="ND-", OR(MasterCMCopy!$N524&lt;&gt;MasterCMCopy!$N523, MasterCMCopy!$P524&lt;&gt;MasterCMCopy!$P523)),MasterCMCopy!$C524,"")</f>
        <v>ND-CountryOriginUnpublish</v>
      </c>
      <c r="E524" s="84" t="str">
        <f>IF(AND(LEFT(MasterCMCopy!$C524,3)="ND-", OR(MasterCMCopy!$N524&lt;&gt;MasterCMCopy!$N523, MasterCMCopy!$P524&lt;&gt;MasterCMCopy!$P523)),MasterCMCopy!$N524,"")</f>
        <v>/*/ext:UBLExtensions/ext:UBLExtension/ext:ExtensionContent/efext:EformsExtension/efac:NoticeResult/efac:LotTender/efac:Origin/efac:FieldsPrivacy[efbc:FieldIdentifierCode/text()='cou-ori']</v>
      </c>
      <c r="F524" s="86" t="str">
        <f>IFERROR(__xludf.DUMMYFUNCTION("IF($E524="""", """", REGEXEXTRACT($E524,""efbc:FieldIdentifierCode[^\]]+""))"),"efbc:FieldIdentifierCode/text()='cou-ori'")</f>
        <v>efbc:FieldIdentifierCode/text()='cou-ori'</v>
      </c>
      <c r="G524" s="87" t="str">
        <f>MasterCMCopy!A524</f>
        <v/>
      </c>
      <c r="H524" s="87" t="str">
        <f>MasterCMCopy!B524</f>
        <v>1.7</v>
      </c>
      <c r="I524" s="89" t="b">
        <v>1</v>
      </c>
      <c r="J524" s="86" t="str">
        <f>IF(AND(LEFT(MasterCMCopy!$C524,3)="ND-", LEFT(MasterCMCopy!$X524,10)&lt;&gt;"epo:NonPub"),MasterCMCopy!$L524,"")</f>
        <v/>
      </c>
      <c r="K524" s="85" t="str">
        <f>IF(J524="", "", IF(J524="MG-Procedure", "ND-Root", MasterCMCopy!H524))</f>
        <v/>
      </c>
      <c r="L524" s="84" t="str">
        <f>IF($J524="", "", MasterCMCopy!$C524 &amp; " (concernsMaskedObject)")</f>
        <v/>
      </c>
      <c r="M524" s="84" t="str">
        <f>IFERROR(__xludf.DUMMYFUNCTION("IF($J524="""", """", ""Connection from NonPublishedInformation to "" &amp; REGEXEXTRACT(MasterCMCopy!$X524, "".*:(.*)"") &amp; "" under "" &amp; $J524 &amp; ""_"" &amp; $K524)"),"")</f>
        <v/>
      </c>
      <c r="N524" s="84" t="str">
        <f t="shared" si="6"/>
        <v/>
      </c>
      <c r="O524" s="86" t="str">
        <f>IFERROR(__xludf.DUMMYFUNCTION("IF($J524="""", """", IF($J524=""MG-Procedure"", """", REGEXREPLACE(MasterCMCopy!$P524,""\[[^\]]+\]"","""")))"),"")</f>
        <v/>
      </c>
      <c r="P524" s="83" t="str">
        <f>IFERROR(__xludf.DUMMYFUNCTION("REGEXREPLACE($O524,""[^/]+"","".."")"),"")</f>
        <v/>
      </c>
      <c r="Q524" s="84" t="str">
        <f>IF(AND(LEFT(MasterCMCopy!$C524,6)="BT-195", OR(MasterCMCopy!$O524&lt;&gt;MasterCMCopy!$O523,$G524&lt;&gt;$G523,$H524&lt;&gt;$H523)),MasterCMCopy!$C524,"")</f>
        <v/>
      </c>
      <c r="R524" s="84" t="str">
        <f>IF(AND(LEFT(MasterCMCopy!$C524,6)="BT-195", OR(MasterCMCopy!$O524&lt;&gt;MasterCMCopy!$O523,$G524&lt;&gt;$G523,$H524&lt;&gt;$H523)), "The field " &amp; MasterCMCopy!$C524 &amp; ", " &amp; MasterCMCopy!$D524 &amp; ", specifies information to generate the URI of the masked property","")</f>
        <v/>
      </c>
      <c r="S524" s="84" t="str">
        <f>IF(AND(LEFT(MasterCMCopy!$C524,6)="BT-195", OR(MasterCMCopy!$O524&lt;&gt;MasterCMCopy!$O523,$G524&lt;&gt;$G523,$H524&lt;&gt;$H523)),MasterCMCopy!$O524,"")</f>
        <v/>
      </c>
      <c r="T524" s="84" t="str">
        <f>IFERROR(__xludf.DUMMYFUNCTION("IF(AND(LEFT(MasterCMCopy!$C524,6)=""BT-195"", MasterCMCopy!$O524&lt;&gt;MasterCMCopy!$O523),IFNA(REGEXEXTRACT(MasterCMCopy!$Y524,""&lt;(.*)&gt;""),""UNKNOWN""),"""")"),"")</f>
        <v/>
      </c>
      <c r="U524" s="84" t="str">
        <f>IF(AND(LEFT(MasterCMCopy!$C524,6)="BT-197", MasterCMCopy!$C524&lt;&gt;MasterCMCopy!$C523),MasterCMCopy!$C524,"")</f>
        <v/>
      </c>
      <c r="V524" s="84" t="str">
        <f>IF(AND(LEFT(MasterCMCopy!$C524,6)="BT-197", MasterCMCopy!$C524&lt;&gt;MasterCMCopy!$C523), "In " &amp; MasterCMCopy!$C524 &amp; ", " &amp; MasterCMCopy!$D524 &amp; ", we link to the at-voc:non-publication-justification controlled list","")</f>
        <v/>
      </c>
      <c r="W524" s="84" t="str">
        <f>IF(AND(LEFT(MasterCMCopy!$C524,6)="BT-198", MasterCMCopy!$C524&lt;&gt;MasterCMCopy!$C523),MasterCMCopy!$C524,"")</f>
        <v/>
      </c>
      <c r="X524" s="84" t="str">
        <f>IF(AND(LEFT(MasterCMCopy!$C524,6)="BT-198", MasterCMCopy!$C524&lt;&gt;MasterCMCopy!$C523), MasterCMCopy!$D524 &amp; IF(AND(MasterCMCopy!$C524=MasterCMCopy!$C525, MasterCMCopy!$D524&lt;&gt;MasterCMCopy!$D525), (" (" &amp; MasterCMCopy!$D525 &amp; " below SDK 1.6)"), ""),"")</f>
        <v/>
      </c>
      <c r="Y524" s="84" t="str">
        <f t="shared" si="2"/>
        <v>tedm:MG-langString-hasConfidentialityJustification--NonPublishedInformation-ND-CountryOriginUnpublish</v>
      </c>
      <c r="Z524" s="84" t="str">
        <f t="shared" si="3"/>
        <v>/*/ext:UBLExtensions/ext:UBLExtension/ext:ExtensionContent/efext:EformsExtension/efac:NoticeResult/efac:LotTender/efac:Origin/efac:FieldsPrivacy[efbc:FieldIdentifierCode/text()='cou-ori']/efbc:ReasonDescription</v>
      </c>
      <c r="AA524" s="84" t="str">
        <f>IF(AND(LEFT(MasterCMCopy!$C524,6)="BT-196", MasterCMCopy!$C524&lt;&gt;MasterCMCopy!$C523),MasterCMCopy!$C524,"")</f>
        <v/>
      </c>
      <c r="AB524" s="84" t="str">
        <f>IF(AND(LEFT(MasterCMCopy!$C524,6)="BT-196", MasterCMCopy!$C524&lt;&gt;MasterCMCopy!$C523), MasterCMCopy!$D524 &amp; " of " &amp; MasterCMCopy!$L524 &amp; " under " &amp; MasterCMCopy!$I524,"")</f>
        <v/>
      </c>
      <c r="AC524" s="84" t="str">
        <f t="shared" si="4"/>
        <v/>
      </c>
      <c r="AD524" s="84" t="str">
        <f t="shared" si="5"/>
        <v/>
      </c>
      <c r="AE524" s="90"/>
      <c r="AF524" s="90"/>
    </row>
    <row r="525">
      <c r="A525" s="84" t="str">
        <f t="shared" si="1"/>
        <v/>
      </c>
      <c r="B525" s="84" t="str">
        <f>IF(MasterCMCopy!$X525="","---", "tedm:" &amp; IF(LEFT(MasterCMCopy!$C525, 3)="ND-", IF(LEFT(MasterCMCopy!$C529, 3)="ND-", MasterCMCopy!$L531, MasterCMCopy!$L529) &amp; "-" &amp; MasterCMCopy!$C525, MasterCMCopy!$L525 &amp; "-" &amp; MasterCMCopy!$I525))</f>
        <v>tedm:MG-NonPublishedInformation-ND-CountryOriginUnpublish</v>
      </c>
      <c r="C525" s="85" t="str">
        <f>IF(AND(LEFT(MasterCMCopy!$C525,6)="BT-195", OR(LEFT(MasterCMCopy!$C524,3)="ND-",$B525&lt;&gt;$B524)),MasterCMCopy!$L525,"")</f>
        <v/>
      </c>
      <c r="D525" s="84" t="str">
        <f>IF(AND(LEFT(MasterCMCopy!$C525,3)="ND-", OR(MasterCMCopy!$N525&lt;&gt;MasterCMCopy!$N524, MasterCMCopy!$P525&lt;&gt;MasterCMCopy!$P524)),MasterCMCopy!$C525,"")</f>
        <v/>
      </c>
      <c r="E525" s="84" t="str">
        <f>IF(AND(LEFT(MasterCMCopy!$C525,3)="ND-", OR(MasterCMCopy!$N525&lt;&gt;MasterCMCopy!$N524, MasterCMCopy!$P525&lt;&gt;MasterCMCopy!$P524)),MasterCMCopy!$N525,"")</f>
        <v/>
      </c>
      <c r="F525" s="86" t="str">
        <f>IFERROR(__xludf.DUMMYFUNCTION("IF($E525="""", """", REGEXEXTRACT($E525,""efbc:FieldIdentifierCode[^\]]+""))"),"")</f>
        <v/>
      </c>
      <c r="G525" s="87" t="str">
        <f>MasterCMCopy!A525</f>
        <v/>
      </c>
      <c r="H525" s="87" t="str">
        <f>MasterCMCopy!B525</f>
        <v>1.7</v>
      </c>
      <c r="J525" s="86" t="str">
        <f>IF(AND(LEFT(MasterCMCopy!$C525,3)="ND-", LEFT(MasterCMCopy!$X525,10)&lt;&gt;"epo:NonPub"),MasterCMCopy!$L525,"")</f>
        <v/>
      </c>
      <c r="K525" s="85" t="str">
        <f>IF(J525="", "", IF(J525="MG-Procedure", "ND-Root", MasterCMCopy!H525))</f>
        <v/>
      </c>
      <c r="L525" s="84" t="str">
        <f>IF($J525="", "", MasterCMCopy!$C525 &amp; " (concernsMaskedObject)")</f>
        <v/>
      </c>
      <c r="M525" s="84" t="str">
        <f>IFERROR(__xludf.DUMMYFUNCTION("IF($J525="""", """", ""Connection from NonPublishedInformation to "" &amp; REGEXEXTRACT(MasterCMCopy!$X525, "".*:(.*)"") &amp; "" under "" &amp; $J525 &amp; ""_"" &amp; $K525)"),"")</f>
        <v/>
      </c>
      <c r="N525" s="84" t="str">
        <f t="shared" si="6"/>
        <v/>
      </c>
      <c r="O525" s="86" t="str">
        <f>IFERROR(__xludf.DUMMYFUNCTION("IF($J525="""", """", IF($J525=""MG-Procedure"", """", REGEXREPLACE(MasterCMCopy!$P525,""\[[^\]]+\]"","""")))"),"")</f>
        <v/>
      </c>
      <c r="P525" s="83" t="str">
        <f>IFERROR(__xludf.DUMMYFUNCTION("REGEXREPLACE($O525,""[^/]+"","".."")"),"")</f>
        <v/>
      </c>
      <c r="Q525" s="84" t="str">
        <f>IF(AND(LEFT(MasterCMCopy!$C525,6)="BT-195", OR(MasterCMCopy!$O525&lt;&gt;MasterCMCopy!$O524,$G525&lt;&gt;$G524,$H525&lt;&gt;$H524)),MasterCMCopy!$C525,"")</f>
        <v/>
      </c>
      <c r="R525" s="84" t="str">
        <f>IF(AND(LEFT(MasterCMCopy!$C525,6)="BT-195", OR(MasterCMCopy!$O525&lt;&gt;MasterCMCopy!$O524,$G525&lt;&gt;$G524,$H525&lt;&gt;$H524)), "The field " &amp; MasterCMCopy!$C525 &amp; ", " &amp; MasterCMCopy!$D525 &amp; ", specifies information to generate the URI of the masked property","")</f>
        <v/>
      </c>
      <c r="S525" s="84" t="str">
        <f>IF(AND(LEFT(MasterCMCopy!$C525,6)="BT-195", OR(MasterCMCopy!$O525&lt;&gt;MasterCMCopy!$O524,$G525&lt;&gt;$G524,$H525&lt;&gt;$H524)),MasterCMCopy!$O525,"")</f>
        <v/>
      </c>
      <c r="T525" s="84" t="str">
        <f>IFERROR(__xludf.DUMMYFUNCTION("IF(AND(LEFT(MasterCMCopy!$C525,6)=""BT-195"", MasterCMCopy!$O525&lt;&gt;MasterCMCopy!$O524),IFNA(REGEXEXTRACT(MasterCMCopy!$Y525,""&lt;(.*)&gt;""),""UNKNOWN""),"""")"),"")</f>
        <v/>
      </c>
      <c r="U525" s="84" t="str">
        <f>IF(AND(LEFT(MasterCMCopy!$C525,6)="BT-197", MasterCMCopy!$C525&lt;&gt;MasterCMCopy!$C524),MasterCMCopy!$C525,"")</f>
        <v/>
      </c>
      <c r="V525" s="84" t="str">
        <f>IF(AND(LEFT(MasterCMCopy!$C525,6)="BT-197", MasterCMCopy!$C525&lt;&gt;MasterCMCopy!$C524), "In " &amp; MasterCMCopy!$C525 &amp; ", " &amp; MasterCMCopy!$D525 &amp; ", we link to the at-voc:non-publication-justification controlled list","")</f>
        <v/>
      </c>
      <c r="W525" s="84" t="str">
        <f>IF(AND(LEFT(MasterCMCopy!$C525,6)="BT-198", MasterCMCopy!$C525&lt;&gt;MasterCMCopy!$C524),MasterCMCopy!$C525,"")</f>
        <v/>
      </c>
      <c r="X525" s="84" t="str">
        <f>IF(AND(LEFT(MasterCMCopy!$C525,6)="BT-198", MasterCMCopy!$C525&lt;&gt;MasterCMCopy!$C524), MasterCMCopy!$D525 &amp; IF(AND(MasterCMCopy!$C525=MasterCMCopy!$C526, MasterCMCopy!$D525&lt;&gt;MasterCMCopy!$D526), (" (" &amp; MasterCMCopy!$D526 &amp; " below SDK 1.6)"), ""),"")</f>
        <v/>
      </c>
      <c r="Y525" s="84" t="str">
        <f t="shared" si="2"/>
        <v>tedm:MG-langString-hasConfidentialityJustification--NonPublishedInformation-ND-CountryOriginUnpublish</v>
      </c>
      <c r="Z525" s="84" t="str">
        <f t="shared" si="3"/>
        <v/>
      </c>
      <c r="AA525" s="84" t="str">
        <f>IF(AND(LEFT(MasterCMCopy!$C525,6)="BT-196", MasterCMCopy!$C525&lt;&gt;MasterCMCopy!$C524),MasterCMCopy!$C525,"")</f>
        <v/>
      </c>
      <c r="AB525" s="84" t="str">
        <f>IF(AND(LEFT(MasterCMCopy!$C525,6)="BT-196", MasterCMCopy!$C525&lt;&gt;MasterCMCopy!$C524), MasterCMCopy!$D525 &amp; " of " &amp; MasterCMCopy!$L525 &amp; " under " &amp; MasterCMCopy!$I525,"")</f>
        <v/>
      </c>
      <c r="AC525" s="84" t="str">
        <f t="shared" si="4"/>
        <v/>
      </c>
      <c r="AD525" s="84" t="str">
        <f t="shared" si="5"/>
        <v/>
      </c>
    </row>
    <row r="526">
      <c r="A526" s="84" t="str">
        <f t="shared" si="1"/>
        <v>ND-CountryOriginUnpublish_v1.8+.rml.ttl</v>
      </c>
      <c r="B526" s="84" t="str">
        <f>IF(MasterCMCopy!$X526="","---", "tedm:" &amp; IF(LEFT(MasterCMCopy!$C526, 3)="ND-", IF(LEFT(MasterCMCopy!$C530, 3)="ND-", MasterCMCopy!$L532, MasterCMCopy!$L530) &amp; "-" &amp; MasterCMCopy!$C526, MasterCMCopy!$L526 &amp; "-" &amp; MasterCMCopy!$I526))</f>
        <v>tedm:MG-NonPublishedInformation-ND-CountryOriginUnpublish</v>
      </c>
      <c r="C526" s="85" t="str">
        <f>IF(AND(LEFT(MasterCMCopy!$C526,6)="BT-195", OR(LEFT(MasterCMCopy!$C525,3)="ND-",$B526&lt;&gt;$B525)),MasterCMCopy!$L526,"")</f>
        <v/>
      </c>
      <c r="D526" s="84" t="str">
        <f>IF(AND(LEFT(MasterCMCopy!$C526,3)="ND-", OR(MasterCMCopy!$N526&lt;&gt;MasterCMCopy!$N525, MasterCMCopy!$P526&lt;&gt;MasterCMCopy!$P525)),MasterCMCopy!$C526,"")</f>
        <v>ND-CountryOriginUnpublish</v>
      </c>
      <c r="E526" s="84" t="str">
        <f>IF(AND(LEFT(MasterCMCopy!$C526,3)="ND-", OR(MasterCMCopy!$N526&lt;&gt;MasterCMCopy!$N525, MasterCMCopy!$P526&lt;&gt;MasterCMCopy!$P525)),MasterCMCopy!$N526,"")</f>
        <v>/*/ext:UBLExtensions/ext:UBLExtension/ext:ExtensionContent/efext:EformsExtension/efac:NoticeResult/efac:LotTender/efac:Origin/efac:FieldsPrivacy[efbc:FieldIdentifierCode/text()='cou-ori']</v>
      </c>
      <c r="F526" s="86" t="str">
        <f>IFERROR(__xludf.DUMMYFUNCTION("IF($E526="""", """", REGEXEXTRACT($E526,""efbc:FieldIdentifierCode[^\]]+""))"),"efbc:FieldIdentifierCode/text()='cou-ori'")</f>
        <v>efbc:FieldIdentifierCode/text()='cou-ori'</v>
      </c>
      <c r="G526" s="87" t="str">
        <f>MasterCMCopy!A526</f>
        <v>1.8</v>
      </c>
      <c r="H526" s="87" t="str">
        <f>MasterCMCopy!B526</f>
        <v/>
      </c>
      <c r="I526" s="89" t="b">
        <v>1</v>
      </c>
      <c r="J526" s="86" t="str">
        <f>IF(AND(LEFT(MasterCMCopy!$C526,3)="ND-", LEFT(MasterCMCopy!$X526,10)&lt;&gt;"epo:NonPub"),MasterCMCopy!$L526,"")</f>
        <v/>
      </c>
      <c r="K526" s="85" t="str">
        <f>IF(J526="", "", IF(J526="MG-Procedure", "ND-Root", MasterCMCopy!H526))</f>
        <v/>
      </c>
      <c r="L526" s="84" t="str">
        <f>IF($J526="", "", MasterCMCopy!$C526 &amp; " (concernsMaskedObject)")</f>
        <v/>
      </c>
      <c r="M526" s="84" t="str">
        <f>IFERROR(__xludf.DUMMYFUNCTION("IF($J526="""", """", ""Connection from NonPublishedInformation to "" &amp; REGEXEXTRACT(MasterCMCopy!$X526, "".*:(.*)"") &amp; "" under "" &amp; $J526 &amp; ""_"" &amp; $K526)"),"")</f>
        <v/>
      </c>
      <c r="N526" s="84" t="str">
        <f t="shared" si="6"/>
        <v/>
      </c>
      <c r="O526" s="86" t="str">
        <f>IFERROR(__xludf.DUMMYFUNCTION("IF($J526="""", """", IF($J526=""MG-Procedure"", """", REGEXREPLACE(MasterCMCopy!$P526,""\[[^\]]+\]"","""")))"),"")</f>
        <v/>
      </c>
      <c r="P526" s="83" t="str">
        <f>IFERROR(__xludf.DUMMYFUNCTION("REGEXREPLACE($O526,""[^/]+"","".."")"),"")</f>
        <v/>
      </c>
      <c r="Q526" s="84" t="str">
        <f>IF(AND(LEFT(MasterCMCopy!$C526,6)="BT-195", OR(MasterCMCopy!$O526&lt;&gt;MasterCMCopy!$O525,$G526&lt;&gt;$G525,$H526&lt;&gt;$H525)),MasterCMCopy!$C526,"")</f>
        <v/>
      </c>
      <c r="R526" s="84" t="str">
        <f>IF(AND(LEFT(MasterCMCopy!$C526,6)="BT-195", OR(MasterCMCopy!$O526&lt;&gt;MasterCMCopy!$O525,$G526&lt;&gt;$G525,$H526&lt;&gt;$H525)), "The field " &amp; MasterCMCopy!$C526 &amp; ", " &amp; MasterCMCopy!$D526 &amp; ", specifies information to generate the URI of the masked property","")</f>
        <v/>
      </c>
      <c r="S526" s="84" t="str">
        <f>IF(AND(LEFT(MasterCMCopy!$C526,6)="BT-195", OR(MasterCMCopy!$O526&lt;&gt;MasterCMCopy!$O525,$G526&lt;&gt;$G525,$H526&lt;&gt;$H525)),MasterCMCopy!$O526,"")</f>
        <v/>
      </c>
      <c r="T526" s="84" t="str">
        <f>IFERROR(__xludf.DUMMYFUNCTION("IF(AND(LEFT(MasterCMCopy!$C526,6)=""BT-195"", MasterCMCopy!$O526&lt;&gt;MasterCMCopy!$O525),IFNA(REGEXEXTRACT(MasterCMCopy!$Y526,""&lt;(.*)&gt;""),""UNKNOWN""),"""")"),"")</f>
        <v/>
      </c>
      <c r="U526" s="84" t="str">
        <f>IF(AND(LEFT(MasterCMCopy!$C526,6)="BT-197", MasterCMCopy!$C526&lt;&gt;MasterCMCopy!$C525),MasterCMCopy!$C526,"")</f>
        <v/>
      </c>
      <c r="V526" s="84" t="str">
        <f>IF(AND(LEFT(MasterCMCopy!$C526,6)="BT-197", MasterCMCopy!$C526&lt;&gt;MasterCMCopy!$C525), "In " &amp; MasterCMCopy!$C526 &amp; ", " &amp; MasterCMCopy!$D526 &amp; ", we link to the at-voc:non-publication-justification controlled list","")</f>
        <v/>
      </c>
      <c r="W526" s="84" t="str">
        <f>IF(AND(LEFT(MasterCMCopy!$C526,6)="BT-198", MasterCMCopy!$C526&lt;&gt;MasterCMCopy!$C525),MasterCMCopy!$C526,"")</f>
        <v/>
      </c>
      <c r="X526" s="84" t="str">
        <f>IF(AND(LEFT(MasterCMCopy!$C526,6)="BT-198", MasterCMCopy!$C526&lt;&gt;MasterCMCopy!$C525), MasterCMCopy!$D526 &amp; IF(AND(MasterCMCopy!$C526=MasterCMCopy!$C527, MasterCMCopy!$D526&lt;&gt;MasterCMCopy!$D527), (" (" &amp; MasterCMCopy!$D527 &amp; " below SDK 1.6)"), ""),"")</f>
        <v/>
      </c>
      <c r="Y526" s="84" t="str">
        <f t="shared" si="2"/>
        <v>tedm:MG-langString-hasConfidentialityJustification--NonPublishedInformation-ND-CountryOriginUnpublish</v>
      </c>
      <c r="Z526" s="84" t="str">
        <f t="shared" si="3"/>
        <v>/*/ext:UBLExtensions/ext:UBLExtension/ext:ExtensionContent/efext:EformsExtension/efac:NoticeResult/efac:LotTender/efac:Origin/efac:FieldsPrivacy[efbc:FieldIdentifierCode/text()='cou-ori']/efbc:ReasonDescription</v>
      </c>
      <c r="AA526" s="84" t="str">
        <f>IF(AND(LEFT(MasterCMCopy!$C526,6)="BT-196", MasterCMCopy!$C526&lt;&gt;MasterCMCopy!$C525),MasterCMCopy!$C526,"")</f>
        <v/>
      </c>
      <c r="AB526" s="84" t="str">
        <f>IF(AND(LEFT(MasterCMCopy!$C526,6)="BT-196", MasterCMCopy!$C526&lt;&gt;MasterCMCopy!$C525), MasterCMCopy!$D526 &amp; " of " &amp; MasterCMCopy!$L526 &amp; " under " &amp; MasterCMCopy!$I526,"")</f>
        <v/>
      </c>
      <c r="AC526" s="84" t="str">
        <f t="shared" si="4"/>
        <v/>
      </c>
      <c r="AD526" s="84" t="str">
        <f t="shared" si="5"/>
        <v/>
      </c>
      <c r="AE526" s="90"/>
      <c r="AF526" s="90"/>
    </row>
    <row r="527">
      <c r="A527" s="84" t="str">
        <f t="shared" si="1"/>
        <v/>
      </c>
      <c r="B527" s="84" t="str">
        <f>IF(MasterCMCopy!$X527="","---", "tedm:" &amp; IF(LEFT(MasterCMCopy!$C527, 3)="ND-", IF(LEFT(MasterCMCopy!$C531, 3)="ND-", MasterCMCopy!$L533, MasterCMCopy!$L531) &amp; "-" &amp; MasterCMCopy!$C527, MasterCMCopy!$L527 &amp; "-" &amp; MasterCMCopy!$I527))</f>
        <v>tedm:MG-NonPublishedInformation-ND-CountryOriginUnpublish</v>
      </c>
      <c r="C527" s="85" t="str">
        <f>IF(AND(LEFT(MasterCMCopy!$C527,6)="BT-195", OR(LEFT(MasterCMCopy!$C526,3)="ND-",$B527&lt;&gt;$B526)),MasterCMCopy!$L527,"")</f>
        <v/>
      </c>
      <c r="D527" s="84" t="str">
        <f>IF(AND(LEFT(MasterCMCopy!$C527,3)="ND-", OR(MasterCMCopy!$N527&lt;&gt;MasterCMCopy!$N526, MasterCMCopy!$P527&lt;&gt;MasterCMCopy!$P526)),MasterCMCopy!$C527,"")</f>
        <v/>
      </c>
      <c r="E527" s="84" t="str">
        <f>IF(AND(LEFT(MasterCMCopy!$C527,3)="ND-", OR(MasterCMCopy!$N527&lt;&gt;MasterCMCopy!$N526, MasterCMCopy!$P527&lt;&gt;MasterCMCopy!$P526)),MasterCMCopy!$N527,"")</f>
        <v/>
      </c>
      <c r="F527" s="86" t="str">
        <f>IFERROR(__xludf.DUMMYFUNCTION("IF($E527="""", """", REGEXEXTRACT($E527,""efbc:FieldIdentifierCode[^\]]+""))"),"")</f>
        <v/>
      </c>
      <c r="G527" s="87" t="str">
        <f>MasterCMCopy!A527</f>
        <v>1.8</v>
      </c>
      <c r="H527" s="87" t="str">
        <f>MasterCMCopy!B527</f>
        <v/>
      </c>
      <c r="J527" s="86" t="str">
        <f>IF(AND(LEFT(MasterCMCopy!$C527,3)="ND-", LEFT(MasterCMCopy!$X527,10)&lt;&gt;"epo:NonPub"),MasterCMCopy!$L527,"")</f>
        <v/>
      </c>
      <c r="K527" s="85" t="str">
        <f>IF(J527="", "", IF(J527="MG-Procedure", "ND-Root", MasterCMCopy!H527))</f>
        <v/>
      </c>
      <c r="L527" s="84" t="str">
        <f>IF($J527="", "", MasterCMCopy!$C527 &amp; " (concernsMaskedObject)")</f>
        <v/>
      </c>
      <c r="M527" s="84" t="str">
        <f>IFERROR(__xludf.DUMMYFUNCTION("IF($J527="""", """", ""Connection from NonPublishedInformation to "" &amp; REGEXEXTRACT(MasterCMCopy!$X527, "".*:(.*)"") &amp; "" under "" &amp; $J527 &amp; ""_"" &amp; $K527)"),"")</f>
        <v/>
      </c>
      <c r="N527" s="84" t="str">
        <f t="shared" si="6"/>
        <v/>
      </c>
      <c r="O527" s="86" t="str">
        <f>IFERROR(__xludf.DUMMYFUNCTION("IF($J527="""", """", IF($J527=""MG-Procedure"", """", REGEXREPLACE(MasterCMCopy!$P527,""\[[^\]]+\]"","""")))"),"")</f>
        <v/>
      </c>
      <c r="P527" s="83" t="str">
        <f>IFERROR(__xludf.DUMMYFUNCTION("REGEXREPLACE($O527,""[^/]+"","".."")"),"")</f>
        <v/>
      </c>
      <c r="Q527" s="84" t="str">
        <f>IF(AND(LEFT(MasterCMCopy!$C527,6)="BT-195", OR(MasterCMCopy!$O527&lt;&gt;MasterCMCopy!$O526,$G527&lt;&gt;$G526,$H527&lt;&gt;$H526)),MasterCMCopy!$C527,"")</f>
        <v/>
      </c>
      <c r="R527" s="84" t="str">
        <f>IF(AND(LEFT(MasterCMCopy!$C527,6)="BT-195", OR(MasterCMCopy!$O527&lt;&gt;MasterCMCopy!$O526,$G527&lt;&gt;$G526,$H527&lt;&gt;$H526)), "The field " &amp; MasterCMCopy!$C527 &amp; ", " &amp; MasterCMCopy!$D527 &amp; ", specifies information to generate the URI of the masked property","")</f>
        <v/>
      </c>
      <c r="S527" s="84" t="str">
        <f>IF(AND(LEFT(MasterCMCopy!$C527,6)="BT-195", OR(MasterCMCopy!$O527&lt;&gt;MasterCMCopy!$O526,$G527&lt;&gt;$G526,$H527&lt;&gt;$H526)),MasterCMCopy!$O527,"")</f>
        <v/>
      </c>
      <c r="T527" s="84" t="str">
        <f>IFERROR(__xludf.DUMMYFUNCTION("IF(AND(LEFT(MasterCMCopy!$C527,6)=""BT-195"", MasterCMCopy!$O527&lt;&gt;MasterCMCopy!$O526),IFNA(REGEXEXTRACT(MasterCMCopy!$Y527,""&lt;(.*)&gt;""),""UNKNOWN""),"""")"),"")</f>
        <v/>
      </c>
      <c r="U527" s="84" t="str">
        <f>IF(AND(LEFT(MasterCMCopy!$C527,6)="BT-197", MasterCMCopy!$C527&lt;&gt;MasterCMCopy!$C526),MasterCMCopy!$C527,"")</f>
        <v/>
      </c>
      <c r="V527" s="84" t="str">
        <f>IF(AND(LEFT(MasterCMCopy!$C527,6)="BT-197", MasterCMCopy!$C527&lt;&gt;MasterCMCopy!$C526), "In " &amp; MasterCMCopy!$C527 &amp; ", " &amp; MasterCMCopy!$D527 &amp; ", we link to the at-voc:non-publication-justification controlled list","")</f>
        <v/>
      </c>
      <c r="W527" s="84" t="str">
        <f>IF(AND(LEFT(MasterCMCopy!$C527,6)="BT-198", MasterCMCopy!$C527&lt;&gt;MasterCMCopy!$C526),MasterCMCopy!$C527,"")</f>
        <v/>
      </c>
      <c r="X527" s="84" t="str">
        <f>IF(AND(LEFT(MasterCMCopy!$C527,6)="BT-198", MasterCMCopy!$C527&lt;&gt;MasterCMCopy!$C526), MasterCMCopy!$D527 &amp; IF(AND(MasterCMCopy!$C527=MasterCMCopy!$C528, MasterCMCopy!$D527&lt;&gt;MasterCMCopy!$D528), (" (" &amp; MasterCMCopy!$D528 &amp; " below SDK 1.6)"), ""),"")</f>
        <v/>
      </c>
      <c r="Y527" s="84" t="str">
        <f t="shared" si="2"/>
        <v>tedm:MG-langString-hasConfidentialityJustification--NonPublishedInformation-ND-CountryOriginUnpublish</v>
      </c>
      <c r="Z527" s="84" t="str">
        <f t="shared" si="3"/>
        <v/>
      </c>
      <c r="AA527" s="84" t="str">
        <f>IF(AND(LEFT(MasterCMCopy!$C527,6)="BT-196", MasterCMCopy!$C527&lt;&gt;MasterCMCopy!$C526),MasterCMCopy!$C527,"")</f>
        <v/>
      </c>
      <c r="AB527" s="84" t="str">
        <f>IF(AND(LEFT(MasterCMCopy!$C527,6)="BT-196", MasterCMCopy!$C527&lt;&gt;MasterCMCopy!$C526), MasterCMCopy!$D527 &amp; " of " &amp; MasterCMCopy!$L527 &amp; " under " &amp; MasterCMCopy!$I527,"")</f>
        <v/>
      </c>
      <c r="AC527" s="84" t="str">
        <f t="shared" si="4"/>
        <v/>
      </c>
      <c r="AD527" s="84" t="str">
        <f t="shared" si="5"/>
        <v/>
      </c>
    </row>
    <row r="528">
      <c r="A528" s="84" t="str">
        <f t="shared" si="1"/>
        <v/>
      </c>
      <c r="B528" s="84" t="str">
        <f>IF(MasterCMCopy!$X528="","---", "tedm:" &amp; IF(LEFT(MasterCMCopy!$C528, 3)="ND-", IF(LEFT(MasterCMCopy!$C532, 3)="ND-", MasterCMCopy!$L534, MasterCMCopy!$L532) &amp; "-" &amp; MasterCMCopy!$C528, MasterCMCopy!$L528 &amp; "-" &amp; MasterCMCopy!$I528))</f>
        <v>tedm:MG-NonPublishedInformation-ND-CountryOriginUnpublish</v>
      </c>
      <c r="C528" s="85" t="str">
        <f>IF(AND(LEFT(MasterCMCopy!$C528,6)="BT-195", OR(LEFT(MasterCMCopy!$C527,3)="ND-",$B528&lt;&gt;$B527)),MasterCMCopy!$L528,"")</f>
        <v>MG-NonPublishedInformation</v>
      </c>
      <c r="D528" s="84" t="str">
        <f>IF(AND(LEFT(MasterCMCopy!$C528,3)="ND-", OR(MasterCMCopy!$N528&lt;&gt;MasterCMCopy!$N527, MasterCMCopy!$P528&lt;&gt;MasterCMCopy!$P527)),MasterCMCopy!$C528,"")</f>
        <v/>
      </c>
      <c r="E528" s="84" t="str">
        <f>IF(AND(LEFT(MasterCMCopy!$C528,3)="ND-", OR(MasterCMCopy!$N528&lt;&gt;MasterCMCopy!$N527, MasterCMCopy!$P528&lt;&gt;MasterCMCopy!$P527)),MasterCMCopy!$N528,"")</f>
        <v/>
      </c>
      <c r="F528" s="86" t="str">
        <f>IFERROR(__xludf.DUMMYFUNCTION("IF($E528="""", """", REGEXEXTRACT($E528,""efbc:FieldIdentifierCode[^\]]+""))"),"")</f>
        <v/>
      </c>
      <c r="G528" s="87" t="str">
        <f>MasterCMCopy!A528</f>
        <v/>
      </c>
      <c r="H528" s="87" t="str">
        <f>MasterCMCopy!B528</f>
        <v/>
      </c>
      <c r="J528" s="86" t="str">
        <f>IF(AND(LEFT(MasterCMCopy!$C528,3)="ND-", LEFT(MasterCMCopy!$X528,10)&lt;&gt;"epo:NonPub"),MasterCMCopy!$L528,"")</f>
        <v/>
      </c>
      <c r="K528" s="85" t="str">
        <f>IF(J528="", "", IF(J528="MG-Procedure", "ND-Root", MasterCMCopy!H528))</f>
        <v/>
      </c>
      <c r="L528" s="84" t="str">
        <f>IF($J528="", "", MasterCMCopy!$C528 &amp; " (concernsMaskedObject)")</f>
        <v/>
      </c>
      <c r="M528" s="84" t="str">
        <f>IFERROR(__xludf.DUMMYFUNCTION("IF($J528="""", """", ""Connection from NonPublishedInformation to "" &amp; REGEXEXTRACT(MasterCMCopy!$X528, "".*:(.*)"") &amp; "" under "" &amp; $J528 &amp; ""_"" &amp; $K528)"),"")</f>
        <v/>
      </c>
      <c r="N528" s="84" t="str">
        <f t="shared" si="6"/>
        <v/>
      </c>
      <c r="O528" s="86" t="str">
        <f>IFERROR(__xludf.DUMMYFUNCTION("IF($J528="""", """", IF($J528=""MG-Procedure"", """", REGEXREPLACE(MasterCMCopy!$P528,""\[[^\]]+\]"","""")))"),"")</f>
        <v/>
      </c>
      <c r="P528" s="83" t="str">
        <f>IFERROR(__xludf.DUMMYFUNCTION("REGEXREPLACE($O528,""[^/]+"","".."")"),"")</f>
        <v/>
      </c>
      <c r="Q528" s="84" t="str">
        <f>IF(AND(LEFT(MasterCMCopy!$C528,6)="BT-195", OR(MasterCMCopy!$O528&lt;&gt;MasterCMCopy!$O527,$G528&lt;&gt;$G527,$H528&lt;&gt;$H527)),MasterCMCopy!$C528,"")</f>
        <v>BT-195(BT-191)-Tender</v>
      </c>
      <c r="R528" s="84" t="str">
        <f>IF(AND(LEFT(MasterCMCopy!$C528,6)="BT-195", OR(MasterCMCopy!$O528&lt;&gt;MasterCMCopy!$O527,$G528&lt;&gt;$G527,$H528&lt;&gt;$H527)), "The field " &amp; MasterCMCopy!$C528 &amp; ", " &amp; MasterCMCopy!$D528 &amp; ", specifies information to generate the URI of the masked property","")</f>
        <v>The field BT-195(BT-191)-Tender, Unpublished Identifier, specifies information to generate the URI of the masked property</v>
      </c>
      <c r="S528" s="84" t="str">
        <f>IF(AND(LEFT(MasterCMCopy!$C528,6)="BT-195", OR(MasterCMCopy!$O528&lt;&gt;MasterCMCopy!$O527,$G528&lt;&gt;$G527,$H528&lt;&gt;$H527)),MasterCMCopy!$O528,"")</f>
        <v>efbc:FieldIdentifierCode/text() = 'cou-ori'</v>
      </c>
      <c r="T528" s="88" t="str">
        <f>IFERROR(__xludf.DUMMYFUNCTION("IF(AND(LEFT(MasterCMCopy!$C528,6)=""BT-195"", MasterCMCopy!$O528&lt;&gt;MasterCMCopy!$O527),IFNA(REGEXEXTRACT(MasterCMCopy!$Y528,""&lt;(.*)&gt;""),""UNKNOWN""),"""")"),"http://data.europa.eu/a4g/ontology#hasItemCountryOfOrigin")</f>
        <v>http://data.europa.eu/a4g/ontology#hasItemCountryOfOrigin</v>
      </c>
      <c r="U528" s="84" t="str">
        <f>IF(AND(LEFT(MasterCMCopy!$C528,6)="BT-197", MasterCMCopy!$C528&lt;&gt;MasterCMCopy!$C527),MasterCMCopy!$C528,"")</f>
        <v/>
      </c>
      <c r="V528" s="84" t="str">
        <f>IF(AND(LEFT(MasterCMCopy!$C528,6)="BT-197", MasterCMCopy!$C528&lt;&gt;MasterCMCopy!$C527), "In " &amp; MasterCMCopy!$C528 &amp; ", " &amp; MasterCMCopy!$D528 &amp; ", we link to the at-voc:non-publication-justification controlled list","")</f>
        <v/>
      </c>
      <c r="W528" s="84" t="str">
        <f>IF(AND(LEFT(MasterCMCopy!$C528,6)="BT-198", MasterCMCopy!$C528&lt;&gt;MasterCMCopy!$C527),MasterCMCopy!$C528,"")</f>
        <v/>
      </c>
      <c r="X528" s="84" t="str">
        <f>IF(AND(LEFT(MasterCMCopy!$C528,6)="BT-198", MasterCMCopy!$C528&lt;&gt;MasterCMCopy!$C527), MasterCMCopy!$D528 &amp; IF(AND(MasterCMCopy!$C528=MasterCMCopy!$C529, MasterCMCopy!$D528&lt;&gt;MasterCMCopy!$D529), (" (" &amp; MasterCMCopy!$D529 &amp; " below SDK 1.6)"), ""),"")</f>
        <v/>
      </c>
      <c r="Y528" s="84" t="str">
        <f t="shared" si="2"/>
        <v>tedm:MG-langString-hasConfidentialityJustification--NonPublishedInformation-ND-CountryOriginUnpublish</v>
      </c>
      <c r="Z528" s="84" t="str">
        <f t="shared" si="3"/>
        <v/>
      </c>
      <c r="AA528" s="84" t="str">
        <f>IF(AND(LEFT(MasterCMCopy!$C528,6)="BT-196", MasterCMCopy!$C528&lt;&gt;MasterCMCopy!$C527),MasterCMCopy!$C528,"")</f>
        <v/>
      </c>
      <c r="AB528" s="84" t="str">
        <f>IF(AND(LEFT(MasterCMCopy!$C528,6)="BT-196", MasterCMCopy!$C528&lt;&gt;MasterCMCopy!$C527), MasterCMCopy!$D528 &amp; " of " &amp; MasterCMCopy!$L528 &amp; " under " &amp; MasterCMCopy!$I528,"")</f>
        <v/>
      </c>
      <c r="AC528" s="84" t="str">
        <f t="shared" si="4"/>
        <v/>
      </c>
      <c r="AD528" s="84" t="str">
        <f t="shared" si="5"/>
        <v/>
      </c>
    </row>
    <row r="529">
      <c r="A529" s="84" t="str">
        <f t="shared" si="1"/>
        <v/>
      </c>
      <c r="B529" s="84" t="str">
        <f>IF(MasterCMCopy!$X529="","---", "tedm:" &amp; IF(LEFT(MasterCMCopy!$C529, 3)="ND-", IF(LEFT(MasterCMCopy!$C533, 3)="ND-", MasterCMCopy!$L535, MasterCMCopy!$L533) &amp; "-" &amp; MasterCMCopy!$C529, MasterCMCopy!$L529 &amp; "-" &amp; MasterCMCopy!$I529))</f>
        <v>tedm:MG-NonPublishedInformation-ND-CountryOriginUnpublish</v>
      </c>
      <c r="C529" s="85" t="str">
        <f>IF(AND(LEFT(MasterCMCopy!$C529,6)="BT-195", OR(LEFT(MasterCMCopy!$C528,3)="ND-",$B529&lt;&gt;$B528)),MasterCMCopy!$L529,"")</f>
        <v/>
      </c>
      <c r="D529" s="84" t="str">
        <f>IF(AND(LEFT(MasterCMCopy!$C529,3)="ND-", OR(MasterCMCopy!$N529&lt;&gt;MasterCMCopy!$N528, MasterCMCopy!$P529&lt;&gt;MasterCMCopy!$P528)),MasterCMCopy!$C529,"")</f>
        <v/>
      </c>
      <c r="E529" s="84" t="str">
        <f>IF(AND(LEFT(MasterCMCopy!$C529,3)="ND-", OR(MasterCMCopy!$N529&lt;&gt;MasterCMCopy!$N528, MasterCMCopy!$P529&lt;&gt;MasterCMCopy!$P528)),MasterCMCopy!$N529,"")</f>
        <v/>
      </c>
      <c r="F529" s="86" t="str">
        <f>IFERROR(__xludf.DUMMYFUNCTION("IF($E529="""", """", REGEXEXTRACT($E529,""efbc:FieldIdentifierCode[^\]]+""))"),"")</f>
        <v/>
      </c>
      <c r="G529" s="87" t="str">
        <f>MasterCMCopy!A529</f>
        <v/>
      </c>
      <c r="H529" s="87" t="str">
        <f>MasterCMCopy!B529</f>
        <v/>
      </c>
      <c r="J529" s="86" t="str">
        <f>IF(AND(LEFT(MasterCMCopy!$C529,3)="ND-", LEFT(MasterCMCopy!$X529,10)&lt;&gt;"epo:NonPub"),MasterCMCopy!$L529,"")</f>
        <v/>
      </c>
      <c r="K529" s="85" t="str">
        <f>IF(J529="", "", IF(J529="MG-Procedure", "ND-Root", MasterCMCopy!H529))</f>
        <v/>
      </c>
      <c r="L529" s="84" t="str">
        <f>IF($J529="", "", MasterCMCopy!$C529 &amp; " (concernsMaskedObject)")</f>
        <v/>
      </c>
      <c r="M529" s="84" t="str">
        <f>IFERROR(__xludf.DUMMYFUNCTION("IF($J529="""", """", ""Connection from NonPublishedInformation to "" &amp; REGEXEXTRACT(MasterCMCopy!$X529, "".*:(.*)"") &amp; "" under "" &amp; $J529 &amp; ""_"" &amp; $K529)"),"")</f>
        <v/>
      </c>
      <c r="N529" s="84" t="str">
        <f t="shared" si="6"/>
        <v/>
      </c>
      <c r="O529" s="86" t="str">
        <f>IFERROR(__xludf.DUMMYFUNCTION("IF($J529="""", """", IF($J529=""MG-Procedure"", """", REGEXREPLACE(MasterCMCopy!$P529,""\[[^\]]+\]"","""")))"),"")</f>
        <v/>
      </c>
      <c r="P529" s="83" t="str">
        <f>IFERROR(__xludf.DUMMYFUNCTION("REGEXREPLACE($O529,""[^/]+"","".."")"),"")</f>
        <v/>
      </c>
      <c r="Q529" s="84" t="str">
        <f>IF(AND(LEFT(MasterCMCopy!$C529,6)="BT-195", OR(MasterCMCopy!$O529&lt;&gt;MasterCMCopy!$O528,$G529&lt;&gt;$G528,$H529&lt;&gt;$H528)),MasterCMCopy!$C529,"")</f>
        <v/>
      </c>
      <c r="R529" s="84" t="str">
        <f>IF(AND(LEFT(MasterCMCopy!$C529,6)="BT-195", OR(MasterCMCopy!$O529&lt;&gt;MasterCMCopy!$O528,$G529&lt;&gt;$G528,$H529&lt;&gt;$H528)), "The field " &amp; MasterCMCopy!$C529 &amp; ", " &amp; MasterCMCopy!$D529 &amp; ", specifies information to generate the URI of the masked property","")</f>
        <v/>
      </c>
      <c r="S529" s="84" t="str">
        <f>IF(AND(LEFT(MasterCMCopy!$C529,6)="BT-195", OR(MasterCMCopy!$O529&lt;&gt;MasterCMCopy!$O528,$G529&lt;&gt;$G528,$H529&lt;&gt;$H528)),MasterCMCopy!$O529,"")</f>
        <v/>
      </c>
      <c r="T529" s="84" t="str">
        <f>IFERROR(__xludf.DUMMYFUNCTION("IF(AND(LEFT(MasterCMCopy!$C529,6)=""BT-195"", MasterCMCopy!$O529&lt;&gt;MasterCMCopy!$O528),IFNA(REGEXEXTRACT(MasterCMCopy!$Y529,""&lt;(.*)&gt;""),""UNKNOWN""),"""")"),"")</f>
        <v/>
      </c>
      <c r="U529" s="84" t="str">
        <f>IF(AND(LEFT(MasterCMCopy!$C529,6)="BT-197", MasterCMCopy!$C529&lt;&gt;MasterCMCopy!$C528),MasterCMCopy!$C529,"")</f>
        <v/>
      </c>
      <c r="V529" s="84" t="str">
        <f>IF(AND(LEFT(MasterCMCopy!$C529,6)="BT-197", MasterCMCopy!$C529&lt;&gt;MasterCMCopy!$C528), "In " &amp; MasterCMCopy!$C529 &amp; ", " &amp; MasterCMCopy!$D529 &amp; ", we link to the at-voc:non-publication-justification controlled list","")</f>
        <v/>
      </c>
      <c r="W529" s="84" t="str">
        <f>IF(AND(LEFT(MasterCMCopy!$C529,6)="BT-198", MasterCMCopy!$C529&lt;&gt;MasterCMCopy!$C528),MasterCMCopy!$C529,"")</f>
        <v/>
      </c>
      <c r="X529" s="84" t="str">
        <f>IF(AND(LEFT(MasterCMCopy!$C529,6)="BT-198", MasterCMCopy!$C529&lt;&gt;MasterCMCopy!$C528), MasterCMCopy!$D529 &amp; IF(AND(MasterCMCopy!$C529=MasterCMCopy!$C530, MasterCMCopy!$D529&lt;&gt;MasterCMCopy!$D530), (" (" &amp; MasterCMCopy!$D530 &amp; " below SDK 1.6)"), ""),"")</f>
        <v/>
      </c>
      <c r="Y529" s="84" t="str">
        <f t="shared" si="2"/>
        <v>tedm:MG-langString-hasConfidentialityJustification--NonPublishedInformation-ND-CountryOriginUnpublish</v>
      </c>
      <c r="Z529" s="84" t="str">
        <f t="shared" si="3"/>
        <v/>
      </c>
      <c r="AA529" s="84" t="str">
        <f>IF(AND(LEFT(MasterCMCopy!$C529,6)="BT-196", MasterCMCopy!$C529&lt;&gt;MasterCMCopy!$C528),MasterCMCopy!$C529,"")</f>
        <v>BT-196(BT-191)-Tender</v>
      </c>
      <c r="AB529" s="84" t="str">
        <f>IF(AND(LEFT(MasterCMCopy!$C529,6)="BT-196", MasterCMCopy!$C529&lt;&gt;MasterCMCopy!$C528), MasterCMCopy!$D529 &amp; " of " &amp; MasterCMCopy!$L529 &amp; " under " &amp; MasterCMCopy!$I529,"")</f>
        <v>Unpublished Justification Description of MG-NonPublishedInformation under ND-CountryOriginUnpublish</v>
      </c>
      <c r="AC529" s="84" t="str">
        <f t="shared" si="4"/>
        <v>BT-196(BT-191)-Tender-Language</v>
      </c>
      <c r="AD529" s="84" t="str">
        <f t="shared" si="5"/>
        <v>Language of Unpublished Justification Description of MG-NonPublishedInformation under ND-CountryOriginUnpublish</v>
      </c>
    </row>
    <row r="530">
      <c r="A530" s="84" t="str">
        <f t="shared" si="1"/>
        <v/>
      </c>
      <c r="B530" s="84" t="str">
        <f>IF(MasterCMCopy!$X530="","---", "tedm:" &amp; IF(LEFT(MasterCMCopy!$C530, 3)="ND-", IF(LEFT(MasterCMCopy!$C534, 3)="ND-", MasterCMCopy!$L536, MasterCMCopy!$L534) &amp; "-" &amp; MasterCMCopy!$C530, MasterCMCopy!$L530 &amp; "-" &amp; MasterCMCopy!$I530))</f>
        <v>tedm:MG-NonPublishedInformation-ND-CountryOriginUnpublish</v>
      </c>
      <c r="C530" s="85" t="str">
        <f>IF(AND(LEFT(MasterCMCopy!$C530,6)="BT-195", OR(LEFT(MasterCMCopy!$C529,3)="ND-",$B530&lt;&gt;$B529)),MasterCMCopy!$L530,"")</f>
        <v/>
      </c>
      <c r="D530" s="84" t="str">
        <f>IF(AND(LEFT(MasterCMCopy!$C530,3)="ND-", OR(MasterCMCopy!$N530&lt;&gt;MasterCMCopy!$N529, MasterCMCopy!$P530&lt;&gt;MasterCMCopy!$P529)),MasterCMCopy!$C530,"")</f>
        <v/>
      </c>
      <c r="E530" s="84" t="str">
        <f>IF(AND(LEFT(MasterCMCopy!$C530,3)="ND-", OR(MasterCMCopy!$N530&lt;&gt;MasterCMCopy!$N529, MasterCMCopy!$P530&lt;&gt;MasterCMCopy!$P529)),MasterCMCopy!$N530,"")</f>
        <v/>
      </c>
      <c r="F530" s="86" t="str">
        <f>IFERROR(__xludf.DUMMYFUNCTION("IF($E530="""", """", REGEXEXTRACT($E530,""efbc:FieldIdentifierCode[^\]]+""))"),"")</f>
        <v/>
      </c>
      <c r="G530" s="87" t="str">
        <f>MasterCMCopy!A530</f>
        <v/>
      </c>
      <c r="H530" s="87" t="str">
        <f>MasterCMCopy!B530</f>
        <v/>
      </c>
      <c r="J530" s="86" t="str">
        <f>IF(AND(LEFT(MasterCMCopy!$C530,3)="ND-", LEFT(MasterCMCopy!$X530,10)&lt;&gt;"epo:NonPub"),MasterCMCopy!$L530,"")</f>
        <v/>
      </c>
      <c r="K530" s="85" t="str">
        <f>IF(J530="", "", IF(J530="MG-Procedure", "ND-Root", MasterCMCopy!H530))</f>
        <v/>
      </c>
      <c r="L530" s="84" t="str">
        <f>IF($J530="", "", MasterCMCopy!$C530 &amp; " (concernsMaskedObject)")</f>
        <v/>
      </c>
      <c r="M530" s="84" t="str">
        <f>IFERROR(__xludf.DUMMYFUNCTION("IF($J530="""", """", ""Connection from NonPublishedInformation to "" &amp; REGEXEXTRACT(MasterCMCopy!$X530, "".*:(.*)"") &amp; "" under "" &amp; $J530 &amp; ""_"" &amp; $K530)"),"")</f>
        <v/>
      </c>
      <c r="N530" s="84" t="str">
        <f t="shared" si="6"/>
        <v/>
      </c>
      <c r="O530" s="86" t="str">
        <f>IFERROR(__xludf.DUMMYFUNCTION("IF($J530="""", """", IF($J530=""MG-Procedure"", """", REGEXREPLACE(MasterCMCopy!$P530,""\[[^\]]+\]"","""")))"),"")</f>
        <v/>
      </c>
      <c r="P530" s="83" t="str">
        <f>IFERROR(__xludf.DUMMYFUNCTION("REGEXREPLACE($O530,""[^/]+"","".."")"),"")</f>
        <v/>
      </c>
      <c r="Q530" s="84" t="str">
        <f>IF(AND(LEFT(MasterCMCopy!$C530,6)="BT-195", OR(MasterCMCopy!$O530&lt;&gt;MasterCMCopy!$O529,$G530&lt;&gt;$G529,$H530&lt;&gt;$H529)),MasterCMCopy!$C530,"")</f>
        <v/>
      </c>
      <c r="R530" s="84" t="str">
        <f>IF(AND(LEFT(MasterCMCopy!$C530,6)="BT-195", OR(MasterCMCopy!$O530&lt;&gt;MasterCMCopy!$O529,$G530&lt;&gt;$G529,$H530&lt;&gt;$H529)), "The field " &amp; MasterCMCopy!$C530 &amp; ", " &amp; MasterCMCopy!$D530 &amp; ", specifies information to generate the URI of the masked property","")</f>
        <v/>
      </c>
      <c r="S530" s="84" t="str">
        <f>IF(AND(LEFT(MasterCMCopy!$C530,6)="BT-195", OR(MasterCMCopy!$O530&lt;&gt;MasterCMCopy!$O529,$G530&lt;&gt;$G529,$H530&lt;&gt;$H529)),MasterCMCopy!$O530,"")</f>
        <v/>
      </c>
      <c r="T530" s="84" t="str">
        <f>IFERROR(__xludf.DUMMYFUNCTION("IF(AND(LEFT(MasterCMCopy!$C530,6)=""BT-195"", MasterCMCopy!$O530&lt;&gt;MasterCMCopy!$O529),IFNA(REGEXEXTRACT(MasterCMCopy!$Y530,""&lt;(.*)&gt;""),""UNKNOWN""),"""")"),"")</f>
        <v/>
      </c>
      <c r="U530" s="84" t="str">
        <f>IF(AND(LEFT(MasterCMCopy!$C530,6)="BT-197", MasterCMCopy!$C530&lt;&gt;MasterCMCopy!$C529),MasterCMCopy!$C530,"")</f>
        <v>BT-197(BT-191)-Tender</v>
      </c>
      <c r="V530" s="84" t="str">
        <f>IF(AND(LEFT(MasterCMCopy!$C530,6)="BT-197", MasterCMCopy!$C530&lt;&gt;MasterCMCopy!$C529), "In " &amp; MasterCMCopy!$C530 &amp; ", " &amp; MasterCMCopy!$D530 &amp; ", we link to the at-voc:non-publication-justification controlled list","")</f>
        <v>In BT-197(BT-191)-Tender, Unpublished Justification Code, we link to the at-voc:non-publication-justification controlled list</v>
      </c>
      <c r="W530" s="84" t="str">
        <f>IF(AND(LEFT(MasterCMCopy!$C530,6)="BT-198", MasterCMCopy!$C530&lt;&gt;MasterCMCopy!$C529),MasterCMCopy!$C530,"")</f>
        <v/>
      </c>
      <c r="X530" s="84" t="str">
        <f>IF(AND(LEFT(MasterCMCopy!$C530,6)="BT-198", MasterCMCopy!$C530&lt;&gt;MasterCMCopy!$C529), MasterCMCopy!$D530 &amp; IF(AND(MasterCMCopy!$C530=MasterCMCopy!$C531, MasterCMCopy!$D530&lt;&gt;MasterCMCopy!$D531), (" (" &amp; MasterCMCopy!$D531 &amp; " below SDK 1.6)"), ""),"")</f>
        <v/>
      </c>
      <c r="Y530" s="84" t="str">
        <f t="shared" si="2"/>
        <v>tedm:MG-langString-hasConfidentialityJustification--NonPublishedInformation-ND-CountryOriginUnpublish</v>
      </c>
      <c r="Z530" s="84" t="str">
        <f t="shared" si="3"/>
        <v/>
      </c>
      <c r="AA530" s="84" t="str">
        <f>IF(AND(LEFT(MasterCMCopy!$C530,6)="BT-196", MasterCMCopy!$C530&lt;&gt;MasterCMCopy!$C529),MasterCMCopy!$C530,"")</f>
        <v/>
      </c>
      <c r="AB530" s="84" t="str">
        <f>IF(AND(LEFT(MasterCMCopy!$C530,6)="BT-196", MasterCMCopy!$C530&lt;&gt;MasterCMCopy!$C529), MasterCMCopy!$D530 &amp; " of " &amp; MasterCMCopy!$L530 &amp; " under " &amp; MasterCMCopy!$I530,"")</f>
        <v/>
      </c>
      <c r="AC530" s="84" t="str">
        <f t="shared" si="4"/>
        <v/>
      </c>
      <c r="AD530" s="84" t="str">
        <f t="shared" si="5"/>
        <v/>
      </c>
    </row>
    <row r="531">
      <c r="A531" s="84" t="str">
        <f t="shared" si="1"/>
        <v/>
      </c>
      <c r="B531" s="84" t="str">
        <f>IF(MasterCMCopy!$X531="","---", "tedm:" &amp; IF(LEFT(MasterCMCopy!$C531, 3)="ND-", IF(LEFT(MasterCMCopy!$C535, 3)="ND-", MasterCMCopy!$L537, MasterCMCopy!$L535) &amp; "-" &amp; MasterCMCopy!$C531, MasterCMCopy!$L531 &amp; "-" &amp; MasterCMCopy!$I531))</f>
        <v>tedm:MG-NonPublishedInformation-ND-CountryOriginUnpublish</v>
      </c>
      <c r="C531" s="85" t="str">
        <f>IF(AND(LEFT(MasterCMCopy!$C531,6)="BT-195", OR(LEFT(MasterCMCopy!$C530,3)="ND-",$B531&lt;&gt;$B530)),MasterCMCopy!$L531,"")</f>
        <v/>
      </c>
      <c r="D531" s="84" t="str">
        <f>IF(AND(LEFT(MasterCMCopy!$C531,3)="ND-", OR(MasterCMCopy!$N531&lt;&gt;MasterCMCopy!$N530, MasterCMCopy!$P531&lt;&gt;MasterCMCopy!$P530)),MasterCMCopy!$C531,"")</f>
        <v/>
      </c>
      <c r="E531" s="84" t="str">
        <f>IF(AND(LEFT(MasterCMCopy!$C531,3)="ND-", OR(MasterCMCopy!$N531&lt;&gt;MasterCMCopy!$N530, MasterCMCopy!$P531&lt;&gt;MasterCMCopy!$P530)),MasterCMCopy!$N531,"")</f>
        <v/>
      </c>
      <c r="F531" s="86" t="str">
        <f>IFERROR(__xludf.DUMMYFUNCTION("IF($E531="""", """", REGEXEXTRACT($E531,""efbc:FieldIdentifierCode[^\]]+""))"),"")</f>
        <v/>
      </c>
      <c r="G531" s="87" t="str">
        <f>MasterCMCopy!A531</f>
        <v/>
      </c>
      <c r="H531" s="87" t="str">
        <f>MasterCMCopy!B531</f>
        <v>1.5</v>
      </c>
      <c r="J531" s="86" t="str">
        <f>IF(AND(LEFT(MasterCMCopy!$C531,3)="ND-", LEFT(MasterCMCopy!$X531,10)&lt;&gt;"epo:NonPub"),MasterCMCopy!$L531,"")</f>
        <v/>
      </c>
      <c r="K531" s="85" t="str">
        <f>IF(J531="", "", IF(J531="MG-Procedure", "ND-Root", MasterCMCopy!H531))</f>
        <v/>
      </c>
      <c r="L531" s="84" t="str">
        <f>IF($J531="", "", MasterCMCopy!$C531 &amp; " (concernsMaskedObject)")</f>
        <v/>
      </c>
      <c r="M531" s="84" t="str">
        <f>IFERROR(__xludf.DUMMYFUNCTION("IF($J531="""", """", ""Connection from NonPublishedInformation to "" &amp; REGEXEXTRACT(MasterCMCopy!$X531, "".*:(.*)"") &amp; "" under "" &amp; $J531 &amp; ""_"" &amp; $K531)"),"")</f>
        <v/>
      </c>
      <c r="N531" s="84" t="str">
        <f t="shared" si="6"/>
        <v/>
      </c>
      <c r="O531" s="86" t="str">
        <f>IFERROR(__xludf.DUMMYFUNCTION("IF($J531="""", """", IF($J531=""MG-Procedure"", """", REGEXREPLACE(MasterCMCopy!$P531,""\[[^\]]+\]"","""")))"),"")</f>
        <v/>
      </c>
      <c r="P531" s="83" t="str">
        <f>IFERROR(__xludf.DUMMYFUNCTION("REGEXREPLACE($O531,""[^/]+"","".."")"),"")</f>
        <v/>
      </c>
      <c r="Q531" s="84" t="str">
        <f>IF(AND(LEFT(MasterCMCopy!$C531,6)="BT-195", OR(MasterCMCopy!$O531&lt;&gt;MasterCMCopy!$O530,$G531&lt;&gt;$G530,$H531&lt;&gt;$H530)),MasterCMCopy!$C531,"")</f>
        <v/>
      </c>
      <c r="R531" s="84" t="str">
        <f>IF(AND(LEFT(MasterCMCopy!$C531,6)="BT-195", OR(MasterCMCopy!$O531&lt;&gt;MasterCMCopy!$O530,$G531&lt;&gt;$G530,$H531&lt;&gt;$H530)), "The field " &amp; MasterCMCopy!$C531 &amp; ", " &amp; MasterCMCopy!$D531 &amp; ", specifies information to generate the URI of the masked property","")</f>
        <v/>
      </c>
      <c r="S531" s="84" t="str">
        <f>IF(AND(LEFT(MasterCMCopy!$C531,6)="BT-195", OR(MasterCMCopy!$O531&lt;&gt;MasterCMCopy!$O530,$G531&lt;&gt;$G530,$H531&lt;&gt;$H530)),MasterCMCopy!$O531,"")</f>
        <v/>
      </c>
      <c r="T531" s="84" t="str">
        <f>IFERROR(__xludf.DUMMYFUNCTION("IF(AND(LEFT(MasterCMCopy!$C531,6)=""BT-195"", MasterCMCopy!$O531&lt;&gt;MasterCMCopy!$O530),IFNA(REGEXEXTRACT(MasterCMCopy!$Y531,""&lt;(.*)&gt;""),""UNKNOWN""),"""")"),"")</f>
        <v/>
      </c>
      <c r="U531" s="84" t="str">
        <f>IF(AND(LEFT(MasterCMCopy!$C531,6)="BT-197", MasterCMCopy!$C531&lt;&gt;MasterCMCopy!$C530),MasterCMCopy!$C531,"")</f>
        <v/>
      </c>
      <c r="V531" s="84" t="str">
        <f>IF(AND(LEFT(MasterCMCopy!$C531,6)="BT-197", MasterCMCopy!$C531&lt;&gt;MasterCMCopy!$C530), "In " &amp; MasterCMCopy!$C531 &amp; ", " &amp; MasterCMCopy!$D531 &amp; ", we link to the at-voc:non-publication-justification controlled list","")</f>
        <v/>
      </c>
      <c r="W531" s="84" t="str">
        <f>IF(AND(LEFT(MasterCMCopy!$C531,6)="BT-198", MasterCMCopy!$C531&lt;&gt;MasterCMCopy!$C530),MasterCMCopy!$C531,"")</f>
        <v>BT-198(BT-191)-Tender</v>
      </c>
      <c r="X531" s="84" t="str">
        <f>IF(AND(LEFT(MasterCMCopy!$C531,6)="BT-198", MasterCMCopy!$C531&lt;&gt;MasterCMCopy!$C530), MasterCMCopy!$D531 &amp; IF(AND(MasterCMCopy!$C531=MasterCMCopy!$C532, MasterCMCopy!$D531&lt;&gt;MasterCMCopy!$D532), (" (" &amp; MasterCMCopy!$D532 &amp; " below SDK 1.6)"), ""),"")</f>
        <v>Unpublished Accessibility Date (Unpublished Access Date below SDK 1.6)</v>
      </c>
      <c r="Y531" s="84" t="str">
        <f t="shared" si="2"/>
        <v>tedm:MG-langString-hasConfidentialityJustification--NonPublishedInformation-ND-CountryOriginUnpublish</v>
      </c>
      <c r="Z531" s="84" t="str">
        <f t="shared" si="3"/>
        <v/>
      </c>
      <c r="AA531" s="84" t="str">
        <f>IF(AND(LEFT(MasterCMCopy!$C531,6)="BT-196", MasterCMCopy!$C531&lt;&gt;MasterCMCopy!$C530),MasterCMCopy!$C531,"")</f>
        <v/>
      </c>
      <c r="AB531" s="84" t="str">
        <f>IF(AND(LEFT(MasterCMCopy!$C531,6)="BT-196", MasterCMCopy!$C531&lt;&gt;MasterCMCopy!$C530), MasterCMCopy!$D531 &amp; " of " &amp; MasterCMCopy!$L531 &amp; " under " &amp; MasterCMCopy!$I531,"")</f>
        <v/>
      </c>
      <c r="AC531" s="84" t="str">
        <f t="shared" si="4"/>
        <v/>
      </c>
      <c r="AD531" s="84" t="str">
        <f t="shared" si="5"/>
        <v/>
      </c>
    </row>
    <row r="532">
      <c r="A532" s="84" t="str">
        <f t="shared" si="1"/>
        <v/>
      </c>
      <c r="B532" s="84" t="str">
        <f>IF(MasterCMCopy!$X532="","---", "tedm:" &amp; IF(LEFT(MasterCMCopy!$C532, 3)="ND-", IF(LEFT(MasterCMCopy!$C536, 3)="ND-", MasterCMCopy!$L538, MasterCMCopy!$L536) &amp; "-" &amp; MasterCMCopy!$C532, MasterCMCopy!$L532 &amp; "-" &amp; MasterCMCopy!$I532))</f>
        <v>tedm:MG-NonPublishedInformation-ND-CountryOriginUnpublish</v>
      </c>
      <c r="C532" s="85" t="str">
        <f>IF(AND(LEFT(MasterCMCopy!$C532,6)="BT-195", OR(LEFT(MasterCMCopy!$C531,3)="ND-",$B532&lt;&gt;$B531)),MasterCMCopy!$L532,"")</f>
        <v/>
      </c>
      <c r="D532" s="84" t="str">
        <f>IF(AND(LEFT(MasterCMCopy!$C532,3)="ND-", OR(MasterCMCopy!$N532&lt;&gt;MasterCMCopy!$N531, MasterCMCopy!$P532&lt;&gt;MasterCMCopy!$P531)),MasterCMCopy!$C532,"")</f>
        <v/>
      </c>
      <c r="E532" s="84" t="str">
        <f>IF(AND(LEFT(MasterCMCopy!$C532,3)="ND-", OR(MasterCMCopy!$N532&lt;&gt;MasterCMCopy!$N531, MasterCMCopy!$P532&lt;&gt;MasterCMCopy!$P531)),MasterCMCopy!$N532,"")</f>
        <v/>
      </c>
      <c r="F532" s="86" t="str">
        <f>IFERROR(__xludf.DUMMYFUNCTION("IF($E532="""", """", REGEXEXTRACT($E532,""efbc:FieldIdentifierCode[^\]]+""))"),"")</f>
        <v/>
      </c>
      <c r="G532" s="87" t="str">
        <f>MasterCMCopy!A532</f>
        <v>1.6</v>
      </c>
      <c r="H532" s="87" t="str">
        <f>MasterCMCopy!B532</f>
        <v/>
      </c>
      <c r="J532" s="86" t="str">
        <f>IF(AND(LEFT(MasterCMCopy!$C532,3)="ND-", LEFT(MasterCMCopy!$X532,10)&lt;&gt;"epo:NonPub"),MasterCMCopy!$L532,"")</f>
        <v/>
      </c>
      <c r="K532" s="85" t="str">
        <f>IF(J532="", "", IF(J532="MG-Procedure", "ND-Root", MasterCMCopy!H532))</f>
        <v/>
      </c>
      <c r="L532" s="84" t="str">
        <f>IF($J532="", "", MasterCMCopy!$C532 &amp; " (concernsMaskedObject)")</f>
        <v/>
      </c>
      <c r="M532" s="84" t="str">
        <f>IFERROR(__xludf.DUMMYFUNCTION("IF($J532="""", """", ""Connection from NonPublishedInformation to "" &amp; REGEXEXTRACT(MasterCMCopy!$X532, "".*:(.*)"") &amp; "" under "" &amp; $J532 &amp; ""_"" &amp; $K532)"),"")</f>
        <v/>
      </c>
      <c r="N532" s="84" t="str">
        <f t="shared" si="6"/>
        <v/>
      </c>
      <c r="O532" s="86" t="str">
        <f>IFERROR(__xludf.DUMMYFUNCTION("IF($J532="""", """", IF($J532=""MG-Procedure"", """", REGEXREPLACE(MasterCMCopy!$P532,""\[[^\]]+\]"","""")))"),"")</f>
        <v/>
      </c>
      <c r="P532" s="83" t="str">
        <f>IFERROR(__xludf.DUMMYFUNCTION("REGEXREPLACE($O532,""[^/]+"","".."")"),"")</f>
        <v/>
      </c>
      <c r="Q532" s="84" t="str">
        <f>IF(AND(LEFT(MasterCMCopy!$C532,6)="BT-195", OR(MasterCMCopy!$O532&lt;&gt;MasterCMCopy!$O531,$G532&lt;&gt;$G531,$H532&lt;&gt;$H531)),MasterCMCopy!$C532,"")</f>
        <v/>
      </c>
      <c r="R532" s="84" t="str">
        <f>IF(AND(LEFT(MasterCMCopy!$C532,6)="BT-195", OR(MasterCMCopy!$O532&lt;&gt;MasterCMCopy!$O531,$G532&lt;&gt;$G531,$H532&lt;&gt;$H531)), "The field " &amp; MasterCMCopy!$C532 &amp; ", " &amp; MasterCMCopy!$D532 &amp; ", specifies information to generate the URI of the masked property","")</f>
        <v/>
      </c>
      <c r="S532" s="84" t="str">
        <f>IF(AND(LEFT(MasterCMCopy!$C532,6)="BT-195", OR(MasterCMCopy!$O532&lt;&gt;MasterCMCopy!$O531,$G532&lt;&gt;$G531,$H532&lt;&gt;$H531)),MasterCMCopy!$O532,"")</f>
        <v/>
      </c>
      <c r="T532" s="84" t="str">
        <f>IFERROR(__xludf.DUMMYFUNCTION("IF(AND(LEFT(MasterCMCopy!$C532,6)=""BT-195"", MasterCMCopy!$O532&lt;&gt;MasterCMCopy!$O531),IFNA(REGEXEXTRACT(MasterCMCopy!$Y532,""&lt;(.*)&gt;""),""UNKNOWN""),"""")"),"")</f>
        <v/>
      </c>
      <c r="U532" s="84" t="str">
        <f>IF(AND(LEFT(MasterCMCopy!$C532,6)="BT-197", MasterCMCopy!$C532&lt;&gt;MasterCMCopy!$C531),MasterCMCopy!$C532,"")</f>
        <v/>
      </c>
      <c r="V532" s="84" t="str">
        <f>IF(AND(LEFT(MasterCMCopy!$C532,6)="BT-197", MasterCMCopy!$C532&lt;&gt;MasterCMCopy!$C531), "In " &amp; MasterCMCopy!$C532 &amp; ", " &amp; MasterCMCopy!$D532 &amp; ", we link to the at-voc:non-publication-justification controlled list","")</f>
        <v/>
      </c>
      <c r="W532" s="84" t="str">
        <f>IF(AND(LEFT(MasterCMCopy!$C532,6)="BT-198", MasterCMCopy!$C532&lt;&gt;MasterCMCopy!$C531),MasterCMCopy!$C532,"")</f>
        <v/>
      </c>
      <c r="X532" s="84" t="str">
        <f>IF(AND(LEFT(MasterCMCopy!$C532,6)="BT-198", MasterCMCopy!$C532&lt;&gt;MasterCMCopy!$C531), MasterCMCopy!$D532 &amp; IF(AND(MasterCMCopy!$C532=MasterCMCopy!$C533, MasterCMCopy!$D532&lt;&gt;MasterCMCopy!$D533), (" (" &amp; MasterCMCopy!$D533 &amp; " below SDK 1.6)"), ""),"")</f>
        <v/>
      </c>
      <c r="Y532" s="84" t="str">
        <f t="shared" si="2"/>
        <v>tedm:MG-langString-hasConfidentialityJustification--NonPublishedInformation-ND-CountryOriginUnpublish</v>
      </c>
      <c r="Z532" s="84" t="str">
        <f t="shared" si="3"/>
        <v/>
      </c>
      <c r="AA532" s="84" t="str">
        <f>IF(AND(LEFT(MasterCMCopy!$C532,6)="BT-196", MasterCMCopy!$C532&lt;&gt;MasterCMCopy!$C531),MasterCMCopy!$C532,"")</f>
        <v/>
      </c>
      <c r="AB532" s="84" t="str">
        <f>IF(AND(LEFT(MasterCMCopy!$C532,6)="BT-196", MasterCMCopy!$C532&lt;&gt;MasterCMCopy!$C531), MasterCMCopy!$D532 &amp; " of " &amp; MasterCMCopy!$L532 &amp; " under " &amp; MasterCMCopy!$I532,"")</f>
        <v/>
      </c>
      <c r="AC532" s="84" t="str">
        <f t="shared" si="4"/>
        <v/>
      </c>
      <c r="AD532" s="84" t="str">
        <f t="shared" si="5"/>
        <v/>
      </c>
    </row>
    <row r="533">
      <c r="A533" s="84" t="str">
        <f t="shared" si="1"/>
        <v>ND-ConcessionRevenueBuyerUnpublish.rml.ttl</v>
      </c>
      <c r="B533" s="84" t="str">
        <f>IF(MasterCMCopy!$X533="","---", "tedm:" &amp; IF(LEFT(MasterCMCopy!$C533, 3)="ND-", IF(LEFT(MasterCMCopy!$C537, 3)="ND-", MasterCMCopy!$L539, MasterCMCopy!$L537) &amp; "-" &amp; MasterCMCopy!$C533, MasterCMCopy!$L533 &amp; "-" &amp; MasterCMCopy!$I533))</f>
        <v>tedm:MG-NonPublishedInformation-ND-ConcessionRevenueBuyerUnpublish</v>
      </c>
      <c r="C533" s="85" t="str">
        <f>IF(AND(LEFT(MasterCMCopy!$C533,6)="BT-195", OR(LEFT(MasterCMCopy!$C532,3)="ND-",$B533&lt;&gt;$B532)),MasterCMCopy!$L533,"")</f>
        <v/>
      </c>
      <c r="D533" s="84" t="str">
        <f>IF(AND(LEFT(MasterCMCopy!$C533,3)="ND-", OR(MasterCMCopy!$N533&lt;&gt;MasterCMCopy!$N532, MasterCMCopy!$P533&lt;&gt;MasterCMCopy!$P532)),MasterCMCopy!$C533,"")</f>
        <v>ND-ConcessionRevenueBuyerUnpublish</v>
      </c>
      <c r="E533" s="84" t="str">
        <f>IF(AND(LEFT(MasterCMCopy!$C533,3)="ND-", OR(MasterCMCopy!$N533&lt;&gt;MasterCMCopy!$N532, MasterCMCopy!$P533&lt;&gt;MasterCMCopy!$P532)),MasterCMCopy!$N533,"")</f>
        <v>/*/ext:UBLExtensions/ext:UBLExtension/ext:ExtensionContent/efext:EformsExtension/efac:NoticeResult/efac:LotTender/efac:ConcessionRevenue/efac:FieldsPrivacy[efbc:FieldIdentifierCode/text()='con-rev-buy']</v>
      </c>
      <c r="F533" s="86" t="str">
        <f>IFERROR(__xludf.DUMMYFUNCTION("IF($E533="""", """", REGEXEXTRACT($E533,""efbc:FieldIdentifierCode[^\]]+""))"),"efbc:FieldIdentifierCode/text()='con-rev-buy'")</f>
        <v>efbc:FieldIdentifierCode/text()='con-rev-buy'</v>
      </c>
      <c r="G533" s="87" t="str">
        <f>MasterCMCopy!A533</f>
        <v/>
      </c>
      <c r="H533" s="87" t="str">
        <f>MasterCMCopy!B533</f>
        <v/>
      </c>
      <c r="J533" s="86" t="str">
        <f>IF(AND(LEFT(MasterCMCopy!$C533,3)="ND-", LEFT(MasterCMCopy!$X533,10)&lt;&gt;"epo:NonPub"),MasterCMCopy!$L533,"")</f>
        <v/>
      </c>
      <c r="K533" s="85" t="str">
        <f>IF(J533="", "", IF(J533="MG-Procedure", "ND-Root", MasterCMCopy!H533))</f>
        <v/>
      </c>
      <c r="L533" s="84" t="str">
        <f>IF($J533="", "", MasterCMCopy!$C533 &amp; " (concernsMaskedObject)")</f>
        <v/>
      </c>
      <c r="M533" s="84" t="str">
        <f>IFERROR(__xludf.DUMMYFUNCTION("IF($J533="""", """", ""Connection from NonPublishedInformation to "" &amp; REGEXEXTRACT(MasterCMCopy!$X533, "".*:(.*)"") &amp; "" under "" &amp; $J533 &amp; ""_"" &amp; $K533)"),"")</f>
        <v/>
      </c>
      <c r="N533" s="84" t="str">
        <f t="shared" si="6"/>
        <v/>
      </c>
      <c r="O533" s="86" t="str">
        <f>IFERROR(__xludf.DUMMYFUNCTION("IF($J533="""", """", IF($J533=""MG-Procedure"", """", REGEXREPLACE(MasterCMCopy!$P533,""\[[^\]]+\]"","""")))"),"")</f>
        <v/>
      </c>
      <c r="P533" s="83" t="str">
        <f>IFERROR(__xludf.DUMMYFUNCTION("REGEXREPLACE($O533,""[^/]+"","".."")"),"")</f>
        <v/>
      </c>
      <c r="Q533" s="84" t="str">
        <f>IF(AND(LEFT(MasterCMCopy!$C533,6)="BT-195", OR(MasterCMCopy!$O533&lt;&gt;MasterCMCopy!$O532,$G533&lt;&gt;$G532,$H533&lt;&gt;$H532)),MasterCMCopy!$C533,"")</f>
        <v/>
      </c>
      <c r="R533" s="84" t="str">
        <f>IF(AND(LEFT(MasterCMCopy!$C533,6)="BT-195", OR(MasterCMCopy!$O533&lt;&gt;MasterCMCopy!$O532,$G533&lt;&gt;$G532,$H533&lt;&gt;$H532)), "The field " &amp; MasterCMCopy!$C533 &amp; ", " &amp; MasterCMCopy!$D533 &amp; ", specifies information to generate the URI of the masked property","")</f>
        <v/>
      </c>
      <c r="S533" s="84" t="str">
        <f>IF(AND(LEFT(MasterCMCopy!$C533,6)="BT-195", OR(MasterCMCopy!$O533&lt;&gt;MasterCMCopy!$O532,$G533&lt;&gt;$G532,$H533&lt;&gt;$H532)),MasterCMCopy!$O533,"")</f>
        <v/>
      </c>
      <c r="T533" s="84" t="str">
        <f>IFERROR(__xludf.DUMMYFUNCTION("IF(AND(LEFT(MasterCMCopy!$C533,6)=""BT-195"", MasterCMCopy!$O533&lt;&gt;MasterCMCopy!$O532),IFNA(REGEXEXTRACT(MasterCMCopy!$Y533,""&lt;(.*)&gt;""),""UNKNOWN""),"""")"),"")</f>
        <v/>
      </c>
      <c r="U533" s="84" t="str">
        <f>IF(AND(LEFT(MasterCMCopy!$C533,6)="BT-197", MasterCMCopy!$C533&lt;&gt;MasterCMCopy!$C532),MasterCMCopy!$C533,"")</f>
        <v/>
      </c>
      <c r="V533" s="84" t="str">
        <f>IF(AND(LEFT(MasterCMCopy!$C533,6)="BT-197", MasterCMCopy!$C533&lt;&gt;MasterCMCopy!$C532), "In " &amp; MasterCMCopy!$C533 &amp; ", " &amp; MasterCMCopy!$D533 &amp; ", we link to the at-voc:non-publication-justification controlled list","")</f>
        <v/>
      </c>
      <c r="W533" s="84" t="str">
        <f>IF(AND(LEFT(MasterCMCopy!$C533,6)="BT-198", MasterCMCopy!$C533&lt;&gt;MasterCMCopy!$C532),MasterCMCopy!$C533,"")</f>
        <v/>
      </c>
      <c r="X533" s="84" t="str">
        <f>IF(AND(LEFT(MasterCMCopy!$C533,6)="BT-198", MasterCMCopy!$C533&lt;&gt;MasterCMCopy!$C532), MasterCMCopy!$D533 &amp; IF(AND(MasterCMCopy!$C533=MasterCMCopy!$C534, MasterCMCopy!$D533&lt;&gt;MasterCMCopy!$D534), (" (" &amp; MasterCMCopy!$D534 &amp; " below SDK 1.6)"), ""),"")</f>
        <v/>
      </c>
      <c r="Y533" s="84" t="str">
        <f t="shared" si="2"/>
        <v>tedm:MG-langString-hasConfidentialityJustification--NonPublishedInformation-ND-ConcessionRevenueBuyerUnpublish</v>
      </c>
      <c r="Z533" s="84" t="str">
        <f t="shared" si="3"/>
        <v>/*/ext:UBLExtensions/ext:UBLExtension/ext:ExtensionContent/efext:EformsExtension/efac:NoticeResult/efac:LotTender/efac:ConcessionRevenue/efac:FieldsPrivacy[efbc:FieldIdentifierCode/text()='con-rev-buy']/efbc:ReasonDescription</v>
      </c>
      <c r="AA533" s="84" t="str">
        <f>IF(AND(LEFT(MasterCMCopy!$C533,6)="BT-196", MasterCMCopy!$C533&lt;&gt;MasterCMCopy!$C532),MasterCMCopy!$C533,"")</f>
        <v/>
      </c>
      <c r="AB533" s="84" t="str">
        <f>IF(AND(LEFT(MasterCMCopy!$C533,6)="BT-196", MasterCMCopy!$C533&lt;&gt;MasterCMCopy!$C532), MasterCMCopy!$D533 &amp; " of " &amp; MasterCMCopy!$L533 &amp; " under " &amp; MasterCMCopy!$I533,"")</f>
        <v/>
      </c>
      <c r="AC533" s="84" t="str">
        <f t="shared" si="4"/>
        <v/>
      </c>
      <c r="AD533" s="84" t="str">
        <f t="shared" si="5"/>
        <v/>
      </c>
    </row>
    <row r="534">
      <c r="A534" s="84" t="str">
        <f t="shared" si="1"/>
        <v/>
      </c>
      <c r="B534" s="84" t="str">
        <f>IF(MasterCMCopy!$X534="","---", "tedm:" &amp; IF(LEFT(MasterCMCopy!$C534, 3)="ND-", IF(LEFT(MasterCMCopy!$C538, 3)="ND-", MasterCMCopy!$L540, MasterCMCopy!$L538) &amp; "-" &amp; MasterCMCopy!$C534, MasterCMCopy!$L534 &amp; "-" &amp; MasterCMCopy!$I534))</f>
        <v>tedm:MG-NonPublishedInformation-ND-ConcessionRevenueBuyerUnpublish</v>
      </c>
      <c r="C534" s="85" t="str">
        <f>IF(AND(LEFT(MasterCMCopy!$C534,6)="BT-195", OR(LEFT(MasterCMCopy!$C533,3)="ND-",$B534&lt;&gt;$B533)),MasterCMCopy!$L534,"")</f>
        <v/>
      </c>
      <c r="D534" s="84" t="str">
        <f>IF(AND(LEFT(MasterCMCopy!$C534,3)="ND-", OR(MasterCMCopy!$N534&lt;&gt;MasterCMCopy!$N533, MasterCMCopy!$P534&lt;&gt;MasterCMCopy!$P533)),MasterCMCopy!$C534,"")</f>
        <v/>
      </c>
      <c r="E534" s="84" t="str">
        <f>IF(AND(LEFT(MasterCMCopy!$C534,3)="ND-", OR(MasterCMCopy!$N534&lt;&gt;MasterCMCopy!$N533, MasterCMCopy!$P534&lt;&gt;MasterCMCopy!$P533)),MasterCMCopy!$N534,"")</f>
        <v/>
      </c>
      <c r="F534" s="86" t="str">
        <f>IFERROR(__xludf.DUMMYFUNCTION("IF($E534="""", """", REGEXEXTRACT($E534,""efbc:FieldIdentifierCode[^\]]+""))"),"")</f>
        <v/>
      </c>
      <c r="G534" s="87" t="str">
        <f>MasterCMCopy!A534</f>
        <v/>
      </c>
      <c r="H534" s="87" t="str">
        <f>MasterCMCopy!B534</f>
        <v/>
      </c>
      <c r="J534" s="86" t="str">
        <f>IF(AND(LEFT(MasterCMCopy!$C534,3)="ND-", LEFT(MasterCMCopy!$X534,10)&lt;&gt;"epo:NonPub"),MasterCMCopy!$L534,"")</f>
        <v/>
      </c>
      <c r="K534" s="85" t="str">
        <f>IF(J534="", "", IF(J534="MG-Procedure", "ND-Root", MasterCMCopy!H534))</f>
        <v/>
      </c>
      <c r="L534" s="84" t="str">
        <f>IF($J534="", "", MasterCMCopy!$C534 &amp; " (concernsMaskedObject)")</f>
        <v/>
      </c>
      <c r="M534" s="84" t="str">
        <f>IFERROR(__xludf.DUMMYFUNCTION("IF($J534="""", """", ""Connection from NonPublishedInformation to "" &amp; REGEXEXTRACT(MasterCMCopy!$X534, "".*:(.*)"") &amp; "" under "" &amp; $J534 &amp; ""_"" &amp; $K534)"),"")</f>
        <v/>
      </c>
      <c r="N534" s="84" t="str">
        <f t="shared" si="6"/>
        <v/>
      </c>
      <c r="O534" s="86" t="str">
        <f>IFERROR(__xludf.DUMMYFUNCTION("IF($J534="""", """", IF($J534=""MG-Procedure"", """", REGEXREPLACE(MasterCMCopy!$P534,""\[[^\]]+\]"","""")))"),"")</f>
        <v/>
      </c>
      <c r="P534" s="83" t="str">
        <f>IFERROR(__xludf.DUMMYFUNCTION("REGEXREPLACE($O534,""[^/]+"","".."")"),"")</f>
        <v/>
      </c>
      <c r="Q534" s="84" t="str">
        <f>IF(AND(LEFT(MasterCMCopy!$C534,6)="BT-195", OR(MasterCMCopy!$O534&lt;&gt;MasterCMCopy!$O533,$G534&lt;&gt;$G533,$H534&lt;&gt;$H533)),MasterCMCopy!$C534,"")</f>
        <v/>
      </c>
      <c r="R534" s="84" t="str">
        <f>IF(AND(LEFT(MasterCMCopy!$C534,6)="BT-195", OR(MasterCMCopy!$O534&lt;&gt;MasterCMCopy!$O533,$G534&lt;&gt;$G533,$H534&lt;&gt;$H533)), "The field " &amp; MasterCMCopy!$C534 &amp; ", " &amp; MasterCMCopy!$D534 &amp; ", specifies information to generate the URI of the masked property","")</f>
        <v/>
      </c>
      <c r="S534" s="84" t="str">
        <f>IF(AND(LEFT(MasterCMCopy!$C534,6)="BT-195", OR(MasterCMCopy!$O534&lt;&gt;MasterCMCopy!$O533,$G534&lt;&gt;$G533,$H534&lt;&gt;$H533)),MasterCMCopy!$O534,"")</f>
        <v/>
      </c>
      <c r="T534" s="84" t="str">
        <f>IFERROR(__xludf.DUMMYFUNCTION("IF(AND(LEFT(MasterCMCopy!$C534,6)=""BT-195"", MasterCMCopy!$O534&lt;&gt;MasterCMCopy!$O533),IFNA(REGEXEXTRACT(MasterCMCopy!$Y534,""&lt;(.*)&gt;""),""UNKNOWN""),"""")"),"")</f>
        <v/>
      </c>
      <c r="U534" s="84" t="str">
        <f>IF(AND(LEFT(MasterCMCopy!$C534,6)="BT-197", MasterCMCopy!$C534&lt;&gt;MasterCMCopy!$C533),MasterCMCopy!$C534,"")</f>
        <v/>
      </c>
      <c r="V534" s="84" t="str">
        <f>IF(AND(LEFT(MasterCMCopy!$C534,6)="BT-197", MasterCMCopy!$C534&lt;&gt;MasterCMCopy!$C533), "In " &amp; MasterCMCopy!$C534 &amp; ", " &amp; MasterCMCopy!$D534 &amp; ", we link to the at-voc:non-publication-justification controlled list","")</f>
        <v/>
      </c>
      <c r="W534" s="84" t="str">
        <f>IF(AND(LEFT(MasterCMCopy!$C534,6)="BT-198", MasterCMCopy!$C534&lt;&gt;MasterCMCopy!$C533),MasterCMCopy!$C534,"")</f>
        <v/>
      </c>
      <c r="X534" s="84" t="str">
        <f>IF(AND(LEFT(MasterCMCopy!$C534,6)="BT-198", MasterCMCopy!$C534&lt;&gt;MasterCMCopy!$C533), MasterCMCopy!$D534 &amp; IF(AND(MasterCMCopy!$C534=MasterCMCopy!$C535, MasterCMCopy!$D534&lt;&gt;MasterCMCopy!$D535), (" (" &amp; MasterCMCopy!$D535 &amp; " below SDK 1.6)"), ""),"")</f>
        <v/>
      </c>
      <c r="Y534" s="84" t="str">
        <f t="shared" si="2"/>
        <v>tedm:MG-langString-hasConfidentialityJustification--NonPublishedInformation-ND-ConcessionRevenueBuyerUnpublish</v>
      </c>
      <c r="Z534" s="84" t="str">
        <f t="shared" si="3"/>
        <v/>
      </c>
      <c r="AA534" s="84" t="str">
        <f>IF(AND(LEFT(MasterCMCopy!$C534,6)="BT-196", MasterCMCopy!$C534&lt;&gt;MasterCMCopy!$C533),MasterCMCopy!$C534,"")</f>
        <v/>
      </c>
      <c r="AB534" s="84" t="str">
        <f>IF(AND(LEFT(MasterCMCopy!$C534,6)="BT-196", MasterCMCopy!$C534&lt;&gt;MasterCMCopy!$C533), MasterCMCopy!$D534 &amp; " of " &amp; MasterCMCopy!$L534 &amp; " under " &amp; MasterCMCopy!$I534,"")</f>
        <v/>
      </c>
      <c r="AC534" s="84" t="str">
        <f t="shared" si="4"/>
        <v/>
      </c>
      <c r="AD534" s="84" t="str">
        <f t="shared" si="5"/>
        <v/>
      </c>
    </row>
    <row r="535">
      <c r="A535" s="84" t="str">
        <f t="shared" si="1"/>
        <v/>
      </c>
      <c r="B535" s="84" t="str">
        <f>IF(MasterCMCopy!$X535="","---", "tedm:" &amp; IF(LEFT(MasterCMCopy!$C535, 3)="ND-", IF(LEFT(MasterCMCopy!$C539, 3)="ND-", MasterCMCopy!$L541, MasterCMCopy!$L539) &amp; "-" &amp; MasterCMCopy!$C535, MasterCMCopy!$L535 &amp; "-" &amp; MasterCMCopy!$I535))</f>
        <v>tedm:MG-NonPublishedInformation-ND-ConcessionRevenueBuyerUnpublish</v>
      </c>
      <c r="C535" s="85" t="str">
        <f>IF(AND(LEFT(MasterCMCopy!$C535,6)="BT-195", OR(LEFT(MasterCMCopy!$C534,3)="ND-",$B535&lt;&gt;$B534)),MasterCMCopy!$L535,"")</f>
        <v/>
      </c>
      <c r="D535" s="84" t="str">
        <f>IF(AND(LEFT(MasterCMCopy!$C535,3)="ND-", OR(MasterCMCopy!$N535&lt;&gt;MasterCMCopy!$N534, MasterCMCopy!$P535&lt;&gt;MasterCMCopy!$P534)),MasterCMCopy!$C535,"")</f>
        <v/>
      </c>
      <c r="E535" s="84" t="str">
        <f>IF(AND(LEFT(MasterCMCopy!$C535,3)="ND-", OR(MasterCMCopy!$N535&lt;&gt;MasterCMCopy!$N534, MasterCMCopy!$P535&lt;&gt;MasterCMCopy!$P534)),MasterCMCopy!$N535,"")</f>
        <v/>
      </c>
      <c r="F535" s="86" t="str">
        <f>IFERROR(__xludf.DUMMYFUNCTION("IF($E535="""", """", REGEXEXTRACT($E535,""efbc:FieldIdentifierCode[^\]]+""))"),"")</f>
        <v/>
      </c>
      <c r="G535" s="87" t="str">
        <f>MasterCMCopy!A535</f>
        <v/>
      </c>
      <c r="H535" s="87" t="str">
        <f>MasterCMCopy!B535</f>
        <v/>
      </c>
      <c r="J535" s="86" t="str">
        <f>IF(AND(LEFT(MasterCMCopy!$C535,3)="ND-", LEFT(MasterCMCopy!$X535,10)&lt;&gt;"epo:NonPub"),MasterCMCopy!$L535,"")</f>
        <v>MG-MonetaryValue-hasEstimatedBuyerConcessionRevenue-ConcessionEstimate-foreseesConcession-Tender</v>
      </c>
      <c r="K535" s="85" t="str">
        <f>IF(J535="", "", IF(J535="MG-Procedure", "ND-Root", MasterCMCopy!H535))</f>
        <v>ND-ConcessionRevenue</v>
      </c>
      <c r="L535" s="84" t="str">
        <f>IF($J535="", "", MasterCMCopy!$C535 &amp; " (concernsMaskedObject)")</f>
        <v>ND-ConcessionRevenueBuyerUnpublish (concernsMaskedObject)</v>
      </c>
      <c r="M535" s="84" t="str">
        <f>IFERROR(__xludf.DUMMYFUNCTION("IF($J535="""", """", ""Connection from NonPublishedInformation to "" &amp; REGEXEXTRACT(MasterCMCopy!$X535, "".*:(.*)"") &amp; "" under "" &amp; $J535 &amp; ""_"" &amp; $K535)"),"Connection from NonPublishedInformation to MonetaryValue under MG-MonetaryValue-hasEstimatedBuyerConcessionRevenue-ConcessionEstimate-foreseesConcession-Tender_ND-ConcessionRevenue")</f>
        <v>Connection from NonPublishedInformation to MonetaryValue under MG-MonetaryValue-hasEstimatedBuyerConcessionRevenue-ConcessionEstimate-foreseesConcession-Tender_ND-ConcessionRevenue</v>
      </c>
      <c r="N535" s="84" t="str">
        <f t="shared" si="6"/>
        <v>tedm:MG-MonetaryValue-hasEstimatedBuyerConcessionRevenue-ConcessionEstimate-foreseesConcession-Tender_ND-ConcessionRevenue</v>
      </c>
      <c r="O535" s="86" t="str">
        <f>IFERROR(__xludf.DUMMYFUNCTION("IF($J535="""", """", IF($J535=""MG-Procedure"", """", REGEXREPLACE(MasterCMCopy!$P535,""\[[^\]]+\]"","""")))"),"efac:FieldsPrivacy")</f>
        <v>efac:FieldsPrivacy</v>
      </c>
      <c r="P535" s="83" t="str">
        <f>IFERROR(__xludf.DUMMYFUNCTION("REGEXREPLACE($O535,""[^/]+"","".."")"),"..")</f>
        <v>..</v>
      </c>
      <c r="Q535" s="84" t="str">
        <f>IF(AND(LEFT(MasterCMCopy!$C535,6)="BT-195", OR(MasterCMCopy!$O535&lt;&gt;MasterCMCopy!$O534,$G535&lt;&gt;$G534,$H535&lt;&gt;$H534)),MasterCMCopy!$C535,"")</f>
        <v/>
      </c>
      <c r="R535" s="84" t="str">
        <f>IF(AND(LEFT(MasterCMCopy!$C535,6)="BT-195", OR(MasterCMCopy!$O535&lt;&gt;MasterCMCopy!$O534,$G535&lt;&gt;$G534,$H535&lt;&gt;$H534)), "The field " &amp; MasterCMCopy!$C535 &amp; ", " &amp; MasterCMCopy!$D535 &amp; ", specifies information to generate the URI of the masked property","")</f>
        <v/>
      </c>
      <c r="S535" s="84" t="str">
        <f>IF(AND(LEFT(MasterCMCopy!$C535,6)="BT-195", OR(MasterCMCopy!$O535&lt;&gt;MasterCMCopy!$O534,$G535&lt;&gt;$G534,$H535&lt;&gt;$H534)),MasterCMCopy!$O535,"")</f>
        <v/>
      </c>
      <c r="T535" s="84" t="str">
        <f>IFERROR(__xludf.DUMMYFUNCTION("IF(AND(LEFT(MasterCMCopy!$C535,6)=""BT-195"", MasterCMCopy!$O535&lt;&gt;MasterCMCopy!$O534),IFNA(REGEXEXTRACT(MasterCMCopy!$Y535,""&lt;(.*)&gt;""),""UNKNOWN""),"""")"),"")</f>
        <v/>
      </c>
      <c r="U535" s="84" t="str">
        <f>IF(AND(LEFT(MasterCMCopy!$C535,6)="BT-197", MasterCMCopy!$C535&lt;&gt;MasterCMCopy!$C534),MasterCMCopy!$C535,"")</f>
        <v/>
      </c>
      <c r="V535" s="84" t="str">
        <f>IF(AND(LEFT(MasterCMCopy!$C535,6)="BT-197", MasterCMCopy!$C535&lt;&gt;MasterCMCopy!$C534), "In " &amp; MasterCMCopy!$C535 &amp; ", " &amp; MasterCMCopy!$D535 &amp; ", we link to the at-voc:non-publication-justification controlled list","")</f>
        <v/>
      </c>
      <c r="W535" s="84" t="str">
        <f>IF(AND(LEFT(MasterCMCopy!$C535,6)="BT-198", MasterCMCopy!$C535&lt;&gt;MasterCMCopy!$C534),MasterCMCopy!$C535,"")</f>
        <v/>
      </c>
      <c r="X535" s="84" t="str">
        <f>IF(AND(LEFT(MasterCMCopy!$C535,6)="BT-198", MasterCMCopy!$C535&lt;&gt;MasterCMCopy!$C534), MasterCMCopy!$D535 &amp; IF(AND(MasterCMCopy!$C535=MasterCMCopy!$C536, MasterCMCopy!$D535&lt;&gt;MasterCMCopy!$D536), (" (" &amp; MasterCMCopy!$D536 &amp; " below SDK 1.6)"), ""),"")</f>
        <v/>
      </c>
      <c r="Y535" s="84" t="str">
        <f t="shared" si="2"/>
        <v>tedm:MG-langString-hasConfidentialityJustification--NonPublishedInformation-ND-ConcessionRevenueBuyerUnpublish</v>
      </c>
      <c r="Z535" s="84" t="str">
        <f t="shared" si="3"/>
        <v/>
      </c>
      <c r="AA535" s="84" t="str">
        <f>IF(AND(LEFT(MasterCMCopy!$C535,6)="BT-196", MasterCMCopy!$C535&lt;&gt;MasterCMCopy!$C534),MasterCMCopy!$C535,"")</f>
        <v/>
      </c>
      <c r="AB535" s="84" t="str">
        <f>IF(AND(LEFT(MasterCMCopy!$C535,6)="BT-196", MasterCMCopy!$C535&lt;&gt;MasterCMCopy!$C534), MasterCMCopy!$D535 &amp; " of " &amp; MasterCMCopy!$L535 &amp; " under " &amp; MasterCMCopy!$I535,"")</f>
        <v/>
      </c>
      <c r="AC535" s="84" t="str">
        <f t="shared" si="4"/>
        <v/>
      </c>
      <c r="AD535" s="84" t="str">
        <f t="shared" si="5"/>
        <v/>
      </c>
    </row>
    <row r="536">
      <c r="A536" s="84" t="str">
        <f t="shared" si="1"/>
        <v/>
      </c>
      <c r="B536" s="84" t="str">
        <f>IF(MasterCMCopy!$X536="","---", "tedm:" &amp; IF(LEFT(MasterCMCopy!$C536, 3)="ND-", IF(LEFT(MasterCMCopy!$C540, 3)="ND-", MasterCMCopy!$L542, MasterCMCopy!$L540) &amp; "-" &amp; MasterCMCopy!$C536, MasterCMCopy!$L536 &amp; "-" &amp; MasterCMCopy!$I536))</f>
        <v>tedm:MG-NonPublishedInformation-ND-ConcessionRevenueBuyerUnpublish</v>
      </c>
      <c r="C536" s="85" t="str">
        <f>IF(AND(LEFT(MasterCMCopy!$C536,6)="BT-195", OR(LEFT(MasterCMCopy!$C535,3)="ND-",$B536&lt;&gt;$B535)),MasterCMCopy!$L536,"")</f>
        <v>MG-NonPublishedInformation</v>
      </c>
      <c r="D536" s="84" t="str">
        <f>IF(AND(LEFT(MasterCMCopy!$C536,3)="ND-", OR(MasterCMCopy!$N536&lt;&gt;MasterCMCopy!$N535, MasterCMCopy!$P536&lt;&gt;MasterCMCopy!$P535)),MasterCMCopy!$C536,"")</f>
        <v/>
      </c>
      <c r="E536" s="84" t="str">
        <f>IF(AND(LEFT(MasterCMCopy!$C536,3)="ND-", OR(MasterCMCopy!$N536&lt;&gt;MasterCMCopy!$N535, MasterCMCopy!$P536&lt;&gt;MasterCMCopy!$P535)),MasterCMCopy!$N536,"")</f>
        <v/>
      </c>
      <c r="F536" s="86" t="str">
        <f>IFERROR(__xludf.DUMMYFUNCTION("IF($E536="""", """", REGEXEXTRACT($E536,""efbc:FieldIdentifierCode[^\]]+""))"),"")</f>
        <v/>
      </c>
      <c r="G536" s="87" t="str">
        <f>MasterCMCopy!A536</f>
        <v/>
      </c>
      <c r="H536" s="87" t="str">
        <f>MasterCMCopy!B536</f>
        <v/>
      </c>
      <c r="J536" s="86" t="str">
        <f>IF(AND(LEFT(MasterCMCopy!$C536,3)="ND-", LEFT(MasterCMCopy!$X536,10)&lt;&gt;"epo:NonPub"),MasterCMCopy!$L536,"")</f>
        <v/>
      </c>
      <c r="K536" s="85" t="str">
        <f>IF(J536="", "", IF(J536="MG-Procedure", "ND-Root", MasterCMCopy!H536))</f>
        <v/>
      </c>
      <c r="L536" s="84" t="str">
        <f>IF($J536="", "", MasterCMCopy!$C536 &amp; " (concernsMaskedObject)")</f>
        <v/>
      </c>
      <c r="M536" s="84" t="str">
        <f>IFERROR(__xludf.DUMMYFUNCTION("IF($J536="""", """", ""Connection from NonPublishedInformation to "" &amp; REGEXEXTRACT(MasterCMCopy!$X536, "".*:(.*)"") &amp; "" under "" &amp; $J536 &amp; ""_"" &amp; $K536)"),"")</f>
        <v/>
      </c>
      <c r="N536" s="84" t="str">
        <f t="shared" si="6"/>
        <v/>
      </c>
      <c r="O536" s="86" t="str">
        <f>IFERROR(__xludf.DUMMYFUNCTION("IF($J536="""", """", IF($J536=""MG-Procedure"", """", REGEXREPLACE(MasterCMCopy!$P536,""\[[^\]]+\]"","""")))"),"")</f>
        <v/>
      </c>
      <c r="P536" s="83" t="str">
        <f>IFERROR(__xludf.DUMMYFUNCTION("REGEXREPLACE($O536,""[^/]+"","".."")"),"")</f>
        <v/>
      </c>
      <c r="Q536" s="84" t="str">
        <f>IF(AND(LEFT(MasterCMCopy!$C536,6)="BT-195", OR(MasterCMCopy!$O536&lt;&gt;MasterCMCopy!$O535,$G536&lt;&gt;$G535,$H536&lt;&gt;$H535)),MasterCMCopy!$C536,"")</f>
        <v>BT-195(BT-160)-Tender</v>
      </c>
      <c r="R536" s="84" t="str">
        <f>IF(AND(LEFT(MasterCMCopy!$C536,6)="BT-195", OR(MasterCMCopy!$O536&lt;&gt;MasterCMCopy!$O535,$G536&lt;&gt;$G535,$H536&lt;&gt;$H535)), "The field " &amp; MasterCMCopy!$C536 &amp; ", " &amp; MasterCMCopy!$D536 &amp; ", specifies information to generate the URI of the masked property","")</f>
        <v>The field BT-195(BT-160)-Tender, Unpublished Identifier, specifies information to generate the URI of the masked property</v>
      </c>
      <c r="S536" s="84" t="str">
        <f>IF(AND(LEFT(MasterCMCopy!$C536,6)="BT-195", OR(MasterCMCopy!$O536&lt;&gt;MasterCMCopy!$O535,$G536&lt;&gt;$G535,$H536&lt;&gt;$H535)),MasterCMCopy!$O536,"")</f>
        <v>efbc:FieldIdentifierCode/text() = 'con-rev-buy'</v>
      </c>
      <c r="T536" s="88" t="str">
        <f>IFERROR(__xludf.DUMMYFUNCTION("IF(AND(LEFT(MasterCMCopy!$C536,6)=""BT-195"", MasterCMCopy!$O536&lt;&gt;MasterCMCopy!$O535),IFNA(REGEXEXTRACT(MasterCMCopy!$Y536,""&lt;(.*)&gt;""),""UNKNOWN""),"""")"),"http://data.europa.eu/a4g/ontology#hasAmountValue")</f>
        <v>http://data.europa.eu/a4g/ontology#hasAmountValue</v>
      </c>
      <c r="U536" s="84" t="str">
        <f>IF(AND(LEFT(MasterCMCopy!$C536,6)="BT-197", MasterCMCopy!$C536&lt;&gt;MasterCMCopy!$C535),MasterCMCopy!$C536,"")</f>
        <v/>
      </c>
      <c r="V536" s="84" t="str">
        <f>IF(AND(LEFT(MasterCMCopy!$C536,6)="BT-197", MasterCMCopy!$C536&lt;&gt;MasterCMCopy!$C535), "In " &amp; MasterCMCopy!$C536 &amp; ", " &amp; MasterCMCopy!$D536 &amp; ", we link to the at-voc:non-publication-justification controlled list","")</f>
        <v/>
      </c>
      <c r="W536" s="84" t="str">
        <f>IF(AND(LEFT(MasterCMCopy!$C536,6)="BT-198", MasterCMCopy!$C536&lt;&gt;MasterCMCopy!$C535),MasterCMCopy!$C536,"")</f>
        <v/>
      </c>
      <c r="X536" s="84" t="str">
        <f>IF(AND(LEFT(MasterCMCopy!$C536,6)="BT-198", MasterCMCopy!$C536&lt;&gt;MasterCMCopy!$C535), MasterCMCopy!$D536 &amp; IF(AND(MasterCMCopy!$C536=MasterCMCopy!$C537, MasterCMCopy!$D536&lt;&gt;MasterCMCopy!$D537), (" (" &amp; MasterCMCopy!$D537 &amp; " below SDK 1.6)"), ""),"")</f>
        <v/>
      </c>
      <c r="Y536" s="84" t="str">
        <f t="shared" si="2"/>
        <v>tedm:MG-langString-hasConfidentialityJustification--NonPublishedInformation-ND-ConcessionRevenueBuyerUnpublish</v>
      </c>
      <c r="Z536" s="84" t="str">
        <f t="shared" si="3"/>
        <v/>
      </c>
      <c r="AA536" s="84" t="str">
        <f>IF(AND(LEFT(MasterCMCopy!$C536,6)="BT-196", MasterCMCopy!$C536&lt;&gt;MasterCMCopy!$C535),MasterCMCopy!$C536,"")</f>
        <v/>
      </c>
      <c r="AB536" s="84" t="str">
        <f>IF(AND(LEFT(MasterCMCopy!$C536,6)="BT-196", MasterCMCopy!$C536&lt;&gt;MasterCMCopy!$C535), MasterCMCopy!$D536 &amp; " of " &amp; MasterCMCopy!$L536 &amp; " under " &amp; MasterCMCopy!$I536,"")</f>
        <v/>
      </c>
      <c r="AC536" s="84" t="str">
        <f t="shared" si="4"/>
        <v/>
      </c>
      <c r="AD536" s="84" t="str">
        <f t="shared" si="5"/>
        <v/>
      </c>
    </row>
    <row r="537">
      <c r="A537" s="84" t="str">
        <f t="shared" si="1"/>
        <v/>
      </c>
      <c r="B537" s="84" t="str">
        <f>IF(MasterCMCopy!$X537="","---", "tedm:" &amp; IF(LEFT(MasterCMCopy!$C537, 3)="ND-", IF(LEFT(MasterCMCopy!$C541, 3)="ND-", MasterCMCopy!$L543, MasterCMCopy!$L541) &amp; "-" &amp; MasterCMCopy!$C537, MasterCMCopy!$L537 &amp; "-" &amp; MasterCMCopy!$I537))</f>
        <v>tedm:MG-NonPublishedInformation-ND-ConcessionRevenueBuyerUnpublish</v>
      </c>
      <c r="C537" s="85" t="str">
        <f>IF(AND(LEFT(MasterCMCopy!$C537,6)="BT-195", OR(LEFT(MasterCMCopy!$C536,3)="ND-",$B537&lt;&gt;$B536)),MasterCMCopy!$L537,"")</f>
        <v/>
      </c>
      <c r="D537" s="84" t="str">
        <f>IF(AND(LEFT(MasterCMCopy!$C537,3)="ND-", OR(MasterCMCopy!$N537&lt;&gt;MasterCMCopy!$N536, MasterCMCopy!$P537&lt;&gt;MasterCMCopy!$P536)),MasterCMCopy!$C537,"")</f>
        <v/>
      </c>
      <c r="E537" s="84" t="str">
        <f>IF(AND(LEFT(MasterCMCopy!$C537,3)="ND-", OR(MasterCMCopy!$N537&lt;&gt;MasterCMCopy!$N536, MasterCMCopy!$P537&lt;&gt;MasterCMCopy!$P536)),MasterCMCopy!$N537,"")</f>
        <v/>
      </c>
      <c r="F537" s="86" t="str">
        <f>IFERROR(__xludf.DUMMYFUNCTION("IF($E537="""", """", REGEXEXTRACT($E537,""efbc:FieldIdentifierCode[^\]]+""))"),"")</f>
        <v/>
      </c>
      <c r="G537" s="87" t="str">
        <f>MasterCMCopy!A537</f>
        <v/>
      </c>
      <c r="H537" s="87" t="str">
        <f>MasterCMCopy!B537</f>
        <v/>
      </c>
      <c r="J537" s="86" t="str">
        <f>IF(AND(LEFT(MasterCMCopy!$C537,3)="ND-", LEFT(MasterCMCopy!$X537,10)&lt;&gt;"epo:NonPub"),MasterCMCopy!$L537,"")</f>
        <v/>
      </c>
      <c r="K537" s="85" t="str">
        <f>IF(J537="", "", IF(J537="MG-Procedure", "ND-Root", MasterCMCopy!H537))</f>
        <v/>
      </c>
      <c r="L537" s="84" t="str">
        <f>IF($J537="", "", MasterCMCopy!$C537 &amp; " (concernsMaskedObject)")</f>
        <v/>
      </c>
      <c r="M537" s="84" t="str">
        <f>IFERROR(__xludf.DUMMYFUNCTION("IF($J537="""", """", ""Connection from NonPublishedInformation to "" &amp; REGEXEXTRACT(MasterCMCopy!$X537, "".*:(.*)"") &amp; "" under "" &amp; $J537 &amp; ""_"" &amp; $K537)"),"")</f>
        <v/>
      </c>
      <c r="N537" s="84" t="str">
        <f t="shared" si="6"/>
        <v/>
      </c>
      <c r="O537" s="86" t="str">
        <f>IFERROR(__xludf.DUMMYFUNCTION("IF($J537="""", """", IF($J537=""MG-Procedure"", """", REGEXREPLACE(MasterCMCopy!$P537,""\[[^\]]+\]"","""")))"),"")</f>
        <v/>
      </c>
      <c r="P537" s="83" t="str">
        <f>IFERROR(__xludf.DUMMYFUNCTION("REGEXREPLACE($O537,""[^/]+"","".."")"),"")</f>
        <v/>
      </c>
      <c r="Q537" s="84" t="str">
        <f>IF(AND(LEFT(MasterCMCopy!$C537,6)="BT-195", OR(MasterCMCopy!$O537&lt;&gt;MasterCMCopy!$O536,$G537&lt;&gt;$G536,$H537&lt;&gt;$H536)),MasterCMCopy!$C537,"")</f>
        <v/>
      </c>
      <c r="R537" s="84" t="str">
        <f>IF(AND(LEFT(MasterCMCopy!$C537,6)="BT-195", OR(MasterCMCopy!$O537&lt;&gt;MasterCMCopy!$O536,$G537&lt;&gt;$G536,$H537&lt;&gt;$H536)), "The field " &amp; MasterCMCopy!$C537 &amp; ", " &amp; MasterCMCopy!$D537 &amp; ", specifies information to generate the URI of the masked property","")</f>
        <v/>
      </c>
      <c r="S537" s="84" t="str">
        <f>IF(AND(LEFT(MasterCMCopy!$C537,6)="BT-195", OR(MasterCMCopy!$O537&lt;&gt;MasterCMCopy!$O536,$G537&lt;&gt;$G536,$H537&lt;&gt;$H536)),MasterCMCopy!$O537,"")</f>
        <v/>
      </c>
      <c r="T537" s="84" t="str">
        <f>IFERROR(__xludf.DUMMYFUNCTION("IF(AND(LEFT(MasterCMCopy!$C537,6)=""BT-195"", MasterCMCopy!$O537&lt;&gt;MasterCMCopy!$O536),IFNA(REGEXEXTRACT(MasterCMCopy!$Y537,""&lt;(.*)&gt;""),""UNKNOWN""),"""")"),"")</f>
        <v/>
      </c>
      <c r="U537" s="84" t="str">
        <f>IF(AND(LEFT(MasterCMCopy!$C537,6)="BT-197", MasterCMCopy!$C537&lt;&gt;MasterCMCopy!$C536),MasterCMCopy!$C537,"")</f>
        <v/>
      </c>
      <c r="V537" s="84" t="str">
        <f>IF(AND(LEFT(MasterCMCopy!$C537,6)="BT-197", MasterCMCopy!$C537&lt;&gt;MasterCMCopy!$C536), "In " &amp; MasterCMCopy!$C537 &amp; ", " &amp; MasterCMCopy!$D537 &amp; ", we link to the at-voc:non-publication-justification controlled list","")</f>
        <v/>
      </c>
      <c r="W537" s="84" t="str">
        <f>IF(AND(LEFT(MasterCMCopy!$C537,6)="BT-198", MasterCMCopy!$C537&lt;&gt;MasterCMCopy!$C536),MasterCMCopy!$C537,"")</f>
        <v/>
      </c>
      <c r="X537" s="84" t="str">
        <f>IF(AND(LEFT(MasterCMCopy!$C537,6)="BT-198", MasterCMCopy!$C537&lt;&gt;MasterCMCopy!$C536), MasterCMCopy!$D537 &amp; IF(AND(MasterCMCopy!$C537=MasterCMCopy!$C538, MasterCMCopy!$D537&lt;&gt;MasterCMCopy!$D538), (" (" &amp; MasterCMCopy!$D538 &amp; " below SDK 1.6)"), ""),"")</f>
        <v/>
      </c>
      <c r="Y537" s="84" t="str">
        <f t="shared" si="2"/>
        <v>tedm:MG-langString-hasConfidentialityJustification--NonPublishedInformation-ND-ConcessionRevenueBuyerUnpublish</v>
      </c>
      <c r="Z537" s="84" t="str">
        <f t="shared" si="3"/>
        <v/>
      </c>
      <c r="AA537" s="84" t="str">
        <f>IF(AND(LEFT(MasterCMCopy!$C537,6)="BT-196", MasterCMCopy!$C537&lt;&gt;MasterCMCopy!$C536),MasterCMCopy!$C537,"")</f>
        <v>BT-196(BT-160)-Tender</v>
      </c>
      <c r="AB537" s="84" t="str">
        <f>IF(AND(LEFT(MasterCMCopy!$C537,6)="BT-196", MasterCMCopy!$C537&lt;&gt;MasterCMCopy!$C536), MasterCMCopy!$D537 &amp; " of " &amp; MasterCMCopy!$L537 &amp; " under " &amp; MasterCMCopy!$I537,"")</f>
        <v>Unpublished Justification Description of MG-NonPublishedInformation under ND-ConcessionRevenueBuyerUnpublish</v>
      </c>
      <c r="AC537" s="84" t="str">
        <f t="shared" si="4"/>
        <v>BT-196(BT-160)-Tender-Language</v>
      </c>
      <c r="AD537" s="84" t="str">
        <f t="shared" si="5"/>
        <v>Language of Unpublished Justification Description of MG-NonPublishedInformation under ND-ConcessionRevenueBuyerUnpublish</v>
      </c>
    </row>
    <row r="538">
      <c r="A538" s="84" t="str">
        <f t="shared" si="1"/>
        <v/>
      </c>
      <c r="B538" s="84" t="str">
        <f>IF(MasterCMCopy!$X538="","---", "tedm:" &amp; IF(LEFT(MasterCMCopy!$C538, 3)="ND-", IF(LEFT(MasterCMCopy!$C542, 3)="ND-", MasterCMCopy!$L544, MasterCMCopy!$L542) &amp; "-" &amp; MasterCMCopy!$C538, MasterCMCopy!$L538 &amp; "-" &amp; MasterCMCopy!$I538))</f>
        <v>tedm:MG-NonPublishedInformation-ND-ConcessionRevenueBuyerUnpublish</v>
      </c>
      <c r="C538" s="85" t="str">
        <f>IF(AND(LEFT(MasterCMCopy!$C538,6)="BT-195", OR(LEFT(MasterCMCopy!$C537,3)="ND-",$B538&lt;&gt;$B537)),MasterCMCopy!$L538,"")</f>
        <v/>
      </c>
      <c r="D538" s="84" t="str">
        <f>IF(AND(LEFT(MasterCMCopy!$C538,3)="ND-", OR(MasterCMCopy!$N538&lt;&gt;MasterCMCopy!$N537, MasterCMCopy!$P538&lt;&gt;MasterCMCopy!$P537)),MasterCMCopy!$C538,"")</f>
        <v/>
      </c>
      <c r="E538" s="84" t="str">
        <f>IF(AND(LEFT(MasterCMCopy!$C538,3)="ND-", OR(MasterCMCopy!$N538&lt;&gt;MasterCMCopy!$N537, MasterCMCopy!$P538&lt;&gt;MasterCMCopy!$P537)),MasterCMCopy!$N538,"")</f>
        <v/>
      </c>
      <c r="F538" s="86" t="str">
        <f>IFERROR(__xludf.DUMMYFUNCTION("IF($E538="""", """", REGEXEXTRACT($E538,""efbc:FieldIdentifierCode[^\]]+""))"),"")</f>
        <v/>
      </c>
      <c r="G538" s="87" t="str">
        <f>MasterCMCopy!A538</f>
        <v/>
      </c>
      <c r="H538" s="87" t="str">
        <f>MasterCMCopy!B538</f>
        <v/>
      </c>
      <c r="J538" s="86" t="str">
        <f>IF(AND(LEFT(MasterCMCopy!$C538,3)="ND-", LEFT(MasterCMCopy!$X538,10)&lt;&gt;"epo:NonPub"),MasterCMCopy!$L538,"")</f>
        <v/>
      </c>
      <c r="K538" s="85" t="str">
        <f>IF(J538="", "", IF(J538="MG-Procedure", "ND-Root", MasterCMCopy!H538))</f>
        <v/>
      </c>
      <c r="L538" s="84" t="str">
        <f>IF($J538="", "", MasterCMCopy!$C538 &amp; " (concernsMaskedObject)")</f>
        <v/>
      </c>
      <c r="M538" s="84" t="str">
        <f>IFERROR(__xludf.DUMMYFUNCTION("IF($J538="""", """", ""Connection from NonPublishedInformation to "" &amp; REGEXEXTRACT(MasterCMCopy!$X538, "".*:(.*)"") &amp; "" under "" &amp; $J538 &amp; ""_"" &amp; $K538)"),"")</f>
        <v/>
      </c>
      <c r="N538" s="84" t="str">
        <f t="shared" si="6"/>
        <v/>
      </c>
      <c r="O538" s="86" t="str">
        <f>IFERROR(__xludf.DUMMYFUNCTION("IF($J538="""", """", IF($J538=""MG-Procedure"", """", REGEXREPLACE(MasterCMCopy!$P538,""\[[^\]]+\]"","""")))"),"")</f>
        <v/>
      </c>
      <c r="P538" s="83" t="str">
        <f>IFERROR(__xludf.DUMMYFUNCTION("REGEXREPLACE($O538,""[^/]+"","".."")"),"")</f>
        <v/>
      </c>
      <c r="Q538" s="84" t="str">
        <f>IF(AND(LEFT(MasterCMCopy!$C538,6)="BT-195", OR(MasterCMCopy!$O538&lt;&gt;MasterCMCopy!$O537,$G538&lt;&gt;$G537,$H538&lt;&gt;$H537)),MasterCMCopy!$C538,"")</f>
        <v/>
      </c>
      <c r="R538" s="84" t="str">
        <f>IF(AND(LEFT(MasterCMCopy!$C538,6)="BT-195", OR(MasterCMCopy!$O538&lt;&gt;MasterCMCopy!$O537,$G538&lt;&gt;$G537,$H538&lt;&gt;$H537)), "The field " &amp; MasterCMCopy!$C538 &amp; ", " &amp; MasterCMCopy!$D538 &amp; ", specifies information to generate the URI of the masked property","")</f>
        <v/>
      </c>
      <c r="S538" s="84" t="str">
        <f>IF(AND(LEFT(MasterCMCopy!$C538,6)="BT-195", OR(MasterCMCopy!$O538&lt;&gt;MasterCMCopy!$O537,$G538&lt;&gt;$G537,$H538&lt;&gt;$H537)),MasterCMCopy!$O538,"")</f>
        <v/>
      </c>
      <c r="T538" s="84" t="str">
        <f>IFERROR(__xludf.DUMMYFUNCTION("IF(AND(LEFT(MasterCMCopy!$C538,6)=""BT-195"", MasterCMCopy!$O538&lt;&gt;MasterCMCopy!$O537),IFNA(REGEXEXTRACT(MasterCMCopy!$Y538,""&lt;(.*)&gt;""),""UNKNOWN""),"""")"),"")</f>
        <v/>
      </c>
      <c r="U538" s="84" t="str">
        <f>IF(AND(LEFT(MasterCMCopy!$C538,6)="BT-197", MasterCMCopy!$C538&lt;&gt;MasterCMCopy!$C537),MasterCMCopy!$C538,"")</f>
        <v>BT-197(BT-160)-Tender</v>
      </c>
      <c r="V538" s="84" t="str">
        <f>IF(AND(LEFT(MasterCMCopy!$C538,6)="BT-197", MasterCMCopy!$C538&lt;&gt;MasterCMCopy!$C537), "In " &amp; MasterCMCopy!$C538 &amp; ", " &amp; MasterCMCopy!$D538 &amp; ", we link to the at-voc:non-publication-justification controlled list","")</f>
        <v>In BT-197(BT-160)-Tender, Unpublished Justification Code, we link to the at-voc:non-publication-justification controlled list</v>
      </c>
      <c r="W538" s="84" t="str">
        <f>IF(AND(LEFT(MasterCMCopy!$C538,6)="BT-198", MasterCMCopy!$C538&lt;&gt;MasterCMCopy!$C537),MasterCMCopy!$C538,"")</f>
        <v/>
      </c>
      <c r="X538" s="84" t="str">
        <f>IF(AND(LEFT(MasterCMCopy!$C538,6)="BT-198", MasterCMCopy!$C538&lt;&gt;MasterCMCopy!$C537), MasterCMCopy!$D538 &amp; IF(AND(MasterCMCopy!$C538=MasterCMCopy!$C539, MasterCMCopy!$D538&lt;&gt;MasterCMCopy!$D539), (" (" &amp; MasterCMCopy!$D539 &amp; " below SDK 1.6)"), ""),"")</f>
        <v/>
      </c>
      <c r="Y538" s="84" t="str">
        <f t="shared" si="2"/>
        <v>tedm:MG-langString-hasConfidentialityJustification--NonPublishedInformation-ND-ConcessionRevenueBuyerUnpublish</v>
      </c>
      <c r="Z538" s="84" t="str">
        <f t="shared" si="3"/>
        <v/>
      </c>
      <c r="AA538" s="84" t="str">
        <f>IF(AND(LEFT(MasterCMCopy!$C538,6)="BT-196", MasterCMCopy!$C538&lt;&gt;MasterCMCopy!$C537),MasterCMCopy!$C538,"")</f>
        <v/>
      </c>
      <c r="AB538" s="84" t="str">
        <f>IF(AND(LEFT(MasterCMCopy!$C538,6)="BT-196", MasterCMCopy!$C538&lt;&gt;MasterCMCopy!$C537), MasterCMCopy!$D538 &amp; " of " &amp; MasterCMCopy!$L538 &amp; " under " &amp; MasterCMCopy!$I538,"")</f>
        <v/>
      </c>
      <c r="AC538" s="84" t="str">
        <f t="shared" si="4"/>
        <v/>
      </c>
      <c r="AD538" s="84" t="str">
        <f t="shared" si="5"/>
        <v/>
      </c>
    </row>
    <row r="539">
      <c r="A539" s="84" t="str">
        <f t="shared" si="1"/>
        <v/>
      </c>
      <c r="B539" s="84" t="str">
        <f>IF(MasterCMCopy!$X539="","---", "tedm:" &amp; IF(LEFT(MasterCMCopy!$C539, 3)="ND-", IF(LEFT(MasterCMCopy!$C543, 3)="ND-", MasterCMCopy!$L545, MasterCMCopy!$L543) &amp; "-" &amp; MasterCMCopy!$C539, MasterCMCopy!$L539 &amp; "-" &amp; MasterCMCopy!$I539))</f>
        <v>tedm:MG-NonPublishedInformation-ND-ConcessionRevenueBuyerUnpublish</v>
      </c>
      <c r="C539" s="85" t="str">
        <f>IF(AND(LEFT(MasterCMCopy!$C539,6)="BT-195", OR(LEFT(MasterCMCopy!$C538,3)="ND-",$B539&lt;&gt;$B538)),MasterCMCopy!$L539,"")</f>
        <v/>
      </c>
      <c r="D539" s="84" t="str">
        <f>IF(AND(LEFT(MasterCMCopy!$C539,3)="ND-", OR(MasterCMCopy!$N539&lt;&gt;MasterCMCopy!$N538, MasterCMCopy!$P539&lt;&gt;MasterCMCopy!$P538)),MasterCMCopy!$C539,"")</f>
        <v/>
      </c>
      <c r="E539" s="84" t="str">
        <f>IF(AND(LEFT(MasterCMCopy!$C539,3)="ND-", OR(MasterCMCopy!$N539&lt;&gt;MasterCMCopy!$N538, MasterCMCopy!$P539&lt;&gt;MasterCMCopy!$P538)),MasterCMCopy!$N539,"")</f>
        <v/>
      </c>
      <c r="F539" s="86" t="str">
        <f>IFERROR(__xludf.DUMMYFUNCTION("IF($E539="""", """", REGEXEXTRACT($E539,""efbc:FieldIdentifierCode[^\]]+""))"),"")</f>
        <v/>
      </c>
      <c r="G539" s="87" t="str">
        <f>MasterCMCopy!A539</f>
        <v/>
      </c>
      <c r="H539" s="87" t="str">
        <f>MasterCMCopy!B539</f>
        <v>1.5</v>
      </c>
      <c r="J539" s="86" t="str">
        <f>IF(AND(LEFT(MasterCMCopy!$C539,3)="ND-", LEFT(MasterCMCopy!$X539,10)&lt;&gt;"epo:NonPub"),MasterCMCopy!$L539,"")</f>
        <v/>
      </c>
      <c r="K539" s="85" t="str">
        <f>IF(J539="", "", IF(J539="MG-Procedure", "ND-Root", MasterCMCopy!H539))</f>
        <v/>
      </c>
      <c r="L539" s="84" t="str">
        <f>IF($J539="", "", MasterCMCopy!$C539 &amp; " (concernsMaskedObject)")</f>
        <v/>
      </c>
      <c r="M539" s="84" t="str">
        <f>IFERROR(__xludf.DUMMYFUNCTION("IF($J539="""", """", ""Connection from NonPublishedInformation to "" &amp; REGEXEXTRACT(MasterCMCopy!$X539, "".*:(.*)"") &amp; "" under "" &amp; $J539 &amp; ""_"" &amp; $K539)"),"")</f>
        <v/>
      </c>
      <c r="N539" s="84" t="str">
        <f t="shared" si="6"/>
        <v/>
      </c>
      <c r="O539" s="86" t="str">
        <f>IFERROR(__xludf.DUMMYFUNCTION("IF($J539="""", """", IF($J539=""MG-Procedure"", """", REGEXREPLACE(MasterCMCopy!$P539,""\[[^\]]+\]"","""")))"),"")</f>
        <v/>
      </c>
      <c r="P539" s="83" t="str">
        <f>IFERROR(__xludf.DUMMYFUNCTION("REGEXREPLACE($O539,""[^/]+"","".."")"),"")</f>
        <v/>
      </c>
      <c r="Q539" s="84" t="str">
        <f>IF(AND(LEFT(MasterCMCopy!$C539,6)="BT-195", OR(MasterCMCopy!$O539&lt;&gt;MasterCMCopy!$O538,$G539&lt;&gt;$G538,$H539&lt;&gt;$H538)),MasterCMCopy!$C539,"")</f>
        <v/>
      </c>
      <c r="R539" s="84" t="str">
        <f>IF(AND(LEFT(MasterCMCopy!$C539,6)="BT-195", OR(MasterCMCopy!$O539&lt;&gt;MasterCMCopy!$O538,$G539&lt;&gt;$G538,$H539&lt;&gt;$H538)), "The field " &amp; MasterCMCopy!$C539 &amp; ", " &amp; MasterCMCopy!$D539 &amp; ", specifies information to generate the URI of the masked property","")</f>
        <v/>
      </c>
      <c r="S539" s="84" t="str">
        <f>IF(AND(LEFT(MasterCMCopy!$C539,6)="BT-195", OR(MasterCMCopy!$O539&lt;&gt;MasterCMCopy!$O538,$G539&lt;&gt;$G538,$H539&lt;&gt;$H538)),MasterCMCopy!$O539,"")</f>
        <v/>
      </c>
      <c r="T539" s="84" t="str">
        <f>IFERROR(__xludf.DUMMYFUNCTION("IF(AND(LEFT(MasterCMCopy!$C539,6)=""BT-195"", MasterCMCopy!$O539&lt;&gt;MasterCMCopy!$O538),IFNA(REGEXEXTRACT(MasterCMCopy!$Y539,""&lt;(.*)&gt;""),""UNKNOWN""),"""")"),"")</f>
        <v/>
      </c>
      <c r="U539" s="84" t="str">
        <f>IF(AND(LEFT(MasterCMCopy!$C539,6)="BT-197", MasterCMCopy!$C539&lt;&gt;MasterCMCopy!$C538),MasterCMCopy!$C539,"")</f>
        <v/>
      </c>
      <c r="V539" s="84" t="str">
        <f>IF(AND(LEFT(MasterCMCopy!$C539,6)="BT-197", MasterCMCopy!$C539&lt;&gt;MasterCMCopy!$C538), "In " &amp; MasterCMCopy!$C539 &amp; ", " &amp; MasterCMCopy!$D539 &amp; ", we link to the at-voc:non-publication-justification controlled list","")</f>
        <v/>
      </c>
      <c r="W539" s="84" t="str">
        <f>IF(AND(LEFT(MasterCMCopy!$C539,6)="BT-198", MasterCMCopy!$C539&lt;&gt;MasterCMCopy!$C538),MasterCMCopy!$C539,"")</f>
        <v>BT-198(BT-160)-Tender</v>
      </c>
      <c r="X539" s="84" t="str">
        <f>IF(AND(LEFT(MasterCMCopy!$C539,6)="BT-198", MasterCMCopy!$C539&lt;&gt;MasterCMCopy!$C538), MasterCMCopy!$D539 &amp; IF(AND(MasterCMCopy!$C539=MasterCMCopy!$C540, MasterCMCopy!$D539&lt;&gt;MasterCMCopy!$D540), (" (" &amp; MasterCMCopy!$D540 &amp; " below SDK 1.6)"), ""),"")</f>
        <v>Unpublished Accessibility Date (Unpublished Access Date below SDK 1.6)</v>
      </c>
      <c r="Y539" s="84" t="str">
        <f t="shared" si="2"/>
        <v>tedm:MG-langString-hasConfidentialityJustification--NonPublishedInformation-ND-ConcessionRevenueBuyerUnpublish</v>
      </c>
      <c r="Z539" s="84" t="str">
        <f t="shared" si="3"/>
        <v/>
      </c>
      <c r="AA539" s="84" t="str">
        <f>IF(AND(LEFT(MasterCMCopy!$C539,6)="BT-196", MasterCMCopy!$C539&lt;&gt;MasterCMCopy!$C538),MasterCMCopy!$C539,"")</f>
        <v/>
      </c>
      <c r="AB539" s="84" t="str">
        <f>IF(AND(LEFT(MasterCMCopy!$C539,6)="BT-196", MasterCMCopy!$C539&lt;&gt;MasterCMCopy!$C538), MasterCMCopy!$D539 &amp; " of " &amp; MasterCMCopy!$L539 &amp; " under " &amp; MasterCMCopy!$I539,"")</f>
        <v/>
      </c>
      <c r="AC539" s="84" t="str">
        <f t="shared" si="4"/>
        <v/>
      </c>
      <c r="AD539" s="84" t="str">
        <f t="shared" si="5"/>
        <v/>
      </c>
    </row>
    <row r="540">
      <c r="A540" s="84" t="str">
        <f t="shared" si="1"/>
        <v/>
      </c>
      <c r="B540" s="84" t="str">
        <f>IF(MasterCMCopy!$X540="","---", "tedm:" &amp; IF(LEFT(MasterCMCopy!$C540, 3)="ND-", IF(LEFT(MasterCMCopy!$C544, 3)="ND-", MasterCMCopy!$L546, MasterCMCopy!$L544) &amp; "-" &amp; MasterCMCopy!$C540, MasterCMCopy!$L540 &amp; "-" &amp; MasterCMCopy!$I540))</f>
        <v>tedm:MG-NonPublishedInformation-ND-ConcessionRevenueBuyerUnpublish</v>
      </c>
      <c r="C540" s="85" t="str">
        <f>IF(AND(LEFT(MasterCMCopy!$C540,6)="BT-195", OR(LEFT(MasterCMCopy!$C539,3)="ND-",$B540&lt;&gt;$B539)),MasterCMCopy!$L540,"")</f>
        <v/>
      </c>
      <c r="D540" s="84" t="str">
        <f>IF(AND(LEFT(MasterCMCopy!$C540,3)="ND-", OR(MasterCMCopy!$N540&lt;&gt;MasterCMCopy!$N539, MasterCMCopy!$P540&lt;&gt;MasterCMCopy!$P539)),MasterCMCopy!$C540,"")</f>
        <v/>
      </c>
      <c r="E540" s="84" t="str">
        <f>IF(AND(LEFT(MasterCMCopy!$C540,3)="ND-", OR(MasterCMCopy!$N540&lt;&gt;MasterCMCopy!$N539, MasterCMCopy!$P540&lt;&gt;MasterCMCopy!$P539)),MasterCMCopy!$N540,"")</f>
        <v/>
      </c>
      <c r="F540" s="86" t="str">
        <f>IFERROR(__xludf.DUMMYFUNCTION("IF($E540="""", """", REGEXEXTRACT($E540,""efbc:FieldIdentifierCode[^\]]+""))"),"")</f>
        <v/>
      </c>
      <c r="G540" s="87" t="str">
        <f>MasterCMCopy!A540</f>
        <v>1.6</v>
      </c>
      <c r="H540" s="87" t="str">
        <f>MasterCMCopy!B540</f>
        <v/>
      </c>
      <c r="J540" s="86" t="str">
        <f>IF(AND(LEFT(MasterCMCopy!$C540,3)="ND-", LEFT(MasterCMCopy!$X540,10)&lt;&gt;"epo:NonPub"),MasterCMCopy!$L540,"")</f>
        <v/>
      </c>
      <c r="K540" s="85" t="str">
        <f>IF(J540="", "", IF(J540="MG-Procedure", "ND-Root", MasterCMCopy!H540))</f>
        <v/>
      </c>
      <c r="L540" s="84" t="str">
        <f>IF($J540="", "", MasterCMCopy!$C540 &amp; " (concernsMaskedObject)")</f>
        <v/>
      </c>
      <c r="M540" s="84" t="str">
        <f>IFERROR(__xludf.DUMMYFUNCTION("IF($J540="""", """", ""Connection from NonPublishedInformation to "" &amp; REGEXEXTRACT(MasterCMCopy!$X540, "".*:(.*)"") &amp; "" under "" &amp; $J540 &amp; ""_"" &amp; $K540)"),"")</f>
        <v/>
      </c>
      <c r="N540" s="84" t="str">
        <f t="shared" si="6"/>
        <v/>
      </c>
      <c r="O540" s="86" t="str">
        <f>IFERROR(__xludf.DUMMYFUNCTION("IF($J540="""", """", IF($J540=""MG-Procedure"", """", REGEXREPLACE(MasterCMCopy!$P540,""\[[^\]]+\]"","""")))"),"")</f>
        <v/>
      </c>
      <c r="P540" s="83" t="str">
        <f>IFERROR(__xludf.DUMMYFUNCTION("REGEXREPLACE($O540,""[^/]+"","".."")"),"")</f>
        <v/>
      </c>
      <c r="Q540" s="84" t="str">
        <f>IF(AND(LEFT(MasterCMCopy!$C540,6)="BT-195", OR(MasterCMCopy!$O540&lt;&gt;MasterCMCopy!$O539,$G540&lt;&gt;$G539,$H540&lt;&gt;$H539)),MasterCMCopy!$C540,"")</f>
        <v/>
      </c>
      <c r="R540" s="84" t="str">
        <f>IF(AND(LEFT(MasterCMCopy!$C540,6)="BT-195", OR(MasterCMCopy!$O540&lt;&gt;MasterCMCopy!$O539,$G540&lt;&gt;$G539,$H540&lt;&gt;$H539)), "The field " &amp; MasterCMCopy!$C540 &amp; ", " &amp; MasterCMCopy!$D540 &amp; ", specifies information to generate the URI of the masked property","")</f>
        <v/>
      </c>
      <c r="S540" s="84" t="str">
        <f>IF(AND(LEFT(MasterCMCopy!$C540,6)="BT-195", OR(MasterCMCopy!$O540&lt;&gt;MasterCMCopy!$O539,$G540&lt;&gt;$G539,$H540&lt;&gt;$H539)),MasterCMCopy!$O540,"")</f>
        <v/>
      </c>
      <c r="T540" s="84" t="str">
        <f>IFERROR(__xludf.DUMMYFUNCTION("IF(AND(LEFT(MasterCMCopy!$C540,6)=""BT-195"", MasterCMCopy!$O540&lt;&gt;MasterCMCopy!$O539),IFNA(REGEXEXTRACT(MasterCMCopy!$Y540,""&lt;(.*)&gt;""),""UNKNOWN""),"""")"),"")</f>
        <v/>
      </c>
      <c r="U540" s="84" t="str">
        <f>IF(AND(LEFT(MasterCMCopy!$C540,6)="BT-197", MasterCMCopy!$C540&lt;&gt;MasterCMCopy!$C539),MasterCMCopy!$C540,"")</f>
        <v/>
      </c>
      <c r="V540" s="84" t="str">
        <f>IF(AND(LEFT(MasterCMCopy!$C540,6)="BT-197", MasterCMCopy!$C540&lt;&gt;MasterCMCopy!$C539), "In " &amp; MasterCMCopy!$C540 &amp; ", " &amp; MasterCMCopy!$D540 &amp; ", we link to the at-voc:non-publication-justification controlled list","")</f>
        <v/>
      </c>
      <c r="W540" s="84" t="str">
        <f>IF(AND(LEFT(MasterCMCopy!$C540,6)="BT-198", MasterCMCopy!$C540&lt;&gt;MasterCMCopy!$C539),MasterCMCopy!$C540,"")</f>
        <v/>
      </c>
      <c r="X540" s="84" t="str">
        <f>IF(AND(LEFT(MasterCMCopy!$C540,6)="BT-198", MasterCMCopy!$C540&lt;&gt;MasterCMCopy!$C539), MasterCMCopy!$D540 &amp; IF(AND(MasterCMCopy!$C540=MasterCMCopy!$C541, MasterCMCopy!$D540&lt;&gt;MasterCMCopy!$D541), (" (" &amp; MasterCMCopy!$D541 &amp; " below SDK 1.6)"), ""),"")</f>
        <v/>
      </c>
      <c r="Y540" s="84" t="str">
        <f t="shared" si="2"/>
        <v>tedm:MG-langString-hasConfidentialityJustification--NonPublishedInformation-ND-ConcessionRevenueBuyerUnpublish</v>
      </c>
      <c r="Z540" s="84" t="str">
        <f t="shared" si="3"/>
        <v/>
      </c>
      <c r="AA540" s="84" t="str">
        <f>IF(AND(LEFT(MasterCMCopy!$C540,6)="BT-196", MasterCMCopy!$C540&lt;&gt;MasterCMCopy!$C539),MasterCMCopy!$C540,"")</f>
        <v/>
      </c>
      <c r="AB540" s="84" t="str">
        <f>IF(AND(LEFT(MasterCMCopy!$C540,6)="BT-196", MasterCMCopy!$C540&lt;&gt;MasterCMCopy!$C539), MasterCMCopy!$D540 &amp; " of " &amp; MasterCMCopy!$L540 &amp; " under " &amp; MasterCMCopy!$I540,"")</f>
        <v/>
      </c>
      <c r="AC540" s="84" t="str">
        <f t="shared" si="4"/>
        <v/>
      </c>
      <c r="AD540" s="84" t="str">
        <f t="shared" si="5"/>
        <v/>
      </c>
    </row>
    <row r="541">
      <c r="A541" s="84" t="str">
        <f t="shared" si="1"/>
        <v>ND-ConcessionRevenueUserUnpublish.rml.ttl</v>
      </c>
      <c r="B541" s="84" t="str">
        <f>IF(MasterCMCopy!$X541="","---", "tedm:" &amp; IF(LEFT(MasterCMCopy!$C541, 3)="ND-", IF(LEFT(MasterCMCopy!$C545, 3)="ND-", MasterCMCopy!$L547, MasterCMCopy!$L545) &amp; "-" &amp; MasterCMCopy!$C541, MasterCMCopy!$L541 &amp; "-" &amp; MasterCMCopy!$I541))</f>
        <v>tedm:MG-NonPublishedInformation-ND-ConcessionRevenueUserUnpublish</v>
      </c>
      <c r="C541" s="85" t="str">
        <f>IF(AND(LEFT(MasterCMCopy!$C541,6)="BT-195", OR(LEFT(MasterCMCopy!$C540,3)="ND-",$B541&lt;&gt;$B540)),MasterCMCopy!$L541,"")</f>
        <v/>
      </c>
      <c r="D541" s="84" t="str">
        <f>IF(AND(LEFT(MasterCMCopy!$C541,3)="ND-", OR(MasterCMCopy!$N541&lt;&gt;MasterCMCopy!$N540, MasterCMCopy!$P541&lt;&gt;MasterCMCopy!$P540)),MasterCMCopy!$C541,"")</f>
        <v>ND-ConcessionRevenueUserUnpublish</v>
      </c>
      <c r="E541" s="84" t="str">
        <f>IF(AND(LEFT(MasterCMCopy!$C541,3)="ND-", OR(MasterCMCopy!$N541&lt;&gt;MasterCMCopy!$N540, MasterCMCopy!$P541&lt;&gt;MasterCMCopy!$P540)),MasterCMCopy!$N541,"")</f>
        <v>/*/ext:UBLExtensions/ext:UBLExtension/ext:ExtensionContent/efext:EformsExtension/efac:NoticeResult/efac:LotTender/efac:ConcessionRevenue/efac:FieldsPrivacy[efbc:FieldIdentifierCode/text()='con-rev-use']</v>
      </c>
      <c r="F541" s="86" t="str">
        <f>IFERROR(__xludf.DUMMYFUNCTION("IF($E541="""", """", REGEXEXTRACT($E541,""efbc:FieldIdentifierCode[^\]]+""))"),"efbc:FieldIdentifierCode/text()='con-rev-use'")</f>
        <v>efbc:FieldIdentifierCode/text()='con-rev-use'</v>
      </c>
      <c r="G541" s="87" t="str">
        <f>MasterCMCopy!A541</f>
        <v/>
      </c>
      <c r="H541" s="87" t="str">
        <f>MasterCMCopy!B541</f>
        <v/>
      </c>
      <c r="J541" s="86" t="str">
        <f>IF(AND(LEFT(MasterCMCopy!$C541,3)="ND-", LEFT(MasterCMCopy!$X541,10)&lt;&gt;"epo:NonPub"),MasterCMCopy!$L541,"")</f>
        <v/>
      </c>
      <c r="K541" s="85" t="str">
        <f>IF(J541="", "", IF(J541="MG-Procedure", "ND-Root", MasterCMCopy!H541))</f>
        <v/>
      </c>
      <c r="L541" s="84" t="str">
        <f>IF($J541="", "", MasterCMCopy!$C541 &amp; " (concernsMaskedObject)")</f>
        <v/>
      </c>
      <c r="M541" s="84" t="str">
        <f>IFERROR(__xludf.DUMMYFUNCTION("IF($J541="""", """", ""Connection from NonPublishedInformation to "" &amp; REGEXEXTRACT(MasterCMCopy!$X541, "".*:(.*)"") &amp; "" under "" &amp; $J541 &amp; ""_"" &amp; $K541)"),"")</f>
        <v/>
      </c>
      <c r="N541" s="84" t="str">
        <f t="shared" si="6"/>
        <v/>
      </c>
      <c r="O541" s="86" t="str">
        <f>IFERROR(__xludf.DUMMYFUNCTION("IF($J541="""", """", IF($J541=""MG-Procedure"", """", REGEXREPLACE(MasterCMCopy!$P541,""\[[^\]]+\]"","""")))"),"")</f>
        <v/>
      </c>
      <c r="P541" s="83" t="str">
        <f>IFERROR(__xludf.DUMMYFUNCTION("REGEXREPLACE($O541,""[^/]+"","".."")"),"")</f>
        <v/>
      </c>
      <c r="Q541" s="84" t="str">
        <f>IF(AND(LEFT(MasterCMCopy!$C541,6)="BT-195", OR(MasterCMCopy!$O541&lt;&gt;MasterCMCopy!$O540,$G541&lt;&gt;$G540,$H541&lt;&gt;$H540)),MasterCMCopy!$C541,"")</f>
        <v/>
      </c>
      <c r="R541" s="84" t="str">
        <f>IF(AND(LEFT(MasterCMCopy!$C541,6)="BT-195", OR(MasterCMCopy!$O541&lt;&gt;MasterCMCopy!$O540,$G541&lt;&gt;$G540,$H541&lt;&gt;$H540)), "The field " &amp; MasterCMCopy!$C541 &amp; ", " &amp; MasterCMCopy!$D541 &amp; ", specifies information to generate the URI of the masked property","")</f>
        <v/>
      </c>
      <c r="S541" s="84" t="str">
        <f>IF(AND(LEFT(MasterCMCopy!$C541,6)="BT-195", OR(MasterCMCopy!$O541&lt;&gt;MasterCMCopy!$O540,$G541&lt;&gt;$G540,$H541&lt;&gt;$H540)),MasterCMCopy!$O541,"")</f>
        <v/>
      </c>
      <c r="T541" s="84" t="str">
        <f>IFERROR(__xludf.DUMMYFUNCTION("IF(AND(LEFT(MasterCMCopy!$C541,6)=""BT-195"", MasterCMCopy!$O541&lt;&gt;MasterCMCopy!$O540),IFNA(REGEXEXTRACT(MasterCMCopy!$Y541,""&lt;(.*)&gt;""),""UNKNOWN""),"""")"),"")</f>
        <v/>
      </c>
      <c r="U541" s="84" t="str">
        <f>IF(AND(LEFT(MasterCMCopy!$C541,6)="BT-197", MasterCMCopy!$C541&lt;&gt;MasterCMCopy!$C540),MasterCMCopy!$C541,"")</f>
        <v/>
      </c>
      <c r="V541" s="84" t="str">
        <f>IF(AND(LEFT(MasterCMCopy!$C541,6)="BT-197", MasterCMCopy!$C541&lt;&gt;MasterCMCopy!$C540), "In " &amp; MasterCMCopy!$C541 &amp; ", " &amp; MasterCMCopy!$D541 &amp; ", we link to the at-voc:non-publication-justification controlled list","")</f>
        <v/>
      </c>
      <c r="W541" s="84" t="str">
        <f>IF(AND(LEFT(MasterCMCopy!$C541,6)="BT-198", MasterCMCopy!$C541&lt;&gt;MasterCMCopy!$C540),MasterCMCopy!$C541,"")</f>
        <v/>
      </c>
      <c r="X541" s="84" t="str">
        <f>IF(AND(LEFT(MasterCMCopy!$C541,6)="BT-198", MasterCMCopy!$C541&lt;&gt;MasterCMCopy!$C540), MasterCMCopy!$D541 &amp; IF(AND(MasterCMCopy!$C541=MasterCMCopy!$C542, MasterCMCopy!$D541&lt;&gt;MasterCMCopy!$D542), (" (" &amp; MasterCMCopy!$D542 &amp; " below SDK 1.6)"), ""),"")</f>
        <v/>
      </c>
      <c r="Y541" s="84" t="str">
        <f t="shared" si="2"/>
        <v>tedm:MG-langString-hasConfidentialityJustification--NonPublishedInformation-ND-ConcessionRevenueUserUnpublish</v>
      </c>
      <c r="Z541" s="84" t="str">
        <f t="shared" si="3"/>
        <v>/*/ext:UBLExtensions/ext:UBLExtension/ext:ExtensionContent/efext:EformsExtension/efac:NoticeResult/efac:LotTender/efac:ConcessionRevenue/efac:FieldsPrivacy[efbc:FieldIdentifierCode/text()='con-rev-use']/efbc:ReasonDescription</v>
      </c>
      <c r="AA541" s="84" t="str">
        <f>IF(AND(LEFT(MasterCMCopy!$C541,6)="BT-196", MasterCMCopy!$C541&lt;&gt;MasterCMCopy!$C540),MasterCMCopy!$C541,"")</f>
        <v/>
      </c>
      <c r="AB541" s="84" t="str">
        <f>IF(AND(LEFT(MasterCMCopy!$C541,6)="BT-196", MasterCMCopy!$C541&lt;&gt;MasterCMCopy!$C540), MasterCMCopy!$D541 &amp; " of " &amp; MasterCMCopy!$L541 &amp; " under " &amp; MasterCMCopy!$I541,"")</f>
        <v/>
      </c>
      <c r="AC541" s="84" t="str">
        <f t="shared" si="4"/>
        <v/>
      </c>
      <c r="AD541" s="84" t="str">
        <f t="shared" si="5"/>
        <v/>
      </c>
    </row>
    <row r="542">
      <c r="A542" s="84" t="str">
        <f t="shared" si="1"/>
        <v/>
      </c>
      <c r="B542" s="84" t="str">
        <f>IF(MasterCMCopy!$X542="","---", "tedm:" &amp; IF(LEFT(MasterCMCopy!$C542, 3)="ND-", IF(LEFT(MasterCMCopy!$C546, 3)="ND-", MasterCMCopy!$L548, MasterCMCopy!$L546) &amp; "-" &amp; MasterCMCopy!$C542, MasterCMCopy!$L542 &amp; "-" &amp; MasterCMCopy!$I542))</f>
        <v>tedm:MG-NonPublishedInformation-ND-ConcessionRevenueUserUnpublish</v>
      </c>
      <c r="C542" s="85" t="str">
        <f>IF(AND(LEFT(MasterCMCopy!$C542,6)="BT-195", OR(LEFT(MasterCMCopy!$C541,3)="ND-",$B542&lt;&gt;$B541)),MasterCMCopy!$L542,"")</f>
        <v/>
      </c>
      <c r="D542" s="84" t="str">
        <f>IF(AND(LEFT(MasterCMCopy!$C542,3)="ND-", OR(MasterCMCopy!$N542&lt;&gt;MasterCMCopy!$N541, MasterCMCopy!$P542&lt;&gt;MasterCMCopy!$P541)),MasterCMCopy!$C542,"")</f>
        <v/>
      </c>
      <c r="E542" s="84" t="str">
        <f>IF(AND(LEFT(MasterCMCopy!$C542,3)="ND-", OR(MasterCMCopy!$N542&lt;&gt;MasterCMCopy!$N541, MasterCMCopy!$P542&lt;&gt;MasterCMCopy!$P541)),MasterCMCopy!$N542,"")</f>
        <v/>
      </c>
      <c r="F542" s="86" t="str">
        <f>IFERROR(__xludf.DUMMYFUNCTION("IF($E542="""", """", REGEXEXTRACT($E542,""efbc:FieldIdentifierCode[^\]]+""))"),"")</f>
        <v/>
      </c>
      <c r="G542" s="87" t="str">
        <f>MasterCMCopy!A542</f>
        <v/>
      </c>
      <c r="H542" s="87" t="str">
        <f>MasterCMCopy!B542</f>
        <v/>
      </c>
      <c r="J542" s="86" t="str">
        <f>IF(AND(LEFT(MasterCMCopy!$C542,3)="ND-", LEFT(MasterCMCopy!$X542,10)&lt;&gt;"epo:NonPub"),MasterCMCopy!$L542,"")</f>
        <v/>
      </c>
      <c r="K542" s="85" t="str">
        <f>IF(J542="", "", IF(J542="MG-Procedure", "ND-Root", MasterCMCopy!H542))</f>
        <v/>
      </c>
      <c r="L542" s="84" t="str">
        <f>IF($J542="", "", MasterCMCopy!$C542 &amp; " (concernsMaskedObject)")</f>
        <v/>
      </c>
      <c r="M542" s="84" t="str">
        <f>IFERROR(__xludf.DUMMYFUNCTION("IF($J542="""", """", ""Connection from NonPublishedInformation to "" &amp; REGEXEXTRACT(MasterCMCopy!$X542, "".*:(.*)"") &amp; "" under "" &amp; $J542 &amp; ""_"" &amp; $K542)"),"")</f>
        <v/>
      </c>
      <c r="N542" s="84" t="str">
        <f t="shared" si="6"/>
        <v/>
      </c>
      <c r="O542" s="86" t="str">
        <f>IFERROR(__xludf.DUMMYFUNCTION("IF($J542="""", """", IF($J542=""MG-Procedure"", """", REGEXREPLACE(MasterCMCopy!$P542,""\[[^\]]+\]"","""")))"),"")</f>
        <v/>
      </c>
      <c r="P542" s="83" t="str">
        <f>IFERROR(__xludf.DUMMYFUNCTION("REGEXREPLACE($O542,""[^/]+"","".."")"),"")</f>
        <v/>
      </c>
      <c r="Q542" s="84" t="str">
        <f>IF(AND(LEFT(MasterCMCopy!$C542,6)="BT-195", OR(MasterCMCopy!$O542&lt;&gt;MasterCMCopy!$O541,$G542&lt;&gt;$G541,$H542&lt;&gt;$H541)),MasterCMCopy!$C542,"")</f>
        <v/>
      </c>
      <c r="R542" s="84" t="str">
        <f>IF(AND(LEFT(MasterCMCopy!$C542,6)="BT-195", OR(MasterCMCopy!$O542&lt;&gt;MasterCMCopy!$O541,$G542&lt;&gt;$G541,$H542&lt;&gt;$H541)), "The field " &amp; MasterCMCopy!$C542 &amp; ", " &amp; MasterCMCopy!$D542 &amp; ", specifies information to generate the URI of the masked property","")</f>
        <v/>
      </c>
      <c r="S542" s="84" t="str">
        <f>IF(AND(LEFT(MasterCMCopy!$C542,6)="BT-195", OR(MasterCMCopy!$O542&lt;&gt;MasterCMCopy!$O541,$G542&lt;&gt;$G541,$H542&lt;&gt;$H541)),MasterCMCopy!$O542,"")</f>
        <v/>
      </c>
      <c r="T542" s="84" t="str">
        <f>IFERROR(__xludf.DUMMYFUNCTION("IF(AND(LEFT(MasterCMCopy!$C542,6)=""BT-195"", MasterCMCopy!$O542&lt;&gt;MasterCMCopy!$O541),IFNA(REGEXEXTRACT(MasterCMCopy!$Y542,""&lt;(.*)&gt;""),""UNKNOWN""),"""")"),"")</f>
        <v/>
      </c>
      <c r="U542" s="84" t="str">
        <f>IF(AND(LEFT(MasterCMCopy!$C542,6)="BT-197", MasterCMCopy!$C542&lt;&gt;MasterCMCopy!$C541),MasterCMCopy!$C542,"")</f>
        <v/>
      </c>
      <c r="V542" s="84" t="str">
        <f>IF(AND(LEFT(MasterCMCopy!$C542,6)="BT-197", MasterCMCopy!$C542&lt;&gt;MasterCMCopy!$C541), "In " &amp; MasterCMCopy!$C542 &amp; ", " &amp; MasterCMCopy!$D542 &amp; ", we link to the at-voc:non-publication-justification controlled list","")</f>
        <v/>
      </c>
      <c r="W542" s="84" t="str">
        <f>IF(AND(LEFT(MasterCMCopy!$C542,6)="BT-198", MasterCMCopy!$C542&lt;&gt;MasterCMCopy!$C541),MasterCMCopy!$C542,"")</f>
        <v/>
      </c>
      <c r="X542" s="84" t="str">
        <f>IF(AND(LEFT(MasterCMCopy!$C542,6)="BT-198", MasterCMCopy!$C542&lt;&gt;MasterCMCopy!$C541), MasterCMCopy!$D542 &amp; IF(AND(MasterCMCopy!$C542=MasterCMCopy!$C543, MasterCMCopy!$D542&lt;&gt;MasterCMCopy!$D543), (" (" &amp; MasterCMCopy!$D543 &amp; " below SDK 1.6)"), ""),"")</f>
        <v/>
      </c>
      <c r="Y542" s="84" t="str">
        <f t="shared" si="2"/>
        <v>tedm:MG-langString-hasConfidentialityJustification--NonPublishedInformation-ND-ConcessionRevenueUserUnpublish</v>
      </c>
      <c r="Z542" s="84" t="str">
        <f t="shared" si="3"/>
        <v/>
      </c>
      <c r="AA542" s="84" t="str">
        <f>IF(AND(LEFT(MasterCMCopy!$C542,6)="BT-196", MasterCMCopy!$C542&lt;&gt;MasterCMCopy!$C541),MasterCMCopy!$C542,"")</f>
        <v/>
      </c>
      <c r="AB542" s="84" t="str">
        <f>IF(AND(LEFT(MasterCMCopy!$C542,6)="BT-196", MasterCMCopy!$C542&lt;&gt;MasterCMCopy!$C541), MasterCMCopy!$D542 &amp; " of " &amp; MasterCMCopy!$L542 &amp; " under " &amp; MasterCMCopy!$I542,"")</f>
        <v/>
      </c>
      <c r="AC542" s="84" t="str">
        <f t="shared" si="4"/>
        <v/>
      </c>
      <c r="AD542" s="84" t="str">
        <f t="shared" si="5"/>
        <v/>
      </c>
    </row>
    <row r="543">
      <c r="A543" s="84" t="str">
        <f t="shared" si="1"/>
        <v/>
      </c>
      <c r="B543" s="84" t="str">
        <f>IF(MasterCMCopy!$X543="","---", "tedm:" &amp; IF(LEFT(MasterCMCopy!$C543, 3)="ND-", IF(LEFT(MasterCMCopy!$C547, 3)="ND-", MasterCMCopy!$L549, MasterCMCopy!$L547) &amp; "-" &amp; MasterCMCopy!$C543, MasterCMCopy!$L543 &amp; "-" &amp; MasterCMCopy!$I543))</f>
        <v>tedm:MG-NonPublishedInformation-ND-ConcessionRevenueUserUnpublish</v>
      </c>
      <c r="C543" s="85" t="str">
        <f>IF(AND(LEFT(MasterCMCopy!$C543,6)="BT-195", OR(LEFT(MasterCMCopy!$C542,3)="ND-",$B543&lt;&gt;$B542)),MasterCMCopy!$L543,"")</f>
        <v/>
      </c>
      <c r="D543" s="84" t="str">
        <f>IF(AND(LEFT(MasterCMCopy!$C543,3)="ND-", OR(MasterCMCopy!$N543&lt;&gt;MasterCMCopy!$N542, MasterCMCopy!$P543&lt;&gt;MasterCMCopy!$P542)),MasterCMCopy!$C543,"")</f>
        <v/>
      </c>
      <c r="E543" s="84" t="str">
        <f>IF(AND(LEFT(MasterCMCopy!$C543,3)="ND-", OR(MasterCMCopy!$N543&lt;&gt;MasterCMCopy!$N542, MasterCMCopy!$P543&lt;&gt;MasterCMCopy!$P542)),MasterCMCopy!$N543,"")</f>
        <v/>
      </c>
      <c r="F543" s="86" t="str">
        <f>IFERROR(__xludf.DUMMYFUNCTION("IF($E543="""", """", REGEXEXTRACT($E543,""efbc:FieldIdentifierCode[^\]]+""))"),"")</f>
        <v/>
      </c>
      <c r="G543" s="87" t="str">
        <f>MasterCMCopy!A543</f>
        <v/>
      </c>
      <c r="H543" s="87" t="str">
        <f>MasterCMCopy!B543</f>
        <v/>
      </c>
      <c r="J543" s="86" t="str">
        <f>IF(AND(LEFT(MasterCMCopy!$C543,3)="ND-", LEFT(MasterCMCopy!$X543,10)&lt;&gt;"epo:NonPub"),MasterCMCopy!$L543,"")</f>
        <v>MG-MonetaryValue-hasEstimatedUserConcessionRevenue-ConcessionEstimate-foreseesConcession-Tender</v>
      </c>
      <c r="K543" s="85" t="str">
        <f>IF(J543="", "", IF(J543="MG-Procedure", "ND-Root", MasterCMCopy!H543))</f>
        <v>ND-ConcessionRevenue</v>
      </c>
      <c r="L543" s="84" t="str">
        <f>IF($J543="", "", MasterCMCopy!$C543 &amp; " (concernsMaskedObject)")</f>
        <v>ND-ConcessionRevenueUserUnpublish (concernsMaskedObject)</v>
      </c>
      <c r="M543" s="84" t="str">
        <f>IFERROR(__xludf.DUMMYFUNCTION("IF($J543="""", """", ""Connection from NonPublishedInformation to "" &amp; REGEXEXTRACT(MasterCMCopy!$X543, "".*:(.*)"") &amp; "" under "" &amp; $J543 &amp; ""_"" &amp; $K543)"),"Connection from NonPublishedInformation to MonetaryValue under MG-MonetaryValue-hasEstimatedUserConcessionRevenue-ConcessionEstimate-foreseesConcession-Tender_ND-ConcessionRevenue")</f>
        <v>Connection from NonPublishedInformation to MonetaryValue under MG-MonetaryValue-hasEstimatedUserConcessionRevenue-ConcessionEstimate-foreseesConcession-Tender_ND-ConcessionRevenue</v>
      </c>
      <c r="N543" s="84" t="str">
        <f t="shared" si="6"/>
        <v>tedm:MG-MonetaryValue-hasEstimatedUserConcessionRevenue-ConcessionEstimate-foreseesConcession-Tender_ND-ConcessionRevenue</v>
      </c>
      <c r="O543" s="86" t="str">
        <f>IFERROR(__xludf.DUMMYFUNCTION("IF($J543="""", """", IF($J543=""MG-Procedure"", """", REGEXREPLACE(MasterCMCopy!$P543,""\[[^\]]+\]"","""")))"),"efac:FieldsPrivacy")</f>
        <v>efac:FieldsPrivacy</v>
      </c>
      <c r="P543" s="83" t="str">
        <f>IFERROR(__xludf.DUMMYFUNCTION("REGEXREPLACE($O543,""[^/]+"","".."")"),"..")</f>
        <v>..</v>
      </c>
      <c r="Q543" s="84" t="str">
        <f>IF(AND(LEFT(MasterCMCopy!$C543,6)="BT-195", OR(MasterCMCopy!$O543&lt;&gt;MasterCMCopy!$O542,$G543&lt;&gt;$G542,$H543&lt;&gt;$H542)),MasterCMCopy!$C543,"")</f>
        <v/>
      </c>
      <c r="R543" s="84" t="str">
        <f>IF(AND(LEFT(MasterCMCopy!$C543,6)="BT-195", OR(MasterCMCopy!$O543&lt;&gt;MasterCMCopy!$O542,$G543&lt;&gt;$G542,$H543&lt;&gt;$H542)), "The field " &amp; MasterCMCopy!$C543 &amp; ", " &amp; MasterCMCopy!$D543 &amp; ", specifies information to generate the URI of the masked property","")</f>
        <v/>
      </c>
      <c r="S543" s="84" t="str">
        <f>IF(AND(LEFT(MasterCMCopy!$C543,6)="BT-195", OR(MasterCMCopy!$O543&lt;&gt;MasterCMCopy!$O542,$G543&lt;&gt;$G542,$H543&lt;&gt;$H542)),MasterCMCopy!$O543,"")</f>
        <v/>
      </c>
      <c r="T543" s="84" t="str">
        <f>IFERROR(__xludf.DUMMYFUNCTION("IF(AND(LEFT(MasterCMCopy!$C543,6)=""BT-195"", MasterCMCopy!$O543&lt;&gt;MasterCMCopy!$O542),IFNA(REGEXEXTRACT(MasterCMCopy!$Y543,""&lt;(.*)&gt;""),""UNKNOWN""),"""")"),"")</f>
        <v/>
      </c>
      <c r="U543" s="84" t="str">
        <f>IF(AND(LEFT(MasterCMCopy!$C543,6)="BT-197", MasterCMCopy!$C543&lt;&gt;MasterCMCopy!$C542),MasterCMCopy!$C543,"")</f>
        <v/>
      </c>
      <c r="V543" s="84" t="str">
        <f>IF(AND(LEFT(MasterCMCopy!$C543,6)="BT-197", MasterCMCopy!$C543&lt;&gt;MasterCMCopy!$C542), "In " &amp; MasterCMCopy!$C543 &amp; ", " &amp; MasterCMCopy!$D543 &amp; ", we link to the at-voc:non-publication-justification controlled list","")</f>
        <v/>
      </c>
      <c r="W543" s="84" t="str">
        <f>IF(AND(LEFT(MasterCMCopy!$C543,6)="BT-198", MasterCMCopy!$C543&lt;&gt;MasterCMCopy!$C542),MasterCMCopy!$C543,"")</f>
        <v/>
      </c>
      <c r="X543" s="84" t="str">
        <f>IF(AND(LEFT(MasterCMCopy!$C543,6)="BT-198", MasterCMCopy!$C543&lt;&gt;MasterCMCopy!$C542), MasterCMCopy!$D543 &amp; IF(AND(MasterCMCopy!$C543=MasterCMCopy!$C544, MasterCMCopy!$D543&lt;&gt;MasterCMCopy!$D544), (" (" &amp; MasterCMCopy!$D544 &amp; " below SDK 1.6)"), ""),"")</f>
        <v/>
      </c>
      <c r="Y543" s="84" t="str">
        <f t="shared" si="2"/>
        <v>tedm:MG-langString-hasConfidentialityJustification--NonPublishedInformation-ND-ConcessionRevenueUserUnpublish</v>
      </c>
      <c r="Z543" s="84" t="str">
        <f t="shared" si="3"/>
        <v/>
      </c>
      <c r="AA543" s="84" t="str">
        <f>IF(AND(LEFT(MasterCMCopy!$C543,6)="BT-196", MasterCMCopy!$C543&lt;&gt;MasterCMCopy!$C542),MasterCMCopy!$C543,"")</f>
        <v/>
      </c>
      <c r="AB543" s="84" t="str">
        <f>IF(AND(LEFT(MasterCMCopy!$C543,6)="BT-196", MasterCMCopy!$C543&lt;&gt;MasterCMCopy!$C542), MasterCMCopy!$D543 &amp; " of " &amp; MasterCMCopy!$L543 &amp; " under " &amp; MasterCMCopy!$I543,"")</f>
        <v/>
      </c>
      <c r="AC543" s="84" t="str">
        <f t="shared" si="4"/>
        <v/>
      </c>
      <c r="AD543" s="84" t="str">
        <f t="shared" si="5"/>
        <v/>
      </c>
    </row>
    <row r="544">
      <c r="A544" s="84" t="str">
        <f t="shared" si="1"/>
        <v/>
      </c>
      <c r="B544" s="84" t="str">
        <f>IF(MasterCMCopy!$X544="","---", "tedm:" &amp; IF(LEFT(MasterCMCopy!$C544, 3)="ND-", IF(LEFT(MasterCMCopy!$C548, 3)="ND-", MasterCMCopy!$L550, MasterCMCopy!$L548) &amp; "-" &amp; MasterCMCopy!$C544, MasterCMCopy!$L544 &amp; "-" &amp; MasterCMCopy!$I544))</f>
        <v>tedm:MG-NonPublishedInformation-ND-ConcessionRevenueUserUnpublish</v>
      </c>
      <c r="C544" s="85" t="str">
        <f>IF(AND(LEFT(MasterCMCopy!$C544,6)="BT-195", OR(LEFT(MasterCMCopy!$C543,3)="ND-",$B544&lt;&gt;$B543)),MasterCMCopy!$L544,"")</f>
        <v>MG-NonPublishedInformation</v>
      </c>
      <c r="D544" s="84" t="str">
        <f>IF(AND(LEFT(MasterCMCopy!$C544,3)="ND-", OR(MasterCMCopy!$N544&lt;&gt;MasterCMCopy!$N543, MasterCMCopy!$P544&lt;&gt;MasterCMCopy!$P543)),MasterCMCopy!$C544,"")</f>
        <v/>
      </c>
      <c r="E544" s="84" t="str">
        <f>IF(AND(LEFT(MasterCMCopy!$C544,3)="ND-", OR(MasterCMCopy!$N544&lt;&gt;MasterCMCopy!$N543, MasterCMCopy!$P544&lt;&gt;MasterCMCopy!$P543)),MasterCMCopy!$N544,"")</f>
        <v/>
      </c>
      <c r="F544" s="86" t="str">
        <f>IFERROR(__xludf.DUMMYFUNCTION("IF($E544="""", """", REGEXEXTRACT($E544,""efbc:FieldIdentifierCode[^\]]+""))"),"")</f>
        <v/>
      </c>
      <c r="G544" s="87" t="str">
        <f>MasterCMCopy!A544</f>
        <v/>
      </c>
      <c r="H544" s="87" t="str">
        <f>MasterCMCopy!B544</f>
        <v/>
      </c>
      <c r="J544" s="86" t="str">
        <f>IF(AND(LEFT(MasterCMCopy!$C544,3)="ND-", LEFT(MasterCMCopy!$X544,10)&lt;&gt;"epo:NonPub"),MasterCMCopy!$L544,"")</f>
        <v/>
      </c>
      <c r="K544" s="85" t="str">
        <f>IF(J544="", "", IF(J544="MG-Procedure", "ND-Root", MasterCMCopy!H544))</f>
        <v/>
      </c>
      <c r="L544" s="84" t="str">
        <f>IF($J544="", "", MasterCMCopy!$C544 &amp; " (concernsMaskedObject)")</f>
        <v/>
      </c>
      <c r="M544" s="84" t="str">
        <f>IFERROR(__xludf.DUMMYFUNCTION("IF($J544="""", """", ""Connection from NonPublishedInformation to "" &amp; REGEXEXTRACT(MasterCMCopy!$X544, "".*:(.*)"") &amp; "" under "" &amp; $J544 &amp; ""_"" &amp; $K544)"),"")</f>
        <v/>
      </c>
      <c r="N544" s="84" t="str">
        <f t="shared" si="6"/>
        <v/>
      </c>
      <c r="O544" s="86" t="str">
        <f>IFERROR(__xludf.DUMMYFUNCTION("IF($J544="""", """", IF($J544=""MG-Procedure"", """", REGEXREPLACE(MasterCMCopy!$P544,""\[[^\]]+\]"","""")))"),"")</f>
        <v/>
      </c>
      <c r="P544" s="83" t="str">
        <f>IFERROR(__xludf.DUMMYFUNCTION("REGEXREPLACE($O544,""[^/]+"","".."")"),"")</f>
        <v/>
      </c>
      <c r="Q544" s="84" t="str">
        <f>IF(AND(LEFT(MasterCMCopy!$C544,6)="BT-195", OR(MasterCMCopy!$O544&lt;&gt;MasterCMCopy!$O543,$G544&lt;&gt;$G543,$H544&lt;&gt;$H543)),MasterCMCopy!$C544,"")</f>
        <v>BT-195(BT-162)-Tender</v>
      </c>
      <c r="R544" s="84" t="str">
        <f>IF(AND(LEFT(MasterCMCopy!$C544,6)="BT-195", OR(MasterCMCopy!$O544&lt;&gt;MasterCMCopy!$O543,$G544&lt;&gt;$G543,$H544&lt;&gt;$H543)), "The field " &amp; MasterCMCopy!$C544 &amp; ", " &amp; MasterCMCopy!$D544 &amp; ", specifies information to generate the URI of the masked property","")</f>
        <v>The field BT-195(BT-162)-Tender, Unpublished Identifier, specifies information to generate the URI of the masked property</v>
      </c>
      <c r="S544" s="84" t="str">
        <f>IF(AND(LEFT(MasterCMCopy!$C544,6)="BT-195", OR(MasterCMCopy!$O544&lt;&gt;MasterCMCopy!$O543,$G544&lt;&gt;$G543,$H544&lt;&gt;$H543)),MasterCMCopy!$O544,"")</f>
        <v>efbc:FieldIdentifierCode/text() = 'con-rev-use'</v>
      </c>
      <c r="T544" s="88" t="str">
        <f>IFERROR(__xludf.DUMMYFUNCTION("IF(AND(LEFT(MasterCMCopy!$C544,6)=""BT-195"", MasterCMCopy!$O544&lt;&gt;MasterCMCopy!$O543),IFNA(REGEXEXTRACT(MasterCMCopy!$Y544,""&lt;(.*)&gt;""),""UNKNOWN""),"""")"),"http://data.europa.eu/a4g/ontology#hasAmountValue")</f>
        <v>http://data.europa.eu/a4g/ontology#hasAmountValue</v>
      </c>
      <c r="U544" s="84" t="str">
        <f>IF(AND(LEFT(MasterCMCopy!$C544,6)="BT-197", MasterCMCopy!$C544&lt;&gt;MasterCMCopy!$C543),MasterCMCopy!$C544,"")</f>
        <v/>
      </c>
      <c r="V544" s="84" t="str">
        <f>IF(AND(LEFT(MasterCMCopy!$C544,6)="BT-197", MasterCMCopy!$C544&lt;&gt;MasterCMCopy!$C543), "In " &amp; MasterCMCopy!$C544 &amp; ", " &amp; MasterCMCopy!$D544 &amp; ", we link to the at-voc:non-publication-justification controlled list","")</f>
        <v/>
      </c>
      <c r="W544" s="84" t="str">
        <f>IF(AND(LEFT(MasterCMCopy!$C544,6)="BT-198", MasterCMCopy!$C544&lt;&gt;MasterCMCopy!$C543),MasterCMCopy!$C544,"")</f>
        <v/>
      </c>
      <c r="X544" s="84" t="str">
        <f>IF(AND(LEFT(MasterCMCopy!$C544,6)="BT-198", MasterCMCopy!$C544&lt;&gt;MasterCMCopy!$C543), MasterCMCopy!$D544 &amp; IF(AND(MasterCMCopy!$C544=MasterCMCopy!$C545, MasterCMCopy!$D544&lt;&gt;MasterCMCopy!$D545), (" (" &amp; MasterCMCopy!$D545 &amp; " below SDK 1.6)"), ""),"")</f>
        <v/>
      </c>
      <c r="Y544" s="84" t="str">
        <f t="shared" si="2"/>
        <v>tedm:MG-langString-hasConfidentialityJustification--NonPublishedInformation-ND-ConcessionRevenueUserUnpublish</v>
      </c>
      <c r="Z544" s="84" t="str">
        <f t="shared" si="3"/>
        <v/>
      </c>
      <c r="AA544" s="84" t="str">
        <f>IF(AND(LEFT(MasterCMCopy!$C544,6)="BT-196", MasterCMCopy!$C544&lt;&gt;MasterCMCopy!$C543),MasterCMCopy!$C544,"")</f>
        <v/>
      </c>
      <c r="AB544" s="84" t="str">
        <f>IF(AND(LEFT(MasterCMCopy!$C544,6)="BT-196", MasterCMCopy!$C544&lt;&gt;MasterCMCopy!$C543), MasterCMCopy!$D544 &amp; " of " &amp; MasterCMCopy!$L544 &amp; " under " &amp; MasterCMCopy!$I544,"")</f>
        <v/>
      </c>
      <c r="AC544" s="84" t="str">
        <f t="shared" si="4"/>
        <v/>
      </c>
      <c r="AD544" s="84" t="str">
        <f t="shared" si="5"/>
        <v/>
      </c>
    </row>
    <row r="545">
      <c r="A545" s="84" t="str">
        <f t="shared" si="1"/>
        <v/>
      </c>
      <c r="B545" s="84" t="str">
        <f>IF(MasterCMCopy!$X545="","---", "tedm:" &amp; IF(LEFT(MasterCMCopy!$C545, 3)="ND-", IF(LEFT(MasterCMCopy!$C549, 3)="ND-", MasterCMCopy!$L551, MasterCMCopy!$L549) &amp; "-" &amp; MasterCMCopy!$C545, MasterCMCopy!$L545 &amp; "-" &amp; MasterCMCopy!$I545))</f>
        <v>tedm:MG-NonPublishedInformation-ND-ConcessionRevenueUserUnpublish</v>
      </c>
      <c r="C545" s="85" t="str">
        <f>IF(AND(LEFT(MasterCMCopy!$C545,6)="BT-195", OR(LEFT(MasterCMCopy!$C544,3)="ND-",$B545&lt;&gt;$B544)),MasterCMCopy!$L545,"")</f>
        <v/>
      </c>
      <c r="D545" s="84" t="str">
        <f>IF(AND(LEFT(MasterCMCopy!$C545,3)="ND-", OR(MasterCMCopy!$N545&lt;&gt;MasterCMCopy!$N544, MasterCMCopy!$P545&lt;&gt;MasterCMCopy!$P544)),MasterCMCopy!$C545,"")</f>
        <v/>
      </c>
      <c r="E545" s="84" t="str">
        <f>IF(AND(LEFT(MasterCMCopy!$C545,3)="ND-", OR(MasterCMCopy!$N545&lt;&gt;MasterCMCopy!$N544, MasterCMCopy!$P545&lt;&gt;MasterCMCopy!$P544)),MasterCMCopy!$N545,"")</f>
        <v/>
      </c>
      <c r="F545" s="86" t="str">
        <f>IFERROR(__xludf.DUMMYFUNCTION("IF($E545="""", """", REGEXEXTRACT($E545,""efbc:FieldIdentifierCode[^\]]+""))"),"")</f>
        <v/>
      </c>
      <c r="G545" s="87" t="str">
        <f>MasterCMCopy!A545</f>
        <v/>
      </c>
      <c r="H545" s="87" t="str">
        <f>MasterCMCopy!B545</f>
        <v/>
      </c>
      <c r="J545" s="86" t="str">
        <f>IF(AND(LEFT(MasterCMCopy!$C545,3)="ND-", LEFT(MasterCMCopy!$X545,10)&lt;&gt;"epo:NonPub"),MasterCMCopy!$L545,"")</f>
        <v/>
      </c>
      <c r="K545" s="85" t="str">
        <f>IF(J545="", "", IF(J545="MG-Procedure", "ND-Root", MasterCMCopy!H545))</f>
        <v/>
      </c>
      <c r="L545" s="84" t="str">
        <f>IF($J545="", "", MasterCMCopy!$C545 &amp; " (concernsMaskedObject)")</f>
        <v/>
      </c>
      <c r="M545" s="84" t="str">
        <f>IFERROR(__xludf.DUMMYFUNCTION("IF($J545="""", """", ""Connection from NonPublishedInformation to "" &amp; REGEXEXTRACT(MasterCMCopy!$X545, "".*:(.*)"") &amp; "" under "" &amp; $J545 &amp; ""_"" &amp; $K545)"),"")</f>
        <v/>
      </c>
      <c r="N545" s="84" t="str">
        <f t="shared" si="6"/>
        <v/>
      </c>
      <c r="O545" s="86" t="str">
        <f>IFERROR(__xludf.DUMMYFUNCTION("IF($J545="""", """", IF($J545=""MG-Procedure"", """", REGEXREPLACE(MasterCMCopy!$P545,""\[[^\]]+\]"","""")))"),"")</f>
        <v/>
      </c>
      <c r="P545" s="83" t="str">
        <f>IFERROR(__xludf.DUMMYFUNCTION("REGEXREPLACE($O545,""[^/]+"","".."")"),"")</f>
        <v/>
      </c>
      <c r="Q545" s="84" t="str">
        <f>IF(AND(LEFT(MasterCMCopy!$C545,6)="BT-195", OR(MasterCMCopy!$O545&lt;&gt;MasterCMCopy!$O544,$G545&lt;&gt;$G544,$H545&lt;&gt;$H544)),MasterCMCopy!$C545,"")</f>
        <v/>
      </c>
      <c r="R545" s="84" t="str">
        <f>IF(AND(LEFT(MasterCMCopy!$C545,6)="BT-195", OR(MasterCMCopy!$O545&lt;&gt;MasterCMCopy!$O544,$G545&lt;&gt;$G544,$H545&lt;&gt;$H544)), "The field " &amp; MasterCMCopy!$C545 &amp; ", " &amp; MasterCMCopy!$D545 &amp; ", specifies information to generate the URI of the masked property","")</f>
        <v/>
      </c>
      <c r="S545" s="84" t="str">
        <f>IF(AND(LEFT(MasterCMCopy!$C545,6)="BT-195", OR(MasterCMCopy!$O545&lt;&gt;MasterCMCopy!$O544,$G545&lt;&gt;$G544,$H545&lt;&gt;$H544)),MasterCMCopy!$O545,"")</f>
        <v/>
      </c>
      <c r="T545" s="84" t="str">
        <f>IFERROR(__xludf.DUMMYFUNCTION("IF(AND(LEFT(MasterCMCopy!$C545,6)=""BT-195"", MasterCMCopy!$O545&lt;&gt;MasterCMCopy!$O544),IFNA(REGEXEXTRACT(MasterCMCopy!$Y545,""&lt;(.*)&gt;""),""UNKNOWN""),"""")"),"")</f>
        <v/>
      </c>
      <c r="U545" s="84" t="str">
        <f>IF(AND(LEFT(MasterCMCopy!$C545,6)="BT-197", MasterCMCopy!$C545&lt;&gt;MasterCMCopy!$C544),MasterCMCopy!$C545,"")</f>
        <v/>
      </c>
      <c r="V545" s="84" t="str">
        <f>IF(AND(LEFT(MasterCMCopy!$C545,6)="BT-197", MasterCMCopy!$C545&lt;&gt;MasterCMCopy!$C544), "In " &amp; MasterCMCopy!$C545 &amp; ", " &amp; MasterCMCopy!$D545 &amp; ", we link to the at-voc:non-publication-justification controlled list","")</f>
        <v/>
      </c>
      <c r="W545" s="84" t="str">
        <f>IF(AND(LEFT(MasterCMCopy!$C545,6)="BT-198", MasterCMCopy!$C545&lt;&gt;MasterCMCopy!$C544),MasterCMCopy!$C545,"")</f>
        <v/>
      </c>
      <c r="X545" s="84" t="str">
        <f>IF(AND(LEFT(MasterCMCopy!$C545,6)="BT-198", MasterCMCopy!$C545&lt;&gt;MasterCMCopy!$C544), MasterCMCopy!$D545 &amp; IF(AND(MasterCMCopy!$C545=MasterCMCopy!$C546, MasterCMCopy!$D545&lt;&gt;MasterCMCopy!$D546), (" (" &amp; MasterCMCopy!$D546 &amp; " below SDK 1.6)"), ""),"")</f>
        <v/>
      </c>
      <c r="Y545" s="84" t="str">
        <f t="shared" si="2"/>
        <v>tedm:MG-langString-hasConfidentialityJustification--NonPublishedInformation-ND-ConcessionRevenueUserUnpublish</v>
      </c>
      <c r="Z545" s="84" t="str">
        <f t="shared" si="3"/>
        <v/>
      </c>
      <c r="AA545" s="84" t="str">
        <f>IF(AND(LEFT(MasterCMCopy!$C545,6)="BT-196", MasterCMCopy!$C545&lt;&gt;MasterCMCopy!$C544),MasterCMCopy!$C545,"")</f>
        <v>BT-196(BT-162)-Tender</v>
      </c>
      <c r="AB545" s="84" t="str">
        <f>IF(AND(LEFT(MasterCMCopy!$C545,6)="BT-196", MasterCMCopy!$C545&lt;&gt;MasterCMCopy!$C544), MasterCMCopy!$D545 &amp; " of " &amp; MasterCMCopy!$L545 &amp; " under " &amp; MasterCMCopy!$I545,"")</f>
        <v>Unpublished Justification Description of MG-NonPublishedInformation under ND-ConcessionRevenueUserUnpublish</v>
      </c>
      <c r="AC545" s="84" t="str">
        <f t="shared" si="4"/>
        <v>BT-196(BT-162)-Tender-Language</v>
      </c>
      <c r="AD545" s="84" t="str">
        <f t="shared" si="5"/>
        <v>Language of Unpublished Justification Description of MG-NonPublishedInformation under ND-ConcessionRevenueUserUnpublish</v>
      </c>
    </row>
    <row r="546">
      <c r="A546" s="84" t="str">
        <f t="shared" si="1"/>
        <v/>
      </c>
      <c r="B546" s="84" t="str">
        <f>IF(MasterCMCopy!$X546="","---", "tedm:" &amp; IF(LEFT(MasterCMCopy!$C546, 3)="ND-", IF(LEFT(MasterCMCopy!$C550, 3)="ND-", MasterCMCopy!$L552, MasterCMCopy!$L550) &amp; "-" &amp; MasterCMCopy!$C546, MasterCMCopy!$L546 &amp; "-" &amp; MasterCMCopy!$I546))</f>
        <v>tedm:MG-NonPublishedInformation-ND-ConcessionRevenueUserUnpublish</v>
      </c>
      <c r="C546" s="85" t="str">
        <f>IF(AND(LEFT(MasterCMCopy!$C546,6)="BT-195", OR(LEFT(MasterCMCopy!$C545,3)="ND-",$B546&lt;&gt;$B545)),MasterCMCopy!$L546,"")</f>
        <v/>
      </c>
      <c r="D546" s="84" t="str">
        <f>IF(AND(LEFT(MasterCMCopy!$C546,3)="ND-", OR(MasterCMCopy!$N546&lt;&gt;MasterCMCopy!$N545, MasterCMCopy!$P546&lt;&gt;MasterCMCopy!$P545)),MasterCMCopy!$C546,"")</f>
        <v/>
      </c>
      <c r="E546" s="84" t="str">
        <f>IF(AND(LEFT(MasterCMCopy!$C546,3)="ND-", OR(MasterCMCopy!$N546&lt;&gt;MasterCMCopy!$N545, MasterCMCopy!$P546&lt;&gt;MasterCMCopy!$P545)),MasterCMCopy!$N546,"")</f>
        <v/>
      </c>
      <c r="F546" s="86" t="str">
        <f>IFERROR(__xludf.DUMMYFUNCTION("IF($E546="""", """", REGEXEXTRACT($E546,""efbc:FieldIdentifierCode[^\]]+""))"),"")</f>
        <v/>
      </c>
      <c r="G546" s="87" t="str">
        <f>MasterCMCopy!A546</f>
        <v/>
      </c>
      <c r="H546" s="87" t="str">
        <f>MasterCMCopy!B546</f>
        <v/>
      </c>
      <c r="J546" s="86" t="str">
        <f>IF(AND(LEFT(MasterCMCopy!$C546,3)="ND-", LEFT(MasterCMCopy!$X546,10)&lt;&gt;"epo:NonPub"),MasterCMCopy!$L546,"")</f>
        <v/>
      </c>
      <c r="K546" s="85" t="str">
        <f>IF(J546="", "", IF(J546="MG-Procedure", "ND-Root", MasterCMCopy!H546))</f>
        <v/>
      </c>
      <c r="L546" s="84" t="str">
        <f>IF($J546="", "", MasterCMCopy!$C546 &amp; " (concernsMaskedObject)")</f>
        <v/>
      </c>
      <c r="M546" s="84" t="str">
        <f>IFERROR(__xludf.DUMMYFUNCTION("IF($J546="""", """", ""Connection from NonPublishedInformation to "" &amp; REGEXEXTRACT(MasterCMCopy!$X546, "".*:(.*)"") &amp; "" under "" &amp; $J546 &amp; ""_"" &amp; $K546)"),"")</f>
        <v/>
      </c>
      <c r="N546" s="84" t="str">
        <f t="shared" si="6"/>
        <v/>
      </c>
      <c r="O546" s="86" t="str">
        <f>IFERROR(__xludf.DUMMYFUNCTION("IF($J546="""", """", IF($J546=""MG-Procedure"", """", REGEXREPLACE(MasterCMCopy!$P546,""\[[^\]]+\]"","""")))"),"")</f>
        <v/>
      </c>
      <c r="P546" s="83" t="str">
        <f>IFERROR(__xludf.DUMMYFUNCTION("REGEXREPLACE($O546,""[^/]+"","".."")"),"")</f>
        <v/>
      </c>
      <c r="Q546" s="84" t="str">
        <f>IF(AND(LEFT(MasterCMCopy!$C546,6)="BT-195", OR(MasterCMCopy!$O546&lt;&gt;MasterCMCopy!$O545,$G546&lt;&gt;$G545,$H546&lt;&gt;$H545)),MasterCMCopy!$C546,"")</f>
        <v/>
      </c>
      <c r="R546" s="84" t="str">
        <f>IF(AND(LEFT(MasterCMCopy!$C546,6)="BT-195", OR(MasterCMCopy!$O546&lt;&gt;MasterCMCopy!$O545,$G546&lt;&gt;$G545,$H546&lt;&gt;$H545)), "The field " &amp; MasterCMCopy!$C546 &amp; ", " &amp; MasterCMCopy!$D546 &amp; ", specifies information to generate the URI of the masked property","")</f>
        <v/>
      </c>
      <c r="S546" s="84" t="str">
        <f>IF(AND(LEFT(MasterCMCopy!$C546,6)="BT-195", OR(MasterCMCopy!$O546&lt;&gt;MasterCMCopy!$O545,$G546&lt;&gt;$G545,$H546&lt;&gt;$H545)),MasterCMCopy!$O546,"")</f>
        <v/>
      </c>
      <c r="T546" s="84" t="str">
        <f>IFERROR(__xludf.DUMMYFUNCTION("IF(AND(LEFT(MasterCMCopy!$C546,6)=""BT-195"", MasterCMCopy!$O546&lt;&gt;MasterCMCopy!$O545),IFNA(REGEXEXTRACT(MasterCMCopy!$Y546,""&lt;(.*)&gt;""),""UNKNOWN""),"""")"),"")</f>
        <v/>
      </c>
      <c r="U546" s="84" t="str">
        <f>IF(AND(LEFT(MasterCMCopy!$C546,6)="BT-197", MasterCMCopy!$C546&lt;&gt;MasterCMCopy!$C545),MasterCMCopy!$C546,"")</f>
        <v>BT-197(BT-162)-Tender</v>
      </c>
      <c r="V546" s="84" t="str">
        <f>IF(AND(LEFT(MasterCMCopy!$C546,6)="BT-197", MasterCMCopy!$C546&lt;&gt;MasterCMCopy!$C545), "In " &amp; MasterCMCopy!$C546 &amp; ", " &amp; MasterCMCopy!$D546 &amp; ", we link to the at-voc:non-publication-justification controlled list","")</f>
        <v>In BT-197(BT-162)-Tender, Unpublished Justification Code, we link to the at-voc:non-publication-justification controlled list</v>
      </c>
      <c r="W546" s="84" t="str">
        <f>IF(AND(LEFT(MasterCMCopy!$C546,6)="BT-198", MasterCMCopy!$C546&lt;&gt;MasterCMCopy!$C545),MasterCMCopy!$C546,"")</f>
        <v/>
      </c>
      <c r="X546" s="84" t="str">
        <f>IF(AND(LEFT(MasterCMCopy!$C546,6)="BT-198", MasterCMCopy!$C546&lt;&gt;MasterCMCopy!$C545), MasterCMCopy!$D546 &amp; IF(AND(MasterCMCopy!$C546=MasterCMCopy!$C547, MasterCMCopy!$D546&lt;&gt;MasterCMCopy!$D547), (" (" &amp; MasterCMCopy!$D547 &amp; " below SDK 1.6)"), ""),"")</f>
        <v/>
      </c>
      <c r="Y546" s="84" t="str">
        <f t="shared" si="2"/>
        <v>tedm:MG-langString-hasConfidentialityJustification--NonPublishedInformation-ND-ConcessionRevenueUserUnpublish</v>
      </c>
      <c r="Z546" s="84" t="str">
        <f t="shared" si="3"/>
        <v/>
      </c>
      <c r="AA546" s="84" t="str">
        <f>IF(AND(LEFT(MasterCMCopy!$C546,6)="BT-196", MasterCMCopy!$C546&lt;&gt;MasterCMCopy!$C545),MasterCMCopy!$C546,"")</f>
        <v/>
      </c>
      <c r="AB546" s="84" t="str">
        <f>IF(AND(LEFT(MasterCMCopy!$C546,6)="BT-196", MasterCMCopy!$C546&lt;&gt;MasterCMCopy!$C545), MasterCMCopy!$D546 &amp; " of " &amp; MasterCMCopy!$L546 &amp; " under " &amp; MasterCMCopy!$I546,"")</f>
        <v/>
      </c>
      <c r="AC546" s="84" t="str">
        <f t="shared" si="4"/>
        <v/>
      </c>
      <c r="AD546" s="84" t="str">
        <f t="shared" si="5"/>
        <v/>
      </c>
    </row>
    <row r="547">
      <c r="A547" s="84" t="str">
        <f t="shared" si="1"/>
        <v/>
      </c>
      <c r="B547" s="84" t="str">
        <f>IF(MasterCMCopy!$X547="","---", "tedm:" &amp; IF(LEFT(MasterCMCopy!$C547, 3)="ND-", IF(LEFT(MasterCMCopy!$C551, 3)="ND-", MasterCMCopy!$L553, MasterCMCopy!$L551) &amp; "-" &amp; MasterCMCopy!$C547, MasterCMCopy!$L547 &amp; "-" &amp; MasterCMCopy!$I547))</f>
        <v>tedm:MG-NonPublishedInformation-ND-ConcessionRevenueUserUnpublish</v>
      </c>
      <c r="C547" s="85" t="str">
        <f>IF(AND(LEFT(MasterCMCopy!$C547,6)="BT-195", OR(LEFT(MasterCMCopy!$C546,3)="ND-",$B547&lt;&gt;$B546)),MasterCMCopy!$L547,"")</f>
        <v/>
      </c>
      <c r="D547" s="84" t="str">
        <f>IF(AND(LEFT(MasterCMCopy!$C547,3)="ND-", OR(MasterCMCopy!$N547&lt;&gt;MasterCMCopy!$N546, MasterCMCopy!$P547&lt;&gt;MasterCMCopy!$P546)),MasterCMCopy!$C547,"")</f>
        <v/>
      </c>
      <c r="E547" s="84" t="str">
        <f>IF(AND(LEFT(MasterCMCopy!$C547,3)="ND-", OR(MasterCMCopy!$N547&lt;&gt;MasterCMCopy!$N546, MasterCMCopy!$P547&lt;&gt;MasterCMCopy!$P546)),MasterCMCopy!$N547,"")</f>
        <v/>
      </c>
      <c r="F547" s="86" t="str">
        <f>IFERROR(__xludf.DUMMYFUNCTION("IF($E547="""", """", REGEXEXTRACT($E547,""efbc:FieldIdentifierCode[^\]]+""))"),"")</f>
        <v/>
      </c>
      <c r="G547" s="87" t="str">
        <f>MasterCMCopy!A547</f>
        <v/>
      </c>
      <c r="H547" s="87" t="str">
        <f>MasterCMCopy!B547</f>
        <v>1.5</v>
      </c>
      <c r="J547" s="86" t="str">
        <f>IF(AND(LEFT(MasterCMCopy!$C547,3)="ND-", LEFT(MasterCMCopy!$X547,10)&lt;&gt;"epo:NonPub"),MasterCMCopy!$L547,"")</f>
        <v/>
      </c>
      <c r="K547" s="85" t="str">
        <f>IF(J547="", "", IF(J547="MG-Procedure", "ND-Root", MasterCMCopy!H547))</f>
        <v/>
      </c>
      <c r="L547" s="84" t="str">
        <f>IF($J547="", "", MasterCMCopy!$C547 &amp; " (concernsMaskedObject)")</f>
        <v/>
      </c>
      <c r="M547" s="84" t="str">
        <f>IFERROR(__xludf.DUMMYFUNCTION("IF($J547="""", """", ""Connection from NonPublishedInformation to "" &amp; REGEXEXTRACT(MasterCMCopy!$X547, "".*:(.*)"") &amp; "" under "" &amp; $J547 &amp; ""_"" &amp; $K547)"),"")</f>
        <v/>
      </c>
      <c r="N547" s="84" t="str">
        <f t="shared" si="6"/>
        <v/>
      </c>
      <c r="O547" s="86" t="str">
        <f>IFERROR(__xludf.DUMMYFUNCTION("IF($J547="""", """", IF($J547=""MG-Procedure"", """", REGEXREPLACE(MasterCMCopy!$P547,""\[[^\]]+\]"","""")))"),"")</f>
        <v/>
      </c>
      <c r="P547" s="83" t="str">
        <f>IFERROR(__xludf.DUMMYFUNCTION("REGEXREPLACE($O547,""[^/]+"","".."")"),"")</f>
        <v/>
      </c>
      <c r="Q547" s="84" t="str">
        <f>IF(AND(LEFT(MasterCMCopy!$C547,6)="BT-195", OR(MasterCMCopy!$O547&lt;&gt;MasterCMCopy!$O546,$G547&lt;&gt;$G546,$H547&lt;&gt;$H546)),MasterCMCopy!$C547,"")</f>
        <v/>
      </c>
      <c r="R547" s="84" t="str">
        <f>IF(AND(LEFT(MasterCMCopy!$C547,6)="BT-195", OR(MasterCMCopy!$O547&lt;&gt;MasterCMCopy!$O546,$G547&lt;&gt;$G546,$H547&lt;&gt;$H546)), "The field " &amp; MasterCMCopy!$C547 &amp; ", " &amp; MasterCMCopy!$D547 &amp; ", specifies information to generate the URI of the masked property","")</f>
        <v/>
      </c>
      <c r="S547" s="84" t="str">
        <f>IF(AND(LEFT(MasterCMCopy!$C547,6)="BT-195", OR(MasterCMCopy!$O547&lt;&gt;MasterCMCopy!$O546,$G547&lt;&gt;$G546,$H547&lt;&gt;$H546)),MasterCMCopy!$O547,"")</f>
        <v/>
      </c>
      <c r="T547" s="84" t="str">
        <f>IFERROR(__xludf.DUMMYFUNCTION("IF(AND(LEFT(MasterCMCopy!$C547,6)=""BT-195"", MasterCMCopy!$O547&lt;&gt;MasterCMCopy!$O546),IFNA(REGEXEXTRACT(MasterCMCopy!$Y547,""&lt;(.*)&gt;""),""UNKNOWN""),"""")"),"")</f>
        <v/>
      </c>
      <c r="U547" s="84" t="str">
        <f>IF(AND(LEFT(MasterCMCopy!$C547,6)="BT-197", MasterCMCopy!$C547&lt;&gt;MasterCMCopy!$C546),MasterCMCopy!$C547,"")</f>
        <v/>
      </c>
      <c r="V547" s="84" t="str">
        <f>IF(AND(LEFT(MasterCMCopy!$C547,6)="BT-197", MasterCMCopy!$C547&lt;&gt;MasterCMCopy!$C546), "In " &amp; MasterCMCopy!$C547 &amp; ", " &amp; MasterCMCopy!$D547 &amp; ", we link to the at-voc:non-publication-justification controlled list","")</f>
        <v/>
      </c>
      <c r="W547" s="84" t="str">
        <f>IF(AND(LEFT(MasterCMCopy!$C547,6)="BT-198", MasterCMCopy!$C547&lt;&gt;MasterCMCopy!$C546),MasterCMCopy!$C547,"")</f>
        <v>BT-198(BT-162)-Tender</v>
      </c>
      <c r="X547" s="84" t="str">
        <f>IF(AND(LEFT(MasterCMCopy!$C547,6)="BT-198", MasterCMCopy!$C547&lt;&gt;MasterCMCopy!$C546), MasterCMCopy!$D547 &amp; IF(AND(MasterCMCopy!$C547=MasterCMCopy!$C548, MasterCMCopy!$D547&lt;&gt;MasterCMCopy!$D548), (" (" &amp; MasterCMCopy!$D548 &amp; " below SDK 1.6)"), ""),"")</f>
        <v>Unpublished Accessibility Date (Unpublished Access Date below SDK 1.6)</v>
      </c>
      <c r="Y547" s="84" t="str">
        <f t="shared" si="2"/>
        <v>tedm:MG-langString-hasConfidentialityJustification--NonPublishedInformation-ND-ConcessionRevenueUserUnpublish</v>
      </c>
      <c r="Z547" s="84" t="str">
        <f t="shared" si="3"/>
        <v/>
      </c>
      <c r="AA547" s="84" t="str">
        <f>IF(AND(LEFT(MasterCMCopy!$C547,6)="BT-196", MasterCMCopy!$C547&lt;&gt;MasterCMCopy!$C546),MasterCMCopy!$C547,"")</f>
        <v/>
      </c>
      <c r="AB547" s="84" t="str">
        <f>IF(AND(LEFT(MasterCMCopy!$C547,6)="BT-196", MasterCMCopy!$C547&lt;&gt;MasterCMCopy!$C546), MasterCMCopy!$D547 &amp; " of " &amp; MasterCMCopy!$L547 &amp; " under " &amp; MasterCMCopy!$I547,"")</f>
        <v/>
      </c>
      <c r="AC547" s="84" t="str">
        <f t="shared" si="4"/>
        <v/>
      </c>
      <c r="AD547" s="84" t="str">
        <f t="shared" si="5"/>
        <v/>
      </c>
    </row>
    <row r="548">
      <c r="A548" s="84" t="str">
        <f t="shared" si="1"/>
        <v/>
      </c>
      <c r="B548" s="84" t="str">
        <f>IF(MasterCMCopy!$X548="","---", "tedm:" &amp; IF(LEFT(MasterCMCopy!$C548, 3)="ND-", IF(LEFT(MasterCMCopy!$C552, 3)="ND-", MasterCMCopy!$L554, MasterCMCopy!$L552) &amp; "-" &amp; MasterCMCopy!$C548, MasterCMCopy!$L548 &amp; "-" &amp; MasterCMCopy!$I548))</f>
        <v>tedm:MG-NonPublishedInformation-ND-ConcessionRevenueUserUnpublish</v>
      </c>
      <c r="C548" s="85" t="str">
        <f>IF(AND(LEFT(MasterCMCopy!$C548,6)="BT-195", OR(LEFT(MasterCMCopy!$C547,3)="ND-",$B548&lt;&gt;$B547)),MasterCMCopy!$L548,"")</f>
        <v/>
      </c>
      <c r="D548" s="84" t="str">
        <f>IF(AND(LEFT(MasterCMCopy!$C548,3)="ND-", OR(MasterCMCopy!$N548&lt;&gt;MasterCMCopy!$N547, MasterCMCopy!$P548&lt;&gt;MasterCMCopy!$P547)),MasterCMCopy!$C548,"")</f>
        <v/>
      </c>
      <c r="E548" s="84" t="str">
        <f>IF(AND(LEFT(MasterCMCopy!$C548,3)="ND-", OR(MasterCMCopy!$N548&lt;&gt;MasterCMCopy!$N547, MasterCMCopy!$P548&lt;&gt;MasterCMCopy!$P547)),MasterCMCopy!$N548,"")</f>
        <v/>
      </c>
      <c r="F548" s="86" t="str">
        <f>IFERROR(__xludf.DUMMYFUNCTION("IF($E548="""", """", REGEXEXTRACT($E548,""efbc:FieldIdentifierCode[^\]]+""))"),"")</f>
        <v/>
      </c>
      <c r="G548" s="87" t="str">
        <f>MasterCMCopy!A548</f>
        <v>1.6</v>
      </c>
      <c r="H548" s="87" t="str">
        <f>MasterCMCopy!B548</f>
        <v/>
      </c>
      <c r="J548" s="86" t="str">
        <f>IF(AND(LEFT(MasterCMCopy!$C548,3)="ND-", LEFT(MasterCMCopy!$X548,10)&lt;&gt;"epo:NonPub"),MasterCMCopy!$L548,"")</f>
        <v/>
      </c>
      <c r="K548" s="85" t="str">
        <f>IF(J548="", "", IF(J548="MG-Procedure", "ND-Root", MasterCMCopy!H548))</f>
        <v/>
      </c>
      <c r="L548" s="84" t="str">
        <f>IF($J548="", "", MasterCMCopy!$C548 &amp; " (concernsMaskedObject)")</f>
        <v/>
      </c>
      <c r="M548" s="84" t="str">
        <f>IFERROR(__xludf.DUMMYFUNCTION("IF($J548="""", """", ""Connection from NonPublishedInformation to "" &amp; REGEXEXTRACT(MasterCMCopy!$X548, "".*:(.*)"") &amp; "" under "" &amp; $J548 &amp; ""_"" &amp; $K548)"),"")</f>
        <v/>
      </c>
      <c r="N548" s="84" t="str">
        <f t="shared" si="6"/>
        <v/>
      </c>
      <c r="O548" s="86" t="str">
        <f>IFERROR(__xludf.DUMMYFUNCTION("IF($J548="""", """", IF($J548=""MG-Procedure"", """", REGEXREPLACE(MasterCMCopy!$P548,""\[[^\]]+\]"","""")))"),"")</f>
        <v/>
      </c>
      <c r="P548" s="83" t="str">
        <f>IFERROR(__xludf.DUMMYFUNCTION("REGEXREPLACE($O548,""[^/]+"","".."")"),"")</f>
        <v/>
      </c>
      <c r="Q548" s="84" t="str">
        <f>IF(AND(LEFT(MasterCMCopy!$C548,6)="BT-195", OR(MasterCMCopy!$O548&lt;&gt;MasterCMCopy!$O547,$G548&lt;&gt;$G547,$H548&lt;&gt;$H547)),MasterCMCopy!$C548,"")</f>
        <v/>
      </c>
      <c r="R548" s="84" t="str">
        <f>IF(AND(LEFT(MasterCMCopy!$C548,6)="BT-195", OR(MasterCMCopy!$O548&lt;&gt;MasterCMCopy!$O547,$G548&lt;&gt;$G547,$H548&lt;&gt;$H547)), "The field " &amp; MasterCMCopy!$C548 &amp; ", " &amp; MasterCMCopy!$D548 &amp; ", specifies information to generate the URI of the masked property","")</f>
        <v/>
      </c>
      <c r="S548" s="84" t="str">
        <f>IF(AND(LEFT(MasterCMCopy!$C548,6)="BT-195", OR(MasterCMCopy!$O548&lt;&gt;MasterCMCopy!$O547,$G548&lt;&gt;$G547,$H548&lt;&gt;$H547)),MasterCMCopy!$O548,"")</f>
        <v/>
      </c>
      <c r="T548" s="84" t="str">
        <f>IFERROR(__xludf.DUMMYFUNCTION("IF(AND(LEFT(MasterCMCopy!$C548,6)=""BT-195"", MasterCMCopy!$O548&lt;&gt;MasterCMCopy!$O547),IFNA(REGEXEXTRACT(MasterCMCopy!$Y548,""&lt;(.*)&gt;""),""UNKNOWN""),"""")"),"")</f>
        <v/>
      </c>
      <c r="U548" s="84" t="str">
        <f>IF(AND(LEFT(MasterCMCopy!$C548,6)="BT-197", MasterCMCopy!$C548&lt;&gt;MasterCMCopy!$C547),MasterCMCopy!$C548,"")</f>
        <v/>
      </c>
      <c r="V548" s="84" t="str">
        <f>IF(AND(LEFT(MasterCMCopy!$C548,6)="BT-197", MasterCMCopy!$C548&lt;&gt;MasterCMCopy!$C547), "In " &amp; MasterCMCopy!$C548 &amp; ", " &amp; MasterCMCopy!$D548 &amp; ", we link to the at-voc:non-publication-justification controlled list","")</f>
        <v/>
      </c>
      <c r="W548" s="84" t="str">
        <f>IF(AND(LEFT(MasterCMCopy!$C548,6)="BT-198", MasterCMCopy!$C548&lt;&gt;MasterCMCopy!$C547),MasterCMCopy!$C548,"")</f>
        <v/>
      </c>
      <c r="X548" s="84" t="str">
        <f>IF(AND(LEFT(MasterCMCopy!$C548,6)="BT-198", MasterCMCopy!$C548&lt;&gt;MasterCMCopy!$C547), MasterCMCopy!$D548 &amp; IF(AND(MasterCMCopy!$C548=MasterCMCopy!$C549, MasterCMCopy!$D548&lt;&gt;MasterCMCopy!$D549), (" (" &amp; MasterCMCopy!$D549 &amp; " below SDK 1.6)"), ""),"")</f>
        <v/>
      </c>
      <c r="Y548" s="84" t="str">
        <f t="shared" si="2"/>
        <v>tedm:MG-langString-hasConfidentialityJustification--NonPublishedInformation-ND-ConcessionRevenueUserUnpublish</v>
      </c>
      <c r="Z548" s="84" t="str">
        <f t="shared" si="3"/>
        <v/>
      </c>
      <c r="AA548" s="84" t="str">
        <f>IF(AND(LEFT(MasterCMCopy!$C548,6)="BT-196", MasterCMCopy!$C548&lt;&gt;MasterCMCopy!$C547),MasterCMCopy!$C548,"")</f>
        <v/>
      </c>
      <c r="AB548" s="84" t="str">
        <f>IF(AND(LEFT(MasterCMCopy!$C548,6)="BT-196", MasterCMCopy!$C548&lt;&gt;MasterCMCopy!$C547), MasterCMCopy!$D548 &amp; " of " &amp; MasterCMCopy!$L548 &amp; " under " &amp; MasterCMCopy!$I548,"")</f>
        <v/>
      </c>
      <c r="AC548" s="84" t="str">
        <f t="shared" si="4"/>
        <v/>
      </c>
      <c r="AD548" s="84" t="str">
        <f t="shared" si="5"/>
        <v/>
      </c>
    </row>
    <row r="549">
      <c r="A549" s="84" t="str">
        <f t="shared" si="1"/>
        <v>ND-ValueConcessionDescriptionUnpublish.rml.ttl</v>
      </c>
      <c r="B549" s="84" t="str">
        <f>IF(MasterCMCopy!$X549="","---", "tedm:" &amp; IF(LEFT(MasterCMCopy!$C549, 3)="ND-", IF(LEFT(MasterCMCopy!$C553, 3)="ND-", MasterCMCopy!$L555, MasterCMCopy!$L553) &amp; "-" &amp; MasterCMCopy!$C549, MasterCMCopy!$L549 &amp; "-" &amp; MasterCMCopy!$I549))</f>
        <v>tedm:MG-NonPublishedInformation-ND-ValueConcessionDescriptionUnpublish</v>
      </c>
      <c r="C549" s="85" t="str">
        <f>IF(AND(LEFT(MasterCMCopy!$C549,6)="BT-195", OR(LEFT(MasterCMCopy!$C548,3)="ND-",$B549&lt;&gt;$B548)),MasterCMCopy!$L549,"")</f>
        <v/>
      </c>
      <c r="D549" s="84" t="str">
        <f>IF(AND(LEFT(MasterCMCopy!$C549,3)="ND-", OR(MasterCMCopy!$N549&lt;&gt;MasterCMCopy!$N548, MasterCMCopy!$P549&lt;&gt;MasterCMCopy!$P548)),MasterCMCopy!$C549,"")</f>
        <v>ND-ValueConcessionDescriptionUnpublish</v>
      </c>
      <c r="E549" s="84" t="str">
        <f>IF(AND(LEFT(MasterCMCopy!$C549,3)="ND-", OR(MasterCMCopy!$N549&lt;&gt;MasterCMCopy!$N548, MasterCMCopy!$P549&lt;&gt;MasterCMCopy!$P548)),MasterCMCopy!$N549,"")</f>
        <v>/*/ext:UBLExtensions/ext:UBLExtension/ext:ExtensionContent/efext:EformsExtension/efac:NoticeResult/efac:LotTender/efac:ConcessionRevenue/efac:FieldsPrivacy[efbc:FieldIdentifierCode/text()='val-con-des']</v>
      </c>
      <c r="F549" s="86" t="str">
        <f>IFERROR(__xludf.DUMMYFUNCTION("IF($E549="""", """", REGEXEXTRACT($E549,""efbc:FieldIdentifierCode[^\]]+""))"),"efbc:FieldIdentifierCode/text()='val-con-des'")</f>
        <v>efbc:FieldIdentifierCode/text()='val-con-des'</v>
      </c>
      <c r="G549" s="87" t="str">
        <f>MasterCMCopy!A549</f>
        <v/>
      </c>
      <c r="H549" s="87" t="str">
        <f>MasterCMCopy!B549</f>
        <v/>
      </c>
      <c r="J549" s="86" t="str">
        <f>IF(AND(LEFT(MasterCMCopy!$C549,3)="ND-", LEFT(MasterCMCopy!$X549,10)&lt;&gt;"epo:NonPub"),MasterCMCopy!$L549,"")</f>
        <v/>
      </c>
      <c r="K549" s="85" t="str">
        <f>IF(J549="", "", IF(J549="MG-Procedure", "ND-Root", MasterCMCopy!H549))</f>
        <v/>
      </c>
      <c r="L549" s="84" t="str">
        <f>IF($J549="", "", MasterCMCopy!$C549 &amp; " (concernsMaskedObject)")</f>
        <v/>
      </c>
      <c r="M549" s="84" t="str">
        <f>IFERROR(__xludf.DUMMYFUNCTION("IF($J549="""", """", ""Connection from NonPublishedInformation to "" &amp; REGEXEXTRACT(MasterCMCopy!$X549, "".*:(.*)"") &amp; "" under "" &amp; $J549 &amp; ""_"" &amp; $K549)"),"")</f>
        <v/>
      </c>
      <c r="N549" s="84" t="str">
        <f t="shared" si="6"/>
        <v/>
      </c>
      <c r="O549" s="86" t="str">
        <f>IFERROR(__xludf.DUMMYFUNCTION("IF($J549="""", """", IF($J549=""MG-Procedure"", """", REGEXREPLACE(MasterCMCopy!$P549,""\[[^\]]+\]"","""")))"),"")</f>
        <v/>
      </c>
      <c r="P549" s="83" t="str">
        <f>IFERROR(__xludf.DUMMYFUNCTION("REGEXREPLACE($O549,""[^/]+"","".."")"),"")</f>
        <v/>
      </c>
      <c r="Q549" s="84" t="str">
        <f>IF(AND(LEFT(MasterCMCopy!$C549,6)="BT-195", OR(MasterCMCopy!$O549&lt;&gt;MasterCMCopy!$O548,$G549&lt;&gt;$G548,$H549&lt;&gt;$H548)),MasterCMCopy!$C549,"")</f>
        <v/>
      </c>
      <c r="R549" s="84" t="str">
        <f>IF(AND(LEFT(MasterCMCopy!$C549,6)="BT-195", OR(MasterCMCopy!$O549&lt;&gt;MasterCMCopy!$O548,$G549&lt;&gt;$G548,$H549&lt;&gt;$H548)), "The field " &amp; MasterCMCopy!$C549 &amp; ", " &amp; MasterCMCopy!$D549 &amp; ", specifies information to generate the URI of the masked property","")</f>
        <v/>
      </c>
      <c r="S549" s="84" t="str">
        <f>IF(AND(LEFT(MasterCMCopy!$C549,6)="BT-195", OR(MasterCMCopy!$O549&lt;&gt;MasterCMCopy!$O548,$G549&lt;&gt;$G548,$H549&lt;&gt;$H548)),MasterCMCopy!$O549,"")</f>
        <v/>
      </c>
      <c r="T549" s="84" t="str">
        <f>IFERROR(__xludf.DUMMYFUNCTION("IF(AND(LEFT(MasterCMCopy!$C549,6)=""BT-195"", MasterCMCopy!$O549&lt;&gt;MasterCMCopy!$O548),IFNA(REGEXEXTRACT(MasterCMCopy!$Y549,""&lt;(.*)&gt;""),""UNKNOWN""),"""")"),"")</f>
        <v/>
      </c>
      <c r="U549" s="84" t="str">
        <f>IF(AND(LEFT(MasterCMCopy!$C549,6)="BT-197", MasterCMCopy!$C549&lt;&gt;MasterCMCopy!$C548),MasterCMCopy!$C549,"")</f>
        <v/>
      </c>
      <c r="V549" s="84" t="str">
        <f>IF(AND(LEFT(MasterCMCopy!$C549,6)="BT-197", MasterCMCopy!$C549&lt;&gt;MasterCMCopy!$C548), "In " &amp; MasterCMCopy!$C549 &amp; ", " &amp; MasterCMCopy!$D549 &amp; ", we link to the at-voc:non-publication-justification controlled list","")</f>
        <v/>
      </c>
      <c r="W549" s="84" t="str">
        <f>IF(AND(LEFT(MasterCMCopy!$C549,6)="BT-198", MasterCMCopy!$C549&lt;&gt;MasterCMCopy!$C548),MasterCMCopy!$C549,"")</f>
        <v/>
      </c>
      <c r="X549" s="84" t="str">
        <f>IF(AND(LEFT(MasterCMCopy!$C549,6)="BT-198", MasterCMCopy!$C549&lt;&gt;MasterCMCopy!$C548), MasterCMCopy!$D549 &amp; IF(AND(MasterCMCopy!$C549=MasterCMCopy!$C550, MasterCMCopy!$D549&lt;&gt;MasterCMCopy!$D550), (" (" &amp; MasterCMCopy!$D550 &amp; " below SDK 1.6)"), ""),"")</f>
        <v/>
      </c>
      <c r="Y549" s="84" t="str">
        <f t="shared" si="2"/>
        <v>tedm:MG-langString-hasConfidentialityJustification--NonPublishedInformation-ND-ValueConcessionDescriptionUnpublish</v>
      </c>
      <c r="Z549" s="84" t="str">
        <f t="shared" si="3"/>
        <v>/*/ext:UBLExtensions/ext:UBLExtension/ext:ExtensionContent/efext:EformsExtension/efac:NoticeResult/efac:LotTender/efac:ConcessionRevenue/efac:FieldsPrivacy[efbc:FieldIdentifierCode/text()='val-con-des']/efbc:ReasonDescription</v>
      </c>
      <c r="AA549" s="84" t="str">
        <f>IF(AND(LEFT(MasterCMCopy!$C549,6)="BT-196", MasterCMCopy!$C549&lt;&gt;MasterCMCopy!$C548),MasterCMCopy!$C549,"")</f>
        <v/>
      </c>
      <c r="AB549" s="84" t="str">
        <f>IF(AND(LEFT(MasterCMCopy!$C549,6)="BT-196", MasterCMCopy!$C549&lt;&gt;MasterCMCopy!$C548), MasterCMCopy!$D549 &amp; " of " &amp; MasterCMCopy!$L549 &amp; " under " &amp; MasterCMCopy!$I549,"")</f>
        <v/>
      </c>
      <c r="AC549" s="84" t="str">
        <f t="shared" si="4"/>
        <v/>
      </c>
      <c r="AD549" s="84" t="str">
        <f t="shared" si="5"/>
        <v/>
      </c>
    </row>
    <row r="550">
      <c r="A550" s="84" t="str">
        <f t="shared" si="1"/>
        <v/>
      </c>
      <c r="B550" s="84" t="str">
        <f>IF(MasterCMCopy!$X550="","---", "tedm:" &amp; IF(LEFT(MasterCMCopy!$C550, 3)="ND-", IF(LEFT(MasterCMCopy!$C554, 3)="ND-", MasterCMCopy!$L556, MasterCMCopy!$L554) &amp; "-" &amp; MasterCMCopy!$C550, MasterCMCopy!$L550 &amp; "-" &amp; MasterCMCopy!$I550))</f>
        <v>tedm:MG-NonPublishedInformation-ND-ValueConcessionDescriptionUnpublish</v>
      </c>
      <c r="C550" s="85" t="str">
        <f>IF(AND(LEFT(MasterCMCopy!$C550,6)="BT-195", OR(LEFT(MasterCMCopy!$C549,3)="ND-",$B550&lt;&gt;$B549)),MasterCMCopy!$L550,"")</f>
        <v/>
      </c>
      <c r="D550" s="84" t="str">
        <f>IF(AND(LEFT(MasterCMCopy!$C550,3)="ND-", OR(MasterCMCopy!$N550&lt;&gt;MasterCMCopy!$N549, MasterCMCopy!$P550&lt;&gt;MasterCMCopy!$P549)),MasterCMCopy!$C550,"")</f>
        <v/>
      </c>
      <c r="E550" s="84" t="str">
        <f>IF(AND(LEFT(MasterCMCopy!$C550,3)="ND-", OR(MasterCMCopy!$N550&lt;&gt;MasterCMCopy!$N549, MasterCMCopy!$P550&lt;&gt;MasterCMCopy!$P549)),MasterCMCopy!$N550,"")</f>
        <v/>
      </c>
      <c r="F550" s="86" t="str">
        <f>IFERROR(__xludf.DUMMYFUNCTION("IF($E550="""", """", REGEXEXTRACT($E550,""efbc:FieldIdentifierCode[^\]]+""))"),"")</f>
        <v/>
      </c>
      <c r="G550" s="87" t="str">
        <f>MasterCMCopy!A550</f>
        <v/>
      </c>
      <c r="H550" s="87" t="str">
        <f>MasterCMCopy!B550</f>
        <v/>
      </c>
      <c r="J550" s="86" t="str">
        <f>IF(AND(LEFT(MasterCMCopy!$C550,3)="ND-", LEFT(MasterCMCopy!$X550,10)&lt;&gt;"epo:NonPub"),MasterCMCopy!$L550,"")</f>
        <v/>
      </c>
      <c r="K550" s="85" t="str">
        <f>IF(J550="", "", IF(J550="MG-Procedure", "ND-Root", MasterCMCopy!H550))</f>
        <v/>
      </c>
      <c r="L550" s="84" t="str">
        <f>IF($J550="", "", MasterCMCopy!$C550 &amp; " (concernsMaskedObject)")</f>
        <v/>
      </c>
      <c r="M550" s="84" t="str">
        <f>IFERROR(__xludf.DUMMYFUNCTION("IF($J550="""", """", ""Connection from NonPublishedInformation to "" &amp; REGEXEXTRACT(MasterCMCopy!$X550, "".*:(.*)"") &amp; "" under "" &amp; $J550 &amp; ""_"" &amp; $K550)"),"")</f>
        <v/>
      </c>
      <c r="N550" s="84" t="str">
        <f t="shared" si="6"/>
        <v/>
      </c>
      <c r="O550" s="86" t="str">
        <f>IFERROR(__xludf.DUMMYFUNCTION("IF($J550="""", """", IF($J550=""MG-Procedure"", """", REGEXREPLACE(MasterCMCopy!$P550,""\[[^\]]+\]"","""")))"),"")</f>
        <v/>
      </c>
      <c r="P550" s="83" t="str">
        <f>IFERROR(__xludf.DUMMYFUNCTION("REGEXREPLACE($O550,""[^/]+"","".."")"),"")</f>
        <v/>
      </c>
      <c r="Q550" s="84" t="str">
        <f>IF(AND(LEFT(MasterCMCopy!$C550,6)="BT-195", OR(MasterCMCopy!$O550&lt;&gt;MasterCMCopy!$O549,$G550&lt;&gt;$G549,$H550&lt;&gt;$H549)),MasterCMCopy!$C550,"")</f>
        <v/>
      </c>
      <c r="R550" s="84" t="str">
        <f>IF(AND(LEFT(MasterCMCopy!$C550,6)="BT-195", OR(MasterCMCopy!$O550&lt;&gt;MasterCMCopy!$O549,$G550&lt;&gt;$G549,$H550&lt;&gt;$H549)), "The field " &amp; MasterCMCopy!$C550 &amp; ", " &amp; MasterCMCopy!$D550 &amp; ", specifies information to generate the URI of the masked property","")</f>
        <v/>
      </c>
      <c r="S550" s="84" t="str">
        <f>IF(AND(LEFT(MasterCMCopy!$C550,6)="BT-195", OR(MasterCMCopy!$O550&lt;&gt;MasterCMCopy!$O549,$G550&lt;&gt;$G549,$H550&lt;&gt;$H549)),MasterCMCopy!$O550,"")</f>
        <v/>
      </c>
      <c r="T550" s="84" t="str">
        <f>IFERROR(__xludf.DUMMYFUNCTION("IF(AND(LEFT(MasterCMCopy!$C550,6)=""BT-195"", MasterCMCopy!$O550&lt;&gt;MasterCMCopy!$O549),IFNA(REGEXEXTRACT(MasterCMCopy!$Y550,""&lt;(.*)&gt;""),""UNKNOWN""),"""")"),"")</f>
        <v/>
      </c>
      <c r="U550" s="84" t="str">
        <f>IF(AND(LEFT(MasterCMCopy!$C550,6)="BT-197", MasterCMCopy!$C550&lt;&gt;MasterCMCopy!$C549),MasterCMCopy!$C550,"")</f>
        <v/>
      </c>
      <c r="V550" s="84" t="str">
        <f>IF(AND(LEFT(MasterCMCopy!$C550,6)="BT-197", MasterCMCopy!$C550&lt;&gt;MasterCMCopy!$C549), "In " &amp; MasterCMCopy!$C550 &amp; ", " &amp; MasterCMCopy!$D550 &amp; ", we link to the at-voc:non-publication-justification controlled list","")</f>
        <v/>
      </c>
      <c r="W550" s="84" t="str">
        <f>IF(AND(LEFT(MasterCMCopy!$C550,6)="BT-198", MasterCMCopy!$C550&lt;&gt;MasterCMCopy!$C549),MasterCMCopy!$C550,"")</f>
        <v/>
      </c>
      <c r="X550" s="84" t="str">
        <f>IF(AND(LEFT(MasterCMCopy!$C550,6)="BT-198", MasterCMCopy!$C550&lt;&gt;MasterCMCopy!$C549), MasterCMCopy!$D550 &amp; IF(AND(MasterCMCopy!$C550=MasterCMCopy!$C551, MasterCMCopy!$D550&lt;&gt;MasterCMCopy!$D551), (" (" &amp; MasterCMCopy!$D551 &amp; " below SDK 1.6)"), ""),"")</f>
        <v/>
      </c>
      <c r="Y550" s="84" t="str">
        <f t="shared" si="2"/>
        <v>tedm:MG-langString-hasConfidentialityJustification--NonPublishedInformation-ND-ValueConcessionDescriptionUnpublish</v>
      </c>
      <c r="Z550" s="84" t="str">
        <f t="shared" si="3"/>
        <v/>
      </c>
      <c r="AA550" s="84" t="str">
        <f>IF(AND(LEFT(MasterCMCopy!$C550,6)="BT-196", MasterCMCopy!$C550&lt;&gt;MasterCMCopy!$C549),MasterCMCopy!$C550,"")</f>
        <v/>
      </c>
      <c r="AB550" s="84" t="str">
        <f>IF(AND(LEFT(MasterCMCopy!$C550,6)="BT-196", MasterCMCopy!$C550&lt;&gt;MasterCMCopy!$C549), MasterCMCopy!$D550 &amp; " of " &amp; MasterCMCopy!$L550 &amp; " under " &amp; MasterCMCopy!$I550,"")</f>
        <v/>
      </c>
      <c r="AC550" s="84" t="str">
        <f t="shared" si="4"/>
        <v/>
      </c>
      <c r="AD550" s="84" t="str">
        <f t="shared" si="5"/>
        <v/>
      </c>
    </row>
    <row r="551">
      <c r="A551" s="84" t="str">
        <f t="shared" si="1"/>
        <v/>
      </c>
      <c r="B551" s="84" t="str">
        <f>IF(MasterCMCopy!$X551="","---", "tedm:" &amp; IF(LEFT(MasterCMCopy!$C551, 3)="ND-", IF(LEFT(MasterCMCopy!$C555, 3)="ND-", MasterCMCopy!$L557, MasterCMCopy!$L555) &amp; "-" &amp; MasterCMCopy!$C551, MasterCMCopy!$L551 &amp; "-" &amp; MasterCMCopy!$I551))</f>
        <v>tedm:MG-NonPublishedInformation-ND-ValueConcessionDescriptionUnpublish</v>
      </c>
      <c r="C551" s="85" t="str">
        <f>IF(AND(LEFT(MasterCMCopy!$C551,6)="BT-195", OR(LEFT(MasterCMCopy!$C550,3)="ND-",$B551&lt;&gt;$B550)),MasterCMCopy!$L551,"")</f>
        <v/>
      </c>
      <c r="D551" s="84" t="str">
        <f>IF(AND(LEFT(MasterCMCopy!$C551,3)="ND-", OR(MasterCMCopy!$N551&lt;&gt;MasterCMCopy!$N550, MasterCMCopy!$P551&lt;&gt;MasterCMCopy!$P550)),MasterCMCopy!$C551,"")</f>
        <v/>
      </c>
      <c r="E551" s="84" t="str">
        <f>IF(AND(LEFT(MasterCMCopy!$C551,3)="ND-", OR(MasterCMCopy!$N551&lt;&gt;MasterCMCopy!$N550, MasterCMCopy!$P551&lt;&gt;MasterCMCopy!$P550)),MasterCMCopy!$N551,"")</f>
        <v/>
      </c>
      <c r="F551" s="86" t="str">
        <f>IFERROR(__xludf.DUMMYFUNCTION("IF($E551="""", """", REGEXEXTRACT($E551,""efbc:FieldIdentifierCode[^\]]+""))"),"")</f>
        <v/>
      </c>
      <c r="G551" s="87" t="str">
        <f>MasterCMCopy!A551</f>
        <v/>
      </c>
      <c r="H551" s="87" t="str">
        <f>MasterCMCopy!B551</f>
        <v/>
      </c>
      <c r="J551" s="86" t="str">
        <f>IF(AND(LEFT(MasterCMCopy!$C551,3)="ND-", LEFT(MasterCMCopy!$X551,10)&lt;&gt;"epo:NonPub"),MasterCMCopy!$L551,"")</f>
        <v>MG-ConcessionEstimate-foreseesConcession-Tender</v>
      </c>
      <c r="K551" s="85" t="str">
        <f>IF(J551="", "", IF(J551="MG-Procedure", "ND-Root", MasterCMCopy!H551))</f>
        <v>ND-ConcessionRevenue</v>
      </c>
      <c r="L551" s="84" t="str">
        <f>IF($J551="", "", MasterCMCopy!$C551 &amp; " (concernsMaskedObject)")</f>
        <v>ND-ValueConcessionDescriptionUnpublish (concernsMaskedObject)</v>
      </c>
      <c r="M551" s="84" t="str">
        <f>IFERROR(__xludf.DUMMYFUNCTION("IF($J551="""", """", ""Connection from NonPublishedInformation to "" &amp; REGEXEXTRACT(MasterCMCopy!$X551, "".*:(.*)"") &amp; "" under "" &amp; $J551 &amp; ""_"" &amp; $K551)"),"Connection from NonPublishedInformation to ConcessionEstimate under MG-ConcessionEstimate-foreseesConcession-Tender_ND-ConcessionRevenue")</f>
        <v>Connection from NonPublishedInformation to ConcessionEstimate under MG-ConcessionEstimate-foreseesConcession-Tender_ND-ConcessionRevenue</v>
      </c>
      <c r="N551" s="84" t="str">
        <f t="shared" si="6"/>
        <v>tedm:MG-ConcessionEstimate-foreseesConcession-Tender_ND-ConcessionRevenue</v>
      </c>
      <c r="O551" s="86" t="str">
        <f>IFERROR(__xludf.DUMMYFUNCTION("IF($J551="""", """", IF($J551=""MG-Procedure"", """", REGEXREPLACE(MasterCMCopy!$P551,""\[[^\]]+\]"","""")))"),"efac:FieldsPrivacy")</f>
        <v>efac:FieldsPrivacy</v>
      </c>
      <c r="P551" s="83" t="str">
        <f>IFERROR(__xludf.DUMMYFUNCTION("REGEXREPLACE($O551,""[^/]+"","".."")"),"..")</f>
        <v>..</v>
      </c>
      <c r="Q551" s="84" t="str">
        <f>IF(AND(LEFT(MasterCMCopy!$C551,6)="BT-195", OR(MasterCMCopy!$O551&lt;&gt;MasterCMCopy!$O550,$G551&lt;&gt;$G550,$H551&lt;&gt;$H550)),MasterCMCopy!$C551,"")</f>
        <v/>
      </c>
      <c r="R551" s="84" t="str">
        <f>IF(AND(LEFT(MasterCMCopy!$C551,6)="BT-195", OR(MasterCMCopy!$O551&lt;&gt;MasterCMCopy!$O550,$G551&lt;&gt;$G550,$H551&lt;&gt;$H550)), "The field " &amp; MasterCMCopy!$C551 &amp; ", " &amp; MasterCMCopy!$D551 &amp; ", specifies information to generate the URI of the masked property","")</f>
        <v/>
      </c>
      <c r="S551" s="84" t="str">
        <f>IF(AND(LEFT(MasterCMCopy!$C551,6)="BT-195", OR(MasterCMCopy!$O551&lt;&gt;MasterCMCopy!$O550,$G551&lt;&gt;$G550,$H551&lt;&gt;$H550)),MasterCMCopy!$O551,"")</f>
        <v/>
      </c>
      <c r="T551" s="84" t="str">
        <f>IFERROR(__xludf.DUMMYFUNCTION("IF(AND(LEFT(MasterCMCopy!$C551,6)=""BT-195"", MasterCMCopy!$O551&lt;&gt;MasterCMCopy!$O550),IFNA(REGEXEXTRACT(MasterCMCopy!$Y551,""&lt;(.*)&gt;""),""UNKNOWN""),"""")"),"")</f>
        <v/>
      </c>
      <c r="U551" s="84" t="str">
        <f>IF(AND(LEFT(MasterCMCopy!$C551,6)="BT-197", MasterCMCopy!$C551&lt;&gt;MasterCMCopy!$C550),MasterCMCopy!$C551,"")</f>
        <v/>
      </c>
      <c r="V551" s="84" t="str">
        <f>IF(AND(LEFT(MasterCMCopy!$C551,6)="BT-197", MasterCMCopy!$C551&lt;&gt;MasterCMCopy!$C550), "In " &amp; MasterCMCopy!$C551 &amp; ", " &amp; MasterCMCopy!$D551 &amp; ", we link to the at-voc:non-publication-justification controlled list","")</f>
        <v/>
      </c>
      <c r="W551" s="84" t="str">
        <f>IF(AND(LEFT(MasterCMCopy!$C551,6)="BT-198", MasterCMCopy!$C551&lt;&gt;MasterCMCopy!$C550),MasterCMCopy!$C551,"")</f>
        <v/>
      </c>
      <c r="X551" s="84" t="str">
        <f>IF(AND(LEFT(MasterCMCopy!$C551,6)="BT-198", MasterCMCopy!$C551&lt;&gt;MasterCMCopy!$C550), MasterCMCopy!$D551 &amp; IF(AND(MasterCMCopy!$C551=MasterCMCopy!$C552, MasterCMCopy!$D551&lt;&gt;MasterCMCopy!$D552), (" (" &amp; MasterCMCopy!$D552 &amp; " below SDK 1.6)"), ""),"")</f>
        <v/>
      </c>
      <c r="Y551" s="84" t="str">
        <f t="shared" si="2"/>
        <v>tedm:MG-langString-hasConfidentialityJustification--NonPublishedInformation-ND-ValueConcessionDescriptionUnpublish</v>
      </c>
      <c r="Z551" s="84" t="str">
        <f t="shared" si="3"/>
        <v/>
      </c>
      <c r="AA551" s="84" t="str">
        <f>IF(AND(LEFT(MasterCMCopy!$C551,6)="BT-196", MasterCMCopy!$C551&lt;&gt;MasterCMCopy!$C550),MasterCMCopy!$C551,"")</f>
        <v/>
      </c>
      <c r="AB551" s="84" t="str">
        <f>IF(AND(LEFT(MasterCMCopy!$C551,6)="BT-196", MasterCMCopy!$C551&lt;&gt;MasterCMCopy!$C550), MasterCMCopy!$D551 &amp; " of " &amp; MasterCMCopy!$L551 &amp; " under " &amp; MasterCMCopy!$I551,"")</f>
        <v/>
      </c>
      <c r="AC551" s="84" t="str">
        <f t="shared" si="4"/>
        <v/>
      </c>
      <c r="AD551" s="84" t="str">
        <f t="shared" si="5"/>
        <v/>
      </c>
    </row>
    <row r="552">
      <c r="A552" s="84" t="str">
        <f t="shared" si="1"/>
        <v/>
      </c>
      <c r="B552" s="84" t="str">
        <f>IF(MasterCMCopy!$X552="","---", "tedm:" &amp; IF(LEFT(MasterCMCopy!$C552, 3)="ND-", IF(LEFT(MasterCMCopy!$C556, 3)="ND-", MasterCMCopy!$L558, MasterCMCopy!$L556) &amp; "-" &amp; MasterCMCopy!$C552, MasterCMCopy!$L552 &amp; "-" &amp; MasterCMCopy!$I552))</f>
        <v>tedm:MG-NonPublishedInformation-ND-ValueConcessionDescriptionUnpublish</v>
      </c>
      <c r="C552" s="85" t="str">
        <f>IF(AND(LEFT(MasterCMCopy!$C552,6)="BT-195", OR(LEFT(MasterCMCopy!$C551,3)="ND-",$B552&lt;&gt;$B551)),MasterCMCopy!$L552,"")</f>
        <v>MG-NonPublishedInformation</v>
      </c>
      <c r="D552" s="84" t="str">
        <f>IF(AND(LEFT(MasterCMCopy!$C552,3)="ND-", OR(MasterCMCopy!$N552&lt;&gt;MasterCMCopy!$N551, MasterCMCopy!$P552&lt;&gt;MasterCMCopy!$P551)),MasterCMCopy!$C552,"")</f>
        <v/>
      </c>
      <c r="E552" s="84" t="str">
        <f>IF(AND(LEFT(MasterCMCopy!$C552,3)="ND-", OR(MasterCMCopy!$N552&lt;&gt;MasterCMCopy!$N551, MasterCMCopy!$P552&lt;&gt;MasterCMCopy!$P551)),MasterCMCopy!$N552,"")</f>
        <v/>
      </c>
      <c r="F552" s="86" t="str">
        <f>IFERROR(__xludf.DUMMYFUNCTION("IF($E552="""", """", REGEXEXTRACT($E552,""efbc:FieldIdentifierCode[^\]]+""))"),"")</f>
        <v/>
      </c>
      <c r="G552" s="87" t="str">
        <f>MasterCMCopy!A552</f>
        <v/>
      </c>
      <c r="H552" s="87" t="str">
        <f>MasterCMCopy!B552</f>
        <v/>
      </c>
      <c r="J552" s="86" t="str">
        <f>IF(AND(LEFT(MasterCMCopy!$C552,3)="ND-", LEFT(MasterCMCopy!$X552,10)&lt;&gt;"epo:NonPub"),MasterCMCopy!$L552,"")</f>
        <v/>
      </c>
      <c r="K552" s="85" t="str">
        <f>IF(J552="", "", IF(J552="MG-Procedure", "ND-Root", MasterCMCopy!H552))</f>
        <v/>
      </c>
      <c r="L552" s="84" t="str">
        <f>IF($J552="", "", MasterCMCopy!$C552 &amp; " (concernsMaskedObject)")</f>
        <v/>
      </c>
      <c r="M552" s="84" t="str">
        <f>IFERROR(__xludf.DUMMYFUNCTION("IF($J552="""", """", ""Connection from NonPublishedInformation to "" &amp; REGEXEXTRACT(MasterCMCopy!$X552, "".*:(.*)"") &amp; "" under "" &amp; $J552 &amp; ""_"" &amp; $K552)"),"")</f>
        <v/>
      </c>
      <c r="N552" s="84" t="str">
        <f t="shared" si="6"/>
        <v/>
      </c>
      <c r="O552" s="86" t="str">
        <f>IFERROR(__xludf.DUMMYFUNCTION("IF($J552="""", """", IF($J552=""MG-Procedure"", """", REGEXREPLACE(MasterCMCopy!$P552,""\[[^\]]+\]"","""")))"),"")</f>
        <v/>
      </c>
      <c r="P552" s="83" t="str">
        <f>IFERROR(__xludf.DUMMYFUNCTION("REGEXREPLACE($O552,""[^/]+"","".."")"),"")</f>
        <v/>
      </c>
      <c r="Q552" s="84" t="str">
        <f>IF(AND(LEFT(MasterCMCopy!$C552,6)="BT-195", OR(MasterCMCopy!$O552&lt;&gt;MasterCMCopy!$O551,$G552&lt;&gt;$G551,$H552&lt;&gt;$H551)),MasterCMCopy!$C552,"")</f>
        <v>BT-195(BT-163)-Tender</v>
      </c>
      <c r="R552" s="84" t="str">
        <f>IF(AND(LEFT(MasterCMCopy!$C552,6)="BT-195", OR(MasterCMCopy!$O552&lt;&gt;MasterCMCopy!$O551,$G552&lt;&gt;$G551,$H552&lt;&gt;$H551)), "The field " &amp; MasterCMCopy!$C552 &amp; ", " &amp; MasterCMCopy!$D552 &amp; ", specifies information to generate the URI of the masked property","")</f>
        <v>The field BT-195(BT-163)-Tender, Unpublished Identifier, specifies information to generate the URI of the masked property</v>
      </c>
      <c r="S552" s="84" t="str">
        <f>IF(AND(LEFT(MasterCMCopy!$C552,6)="BT-195", OR(MasterCMCopy!$O552&lt;&gt;MasterCMCopy!$O551,$G552&lt;&gt;$G551,$H552&lt;&gt;$H551)),MasterCMCopy!$O552,"")</f>
        <v>efbc:FieldIdentifierCode/text() = 'val-con-des'</v>
      </c>
      <c r="T552" s="88" t="str">
        <f>IFERROR(__xludf.DUMMYFUNCTION("IF(AND(LEFT(MasterCMCopy!$C552,6)=""BT-195"", MasterCMCopy!$O552&lt;&gt;MasterCMCopy!$O551),IFNA(REGEXEXTRACT(MasterCMCopy!$Y552,""&lt;(.*)&gt;""),""UNKNOWN""),"""")"),"http://data.europa.eu/a4g/ontology#hasCalculationMethod")</f>
        <v>http://data.europa.eu/a4g/ontology#hasCalculationMethod</v>
      </c>
      <c r="U552" s="84" t="str">
        <f>IF(AND(LEFT(MasterCMCopy!$C552,6)="BT-197", MasterCMCopy!$C552&lt;&gt;MasterCMCopy!$C551),MasterCMCopy!$C552,"")</f>
        <v/>
      </c>
      <c r="V552" s="84" t="str">
        <f>IF(AND(LEFT(MasterCMCopy!$C552,6)="BT-197", MasterCMCopy!$C552&lt;&gt;MasterCMCopy!$C551), "In " &amp; MasterCMCopy!$C552 &amp; ", " &amp; MasterCMCopy!$D552 &amp; ", we link to the at-voc:non-publication-justification controlled list","")</f>
        <v/>
      </c>
      <c r="W552" s="84" t="str">
        <f>IF(AND(LEFT(MasterCMCopy!$C552,6)="BT-198", MasterCMCopy!$C552&lt;&gt;MasterCMCopy!$C551),MasterCMCopy!$C552,"")</f>
        <v/>
      </c>
      <c r="X552" s="84" t="str">
        <f>IF(AND(LEFT(MasterCMCopy!$C552,6)="BT-198", MasterCMCopy!$C552&lt;&gt;MasterCMCopy!$C551), MasterCMCopy!$D552 &amp; IF(AND(MasterCMCopy!$C552=MasterCMCopy!$C553, MasterCMCopy!$D552&lt;&gt;MasterCMCopy!$D553), (" (" &amp; MasterCMCopy!$D553 &amp; " below SDK 1.6)"), ""),"")</f>
        <v/>
      </c>
      <c r="Y552" s="84" t="str">
        <f t="shared" si="2"/>
        <v>tedm:MG-langString-hasConfidentialityJustification--NonPublishedInformation-ND-ValueConcessionDescriptionUnpublish</v>
      </c>
      <c r="Z552" s="84" t="str">
        <f t="shared" si="3"/>
        <v/>
      </c>
      <c r="AA552" s="84" t="str">
        <f>IF(AND(LEFT(MasterCMCopy!$C552,6)="BT-196", MasterCMCopy!$C552&lt;&gt;MasterCMCopy!$C551),MasterCMCopy!$C552,"")</f>
        <v/>
      </c>
      <c r="AB552" s="84" t="str">
        <f>IF(AND(LEFT(MasterCMCopy!$C552,6)="BT-196", MasterCMCopy!$C552&lt;&gt;MasterCMCopy!$C551), MasterCMCopy!$D552 &amp; " of " &amp; MasterCMCopy!$L552 &amp; " under " &amp; MasterCMCopy!$I552,"")</f>
        <v/>
      </c>
      <c r="AC552" s="84" t="str">
        <f t="shared" si="4"/>
        <v/>
      </c>
      <c r="AD552" s="84" t="str">
        <f t="shared" si="5"/>
        <v/>
      </c>
    </row>
    <row r="553">
      <c r="A553" s="84" t="str">
        <f t="shared" si="1"/>
        <v/>
      </c>
      <c r="B553" s="84" t="str">
        <f>IF(MasterCMCopy!$X553="","---", "tedm:" &amp; IF(LEFT(MasterCMCopy!$C553, 3)="ND-", IF(LEFT(MasterCMCopy!$C557, 3)="ND-", MasterCMCopy!$L559, MasterCMCopy!$L557) &amp; "-" &amp; MasterCMCopy!$C553, MasterCMCopy!$L553 &amp; "-" &amp; MasterCMCopy!$I553))</f>
        <v>tedm:MG-NonPublishedInformation-ND-ValueConcessionDescriptionUnpublish</v>
      </c>
      <c r="C553" s="85" t="str">
        <f>IF(AND(LEFT(MasterCMCopy!$C553,6)="BT-195", OR(LEFT(MasterCMCopy!$C552,3)="ND-",$B553&lt;&gt;$B552)),MasterCMCopy!$L553,"")</f>
        <v/>
      </c>
      <c r="D553" s="84" t="str">
        <f>IF(AND(LEFT(MasterCMCopy!$C553,3)="ND-", OR(MasterCMCopy!$N553&lt;&gt;MasterCMCopy!$N552, MasterCMCopy!$P553&lt;&gt;MasterCMCopy!$P552)),MasterCMCopy!$C553,"")</f>
        <v/>
      </c>
      <c r="E553" s="84" t="str">
        <f>IF(AND(LEFT(MasterCMCopy!$C553,3)="ND-", OR(MasterCMCopy!$N553&lt;&gt;MasterCMCopy!$N552, MasterCMCopy!$P553&lt;&gt;MasterCMCopy!$P552)),MasterCMCopy!$N553,"")</f>
        <v/>
      </c>
      <c r="F553" s="86" t="str">
        <f>IFERROR(__xludf.DUMMYFUNCTION("IF($E553="""", """", REGEXEXTRACT($E553,""efbc:FieldIdentifierCode[^\]]+""))"),"")</f>
        <v/>
      </c>
      <c r="G553" s="87" t="str">
        <f>MasterCMCopy!A553</f>
        <v/>
      </c>
      <c r="H553" s="87" t="str">
        <f>MasterCMCopy!B553</f>
        <v/>
      </c>
      <c r="J553" s="86" t="str">
        <f>IF(AND(LEFT(MasterCMCopy!$C553,3)="ND-", LEFT(MasterCMCopy!$X553,10)&lt;&gt;"epo:NonPub"),MasterCMCopy!$L553,"")</f>
        <v/>
      </c>
      <c r="K553" s="85" t="str">
        <f>IF(J553="", "", IF(J553="MG-Procedure", "ND-Root", MasterCMCopy!H553))</f>
        <v/>
      </c>
      <c r="L553" s="84" t="str">
        <f>IF($J553="", "", MasterCMCopy!$C553 &amp; " (concernsMaskedObject)")</f>
        <v/>
      </c>
      <c r="M553" s="84" t="str">
        <f>IFERROR(__xludf.DUMMYFUNCTION("IF($J553="""", """", ""Connection from NonPublishedInformation to "" &amp; REGEXEXTRACT(MasterCMCopy!$X553, "".*:(.*)"") &amp; "" under "" &amp; $J553 &amp; ""_"" &amp; $K553)"),"")</f>
        <v/>
      </c>
      <c r="N553" s="84" t="str">
        <f t="shared" si="6"/>
        <v/>
      </c>
      <c r="O553" s="86" t="str">
        <f>IFERROR(__xludf.DUMMYFUNCTION("IF($J553="""", """", IF($J553=""MG-Procedure"", """", REGEXREPLACE(MasterCMCopy!$P553,""\[[^\]]+\]"","""")))"),"")</f>
        <v/>
      </c>
      <c r="P553" s="83" t="str">
        <f>IFERROR(__xludf.DUMMYFUNCTION("REGEXREPLACE($O553,""[^/]+"","".."")"),"")</f>
        <v/>
      </c>
      <c r="Q553" s="84" t="str">
        <f>IF(AND(LEFT(MasterCMCopy!$C553,6)="BT-195", OR(MasterCMCopy!$O553&lt;&gt;MasterCMCopy!$O552,$G553&lt;&gt;$G552,$H553&lt;&gt;$H552)),MasterCMCopy!$C553,"")</f>
        <v/>
      </c>
      <c r="R553" s="84" t="str">
        <f>IF(AND(LEFT(MasterCMCopy!$C553,6)="BT-195", OR(MasterCMCopy!$O553&lt;&gt;MasterCMCopy!$O552,$G553&lt;&gt;$G552,$H553&lt;&gt;$H552)), "The field " &amp; MasterCMCopy!$C553 &amp; ", " &amp; MasterCMCopy!$D553 &amp; ", specifies information to generate the URI of the masked property","")</f>
        <v/>
      </c>
      <c r="S553" s="84" t="str">
        <f>IF(AND(LEFT(MasterCMCopy!$C553,6)="BT-195", OR(MasterCMCopy!$O553&lt;&gt;MasterCMCopy!$O552,$G553&lt;&gt;$G552,$H553&lt;&gt;$H552)),MasterCMCopy!$O553,"")</f>
        <v/>
      </c>
      <c r="T553" s="84" t="str">
        <f>IFERROR(__xludf.DUMMYFUNCTION("IF(AND(LEFT(MasterCMCopy!$C553,6)=""BT-195"", MasterCMCopy!$O553&lt;&gt;MasterCMCopy!$O552),IFNA(REGEXEXTRACT(MasterCMCopy!$Y553,""&lt;(.*)&gt;""),""UNKNOWN""),"""")"),"")</f>
        <v/>
      </c>
      <c r="U553" s="84" t="str">
        <f>IF(AND(LEFT(MasterCMCopy!$C553,6)="BT-197", MasterCMCopy!$C553&lt;&gt;MasterCMCopy!$C552),MasterCMCopy!$C553,"")</f>
        <v/>
      </c>
      <c r="V553" s="84" t="str">
        <f>IF(AND(LEFT(MasterCMCopy!$C553,6)="BT-197", MasterCMCopy!$C553&lt;&gt;MasterCMCopy!$C552), "In " &amp; MasterCMCopy!$C553 &amp; ", " &amp; MasterCMCopy!$D553 &amp; ", we link to the at-voc:non-publication-justification controlled list","")</f>
        <v/>
      </c>
      <c r="W553" s="84" t="str">
        <f>IF(AND(LEFT(MasterCMCopy!$C553,6)="BT-198", MasterCMCopy!$C553&lt;&gt;MasterCMCopy!$C552),MasterCMCopy!$C553,"")</f>
        <v/>
      </c>
      <c r="X553" s="84" t="str">
        <f>IF(AND(LEFT(MasterCMCopy!$C553,6)="BT-198", MasterCMCopy!$C553&lt;&gt;MasterCMCopy!$C552), MasterCMCopy!$D553 &amp; IF(AND(MasterCMCopy!$C553=MasterCMCopy!$C554, MasterCMCopy!$D553&lt;&gt;MasterCMCopy!$D554), (" (" &amp; MasterCMCopy!$D554 &amp; " below SDK 1.6)"), ""),"")</f>
        <v/>
      </c>
      <c r="Y553" s="84" t="str">
        <f t="shared" si="2"/>
        <v>tedm:MG-langString-hasConfidentialityJustification--NonPublishedInformation-ND-ValueConcessionDescriptionUnpublish</v>
      </c>
      <c r="Z553" s="84" t="str">
        <f t="shared" si="3"/>
        <v/>
      </c>
      <c r="AA553" s="84" t="str">
        <f>IF(AND(LEFT(MasterCMCopy!$C553,6)="BT-196", MasterCMCopy!$C553&lt;&gt;MasterCMCopy!$C552),MasterCMCopy!$C553,"")</f>
        <v>BT-196(BT-163)-Tender</v>
      </c>
      <c r="AB553" s="84" t="str">
        <f>IF(AND(LEFT(MasterCMCopy!$C553,6)="BT-196", MasterCMCopy!$C553&lt;&gt;MasterCMCopy!$C552), MasterCMCopy!$D553 &amp; " of " &amp; MasterCMCopy!$L553 &amp; " under " &amp; MasterCMCopy!$I553,"")</f>
        <v>Unpublished Justification Description of MG-NonPublishedInformation under ND-ValueConcessionDescriptionUnpublish</v>
      </c>
      <c r="AC553" s="84" t="str">
        <f t="shared" si="4"/>
        <v>BT-196(BT-163)-Tender-Language</v>
      </c>
      <c r="AD553" s="84" t="str">
        <f t="shared" si="5"/>
        <v>Language of Unpublished Justification Description of MG-NonPublishedInformation under ND-ValueConcessionDescriptionUnpublish</v>
      </c>
    </row>
    <row r="554">
      <c r="A554" s="84" t="str">
        <f t="shared" si="1"/>
        <v/>
      </c>
      <c r="B554" s="84" t="str">
        <f>IF(MasterCMCopy!$X554="","---", "tedm:" &amp; IF(LEFT(MasterCMCopy!$C554, 3)="ND-", IF(LEFT(MasterCMCopy!$C558, 3)="ND-", MasterCMCopy!$L560, MasterCMCopy!$L558) &amp; "-" &amp; MasterCMCopy!$C554, MasterCMCopy!$L554 &amp; "-" &amp; MasterCMCopy!$I554))</f>
        <v>tedm:MG-NonPublishedInformation-ND-ValueConcessionDescriptionUnpublish</v>
      </c>
      <c r="C554" s="85" t="str">
        <f>IF(AND(LEFT(MasterCMCopy!$C554,6)="BT-195", OR(LEFT(MasterCMCopy!$C553,3)="ND-",$B554&lt;&gt;$B553)),MasterCMCopy!$L554,"")</f>
        <v/>
      </c>
      <c r="D554" s="84" t="str">
        <f>IF(AND(LEFT(MasterCMCopy!$C554,3)="ND-", OR(MasterCMCopy!$N554&lt;&gt;MasterCMCopy!$N553, MasterCMCopy!$P554&lt;&gt;MasterCMCopy!$P553)),MasterCMCopy!$C554,"")</f>
        <v/>
      </c>
      <c r="E554" s="84" t="str">
        <f>IF(AND(LEFT(MasterCMCopy!$C554,3)="ND-", OR(MasterCMCopy!$N554&lt;&gt;MasterCMCopy!$N553, MasterCMCopy!$P554&lt;&gt;MasterCMCopy!$P553)),MasterCMCopy!$N554,"")</f>
        <v/>
      </c>
      <c r="F554" s="86" t="str">
        <f>IFERROR(__xludf.DUMMYFUNCTION("IF($E554="""", """", REGEXEXTRACT($E554,""efbc:FieldIdentifierCode[^\]]+""))"),"")</f>
        <v/>
      </c>
      <c r="G554" s="87" t="str">
        <f>MasterCMCopy!A554</f>
        <v/>
      </c>
      <c r="H554" s="87" t="str">
        <f>MasterCMCopy!B554</f>
        <v/>
      </c>
      <c r="J554" s="86" t="str">
        <f>IF(AND(LEFT(MasterCMCopy!$C554,3)="ND-", LEFT(MasterCMCopy!$X554,10)&lt;&gt;"epo:NonPub"),MasterCMCopy!$L554,"")</f>
        <v/>
      </c>
      <c r="K554" s="85" t="str">
        <f>IF(J554="", "", IF(J554="MG-Procedure", "ND-Root", MasterCMCopy!H554))</f>
        <v/>
      </c>
      <c r="L554" s="84" t="str">
        <f>IF($J554="", "", MasterCMCopy!$C554 &amp; " (concernsMaskedObject)")</f>
        <v/>
      </c>
      <c r="M554" s="84" t="str">
        <f>IFERROR(__xludf.DUMMYFUNCTION("IF($J554="""", """", ""Connection from NonPublishedInformation to "" &amp; REGEXEXTRACT(MasterCMCopy!$X554, "".*:(.*)"") &amp; "" under "" &amp; $J554 &amp; ""_"" &amp; $K554)"),"")</f>
        <v/>
      </c>
      <c r="N554" s="84" t="str">
        <f t="shared" si="6"/>
        <v/>
      </c>
      <c r="O554" s="86" t="str">
        <f>IFERROR(__xludf.DUMMYFUNCTION("IF($J554="""", """", IF($J554=""MG-Procedure"", """", REGEXREPLACE(MasterCMCopy!$P554,""\[[^\]]+\]"","""")))"),"")</f>
        <v/>
      </c>
      <c r="P554" s="83" t="str">
        <f>IFERROR(__xludf.DUMMYFUNCTION("REGEXREPLACE($O554,""[^/]+"","".."")"),"")</f>
        <v/>
      </c>
      <c r="Q554" s="84" t="str">
        <f>IF(AND(LEFT(MasterCMCopy!$C554,6)="BT-195", OR(MasterCMCopy!$O554&lt;&gt;MasterCMCopy!$O553,$G554&lt;&gt;$G553,$H554&lt;&gt;$H553)),MasterCMCopy!$C554,"")</f>
        <v/>
      </c>
      <c r="R554" s="84" t="str">
        <f>IF(AND(LEFT(MasterCMCopy!$C554,6)="BT-195", OR(MasterCMCopy!$O554&lt;&gt;MasterCMCopy!$O553,$G554&lt;&gt;$G553,$H554&lt;&gt;$H553)), "The field " &amp; MasterCMCopy!$C554 &amp; ", " &amp; MasterCMCopy!$D554 &amp; ", specifies information to generate the URI of the masked property","")</f>
        <v/>
      </c>
      <c r="S554" s="84" t="str">
        <f>IF(AND(LEFT(MasterCMCopy!$C554,6)="BT-195", OR(MasterCMCopy!$O554&lt;&gt;MasterCMCopy!$O553,$G554&lt;&gt;$G553,$H554&lt;&gt;$H553)),MasterCMCopy!$O554,"")</f>
        <v/>
      </c>
      <c r="T554" s="84" t="str">
        <f>IFERROR(__xludf.DUMMYFUNCTION("IF(AND(LEFT(MasterCMCopy!$C554,6)=""BT-195"", MasterCMCopy!$O554&lt;&gt;MasterCMCopy!$O553),IFNA(REGEXEXTRACT(MasterCMCopy!$Y554,""&lt;(.*)&gt;""),""UNKNOWN""),"""")"),"")</f>
        <v/>
      </c>
      <c r="U554" s="84" t="str">
        <f>IF(AND(LEFT(MasterCMCopy!$C554,6)="BT-197", MasterCMCopy!$C554&lt;&gt;MasterCMCopy!$C553),MasterCMCopy!$C554,"")</f>
        <v>BT-197(BT-163)-Tender</v>
      </c>
      <c r="V554" s="84" t="str">
        <f>IF(AND(LEFT(MasterCMCopy!$C554,6)="BT-197", MasterCMCopy!$C554&lt;&gt;MasterCMCopy!$C553), "In " &amp; MasterCMCopy!$C554 &amp; ", " &amp; MasterCMCopy!$D554 &amp; ", we link to the at-voc:non-publication-justification controlled list","")</f>
        <v>In BT-197(BT-163)-Tender, Unpublished Justification Code, we link to the at-voc:non-publication-justification controlled list</v>
      </c>
      <c r="W554" s="84" t="str">
        <f>IF(AND(LEFT(MasterCMCopy!$C554,6)="BT-198", MasterCMCopy!$C554&lt;&gt;MasterCMCopy!$C553),MasterCMCopy!$C554,"")</f>
        <v/>
      </c>
      <c r="X554" s="84" t="str">
        <f>IF(AND(LEFT(MasterCMCopy!$C554,6)="BT-198", MasterCMCopy!$C554&lt;&gt;MasterCMCopy!$C553), MasterCMCopy!$D554 &amp; IF(AND(MasterCMCopy!$C554=MasterCMCopy!$C555, MasterCMCopy!$D554&lt;&gt;MasterCMCopy!$D555), (" (" &amp; MasterCMCopy!$D555 &amp; " below SDK 1.6)"), ""),"")</f>
        <v/>
      </c>
      <c r="Y554" s="84" t="str">
        <f t="shared" si="2"/>
        <v>tedm:MG-langString-hasConfidentialityJustification--NonPublishedInformation-ND-ValueConcessionDescriptionUnpublish</v>
      </c>
      <c r="Z554" s="84" t="str">
        <f t="shared" si="3"/>
        <v/>
      </c>
      <c r="AA554" s="84" t="str">
        <f>IF(AND(LEFT(MasterCMCopy!$C554,6)="BT-196", MasterCMCopy!$C554&lt;&gt;MasterCMCopy!$C553),MasterCMCopy!$C554,"")</f>
        <v/>
      </c>
      <c r="AB554" s="84" t="str">
        <f>IF(AND(LEFT(MasterCMCopy!$C554,6)="BT-196", MasterCMCopy!$C554&lt;&gt;MasterCMCopy!$C553), MasterCMCopy!$D554 &amp; " of " &amp; MasterCMCopy!$L554 &amp; " under " &amp; MasterCMCopy!$I554,"")</f>
        <v/>
      </c>
      <c r="AC554" s="84" t="str">
        <f t="shared" si="4"/>
        <v/>
      </c>
      <c r="AD554" s="84" t="str">
        <f t="shared" si="5"/>
        <v/>
      </c>
    </row>
    <row r="555">
      <c r="A555" s="84" t="str">
        <f t="shared" si="1"/>
        <v/>
      </c>
      <c r="B555" s="84" t="str">
        <f>IF(MasterCMCopy!$X555="","---", "tedm:" &amp; IF(LEFT(MasterCMCopy!$C555, 3)="ND-", IF(LEFT(MasterCMCopy!$C559, 3)="ND-", MasterCMCopy!$L561, MasterCMCopy!$L559) &amp; "-" &amp; MasterCMCopy!$C555, MasterCMCopy!$L555 &amp; "-" &amp; MasterCMCopy!$I555))</f>
        <v>tedm:MG-NonPublishedInformation-ND-ValueConcessionDescriptionUnpublish</v>
      </c>
      <c r="C555" s="85" t="str">
        <f>IF(AND(LEFT(MasterCMCopy!$C555,6)="BT-195", OR(LEFT(MasterCMCopy!$C554,3)="ND-",$B555&lt;&gt;$B554)),MasterCMCopy!$L555,"")</f>
        <v/>
      </c>
      <c r="D555" s="84" t="str">
        <f>IF(AND(LEFT(MasterCMCopy!$C555,3)="ND-", OR(MasterCMCopy!$N555&lt;&gt;MasterCMCopy!$N554, MasterCMCopy!$P555&lt;&gt;MasterCMCopy!$P554)),MasterCMCopy!$C555,"")</f>
        <v/>
      </c>
      <c r="E555" s="84" t="str">
        <f>IF(AND(LEFT(MasterCMCopy!$C555,3)="ND-", OR(MasterCMCopy!$N555&lt;&gt;MasterCMCopy!$N554, MasterCMCopy!$P555&lt;&gt;MasterCMCopy!$P554)),MasterCMCopy!$N555,"")</f>
        <v/>
      </c>
      <c r="F555" s="86" t="str">
        <f>IFERROR(__xludf.DUMMYFUNCTION("IF($E555="""", """", REGEXEXTRACT($E555,""efbc:FieldIdentifierCode[^\]]+""))"),"")</f>
        <v/>
      </c>
      <c r="G555" s="87" t="str">
        <f>MasterCMCopy!A555</f>
        <v/>
      </c>
      <c r="H555" s="87" t="str">
        <f>MasterCMCopy!B555</f>
        <v>1.5</v>
      </c>
      <c r="J555" s="86" t="str">
        <f>IF(AND(LEFT(MasterCMCopy!$C555,3)="ND-", LEFT(MasterCMCopy!$X555,10)&lt;&gt;"epo:NonPub"),MasterCMCopy!$L555,"")</f>
        <v/>
      </c>
      <c r="K555" s="85" t="str">
        <f>IF(J555="", "", IF(J555="MG-Procedure", "ND-Root", MasterCMCopy!H555))</f>
        <v/>
      </c>
      <c r="L555" s="84" t="str">
        <f>IF($J555="", "", MasterCMCopy!$C555 &amp; " (concernsMaskedObject)")</f>
        <v/>
      </c>
      <c r="M555" s="84" t="str">
        <f>IFERROR(__xludf.DUMMYFUNCTION("IF($J555="""", """", ""Connection from NonPublishedInformation to "" &amp; REGEXEXTRACT(MasterCMCopy!$X555, "".*:(.*)"") &amp; "" under "" &amp; $J555 &amp; ""_"" &amp; $K555)"),"")</f>
        <v/>
      </c>
      <c r="N555" s="84" t="str">
        <f t="shared" si="6"/>
        <v/>
      </c>
      <c r="O555" s="86" t="str">
        <f>IFERROR(__xludf.DUMMYFUNCTION("IF($J555="""", """", IF($J555=""MG-Procedure"", """", REGEXREPLACE(MasterCMCopy!$P555,""\[[^\]]+\]"","""")))"),"")</f>
        <v/>
      </c>
      <c r="P555" s="83" t="str">
        <f>IFERROR(__xludf.DUMMYFUNCTION("REGEXREPLACE($O555,""[^/]+"","".."")"),"")</f>
        <v/>
      </c>
      <c r="Q555" s="84" t="str">
        <f>IF(AND(LEFT(MasterCMCopy!$C555,6)="BT-195", OR(MasterCMCopy!$O555&lt;&gt;MasterCMCopy!$O554,$G555&lt;&gt;$G554,$H555&lt;&gt;$H554)),MasterCMCopy!$C555,"")</f>
        <v/>
      </c>
      <c r="R555" s="84" t="str">
        <f>IF(AND(LEFT(MasterCMCopy!$C555,6)="BT-195", OR(MasterCMCopy!$O555&lt;&gt;MasterCMCopy!$O554,$G555&lt;&gt;$G554,$H555&lt;&gt;$H554)), "The field " &amp; MasterCMCopy!$C555 &amp; ", " &amp; MasterCMCopy!$D555 &amp; ", specifies information to generate the URI of the masked property","")</f>
        <v/>
      </c>
      <c r="S555" s="84" t="str">
        <f>IF(AND(LEFT(MasterCMCopy!$C555,6)="BT-195", OR(MasterCMCopy!$O555&lt;&gt;MasterCMCopy!$O554,$G555&lt;&gt;$G554,$H555&lt;&gt;$H554)),MasterCMCopy!$O555,"")</f>
        <v/>
      </c>
      <c r="T555" s="84" t="str">
        <f>IFERROR(__xludf.DUMMYFUNCTION("IF(AND(LEFT(MasterCMCopy!$C555,6)=""BT-195"", MasterCMCopy!$O555&lt;&gt;MasterCMCopy!$O554),IFNA(REGEXEXTRACT(MasterCMCopy!$Y555,""&lt;(.*)&gt;""),""UNKNOWN""),"""")"),"")</f>
        <v/>
      </c>
      <c r="U555" s="84" t="str">
        <f>IF(AND(LEFT(MasterCMCopy!$C555,6)="BT-197", MasterCMCopy!$C555&lt;&gt;MasterCMCopy!$C554),MasterCMCopy!$C555,"")</f>
        <v/>
      </c>
      <c r="V555" s="84" t="str">
        <f>IF(AND(LEFT(MasterCMCopy!$C555,6)="BT-197", MasterCMCopy!$C555&lt;&gt;MasterCMCopy!$C554), "In " &amp; MasterCMCopy!$C555 &amp; ", " &amp; MasterCMCopy!$D555 &amp; ", we link to the at-voc:non-publication-justification controlled list","")</f>
        <v/>
      </c>
      <c r="W555" s="84" t="str">
        <f>IF(AND(LEFT(MasterCMCopy!$C555,6)="BT-198", MasterCMCopy!$C555&lt;&gt;MasterCMCopy!$C554),MasterCMCopy!$C555,"")</f>
        <v>BT-198(BT-163)-Tender</v>
      </c>
      <c r="X555" s="84" t="str">
        <f>IF(AND(LEFT(MasterCMCopy!$C555,6)="BT-198", MasterCMCopy!$C555&lt;&gt;MasterCMCopy!$C554), MasterCMCopy!$D555 &amp; IF(AND(MasterCMCopy!$C555=MasterCMCopy!$C556, MasterCMCopy!$D555&lt;&gt;MasterCMCopy!$D556), (" (" &amp; MasterCMCopy!$D556 &amp; " below SDK 1.6)"), ""),"")</f>
        <v>Unpublished Accessibility Date (Unpublished Access Date below SDK 1.6)</v>
      </c>
      <c r="Y555" s="84" t="str">
        <f t="shared" si="2"/>
        <v>tedm:MG-langString-hasConfidentialityJustification--NonPublishedInformation-ND-ValueConcessionDescriptionUnpublish</v>
      </c>
      <c r="Z555" s="84" t="str">
        <f t="shared" si="3"/>
        <v/>
      </c>
      <c r="AA555" s="84" t="str">
        <f>IF(AND(LEFT(MasterCMCopy!$C555,6)="BT-196", MasterCMCopy!$C555&lt;&gt;MasterCMCopy!$C554),MasterCMCopy!$C555,"")</f>
        <v/>
      </c>
      <c r="AB555" s="84" t="str">
        <f>IF(AND(LEFT(MasterCMCopy!$C555,6)="BT-196", MasterCMCopy!$C555&lt;&gt;MasterCMCopy!$C554), MasterCMCopy!$D555 &amp; " of " &amp; MasterCMCopy!$L555 &amp; " under " &amp; MasterCMCopy!$I555,"")</f>
        <v/>
      </c>
      <c r="AC555" s="84" t="str">
        <f t="shared" si="4"/>
        <v/>
      </c>
      <c r="AD555" s="84" t="str">
        <f t="shared" si="5"/>
        <v/>
      </c>
    </row>
    <row r="556">
      <c r="A556" s="84" t="str">
        <f t="shared" si="1"/>
        <v/>
      </c>
      <c r="B556" s="84" t="str">
        <f>IF(MasterCMCopy!$X556="","---", "tedm:" &amp; IF(LEFT(MasterCMCopy!$C556, 3)="ND-", IF(LEFT(MasterCMCopy!$C560, 3)="ND-", MasterCMCopy!$L562, MasterCMCopy!$L560) &amp; "-" &amp; MasterCMCopy!$C556, MasterCMCopy!$L556 &amp; "-" &amp; MasterCMCopy!$I556))</f>
        <v>tedm:MG-NonPublishedInformation-ND-ValueConcessionDescriptionUnpublish</v>
      </c>
      <c r="C556" s="85" t="str">
        <f>IF(AND(LEFT(MasterCMCopy!$C556,6)="BT-195", OR(LEFT(MasterCMCopy!$C555,3)="ND-",$B556&lt;&gt;$B555)),MasterCMCopy!$L556,"")</f>
        <v/>
      </c>
      <c r="D556" s="84" t="str">
        <f>IF(AND(LEFT(MasterCMCopy!$C556,3)="ND-", OR(MasterCMCopy!$N556&lt;&gt;MasterCMCopy!$N555, MasterCMCopy!$P556&lt;&gt;MasterCMCopy!$P555)),MasterCMCopy!$C556,"")</f>
        <v/>
      </c>
      <c r="E556" s="84" t="str">
        <f>IF(AND(LEFT(MasterCMCopy!$C556,3)="ND-", OR(MasterCMCopy!$N556&lt;&gt;MasterCMCopy!$N555, MasterCMCopy!$P556&lt;&gt;MasterCMCopy!$P555)),MasterCMCopy!$N556,"")</f>
        <v/>
      </c>
      <c r="F556" s="86" t="str">
        <f>IFERROR(__xludf.DUMMYFUNCTION("IF($E556="""", """", REGEXEXTRACT($E556,""efbc:FieldIdentifierCode[^\]]+""))"),"")</f>
        <v/>
      </c>
      <c r="G556" s="87" t="str">
        <f>MasterCMCopy!A556</f>
        <v>1.6</v>
      </c>
      <c r="H556" s="87" t="str">
        <f>MasterCMCopy!B556</f>
        <v/>
      </c>
      <c r="J556" s="86" t="str">
        <f>IF(AND(LEFT(MasterCMCopy!$C556,3)="ND-", LEFT(MasterCMCopy!$X556,10)&lt;&gt;"epo:NonPub"),MasterCMCopy!$L556,"")</f>
        <v/>
      </c>
      <c r="K556" s="85" t="str">
        <f>IF(J556="", "", IF(J556="MG-Procedure", "ND-Root", MasterCMCopy!H556))</f>
        <v/>
      </c>
      <c r="L556" s="84" t="str">
        <f>IF($J556="", "", MasterCMCopy!$C556 &amp; " (concernsMaskedObject)")</f>
        <v/>
      </c>
      <c r="M556" s="84" t="str">
        <f>IFERROR(__xludf.DUMMYFUNCTION("IF($J556="""", """", ""Connection from NonPublishedInformation to "" &amp; REGEXEXTRACT(MasterCMCopy!$X556, "".*:(.*)"") &amp; "" under "" &amp; $J556 &amp; ""_"" &amp; $K556)"),"")</f>
        <v/>
      </c>
      <c r="N556" s="84" t="str">
        <f t="shared" si="6"/>
        <v/>
      </c>
      <c r="O556" s="86" t="str">
        <f>IFERROR(__xludf.DUMMYFUNCTION("IF($J556="""", """", IF($J556=""MG-Procedure"", """", REGEXREPLACE(MasterCMCopy!$P556,""\[[^\]]+\]"","""")))"),"")</f>
        <v/>
      </c>
      <c r="P556" s="83" t="str">
        <f>IFERROR(__xludf.DUMMYFUNCTION("REGEXREPLACE($O556,""[^/]+"","".."")"),"")</f>
        <v/>
      </c>
      <c r="Q556" s="84" t="str">
        <f>IF(AND(LEFT(MasterCMCopy!$C556,6)="BT-195", OR(MasterCMCopy!$O556&lt;&gt;MasterCMCopy!$O555,$G556&lt;&gt;$G555,$H556&lt;&gt;$H555)),MasterCMCopy!$C556,"")</f>
        <v/>
      </c>
      <c r="R556" s="84" t="str">
        <f>IF(AND(LEFT(MasterCMCopy!$C556,6)="BT-195", OR(MasterCMCopy!$O556&lt;&gt;MasterCMCopy!$O555,$G556&lt;&gt;$G555,$H556&lt;&gt;$H555)), "The field " &amp; MasterCMCopy!$C556 &amp; ", " &amp; MasterCMCopy!$D556 &amp; ", specifies information to generate the URI of the masked property","")</f>
        <v/>
      </c>
      <c r="S556" s="84" t="str">
        <f>IF(AND(LEFT(MasterCMCopy!$C556,6)="BT-195", OR(MasterCMCopy!$O556&lt;&gt;MasterCMCopy!$O555,$G556&lt;&gt;$G555,$H556&lt;&gt;$H555)),MasterCMCopy!$O556,"")</f>
        <v/>
      </c>
      <c r="T556" s="84" t="str">
        <f>IFERROR(__xludf.DUMMYFUNCTION("IF(AND(LEFT(MasterCMCopy!$C556,6)=""BT-195"", MasterCMCopy!$O556&lt;&gt;MasterCMCopy!$O555),IFNA(REGEXEXTRACT(MasterCMCopy!$Y556,""&lt;(.*)&gt;""),""UNKNOWN""),"""")"),"")</f>
        <v/>
      </c>
      <c r="U556" s="84" t="str">
        <f>IF(AND(LEFT(MasterCMCopy!$C556,6)="BT-197", MasterCMCopy!$C556&lt;&gt;MasterCMCopy!$C555),MasterCMCopy!$C556,"")</f>
        <v/>
      </c>
      <c r="V556" s="84" t="str">
        <f>IF(AND(LEFT(MasterCMCopy!$C556,6)="BT-197", MasterCMCopy!$C556&lt;&gt;MasterCMCopy!$C555), "In " &amp; MasterCMCopy!$C556 &amp; ", " &amp; MasterCMCopy!$D556 &amp; ", we link to the at-voc:non-publication-justification controlled list","")</f>
        <v/>
      </c>
      <c r="W556" s="84" t="str">
        <f>IF(AND(LEFT(MasterCMCopy!$C556,6)="BT-198", MasterCMCopy!$C556&lt;&gt;MasterCMCopy!$C555),MasterCMCopy!$C556,"")</f>
        <v/>
      </c>
      <c r="X556" s="84" t="str">
        <f>IF(AND(LEFT(MasterCMCopy!$C556,6)="BT-198", MasterCMCopy!$C556&lt;&gt;MasterCMCopy!$C555), MasterCMCopy!$D556 &amp; IF(AND(MasterCMCopy!$C556=MasterCMCopy!$C557, MasterCMCopy!$D556&lt;&gt;MasterCMCopy!$D557), (" (" &amp; MasterCMCopy!$D557 &amp; " below SDK 1.6)"), ""),"")</f>
        <v/>
      </c>
      <c r="Y556" s="84" t="str">
        <f t="shared" si="2"/>
        <v>tedm:MG-langString-hasConfidentialityJustification--NonPublishedInformation-ND-ValueConcessionDescriptionUnpublish</v>
      </c>
      <c r="Z556" s="84" t="str">
        <f t="shared" si="3"/>
        <v/>
      </c>
      <c r="AA556" s="84" t="str">
        <f>IF(AND(LEFT(MasterCMCopy!$C556,6)="BT-196", MasterCMCopy!$C556&lt;&gt;MasterCMCopy!$C555),MasterCMCopy!$C556,"")</f>
        <v/>
      </c>
      <c r="AB556" s="84" t="str">
        <f>IF(AND(LEFT(MasterCMCopy!$C556,6)="BT-196", MasterCMCopy!$C556&lt;&gt;MasterCMCopy!$C555), MasterCMCopy!$D556 &amp; " of " &amp; MasterCMCopy!$L556 &amp; " under " &amp; MasterCMCopy!$I556,"")</f>
        <v/>
      </c>
      <c r="AC556" s="84" t="str">
        <f t="shared" si="4"/>
        <v/>
      </c>
      <c r="AD556" s="84" t="str">
        <f t="shared" si="5"/>
        <v/>
      </c>
    </row>
  </sheetData>
  <customSheetViews>
    <customSheetView guid="{086C6824-30FE-4B3E-9472-B819A1344240}" filter="1" showAutoFilter="1">
      <autoFilter ref="$J$1:$J$556">
        <filterColumn colId="0">
          <filters>
            <filter val="MG-MonetaryValue-hasGroupFrameworkAgreementMaximumValue-LotGroupAwardInformation"/>
            <filter val="MG-ProcedureTerm-isSubjectToTerm-Procedure"/>
            <filter val="MG-DirectAwardTerm-isSubjectToTerm-Procedure"/>
            <filter val="MG-LotAwardOutcome-summarisesInformationForAwardOutcome-SubmissionStatisticalInformation"/>
            <filter val="MG-AwardEvaluationTerm-isSubjectToTerm-LotGroup"/>
            <filter val="MG-SubcontractingEstimate-foreseesSubcontracting-Tender"/>
            <filter val="MG-AwardCriterion-hasConstraint-LotGroup-specifiesProcurementCriterion-LotGroup"/>
            <filter val="MG-Tender-concernsTender-TenderAwardOutcome"/>
            <filter val="MG-MonetaryValue-hasHighestReceivedTenderValue-SubmissionStatisticalInformation"/>
            <filter val="MG-Procedure-refersToPreviousProcedure-DirectAwardTerm-isSubjectToTerm-Procedure"/>
            <filter val="MG-MonetaryValue-hasApproximateGroupFrameworkAgreementValue-LotGroupAwardInformation"/>
            <filter val="MG-AwardCriterion-specifiesProcurementCriterion-LotGroup"/>
            <filter val="MG-MonetaryValue-hasFrameworkAgreementMaximumValue-LotAwardOutcome"/>
            <filter val="MG-MonetaryValue-hasLowestReceivedTenderValue-SubmissionStatisticalInformation"/>
            <filter val="MG-MonetaryValue-hasEstimatedUserConcessionRevenue-ConcessionEstimate-foreseesConcession-Tender"/>
            <filter val="MG-ReviewIrregularitySummary-hasReviewIrregularitySummary-ReviewRequestSummary"/>
            <filter val="MG-AwardCriterion-hasConstraint-Lot-specifiesProcurementCriterion-Lot"/>
            <filter val="MG-MonetaryValue-hasApproximateFrameworkAgreementValue-LotAwardOutcome"/>
            <filter val="MG-MonetaryValue-hasMaximumFrameworkAgreementAwardedValue-NoticeAwardInformation"/>
            <filter val="MG-MonetaryValue-hasApproximateFrameworkAgreementValue-NoticeAwardInformation"/>
            <filter val="MG-Procedure"/>
            <filter val="MG-ConcessionEstimate-foreseesConcession-Tender"/>
            <filter val="MG-AwardEvaluationTerm-isSubjectToTerm-Lot"/>
            <filter val="MG-MonetaryValue-hasFinancialOfferValue-Tender"/>
            <filter val="MG-MonetaryValue-hasEstimatedBuyerConcessionRevenue-ConcessionEstimate-foreseesConcession-Tender"/>
            <filter val="MG-AwardCriterion-specifiesProcurementCriterion-Lot"/>
            <filter val="MG-MonetaryValue-hasSubcontractingEstimatedValue-SubcontractingEstimate-foreseesSubcontracting-Tender"/>
            <filter val="MG-MonetaryValue-hasTotalAwardedValue-NoticeAwardInformation"/>
          </filters>
        </filterColumn>
      </autoFilter>
    </customSheetView>
    <customSheetView guid="{A053E4DF-CB1B-45AF-8E13-5CAA7FA86263}" filter="1" showAutoFilter="1">
      <autoFilter ref="$E$1:$E$556">
        <filterColumn colId="0">
          <filters>
            <filter val="/*/cac:TenderingProcess/ext:UBLExtensions/ext:UBLExtension/ext:ExtensionContent/efext:EformsExtension/efac:FieldsPrivacy[efbc:FieldIdentifierCode/text()='pro-typ']"/>
            <filter val="/*/cac:TenderingProcess/cac:ProcessJustification[cbc:ProcessReasonCode/@listName='direct-award-justification']/ext:UBLExtensions/ext:UBLExtension/ext:ExtensionContent/efext:EformsExtension/efac:FieldsPrivacy[efbc:FieldIdentifierCode/text()='dir-awa-tex']"/>
            <filter val="/*/ext:UBLExtensions/ext:UBLExtension/ext:ExtensionContent/efext:EformsExtension/efac:NoticeResult/efac:LotTender/efac:SubcontractingTerm[efbc:TermCode/@listName='applicability']/efac:FieldsPrivacy[efbc:FieldIdentifierCode/text()='sub-per-kno']"/>
            <filter val="/*/ext:UBLExtensions/ext:UBLExtension/ext:ExtensionContent/efext:EformsExtension/efac:NoticeResult/efac:LotResult/efac:FieldsPrivacy[efbc:FieldIdentifierCode/text()='win-cho']"/>
            <filter val="/*/cac:TenderingProcess/ext:UBLExtensions/ext:UBLExtension/ext:ExtensionContent/efext:EformsExtension/efac:FieldsPrivacy[efbc:FieldIdentifierCode/text()='pro-fea']"/>
            <filter val="/*/ext:UBLExtensions/ext:UBLExtension/ext:ExtensionContent/efext:EformsExtension/efac:NoticeResult/efac:LotTender/efac:FieldsPrivacy[efbc:FieldIdentifierCode/text()='win-ten-var']"/>
            <filter val="/*/ext:UBLExtensions/ext:UBLExtension/ext:ExtensionContent/efext:EformsExtension/efac:NoticeResult/efac:LotTender/efac:SubcontractingTerm[efbc:TermCode/@listName='applicability']/efac:FieldsPrivacy[efbc:FieldIdentifierCode/text()='sub-val']"/>
            <filter val="/*/ext:UBLExtensions/ext:UBLExtension/ext:ExtensionContent/efext:EformsExtension/efac:NoticeResult/efac:FieldsPrivacy[efbc:FieldIdentifierCode/text()='not-max-val']"/>
            <filter val="/*/cac:TenderingProcess/cac:ProcessJustification[cbc:ProcessReasonCode/@listName='accelerated-procedure']/ext:UBLExtensions/ext:UBLExtension/ext:ExtensionContent/efext:EformsExtension/efac:FieldsPrivacy[efbc:FieldIdentifierCode/text()='pro-acc']"/>
            <filter val="/*/ext:UBLExtensions/ext:UBLExtension/ext:ExtensionContent/efext:EformsExtension/efac:NoticeResult/efac:LotTender/efac:FieldsPrivacy[efbc:FieldIdentifierCode/text()='win-ten-val']"/>
            <filter val="/*/ext:UBLExtensions/ext:UBLExtension/ext:ExtensionContent/efext:EformsExtension/efac:NoticeResult/efac:LotResult/efac:FieldsPrivacy[efbc:FieldIdentifierCode/text()='ten-val-low']"/>
            <filter val="/*/ext:UBLExtensions/ext:UBLExtension/ext:ExtensionContent/efext:EformsExtension/efac:NoticeResult/efac:LotTender/efac:SubcontractingTerm[efbc:TermCode/@listName='applicability']/efac:FieldsPrivacy[efbc:FieldIdentifierCode/text()='sub-con']"/>
            <filter val="/*/ext:UBLExtensions/ext:UBLExtension/ext:ExtensionContent/efext:EformsExtension/efac:NoticeResult/efac:LotTender/efac:SubcontractingTerm/efac:FieldsPrivacy[efbc:FieldIdentifierCode/text()='sub-con']"/>
            <filter val="/*/ext:UBLExtensions/ext:UBLExtension/ext:ExtensionContent/efext:EformsExtension/efac:NoticeResult/efac:FieldsPrivacy[efbc:FieldIdentifierCode/text()='not-val']"/>
            <filter val="/*/ext:UBLExtensions/ext:UBLExtension/ext:ExtensionContent/efext:EformsExtension/efac:NoticeResult/efac:LotTender/efac:FieldsPrivacy[efbc:FieldIdentifierCode/text()='ten-ran']"/>
            <filter val="/*/ext:UBLExtensions/ext:UBLExtension/ext:ExtensionContent/efext:EformsExtension/efac:NoticeResult/efac:LotTender/efac:SubcontractingTerm/efac:FieldsPrivacy[efbc:FieldIdentifierCode/text()='sub-per']"/>
            <filter val="/*/ext:UBLExtensions/ext:UBLExtension/ext:ExtensionContent/efext:EformsExtension/efac:NoticeResult/efac:LotTender/efac:SubcontractingTerm/efac:FieldsPrivacy[efbc:FieldIdentifierCode/text()='sub-des']"/>
            <filter val="/*/ext:UBLExtensions/ext:UBLExtension/ext:ExtensionContent/efext:EformsExtension/efac:NoticeResult/efac:LotResult/efac:FieldsPrivacy[efbc:FieldIdentifierCode/text()='ten-val-hig']"/>
            <filter val="/*/ext:UBLExtensions/ext:UBLExtension/ext:ExtensionContent/efext:EformsExtension/efac:NoticeResult/efac:LotTender/efac:SubcontractingTerm/efac:FieldsPrivacy[efbc:FieldIdentifierCode/text()='sub-per-kno']"/>
            <filter val="/*/ext:UBLExtensions/ext:UBLExtension/ext:ExtensionContent/efext:EformsExtension/efac:NoticeResult/efac:LotTender/efac:Origin/efac:FieldsPrivacy[efbc:FieldIdentifierCode/text()='cou-ori']"/>
            <filter val="/*/ext:UBLExtensions/ext:UBLExtension/ext:ExtensionContent/efext:EformsExtension/efac:NoticeResult/efac:LotResult/efac:FrameworkAgreementValues/efac:FieldsPrivacy[efbc:FieldIdentifierCode/text()='max-val']"/>
            <filter val="/*/ext:UBLExtensions/ext:UBLExtension/ext:ExtensionContent/efext:EformsExtension/efac:NoticeResult/efac:LotResult/efac:DecisionReason/efac:FieldsPrivacy[efbc:FieldIdentifierCode/text()='no-awa-rea']"/>
            <filter val="/*/ext:UBLExtensions/ext:UBLExtension/ext:ExtensionContent/efext:EformsExtension/efac:NoticeResult/efac:LotTender/efac:ConcessionRevenue/efac:FieldsPrivacy[efbc:FieldIdentifierCode/text()='con-rev-use']"/>
            <filter val="/*/ext:UBLExtensions/ext:UBLExtension/ext:ExtensionContent/efext:EformsExtension/efac:NoticeResult/efac:LotTender/efac:SubcontractingTerm/efac:FieldsPrivacy[efbc:FieldIdentifierCode/text()='sub-val']"/>
            <filter val="/*/ext:UBLExtensions/ext:UBLExtension/ext:ExtensionContent/efext:EformsExtension/efac:NoticeResult/efac:LotTender/efac:ConcessionRevenue/efac:FieldsPrivacy[efbc:FieldIdentifierCode/text()='val-con-des']"/>
            <filter val="/*/cac:TenderingProcess/cac:ProcessJustification[cbc:ProcessReasonCode/@listName='direct-award-justification']/ext:UBLExtensions/ext:UBLExtension/ext:ExtensionContent/efext:EformsExtension/efac:FieldsPrivacy[efbc:FieldIdentifierCode/text()='dir-awa-pre']"/>
            <filter val="/*/ext:UBLExtensions/ext:UBLExtension/ext:ExtensionContent/efext:EformsExtension/efac:NoticeResult/efac:GroupFramework/efac:FieldsPrivacy[efbc:FieldIdentifierCode/text()='gro-max-ide']"/>
            <filter val="/*/cac:TenderingTerms/cac:ProcurementLegislationDocumentReference[cbc:ID/text()='CrossBorderLaw']/ext:UBLExtensions/ext:UBLExtension/ext:ExtensionContent/efext:EformsExtension/efac:FieldsPrivacy[efbc:FieldIdentifierCode/text()='cro-bor-law']"/>
            <filter val="/*/ext:UBLExtensions/ext:UBLExtension/ext:ExtensionContent/efext:EformsExtension/efac:NoticeResult/efac:LotTender/efac:SubcontractingTerm[efbc:TermCode/@listName='applicability']/efac:FieldsPrivacy[efbc:FieldIdentifierCode/text()='sub-per']"/>
            <filter val="/*/ext:UBLExtensions/ext:UBLExtension/ext:ExtensionContent/efext:EformsExtension/efac:NoticeResult/efac:LotTender/efac:SubcontractingTerm[efbc:TermCode/@listName='applicability']/efac:FieldsPrivacy[efbc:FieldIdentifierCode/text()='sub-des']"/>
            <filter val="/*/ext:UBLExtensions/ext:UBLExtension/ext:ExtensionContent/efext:EformsExtension/efac:NoticeResult/efac:LotTender/efac:SubcontractingTerm[efbc:TermCode/@listName='applicability']/efac:FieldsPrivacy[efbc:FieldIdentifierCode/text()='sub-val-kno']"/>
            <filter val="/*/ext:UBLExtensions/ext:UBLExtension/ext:ExtensionContent/efext:EformsExtension/efac:NoticeResult/efac:GroupFramework/efac:FieldsPrivacy[efbc:FieldIdentifierCode/text()='not-ree-val']"/>
            <filter val="/*/ext:UBLExtensions/ext:UBLExtension/ext:ExtensionContent/efext:EformsExtension/efac:NoticeResult/efac:LotResult/efac:AppealRequestsStatistics[efbc:StatisticsCode/@listName='review-type']/efac:FieldsPrivacy[efbc:FieldIdentifierCode/text()='rev-req']"/>
            <filter val="/*/ext:UBLExtensions/ext:UBLExtension/ext:ExtensionContent/efext:EformsExtension/efac:NoticeResult/efac:GroupFramework/efac:FieldsPrivacy[efbc:FieldIdentifierCode/text()='gro-ree-val']"/>
            <filter val="/*/ext:UBLExtensions/ext:UBLExtension/ext:ExtensionContent/efext:EformsExtension/efac:NoticeResult/efac:FieldsPrivacy[efbc:FieldIdentifierCode/text()='not-app-val']"/>
            <filter val="/*/ext:UBLExtensions/ext:UBLExtension/ext:ExtensionContent/efext:EformsExtension/efac:NoticeResult/efac:LotTender/efac:SubcontractingTerm/efac:FieldsPrivacy[efbc:FieldIdentifierCode/text()='sub-val-kno']"/>
            <filter val="/*/cac:TenderingProcess/cac:ProcessJustification[cbc:ProcessReasonCode/@listName='accelerated-procedure']/ext:UBLExtensions/ext:UBLExtension/ext:ExtensionContent/efext:EformsExtension/efac:FieldsPrivacy[efbc:FieldIdentifierCode/text()='pro-acc-jus']"/>
            <filter val="/*/ext:UBLExtensions/ext:UBLExtension/ext:ExtensionContent/efext:EformsExtension/efac:NoticeResult/efac:LotResult/efac:FrameworkAgreementValues/efac:FieldsPrivacy[efbc:FieldIdentifierCode/text()='ree-val']"/>
            <filter val="/*/ext:UBLExtensions/ext:UBLExtension/ext:ExtensionContent/efext:EformsExtension/efac:NoticeResult/efac:LotTender/efac:ConcessionRevenue/efac:FieldsPrivacy[efbc:FieldIdentifierCode/text()='con-rev-buy']"/>
            <filter val="/*/ext:UBLExtensions/ext:UBLExtension/ext:ExtensionContent/efext:EformsExtension/efac:NoticeResult/efac:LotResult/efac:ReceivedSubmissionsStatistics/efac:FieldsPrivacy[efbc:FieldIdentifierCode/text()='rec-sub-cou']"/>
            <filter val="/*/ext:UBLExtensions/ext:UBLExtension/ext:ExtensionContent/efext:EformsExtension/efac:NoticeResult/efac:GroupFramework/efac:FieldsPrivacy[efbc:FieldIdentifierCode/text()='gro-max-val']"/>
            <filter val="/*/cac:TenderingProcess/cac:ProcessJustification[cbc:ProcessReasonCode/@listName='direct-award-justification']/ext:UBLExtensions/ext:UBLExtension/ext:ExtensionContent/efext:EformsExtension/efac:FieldsPrivacy[efbc:FieldIdentifierCode/text()='dir-awa-jus']"/>
            <filter val="/*/ext:UBLExtensions/ext:UBLExtension/ext:ExtensionContent/efext:EformsExtension/efac:NoticeResult/efac:LotResult/efac:ReceivedSubmissionsStatistics/efac:FieldsPrivacy[efbc:FieldIdentifierCode/text()='rec-sub-typ']"/>
          </filters>
        </filterColumn>
      </autoFilter>
    </customSheetView>
  </customSheetViews>
  <conditionalFormatting sqref="A2:AF556">
    <cfRule type="expression" dxfId="0" priority="1">
      <formula>$I2</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0.38"/>
    <col customWidth="1" min="2" max="2" width="50.38"/>
    <col customWidth="1" min="3" max="3" width="82.13"/>
    <col customWidth="1" min="8" max="8" width="7.63"/>
    <col customWidth="1" min="9" max="9" width="8.0"/>
    <col customWidth="1" min="14" max="14" width="23.75"/>
    <col customWidth="1" min="22" max="22" width="38.63"/>
    <col customWidth="1" min="25" max="25" width="37.88"/>
  </cols>
  <sheetData>
    <row r="1">
      <c r="A1" s="91" t="s">
        <v>1083</v>
      </c>
      <c r="B1" s="90" t="str">
        <f>TMInput!A1</f>
        <v>File Name</v>
      </c>
      <c r="C1" s="90" t="str">
        <f>TMInput!B1</f>
        <v>TriplesMap Name</v>
      </c>
      <c r="D1" s="85" t="str">
        <f>TMInput!C1</f>
        <v>TriplesMap Label</v>
      </c>
      <c r="E1" s="90" t="str">
        <f>TMInput!D1</f>
        <v>TriplesMap Subject Label</v>
      </c>
      <c r="F1" s="90" t="str">
        <f>TMInput!E1</f>
        <v>Iterator</v>
      </c>
      <c r="G1" s="85" t="str">
        <f>TMInput!F1</f>
        <v>Subject Condition</v>
      </c>
      <c r="H1" s="90" t="str">
        <f>TMInput!G1</f>
        <v>Min SDK</v>
      </c>
      <c r="I1" s="90" t="str">
        <f>TMInput!H1</f>
        <v>Max SDK</v>
      </c>
      <c r="J1" s="90" t="str">
        <f>TMInput!I1</f>
        <v>Versioned TM</v>
      </c>
      <c r="K1" s="85" t="str">
        <f>TMInput!J1</f>
        <v>MG Masked Object</v>
      </c>
      <c r="L1" s="85" t="str">
        <f>TMInput!K1</f>
        <v>Node of Masked Object</v>
      </c>
      <c r="M1" s="90" t="str">
        <f>TMInput!L1</f>
        <v>POM Masked Object Label</v>
      </c>
      <c r="N1" s="90" t="str">
        <f>TMInput!M1</f>
        <v>POM Masked Object Comment</v>
      </c>
      <c r="O1" s="90" t="str">
        <f>TMInput!N1</f>
        <v>TriplesMap Masked Object</v>
      </c>
      <c r="P1" s="85" t="str">
        <f>TMInput!O1</f>
        <v>simplified Relative XPath</v>
      </c>
      <c r="Q1" s="90" t="str">
        <f>TMInput!P1</f>
        <v>joinCondition child</v>
      </c>
      <c r="R1" s="90" t="str">
        <f>TMInput!Q1</f>
        <v>POM BT-195 Label</v>
      </c>
      <c r="S1" s="90" t="str">
        <f>TMInput!R1</f>
        <v>POM BT-195 Comment</v>
      </c>
      <c r="T1" s="90" t="str">
        <f>TMInput!S1</f>
        <v>POM BT-195 Condition</v>
      </c>
      <c r="U1" s="90" t="str">
        <f>TMInput!T1</f>
        <v>POM BT-195 Value</v>
      </c>
      <c r="V1" s="90" t="str">
        <f>TMInput!U1</f>
        <v>POM BT-197 Label</v>
      </c>
      <c r="W1" s="90" t="str">
        <f>TMInput!V1</f>
        <v>POM BT-197 Comment</v>
      </c>
      <c r="X1" s="90" t="str">
        <f>TMInput!W1</f>
        <v>POM BT-198 Label</v>
      </c>
      <c r="Y1" s="90" t="str">
        <f>TMInput!X1</f>
        <v>POM BT-198 Comment</v>
      </c>
      <c r="Z1" s="90" t="str">
        <f>TMInput!Y1</f>
        <v>BT-196 TriplesMap Name</v>
      </c>
      <c r="AA1" s="90" t="str">
        <f>TMInput!Z1</f>
        <v>BT-196 TriplesMap Iterator</v>
      </c>
      <c r="AB1" s="90" t="str">
        <f>TMInput!AA1</f>
        <v>POM BT-196 Label</v>
      </c>
      <c r="AC1" s="90" t="str">
        <f>TMInput!AB1</f>
        <v>POM BT-196 Comment</v>
      </c>
      <c r="AD1" s="90" t="str">
        <f>TMInput!AC1</f>
        <v>POM BT-196 Language Label</v>
      </c>
      <c r="AE1" s="90" t="str">
        <f>TMInput!AD1</f>
        <v>POM BT-196 Language Comment</v>
      </c>
    </row>
    <row r="2">
      <c r="A2" s="85" t="b">
        <f t="shared" ref="A2:A1000" si="1">OR(B2&lt;&gt;B1, AND(C2=C1, T2&lt;&gt;"", T2&lt;&gt;T1, I2=I1))</f>
        <v>1</v>
      </c>
      <c r="B2" s="90" t="str">
        <f>IF(AND(TMInput!A2="",$C2&lt;&gt;""),B1,TMInput!A2)</f>
        <v>ND-ProcedureFeaturesUnpublish.rml.ttl</v>
      </c>
      <c r="C2" s="90" t="str">
        <f>TMInput!B2</f>
        <v>tedm:MG-NonPublishedInformation-ND-ProcedureFeaturesUnpublish</v>
      </c>
      <c r="D2" s="85" t="str">
        <f>IF(TMInput!C2&lt;&gt;"", TMInput!C2, IF(AND($C2=$C3, D3&lt;&gt;""), D3, IF(AND($C2=$C4, D4&lt;&gt;""), D4, IF(AND($C2=$C5, D5&lt;&gt;""), D5, IF(AND($C2=$C6, D6&lt;&gt;""), D6, "")))))</f>
        <v>MG-NonPublishedInformation</v>
      </c>
      <c r="E2" s="90" t="str">
        <f>IF(TMInput!D2&lt;&gt;"",TMInput!D2,IF(AND($C2=$C3, E3&lt;&gt;""),E3, IF(AND($C2=$C4, E4&lt;&gt;""), E4,"")))</f>
        <v>ND-ProcedureFeaturesUnpublish</v>
      </c>
      <c r="F2" s="90" t="str">
        <f>IF(TMInput!E2&lt;&gt;"",TMInput!E2,IF(AND($C2=$C3, F3&lt;&gt;""),F3, IF(AND($C2=$C4, F4&lt;&gt;""), F4,"")))</f>
        <v>/*/cac:TenderingProcess/ext:UBLExtensions/ext:UBLExtension/ext:ExtensionContent/efext:EformsExtension/efac:FieldsPrivacy[efbc:FieldIdentifierCode/text()='pro-fea']</v>
      </c>
      <c r="G2" s="85" t="str">
        <f>IF(TMInput!F2&lt;&gt;"",TMInput!F2,IF(AND($C2=$C3, G3&lt;&gt;""),G3, IF(AND($C2=$C4, G4&lt;&gt;""), G4,"")))</f>
        <v>efbc:FieldIdentifierCode/text()='pro-fea'</v>
      </c>
      <c r="H2" s="87" t="str">
        <f>TMInput!G2</f>
        <v>1.4</v>
      </c>
      <c r="I2" s="87" t="str">
        <f>TMInput!H2</f>
        <v/>
      </c>
      <c r="J2" s="90" t="str">
        <f>IF(TMInput!$A2="",J1,TMInput!I2)</f>
        <v/>
      </c>
      <c r="K2" s="85" t="str">
        <f>IF(TMInput!J2&lt;&gt;"",TMInput!J2,IF(AND($C2=$C3, K3&lt;&gt;""),K3, IF(AND($C2=$C4, K4&lt;&gt;""), K4,"")))</f>
        <v>MG-Procedure</v>
      </c>
      <c r="L2" s="85" t="str">
        <f>IF(TMInput!K2&lt;&gt;"",TMInput!K2,IF(AND($C2=$C3, L3&lt;&gt;""),L3, IF(AND($C2=$C4, L4&lt;&gt;""), L4,"")))</f>
        <v>ND-Root</v>
      </c>
      <c r="M2" s="90" t="str">
        <f>IF(TMInput!L2&lt;&gt;"",TMInput!L2,IF(AND($C2=$C3, M3&lt;&gt;""),M3, IF(AND($C2=$C4, M4&lt;&gt;""), M4,"")))</f>
        <v>ND-ProcedureFeaturesUnpublish (concernsMaskedObject)</v>
      </c>
      <c r="N2" s="90" t="str">
        <f>IF(TMInput!M2&lt;&gt;"",TMInput!M2,IF(AND($C2=$C3, N3&lt;&gt;""),N3, IF(AND($C2=$C4, N4&lt;&gt;""), N4,"")))</f>
        <v>Connection from NonPublishedInformation to Procedure under MG-Procedure_ND-Root</v>
      </c>
      <c r="O2" s="90" t="str">
        <f>IF(TMInput!N2&lt;&gt;"",TMInput!N2,IF(AND($C2=$C3, O3&lt;&gt;""),O3, IF(AND($C2=$C4, O4&lt;&gt;""), O4,"")))</f>
        <v>tedm:MG-Procedure_ND-Root</v>
      </c>
      <c r="P2" s="85" t="str">
        <f>IF(TMInput!O2&lt;&gt;"",TMInput!O2,IF(AND($C2=$C3, P3&lt;&gt;""),P3, IF(AND($C2=$C4, P4&lt;&gt;""), P4,"")))</f>
        <v/>
      </c>
      <c r="Q2" s="90" t="str">
        <f>IF(TMInput!P2&lt;&gt;"",TMInput!P2,IF(AND($C2=$C3, Q3&lt;&gt;""),Q3, IF(AND($C2=$C4, Q4&lt;&gt;""), Q4,"")))</f>
        <v/>
      </c>
      <c r="R2" s="90" t="str">
        <f>IF(TMInput!Q2&lt;&gt;"", TMInput!Q2, IF(AND(OR($C2&amp;$H2=$C3&amp;$H3, $C2&amp;$I2=$C3&amp;$I3), R3&lt;&gt;""), R3, IF(AND(OR($C2&amp;$H2=$C4&amp;$H4, $C2&amp;$I2=$C4&amp;$I4), R4&lt;&gt;""), R4, IF(AND(OR($C2&amp;$H2=$C5&amp;$H5, $C2&amp;$I2=$C5&amp;$I5), R5&lt;&gt;""), R5, IF(AND(OR($C2&amp;$H2=$C6&amp;$H6, $C2&amp;$I2=$C6&amp;$I6), R6&lt;&gt;""), R6, "")))))</f>
        <v>BT-195(BT-88)-Procedure</v>
      </c>
      <c r="S2" s="90" t="str">
        <f>IF(TMInput!R2&lt;&gt;"", TMInput!R2, IF(AND(OR($C2&amp;$H2=$C3&amp;$H3, $C2&amp;$I2=$C3&amp;$I3), S3&lt;&gt;""), S3, IF(AND(OR($C2&amp;$H2=$C4&amp;$H4, $C2&amp;$I2=$C4&amp;$I4), S4&lt;&gt;""), S4, IF(AND(OR($C2&amp;$H2=$C5&amp;$H5, $C2&amp;$I2=$C5&amp;$I5), S5&lt;&gt;""), S5, IF(AND(OR($C2&amp;$H2=$C6&amp;$H6, $C2&amp;$I2=$C6&amp;$I6), S6&lt;&gt;""), S6, "")))))</f>
        <v>The field BT-195(BT-88)-Procedure, Unpublished Identifier, specifies information to generate the URI of the masked property</v>
      </c>
      <c r="T2" s="90" t="str">
        <f>IF(TMInput!S2&lt;&gt;"", TMInput!S2, IF(AND(OR($C2&amp;$H2=$C3&amp;$H3, $C2&amp;$I2=$C3&amp;$I3), T3&lt;&gt;""), T3, IF(AND(OR($C2&amp;$H2=$C4&amp;$H4, $C2&amp;$I2=$C4&amp;$I4), T4&lt;&gt;""), T4, IF(AND(OR($C2&amp;$H2=$C5&amp;$H5, $C2&amp;$I2=$C5&amp;$I5), T5&lt;&gt;""), T5, IF(AND(OR($C2&amp;$H2=$C6&amp;$H6, $C2&amp;$I2=$C6&amp;$I6), T6&lt;&gt;""), T6, "")))))</f>
        <v>efbc:FieldIdentifierCode/text() = 'pro-fea'</v>
      </c>
      <c r="U2" s="92" t="str">
        <f>IF(TMInput!T2&lt;&gt;"", TMInput!T2, IF(AND($C2=$C3, U3&lt;&gt;""), U3, IF(AND($C2=$C4, U4&lt;&gt;""), U4, IF(AND($C2=$C5, U5&lt;&gt;""), U5, IF(AND($C2=$C6, U6&lt;&gt;""), U6, "")))))</f>
        <v>http://data.europa.eu/a4g/ontology#hasMainFeature</v>
      </c>
      <c r="V2" s="90" t="str">
        <f>IF(TMInput!U2&lt;&gt;"", TMInput!U2, IF(AND($C2=$C3, V3&lt;&gt;""), V3, IF(AND($C2=$C4, V4&lt;&gt;""), V4, IF(AND($C2=$C5, V5&lt;&gt;""), V5, IF(AND($C2=$C6, V6&lt;&gt;""), V6, "")))))</f>
        <v>BT-197(BT-88)-Procedure</v>
      </c>
      <c r="W2" s="90" t="str">
        <f>IF(TMInput!V2&lt;&gt;"", TMInput!V2, IF(AND($C2=$C3, W3&lt;&gt;""), W3, IF(AND($C2=$C4, W4&lt;&gt;""), W4, IF(AND($C2=$C5, W5&lt;&gt;""), W5, IF(AND($C2=$C6, W6&lt;&gt;""), W6, "")))))</f>
        <v>In BT-197(BT-88)-Procedure, Unpublished Justification Code, we link to the at-voc:non-publication-justification controlled list</v>
      </c>
      <c r="X2" s="90" t="str">
        <f>IF(TMInput!W2&lt;&gt;"", TMInput!W2, IF(AND($C2=$C3, X3&lt;&gt;""), X3, IF(AND($C2=$C4, X4&lt;&gt;""), X4, IF(AND($C2=$C5, X5&lt;&gt;""), X5, IF(AND($C2=$C6, X6&lt;&gt;""), X6, "")))))</f>
        <v>BT-198(BT-88)-Procedure</v>
      </c>
      <c r="Y2" s="90" t="str">
        <f>IF(TMInput!X2&lt;&gt;"", TMInput!X2, IF(AND($C2=$C3, Y3&lt;&gt;""), Y3, IF(AND($C2=$C4, Y4&lt;&gt;""), Y4, IF(AND($C2=$C5, Y5&lt;&gt;""), Y5, IF(AND($C2=$C6, Y6&lt;&gt;""), Y6, "")))))</f>
        <v>Unpublished Accessibility Date (Unpublished Access Date below SDK 1.6)</v>
      </c>
      <c r="Z2" s="90" t="str">
        <f>IF(TMInput!Y2&lt;&gt;"", TMInput!Y2, IF(AND($C2=$C3, Z3&lt;&gt;""), Z3, IF(AND($C2=$C4, Z4&lt;&gt;""), Z4, IF(AND($C2=$C5, Z5&lt;&gt;""), Z5, IF(AND($C2=$C6, Z6&lt;&gt;""), Z6, "")))))</f>
        <v>tedm:MG-langString-hasConfidentialityJustification--NonPublishedInformation-ND-ProcedureFeaturesUnpublish</v>
      </c>
      <c r="AA2" s="90" t="str">
        <f>IF(TMInput!Z2&lt;&gt;"", TMInput!Z2, IF(AND($C2=$C3, AA3&lt;&gt;""), AA3, IF(AND($C2=$C4, AA4&lt;&gt;""), AA4, IF(AND($C2=$C5, AA5&lt;&gt;""), AA5, IF(AND($C2=$C6, AA6&lt;&gt;""), AA6, "")))))</f>
        <v>/*/cac:TenderingProcess/ext:UBLExtensions/ext:UBLExtension/ext:ExtensionContent/efext:EformsExtension/efac:FieldsPrivacy[efbc:FieldIdentifierCode/text()='pro-fea']/efbc:ReasonDescription</v>
      </c>
      <c r="AB2" s="90" t="str">
        <f>IF(TMInput!AA2&lt;&gt;"", TMInput!AA2, IF(AND($C2=$C3, AB3&lt;&gt;""), AB3, IF(AND($C2=$C4, AB4&lt;&gt;""), AB4, IF(AND($C2=$C5, AB5&lt;&gt;""), AB5, IF(AND($C2=$C6, AB6&lt;&gt;""), AB6, "")))))</f>
        <v>BT-196(BT-88)-Procedure</v>
      </c>
      <c r="AC2" s="90" t="str">
        <f>IF(TMInput!AB2&lt;&gt;"", TMInput!AB2, IF(AND($C2=$C3, AC3&lt;&gt;""), AC3, IF(AND($C2=$C4, AC4&lt;&gt;""), AC4, IF(AND($C2=$C5, AC5&lt;&gt;""), AC5, IF(AND($C2=$C6, AC6&lt;&gt;""), AC6, "")))))</f>
        <v>Unpublished Justification Description of MG-NonPublishedInformation under ND-ProcedureFeaturesUnpublish</v>
      </c>
      <c r="AD2" s="90" t="str">
        <f>IF(TMInput!AC2&lt;&gt;"", TMInput!AC2, IF(AND($C2=$C3, AD3&lt;&gt;""), AD3, IF(AND($C2=$C4, AD4&lt;&gt;""), AD4, IF(AND($C2=$C5, AD5&lt;&gt;""), AD5, IF(AND($C2=$C6, AD6&lt;&gt;""), AD6, "")))))</f>
        <v>BT-196(BT-88)-Procedure-Language</v>
      </c>
      <c r="AE2" s="90" t="str">
        <f>IF(TMInput!AD2&lt;&gt;"", TMInput!AD2, IF(AND($C2=$C3, AE3&lt;&gt;""), AE3, IF(AND($C2=$C4, AE4&lt;&gt;""), AE4, IF(AND($C2=$C5, AE5&lt;&gt;""), AE5, IF(AND($C2=$C6, AE6&lt;&gt;""), AE6, "")))))</f>
        <v>Language of Unpublished Justification Description of MG-NonPublishedInformation under ND-ProcedureFeaturesUnpublish</v>
      </c>
    </row>
    <row r="3">
      <c r="A3" s="85" t="b">
        <f t="shared" si="1"/>
        <v>0</v>
      </c>
      <c r="B3" s="90" t="str">
        <f>IF(AND(TMInput!A3="",$C3&lt;&gt;""),B2,TMInput!A3)</f>
        <v>ND-ProcedureFeaturesUnpublish.rml.ttl</v>
      </c>
      <c r="C3" s="90" t="str">
        <f>TMInput!B3</f>
        <v>tedm:MG-NonPublishedInformation-ND-ProcedureFeaturesUnpublish</v>
      </c>
      <c r="D3" s="85" t="str">
        <f>IF(TMInput!C3&lt;&gt;"", TMInput!C3, IF(AND($C3=$C4, D4&lt;&gt;""), D4, IF(AND($C3=$C5, D5&lt;&gt;""), D5, IF(AND($C3=$C6, D6&lt;&gt;""), D6, IF(AND($C3=$C7, D7&lt;&gt;""), D7, "")))))</f>
        <v>MG-NonPublishedInformation</v>
      </c>
      <c r="E3" s="90" t="str">
        <f>IF(TMInput!D3&lt;&gt;"",TMInput!D3,IF(AND($C3=$C4, E4&lt;&gt;""),E4, IF(AND($C3=$C5, E5&lt;&gt;""), E5,"")))</f>
        <v/>
      </c>
      <c r="F3" s="90" t="str">
        <f>IF(TMInput!E3&lt;&gt;"",TMInput!E3,IF(AND($C3=$C4, F4&lt;&gt;""),F4, IF(AND($C3=$C5, F5&lt;&gt;""), F5,"")))</f>
        <v/>
      </c>
      <c r="G3" s="85" t="str">
        <f>IF(TMInput!F3&lt;&gt;"",TMInput!F3,IF(AND($C3=$C4, G4&lt;&gt;""),G4, IF(AND($C3=$C5, G5&lt;&gt;""), G5,"")))</f>
        <v/>
      </c>
      <c r="H3" s="87" t="str">
        <f>TMInput!G3</f>
        <v>1.4</v>
      </c>
      <c r="I3" s="87" t="str">
        <f>TMInput!H3</f>
        <v/>
      </c>
      <c r="J3" s="90" t="str">
        <f>IF(TMInput!$A3="",J2,TMInput!I3)</f>
        <v/>
      </c>
      <c r="K3" s="85" t="str">
        <f>IF(TMInput!J3&lt;&gt;"",TMInput!J3,IF(AND($C3=$C4, K4&lt;&gt;""),K4, IF(AND($C3=$C5, K5&lt;&gt;""), K5,"")))</f>
        <v/>
      </c>
      <c r="L3" s="85" t="str">
        <f>IF(TMInput!K3&lt;&gt;"",TMInput!K3,IF(AND($C3=$C4, L4&lt;&gt;""),L4, IF(AND($C3=$C5, L5&lt;&gt;""), L5,"")))</f>
        <v/>
      </c>
      <c r="M3" s="90" t="str">
        <f>IF(TMInput!L3&lt;&gt;"",TMInput!L3,IF(AND($C3=$C4, M4&lt;&gt;""),M4, IF(AND($C3=$C5, M5&lt;&gt;""), M5,"")))</f>
        <v/>
      </c>
      <c r="N3" s="90" t="str">
        <f>IF(TMInput!M3&lt;&gt;"",TMInput!M3,IF(AND($C3=$C4, N4&lt;&gt;""),N4, IF(AND($C3=$C5, N5&lt;&gt;""), N5,"")))</f>
        <v/>
      </c>
      <c r="O3" s="90" t="str">
        <f>IF(TMInput!N3&lt;&gt;"",TMInput!N3,IF(AND($C3=$C4, O4&lt;&gt;""),O4, IF(AND($C3=$C5, O5&lt;&gt;""), O5,"")))</f>
        <v/>
      </c>
      <c r="P3" s="85" t="str">
        <f>IF(TMInput!O3&lt;&gt;"",TMInput!O3,IF(AND($C3=$C4, P4&lt;&gt;""),P4, IF(AND($C3=$C5, P5&lt;&gt;""), P5,"")))</f>
        <v/>
      </c>
      <c r="Q3" s="90" t="str">
        <f>IF(TMInput!P3&lt;&gt;"",TMInput!P3,IF(AND($C3=$C4, Q4&lt;&gt;""),Q4, IF(AND($C3=$C5, Q5&lt;&gt;""), Q5,"")))</f>
        <v/>
      </c>
      <c r="R3" s="90" t="str">
        <f>IF(TMInput!Q3&lt;&gt;"", TMInput!Q3, IF(AND(OR($C3&amp;$H3=$C4&amp;$H4, $C3&amp;$I3=$C4&amp;$I4), R4&lt;&gt;""), R4, IF(AND(OR($C3&amp;$H3=$C5&amp;$H5, $C3&amp;$I3=$C5&amp;$I5), R5&lt;&gt;""), R5, IF(AND(OR($C3&amp;$H3=$C6&amp;$H6, $C3&amp;$I3=$C6&amp;$I6), R6&lt;&gt;""), R6, IF(AND(OR($C3&amp;$H3=$C7&amp;$H7, $C3&amp;$I3=$C7&amp;$I7), R7&lt;&gt;""), R7, "")))))</f>
        <v>BT-195(BT-88)-Procedure</v>
      </c>
      <c r="S3" s="90" t="str">
        <f>IF(TMInput!R3&lt;&gt;"", TMInput!R3, IF(AND(OR($C3&amp;$H3=$C4&amp;$H4, $C3&amp;$I3=$C4&amp;$I4), S4&lt;&gt;""), S4, IF(AND(OR($C3&amp;$H3=$C5&amp;$H5, $C3&amp;$I3=$C5&amp;$I5), S5&lt;&gt;""), S5, IF(AND(OR($C3&amp;$H3=$C6&amp;$H6, $C3&amp;$I3=$C6&amp;$I6), S6&lt;&gt;""), S6, IF(AND(OR($C3&amp;$H3=$C7&amp;$H7, $C3&amp;$I3=$C7&amp;$I7), S7&lt;&gt;""), S7, "")))))</f>
        <v>The field BT-195(BT-88)-Procedure, Unpublished Identifier, specifies information to generate the URI of the masked property</v>
      </c>
      <c r="T3" s="90" t="str">
        <f>IF(TMInput!S3&lt;&gt;"", TMInput!S3, IF(AND(OR($C3&amp;$H3=$C4&amp;$H4, $C3&amp;$I3=$C4&amp;$I4), T4&lt;&gt;""), T4, IF(AND(OR($C3&amp;$H3=$C5&amp;$H5, $C3&amp;$I3=$C5&amp;$I5), T5&lt;&gt;""), T5, IF(AND(OR($C3&amp;$H3=$C6&amp;$H6, $C3&amp;$I3=$C6&amp;$I6), T6&lt;&gt;""), T6, IF(AND(OR($C3&amp;$H3=$C7&amp;$H7, $C3&amp;$I3=$C7&amp;$I7), T7&lt;&gt;""), T7, "")))))</f>
        <v>efbc:FieldIdentifierCode/text() = 'pro-fea'</v>
      </c>
      <c r="U3" s="92" t="str">
        <f>IF(TMInput!T3&lt;&gt;"", TMInput!T3, IF(AND($C3=$C4, U4&lt;&gt;""), U4, IF(AND($C3=$C5, U5&lt;&gt;""), U5, IF(AND($C3=$C6, U6&lt;&gt;""), U6, IF(AND($C3=$C7, U7&lt;&gt;""), U7, "")))))</f>
        <v>http://data.europa.eu/a4g/ontology#hasMainFeature</v>
      </c>
      <c r="V3" s="90" t="str">
        <f>IF(TMInput!U3&lt;&gt;"", TMInput!U3, IF(AND($C3=$C4, V4&lt;&gt;""), V4, IF(AND($C3=$C5, V5&lt;&gt;""), V5, IF(AND($C3=$C6, V6&lt;&gt;""), V6, IF(AND($C3=$C7, V7&lt;&gt;""), V7, "")))))</f>
        <v>BT-197(BT-88)-Procedure</v>
      </c>
      <c r="W3" s="90" t="str">
        <f>IF(TMInput!V3&lt;&gt;"", TMInput!V3, IF(AND($C3=$C4, W4&lt;&gt;""), W4, IF(AND($C3=$C5, W5&lt;&gt;""), W5, IF(AND($C3=$C6, W6&lt;&gt;""), W6, IF(AND($C3=$C7, W7&lt;&gt;""), W7, "")))))</f>
        <v>In BT-197(BT-88)-Procedure, Unpublished Justification Code, we link to the at-voc:non-publication-justification controlled list</v>
      </c>
      <c r="X3" s="90" t="str">
        <f>IF(TMInput!W3&lt;&gt;"", TMInput!W3, IF(AND($C3=$C4, X4&lt;&gt;""), X4, IF(AND($C3=$C5, X5&lt;&gt;""), X5, IF(AND($C3=$C6, X6&lt;&gt;""), X6, IF(AND($C3=$C7, X7&lt;&gt;""), X7, "")))))</f>
        <v>BT-198(BT-88)-Procedure</v>
      </c>
      <c r="Y3" s="90" t="str">
        <f>IF(TMInput!X3&lt;&gt;"", TMInput!X3, IF(AND($C3=$C4, Y4&lt;&gt;""), Y4, IF(AND($C3=$C5, Y5&lt;&gt;""), Y5, IF(AND($C3=$C6, Y6&lt;&gt;""), Y6, IF(AND($C3=$C7, Y7&lt;&gt;""), Y7, "")))))</f>
        <v>Unpublished Accessibility Date (Unpublished Access Date below SDK 1.6)</v>
      </c>
      <c r="Z3" s="90" t="str">
        <f>IF(TMInput!Y3&lt;&gt;"", TMInput!Y3, IF(AND($C3=$C4, Z4&lt;&gt;""), Z4, IF(AND($C3=$C5, Z5&lt;&gt;""), Z5, IF(AND($C3=$C6, Z6&lt;&gt;""), Z6, IF(AND($C3=$C7, Z7&lt;&gt;""), Z7, "")))))</f>
        <v>tedm:MG-langString-hasConfidentialityJustification--NonPublishedInformation-ND-ProcedureFeaturesUnpublish</v>
      </c>
      <c r="AA3" s="90" t="str">
        <f>IF(TMInput!Z3&lt;&gt;"", TMInput!Z3, IF(AND($C3=$C4, AA4&lt;&gt;""), AA4, IF(AND($C3=$C5, AA5&lt;&gt;""), AA5, IF(AND($C3=$C6, AA6&lt;&gt;""), AA6, IF(AND($C3=$C7, AA7&lt;&gt;""), AA7, "")))))</f>
        <v/>
      </c>
      <c r="AB3" s="90" t="str">
        <f>IF(TMInput!AA3&lt;&gt;"", TMInput!AA3, IF(AND($C3=$C4, AB4&lt;&gt;""), AB4, IF(AND($C3=$C5, AB5&lt;&gt;""), AB5, IF(AND($C3=$C6, AB6&lt;&gt;""), AB6, IF(AND($C3=$C7, AB7&lt;&gt;""), AB7, "")))))</f>
        <v>BT-196(BT-88)-Procedure</v>
      </c>
      <c r="AC3" s="90" t="str">
        <f>IF(TMInput!AB3&lt;&gt;"", TMInput!AB3, IF(AND($C3=$C4, AC4&lt;&gt;""), AC4, IF(AND($C3=$C5, AC5&lt;&gt;""), AC5, IF(AND($C3=$C6, AC6&lt;&gt;""), AC6, IF(AND($C3=$C7, AC7&lt;&gt;""), AC7, "")))))</f>
        <v>Unpublished Justification Description of MG-NonPublishedInformation under ND-ProcedureFeaturesUnpublish</v>
      </c>
      <c r="AD3" s="90" t="str">
        <f>IF(TMInput!AC3&lt;&gt;"", TMInput!AC3, IF(AND($C3=$C4, AD4&lt;&gt;""), AD4, IF(AND($C3=$C5, AD5&lt;&gt;""), AD5, IF(AND($C3=$C6, AD6&lt;&gt;""), AD6, IF(AND($C3=$C7, AD7&lt;&gt;""), AD7, "")))))</f>
        <v>BT-196(BT-88)-Procedure-Language</v>
      </c>
      <c r="AE3" s="90" t="str">
        <f>IF(TMInput!AD3&lt;&gt;"", TMInput!AD3, IF(AND($C3=$C4, AE4&lt;&gt;""), AE4, IF(AND($C3=$C5, AE5&lt;&gt;""), AE5, IF(AND($C3=$C6, AE6&lt;&gt;""), AE6, IF(AND($C3=$C7, AE7&lt;&gt;""), AE7, "")))))</f>
        <v>Language of Unpublished Justification Description of MG-NonPublishedInformation under ND-ProcedureFeaturesUnpublish</v>
      </c>
    </row>
    <row r="4">
      <c r="A4" s="85" t="b">
        <f t="shared" si="1"/>
        <v>0</v>
      </c>
      <c r="B4" s="90" t="str">
        <f>IF(AND(TMInput!A4="",$C4&lt;&gt;""),B3,TMInput!A4)</f>
        <v>ND-ProcedureFeaturesUnpublish.rml.ttl</v>
      </c>
      <c r="C4" s="90" t="str">
        <f>TMInput!B4</f>
        <v>tedm:MG-NonPublishedInformation-ND-ProcedureFeaturesUnpublish</v>
      </c>
      <c r="D4" s="85" t="str">
        <f>IF(TMInput!C4&lt;&gt;"", TMInput!C4, IF(AND($C4=$C5, D5&lt;&gt;""), D5, IF(AND($C4=$C6, D6&lt;&gt;""), D6, IF(AND($C4=$C7, D7&lt;&gt;""), D7, IF(AND($C4=$C8, D8&lt;&gt;""), D8, "")))))</f>
        <v>MG-NonPublishedInformation</v>
      </c>
      <c r="E4" s="90" t="str">
        <f>IF(TMInput!D4&lt;&gt;"",TMInput!D4,IF(AND($C4=$C5, E5&lt;&gt;""),E5, IF(AND($C4=$C6, E6&lt;&gt;""), E6,"")))</f>
        <v/>
      </c>
      <c r="F4" s="90" t="str">
        <f>IF(TMInput!E4&lt;&gt;"",TMInput!E4,IF(AND($C4=$C5, F5&lt;&gt;""),F5, IF(AND($C4=$C6, F6&lt;&gt;""), F6,"")))</f>
        <v/>
      </c>
      <c r="G4" s="85" t="str">
        <f>IF(TMInput!F4&lt;&gt;"",TMInput!F4,IF(AND($C4=$C5, G5&lt;&gt;""),G5, IF(AND($C4=$C6, G6&lt;&gt;""), G6,"")))</f>
        <v/>
      </c>
      <c r="H4" s="87" t="str">
        <f>TMInput!G4</f>
        <v>1.4</v>
      </c>
      <c r="I4" s="87" t="str">
        <f>TMInput!H4</f>
        <v/>
      </c>
      <c r="J4" s="90" t="str">
        <f>IF(TMInput!$A4="",J3,TMInput!I4)</f>
        <v/>
      </c>
      <c r="K4" s="85" t="str">
        <f>IF(TMInput!J4&lt;&gt;"",TMInput!J4,IF(AND($C4=$C5, K5&lt;&gt;""),K5, IF(AND($C4=$C6, K6&lt;&gt;""), K6,"")))</f>
        <v/>
      </c>
      <c r="L4" s="85" t="str">
        <f>IF(TMInput!K4&lt;&gt;"",TMInput!K4,IF(AND($C4=$C5, L5&lt;&gt;""),L5, IF(AND($C4=$C6, L6&lt;&gt;""), L6,"")))</f>
        <v/>
      </c>
      <c r="M4" s="90" t="str">
        <f>IF(TMInput!L4&lt;&gt;"",TMInput!L4,IF(AND($C4=$C5, M5&lt;&gt;""),M5, IF(AND($C4=$C6, M6&lt;&gt;""), M6,"")))</f>
        <v/>
      </c>
      <c r="N4" s="90" t="str">
        <f>IF(TMInput!M4&lt;&gt;"",TMInput!M4,IF(AND($C4=$C5, N5&lt;&gt;""),N5, IF(AND($C4=$C6, N6&lt;&gt;""), N6,"")))</f>
        <v/>
      </c>
      <c r="O4" s="90" t="str">
        <f>IF(TMInput!N4&lt;&gt;"",TMInput!N4,IF(AND($C4=$C5, O5&lt;&gt;""),O5, IF(AND($C4=$C6, O6&lt;&gt;""), O6,"")))</f>
        <v/>
      </c>
      <c r="P4" s="85" t="str">
        <f>IF(TMInput!O4&lt;&gt;"",TMInput!O4,IF(AND($C4=$C5, P5&lt;&gt;""),P5, IF(AND($C4=$C6, P6&lt;&gt;""), P6,"")))</f>
        <v/>
      </c>
      <c r="Q4" s="90" t="str">
        <f>IF(TMInput!P4&lt;&gt;"",TMInput!P4,IF(AND($C4=$C5, Q5&lt;&gt;""),Q5, IF(AND($C4=$C6, Q6&lt;&gt;""), Q6,"")))</f>
        <v/>
      </c>
      <c r="R4" s="90" t="str">
        <f>IF(TMInput!Q4&lt;&gt;"", TMInput!Q4, IF(AND(OR($C4&amp;$H4=$C5&amp;$H5, $C4&amp;$I4=$C5&amp;$I5), R5&lt;&gt;""), R5, IF(AND(OR($C4&amp;$H4=$C6&amp;$H6, $C4&amp;$I4=$C6&amp;$I6), R6&lt;&gt;""), R6, IF(AND(OR($C4&amp;$H4=$C7&amp;$H7, $C4&amp;$I4=$C7&amp;$I7), R7&lt;&gt;""), R7, IF(AND(OR($C4&amp;$H4=$C8&amp;$H8, $C4&amp;$I4=$C8&amp;$I8), R8&lt;&gt;""), R8, "")))))</f>
        <v>BT-195(BT-88)-Procedure</v>
      </c>
      <c r="S4" s="90" t="str">
        <f>IF(TMInput!R4&lt;&gt;"", TMInput!R4, IF(AND(OR($C4&amp;$H4=$C5&amp;$H5, $C4&amp;$I4=$C5&amp;$I5), S5&lt;&gt;""), S5, IF(AND(OR($C4&amp;$H4=$C6&amp;$H6, $C4&amp;$I4=$C6&amp;$I6), S6&lt;&gt;""), S6, IF(AND(OR($C4&amp;$H4=$C7&amp;$H7, $C4&amp;$I4=$C7&amp;$I7), S7&lt;&gt;""), S7, IF(AND(OR($C4&amp;$H4=$C8&amp;$H8, $C4&amp;$I4=$C8&amp;$I8), S8&lt;&gt;""), S8, "")))))</f>
        <v>The field BT-195(BT-88)-Procedure, Unpublished Identifier, specifies information to generate the URI of the masked property</v>
      </c>
      <c r="T4" s="90" t="str">
        <f>IF(TMInput!S4&lt;&gt;"", TMInput!S4, IF(AND(OR($C4&amp;$H4=$C5&amp;$H5, $C4&amp;$I4=$C5&amp;$I5), T5&lt;&gt;""), T5, IF(AND(OR($C4&amp;$H4=$C6&amp;$H6, $C4&amp;$I4=$C6&amp;$I6), T6&lt;&gt;""), T6, IF(AND(OR($C4&amp;$H4=$C7&amp;$H7, $C4&amp;$I4=$C7&amp;$I7), T7&lt;&gt;""), T7, IF(AND(OR($C4&amp;$H4=$C8&amp;$H8, $C4&amp;$I4=$C8&amp;$I8), T8&lt;&gt;""), T8, "")))))</f>
        <v>efbc:FieldIdentifierCode/text() = 'pro-fea'</v>
      </c>
      <c r="U4" s="92" t="str">
        <f>IF(TMInput!T4&lt;&gt;"", TMInput!T4, IF(AND($C4=$C5, U5&lt;&gt;""), U5, IF(AND($C4=$C6, U6&lt;&gt;""), U6, IF(AND($C4=$C7, U7&lt;&gt;""), U7, IF(AND($C4=$C8, U8&lt;&gt;""), U8, "")))))</f>
        <v>http://data.europa.eu/a4g/ontology#hasMainFeature</v>
      </c>
      <c r="V4" s="90" t="str">
        <f>IF(TMInput!U4&lt;&gt;"", TMInput!U4, IF(AND($C4=$C5, V5&lt;&gt;""), V5, IF(AND($C4=$C6, V6&lt;&gt;""), V6, IF(AND($C4=$C7, V7&lt;&gt;""), V7, IF(AND($C4=$C8, V8&lt;&gt;""), V8, "")))))</f>
        <v>BT-197(BT-88)-Procedure</v>
      </c>
      <c r="W4" s="90" t="str">
        <f>IF(TMInput!V4&lt;&gt;"", TMInput!V4, IF(AND($C4=$C5, W5&lt;&gt;""), W5, IF(AND($C4=$C6, W6&lt;&gt;""), W6, IF(AND($C4=$C7, W7&lt;&gt;""), W7, IF(AND($C4=$C8, W8&lt;&gt;""), W8, "")))))</f>
        <v>In BT-197(BT-88)-Procedure, Unpublished Justification Code, we link to the at-voc:non-publication-justification controlled list</v>
      </c>
      <c r="X4" s="90" t="str">
        <f>IF(TMInput!W4&lt;&gt;"", TMInput!W4, IF(AND($C4=$C5, X5&lt;&gt;""), X5, IF(AND($C4=$C6, X6&lt;&gt;""), X6, IF(AND($C4=$C7, X7&lt;&gt;""), X7, IF(AND($C4=$C8, X8&lt;&gt;""), X8, "")))))</f>
        <v>BT-198(BT-88)-Procedure</v>
      </c>
      <c r="Y4" s="90" t="str">
        <f>IF(TMInput!X4&lt;&gt;"", TMInput!X4, IF(AND($C4=$C5, Y5&lt;&gt;""), Y5, IF(AND($C4=$C6, Y6&lt;&gt;""), Y6, IF(AND($C4=$C7, Y7&lt;&gt;""), Y7, IF(AND($C4=$C8, Y8&lt;&gt;""), Y8, "")))))</f>
        <v>Unpublished Accessibility Date (Unpublished Access Date below SDK 1.6)</v>
      </c>
      <c r="Z4" s="90" t="str">
        <f>IF(TMInput!Y4&lt;&gt;"", TMInput!Y4, IF(AND($C4=$C5, Z5&lt;&gt;""), Z5, IF(AND($C4=$C6, Z6&lt;&gt;""), Z6, IF(AND($C4=$C7, Z7&lt;&gt;""), Z7, IF(AND($C4=$C8, Z8&lt;&gt;""), Z8, "")))))</f>
        <v>tedm:MG-langString-hasConfidentialityJustification--NonPublishedInformation-ND-ProcedureFeaturesUnpublish</v>
      </c>
      <c r="AA4" s="90" t="str">
        <f>IF(TMInput!Z4&lt;&gt;"", TMInput!Z4, IF(AND($C4=$C5, AA5&lt;&gt;""), AA5, IF(AND($C4=$C6, AA6&lt;&gt;""), AA6, IF(AND($C4=$C7, AA7&lt;&gt;""), AA7, IF(AND($C4=$C8, AA8&lt;&gt;""), AA8, "")))))</f>
        <v/>
      </c>
      <c r="AB4" s="90" t="str">
        <f>IF(TMInput!AA4&lt;&gt;"", TMInput!AA4, IF(AND($C4=$C5, AB5&lt;&gt;""), AB5, IF(AND($C4=$C6, AB6&lt;&gt;""), AB6, IF(AND($C4=$C7, AB7&lt;&gt;""), AB7, IF(AND($C4=$C8, AB8&lt;&gt;""), AB8, "")))))</f>
        <v>BT-196(BT-88)-Procedure</v>
      </c>
      <c r="AC4" s="90" t="str">
        <f>IF(TMInput!AB4&lt;&gt;"", TMInput!AB4, IF(AND($C4=$C5, AC5&lt;&gt;""), AC5, IF(AND($C4=$C6, AC6&lt;&gt;""), AC6, IF(AND($C4=$C7, AC7&lt;&gt;""), AC7, IF(AND($C4=$C8, AC8&lt;&gt;""), AC8, "")))))</f>
        <v>Unpublished Justification Description of MG-NonPublishedInformation under ND-ProcedureFeaturesUnpublish</v>
      </c>
      <c r="AD4" s="90" t="str">
        <f>IF(TMInput!AC4&lt;&gt;"", TMInput!AC4, IF(AND($C4=$C5, AD5&lt;&gt;""), AD5, IF(AND($C4=$C6, AD6&lt;&gt;""), AD6, IF(AND($C4=$C7, AD7&lt;&gt;""), AD7, IF(AND($C4=$C8, AD8&lt;&gt;""), AD8, "")))))</f>
        <v>BT-196(BT-88)-Procedure-Language</v>
      </c>
      <c r="AE4" s="90" t="str">
        <f>IF(TMInput!AD4&lt;&gt;"", TMInput!AD4, IF(AND($C4=$C5, AE5&lt;&gt;""), AE5, IF(AND($C4=$C6, AE6&lt;&gt;""), AE6, IF(AND($C4=$C7, AE7&lt;&gt;""), AE7, IF(AND($C4=$C8, AE8&lt;&gt;""), AE8, "")))))</f>
        <v>Language of Unpublished Justification Description of MG-NonPublishedInformation under ND-ProcedureFeaturesUnpublish</v>
      </c>
    </row>
    <row r="5">
      <c r="A5" s="85" t="b">
        <f t="shared" si="1"/>
        <v>0</v>
      </c>
      <c r="B5" s="90" t="str">
        <f>IF(AND(TMInput!A5="",$C5&lt;&gt;""),B4,TMInput!A5)</f>
        <v>ND-ProcedureFeaturesUnpublish.rml.ttl</v>
      </c>
      <c r="C5" s="90" t="str">
        <f>TMInput!B5</f>
        <v>tedm:MG-NonPublishedInformation-ND-ProcedureFeaturesUnpublish</v>
      </c>
      <c r="D5" s="85" t="str">
        <f>IF(TMInput!C5&lt;&gt;"", TMInput!C5, IF(AND($C5=$C6, D6&lt;&gt;""), D6, IF(AND($C5=$C7, D7&lt;&gt;""), D7, IF(AND($C5=$C8, D8&lt;&gt;""), D8, IF(AND($C5=$C9, D9&lt;&gt;""), D9, "")))))</f>
        <v/>
      </c>
      <c r="E5" s="90" t="str">
        <f>IF(TMInput!D5&lt;&gt;"",TMInput!D5,IF(AND($C5=$C6, E6&lt;&gt;""),E6, IF(AND($C5=$C7, E7&lt;&gt;""), E7,"")))</f>
        <v/>
      </c>
      <c r="F5" s="90" t="str">
        <f>IF(TMInput!E5&lt;&gt;"",TMInput!E5,IF(AND($C5=$C6, F6&lt;&gt;""),F6, IF(AND($C5=$C7, F7&lt;&gt;""), F7,"")))</f>
        <v/>
      </c>
      <c r="G5" s="85" t="str">
        <f>IF(TMInput!F5&lt;&gt;"",TMInput!F5,IF(AND($C5=$C6, G6&lt;&gt;""),G6, IF(AND($C5=$C7, G7&lt;&gt;""), G7,"")))</f>
        <v/>
      </c>
      <c r="H5" s="87" t="str">
        <f>TMInput!G5</f>
        <v>1.4</v>
      </c>
      <c r="I5" s="87" t="str">
        <f>TMInput!H5</f>
        <v/>
      </c>
      <c r="J5" s="90" t="str">
        <f>IF(TMInput!$A5="",J4,TMInput!I5)</f>
        <v/>
      </c>
      <c r="K5" s="85" t="str">
        <f>IF(TMInput!J5&lt;&gt;"",TMInput!J5,IF(AND($C5=$C6, K6&lt;&gt;""),K6, IF(AND($C5=$C7, K7&lt;&gt;""), K7,"")))</f>
        <v/>
      </c>
      <c r="L5" s="85" t="str">
        <f>IF(TMInput!K5&lt;&gt;"",TMInput!K5,IF(AND($C5=$C6, L6&lt;&gt;""),L6, IF(AND($C5=$C7, L7&lt;&gt;""), L7,"")))</f>
        <v/>
      </c>
      <c r="M5" s="90" t="str">
        <f>IF(TMInput!L5&lt;&gt;"",TMInput!L5,IF(AND($C5=$C6, M6&lt;&gt;""),M6, IF(AND($C5=$C7, M7&lt;&gt;""), M7,"")))</f>
        <v/>
      </c>
      <c r="N5" s="90" t="str">
        <f>IF(TMInput!M5&lt;&gt;"",TMInput!M5,IF(AND($C5=$C6, N6&lt;&gt;""),N6, IF(AND($C5=$C7, N7&lt;&gt;""), N7,"")))</f>
        <v/>
      </c>
      <c r="O5" s="90" t="str">
        <f>IF(TMInput!N5&lt;&gt;"",TMInput!N5,IF(AND($C5=$C6, O6&lt;&gt;""),O6, IF(AND($C5=$C7, O7&lt;&gt;""), O7,"")))</f>
        <v/>
      </c>
      <c r="P5" s="85" t="str">
        <f>IF(TMInput!O5&lt;&gt;"",TMInput!O5,IF(AND($C5=$C6, P6&lt;&gt;""),P6, IF(AND($C5=$C7, P7&lt;&gt;""), P7,"")))</f>
        <v/>
      </c>
      <c r="Q5" s="90" t="str">
        <f>IF(TMInput!P5&lt;&gt;"",TMInput!P5,IF(AND($C5=$C6, Q6&lt;&gt;""),Q6, IF(AND($C5=$C7, Q7&lt;&gt;""), Q7,"")))</f>
        <v/>
      </c>
      <c r="R5" s="90" t="str">
        <f>IF(TMInput!Q5&lt;&gt;"", TMInput!Q5, IF(AND(OR($C5&amp;$H5=$C6&amp;$H6, $C5&amp;$I5=$C6&amp;$I6), R6&lt;&gt;""), R6, IF(AND(OR($C5&amp;$H5=$C7&amp;$H7, $C5&amp;$I5=$C7&amp;$I7), R7&lt;&gt;""), R7, IF(AND(OR($C5&amp;$H5=$C8&amp;$H8, $C5&amp;$I5=$C8&amp;$I8), R8&lt;&gt;""), R8, IF(AND(OR($C5&amp;$H5=$C9&amp;$H9, $C5&amp;$I5=$C9&amp;$I9), R9&lt;&gt;""), R9, "")))))</f>
        <v/>
      </c>
      <c r="S5" s="90" t="str">
        <f>IF(TMInput!R5&lt;&gt;"", TMInput!R5, IF(AND(OR($C5&amp;$H5=$C6&amp;$H6, $C5&amp;$I5=$C6&amp;$I6), S6&lt;&gt;""), S6, IF(AND(OR($C5&amp;$H5=$C7&amp;$H7, $C5&amp;$I5=$C7&amp;$I7), S7&lt;&gt;""), S7, IF(AND(OR($C5&amp;$H5=$C8&amp;$H8, $C5&amp;$I5=$C8&amp;$I8), S8&lt;&gt;""), S8, IF(AND(OR($C5&amp;$H5=$C9&amp;$H9, $C5&amp;$I5=$C9&amp;$I9), S9&lt;&gt;""), S9, "")))))</f>
        <v/>
      </c>
      <c r="T5" s="90" t="str">
        <f>IF(TMInput!S5&lt;&gt;"", TMInput!S5, IF(AND(OR($C5&amp;$H5=$C6&amp;$H6, $C5&amp;$I5=$C6&amp;$I6), T6&lt;&gt;""), T6, IF(AND(OR($C5&amp;$H5=$C7&amp;$H7, $C5&amp;$I5=$C7&amp;$I7), T7&lt;&gt;""), T7, IF(AND(OR($C5&amp;$H5=$C8&amp;$H8, $C5&amp;$I5=$C8&amp;$I8), T8&lt;&gt;""), T8, IF(AND(OR($C5&amp;$H5=$C9&amp;$H9, $C5&amp;$I5=$C9&amp;$I9), T9&lt;&gt;""), T9, "")))))</f>
        <v/>
      </c>
      <c r="U5" s="90" t="str">
        <f>IF(TMInput!T5&lt;&gt;"", TMInput!T5, IF(AND($C5=$C6, U6&lt;&gt;""), U6, IF(AND($C5=$C7, U7&lt;&gt;""), U7, IF(AND($C5=$C8, U8&lt;&gt;""), U8, IF(AND($C5=$C9, U9&lt;&gt;""), U9, "")))))</f>
        <v/>
      </c>
      <c r="V5" s="90" t="str">
        <f>IF(TMInput!U5&lt;&gt;"", TMInput!U5, IF(AND($C5=$C6, V6&lt;&gt;""), V6, IF(AND($C5=$C7, V7&lt;&gt;""), V7, IF(AND($C5=$C8, V8&lt;&gt;""), V8, IF(AND($C5=$C9, V9&lt;&gt;""), V9, "")))))</f>
        <v>BT-197(BT-88)-Procedure</v>
      </c>
      <c r="W5" s="90" t="str">
        <f>IF(TMInput!V5&lt;&gt;"", TMInput!V5, IF(AND($C5=$C6, W6&lt;&gt;""), W6, IF(AND($C5=$C7, W7&lt;&gt;""), W7, IF(AND($C5=$C8, W8&lt;&gt;""), W8, IF(AND($C5=$C9, W9&lt;&gt;""), W9, "")))))</f>
        <v>In BT-197(BT-88)-Procedure, Unpublished Justification Code, we link to the at-voc:non-publication-justification controlled list</v>
      </c>
      <c r="X5" s="90" t="str">
        <f>IF(TMInput!W5&lt;&gt;"", TMInput!W5, IF(AND($C5=$C6, X6&lt;&gt;""), X6, IF(AND($C5=$C7, X7&lt;&gt;""), X7, IF(AND($C5=$C8, X8&lt;&gt;""), X8, IF(AND($C5=$C9, X9&lt;&gt;""), X9, "")))))</f>
        <v>BT-198(BT-88)-Procedure</v>
      </c>
      <c r="Y5" s="90" t="str">
        <f>IF(TMInput!X5&lt;&gt;"", TMInput!X5, IF(AND($C5=$C6, Y6&lt;&gt;""), Y6, IF(AND($C5=$C7, Y7&lt;&gt;""), Y7, IF(AND($C5=$C8, Y8&lt;&gt;""), Y8, IF(AND($C5=$C9, Y9&lt;&gt;""), Y9, "")))))</f>
        <v>Unpublished Accessibility Date (Unpublished Access Date below SDK 1.6)</v>
      </c>
      <c r="Z5" s="90" t="str">
        <f>IF(TMInput!Y5&lt;&gt;"", TMInput!Y5, IF(AND($C5=$C6, Z6&lt;&gt;""), Z6, IF(AND($C5=$C7, Z7&lt;&gt;""), Z7, IF(AND($C5=$C8, Z8&lt;&gt;""), Z8, IF(AND($C5=$C9, Z9&lt;&gt;""), Z9, "")))))</f>
        <v>tedm:MG-langString-hasConfidentialityJustification--NonPublishedInformation-ND-ProcedureFeaturesUnpublish</v>
      </c>
      <c r="AA5" s="90" t="str">
        <f>IF(TMInput!Z5&lt;&gt;"", TMInput!Z5, IF(AND($C5=$C6, AA6&lt;&gt;""), AA6, IF(AND($C5=$C7, AA7&lt;&gt;""), AA7, IF(AND($C5=$C8, AA8&lt;&gt;""), AA8, IF(AND($C5=$C9, AA9&lt;&gt;""), AA9, "")))))</f>
        <v/>
      </c>
      <c r="AB5" s="90" t="str">
        <f>IF(TMInput!AA5&lt;&gt;"", TMInput!AA5, IF(AND($C5=$C6, AB6&lt;&gt;""), AB6, IF(AND($C5=$C7, AB7&lt;&gt;""), AB7, IF(AND($C5=$C8, AB8&lt;&gt;""), AB8, IF(AND($C5=$C9, AB9&lt;&gt;""), AB9, "")))))</f>
        <v>BT-196(BT-88)-Procedure</v>
      </c>
      <c r="AC5" s="90" t="str">
        <f>IF(TMInput!AB5&lt;&gt;"", TMInput!AB5, IF(AND($C5=$C6, AC6&lt;&gt;""), AC6, IF(AND($C5=$C7, AC7&lt;&gt;""), AC7, IF(AND($C5=$C8, AC8&lt;&gt;""), AC8, IF(AND($C5=$C9, AC9&lt;&gt;""), AC9, "")))))</f>
        <v>Unpublished Justification Description of MG-NonPublishedInformation under ND-ProcedureFeaturesUnpublish</v>
      </c>
      <c r="AD5" s="90" t="str">
        <f>IF(TMInput!AC5&lt;&gt;"", TMInput!AC5, IF(AND($C5=$C6, AD6&lt;&gt;""), AD6, IF(AND($C5=$C7, AD7&lt;&gt;""), AD7, IF(AND($C5=$C8, AD8&lt;&gt;""), AD8, IF(AND($C5=$C9, AD9&lt;&gt;""), AD9, "")))))</f>
        <v>BT-196(BT-88)-Procedure-Language</v>
      </c>
      <c r="AE5" s="90" t="str">
        <f>IF(TMInput!AD5&lt;&gt;"", TMInput!AD5, IF(AND($C5=$C6, AE6&lt;&gt;""), AE6, IF(AND($C5=$C7, AE7&lt;&gt;""), AE7, IF(AND($C5=$C8, AE8&lt;&gt;""), AE8, IF(AND($C5=$C9, AE9&lt;&gt;""), AE9, "")))))</f>
        <v>Language of Unpublished Justification Description of MG-NonPublishedInformation under ND-ProcedureFeaturesUnpublish</v>
      </c>
    </row>
    <row r="6">
      <c r="A6" s="85" t="b">
        <f t="shared" si="1"/>
        <v>0</v>
      </c>
      <c r="B6" s="90" t="str">
        <f>IF(AND(TMInput!A6="",$C6&lt;&gt;""),B5,TMInput!A6)</f>
        <v>ND-ProcedureFeaturesUnpublish.rml.ttl</v>
      </c>
      <c r="C6" s="90" t="str">
        <f>TMInput!B6</f>
        <v>tedm:MG-NonPublishedInformation-ND-ProcedureFeaturesUnpublish</v>
      </c>
      <c r="D6" s="85" t="str">
        <f>IF(TMInput!C6&lt;&gt;"", TMInput!C6, IF(AND($C6=$C7, D7&lt;&gt;""), D7, IF(AND($C6=$C8, D8&lt;&gt;""), D8, IF(AND($C6=$C9, D9&lt;&gt;""), D9, IF(AND($C6=$C10, D10&lt;&gt;""), D10, "")))))</f>
        <v/>
      </c>
      <c r="E6" s="90" t="str">
        <f>IF(TMInput!D6&lt;&gt;"",TMInput!D6,IF(AND($C6=$C7, E7&lt;&gt;""),E7, IF(AND($C6=$C8, E8&lt;&gt;""), E8,"")))</f>
        <v/>
      </c>
      <c r="F6" s="90" t="str">
        <f>IF(TMInput!E6&lt;&gt;"",TMInput!E6,IF(AND($C6=$C7, F7&lt;&gt;""),F7, IF(AND($C6=$C8, F8&lt;&gt;""), F8,"")))</f>
        <v/>
      </c>
      <c r="G6" s="85" t="str">
        <f>IF(TMInput!F6&lt;&gt;"",TMInput!F6,IF(AND($C6=$C7, G7&lt;&gt;""),G7, IF(AND($C6=$C8, G8&lt;&gt;""), G8,"")))</f>
        <v/>
      </c>
      <c r="H6" s="87" t="str">
        <f>TMInput!G6</f>
        <v>1.4</v>
      </c>
      <c r="I6" s="87" t="str">
        <f>TMInput!H6</f>
        <v/>
      </c>
      <c r="J6" s="90" t="str">
        <f>IF(TMInput!$A6="",J5,TMInput!I6)</f>
        <v/>
      </c>
      <c r="K6" s="85" t="str">
        <f>IF(TMInput!J6&lt;&gt;"",TMInput!J6,IF(AND($C6=$C7, K7&lt;&gt;""),K7, IF(AND($C6=$C8, K8&lt;&gt;""), K8,"")))</f>
        <v/>
      </c>
      <c r="L6" s="85" t="str">
        <f>IF(TMInput!K6&lt;&gt;"",TMInput!K6,IF(AND($C6=$C7, L7&lt;&gt;""),L7, IF(AND($C6=$C8, L8&lt;&gt;""), L8,"")))</f>
        <v/>
      </c>
      <c r="M6" s="90" t="str">
        <f>IF(TMInput!L6&lt;&gt;"",TMInput!L6,IF(AND($C6=$C7, M7&lt;&gt;""),M7, IF(AND($C6=$C8, M8&lt;&gt;""), M8,"")))</f>
        <v/>
      </c>
      <c r="N6" s="90" t="str">
        <f>IF(TMInput!M6&lt;&gt;"",TMInput!M6,IF(AND($C6=$C7, N7&lt;&gt;""),N7, IF(AND($C6=$C8, N8&lt;&gt;""), N8,"")))</f>
        <v/>
      </c>
      <c r="O6" s="90" t="str">
        <f>IF(TMInput!N6&lt;&gt;"",TMInput!N6,IF(AND($C6=$C7, O7&lt;&gt;""),O7, IF(AND($C6=$C8, O8&lt;&gt;""), O8,"")))</f>
        <v/>
      </c>
      <c r="P6" s="85" t="str">
        <f>IF(TMInput!O6&lt;&gt;"",TMInput!O6,IF(AND($C6=$C7, P7&lt;&gt;""),P7, IF(AND($C6=$C8, P8&lt;&gt;""), P8,"")))</f>
        <v/>
      </c>
      <c r="Q6" s="90" t="str">
        <f>IF(TMInput!P6&lt;&gt;"",TMInput!P6,IF(AND($C6=$C7, Q7&lt;&gt;""),Q7, IF(AND($C6=$C8, Q8&lt;&gt;""), Q8,"")))</f>
        <v/>
      </c>
      <c r="R6" s="90" t="str">
        <f>IF(TMInput!Q6&lt;&gt;"", TMInput!Q6, IF(AND(OR($C6&amp;$H6=$C7&amp;$H7, $C6&amp;$I6=$C7&amp;$I7), R7&lt;&gt;""), R7, IF(AND(OR($C6&amp;$H6=$C8&amp;$H8, $C6&amp;$I6=$C8&amp;$I8), R8&lt;&gt;""), R8, IF(AND(OR($C6&amp;$H6=$C9&amp;$H9, $C6&amp;$I6=$C9&amp;$I9), R9&lt;&gt;""), R9, IF(AND(OR($C6&amp;$H6=$C10&amp;$H10, $C6&amp;$I6=$C10&amp;$I10), R10&lt;&gt;""), R10, "")))))</f>
        <v/>
      </c>
      <c r="S6" s="90" t="str">
        <f>IF(TMInput!R6&lt;&gt;"", TMInput!R6, IF(AND(OR($C6&amp;$H6=$C7&amp;$H7, $C6&amp;$I6=$C7&amp;$I7), S7&lt;&gt;""), S7, IF(AND(OR($C6&amp;$H6=$C8&amp;$H8, $C6&amp;$I6=$C8&amp;$I8), S8&lt;&gt;""), S8, IF(AND(OR($C6&amp;$H6=$C9&amp;$H9, $C6&amp;$I6=$C9&amp;$I9), S9&lt;&gt;""), S9, IF(AND(OR($C6&amp;$H6=$C10&amp;$H10, $C6&amp;$I6=$C10&amp;$I10), S10&lt;&gt;""), S10, "")))))</f>
        <v/>
      </c>
      <c r="T6" s="90" t="str">
        <f>IF(TMInput!S6&lt;&gt;"", TMInput!S6, IF(AND(OR($C6&amp;$H6=$C7&amp;$H7, $C6&amp;$I6=$C7&amp;$I7), T7&lt;&gt;""), T7, IF(AND(OR($C6&amp;$H6=$C8&amp;$H8, $C6&amp;$I6=$C8&amp;$I8), T8&lt;&gt;""), T8, IF(AND(OR($C6&amp;$H6=$C9&amp;$H9, $C6&amp;$I6=$C9&amp;$I9), T9&lt;&gt;""), T9, IF(AND(OR($C6&amp;$H6=$C10&amp;$H10, $C6&amp;$I6=$C10&amp;$I10), T10&lt;&gt;""), T10, "")))))</f>
        <v/>
      </c>
      <c r="U6" s="90" t="str">
        <f>IF(TMInput!T6&lt;&gt;"", TMInput!T6, IF(AND($C6=$C7, U7&lt;&gt;""), U7, IF(AND($C6=$C8, U8&lt;&gt;""), U8, IF(AND($C6=$C9, U9&lt;&gt;""), U9, IF(AND($C6=$C10, U10&lt;&gt;""), U10, "")))))</f>
        <v/>
      </c>
      <c r="V6" s="90" t="str">
        <f>IF(TMInput!U6&lt;&gt;"", TMInput!U6, IF(AND($C6=$C7, V7&lt;&gt;""), V7, IF(AND($C6=$C8, V8&lt;&gt;""), V8, IF(AND($C6=$C9, V9&lt;&gt;""), V9, IF(AND($C6=$C10, V10&lt;&gt;""), V10, "")))))</f>
        <v>BT-197(BT-88)-Procedure</v>
      </c>
      <c r="W6" s="90" t="str">
        <f>IF(TMInput!V6&lt;&gt;"", TMInput!V6, IF(AND($C6=$C7, W7&lt;&gt;""), W7, IF(AND($C6=$C8, W8&lt;&gt;""), W8, IF(AND($C6=$C9, W9&lt;&gt;""), W9, IF(AND($C6=$C10, W10&lt;&gt;""), W10, "")))))</f>
        <v>In BT-197(BT-88)-Procedure, Unpublished Justification Code, we link to the at-voc:non-publication-justification controlled list</v>
      </c>
      <c r="X6" s="90" t="str">
        <f>IF(TMInput!W6&lt;&gt;"", TMInput!W6, IF(AND($C6=$C7, X7&lt;&gt;""), X7, IF(AND($C6=$C8, X8&lt;&gt;""), X8, IF(AND($C6=$C9, X9&lt;&gt;""), X9, IF(AND($C6=$C10, X10&lt;&gt;""), X10, "")))))</f>
        <v>BT-198(BT-88)-Procedure</v>
      </c>
      <c r="Y6" s="90" t="str">
        <f>IF(TMInput!X6&lt;&gt;"", TMInput!X6, IF(AND($C6=$C7, Y7&lt;&gt;""), Y7, IF(AND($C6=$C8, Y8&lt;&gt;""), Y8, IF(AND($C6=$C9, Y9&lt;&gt;""), Y9, IF(AND($C6=$C10, Y10&lt;&gt;""), Y10, "")))))</f>
        <v>Unpublished Accessibility Date (Unpublished Access Date below SDK 1.6)</v>
      </c>
      <c r="Z6" s="90" t="str">
        <f>IF(TMInput!Y6&lt;&gt;"", TMInput!Y6, IF(AND($C6=$C7, Z7&lt;&gt;""), Z7, IF(AND($C6=$C8, Z8&lt;&gt;""), Z8, IF(AND($C6=$C9, Z9&lt;&gt;""), Z9, IF(AND($C6=$C10, Z10&lt;&gt;""), Z10, "")))))</f>
        <v>tedm:MG-langString-hasConfidentialityJustification--NonPublishedInformation-ND-ProcedureFeaturesUnpublish</v>
      </c>
      <c r="AA6" s="90" t="str">
        <f>IF(TMInput!Z6&lt;&gt;"", TMInput!Z6, IF(AND($C6=$C7, AA7&lt;&gt;""), AA7, IF(AND($C6=$C8, AA8&lt;&gt;""), AA8, IF(AND($C6=$C9, AA9&lt;&gt;""), AA9, IF(AND($C6=$C10, AA10&lt;&gt;""), AA10, "")))))</f>
        <v/>
      </c>
      <c r="AB6" s="90" t="str">
        <f>IF(TMInput!AA6&lt;&gt;"", TMInput!AA6, IF(AND($C6=$C7, AB7&lt;&gt;""), AB7, IF(AND($C6=$C8, AB8&lt;&gt;""), AB8, IF(AND($C6=$C9, AB9&lt;&gt;""), AB9, IF(AND($C6=$C10, AB10&lt;&gt;""), AB10, "")))))</f>
        <v/>
      </c>
      <c r="AC6" s="90" t="str">
        <f>IF(TMInput!AB6&lt;&gt;"", TMInput!AB6, IF(AND($C6=$C7, AC7&lt;&gt;""), AC7, IF(AND($C6=$C8, AC8&lt;&gt;""), AC8, IF(AND($C6=$C9, AC9&lt;&gt;""), AC9, IF(AND($C6=$C10, AC10&lt;&gt;""), AC10, "")))))</f>
        <v/>
      </c>
      <c r="AD6" s="90" t="str">
        <f>IF(TMInput!AC6&lt;&gt;"", TMInput!AC6, IF(AND($C6=$C7, AD7&lt;&gt;""), AD7, IF(AND($C6=$C8, AD8&lt;&gt;""), AD8, IF(AND($C6=$C9, AD9&lt;&gt;""), AD9, IF(AND($C6=$C10, AD10&lt;&gt;""), AD10, "")))))</f>
        <v/>
      </c>
      <c r="AE6" s="90" t="str">
        <f>IF(TMInput!AD6&lt;&gt;"", TMInput!AD6, IF(AND($C6=$C7, AE7&lt;&gt;""), AE7, IF(AND($C6=$C8, AE8&lt;&gt;""), AE8, IF(AND($C6=$C9, AE9&lt;&gt;""), AE9, IF(AND($C6=$C10, AE10&lt;&gt;""), AE10, "")))))</f>
        <v/>
      </c>
    </row>
    <row r="7">
      <c r="A7" s="85" t="b">
        <f t="shared" si="1"/>
        <v>0</v>
      </c>
      <c r="B7" s="90" t="str">
        <f>IF(AND(TMInput!A7="",$C7&lt;&gt;""),B6,TMInput!A7)</f>
        <v>ND-ProcedureFeaturesUnpublish.rml.ttl</v>
      </c>
      <c r="C7" s="90" t="str">
        <f>TMInput!B7</f>
        <v>tedm:MG-NonPublishedInformation-ND-ProcedureFeaturesUnpublish</v>
      </c>
      <c r="D7" s="85" t="str">
        <f>IF(TMInput!C7&lt;&gt;"", TMInput!C7, IF(AND($C7=$C8, D8&lt;&gt;""), D8, IF(AND($C7=$C9, D9&lt;&gt;""), D9, IF(AND($C7=$C10, D10&lt;&gt;""), D10, IF(AND($C7=$C11, D11&lt;&gt;""), D11, "")))))</f>
        <v/>
      </c>
      <c r="E7" s="90" t="str">
        <f>IF(TMInput!D7&lt;&gt;"",TMInput!D7,IF(AND($C7=$C8, E8&lt;&gt;""),E8, IF(AND($C7=$C9, E9&lt;&gt;""), E9,"")))</f>
        <v/>
      </c>
      <c r="F7" s="90" t="str">
        <f>IF(TMInput!E7&lt;&gt;"",TMInput!E7,IF(AND($C7=$C8, F8&lt;&gt;""),F8, IF(AND($C7=$C9, F9&lt;&gt;""), F9,"")))</f>
        <v/>
      </c>
      <c r="G7" s="85" t="str">
        <f>IF(TMInput!F7&lt;&gt;"",TMInput!F7,IF(AND($C7=$C8, G8&lt;&gt;""),G8, IF(AND($C7=$C9, G9&lt;&gt;""), G9,"")))</f>
        <v/>
      </c>
      <c r="H7" s="87" t="str">
        <f>TMInput!G7</f>
        <v>1.4</v>
      </c>
      <c r="I7" s="87" t="str">
        <f>TMInput!H7</f>
        <v>1.5</v>
      </c>
      <c r="J7" s="90" t="str">
        <f>IF(TMInput!$A7="",J6,TMInput!I7)</f>
        <v/>
      </c>
      <c r="K7" s="85" t="str">
        <f>IF(TMInput!J7&lt;&gt;"",TMInput!J7,IF(AND($C7=$C8, K8&lt;&gt;""),K8, IF(AND($C7=$C9, K9&lt;&gt;""), K9,"")))</f>
        <v/>
      </c>
      <c r="L7" s="85" t="str">
        <f>IF(TMInput!K7&lt;&gt;"",TMInput!K7,IF(AND($C7=$C8, L8&lt;&gt;""),L8, IF(AND($C7=$C9, L9&lt;&gt;""), L9,"")))</f>
        <v/>
      </c>
      <c r="M7" s="90" t="str">
        <f>IF(TMInput!L7&lt;&gt;"",TMInput!L7,IF(AND($C7=$C8, M8&lt;&gt;""),M8, IF(AND($C7=$C9, M9&lt;&gt;""), M9,"")))</f>
        <v/>
      </c>
      <c r="N7" s="90" t="str">
        <f>IF(TMInput!M7&lt;&gt;"",TMInput!M7,IF(AND($C7=$C8, N8&lt;&gt;""),N8, IF(AND($C7=$C9, N9&lt;&gt;""), N9,"")))</f>
        <v/>
      </c>
      <c r="O7" s="90" t="str">
        <f>IF(TMInput!N7&lt;&gt;"",TMInput!N7,IF(AND($C7=$C8, O8&lt;&gt;""),O8, IF(AND($C7=$C9, O9&lt;&gt;""), O9,"")))</f>
        <v/>
      </c>
      <c r="P7" s="85" t="str">
        <f>IF(TMInput!O7&lt;&gt;"",TMInput!O7,IF(AND($C7=$C8, P8&lt;&gt;""),P8, IF(AND($C7=$C9, P9&lt;&gt;""), P9,"")))</f>
        <v/>
      </c>
      <c r="Q7" s="90" t="str">
        <f>IF(TMInput!P7&lt;&gt;"",TMInput!P7,IF(AND($C7=$C8, Q8&lt;&gt;""),Q8, IF(AND($C7=$C9, Q9&lt;&gt;""), Q9,"")))</f>
        <v/>
      </c>
      <c r="R7" s="90" t="str">
        <f>IF(TMInput!Q7&lt;&gt;"", TMInput!Q7, IF(AND(OR($C7&amp;$H7=$C8&amp;$H8, $C7&amp;$I7=$C8&amp;$I8), R8&lt;&gt;""), R8, IF(AND(OR($C7&amp;$H7=$C9&amp;$H9, $C7&amp;$I7=$C9&amp;$I9), R9&lt;&gt;""), R9, IF(AND(OR($C7&amp;$H7=$C10&amp;$H10, $C7&amp;$I7=$C10&amp;$I10), R10&lt;&gt;""), R10, IF(AND(OR($C7&amp;$H7=$C11&amp;$H11, $C7&amp;$I7=$C11&amp;$I11), R11&lt;&gt;""), R11, "")))))</f>
        <v/>
      </c>
      <c r="S7" s="90" t="str">
        <f>IF(TMInput!R7&lt;&gt;"", TMInput!R7, IF(AND(OR($C7&amp;$H7=$C8&amp;$H8, $C7&amp;$I7=$C8&amp;$I8), S8&lt;&gt;""), S8, IF(AND(OR($C7&amp;$H7=$C9&amp;$H9, $C7&amp;$I7=$C9&amp;$I9), S9&lt;&gt;""), S9, IF(AND(OR($C7&amp;$H7=$C10&amp;$H10, $C7&amp;$I7=$C10&amp;$I10), S10&lt;&gt;""), S10, IF(AND(OR($C7&amp;$H7=$C11&amp;$H11, $C7&amp;$I7=$C11&amp;$I11), S11&lt;&gt;""), S11, "")))))</f>
        <v/>
      </c>
      <c r="T7" s="90" t="str">
        <f>IF(TMInput!S7&lt;&gt;"", TMInput!S7, IF(AND(OR($C7&amp;$H7=$C8&amp;$H8, $C7&amp;$I7=$C8&amp;$I8), T8&lt;&gt;""), T8, IF(AND(OR($C7&amp;$H7=$C9&amp;$H9, $C7&amp;$I7=$C9&amp;$I9), T9&lt;&gt;""), T9, IF(AND(OR($C7&amp;$H7=$C10&amp;$H10, $C7&amp;$I7=$C10&amp;$I10), T10&lt;&gt;""), T10, IF(AND(OR($C7&amp;$H7=$C11&amp;$H11, $C7&amp;$I7=$C11&amp;$I11), T11&lt;&gt;""), T11, "")))))</f>
        <v/>
      </c>
      <c r="U7" s="90" t="str">
        <f>IF(TMInput!T7&lt;&gt;"", TMInput!T7, IF(AND($C7=$C8, U8&lt;&gt;""), U8, IF(AND($C7=$C9, U9&lt;&gt;""), U9, IF(AND($C7=$C10, U10&lt;&gt;""), U10, IF(AND($C7=$C11, U11&lt;&gt;""), U11, "")))))</f>
        <v/>
      </c>
      <c r="V7" s="90" t="str">
        <f>IF(TMInput!U7&lt;&gt;"", TMInput!U7, IF(AND($C7=$C8, V8&lt;&gt;""), V8, IF(AND($C7=$C9, V9&lt;&gt;""), V9, IF(AND($C7=$C10, V10&lt;&gt;""), V10, IF(AND($C7=$C11, V11&lt;&gt;""), V11, "")))))</f>
        <v/>
      </c>
      <c r="W7" s="90" t="str">
        <f>IF(TMInput!V7&lt;&gt;"", TMInput!V7, IF(AND($C7=$C8, W8&lt;&gt;""), W8, IF(AND($C7=$C9, W9&lt;&gt;""), W9, IF(AND($C7=$C10, W10&lt;&gt;""), W10, IF(AND($C7=$C11, W11&lt;&gt;""), W11, "")))))</f>
        <v/>
      </c>
      <c r="X7" s="90" t="str">
        <f>IF(TMInput!W7&lt;&gt;"", TMInput!W7, IF(AND($C7=$C8, X8&lt;&gt;""), X8, IF(AND($C7=$C9, X9&lt;&gt;""), X9, IF(AND($C7=$C10, X10&lt;&gt;""), X10, IF(AND($C7=$C11, X11&lt;&gt;""), X11, "")))))</f>
        <v>BT-198(BT-88)-Procedure</v>
      </c>
      <c r="Y7" s="90" t="str">
        <f>IF(TMInput!X7&lt;&gt;"", TMInput!X7, IF(AND($C7=$C8, Y8&lt;&gt;""), Y8, IF(AND($C7=$C9, Y9&lt;&gt;""), Y9, IF(AND($C7=$C10, Y10&lt;&gt;""), Y10, IF(AND($C7=$C11, Y11&lt;&gt;""), Y11, "")))))</f>
        <v>Unpublished Accessibility Date (Unpublished Access Date below SDK 1.6)</v>
      </c>
      <c r="Z7" s="90" t="str">
        <f>IF(TMInput!Y7&lt;&gt;"", TMInput!Y7, IF(AND($C7=$C8, Z8&lt;&gt;""), Z8, IF(AND($C7=$C9, Z9&lt;&gt;""), Z9, IF(AND($C7=$C10, Z10&lt;&gt;""), Z10, IF(AND($C7=$C11, Z11&lt;&gt;""), Z11, "")))))</f>
        <v>tedm:MG-langString-hasConfidentialityJustification--NonPublishedInformation-ND-ProcedureFeaturesUnpublish</v>
      </c>
      <c r="AA7" s="90" t="str">
        <f>IF(TMInput!Z7&lt;&gt;"", TMInput!Z7, IF(AND($C7=$C8, AA8&lt;&gt;""), AA8, IF(AND($C7=$C9, AA9&lt;&gt;""), AA9, IF(AND($C7=$C10, AA10&lt;&gt;""), AA10, IF(AND($C7=$C11, AA11&lt;&gt;""), AA11, "")))))</f>
        <v/>
      </c>
      <c r="AB7" s="90" t="str">
        <f>IF(TMInput!AA7&lt;&gt;"", TMInput!AA7, IF(AND($C7=$C8, AB8&lt;&gt;""), AB8, IF(AND($C7=$C9, AB9&lt;&gt;""), AB9, IF(AND($C7=$C10, AB10&lt;&gt;""), AB10, IF(AND($C7=$C11, AB11&lt;&gt;""), AB11, "")))))</f>
        <v/>
      </c>
      <c r="AC7" s="90" t="str">
        <f>IF(TMInput!AB7&lt;&gt;"", TMInput!AB7, IF(AND($C7=$C8, AC8&lt;&gt;""), AC8, IF(AND($C7=$C9, AC9&lt;&gt;""), AC9, IF(AND($C7=$C10, AC10&lt;&gt;""), AC10, IF(AND($C7=$C11, AC11&lt;&gt;""), AC11, "")))))</f>
        <v/>
      </c>
      <c r="AD7" s="90" t="str">
        <f>IF(TMInput!AC7&lt;&gt;"", TMInput!AC7, IF(AND($C7=$C8, AD8&lt;&gt;""), AD8, IF(AND($C7=$C9, AD9&lt;&gt;""), AD9, IF(AND($C7=$C10, AD10&lt;&gt;""), AD10, IF(AND($C7=$C11, AD11&lt;&gt;""), AD11, "")))))</f>
        <v/>
      </c>
      <c r="AE7" s="90" t="str">
        <f>IF(TMInput!AD7&lt;&gt;"", TMInput!AD7, IF(AND($C7=$C8, AE8&lt;&gt;""), AE8, IF(AND($C7=$C9, AE9&lt;&gt;""), AE9, IF(AND($C7=$C10, AE10&lt;&gt;""), AE10, IF(AND($C7=$C11, AE11&lt;&gt;""), AE11, "")))))</f>
        <v/>
      </c>
    </row>
    <row r="8">
      <c r="A8" s="85" t="b">
        <f t="shared" si="1"/>
        <v>0</v>
      </c>
      <c r="B8" s="90" t="str">
        <f>IF(AND(TMInput!A8="",$C8&lt;&gt;""),B7,TMInput!A8)</f>
        <v>ND-ProcedureFeaturesUnpublish.rml.ttl</v>
      </c>
      <c r="C8" s="90" t="str">
        <f>TMInput!B8</f>
        <v>tedm:MG-NonPublishedInformation-ND-ProcedureFeaturesUnpublish</v>
      </c>
      <c r="D8" s="85" t="str">
        <f>IF(TMInput!C8&lt;&gt;"", TMInput!C8, IF(AND($C8=$C9, D9&lt;&gt;""), D9, IF(AND($C8=$C10, D10&lt;&gt;""), D10, IF(AND($C8=$C11, D11&lt;&gt;""), D11, IF(AND($C8=$C12, D12&lt;&gt;""), D12, "")))))</f>
        <v/>
      </c>
      <c r="E8" s="90" t="str">
        <f>IF(TMInput!D8&lt;&gt;"",TMInput!D8,IF(AND($C8=$C9, E9&lt;&gt;""),E9, IF(AND($C8=$C10, E10&lt;&gt;""), E10,"")))</f>
        <v/>
      </c>
      <c r="F8" s="90" t="str">
        <f>IF(TMInput!E8&lt;&gt;"",TMInput!E8,IF(AND($C8=$C9, F9&lt;&gt;""),F9, IF(AND($C8=$C10, F10&lt;&gt;""), F10,"")))</f>
        <v/>
      </c>
      <c r="G8" s="85" t="str">
        <f>IF(TMInput!F8&lt;&gt;"",TMInput!F8,IF(AND($C8=$C9, G9&lt;&gt;""),G9, IF(AND($C8=$C10, G10&lt;&gt;""), G10,"")))</f>
        <v/>
      </c>
      <c r="H8" s="87" t="str">
        <f>TMInput!G8</f>
        <v>1.6</v>
      </c>
      <c r="I8" s="87" t="str">
        <f>TMInput!H8</f>
        <v/>
      </c>
      <c r="J8" s="90" t="str">
        <f>IF(TMInput!$A8="",J7,TMInput!I8)</f>
        <v/>
      </c>
      <c r="K8" s="85" t="str">
        <f>IF(TMInput!J8&lt;&gt;"",TMInput!J8,IF(AND($C8=$C9, K9&lt;&gt;""),K9, IF(AND($C8=$C10, K10&lt;&gt;""), K10,"")))</f>
        <v/>
      </c>
      <c r="L8" s="85" t="str">
        <f>IF(TMInput!K8&lt;&gt;"",TMInput!K8,IF(AND($C8=$C9, L9&lt;&gt;""),L9, IF(AND($C8=$C10, L10&lt;&gt;""), L10,"")))</f>
        <v/>
      </c>
      <c r="M8" s="90" t="str">
        <f>IF(TMInput!L8&lt;&gt;"",TMInput!L8,IF(AND($C8=$C9, M9&lt;&gt;""),M9, IF(AND($C8=$C10, M10&lt;&gt;""), M10,"")))</f>
        <v/>
      </c>
      <c r="N8" s="90" t="str">
        <f>IF(TMInput!M8&lt;&gt;"",TMInput!M8,IF(AND($C8=$C9, N9&lt;&gt;""),N9, IF(AND($C8=$C10, N10&lt;&gt;""), N10,"")))</f>
        <v/>
      </c>
      <c r="O8" s="90" t="str">
        <f>IF(TMInput!N8&lt;&gt;"",TMInput!N8,IF(AND($C8=$C9, O9&lt;&gt;""),O9, IF(AND($C8=$C10, O10&lt;&gt;""), O10,"")))</f>
        <v/>
      </c>
      <c r="P8" s="85" t="str">
        <f>IF(TMInput!O8&lt;&gt;"",TMInput!O8,IF(AND($C8=$C9, P9&lt;&gt;""),P9, IF(AND($C8=$C10, P10&lt;&gt;""), P10,"")))</f>
        <v/>
      </c>
      <c r="Q8" s="90" t="str">
        <f>IF(TMInput!P8&lt;&gt;"",TMInput!P8,IF(AND($C8=$C9, Q9&lt;&gt;""),Q9, IF(AND($C8=$C10, Q10&lt;&gt;""), Q10,"")))</f>
        <v/>
      </c>
      <c r="R8" s="90" t="str">
        <f>IF(TMInput!Q8&lt;&gt;"", TMInput!Q8, IF(AND(OR($C8&amp;$H8=$C9&amp;$H9, $C8&amp;$I8=$C9&amp;$I9), R9&lt;&gt;""), R9, IF(AND(OR($C8&amp;$H8=$C10&amp;$H10, $C8&amp;$I8=$C10&amp;$I10), R10&lt;&gt;""), R10, IF(AND(OR($C8&amp;$H8=$C11&amp;$H11, $C8&amp;$I8=$C11&amp;$I11), R11&lt;&gt;""), R11, IF(AND(OR($C8&amp;$H8=$C12&amp;$H12, $C8&amp;$I8=$C12&amp;$I12), R12&lt;&gt;""), R12, "")))))</f>
        <v/>
      </c>
      <c r="S8" s="90" t="str">
        <f>IF(TMInput!R8&lt;&gt;"", TMInput!R8, IF(AND(OR($C8&amp;$H8=$C9&amp;$H9, $C8&amp;$I8=$C9&amp;$I9), S9&lt;&gt;""), S9, IF(AND(OR($C8&amp;$H8=$C10&amp;$H10, $C8&amp;$I8=$C10&amp;$I10), S10&lt;&gt;""), S10, IF(AND(OR($C8&amp;$H8=$C11&amp;$H11, $C8&amp;$I8=$C11&amp;$I11), S11&lt;&gt;""), S11, IF(AND(OR($C8&amp;$H8=$C12&amp;$H12, $C8&amp;$I8=$C12&amp;$I12), S12&lt;&gt;""), S12, "")))))</f>
        <v/>
      </c>
      <c r="T8" s="90" t="str">
        <f>IF(TMInput!S8&lt;&gt;"", TMInput!S8, IF(AND(OR($C8&amp;$H8=$C9&amp;$H9, $C8&amp;$I8=$C9&amp;$I9), T9&lt;&gt;""), T9, IF(AND(OR($C8&amp;$H8=$C10&amp;$H10, $C8&amp;$I8=$C10&amp;$I10), T10&lt;&gt;""), T10, IF(AND(OR($C8&amp;$H8=$C11&amp;$H11, $C8&amp;$I8=$C11&amp;$I11), T11&lt;&gt;""), T11, IF(AND(OR($C8&amp;$H8=$C12&amp;$H12, $C8&amp;$I8=$C12&amp;$I12), T12&lt;&gt;""), T12, "")))))</f>
        <v/>
      </c>
      <c r="U8" s="90" t="str">
        <f>IF(TMInput!T8&lt;&gt;"", TMInput!T8, IF(AND($C8=$C9, U9&lt;&gt;""), U9, IF(AND($C8=$C10, U10&lt;&gt;""), U10, IF(AND($C8=$C11, U11&lt;&gt;""), U11, IF(AND($C8=$C12, U12&lt;&gt;""), U12, "")))))</f>
        <v/>
      </c>
      <c r="V8" s="90" t="str">
        <f>IF(TMInput!U8&lt;&gt;"", TMInput!U8, IF(AND($C8=$C9, V9&lt;&gt;""), V9, IF(AND($C8=$C10, V10&lt;&gt;""), V10, IF(AND($C8=$C11, V11&lt;&gt;""), V11, IF(AND($C8=$C12, V12&lt;&gt;""), V12, "")))))</f>
        <v/>
      </c>
      <c r="W8" s="90" t="str">
        <f>IF(TMInput!V8&lt;&gt;"", TMInput!V8, IF(AND($C8=$C9, W9&lt;&gt;""), W9, IF(AND($C8=$C10, W10&lt;&gt;""), W10, IF(AND($C8=$C11, W11&lt;&gt;""), W11, IF(AND($C8=$C12, W12&lt;&gt;""), W12, "")))))</f>
        <v/>
      </c>
      <c r="X8" s="90" t="str">
        <f>IF(TMInput!W8&lt;&gt;"", TMInput!W8, IF(AND($C8=$C9, X9&lt;&gt;""), X9, IF(AND($C8=$C10, X10&lt;&gt;""), X10, IF(AND($C8=$C11, X11&lt;&gt;""), X11, IF(AND($C8=$C12, X12&lt;&gt;""), X12, "")))))</f>
        <v/>
      </c>
      <c r="Y8" s="90" t="str">
        <f>IF(TMInput!X8&lt;&gt;"", TMInput!X8, IF(AND($C8=$C9, Y9&lt;&gt;""), Y9, IF(AND($C8=$C10, Y10&lt;&gt;""), Y10, IF(AND($C8=$C11, Y11&lt;&gt;""), Y11, IF(AND($C8=$C12, Y12&lt;&gt;""), Y12, "")))))</f>
        <v/>
      </c>
      <c r="Z8" s="90" t="str">
        <f>IF(TMInput!Y8&lt;&gt;"", TMInput!Y8, IF(AND($C8=$C9, Z9&lt;&gt;""), Z9, IF(AND($C8=$C10, Z10&lt;&gt;""), Z10, IF(AND($C8=$C11, Z11&lt;&gt;""), Z11, IF(AND($C8=$C12, Z12&lt;&gt;""), Z12, "")))))</f>
        <v>tedm:MG-langString-hasConfidentialityJustification--NonPublishedInformation-ND-ProcedureFeaturesUnpublish</v>
      </c>
      <c r="AA8" s="90" t="str">
        <f>IF(TMInput!Z8&lt;&gt;"", TMInput!Z8, IF(AND($C8=$C9, AA9&lt;&gt;""), AA9, IF(AND($C8=$C10, AA10&lt;&gt;""), AA10, IF(AND($C8=$C11, AA11&lt;&gt;""), AA11, IF(AND($C8=$C12, AA12&lt;&gt;""), AA12, "")))))</f>
        <v/>
      </c>
      <c r="AB8" s="90" t="str">
        <f>IF(TMInput!AA8&lt;&gt;"", TMInput!AA8, IF(AND($C8=$C9, AB9&lt;&gt;""), AB9, IF(AND($C8=$C10, AB10&lt;&gt;""), AB10, IF(AND($C8=$C11, AB11&lt;&gt;""), AB11, IF(AND($C8=$C12, AB12&lt;&gt;""), AB12, "")))))</f>
        <v/>
      </c>
      <c r="AC8" s="90" t="str">
        <f>IF(TMInput!AB8&lt;&gt;"", TMInput!AB8, IF(AND($C8=$C9, AC9&lt;&gt;""), AC9, IF(AND($C8=$C10, AC10&lt;&gt;""), AC10, IF(AND($C8=$C11, AC11&lt;&gt;""), AC11, IF(AND($C8=$C12, AC12&lt;&gt;""), AC12, "")))))</f>
        <v/>
      </c>
      <c r="AD8" s="90" t="str">
        <f>IF(TMInput!AC8&lt;&gt;"", TMInput!AC8, IF(AND($C8=$C9, AD9&lt;&gt;""), AD9, IF(AND($C8=$C10, AD10&lt;&gt;""), AD10, IF(AND($C8=$C11, AD11&lt;&gt;""), AD11, IF(AND($C8=$C12, AD12&lt;&gt;""), AD12, "")))))</f>
        <v/>
      </c>
      <c r="AE8" s="90" t="str">
        <f>IF(TMInput!AD8&lt;&gt;"", TMInput!AD8, IF(AND($C8=$C9, AE9&lt;&gt;""), AE9, IF(AND($C8=$C10, AE10&lt;&gt;""), AE10, IF(AND($C8=$C11, AE11&lt;&gt;""), AE11, IF(AND($C8=$C12, AE12&lt;&gt;""), AE12, "")))))</f>
        <v/>
      </c>
    </row>
    <row r="9">
      <c r="A9" s="85" t="b">
        <f t="shared" si="1"/>
        <v>1</v>
      </c>
      <c r="B9" s="90" t="str">
        <f>IF(AND(TMInput!A9="",$C9&lt;&gt;""),B8,TMInput!A9)</f>
        <v>ND-ProcedureTypeUnpublish.rml.ttl</v>
      </c>
      <c r="C9" s="90" t="str">
        <f>TMInput!B9</f>
        <v>tedm:MG-NonPublishedInformation-ND-ProcedureTypeUnpublish</v>
      </c>
      <c r="D9" s="85" t="str">
        <f>IF(TMInput!C9&lt;&gt;"", TMInput!C9, IF(AND($C9=$C10, D10&lt;&gt;""), D10, IF(AND($C9=$C11, D11&lt;&gt;""), D11, IF(AND($C9=$C12, D12&lt;&gt;""), D12, IF(AND($C9=$C13, D13&lt;&gt;""), D13, "")))))</f>
        <v>MG-NonPublishedInformation</v>
      </c>
      <c r="E9" s="90" t="str">
        <f>IF(TMInput!D9&lt;&gt;"",TMInput!D9,IF(AND($C9=$C10, E10&lt;&gt;""),E10, IF(AND($C9=$C11, E11&lt;&gt;""), E11,"")))</f>
        <v>ND-ProcedureTypeUnpublish</v>
      </c>
      <c r="F9" s="90" t="str">
        <f>IF(TMInput!E9&lt;&gt;"",TMInput!E9,IF(AND($C9=$C10, F10&lt;&gt;""),F10, IF(AND($C9=$C11, F11&lt;&gt;""), F11,"")))</f>
        <v>/*/cac:TenderingProcess/ext:UBLExtensions/ext:UBLExtension/ext:ExtensionContent/efext:EformsExtension/efac:FieldsPrivacy[efbc:FieldIdentifierCode/text()='pro-typ']</v>
      </c>
      <c r="G9" s="85" t="str">
        <f>IF(TMInput!F9&lt;&gt;"",TMInput!F9,IF(AND($C9=$C10, G10&lt;&gt;""),G10, IF(AND($C9=$C11, G11&lt;&gt;""), G11,"")))</f>
        <v>efbc:FieldIdentifierCode/text()='pro-typ'</v>
      </c>
      <c r="H9" s="87" t="str">
        <f>TMInput!G9</f>
        <v>1.4</v>
      </c>
      <c r="I9" s="87" t="str">
        <f>TMInput!H9</f>
        <v/>
      </c>
      <c r="J9" s="90" t="str">
        <f>IF(TMInput!$A9="",J8,TMInput!I9)</f>
        <v/>
      </c>
      <c r="K9" s="85" t="str">
        <f>IF(TMInput!J9&lt;&gt;"",TMInput!J9,IF(AND($C9=$C10, K10&lt;&gt;""),K10, IF(AND($C9=$C11, K11&lt;&gt;""), K11,"")))</f>
        <v>MG-Procedure</v>
      </c>
      <c r="L9" s="85" t="str">
        <f>IF(TMInput!K9&lt;&gt;"",TMInput!K9,IF(AND($C9=$C10, L10&lt;&gt;""),L10, IF(AND($C9=$C11, L11&lt;&gt;""), L11,"")))</f>
        <v>ND-Root</v>
      </c>
      <c r="M9" s="90" t="str">
        <f>IF(TMInput!L9&lt;&gt;"",TMInput!L9,IF(AND($C9=$C10, M10&lt;&gt;""),M10, IF(AND($C9=$C11, M11&lt;&gt;""), M11,"")))</f>
        <v>ND-ProcedureTypeUnpublish (concernsMaskedObject)</v>
      </c>
      <c r="N9" s="90" t="str">
        <f>IF(TMInput!M9&lt;&gt;"",TMInput!M9,IF(AND($C9=$C10, N10&lt;&gt;""),N10, IF(AND($C9=$C11, N11&lt;&gt;""), N11,"")))</f>
        <v>Connection from NonPublishedInformation to Procedure under MG-Procedure_ND-Root</v>
      </c>
      <c r="O9" s="90" t="str">
        <f>IF(TMInput!N9&lt;&gt;"",TMInput!N9,IF(AND($C9=$C10, O10&lt;&gt;""),O10, IF(AND($C9=$C11, O11&lt;&gt;""), O11,"")))</f>
        <v>tedm:MG-Procedure_ND-Root</v>
      </c>
      <c r="P9" s="85" t="str">
        <f>IF(TMInput!O9&lt;&gt;"",TMInput!O9,IF(AND($C9=$C10, P10&lt;&gt;""),P10, IF(AND($C9=$C11, P11&lt;&gt;""), P11,"")))</f>
        <v/>
      </c>
      <c r="Q9" s="90" t="str">
        <f>IF(TMInput!P9&lt;&gt;"",TMInput!P9,IF(AND($C9=$C10, Q10&lt;&gt;""),Q10, IF(AND($C9=$C11, Q11&lt;&gt;""), Q11,"")))</f>
        <v/>
      </c>
      <c r="R9" s="90" t="str">
        <f>IF(TMInput!Q9&lt;&gt;"", TMInput!Q9, IF(AND(OR($C9&amp;$H9=$C10&amp;$H10, $C9&amp;$I9=$C10&amp;$I10), R10&lt;&gt;""), R10, IF(AND(OR($C9&amp;$H9=$C11&amp;$H11, $C9&amp;$I9=$C11&amp;$I11), R11&lt;&gt;""), R11, IF(AND(OR($C9&amp;$H9=$C12&amp;$H12, $C9&amp;$I9=$C12&amp;$I12), R12&lt;&gt;""), R12, IF(AND(OR($C9&amp;$H9=$C13&amp;$H13, $C9&amp;$I9=$C13&amp;$I13), R13&lt;&gt;""), R13, "")))))</f>
        <v>BT-195(BT-105)-Procedure</v>
      </c>
      <c r="S9" s="90" t="str">
        <f>IF(TMInput!R9&lt;&gt;"", TMInput!R9, IF(AND(OR($C9&amp;$H9=$C10&amp;$H10, $C9&amp;$I9=$C10&amp;$I10), S10&lt;&gt;""), S10, IF(AND(OR($C9&amp;$H9=$C11&amp;$H11, $C9&amp;$I9=$C11&amp;$I11), S11&lt;&gt;""), S11, IF(AND(OR($C9&amp;$H9=$C12&amp;$H12, $C9&amp;$I9=$C12&amp;$I12), S12&lt;&gt;""), S12, IF(AND(OR($C9&amp;$H9=$C13&amp;$H13, $C9&amp;$I9=$C13&amp;$I13), S13&lt;&gt;""), S13, "")))))</f>
        <v>The field BT-195(BT-105)-Procedure, Unpublished Identifier, specifies information to generate the URI of the masked property</v>
      </c>
      <c r="T9" s="90" t="str">
        <f>IF(TMInput!S9&lt;&gt;"", TMInput!S9, IF(AND(OR($C9&amp;$H9=$C10&amp;$H10, $C9&amp;$I9=$C10&amp;$I10), T10&lt;&gt;""), T10, IF(AND(OR($C9&amp;$H9=$C11&amp;$H11, $C9&amp;$I9=$C11&amp;$I11), T11&lt;&gt;""), T11, IF(AND(OR($C9&amp;$H9=$C12&amp;$H12, $C9&amp;$I9=$C12&amp;$I12), T12&lt;&gt;""), T12, IF(AND(OR($C9&amp;$H9=$C13&amp;$H13, $C9&amp;$I9=$C13&amp;$I13), T13&lt;&gt;""), T13, "")))))</f>
        <v>efbc:FieldIdentifierCode/text() = 'pro-typ'</v>
      </c>
      <c r="U9" s="92" t="str">
        <f>IF(TMInput!T9&lt;&gt;"", TMInput!T9, IF(AND($C9=$C10, U10&lt;&gt;""), U10, IF(AND($C9=$C11, U11&lt;&gt;""), U11, IF(AND($C9=$C12, U12&lt;&gt;""), U12, IF(AND($C9=$C13, U13&lt;&gt;""), U13, "")))))</f>
        <v>http://data.europa.eu/a4g/ontology#hasProcedureType</v>
      </c>
      <c r="V9" s="90" t="str">
        <f>IF(TMInput!U9&lt;&gt;"", TMInput!U9, IF(AND($C9=$C10, V10&lt;&gt;""), V10, IF(AND($C9=$C11, V11&lt;&gt;""), V11, IF(AND($C9=$C12, V12&lt;&gt;""), V12, IF(AND($C9=$C13, V13&lt;&gt;""), V13, "")))))</f>
        <v>BT-197(BT-105)-Procedure</v>
      </c>
      <c r="W9" s="90" t="str">
        <f>IF(TMInput!V9&lt;&gt;"", TMInput!V9, IF(AND($C9=$C10, W10&lt;&gt;""), W10, IF(AND($C9=$C11, W11&lt;&gt;""), W11, IF(AND($C9=$C12, W12&lt;&gt;""), W12, IF(AND($C9=$C13, W13&lt;&gt;""), W13, "")))))</f>
        <v>In BT-197(BT-105)-Procedure, Unpublished Justification Code, we link to the at-voc:non-publication-justification controlled list</v>
      </c>
      <c r="X9" s="90" t="str">
        <f>IF(TMInput!W9&lt;&gt;"", TMInput!W9, IF(AND($C9=$C10, X10&lt;&gt;""), X10, IF(AND($C9=$C11, X11&lt;&gt;""), X11, IF(AND($C9=$C12, X12&lt;&gt;""), X12, IF(AND($C9=$C13, X13&lt;&gt;""), X13, "")))))</f>
        <v>BT-198(BT-105)-Procedure</v>
      </c>
      <c r="Y9" s="90" t="str">
        <f>IF(TMInput!X9&lt;&gt;"", TMInput!X9, IF(AND($C9=$C10, Y10&lt;&gt;""), Y10, IF(AND($C9=$C11, Y11&lt;&gt;""), Y11, IF(AND($C9=$C12, Y12&lt;&gt;""), Y12, IF(AND($C9=$C13, Y13&lt;&gt;""), Y13, "")))))</f>
        <v>Unpublished Accessibility Date (Unpublished Access Date below SDK 1.6)</v>
      </c>
      <c r="Z9" s="90" t="str">
        <f>IF(TMInput!Y9&lt;&gt;"", TMInput!Y9, IF(AND($C9=$C10, Z10&lt;&gt;""), Z10, IF(AND($C9=$C11, Z11&lt;&gt;""), Z11, IF(AND($C9=$C12, Z12&lt;&gt;""), Z12, IF(AND($C9=$C13, Z13&lt;&gt;""), Z13, "")))))</f>
        <v>tedm:MG-langString-hasConfidentialityJustification--NonPublishedInformation-ND-ProcedureTypeUnpublish</v>
      </c>
      <c r="AA9" s="90" t="str">
        <f>IF(TMInput!Z9&lt;&gt;"", TMInput!Z9, IF(AND($C9=$C10, AA10&lt;&gt;""), AA10, IF(AND($C9=$C11, AA11&lt;&gt;""), AA11, IF(AND($C9=$C12, AA12&lt;&gt;""), AA12, IF(AND($C9=$C13, AA13&lt;&gt;""), AA13, "")))))</f>
        <v>/*/cac:TenderingProcess/ext:UBLExtensions/ext:UBLExtension/ext:ExtensionContent/efext:EformsExtension/efac:FieldsPrivacy[efbc:FieldIdentifierCode/text()='pro-typ']/efbc:ReasonDescription</v>
      </c>
      <c r="AB9" s="90" t="str">
        <f>IF(TMInput!AA9&lt;&gt;"", TMInput!AA9, IF(AND($C9=$C10, AB10&lt;&gt;""), AB10, IF(AND($C9=$C11, AB11&lt;&gt;""), AB11, IF(AND($C9=$C12, AB12&lt;&gt;""), AB12, IF(AND($C9=$C13, AB13&lt;&gt;""), AB13, "")))))</f>
        <v>BT-196(BT-105)-Procedure</v>
      </c>
      <c r="AC9" s="90" t="str">
        <f>IF(TMInput!AB9&lt;&gt;"", TMInput!AB9, IF(AND($C9=$C10, AC10&lt;&gt;""), AC10, IF(AND($C9=$C11, AC11&lt;&gt;""), AC11, IF(AND($C9=$C12, AC12&lt;&gt;""), AC12, IF(AND($C9=$C13, AC13&lt;&gt;""), AC13, "")))))</f>
        <v>Unpublished Justification Description of MG-NonPublishedInformation under ND-ProcedureTypeUnpublish</v>
      </c>
      <c r="AD9" s="90" t="str">
        <f>IF(TMInput!AC9&lt;&gt;"", TMInput!AC9, IF(AND($C9=$C10, AD10&lt;&gt;""), AD10, IF(AND($C9=$C11, AD11&lt;&gt;""), AD11, IF(AND($C9=$C12, AD12&lt;&gt;""), AD12, IF(AND($C9=$C13, AD13&lt;&gt;""), AD13, "")))))</f>
        <v>BT-196(BT-105)-Procedure-Language</v>
      </c>
      <c r="AE9" s="90" t="str">
        <f>IF(TMInput!AD9&lt;&gt;"", TMInput!AD9, IF(AND($C9=$C10, AE10&lt;&gt;""), AE10, IF(AND($C9=$C11, AE11&lt;&gt;""), AE11, IF(AND($C9=$C12, AE12&lt;&gt;""), AE12, IF(AND($C9=$C13, AE13&lt;&gt;""), AE13, "")))))</f>
        <v>Language of Unpublished Justification Description of MG-NonPublishedInformation under ND-ProcedureTypeUnpublish</v>
      </c>
    </row>
    <row r="10">
      <c r="A10" s="85" t="b">
        <f t="shared" si="1"/>
        <v>0</v>
      </c>
      <c r="B10" s="90" t="str">
        <f>IF(AND(TMInput!A10="",$C10&lt;&gt;""),B9,TMInput!A10)</f>
        <v>ND-ProcedureTypeUnpublish.rml.ttl</v>
      </c>
      <c r="C10" s="90" t="str">
        <f>TMInput!B10</f>
        <v>tedm:MG-NonPublishedInformation-ND-ProcedureTypeUnpublish</v>
      </c>
      <c r="D10" s="85" t="str">
        <f>IF(TMInput!C10&lt;&gt;"", TMInput!C10, IF(AND($C10=$C11, D11&lt;&gt;""), D11, IF(AND($C10=$C12, D12&lt;&gt;""), D12, IF(AND($C10=$C13, D13&lt;&gt;""), D13, IF(AND($C10=$C14, D14&lt;&gt;""), D14, "")))))</f>
        <v>MG-NonPublishedInformation</v>
      </c>
      <c r="E10" s="90" t="str">
        <f>IF(TMInput!D10&lt;&gt;"",TMInput!D10,IF(AND($C10=$C11, E11&lt;&gt;""),E11, IF(AND($C10=$C12, E12&lt;&gt;""), E12,"")))</f>
        <v/>
      </c>
      <c r="F10" s="90" t="str">
        <f>IF(TMInput!E10&lt;&gt;"",TMInput!E10,IF(AND($C10=$C11, F11&lt;&gt;""),F11, IF(AND($C10=$C12, F12&lt;&gt;""), F12,"")))</f>
        <v/>
      </c>
      <c r="G10" s="85" t="str">
        <f>IF(TMInput!F10&lt;&gt;"",TMInput!F10,IF(AND($C10=$C11, G11&lt;&gt;""),G11, IF(AND($C10=$C12, G12&lt;&gt;""), G12,"")))</f>
        <v/>
      </c>
      <c r="H10" s="87" t="str">
        <f>TMInput!G10</f>
        <v>1.4</v>
      </c>
      <c r="I10" s="87" t="str">
        <f>TMInput!H10</f>
        <v/>
      </c>
      <c r="J10" s="90" t="str">
        <f>IF(TMInput!$A10="",J9,TMInput!I10)</f>
        <v/>
      </c>
      <c r="K10" s="85" t="str">
        <f>IF(TMInput!J10&lt;&gt;"",TMInput!J10,IF(AND($C10=$C11, K11&lt;&gt;""),K11, IF(AND($C10=$C12, K12&lt;&gt;""), K12,"")))</f>
        <v/>
      </c>
      <c r="L10" s="85" t="str">
        <f>IF(TMInput!K10&lt;&gt;"",TMInput!K10,IF(AND($C10=$C11, L11&lt;&gt;""),L11, IF(AND($C10=$C12, L12&lt;&gt;""), L12,"")))</f>
        <v/>
      </c>
      <c r="M10" s="90" t="str">
        <f>IF(TMInput!L10&lt;&gt;"",TMInput!L10,IF(AND($C10=$C11, M11&lt;&gt;""),M11, IF(AND($C10=$C12, M12&lt;&gt;""), M12,"")))</f>
        <v/>
      </c>
      <c r="N10" s="90" t="str">
        <f>IF(TMInput!M10&lt;&gt;"",TMInput!M10,IF(AND($C10=$C11, N11&lt;&gt;""),N11, IF(AND($C10=$C12, N12&lt;&gt;""), N12,"")))</f>
        <v/>
      </c>
      <c r="O10" s="90" t="str">
        <f>IF(TMInput!N10&lt;&gt;"",TMInput!N10,IF(AND($C10=$C11, O11&lt;&gt;""),O11, IF(AND($C10=$C12, O12&lt;&gt;""), O12,"")))</f>
        <v/>
      </c>
      <c r="P10" s="85" t="str">
        <f>IF(TMInput!O10&lt;&gt;"",TMInput!O10,IF(AND($C10=$C11, P11&lt;&gt;""),P11, IF(AND($C10=$C12, P12&lt;&gt;""), P12,"")))</f>
        <v/>
      </c>
      <c r="Q10" s="90" t="str">
        <f>IF(TMInput!P10&lt;&gt;"",TMInput!P10,IF(AND($C10=$C11, Q11&lt;&gt;""),Q11, IF(AND($C10=$C12, Q12&lt;&gt;""), Q12,"")))</f>
        <v/>
      </c>
      <c r="R10" s="90" t="str">
        <f>IF(TMInput!Q10&lt;&gt;"", TMInput!Q10, IF(AND(OR($C10&amp;$H10=$C11&amp;$H11, $C10&amp;$I10=$C11&amp;$I11), R11&lt;&gt;""), R11, IF(AND(OR($C10&amp;$H10=$C12&amp;$H12, $C10&amp;$I10=$C12&amp;$I12), R12&lt;&gt;""), R12, IF(AND(OR($C10&amp;$H10=$C13&amp;$H13, $C10&amp;$I10=$C13&amp;$I13), R13&lt;&gt;""), R13, IF(AND(OR($C10&amp;$H10=$C14&amp;$H14, $C10&amp;$I10=$C14&amp;$I14), R14&lt;&gt;""), R14, "")))))</f>
        <v>BT-195(BT-105)-Procedure</v>
      </c>
      <c r="S10" s="90" t="str">
        <f>IF(TMInput!R10&lt;&gt;"", TMInput!R10, IF(AND(OR($C10&amp;$H10=$C11&amp;$H11, $C10&amp;$I10=$C11&amp;$I11), S11&lt;&gt;""), S11, IF(AND(OR($C10&amp;$H10=$C12&amp;$H12, $C10&amp;$I10=$C12&amp;$I12), S12&lt;&gt;""), S12, IF(AND(OR($C10&amp;$H10=$C13&amp;$H13, $C10&amp;$I10=$C13&amp;$I13), S13&lt;&gt;""), S13, IF(AND(OR($C10&amp;$H10=$C14&amp;$H14, $C10&amp;$I10=$C14&amp;$I14), S14&lt;&gt;""), S14, "")))))</f>
        <v>The field BT-195(BT-105)-Procedure, Unpublished Identifier, specifies information to generate the URI of the masked property</v>
      </c>
      <c r="T10" s="90" t="str">
        <f>IF(TMInput!S10&lt;&gt;"", TMInput!S10, IF(AND(OR($C10&amp;$H10=$C11&amp;$H11, $C10&amp;$I10=$C11&amp;$I11), T11&lt;&gt;""), T11, IF(AND(OR($C10&amp;$H10=$C12&amp;$H12, $C10&amp;$I10=$C12&amp;$I12), T12&lt;&gt;""), T12, IF(AND(OR($C10&amp;$H10=$C13&amp;$H13, $C10&amp;$I10=$C13&amp;$I13), T13&lt;&gt;""), T13, IF(AND(OR($C10&amp;$H10=$C14&amp;$H14, $C10&amp;$I10=$C14&amp;$I14), T14&lt;&gt;""), T14, "")))))</f>
        <v>efbc:FieldIdentifierCode/text() = 'pro-typ'</v>
      </c>
      <c r="U10" s="92" t="str">
        <f>IF(TMInput!T10&lt;&gt;"", TMInput!T10, IF(AND($C10=$C11, U11&lt;&gt;""), U11, IF(AND($C10=$C12, U12&lt;&gt;""), U12, IF(AND($C10=$C13, U13&lt;&gt;""), U13, IF(AND($C10=$C14, U14&lt;&gt;""), U14, "")))))</f>
        <v>http://data.europa.eu/a4g/ontology#hasProcedureType</v>
      </c>
      <c r="V10" s="90" t="str">
        <f>IF(TMInput!U10&lt;&gt;"", TMInput!U10, IF(AND($C10=$C11, V11&lt;&gt;""), V11, IF(AND($C10=$C12, V12&lt;&gt;""), V12, IF(AND($C10=$C13, V13&lt;&gt;""), V13, IF(AND($C10=$C14, V14&lt;&gt;""), V14, "")))))</f>
        <v>BT-197(BT-105)-Procedure</v>
      </c>
      <c r="W10" s="90" t="str">
        <f>IF(TMInput!V10&lt;&gt;"", TMInput!V10, IF(AND($C10=$C11, W11&lt;&gt;""), W11, IF(AND($C10=$C12, W12&lt;&gt;""), W12, IF(AND($C10=$C13, W13&lt;&gt;""), W13, IF(AND($C10=$C14, W14&lt;&gt;""), W14, "")))))</f>
        <v>In BT-197(BT-105)-Procedure, Unpublished Justification Code, we link to the at-voc:non-publication-justification controlled list</v>
      </c>
      <c r="X10" s="90" t="str">
        <f>IF(TMInput!W10&lt;&gt;"", TMInput!W10, IF(AND($C10=$C11, X11&lt;&gt;""), X11, IF(AND($C10=$C12, X12&lt;&gt;""), X12, IF(AND($C10=$C13, X13&lt;&gt;""), X13, IF(AND($C10=$C14, X14&lt;&gt;""), X14, "")))))</f>
        <v>BT-198(BT-105)-Procedure</v>
      </c>
      <c r="Y10" s="90" t="str">
        <f>IF(TMInput!X10&lt;&gt;"", TMInput!X10, IF(AND($C10=$C11, Y11&lt;&gt;""), Y11, IF(AND($C10=$C12, Y12&lt;&gt;""), Y12, IF(AND($C10=$C13, Y13&lt;&gt;""), Y13, IF(AND($C10=$C14, Y14&lt;&gt;""), Y14, "")))))</f>
        <v>Unpublished Accessibility Date (Unpublished Access Date below SDK 1.6)</v>
      </c>
      <c r="Z10" s="90" t="str">
        <f>IF(TMInput!Y10&lt;&gt;"", TMInput!Y10, IF(AND($C10=$C11, Z11&lt;&gt;""), Z11, IF(AND($C10=$C12, Z12&lt;&gt;""), Z12, IF(AND($C10=$C13, Z13&lt;&gt;""), Z13, IF(AND($C10=$C14, Z14&lt;&gt;""), Z14, "")))))</f>
        <v>tedm:MG-langString-hasConfidentialityJustification--NonPublishedInformation-ND-ProcedureTypeUnpublish</v>
      </c>
      <c r="AA10" s="90" t="str">
        <f>IF(TMInput!Z10&lt;&gt;"", TMInput!Z10, IF(AND($C10=$C11, AA11&lt;&gt;""), AA11, IF(AND($C10=$C12, AA12&lt;&gt;""), AA12, IF(AND($C10=$C13, AA13&lt;&gt;""), AA13, IF(AND($C10=$C14, AA14&lt;&gt;""), AA14, "")))))</f>
        <v/>
      </c>
      <c r="AB10" s="90" t="str">
        <f>IF(TMInput!AA10&lt;&gt;"", TMInput!AA10, IF(AND($C10=$C11, AB11&lt;&gt;""), AB11, IF(AND($C10=$C12, AB12&lt;&gt;""), AB12, IF(AND($C10=$C13, AB13&lt;&gt;""), AB13, IF(AND($C10=$C14, AB14&lt;&gt;""), AB14, "")))))</f>
        <v>BT-196(BT-105)-Procedure</v>
      </c>
      <c r="AC10" s="90" t="str">
        <f>IF(TMInput!AB10&lt;&gt;"", TMInput!AB10, IF(AND($C10=$C11, AC11&lt;&gt;""), AC11, IF(AND($C10=$C12, AC12&lt;&gt;""), AC12, IF(AND($C10=$C13, AC13&lt;&gt;""), AC13, IF(AND($C10=$C14, AC14&lt;&gt;""), AC14, "")))))</f>
        <v>Unpublished Justification Description of MG-NonPublishedInformation under ND-ProcedureTypeUnpublish</v>
      </c>
      <c r="AD10" s="90" t="str">
        <f>IF(TMInput!AC10&lt;&gt;"", TMInput!AC10, IF(AND($C10=$C11, AD11&lt;&gt;""), AD11, IF(AND($C10=$C12, AD12&lt;&gt;""), AD12, IF(AND($C10=$C13, AD13&lt;&gt;""), AD13, IF(AND($C10=$C14, AD14&lt;&gt;""), AD14, "")))))</f>
        <v>BT-196(BT-105)-Procedure-Language</v>
      </c>
      <c r="AE10" s="90" t="str">
        <f>IF(TMInput!AD10&lt;&gt;"", TMInput!AD10, IF(AND($C10=$C11, AE11&lt;&gt;""), AE11, IF(AND($C10=$C12, AE12&lt;&gt;""), AE12, IF(AND($C10=$C13, AE13&lt;&gt;""), AE13, IF(AND($C10=$C14, AE14&lt;&gt;""), AE14, "")))))</f>
        <v>Language of Unpublished Justification Description of MG-NonPublishedInformation under ND-ProcedureTypeUnpublish</v>
      </c>
    </row>
    <row r="11">
      <c r="A11" s="85" t="b">
        <f t="shared" si="1"/>
        <v>0</v>
      </c>
      <c r="B11" s="90" t="str">
        <f>IF(AND(TMInput!A11="",$C11&lt;&gt;""),B10,TMInput!A11)</f>
        <v>ND-ProcedureTypeUnpublish.rml.ttl</v>
      </c>
      <c r="C11" s="90" t="str">
        <f>TMInput!B11</f>
        <v>tedm:MG-NonPublishedInformation-ND-ProcedureTypeUnpublish</v>
      </c>
      <c r="D11" s="85" t="str">
        <f>IF(TMInput!C11&lt;&gt;"", TMInput!C11, IF(AND($C11=$C12, D12&lt;&gt;""), D12, IF(AND($C11=$C13, D13&lt;&gt;""), D13, IF(AND($C11=$C14, D14&lt;&gt;""), D14, IF(AND($C11=$C15, D15&lt;&gt;""), D15, "")))))</f>
        <v>MG-NonPublishedInformation</v>
      </c>
      <c r="E11" s="90" t="str">
        <f>IF(TMInput!D11&lt;&gt;"",TMInput!D11,IF(AND($C11=$C12, E12&lt;&gt;""),E12, IF(AND($C11=$C13, E13&lt;&gt;""), E13,"")))</f>
        <v/>
      </c>
      <c r="F11" s="90" t="str">
        <f>IF(TMInput!E11&lt;&gt;"",TMInput!E11,IF(AND($C11=$C12, F12&lt;&gt;""),F12, IF(AND($C11=$C13, F13&lt;&gt;""), F13,"")))</f>
        <v/>
      </c>
      <c r="G11" s="85" t="str">
        <f>IF(TMInput!F11&lt;&gt;"",TMInput!F11,IF(AND($C11=$C12, G12&lt;&gt;""),G12, IF(AND($C11=$C13, G13&lt;&gt;""), G13,"")))</f>
        <v/>
      </c>
      <c r="H11" s="87" t="str">
        <f>TMInput!G11</f>
        <v>1.4</v>
      </c>
      <c r="I11" s="87" t="str">
        <f>TMInput!H11</f>
        <v/>
      </c>
      <c r="J11" s="90" t="str">
        <f>IF(TMInput!$A11="",J10,TMInput!I11)</f>
        <v/>
      </c>
      <c r="K11" s="85" t="str">
        <f>IF(TMInput!J11&lt;&gt;"",TMInput!J11,IF(AND($C11=$C12, K12&lt;&gt;""),K12, IF(AND($C11=$C13, K13&lt;&gt;""), K13,"")))</f>
        <v/>
      </c>
      <c r="L11" s="85" t="str">
        <f>IF(TMInput!K11&lt;&gt;"",TMInput!K11,IF(AND($C11=$C12, L12&lt;&gt;""),L12, IF(AND($C11=$C13, L13&lt;&gt;""), L13,"")))</f>
        <v/>
      </c>
      <c r="M11" s="90" t="str">
        <f>IF(TMInput!L11&lt;&gt;"",TMInput!L11,IF(AND($C11=$C12, M12&lt;&gt;""),M12, IF(AND($C11=$C13, M13&lt;&gt;""), M13,"")))</f>
        <v/>
      </c>
      <c r="N11" s="90" t="str">
        <f>IF(TMInput!M11&lt;&gt;"",TMInput!M11,IF(AND($C11=$C12, N12&lt;&gt;""),N12, IF(AND($C11=$C13, N13&lt;&gt;""), N13,"")))</f>
        <v/>
      </c>
      <c r="O11" s="90" t="str">
        <f>IF(TMInput!N11&lt;&gt;"",TMInput!N11,IF(AND($C11=$C12, O12&lt;&gt;""),O12, IF(AND($C11=$C13, O13&lt;&gt;""), O13,"")))</f>
        <v/>
      </c>
      <c r="P11" s="85" t="str">
        <f>IF(TMInput!O11&lt;&gt;"",TMInput!O11,IF(AND($C11=$C12, P12&lt;&gt;""),P12, IF(AND($C11=$C13, P13&lt;&gt;""), P13,"")))</f>
        <v/>
      </c>
      <c r="Q11" s="90" t="str">
        <f>IF(TMInput!P11&lt;&gt;"",TMInput!P11,IF(AND($C11=$C12, Q12&lt;&gt;""),Q12, IF(AND($C11=$C13, Q13&lt;&gt;""), Q13,"")))</f>
        <v/>
      </c>
      <c r="R11" s="90" t="str">
        <f>IF(TMInput!Q11&lt;&gt;"", TMInput!Q11, IF(AND(OR($C11&amp;$H11=$C12&amp;$H12, $C11&amp;$I11=$C12&amp;$I12), R12&lt;&gt;""), R12, IF(AND(OR($C11&amp;$H11=$C13&amp;$H13, $C11&amp;$I11=$C13&amp;$I13), R13&lt;&gt;""), R13, IF(AND(OR($C11&amp;$H11=$C14&amp;$H14, $C11&amp;$I11=$C14&amp;$I14), R14&lt;&gt;""), R14, IF(AND(OR($C11&amp;$H11=$C15&amp;$H15, $C11&amp;$I11=$C15&amp;$I15), R15&lt;&gt;""), R15, "")))))</f>
        <v>BT-195(BT-105)-Procedure</v>
      </c>
      <c r="S11" s="90" t="str">
        <f>IF(TMInput!R11&lt;&gt;"", TMInput!R11, IF(AND(OR($C11&amp;$H11=$C12&amp;$H12, $C11&amp;$I11=$C12&amp;$I12), S12&lt;&gt;""), S12, IF(AND(OR($C11&amp;$H11=$C13&amp;$H13, $C11&amp;$I11=$C13&amp;$I13), S13&lt;&gt;""), S13, IF(AND(OR($C11&amp;$H11=$C14&amp;$H14, $C11&amp;$I11=$C14&amp;$I14), S14&lt;&gt;""), S14, IF(AND(OR($C11&amp;$H11=$C15&amp;$H15, $C11&amp;$I11=$C15&amp;$I15), S15&lt;&gt;""), S15, "")))))</f>
        <v>The field BT-195(BT-105)-Procedure, Unpublished Identifier, specifies information to generate the URI of the masked property</v>
      </c>
      <c r="T11" s="90" t="str">
        <f>IF(TMInput!S11&lt;&gt;"", TMInput!S11, IF(AND(OR($C11&amp;$H11=$C12&amp;$H12, $C11&amp;$I11=$C12&amp;$I12), T12&lt;&gt;""), T12, IF(AND(OR($C11&amp;$H11=$C13&amp;$H13, $C11&amp;$I11=$C13&amp;$I13), T13&lt;&gt;""), T13, IF(AND(OR($C11&amp;$H11=$C14&amp;$H14, $C11&amp;$I11=$C14&amp;$I14), T14&lt;&gt;""), T14, IF(AND(OR($C11&amp;$H11=$C15&amp;$H15, $C11&amp;$I11=$C15&amp;$I15), T15&lt;&gt;""), T15, "")))))</f>
        <v>efbc:FieldIdentifierCode/text() = 'pro-typ'</v>
      </c>
      <c r="U11" s="92" t="str">
        <f>IF(TMInput!T11&lt;&gt;"", TMInput!T11, IF(AND($C11=$C12, U12&lt;&gt;""), U12, IF(AND($C11=$C13, U13&lt;&gt;""), U13, IF(AND($C11=$C14, U14&lt;&gt;""), U14, IF(AND($C11=$C15, U15&lt;&gt;""), U15, "")))))</f>
        <v>http://data.europa.eu/a4g/ontology#hasProcedureType</v>
      </c>
      <c r="V11" s="90" t="str">
        <f>IF(TMInput!U11&lt;&gt;"", TMInput!U11, IF(AND($C11=$C12, V12&lt;&gt;""), V12, IF(AND($C11=$C13, V13&lt;&gt;""), V13, IF(AND($C11=$C14, V14&lt;&gt;""), V14, IF(AND($C11=$C15, V15&lt;&gt;""), V15, "")))))</f>
        <v>BT-197(BT-105)-Procedure</v>
      </c>
      <c r="W11" s="90" t="str">
        <f>IF(TMInput!V11&lt;&gt;"", TMInput!V11, IF(AND($C11=$C12, W12&lt;&gt;""), W12, IF(AND($C11=$C13, W13&lt;&gt;""), W13, IF(AND($C11=$C14, W14&lt;&gt;""), W14, IF(AND($C11=$C15, W15&lt;&gt;""), W15, "")))))</f>
        <v>In BT-197(BT-105)-Procedure, Unpublished Justification Code, we link to the at-voc:non-publication-justification controlled list</v>
      </c>
      <c r="X11" s="90" t="str">
        <f>IF(TMInput!W11&lt;&gt;"", TMInput!W11, IF(AND($C11=$C12, X12&lt;&gt;""), X12, IF(AND($C11=$C13, X13&lt;&gt;""), X13, IF(AND($C11=$C14, X14&lt;&gt;""), X14, IF(AND($C11=$C15, X15&lt;&gt;""), X15, "")))))</f>
        <v>BT-198(BT-105)-Procedure</v>
      </c>
      <c r="Y11" s="90" t="str">
        <f>IF(TMInput!X11&lt;&gt;"", TMInput!X11, IF(AND($C11=$C12, Y12&lt;&gt;""), Y12, IF(AND($C11=$C13, Y13&lt;&gt;""), Y13, IF(AND($C11=$C14, Y14&lt;&gt;""), Y14, IF(AND($C11=$C15, Y15&lt;&gt;""), Y15, "")))))</f>
        <v>Unpublished Accessibility Date (Unpublished Access Date below SDK 1.6)</v>
      </c>
      <c r="Z11" s="90" t="str">
        <f>IF(TMInput!Y11&lt;&gt;"", TMInput!Y11, IF(AND($C11=$C12, Z12&lt;&gt;""), Z12, IF(AND($C11=$C13, Z13&lt;&gt;""), Z13, IF(AND($C11=$C14, Z14&lt;&gt;""), Z14, IF(AND($C11=$C15, Z15&lt;&gt;""), Z15, "")))))</f>
        <v>tedm:MG-langString-hasConfidentialityJustification--NonPublishedInformation-ND-ProcedureTypeUnpublish</v>
      </c>
      <c r="AA11" s="90" t="str">
        <f>IF(TMInput!Z11&lt;&gt;"", TMInput!Z11, IF(AND($C11=$C12, AA12&lt;&gt;""), AA12, IF(AND($C11=$C13, AA13&lt;&gt;""), AA13, IF(AND($C11=$C14, AA14&lt;&gt;""), AA14, IF(AND($C11=$C15, AA15&lt;&gt;""), AA15, "")))))</f>
        <v/>
      </c>
      <c r="AB11" s="90" t="str">
        <f>IF(TMInput!AA11&lt;&gt;"", TMInput!AA11, IF(AND($C11=$C12, AB12&lt;&gt;""), AB12, IF(AND($C11=$C13, AB13&lt;&gt;""), AB13, IF(AND($C11=$C14, AB14&lt;&gt;""), AB14, IF(AND($C11=$C15, AB15&lt;&gt;""), AB15, "")))))</f>
        <v>BT-196(BT-105)-Procedure</v>
      </c>
      <c r="AC11" s="90" t="str">
        <f>IF(TMInput!AB11&lt;&gt;"", TMInput!AB11, IF(AND($C11=$C12, AC12&lt;&gt;""), AC12, IF(AND($C11=$C13, AC13&lt;&gt;""), AC13, IF(AND($C11=$C14, AC14&lt;&gt;""), AC14, IF(AND($C11=$C15, AC15&lt;&gt;""), AC15, "")))))</f>
        <v>Unpublished Justification Description of MG-NonPublishedInformation under ND-ProcedureTypeUnpublish</v>
      </c>
      <c r="AD11" s="90" t="str">
        <f>IF(TMInput!AC11&lt;&gt;"", TMInput!AC11, IF(AND($C11=$C12, AD12&lt;&gt;""), AD12, IF(AND($C11=$C13, AD13&lt;&gt;""), AD13, IF(AND($C11=$C14, AD14&lt;&gt;""), AD14, IF(AND($C11=$C15, AD15&lt;&gt;""), AD15, "")))))</f>
        <v>BT-196(BT-105)-Procedure-Language</v>
      </c>
      <c r="AE11" s="90" t="str">
        <f>IF(TMInput!AD11&lt;&gt;"", TMInput!AD11, IF(AND($C11=$C12, AE12&lt;&gt;""), AE12, IF(AND($C11=$C13, AE13&lt;&gt;""), AE13, IF(AND($C11=$C14, AE14&lt;&gt;""), AE14, IF(AND($C11=$C15, AE15&lt;&gt;""), AE15, "")))))</f>
        <v>Language of Unpublished Justification Description of MG-NonPublishedInformation under ND-ProcedureTypeUnpublish</v>
      </c>
    </row>
    <row r="12">
      <c r="A12" s="85" t="b">
        <f t="shared" si="1"/>
        <v>0</v>
      </c>
      <c r="B12" s="90" t="str">
        <f>IF(AND(TMInput!A12="",$C12&lt;&gt;""),B11,TMInput!A12)</f>
        <v>ND-ProcedureTypeUnpublish.rml.ttl</v>
      </c>
      <c r="C12" s="90" t="str">
        <f>TMInput!B12</f>
        <v>tedm:MG-NonPublishedInformation-ND-ProcedureTypeUnpublish</v>
      </c>
      <c r="D12" s="85" t="str">
        <f>IF(TMInput!C12&lt;&gt;"", TMInput!C12, IF(AND($C12=$C13, D13&lt;&gt;""), D13, IF(AND($C12=$C14, D14&lt;&gt;""), D14, IF(AND($C12=$C15, D15&lt;&gt;""), D15, IF(AND($C12=$C16, D16&lt;&gt;""), D16, "")))))</f>
        <v/>
      </c>
      <c r="E12" s="90" t="str">
        <f>IF(TMInput!D12&lt;&gt;"",TMInput!D12,IF(AND($C12=$C13, E13&lt;&gt;""),E13, IF(AND($C12=$C14, E14&lt;&gt;""), E14,"")))</f>
        <v/>
      </c>
      <c r="F12" s="90" t="str">
        <f>IF(TMInput!E12&lt;&gt;"",TMInput!E12,IF(AND($C12=$C13, F13&lt;&gt;""),F13, IF(AND($C12=$C14, F14&lt;&gt;""), F14,"")))</f>
        <v/>
      </c>
      <c r="G12" s="85" t="str">
        <f>IF(TMInput!F12&lt;&gt;"",TMInput!F12,IF(AND($C12=$C13, G13&lt;&gt;""),G13, IF(AND($C12=$C14, G14&lt;&gt;""), G14,"")))</f>
        <v/>
      </c>
      <c r="H12" s="87" t="str">
        <f>TMInput!G12</f>
        <v>1.4</v>
      </c>
      <c r="I12" s="87" t="str">
        <f>TMInput!H12</f>
        <v/>
      </c>
      <c r="J12" s="90" t="str">
        <f>IF(TMInput!$A12="",J11,TMInput!I12)</f>
        <v/>
      </c>
      <c r="K12" s="85" t="str">
        <f>IF(TMInput!J12&lt;&gt;"",TMInput!J12,IF(AND($C12=$C13, K13&lt;&gt;""),K13, IF(AND($C12=$C14, K14&lt;&gt;""), K14,"")))</f>
        <v/>
      </c>
      <c r="L12" s="85" t="str">
        <f>IF(TMInput!K12&lt;&gt;"",TMInput!K12,IF(AND($C12=$C13, L13&lt;&gt;""),L13, IF(AND($C12=$C14, L14&lt;&gt;""), L14,"")))</f>
        <v/>
      </c>
      <c r="M12" s="90" t="str">
        <f>IF(TMInput!L12&lt;&gt;"",TMInput!L12,IF(AND($C12=$C13, M13&lt;&gt;""),M13, IF(AND($C12=$C14, M14&lt;&gt;""), M14,"")))</f>
        <v/>
      </c>
      <c r="N12" s="90" t="str">
        <f>IF(TMInput!M12&lt;&gt;"",TMInput!M12,IF(AND($C12=$C13, N13&lt;&gt;""),N13, IF(AND($C12=$C14, N14&lt;&gt;""), N14,"")))</f>
        <v/>
      </c>
      <c r="O12" s="90" t="str">
        <f>IF(TMInput!N12&lt;&gt;"",TMInput!N12,IF(AND($C12=$C13, O13&lt;&gt;""),O13, IF(AND($C12=$C14, O14&lt;&gt;""), O14,"")))</f>
        <v/>
      </c>
      <c r="P12" s="85" t="str">
        <f>IF(TMInput!O12&lt;&gt;"",TMInput!O12,IF(AND($C12=$C13, P13&lt;&gt;""),P13, IF(AND($C12=$C14, P14&lt;&gt;""), P14,"")))</f>
        <v/>
      </c>
      <c r="Q12" s="90" t="str">
        <f>IF(TMInput!P12&lt;&gt;"",TMInput!P12,IF(AND($C12=$C13, Q13&lt;&gt;""),Q13, IF(AND($C12=$C14, Q14&lt;&gt;""), Q14,"")))</f>
        <v/>
      </c>
      <c r="R12" s="90" t="str">
        <f>IF(TMInput!Q12&lt;&gt;"", TMInput!Q12, IF(AND(OR($C12&amp;$H12=$C13&amp;$H13, $C12&amp;$I12=$C13&amp;$I13), R13&lt;&gt;""), R13, IF(AND(OR($C12&amp;$H12=$C14&amp;$H14, $C12&amp;$I12=$C14&amp;$I14), R14&lt;&gt;""), R14, IF(AND(OR($C12&amp;$H12=$C15&amp;$H15, $C12&amp;$I12=$C15&amp;$I15), R15&lt;&gt;""), R15, IF(AND(OR($C12&amp;$H12=$C16&amp;$H16, $C12&amp;$I12=$C16&amp;$I16), R16&lt;&gt;""), R16, "")))))</f>
        <v/>
      </c>
      <c r="S12" s="90" t="str">
        <f>IF(TMInput!R12&lt;&gt;"", TMInput!R12, IF(AND(OR($C12&amp;$H12=$C13&amp;$H13, $C12&amp;$I12=$C13&amp;$I13), S13&lt;&gt;""), S13, IF(AND(OR($C12&amp;$H12=$C14&amp;$H14, $C12&amp;$I12=$C14&amp;$I14), S14&lt;&gt;""), S14, IF(AND(OR($C12&amp;$H12=$C15&amp;$H15, $C12&amp;$I12=$C15&amp;$I15), S15&lt;&gt;""), S15, IF(AND(OR($C12&amp;$H12=$C16&amp;$H16, $C12&amp;$I12=$C16&amp;$I16), S16&lt;&gt;""), S16, "")))))</f>
        <v/>
      </c>
      <c r="T12" s="90" t="str">
        <f>IF(TMInput!S12&lt;&gt;"", TMInput!S12, IF(AND(OR($C12&amp;$H12=$C13&amp;$H13, $C12&amp;$I12=$C13&amp;$I13), T13&lt;&gt;""), T13, IF(AND(OR($C12&amp;$H12=$C14&amp;$H14, $C12&amp;$I12=$C14&amp;$I14), T14&lt;&gt;""), T14, IF(AND(OR($C12&amp;$H12=$C15&amp;$H15, $C12&amp;$I12=$C15&amp;$I15), T15&lt;&gt;""), T15, IF(AND(OR($C12&amp;$H12=$C16&amp;$H16, $C12&amp;$I12=$C16&amp;$I16), T16&lt;&gt;""), T16, "")))))</f>
        <v/>
      </c>
      <c r="U12" s="90" t="str">
        <f>IF(TMInput!T12&lt;&gt;"", TMInput!T12, IF(AND($C12=$C13, U13&lt;&gt;""), U13, IF(AND($C12=$C14, U14&lt;&gt;""), U14, IF(AND($C12=$C15, U15&lt;&gt;""), U15, IF(AND($C12=$C16, U16&lt;&gt;""), U16, "")))))</f>
        <v/>
      </c>
      <c r="V12" s="90" t="str">
        <f>IF(TMInput!U12&lt;&gt;"", TMInput!U12, IF(AND($C12=$C13, V13&lt;&gt;""), V13, IF(AND($C12=$C14, V14&lt;&gt;""), V14, IF(AND($C12=$C15, V15&lt;&gt;""), V15, IF(AND($C12=$C16, V16&lt;&gt;""), V16, "")))))</f>
        <v>BT-197(BT-105)-Procedure</v>
      </c>
      <c r="W12" s="90" t="str">
        <f>IF(TMInput!V12&lt;&gt;"", TMInput!V12, IF(AND($C12=$C13, W13&lt;&gt;""), W13, IF(AND($C12=$C14, W14&lt;&gt;""), W14, IF(AND($C12=$C15, W15&lt;&gt;""), W15, IF(AND($C12=$C16, W16&lt;&gt;""), W16, "")))))</f>
        <v>In BT-197(BT-105)-Procedure, Unpublished Justification Code, we link to the at-voc:non-publication-justification controlled list</v>
      </c>
      <c r="X12" s="90" t="str">
        <f>IF(TMInput!W12&lt;&gt;"", TMInput!W12, IF(AND($C12=$C13, X13&lt;&gt;""), X13, IF(AND($C12=$C14, X14&lt;&gt;""), X14, IF(AND($C12=$C15, X15&lt;&gt;""), X15, IF(AND($C12=$C16, X16&lt;&gt;""), X16, "")))))</f>
        <v>BT-198(BT-105)-Procedure</v>
      </c>
      <c r="Y12" s="90" t="str">
        <f>IF(TMInput!X12&lt;&gt;"", TMInput!X12, IF(AND($C12=$C13, Y13&lt;&gt;""), Y13, IF(AND($C12=$C14, Y14&lt;&gt;""), Y14, IF(AND($C12=$C15, Y15&lt;&gt;""), Y15, IF(AND($C12=$C16, Y16&lt;&gt;""), Y16, "")))))</f>
        <v>Unpublished Accessibility Date (Unpublished Access Date below SDK 1.6)</v>
      </c>
      <c r="Z12" s="90" t="str">
        <f>IF(TMInput!Y12&lt;&gt;"", TMInput!Y12, IF(AND($C12=$C13, Z13&lt;&gt;""), Z13, IF(AND($C12=$C14, Z14&lt;&gt;""), Z14, IF(AND($C12=$C15, Z15&lt;&gt;""), Z15, IF(AND($C12=$C16, Z16&lt;&gt;""), Z16, "")))))</f>
        <v>tedm:MG-langString-hasConfidentialityJustification--NonPublishedInformation-ND-ProcedureTypeUnpublish</v>
      </c>
      <c r="AA12" s="90" t="str">
        <f>IF(TMInput!Z12&lt;&gt;"", TMInput!Z12, IF(AND($C12=$C13, AA13&lt;&gt;""), AA13, IF(AND($C12=$C14, AA14&lt;&gt;""), AA14, IF(AND($C12=$C15, AA15&lt;&gt;""), AA15, IF(AND($C12=$C16, AA16&lt;&gt;""), AA16, "")))))</f>
        <v/>
      </c>
      <c r="AB12" s="90" t="str">
        <f>IF(TMInput!AA12&lt;&gt;"", TMInput!AA12, IF(AND($C12=$C13, AB13&lt;&gt;""), AB13, IF(AND($C12=$C14, AB14&lt;&gt;""), AB14, IF(AND($C12=$C15, AB15&lt;&gt;""), AB15, IF(AND($C12=$C16, AB16&lt;&gt;""), AB16, "")))))</f>
        <v>BT-196(BT-105)-Procedure</v>
      </c>
      <c r="AC12" s="90" t="str">
        <f>IF(TMInput!AB12&lt;&gt;"", TMInput!AB12, IF(AND($C12=$C13, AC13&lt;&gt;""), AC13, IF(AND($C12=$C14, AC14&lt;&gt;""), AC14, IF(AND($C12=$C15, AC15&lt;&gt;""), AC15, IF(AND($C12=$C16, AC16&lt;&gt;""), AC16, "")))))</f>
        <v>Unpublished Justification Description of MG-NonPublishedInformation under ND-ProcedureTypeUnpublish</v>
      </c>
      <c r="AD12" s="90" t="str">
        <f>IF(TMInput!AC12&lt;&gt;"", TMInput!AC12, IF(AND($C12=$C13, AD13&lt;&gt;""), AD13, IF(AND($C12=$C14, AD14&lt;&gt;""), AD14, IF(AND($C12=$C15, AD15&lt;&gt;""), AD15, IF(AND($C12=$C16, AD16&lt;&gt;""), AD16, "")))))</f>
        <v>BT-196(BT-105)-Procedure-Language</v>
      </c>
      <c r="AE12" s="90" t="str">
        <f>IF(TMInput!AD12&lt;&gt;"", TMInput!AD12, IF(AND($C12=$C13, AE13&lt;&gt;""), AE13, IF(AND($C12=$C14, AE14&lt;&gt;""), AE14, IF(AND($C12=$C15, AE15&lt;&gt;""), AE15, IF(AND($C12=$C16, AE16&lt;&gt;""), AE16, "")))))</f>
        <v>Language of Unpublished Justification Description of MG-NonPublishedInformation under ND-ProcedureTypeUnpublish</v>
      </c>
    </row>
    <row r="13">
      <c r="A13" s="85" t="b">
        <f t="shared" si="1"/>
        <v>0</v>
      </c>
      <c r="B13" s="90" t="str">
        <f>IF(AND(TMInput!A13="",$C13&lt;&gt;""),B12,TMInput!A13)</f>
        <v>ND-ProcedureTypeUnpublish.rml.ttl</v>
      </c>
      <c r="C13" s="90" t="str">
        <f>TMInput!B13</f>
        <v>tedm:MG-NonPublishedInformation-ND-ProcedureTypeUnpublish</v>
      </c>
      <c r="D13" s="85" t="str">
        <f>IF(TMInput!C13&lt;&gt;"", TMInput!C13, IF(AND($C13=$C14, D14&lt;&gt;""), D14, IF(AND($C13=$C15, D15&lt;&gt;""), D15, IF(AND($C13=$C16, D16&lt;&gt;""), D16, IF(AND($C13=$C17, D17&lt;&gt;""), D17, "")))))</f>
        <v/>
      </c>
      <c r="E13" s="90" t="str">
        <f>IF(TMInput!D13&lt;&gt;"",TMInput!D13,IF(AND($C13=$C14, E14&lt;&gt;""),E14, IF(AND($C13=$C15, E15&lt;&gt;""), E15,"")))</f>
        <v/>
      </c>
      <c r="F13" s="90" t="str">
        <f>IF(TMInput!E13&lt;&gt;"",TMInput!E13,IF(AND($C13=$C14, F14&lt;&gt;""),F14, IF(AND($C13=$C15, F15&lt;&gt;""), F15,"")))</f>
        <v/>
      </c>
      <c r="G13" s="85" t="str">
        <f>IF(TMInput!F13&lt;&gt;"",TMInput!F13,IF(AND($C13=$C14, G14&lt;&gt;""),G14, IF(AND($C13=$C15, G15&lt;&gt;""), G15,"")))</f>
        <v/>
      </c>
      <c r="H13" s="87" t="str">
        <f>TMInput!G13</f>
        <v>1.4</v>
      </c>
      <c r="I13" s="87" t="str">
        <f>TMInput!H13</f>
        <v/>
      </c>
      <c r="J13" s="90" t="str">
        <f>IF(TMInput!$A13="",J12,TMInput!I13)</f>
        <v/>
      </c>
      <c r="K13" s="85" t="str">
        <f>IF(TMInput!J13&lt;&gt;"",TMInput!J13,IF(AND($C13=$C14, K14&lt;&gt;""),K14, IF(AND($C13=$C15, K15&lt;&gt;""), K15,"")))</f>
        <v/>
      </c>
      <c r="L13" s="85" t="str">
        <f>IF(TMInput!K13&lt;&gt;"",TMInput!K13,IF(AND($C13=$C14, L14&lt;&gt;""),L14, IF(AND($C13=$C15, L15&lt;&gt;""), L15,"")))</f>
        <v/>
      </c>
      <c r="M13" s="90" t="str">
        <f>IF(TMInput!L13&lt;&gt;"",TMInput!L13,IF(AND($C13=$C14, M14&lt;&gt;""),M14, IF(AND($C13=$C15, M15&lt;&gt;""), M15,"")))</f>
        <v/>
      </c>
      <c r="N13" s="90" t="str">
        <f>IF(TMInput!M13&lt;&gt;"",TMInput!M13,IF(AND($C13=$C14, N14&lt;&gt;""),N14, IF(AND($C13=$C15, N15&lt;&gt;""), N15,"")))</f>
        <v/>
      </c>
      <c r="O13" s="90" t="str">
        <f>IF(TMInput!N13&lt;&gt;"",TMInput!N13,IF(AND($C13=$C14, O14&lt;&gt;""),O14, IF(AND($C13=$C15, O15&lt;&gt;""), O15,"")))</f>
        <v/>
      </c>
      <c r="P13" s="85" t="str">
        <f>IF(TMInput!O13&lt;&gt;"",TMInput!O13,IF(AND($C13=$C14, P14&lt;&gt;""),P14, IF(AND($C13=$C15, P15&lt;&gt;""), P15,"")))</f>
        <v/>
      </c>
      <c r="Q13" s="90" t="str">
        <f>IF(TMInput!P13&lt;&gt;"",TMInput!P13,IF(AND($C13=$C14, Q14&lt;&gt;""),Q14, IF(AND($C13=$C15, Q15&lt;&gt;""), Q15,"")))</f>
        <v/>
      </c>
      <c r="R13" s="90" t="str">
        <f>IF(TMInput!Q13&lt;&gt;"", TMInput!Q13, IF(AND(OR($C13&amp;$H13=$C14&amp;$H14, $C13&amp;$I13=$C14&amp;$I14), R14&lt;&gt;""), R14, IF(AND(OR($C13&amp;$H13=$C15&amp;$H15, $C13&amp;$I13=$C15&amp;$I15), R15&lt;&gt;""), R15, IF(AND(OR($C13&amp;$H13=$C16&amp;$H16, $C13&amp;$I13=$C16&amp;$I16), R16&lt;&gt;""), R16, IF(AND(OR($C13&amp;$H13=$C17&amp;$H17, $C13&amp;$I13=$C17&amp;$I17), R17&lt;&gt;""), R17, "")))))</f>
        <v/>
      </c>
      <c r="S13" s="90" t="str">
        <f>IF(TMInput!R13&lt;&gt;"", TMInput!R13, IF(AND(OR($C13&amp;$H13=$C14&amp;$H14, $C13&amp;$I13=$C14&amp;$I14), S14&lt;&gt;""), S14, IF(AND(OR($C13&amp;$H13=$C15&amp;$H15, $C13&amp;$I13=$C15&amp;$I15), S15&lt;&gt;""), S15, IF(AND(OR($C13&amp;$H13=$C16&amp;$H16, $C13&amp;$I13=$C16&amp;$I16), S16&lt;&gt;""), S16, IF(AND(OR($C13&amp;$H13=$C17&amp;$H17, $C13&amp;$I13=$C17&amp;$I17), S17&lt;&gt;""), S17, "")))))</f>
        <v/>
      </c>
      <c r="T13" s="90" t="str">
        <f>IF(TMInput!S13&lt;&gt;"", TMInput!S13, IF(AND(OR($C13&amp;$H13=$C14&amp;$H14, $C13&amp;$I13=$C14&amp;$I14), T14&lt;&gt;""), T14, IF(AND(OR($C13&amp;$H13=$C15&amp;$H15, $C13&amp;$I13=$C15&amp;$I15), T15&lt;&gt;""), T15, IF(AND(OR($C13&amp;$H13=$C16&amp;$H16, $C13&amp;$I13=$C16&amp;$I16), T16&lt;&gt;""), T16, IF(AND(OR($C13&amp;$H13=$C17&amp;$H17, $C13&amp;$I13=$C17&amp;$I17), T17&lt;&gt;""), T17, "")))))</f>
        <v/>
      </c>
      <c r="U13" s="90" t="str">
        <f>IF(TMInput!T13&lt;&gt;"", TMInput!T13, IF(AND($C13=$C14, U14&lt;&gt;""), U14, IF(AND($C13=$C15, U15&lt;&gt;""), U15, IF(AND($C13=$C16, U16&lt;&gt;""), U16, IF(AND($C13=$C17, U17&lt;&gt;""), U17, "")))))</f>
        <v/>
      </c>
      <c r="V13" s="90" t="str">
        <f>IF(TMInput!U13&lt;&gt;"", TMInput!U13, IF(AND($C13=$C14, V14&lt;&gt;""), V14, IF(AND($C13=$C15, V15&lt;&gt;""), V15, IF(AND($C13=$C16, V16&lt;&gt;""), V16, IF(AND($C13=$C17, V17&lt;&gt;""), V17, "")))))</f>
        <v>BT-197(BT-105)-Procedure</v>
      </c>
      <c r="W13" s="90" t="str">
        <f>IF(TMInput!V13&lt;&gt;"", TMInput!V13, IF(AND($C13=$C14, W14&lt;&gt;""), W14, IF(AND($C13=$C15, W15&lt;&gt;""), W15, IF(AND($C13=$C16, W16&lt;&gt;""), W16, IF(AND($C13=$C17, W17&lt;&gt;""), W17, "")))))</f>
        <v>In BT-197(BT-105)-Procedure, Unpublished Justification Code, we link to the at-voc:non-publication-justification controlled list</v>
      </c>
      <c r="X13" s="90" t="str">
        <f>IF(TMInput!W13&lt;&gt;"", TMInput!W13, IF(AND($C13=$C14, X14&lt;&gt;""), X14, IF(AND($C13=$C15, X15&lt;&gt;""), X15, IF(AND($C13=$C16, X16&lt;&gt;""), X16, IF(AND($C13=$C17, X17&lt;&gt;""), X17, "")))))</f>
        <v>BT-198(BT-105)-Procedure</v>
      </c>
      <c r="Y13" s="90" t="str">
        <f>IF(TMInput!X13&lt;&gt;"", TMInput!X13, IF(AND($C13=$C14, Y14&lt;&gt;""), Y14, IF(AND($C13=$C15, Y15&lt;&gt;""), Y15, IF(AND($C13=$C16, Y16&lt;&gt;""), Y16, IF(AND($C13=$C17, Y17&lt;&gt;""), Y17, "")))))</f>
        <v>Unpublished Accessibility Date (Unpublished Access Date below SDK 1.6)</v>
      </c>
      <c r="Z13" s="90" t="str">
        <f>IF(TMInput!Y13&lt;&gt;"", TMInput!Y13, IF(AND($C13=$C14, Z14&lt;&gt;""), Z14, IF(AND($C13=$C15, Z15&lt;&gt;""), Z15, IF(AND($C13=$C16, Z16&lt;&gt;""), Z16, IF(AND($C13=$C17, Z17&lt;&gt;""), Z17, "")))))</f>
        <v>tedm:MG-langString-hasConfidentialityJustification--NonPublishedInformation-ND-ProcedureTypeUnpublish</v>
      </c>
      <c r="AA13" s="90" t="str">
        <f>IF(TMInput!Z13&lt;&gt;"", TMInput!Z13, IF(AND($C13=$C14, AA14&lt;&gt;""), AA14, IF(AND($C13=$C15, AA15&lt;&gt;""), AA15, IF(AND($C13=$C16, AA16&lt;&gt;""), AA16, IF(AND($C13=$C17, AA17&lt;&gt;""), AA17, "")))))</f>
        <v/>
      </c>
      <c r="AB13" s="90" t="str">
        <f>IF(TMInput!AA13&lt;&gt;"", TMInput!AA13, IF(AND($C13=$C14, AB14&lt;&gt;""), AB14, IF(AND($C13=$C15, AB15&lt;&gt;""), AB15, IF(AND($C13=$C16, AB16&lt;&gt;""), AB16, IF(AND($C13=$C17, AB17&lt;&gt;""), AB17, "")))))</f>
        <v/>
      </c>
      <c r="AC13" s="90" t="str">
        <f>IF(TMInput!AB13&lt;&gt;"", TMInput!AB13, IF(AND($C13=$C14, AC14&lt;&gt;""), AC14, IF(AND($C13=$C15, AC15&lt;&gt;""), AC15, IF(AND($C13=$C16, AC16&lt;&gt;""), AC16, IF(AND($C13=$C17, AC17&lt;&gt;""), AC17, "")))))</f>
        <v/>
      </c>
      <c r="AD13" s="90" t="str">
        <f>IF(TMInput!AC13&lt;&gt;"", TMInput!AC13, IF(AND($C13=$C14, AD14&lt;&gt;""), AD14, IF(AND($C13=$C15, AD15&lt;&gt;""), AD15, IF(AND($C13=$C16, AD16&lt;&gt;""), AD16, IF(AND($C13=$C17, AD17&lt;&gt;""), AD17, "")))))</f>
        <v/>
      </c>
      <c r="AE13" s="90" t="str">
        <f>IF(TMInput!AD13&lt;&gt;"", TMInput!AD13, IF(AND($C13=$C14, AE14&lt;&gt;""), AE14, IF(AND($C13=$C15, AE15&lt;&gt;""), AE15, IF(AND($C13=$C16, AE16&lt;&gt;""), AE16, IF(AND($C13=$C17, AE17&lt;&gt;""), AE17, "")))))</f>
        <v/>
      </c>
    </row>
    <row r="14">
      <c r="A14" s="85" t="b">
        <f t="shared" si="1"/>
        <v>0</v>
      </c>
      <c r="B14" s="90" t="str">
        <f>IF(AND(TMInput!A14="",$C14&lt;&gt;""),B13,TMInput!A14)</f>
        <v>ND-ProcedureTypeUnpublish.rml.ttl</v>
      </c>
      <c r="C14" s="90" t="str">
        <f>TMInput!B14</f>
        <v>tedm:MG-NonPublishedInformation-ND-ProcedureTypeUnpublish</v>
      </c>
      <c r="D14" s="85" t="str">
        <f>IF(TMInput!C14&lt;&gt;"", TMInput!C14, IF(AND($C14=$C15, D15&lt;&gt;""), D15, IF(AND($C14=$C16, D16&lt;&gt;""), D16, IF(AND($C14=$C17, D17&lt;&gt;""), D17, IF(AND($C14=$C18, D18&lt;&gt;""), D18, "")))))</f>
        <v/>
      </c>
      <c r="E14" s="90" t="str">
        <f>IF(TMInput!D14&lt;&gt;"",TMInput!D14,IF(AND($C14=$C15, E15&lt;&gt;""),E15, IF(AND($C14=$C16, E16&lt;&gt;""), E16,"")))</f>
        <v/>
      </c>
      <c r="F14" s="90" t="str">
        <f>IF(TMInput!E14&lt;&gt;"",TMInput!E14,IF(AND($C14=$C15, F15&lt;&gt;""),F15, IF(AND($C14=$C16, F16&lt;&gt;""), F16,"")))</f>
        <v/>
      </c>
      <c r="G14" s="85" t="str">
        <f>IF(TMInput!F14&lt;&gt;"",TMInput!F14,IF(AND($C14=$C15, G15&lt;&gt;""),G15, IF(AND($C14=$C16, G16&lt;&gt;""), G16,"")))</f>
        <v/>
      </c>
      <c r="H14" s="87" t="str">
        <f>TMInput!G14</f>
        <v>1.4</v>
      </c>
      <c r="I14" s="87" t="str">
        <f>TMInput!H14</f>
        <v>1.5</v>
      </c>
      <c r="J14" s="90" t="str">
        <f>IF(TMInput!$A14="",J13,TMInput!I14)</f>
        <v/>
      </c>
      <c r="K14" s="85" t="str">
        <f>IF(TMInput!J14&lt;&gt;"",TMInput!J14,IF(AND($C14=$C15, K15&lt;&gt;""),K15, IF(AND($C14=$C16, K16&lt;&gt;""), K16,"")))</f>
        <v/>
      </c>
      <c r="L14" s="85" t="str">
        <f>IF(TMInput!K14&lt;&gt;"",TMInput!K14,IF(AND($C14=$C15, L15&lt;&gt;""),L15, IF(AND($C14=$C16, L16&lt;&gt;""), L16,"")))</f>
        <v/>
      </c>
      <c r="M14" s="90" t="str">
        <f>IF(TMInput!L14&lt;&gt;"",TMInput!L14,IF(AND($C14=$C15, M15&lt;&gt;""),M15, IF(AND($C14=$C16, M16&lt;&gt;""), M16,"")))</f>
        <v/>
      </c>
      <c r="N14" s="90" t="str">
        <f>IF(TMInput!M14&lt;&gt;"",TMInput!M14,IF(AND($C14=$C15, N15&lt;&gt;""),N15, IF(AND($C14=$C16, N16&lt;&gt;""), N16,"")))</f>
        <v/>
      </c>
      <c r="O14" s="90" t="str">
        <f>IF(TMInput!N14&lt;&gt;"",TMInput!N14,IF(AND($C14=$C15, O15&lt;&gt;""),O15, IF(AND($C14=$C16, O16&lt;&gt;""), O16,"")))</f>
        <v/>
      </c>
      <c r="P14" s="85" t="str">
        <f>IF(TMInput!O14&lt;&gt;"",TMInput!O14,IF(AND($C14=$C15, P15&lt;&gt;""),P15, IF(AND($C14=$C16, P16&lt;&gt;""), P16,"")))</f>
        <v/>
      </c>
      <c r="Q14" s="90" t="str">
        <f>IF(TMInput!P14&lt;&gt;"",TMInput!P14,IF(AND($C14=$C15, Q15&lt;&gt;""),Q15, IF(AND($C14=$C16, Q16&lt;&gt;""), Q16,"")))</f>
        <v/>
      </c>
      <c r="R14" s="90" t="str">
        <f>IF(TMInput!Q14&lt;&gt;"", TMInput!Q14, IF(AND(OR($C14&amp;$H14=$C15&amp;$H15, $C14&amp;$I14=$C15&amp;$I15), R15&lt;&gt;""), R15, IF(AND(OR($C14&amp;$H14=$C16&amp;$H16, $C14&amp;$I14=$C16&amp;$I16), R16&lt;&gt;""), R16, IF(AND(OR($C14&amp;$H14=$C17&amp;$H17, $C14&amp;$I14=$C17&amp;$I17), R17&lt;&gt;""), R17, IF(AND(OR($C14&amp;$H14=$C18&amp;$H18, $C14&amp;$I14=$C18&amp;$I18), R18&lt;&gt;""), R18, "")))))</f>
        <v/>
      </c>
      <c r="S14" s="90" t="str">
        <f>IF(TMInput!R14&lt;&gt;"", TMInput!R14, IF(AND(OR($C14&amp;$H14=$C15&amp;$H15, $C14&amp;$I14=$C15&amp;$I15), S15&lt;&gt;""), S15, IF(AND(OR($C14&amp;$H14=$C16&amp;$H16, $C14&amp;$I14=$C16&amp;$I16), S16&lt;&gt;""), S16, IF(AND(OR($C14&amp;$H14=$C17&amp;$H17, $C14&amp;$I14=$C17&amp;$I17), S17&lt;&gt;""), S17, IF(AND(OR($C14&amp;$H14=$C18&amp;$H18, $C14&amp;$I14=$C18&amp;$I18), S18&lt;&gt;""), S18, "")))))</f>
        <v/>
      </c>
      <c r="T14" s="90" t="str">
        <f>IF(TMInput!S14&lt;&gt;"", TMInput!S14, IF(AND(OR($C14&amp;$H14=$C15&amp;$H15, $C14&amp;$I14=$C15&amp;$I15), T15&lt;&gt;""), T15, IF(AND(OR($C14&amp;$H14=$C16&amp;$H16, $C14&amp;$I14=$C16&amp;$I16), T16&lt;&gt;""), T16, IF(AND(OR($C14&amp;$H14=$C17&amp;$H17, $C14&amp;$I14=$C17&amp;$I17), T17&lt;&gt;""), T17, IF(AND(OR($C14&amp;$H14=$C18&amp;$H18, $C14&amp;$I14=$C18&amp;$I18), T18&lt;&gt;""), T18, "")))))</f>
        <v/>
      </c>
      <c r="U14" s="90" t="str">
        <f>IF(TMInput!T14&lt;&gt;"", TMInput!T14, IF(AND($C14=$C15, U15&lt;&gt;""), U15, IF(AND($C14=$C16, U16&lt;&gt;""), U16, IF(AND($C14=$C17, U17&lt;&gt;""), U17, IF(AND($C14=$C18, U18&lt;&gt;""), U18, "")))))</f>
        <v/>
      </c>
      <c r="V14" s="90" t="str">
        <f>IF(TMInput!U14&lt;&gt;"", TMInput!U14, IF(AND($C14=$C15, V15&lt;&gt;""), V15, IF(AND($C14=$C16, V16&lt;&gt;""), V16, IF(AND($C14=$C17, V17&lt;&gt;""), V17, IF(AND($C14=$C18, V18&lt;&gt;""), V18, "")))))</f>
        <v/>
      </c>
      <c r="W14" s="90" t="str">
        <f>IF(TMInput!V14&lt;&gt;"", TMInput!V14, IF(AND($C14=$C15, W15&lt;&gt;""), W15, IF(AND($C14=$C16, W16&lt;&gt;""), W16, IF(AND($C14=$C17, W17&lt;&gt;""), W17, IF(AND($C14=$C18, W18&lt;&gt;""), W18, "")))))</f>
        <v/>
      </c>
      <c r="X14" s="90" t="str">
        <f>IF(TMInput!W14&lt;&gt;"", TMInput!W14, IF(AND($C14=$C15, X15&lt;&gt;""), X15, IF(AND($C14=$C16, X16&lt;&gt;""), X16, IF(AND($C14=$C17, X17&lt;&gt;""), X17, IF(AND($C14=$C18, X18&lt;&gt;""), X18, "")))))</f>
        <v>BT-198(BT-105)-Procedure</v>
      </c>
      <c r="Y14" s="90" t="str">
        <f>IF(TMInput!X14&lt;&gt;"", TMInput!X14, IF(AND($C14=$C15, Y15&lt;&gt;""), Y15, IF(AND($C14=$C16, Y16&lt;&gt;""), Y16, IF(AND($C14=$C17, Y17&lt;&gt;""), Y17, IF(AND($C14=$C18, Y18&lt;&gt;""), Y18, "")))))</f>
        <v>Unpublished Accessibility Date (Unpublished Access Date below SDK 1.6)</v>
      </c>
      <c r="Z14" s="90" t="str">
        <f>IF(TMInput!Y14&lt;&gt;"", TMInput!Y14, IF(AND($C14=$C15, Z15&lt;&gt;""), Z15, IF(AND($C14=$C16, Z16&lt;&gt;""), Z16, IF(AND($C14=$C17, Z17&lt;&gt;""), Z17, IF(AND($C14=$C18, Z18&lt;&gt;""), Z18, "")))))</f>
        <v>tedm:MG-langString-hasConfidentialityJustification--NonPublishedInformation-ND-ProcedureTypeUnpublish</v>
      </c>
      <c r="AA14" s="90" t="str">
        <f>IF(TMInput!Z14&lt;&gt;"", TMInput!Z14, IF(AND($C14=$C15, AA15&lt;&gt;""), AA15, IF(AND($C14=$C16, AA16&lt;&gt;""), AA16, IF(AND($C14=$C17, AA17&lt;&gt;""), AA17, IF(AND($C14=$C18, AA18&lt;&gt;""), AA18, "")))))</f>
        <v/>
      </c>
      <c r="AB14" s="90" t="str">
        <f>IF(TMInput!AA14&lt;&gt;"", TMInput!AA14, IF(AND($C14=$C15, AB15&lt;&gt;""), AB15, IF(AND($C14=$C16, AB16&lt;&gt;""), AB16, IF(AND($C14=$C17, AB17&lt;&gt;""), AB17, IF(AND($C14=$C18, AB18&lt;&gt;""), AB18, "")))))</f>
        <v/>
      </c>
      <c r="AC14" s="90" t="str">
        <f>IF(TMInput!AB14&lt;&gt;"", TMInput!AB14, IF(AND($C14=$C15, AC15&lt;&gt;""), AC15, IF(AND($C14=$C16, AC16&lt;&gt;""), AC16, IF(AND($C14=$C17, AC17&lt;&gt;""), AC17, IF(AND($C14=$C18, AC18&lt;&gt;""), AC18, "")))))</f>
        <v/>
      </c>
      <c r="AD14" s="90" t="str">
        <f>IF(TMInput!AC14&lt;&gt;"", TMInput!AC14, IF(AND($C14=$C15, AD15&lt;&gt;""), AD15, IF(AND($C14=$C16, AD16&lt;&gt;""), AD16, IF(AND($C14=$C17, AD17&lt;&gt;""), AD17, IF(AND($C14=$C18, AD18&lt;&gt;""), AD18, "")))))</f>
        <v/>
      </c>
      <c r="AE14" s="90" t="str">
        <f>IF(TMInput!AD14&lt;&gt;"", TMInput!AD14, IF(AND($C14=$C15, AE15&lt;&gt;""), AE15, IF(AND($C14=$C16, AE16&lt;&gt;""), AE16, IF(AND($C14=$C17, AE17&lt;&gt;""), AE17, IF(AND($C14=$C18, AE18&lt;&gt;""), AE18, "")))))</f>
        <v/>
      </c>
    </row>
    <row r="15">
      <c r="A15" s="85" t="b">
        <f t="shared" si="1"/>
        <v>0</v>
      </c>
      <c r="B15" s="90" t="str">
        <f>IF(AND(TMInput!A15="",$C15&lt;&gt;""),B14,TMInput!A15)</f>
        <v>ND-ProcedureTypeUnpublish.rml.ttl</v>
      </c>
      <c r="C15" s="90" t="str">
        <f>TMInput!B15</f>
        <v>tedm:MG-NonPublishedInformation-ND-ProcedureTypeUnpublish</v>
      </c>
      <c r="D15" s="85" t="str">
        <f>IF(TMInput!C15&lt;&gt;"", TMInput!C15, IF(AND($C15=$C16, D16&lt;&gt;""), D16, IF(AND($C15=$C17, D17&lt;&gt;""), D17, IF(AND($C15=$C18, D18&lt;&gt;""), D18, IF(AND($C15=$C19, D19&lt;&gt;""), D19, "")))))</f>
        <v/>
      </c>
      <c r="E15" s="90" t="str">
        <f>IF(TMInput!D15&lt;&gt;"",TMInput!D15,IF(AND($C15=$C16, E16&lt;&gt;""),E16, IF(AND($C15=$C17, E17&lt;&gt;""), E17,"")))</f>
        <v/>
      </c>
      <c r="F15" s="90" t="str">
        <f>IF(TMInput!E15&lt;&gt;"",TMInput!E15,IF(AND($C15=$C16, F16&lt;&gt;""),F16, IF(AND($C15=$C17, F17&lt;&gt;""), F17,"")))</f>
        <v/>
      </c>
      <c r="G15" s="85" t="str">
        <f>IF(TMInput!F15&lt;&gt;"",TMInput!F15,IF(AND($C15=$C16, G16&lt;&gt;""),G16, IF(AND($C15=$C17, G17&lt;&gt;""), G17,"")))</f>
        <v/>
      </c>
      <c r="H15" s="87" t="str">
        <f>TMInput!G15</f>
        <v>1.6</v>
      </c>
      <c r="I15" s="87" t="str">
        <f>TMInput!H15</f>
        <v/>
      </c>
      <c r="J15" s="90" t="str">
        <f>IF(TMInput!$A15="",J14,TMInput!I15)</f>
        <v/>
      </c>
      <c r="K15" s="85" t="str">
        <f>IF(TMInput!J15&lt;&gt;"",TMInput!J15,IF(AND($C15=$C16, K16&lt;&gt;""),K16, IF(AND($C15=$C17, K17&lt;&gt;""), K17,"")))</f>
        <v/>
      </c>
      <c r="L15" s="85" t="str">
        <f>IF(TMInput!K15&lt;&gt;"",TMInput!K15,IF(AND($C15=$C16, L16&lt;&gt;""),L16, IF(AND($C15=$C17, L17&lt;&gt;""), L17,"")))</f>
        <v/>
      </c>
      <c r="M15" s="90" t="str">
        <f>IF(TMInput!L15&lt;&gt;"",TMInput!L15,IF(AND($C15=$C16, M16&lt;&gt;""),M16, IF(AND($C15=$C17, M17&lt;&gt;""), M17,"")))</f>
        <v/>
      </c>
      <c r="N15" s="90" t="str">
        <f>IF(TMInput!M15&lt;&gt;"",TMInput!M15,IF(AND($C15=$C16, N16&lt;&gt;""),N16, IF(AND($C15=$C17, N17&lt;&gt;""), N17,"")))</f>
        <v/>
      </c>
      <c r="O15" s="90" t="str">
        <f>IF(TMInput!N15&lt;&gt;"",TMInput!N15,IF(AND($C15=$C16, O16&lt;&gt;""),O16, IF(AND($C15=$C17, O17&lt;&gt;""), O17,"")))</f>
        <v/>
      </c>
      <c r="P15" s="85" t="str">
        <f>IF(TMInput!O15&lt;&gt;"",TMInput!O15,IF(AND($C15=$C16, P16&lt;&gt;""),P16, IF(AND($C15=$C17, P17&lt;&gt;""), P17,"")))</f>
        <v/>
      </c>
      <c r="Q15" s="90" t="str">
        <f>IF(TMInput!P15&lt;&gt;"",TMInput!P15,IF(AND($C15=$C16, Q16&lt;&gt;""),Q16, IF(AND($C15=$C17, Q17&lt;&gt;""), Q17,"")))</f>
        <v/>
      </c>
      <c r="R15" s="90" t="str">
        <f>IF(TMInput!Q15&lt;&gt;"", TMInput!Q15, IF(AND(OR($C15&amp;$H15=$C16&amp;$H16, $C15&amp;$I15=$C16&amp;$I16), R16&lt;&gt;""), R16, IF(AND(OR($C15&amp;$H15=$C17&amp;$H17, $C15&amp;$I15=$C17&amp;$I17), R17&lt;&gt;""), R17, IF(AND(OR($C15&amp;$H15=$C18&amp;$H18, $C15&amp;$I15=$C18&amp;$I18), R18&lt;&gt;""), R18, IF(AND(OR($C15&amp;$H15=$C19&amp;$H19, $C15&amp;$I15=$C19&amp;$I19), R19&lt;&gt;""), R19, "")))))</f>
        <v/>
      </c>
      <c r="S15" s="90" t="str">
        <f>IF(TMInput!R15&lt;&gt;"", TMInput!R15, IF(AND(OR($C15&amp;$H15=$C16&amp;$H16, $C15&amp;$I15=$C16&amp;$I16), S16&lt;&gt;""), S16, IF(AND(OR($C15&amp;$H15=$C17&amp;$H17, $C15&amp;$I15=$C17&amp;$I17), S17&lt;&gt;""), S17, IF(AND(OR($C15&amp;$H15=$C18&amp;$H18, $C15&amp;$I15=$C18&amp;$I18), S18&lt;&gt;""), S18, IF(AND(OR($C15&amp;$H15=$C19&amp;$H19, $C15&amp;$I15=$C19&amp;$I19), S19&lt;&gt;""), S19, "")))))</f>
        <v/>
      </c>
      <c r="T15" s="90" t="str">
        <f>IF(TMInput!S15&lt;&gt;"", TMInput!S15, IF(AND(OR($C15&amp;$H15=$C16&amp;$H16, $C15&amp;$I15=$C16&amp;$I16), T16&lt;&gt;""), T16, IF(AND(OR($C15&amp;$H15=$C17&amp;$H17, $C15&amp;$I15=$C17&amp;$I17), T17&lt;&gt;""), T17, IF(AND(OR($C15&amp;$H15=$C18&amp;$H18, $C15&amp;$I15=$C18&amp;$I18), T18&lt;&gt;""), T18, IF(AND(OR($C15&amp;$H15=$C19&amp;$H19, $C15&amp;$I15=$C19&amp;$I19), T19&lt;&gt;""), T19, "")))))</f>
        <v/>
      </c>
      <c r="U15" s="90" t="str">
        <f>IF(TMInput!T15&lt;&gt;"", TMInput!T15, IF(AND($C15=$C16, U16&lt;&gt;""), U16, IF(AND($C15=$C17, U17&lt;&gt;""), U17, IF(AND($C15=$C18, U18&lt;&gt;""), U18, IF(AND($C15=$C19, U19&lt;&gt;""), U19, "")))))</f>
        <v/>
      </c>
      <c r="V15" s="90" t="str">
        <f>IF(TMInput!U15&lt;&gt;"", TMInput!U15, IF(AND($C15=$C16, V16&lt;&gt;""), V16, IF(AND($C15=$C17, V17&lt;&gt;""), V17, IF(AND($C15=$C18, V18&lt;&gt;""), V18, IF(AND($C15=$C19, V19&lt;&gt;""), V19, "")))))</f>
        <v/>
      </c>
      <c r="W15" s="90" t="str">
        <f>IF(TMInput!V15&lt;&gt;"", TMInput!V15, IF(AND($C15=$C16, W16&lt;&gt;""), W16, IF(AND($C15=$C17, W17&lt;&gt;""), W17, IF(AND($C15=$C18, W18&lt;&gt;""), W18, IF(AND($C15=$C19, W19&lt;&gt;""), W19, "")))))</f>
        <v/>
      </c>
      <c r="X15" s="90" t="str">
        <f>IF(TMInput!W15&lt;&gt;"", TMInput!W15, IF(AND($C15=$C16, X16&lt;&gt;""), X16, IF(AND($C15=$C17, X17&lt;&gt;""), X17, IF(AND($C15=$C18, X18&lt;&gt;""), X18, IF(AND($C15=$C19, X19&lt;&gt;""), X19, "")))))</f>
        <v/>
      </c>
      <c r="Y15" s="90" t="str">
        <f>IF(TMInput!X15&lt;&gt;"", TMInput!X15, IF(AND($C15=$C16, Y16&lt;&gt;""), Y16, IF(AND($C15=$C17, Y17&lt;&gt;""), Y17, IF(AND($C15=$C18, Y18&lt;&gt;""), Y18, IF(AND($C15=$C19, Y19&lt;&gt;""), Y19, "")))))</f>
        <v/>
      </c>
      <c r="Z15" s="90" t="str">
        <f>IF(TMInput!Y15&lt;&gt;"", TMInput!Y15, IF(AND($C15=$C16, Z16&lt;&gt;""), Z16, IF(AND($C15=$C17, Z17&lt;&gt;""), Z17, IF(AND($C15=$C18, Z18&lt;&gt;""), Z18, IF(AND($C15=$C19, Z19&lt;&gt;""), Z19, "")))))</f>
        <v>tedm:MG-langString-hasConfidentialityJustification--NonPublishedInformation-ND-ProcedureTypeUnpublish</v>
      </c>
      <c r="AA15" s="90" t="str">
        <f>IF(TMInput!Z15&lt;&gt;"", TMInput!Z15, IF(AND($C15=$C16, AA16&lt;&gt;""), AA16, IF(AND($C15=$C17, AA17&lt;&gt;""), AA17, IF(AND($C15=$C18, AA18&lt;&gt;""), AA18, IF(AND($C15=$C19, AA19&lt;&gt;""), AA19, "")))))</f>
        <v/>
      </c>
      <c r="AB15" s="90" t="str">
        <f>IF(TMInput!AA15&lt;&gt;"", TMInput!AA15, IF(AND($C15=$C16, AB16&lt;&gt;""), AB16, IF(AND($C15=$C17, AB17&lt;&gt;""), AB17, IF(AND($C15=$C18, AB18&lt;&gt;""), AB18, IF(AND($C15=$C19, AB19&lt;&gt;""), AB19, "")))))</f>
        <v/>
      </c>
      <c r="AC15" s="90" t="str">
        <f>IF(TMInput!AB15&lt;&gt;"", TMInput!AB15, IF(AND($C15=$C16, AC16&lt;&gt;""), AC16, IF(AND($C15=$C17, AC17&lt;&gt;""), AC17, IF(AND($C15=$C18, AC18&lt;&gt;""), AC18, IF(AND($C15=$C19, AC19&lt;&gt;""), AC19, "")))))</f>
        <v/>
      </c>
      <c r="AD15" s="90" t="str">
        <f>IF(TMInput!AC15&lt;&gt;"", TMInput!AC15, IF(AND($C15=$C16, AD16&lt;&gt;""), AD16, IF(AND($C15=$C17, AD17&lt;&gt;""), AD17, IF(AND($C15=$C18, AD18&lt;&gt;""), AD18, IF(AND($C15=$C19, AD19&lt;&gt;""), AD19, "")))))</f>
        <v/>
      </c>
      <c r="AE15" s="90" t="str">
        <f>IF(TMInput!AD15&lt;&gt;"", TMInput!AD15, IF(AND($C15=$C16, AE16&lt;&gt;""), AE16, IF(AND($C15=$C17, AE17&lt;&gt;""), AE17, IF(AND($C15=$C18, AE18&lt;&gt;""), AE18, IF(AND($C15=$C19, AE19&lt;&gt;""), AE19, "")))))</f>
        <v/>
      </c>
    </row>
    <row r="16">
      <c r="A16" s="85" t="b">
        <f t="shared" si="1"/>
        <v>1</v>
      </c>
      <c r="B16" s="90" t="str">
        <f>IF(AND(TMInput!A16="",$C16&lt;&gt;""),B15,TMInput!A16)</f>
        <v>ND-ProcedureAcceleratedUnpublish.rml.ttl</v>
      </c>
      <c r="C16" s="90" t="str">
        <f>TMInput!B16</f>
        <v>tedm:MG-NonPublishedInformation-ND-ProcedureAcceleratedUnpublish</v>
      </c>
      <c r="D16" s="85" t="str">
        <f>IF(TMInput!C16&lt;&gt;"", TMInput!C16, IF(AND($C16=$C17, D17&lt;&gt;""), D17, IF(AND($C16=$C18, D18&lt;&gt;""), D18, IF(AND($C16=$C19, D19&lt;&gt;""), D19, IF(AND($C16=$C20, D20&lt;&gt;""), D20, "")))))</f>
        <v>MG-NonPublishedInformation</v>
      </c>
      <c r="E16" s="90" t="str">
        <f>IF(TMInput!D16&lt;&gt;"",TMInput!D16,IF(AND($C16=$C17, E17&lt;&gt;""),E17, IF(AND($C16=$C18, E18&lt;&gt;""), E18,"")))</f>
        <v>ND-ProcedureAcceleratedUnpublish</v>
      </c>
      <c r="F16" s="90" t="str">
        <f>IF(TMInput!E16&lt;&gt;"",TMInput!E16,IF(AND($C16=$C17, F17&lt;&gt;""),F17, IF(AND($C16=$C18, F18&lt;&gt;""), F18,"")))</f>
        <v>/*/cac:TenderingProcess/cac:ProcessJustification[cbc:ProcessReasonCode/@listName='accelerated-procedure']/ext:UBLExtensions/ext:UBLExtension/ext:ExtensionContent/efext:EformsExtension/efac:FieldsPrivacy[efbc:FieldIdentifierCode/text()='pro-acc']</v>
      </c>
      <c r="G16" s="85" t="str">
        <f>IF(TMInput!F16&lt;&gt;"",TMInput!F16,IF(AND($C16=$C17, G17&lt;&gt;""),G17, IF(AND($C16=$C18, G18&lt;&gt;""), G18,"")))</f>
        <v>efbc:FieldIdentifierCode/text()='pro-acc'</v>
      </c>
      <c r="H16" s="87" t="str">
        <f>TMInput!G16</f>
        <v>1.4</v>
      </c>
      <c r="I16" s="87" t="str">
        <f>TMInput!H16</f>
        <v/>
      </c>
      <c r="J16" s="90" t="str">
        <f>IF(TMInput!$A16="",J15,TMInput!I16)</f>
        <v/>
      </c>
      <c r="K16" s="85" t="str">
        <f>IF(TMInput!J16&lt;&gt;"",TMInput!J16,IF(AND($C16=$C17, K17&lt;&gt;""),K17, IF(AND($C16=$C18, K18&lt;&gt;""), K18,"")))</f>
        <v>MG-Procedure</v>
      </c>
      <c r="L16" s="85" t="str">
        <f>IF(TMInput!K16&lt;&gt;"",TMInput!K16,IF(AND($C16=$C17, L17&lt;&gt;""),L17, IF(AND($C16=$C18, L18&lt;&gt;""), L18,"")))</f>
        <v>ND-Root</v>
      </c>
      <c r="M16" s="90" t="str">
        <f>IF(TMInput!L16&lt;&gt;"",TMInput!L16,IF(AND($C16=$C17, M17&lt;&gt;""),M17, IF(AND($C16=$C18, M18&lt;&gt;""), M18,"")))</f>
        <v>ND-ProcedureAcceleratedUnpublish (concernsMaskedObject)</v>
      </c>
      <c r="N16" s="90" t="str">
        <f>IF(TMInput!M16&lt;&gt;"",TMInput!M16,IF(AND($C16=$C17, N17&lt;&gt;""),N17, IF(AND($C16=$C18, N18&lt;&gt;""), N18,"")))</f>
        <v>Connection from NonPublishedInformation to Procedure under MG-Procedure_ND-Root</v>
      </c>
      <c r="O16" s="90" t="str">
        <f>IF(TMInput!N16&lt;&gt;"",TMInput!N16,IF(AND($C16=$C17, O17&lt;&gt;""),O17, IF(AND($C16=$C18, O18&lt;&gt;""), O18,"")))</f>
        <v>tedm:MG-Procedure_ND-Root</v>
      </c>
      <c r="P16" s="85" t="str">
        <f>IF(TMInput!O16&lt;&gt;"",TMInput!O16,IF(AND($C16=$C17, P17&lt;&gt;""),P17, IF(AND($C16=$C18, P18&lt;&gt;""), P18,"")))</f>
        <v/>
      </c>
      <c r="Q16" s="90" t="str">
        <f>IF(TMInput!P16&lt;&gt;"",TMInput!P16,IF(AND($C16=$C17, Q17&lt;&gt;""),Q17, IF(AND($C16=$C18, Q18&lt;&gt;""), Q18,"")))</f>
        <v/>
      </c>
      <c r="R16" s="90" t="str">
        <f>IF(TMInput!Q16&lt;&gt;"", TMInput!Q16, IF(AND(OR($C16&amp;$H16=$C17&amp;$H17, $C16&amp;$I16=$C17&amp;$I17), R17&lt;&gt;""), R17, IF(AND(OR($C16&amp;$H16=$C18&amp;$H18, $C16&amp;$I16=$C18&amp;$I18), R18&lt;&gt;""), R18, IF(AND(OR($C16&amp;$H16=$C19&amp;$H19, $C16&amp;$I16=$C19&amp;$I19), R19&lt;&gt;""), R19, IF(AND(OR($C16&amp;$H16=$C20&amp;$H20, $C16&amp;$I16=$C20&amp;$I20), R20&lt;&gt;""), R20, "")))))</f>
        <v>BT-195(BT-106)-Procedure</v>
      </c>
      <c r="S16" s="90" t="str">
        <f>IF(TMInput!R16&lt;&gt;"", TMInput!R16, IF(AND(OR($C16&amp;$H16=$C17&amp;$H17, $C16&amp;$I16=$C17&amp;$I17), S17&lt;&gt;""), S17, IF(AND(OR($C16&amp;$H16=$C18&amp;$H18, $C16&amp;$I16=$C18&amp;$I18), S18&lt;&gt;""), S18, IF(AND(OR($C16&amp;$H16=$C19&amp;$H19, $C16&amp;$I16=$C19&amp;$I19), S19&lt;&gt;""), S19, IF(AND(OR($C16&amp;$H16=$C20&amp;$H20, $C16&amp;$I16=$C20&amp;$I20), S20&lt;&gt;""), S20, "")))))</f>
        <v>The field BT-195(BT-106)-Procedure, Unpublished Identifier, specifies information to generate the URI of the masked property</v>
      </c>
      <c r="T16" s="90" t="str">
        <f>IF(TMInput!S16&lt;&gt;"", TMInput!S16, IF(AND(OR($C16&amp;$H16=$C17&amp;$H17, $C16&amp;$I16=$C17&amp;$I17), T17&lt;&gt;""), T17, IF(AND(OR($C16&amp;$H16=$C18&amp;$H18, $C16&amp;$I16=$C18&amp;$I18), T18&lt;&gt;""), T18, IF(AND(OR($C16&amp;$H16=$C19&amp;$H19, $C16&amp;$I16=$C19&amp;$I19), T19&lt;&gt;""), T19, IF(AND(OR($C16&amp;$H16=$C20&amp;$H20, $C16&amp;$I16=$C20&amp;$I20), T20&lt;&gt;""), T20, "")))))</f>
        <v>efbc:FieldIdentifierCode/text() = 'pro-acc'</v>
      </c>
      <c r="U16" s="92" t="str">
        <f>IF(TMInput!T16&lt;&gt;"", TMInput!T16, IF(AND($C16=$C17, U17&lt;&gt;""), U17, IF(AND($C16=$C18, U18&lt;&gt;""), U18, IF(AND($C16=$C19, U19&lt;&gt;""), U19, IF(AND($C16=$C20, U20&lt;&gt;""), U20, "")))))</f>
        <v>http://data.europa.eu/a4g/ontology#isAccelerated</v>
      </c>
      <c r="V16" s="90" t="str">
        <f>IF(TMInput!U16&lt;&gt;"", TMInput!U16, IF(AND($C16=$C17, V17&lt;&gt;""), V17, IF(AND($C16=$C18, V18&lt;&gt;""), V18, IF(AND($C16=$C19, V19&lt;&gt;""), V19, IF(AND($C16=$C20, V20&lt;&gt;""), V20, "")))))</f>
        <v>BT-197(BT-106)-Procedure</v>
      </c>
      <c r="W16" s="90" t="str">
        <f>IF(TMInput!V16&lt;&gt;"", TMInput!V16, IF(AND($C16=$C17, W17&lt;&gt;""), W17, IF(AND($C16=$C18, W18&lt;&gt;""), W18, IF(AND($C16=$C19, W19&lt;&gt;""), W19, IF(AND($C16=$C20, W20&lt;&gt;""), W20, "")))))</f>
        <v>In BT-197(BT-106)-Procedure, Unpublished Justification Code, we link to the at-voc:non-publication-justification controlled list</v>
      </c>
      <c r="X16" s="90" t="str">
        <f>IF(TMInput!W16&lt;&gt;"", TMInput!W16, IF(AND($C16=$C17, X17&lt;&gt;""), X17, IF(AND($C16=$C18, X18&lt;&gt;""), X18, IF(AND($C16=$C19, X19&lt;&gt;""), X19, IF(AND($C16=$C20, X20&lt;&gt;""), X20, "")))))</f>
        <v>BT-198(BT-106)-Procedure</v>
      </c>
      <c r="Y16" s="90" t="str">
        <f>IF(TMInput!X16&lt;&gt;"", TMInput!X16, IF(AND($C16=$C17, Y17&lt;&gt;""), Y17, IF(AND($C16=$C18, Y18&lt;&gt;""), Y18, IF(AND($C16=$C19, Y19&lt;&gt;""), Y19, IF(AND($C16=$C20, Y20&lt;&gt;""), Y20, "")))))</f>
        <v>Unpublished Accessibility Date (Unpublished Access Date below SDK 1.6)</v>
      </c>
      <c r="Z16" s="90" t="str">
        <f>IF(TMInput!Y16&lt;&gt;"", TMInput!Y16, IF(AND($C16=$C17, Z17&lt;&gt;""), Z17, IF(AND($C16=$C18, Z18&lt;&gt;""), Z18, IF(AND($C16=$C19, Z19&lt;&gt;""), Z19, IF(AND($C16=$C20, Z20&lt;&gt;""), Z20, "")))))</f>
        <v>tedm:MG-langString-hasConfidentialityJustification--NonPublishedInformation-ND-ProcedureAcceleratedUnpublish</v>
      </c>
      <c r="AA16" s="90" t="str">
        <f>IF(TMInput!Z16&lt;&gt;"", TMInput!Z16, IF(AND($C16=$C17, AA17&lt;&gt;""), AA17, IF(AND($C16=$C18, AA18&lt;&gt;""), AA18, IF(AND($C16=$C19, AA19&lt;&gt;""), AA19, IF(AND($C16=$C20, AA20&lt;&gt;""), AA20, "")))))</f>
        <v>/*/cac:TenderingProcess/cac:ProcessJustification[cbc:ProcessReasonCode/@listName='accelerated-procedure']/ext:UBLExtensions/ext:UBLExtension/ext:ExtensionContent/efext:EformsExtension/efac:FieldsPrivacy[efbc:FieldIdentifierCode/text()='pro-acc']/efbc:ReasonDescription</v>
      </c>
      <c r="AB16" s="90" t="str">
        <f>IF(TMInput!AA16&lt;&gt;"", TMInput!AA16, IF(AND($C16=$C17, AB17&lt;&gt;""), AB17, IF(AND($C16=$C18, AB18&lt;&gt;""), AB18, IF(AND($C16=$C19, AB19&lt;&gt;""), AB19, IF(AND($C16=$C20, AB20&lt;&gt;""), AB20, "")))))</f>
        <v>BT-196(BT-106)-Procedure</v>
      </c>
      <c r="AC16" s="90" t="str">
        <f>IF(TMInput!AB16&lt;&gt;"", TMInput!AB16, IF(AND($C16=$C17, AC17&lt;&gt;""), AC17, IF(AND($C16=$C18, AC18&lt;&gt;""), AC18, IF(AND($C16=$C19, AC19&lt;&gt;""), AC19, IF(AND($C16=$C20, AC20&lt;&gt;""), AC20, "")))))</f>
        <v>Unpublished Justification Description of MG-NonPublishedInformation under ND-ProcedureAcceleratedUnpublish</v>
      </c>
      <c r="AD16" s="90" t="str">
        <f>IF(TMInput!AC16&lt;&gt;"", TMInput!AC16, IF(AND($C16=$C17, AD17&lt;&gt;""), AD17, IF(AND($C16=$C18, AD18&lt;&gt;""), AD18, IF(AND($C16=$C19, AD19&lt;&gt;""), AD19, IF(AND($C16=$C20, AD20&lt;&gt;""), AD20, "")))))</f>
        <v>BT-196(BT-106)-Procedure-Language</v>
      </c>
      <c r="AE16" s="90" t="str">
        <f>IF(TMInput!AD16&lt;&gt;"", TMInput!AD16, IF(AND($C16=$C17, AE17&lt;&gt;""), AE17, IF(AND($C16=$C18, AE18&lt;&gt;""), AE18, IF(AND($C16=$C19, AE19&lt;&gt;""), AE19, IF(AND($C16=$C20, AE20&lt;&gt;""), AE20, "")))))</f>
        <v>Language of Unpublished Justification Description of MG-NonPublishedInformation under ND-ProcedureAcceleratedUnpublish</v>
      </c>
    </row>
    <row r="17">
      <c r="A17" s="85" t="b">
        <f t="shared" si="1"/>
        <v>0</v>
      </c>
      <c r="B17" s="90" t="str">
        <f>IF(AND(TMInput!A17="",$C17&lt;&gt;""),B16,TMInput!A17)</f>
        <v>ND-ProcedureAcceleratedUnpublish.rml.ttl</v>
      </c>
      <c r="C17" s="90" t="str">
        <f>TMInput!B17</f>
        <v>tedm:MG-NonPublishedInformation-ND-ProcedureAcceleratedUnpublish</v>
      </c>
      <c r="D17" s="85" t="str">
        <f>IF(TMInput!C17&lt;&gt;"", TMInput!C17, IF(AND($C17=$C18, D18&lt;&gt;""), D18, IF(AND($C17=$C19, D19&lt;&gt;""), D19, IF(AND($C17=$C20, D20&lt;&gt;""), D20, IF(AND($C17=$C21, D21&lt;&gt;""), D21, "")))))</f>
        <v>MG-NonPublishedInformation</v>
      </c>
      <c r="E17" s="90" t="str">
        <f>IF(TMInput!D17&lt;&gt;"",TMInput!D17,IF(AND($C17=$C18, E18&lt;&gt;""),E18, IF(AND($C17=$C19, E19&lt;&gt;""), E19,"")))</f>
        <v/>
      </c>
      <c r="F17" s="90" t="str">
        <f>IF(TMInput!E17&lt;&gt;"",TMInput!E17,IF(AND($C17=$C18, F18&lt;&gt;""),F18, IF(AND($C17=$C19, F19&lt;&gt;""), F19,"")))</f>
        <v/>
      </c>
      <c r="G17" s="85" t="str">
        <f>IF(TMInput!F17&lt;&gt;"",TMInput!F17,IF(AND($C17=$C18, G18&lt;&gt;""),G18, IF(AND($C17=$C19, G19&lt;&gt;""), G19,"")))</f>
        <v/>
      </c>
      <c r="H17" s="87" t="str">
        <f>TMInput!G17</f>
        <v>1.4</v>
      </c>
      <c r="I17" s="87" t="str">
        <f>TMInput!H17</f>
        <v/>
      </c>
      <c r="J17" s="90" t="str">
        <f>IF(TMInput!$A17="",J16,TMInput!I17)</f>
        <v/>
      </c>
      <c r="K17" s="85" t="str">
        <f>IF(TMInput!J17&lt;&gt;"",TMInput!J17,IF(AND($C17=$C18, K18&lt;&gt;""),K18, IF(AND($C17=$C19, K19&lt;&gt;""), K19,"")))</f>
        <v/>
      </c>
      <c r="L17" s="85" t="str">
        <f>IF(TMInput!K17&lt;&gt;"",TMInput!K17,IF(AND($C17=$C18, L18&lt;&gt;""),L18, IF(AND($C17=$C19, L19&lt;&gt;""), L19,"")))</f>
        <v/>
      </c>
      <c r="M17" s="90" t="str">
        <f>IF(TMInput!L17&lt;&gt;"",TMInput!L17,IF(AND($C17=$C18, M18&lt;&gt;""),M18, IF(AND($C17=$C19, M19&lt;&gt;""), M19,"")))</f>
        <v/>
      </c>
      <c r="N17" s="90" t="str">
        <f>IF(TMInput!M17&lt;&gt;"",TMInput!M17,IF(AND($C17=$C18, N18&lt;&gt;""),N18, IF(AND($C17=$C19, N19&lt;&gt;""), N19,"")))</f>
        <v/>
      </c>
      <c r="O17" s="90" t="str">
        <f>IF(TMInput!N17&lt;&gt;"",TMInput!N17,IF(AND($C17=$C18, O18&lt;&gt;""),O18, IF(AND($C17=$C19, O19&lt;&gt;""), O19,"")))</f>
        <v/>
      </c>
      <c r="P17" s="85" t="str">
        <f>IF(TMInput!O17&lt;&gt;"",TMInput!O17,IF(AND($C17=$C18, P18&lt;&gt;""),P18, IF(AND($C17=$C19, P19&lt;&gt;""), P19,"")))</f>
        <v/>
      </c>
      <c r="Q17" s="90" t="str">
        <f>IF(TMInput!P17&lt;&gt;"",TMInput!P17,IF(AND($C17=$C18, Q18&lt;&gt;""),Q18, IF(AND($C17=$C19, Q19&lt;&gt;""), Q19,"")))</f>
        <v/>
      </c>
      <c r="R17" s="90" t="str">
        <f>IF(TMInput!Q17&lt;&gt;"", TMInput!Q17, IF(AND(OR($C17&amp;$H17=$C18&amp;$H18, $C17&amp;$I17=$C18&amp;$I18), R18&lt;&gt;""), R18, IF(AND(OR($C17&amp;$H17=$C19&amp;$H19, $C17&amp;$I17=$C19&amp;$I19), R19&lt;&gt;""), R19, IF(AND(OR($C17&amp;$H17=$C20&amp;$H20, $C17&amp;$I17=$C20&amp;$I20), R20&lt;&gt;""), R20, IF(AND(OR($C17&amp;$H17=$C21&amp;$H21, $C17&amp;$I17=$C21&amp;$I21), R21&lt;&gt;""), R21, "")))))</f>
        <v>BT-195(BT-106)-Procedure</v>
      </c>
      <c r="S17" s="90" t="str">
        <f>IF(TMInput!R17&lt;&gt;"", TMInput!R17, IF(AND(OR($C17&amp;$H17=$C18&amp;$H18, $C17&amp;$I17=$C18&amp;$I18), S18&lt;&gt;""), S18, IF(AND(OR($C17&amp;$H17=$C19&amp;$H19, $C17&amp;$I17=$C19&amp;$I19), S19&lt;&gt;""), S19, IF(AND(OR($C17&amp;$H17=$C20&amp;$H20, $C17&amp;$I17=$C20&amp;$I20), S20&lt;&gt;""), S20, IF(AND(OR($C17&amp;$H17=$C21&amp;$H21, $C17&amp;$I17=$C21&amp;$I21), S21&lt;&gt;""), S21, "")))))</f>
        <v>The field BT-195(BT-106)-Procedure, Unpublished Identifier, specifies information to generate the URI of the masked property</v>
      </c>
      <c r="T17" s="90" t="str">
        <f>IF(TMInput!S17&lt;&gt;"", TMInput!S17, IF(AND(OR($C17&amp;$H17=$C18&amp;$H18, $C17&amp;$I17=$C18&amp;$I18), T18&lt;&gt;""), T18, IF(AND(OR($C17&amp;$H17=$C19&amp;$H19, $C17&amp;$I17=$C19&amp;$I19), T19&lt;&gt;""), T19, IF(AND(OR($C17&amp;$H17=$C20&amp;$H20, $C17&amp;$I17=$C20&amp;$I20), T20&lt;&gt;""), T20, IF(AND(OR($C17&amp;$H17=$C21&amp;$H21, $C17&amp;$I17=$C21&amp;$I21), T21&lt;&gt;""), T21, "")))))</f>
        <v>efbc:FieldIdentifierCode/text() = 'pro-acc'</v>
      </c>
      <c r="U17" s="92" t="str">
        <f>IF(TMInput!T17&lt;&gt;"", TMInput!T17, IF(AND($C17=$C18, U18&lt;&gt;""), U18, IF(AND($C17=$C19, U19&lt;&gt;""), U19, IF(AND($C17=$C20, U20&lt;&gt;""), U20, IF(AND($C17=$C21, U21&lt;&gt;""), U21, "")))))</f>
        <v>http://data.europa.eu/a4g/ontology#isAccelerated</v>
      </c>
      <c r="V17" s="90" t="str">
        <f>IF(TMInput!U17&lt;&gt;"", TMInput!U17, IF(AND($C17=$C18, V18&lt;&gt;""), V18, IF(AND($C17=$C19, V19&lt;&gt;""), V19, IF(AND($C17=$C20, V20&lt;&gt;""), V20, IF(AND($C17=$C21, V21&lt;&gt;""), V21, "")))))</f>
        <v>BT-197(BT-106)-Procedure</v>
      </c>
      <c r="W17" s="90" t="str">
        <f>IF(TMInput!V17&lt;&gt;"", TMInput!V17, IF(AND($C17=$C18, W18&lt;&gt;""), W18, IF(AND($C17=$C19, W19&lt;&gt;""), W19, IF(AND($C17=$C20, W20&lt;&gt;""), W20, IF(AND($C17=$C21, W21&lt;&gt;""), W21, "")))))</f>
        <v>In BT-197(BT-106)-Procedure, Unpublished Justification Code, we link to the at-voc:non-publication-justification controlled list</v>
      </c>
      <c r="X17" s="90" t="str">
        <f>IF(TMInput!W17&lt;&gt;"", TMInput!W17, IF(AND($C17=$C18, X18&lt;&gt;""), X18, IF(AND($C17=$C19, X19&lt;&gt;""), X19, IF(AND($C17=$C20, X20&lt;&gt;""), X20, IF(AND($C17=$C21, X21&lt;&gt;""), X21, "")))))</f>
        <v>BT-198(BT-106)-Procedure</v>
      </c>
      <c r="Y17" s="90" t="str">
        <f>IF(TMInput!X17&lt;&gt;"", TMInput!X17, IF(AND($C17=$C18, Y18&lt;&gt;""), Y18, IF(AND($C17=$C19, Y19&lt;&gt;""), Y19, IF(AND($C17=$C20, Y20&lt;&gt;""), Y20, IF(AND($C17=$C21, Y21&lt;&gt;""), Y21, "")))))</f>
        <v>Unpublished Accessibility Date (Unpublished Access Date below SDK 1.6)</v>
      </c>
      <c r="Z17" s="90" t="str">
        <f>IF(TMInput!Y17&lt;&gt;"", TMInput!Y17, IF(AND($C17=$C18, Z18&lt;&gt;""), Z18, IF(AND($C17=$C19, Z19&lt;&gt;""), Z19, IF(AND($C17=$C20, Z20&lt;&gt;""), Z20, IF(AND($C17=$C21, Z21&lt;&gt;""), Z21, "")))))</f>
        <v>tedm:MG-langString-hasConfidentialityJustification--NonPublishedInformation-ND-ProcedureAcceleratedUnpublish</v>
      </c>
      <c r="AA17" s="90" t="str">
        <f>IF(TMInput!Z17&lt;&gt;"", TMInput!Z17, IF(AND($C17=$C18, AA18&lt;&gt;""), AA18, IF(AND($C17=$C19, AA19&lt;&gt;""), AA19, IF(AND($C17=$C20, AA20&lt;&gt;""), AA20, IF(AND($C17=$C21, AA21&lt;&gt;""), AA21, "")))))</f>
        <v/>
      </c>
      <c r="AB17" s="90" t="str">
        <f>IF(TMInput!AA17&lt;&gt;"", TMInput!AA17, IF(AND($C17=$C18, AB18&lt;&gt;""), AB18, IF(AND($C17=$C19, AB19&lt;&gt;""), AB19, IF(AND($C17=$C20, AB20&lt;&gt;""), AB20, IF(AND($C17=$C21, AB21&lt;&gt;""), AB21, "")))))</f>
        <v>BT-196(BT-106)-Procedure</v>
      </c>
      <c r="AC17" s="90" t="str">
        <f>IF(TMInput!AB17&lt;&gt;"", TMInput!AB17, IF(AND($C17=$C18, AC18&lt;&gt;""), AC18, IF(AND($C17=$C19, AC19&lt;&gt;""), AC19, IF(AND($C17=$C20, AC20&lt;&gt;""), AC20, IF(AND($C17=$C21, AC21&lt;&gt;""), AC21, "")))))</f>
        <v>Unpublished Justification Description of MG-NonPublishedInformation under ND-ProcedureAcceleratedUnpublish</v>
      </c>
      <c r="AD17" s="90" t="str">
        <f>IF(TMInput!AC17&lt;&gt;"", TMInput!AC17, IF(AND($C17=$C18, AD18&lt;&gt;""), AD18, IF(AND($C17=$C19, AD19&lt;&gt;""), AD19, IF(AND($C17=$C20, AD20&lt;&gt;""), AD20, IF(AND($C17=$C21, AD21&lt;&gt;""), AD21, "")))))</f>
        <v>BT-196(BT-106)-Procedure-Language</v>
      </c>
      <c r="AE17" s="90" t="str">
        <f>IF(TMInput!AD17&lt;&gt;"", TMInput!AD17, IF(AND($C17=$C18, AE18&lt;&gt;""), AE18, IF(AND($C17=$C19, AE19&lt;&gt;""), AE19, IF(AND($C17=$C20, AE20&lt;&gt;""), AE20, IF(AND($C17=$C21, AE21&lt;&gt;""), AE21, "")))))</f>
        <v>Language of Unpublished Justification Description of MG-NonPublishedInformation under ND-ProcedureAcceleratedUnpublish</v>
      </c>
    </row>
    <row r="18">
      <c r="A18" s="85" t="b">
        <f t="shared" si="1"/>
        <v>0</v>
      </c>
      <c r="B18" s="90" t="str">
        <f>IF(AND(TMInput!A18="",$C18&lt;&gt;""),B17,TMInput!A18)</f>
        <v>ND-ProcedureAcceleratedUnpublish.rml.ttl</v>
      </c>
      <c r="C18" s="90" t="str">
        <f>TMInput!B18</f>
        <v>tedm:MG-NonPublishedInformation-ND-ProcedureAcceleratedUnpublish</v>
      </c>
      <c r="D18" s="85" t="str">
        <f>IF(TMInput!C18&lt;&gt;"", TMInput!C18, IF(AND($C18=$C19, D19&lt;&gt;""), D19, IF(AND($C18=$C20, D20&lt;&gt;""), D20, IF(AND($C18=$C21, D21&lt;&gt;""), D21, IF(AND($C18=$C22, D22&lt;&gt;""), D22, "")))))</f>
        <v>MG-NonPublishedInformation</v>
      </c>
      <c r="E18" s="90" t="str">
        <f>IF(TMInput!D18&lt;&gt;"",TMInput!D18,IF(AND($C18=$C19, E19&lt;&gt;""),E19, IF(AND($C18=$C20, E20&lt;&gt;""), E20,"")))</f>
        <v/>
      </c>
      <c r="F18" s="90" t="str">
        <f>IF(TMInput!E18&lt;&gt;"",TMInput!E18,IF(AND($C18=$C19, F19&lt;&gt;""),F19, IF(AND($C18=$C20, F20&lt;&gt;""), F20,"")))</f>
        <v/>
      </c>
      <c r="G18" s="85" t="str">
        <f>IF(TMInput!F18&lt;&gt;"",TMInput!F18,IF(AND($C18=$C19, G19&lt;&gt;""),G19, IF(AND($C18=$C20, G20&lt;&gt;""), G20,"")))</f>
        <v/>
      </c>
      <c r="H18" s="87" t="str">
        <f>TMInput!G18</f>
        <v>1.4</v>
      </c>
      <c r="I18" s="87" t="str">
        <f>TMInput!H18</f>
        <v/>
      </c>
      <c r="J18" s="90" t="str">
        <f>IF(TMInput!$A18="",J17,TMInput!I18)</f>
        <v/>
      </c>
      <c r="K18" s="85" t="str">
        <f>IF(TMInput!J18&lt;&gt;"",TMInput!J18,IF(AND($C18=$C19, K19&lt;&gt;""),K19, IF(AND($C18=$C20, K20&lt;&gt;""), K20,"")))</f>
        <v/>
      </c>
      <c r="L18" s="85" t="str">
        <f>IF(TMInput!K18&lt;&gt;"",TMInput!K18,IF(AND($C18=$C19, L19&lt;&gt;""),L19, IF(AND($C18=$C20, L20&lt;&gt;""), L20,"")))</f>
        <v/>
      </c>
      <c r="M18" s="90" t="str">
        <f>IF(TMInput!L18&lt;&gt;"",TMInput!L18,IF(AND($C18=$C19, M19&lt;&gt;""),M19, IF(AND($C18=$C20, M20&lt;&gt;""), M20,"")))</f>
        <v/>
      </c>
      <c r="N18" s="90" t="str">
        <f>IF(TMInput!M18&lt;&gt;"",TMInput!M18,IF(AND($C18=$C19, N19&lt;&gt;""),N19, IF(AND($C18=$C20, N20&lt;&gt;""), N20,"")))</f>
        <v/>
      </c>
      <c r="O18" s="90" t="str">
        <f>IF(TMInput!N18&lt;&gt;"",TMInput!N18,IF(AND($C18=$C19, O19&lt;&gt;""),O19, IF(AND($C18=$C20, O20&lt;&gt;""), O20,"")))</f>
        <v/>
      </c>
      <c r="P18" s="85" t="str">
        <f>IF(TMInput!O18&lt;&gt;"",TMInput!O18,IF(AND($C18=$C19, P19&lt;&gt;""),P19, IF(AND($C18=$C20, P20&lt;&gt;""), P20,"")))</f>
        <v/>
      </c>
      <c r="Q18" s="90" t="str">
        <f>IF(TMInput!P18&lt;&gt;"",TMInput!P18,IF(AND($C18=$C19, Q19&lt;&gt;""),Q19, IF(AND($C18=$C20, Q20&lt;&gt;""), Q20,"")))</f>
        <v/>
      </c>
      <c r="R18" s="90" t="str">
        <f>IF(TMInput!Q18&lt;&gt;"", TMInput!Q18, IF(AND(OR($C18&amp;$H18=$C19&amp;$H19, $C18&amp;$I18=$C19&amp;$I19), R19&lt;&gt;""), R19, IF(AND(OR($C18&amp;$H18=$C20&amp;$H20, $C18&amp;$I18=$C20&amp;$I20), R20&lt;&gt;""), R20, IF(AND(OR($C18&amp;$H18=$C21&amp;$H21, $C18&amp;$I18=$C21&amp;$I21), R21&lt;&gt;""), R21, IF(AND(OR($C18&amp;$H18=$C22&amp;$H22, $C18&amp;$I18=$C22&amp;$I22), R22&lt;&gt;""), R22, "")))))</f>
        <v>BT-195(BT-106)-Procedure</v>
      </c>
      <c r="S18" s="90" t="str">
        <f>IF(TMInput!R18&lt;&gt;"", TMInput!R18, IF(AND(OR($C18&amp;$H18=$C19&amp;$H19, $C18&amp;$I18=$C19&amp;$I19), S19&lt;&gt;""), S19, IF(AND(OR($C18&amp;$H18=$C20&amp;$H20, $C18&amp;$I18=$C20&amp;$I20), S20&lt;&gt;""), S20, IF(AND(OR($C18&amp;$H18=$C21&amp;$H21, $C18&amp;$I18=$C21&amp;$I21), S21&lt;&gt;""), S21, IF(AND(OR($C18&amp;$H18=$C22&amp;$H22, $C18&amp;$I18=$C22&amp;$I22), S22&lt;&gt;""), S22, "")))))</f>
        <v>The field BT-195(BT-106)-Procedure, Unpublished Identifier, specifies information to generate the URI of the masked property</v>
      </c>
      <c r="T18" s="90" t="str">
        <f>IF(TMInput!S18&lt;&gt;"", TMInput!S18, IF(AND(OR($C18&amp;$H18=$C19&amp;$H19, $C18&amp;$I18=$C19&amp;$I19), T19&lt;&gt;""), T19, IF(AND(OR($C18&amp;$H18=$C20&amp;$H20, $C18&amp;$I18=$C20&amp;$I20), T20&lt;&gt;""), T20, IF(AND(OR($C18&amp;$H18=$C21&amp;$H21, $C18&amp;$I18=$C21&amp;$I21), T21&lt;&gt;""), T21, IF(AND(OR($C18&amp;$H18=$C22&amp;$H22, $C18&amp;$I18=$C22&amp;$I22), T22&lt;&gt;""), T22, "")))))</f>
        <v>efbc:FieldIdentifierCode/text() = 'pro-acc'</v>
      </c>
      <c r="U18" s="92" t="str">
        <f>IF(TMInput!T18&lt;&gt;"", TMInput!T18, IF(AND($C18=$C19, U19&lt;&gt;""), U19, IF(AND($C18=$C20, U20&lt;&gt;""), U20, IF(AND($C18=$C21, U21&lt;&gt;""), U21, IF(AND($C18=$C22, U22&lt;&gt;""), U22, "")))))</f>
        <v>http://data.europa.eu/a4g/ontology#isAccelerated</v>
      </c>
      <c r="V18" s="90" t="str">
        <f>IF(TMInput!U18&lt;&gt;"", TMInput!U18, IF(AND($C18=$C19, V19&lt;&gt;""), V19, IF(AND($C18=$C20, V20&lt;&gt;""), V20, IF(AND($C18=$C21, V21&lt;&gt;""), V21, IF(AND($C18=$C22, V22&lt;&gt;""), V22, "")))))</f>
        <v>BT-197(BT-106)-Procedure</v>
      </c>
      <c r="W18" s="90" t="str">
        <f>IF(TMInput!V18&lt;&gt;"", TMInput!V18, IF(AND($C18=$C19, W19&lt;&gt;""), W19, IF(AND($C18=$C20, W20&lt;&gt;""), W20, IF(AND($C18=$C21, W21&lt;&gt;""), W21, IF(AND($C18=$C22, W22&lt;&gt;""), W22, "")))))</f>
        <v>In BT-197(BT-106)-Procedure, Unpublished Justification Code, we link to the at-voc:non-publication-justification controlled list</v>
      </c>
      <c r="X18" s="90" t="str">
        <f>IF(TMInput!W18&lt;&gt;"", TMInput!W18, IF(AND($C18=$C19, X19&lt;&gt;""), X19, IF(AND($C18=$C20, X20&lt;&gt;""), X20, IF(AND($C18=$C21, X21&lt;&gt;""), X21, IF(AND($C18=$C22, X22&lt;&gt;""), X22, "")))))</f>
        <v>BT-198(BT-106)-Procedure</v>
      </c>
      <c r="Y18" s="90" t="str">
        <f>IF(TMInput!X18&lt;&gt;"", TMInput!X18, IF(AND($C18=$C19, Y19&lt;&gt;""), Y19, IF(AND($C18=$C20, Y20&lt;&gt;""), Y20, IF(AND($C18=$C21, Y21&lt;&gt;""), Y21, IF(AND($C18=$C22, Y22&lt;&gt;""), Y22, "")))))</f>
        <v>Unpublished Accessibility Date (Unpublished Access Date below SDK 1.6)</v>
      </c>
      <c r="Z18" s="90" t="str">
        <f>IF(TMInput!Y18&lt;&gt;"", TMInput!Y18, IF(AND($C18=$C19, Z19&lt;&gt;""), Z19, IF(AND($C18=$C20, Z20&lt;&gt;""), Z20, IF(AND($C18=$C21, Z21&lt;&gt;""), Z21, IF(AND($C18=$C22, Z22&lt;&gt;""), Z22, "")))))</f>
        <v>tedm:MG-langString-hasConfidentialityJustification--NonPublishedInformation-ND-ProcedureAcceleratedUnpublish</v>
      </c>
      <c r="AA18" s="90" t="str">
        <f>IF(TMInput!Z18&lt;&gt;"", TMInput!Z18, IF(AND($C18=$C19, AA19&lt;&gt;""), AA19, IF(AND($C18=$C20, AA20&lt;&gt;""), AA20, IF(AND($C18=$C21, AA21&lt;&gt;""), AA21, IF(AND($C18=$C22, AA22&lt;&gt;""), AA22, "")))))</f>
        <v/>
      </c>
      <c r="AB18" s="90" t="str">
        <f>IF(TMInput!AA18&lt;&gt;"", TMInput!AA18, IF(AND($C18=$C19, AB19&lt;&gt;""), AB19, IF(AND($C18=$C20, AB20&lt;&gt;""), AB20, IF(AND($C18=$C21, AB21&lt;&gt;""), AB21, IF(AND($C18=$C22, AB22&lt;&gt;""), AB22, "")))))</f>
        <v>BT-196(BT-106)-Procedure</v>
      </c>
      <c r="AC18" s="90" t="str">
        <f>IF(TMInput!AB18&lt;&gt;"", TMInput!AB18, IF(AND($C18=$C19, AC19&lt;&gt;""), AC19, IF(AND($C18=$C20, AC20&lt;&gt;""), AC20, IF(AND($C18=$C21, AC21&lt;&gt;""), AC21, IF(AND($C18=$C22, AC22&lt;&gt;""), AC22, "")))))</f>
        <v>Unpublished Justification Description of MG-NonPublishedInformation under ND-ProcedureAcceleratedUnpublish</v>
      </c>
      <c r="AD18" s="90" t="str">
        <f>IF(TMInput!AC18&lt;&gt;"", TMInput!AC18, IF(AND($C18=$C19, AD19&lt;&gt;""), AD19, IF(AND($C18=$C20, AD20&lt;&gt;""), AD20, IF(AND($C18=$C21, AD21&lt;&gt;""), AD21, IF(AND($C18=$C22, AD22&lt;&gt;""), AD22, "")))))</f>
        <v>BT-196(BT-106)-Procedure-Language</v>
      </c>
      <c r="AE18" s="90" t="str">
        <f>IF(TMInput!AD18&lt;&gt;"", TMInput!AD18, IF(AND($C18=$C19, AE19&lt;&gt;""), AE19, IF(AND($C18=$C20, AE20&lt;&gt;""), AE20, IF(AND($C18=$C21, AE21&lt;&gt;""), AE21, IF(AND($C18=$C22, AE22&lt;&gt;""), AE22, "")))))</f>
        <v>Language of Unpublished Justification Description of MG-NonPublishedInformation under ND-ProcedureAcceleratedUnpublish</v>
      </c>
    </row>
    <row r="19">
      <c r="A19" s="85" t="b">
        <f t="shared" si="1"/>
        <v>0</v>
      </c>
      <c r="B19" s="90" t="str">
        <f>IF(AND(TMInput!A19="",$C19&lt;&gt;""),B18,TMInput!A19)</f>
        <v>ND-ProcedureAcceleratedUnpublish.rml.ttl</v>
      </c>
      <c r="C19" s="90" t="str">
        <f>TMInput!B19</f>
        <v>tedm:MG-NonPublishedInformation-ND-ProcedureAcceleratedUnpublish</v>
      </c>
      <c r="D19" s="85" t="str">
        <f>IF(TMInput!C19&lt;&gt;"", TMInput!C19, IF(AND($C19=$C20, D20&lt;&gt;""), D20, IF(AND($C19=$C21, D21&lt;&gt;""), D21, IF(AND($C19=$C22, D22&lt;&gt;""), D22, IF(AND($C19=$C23, D23&lt;&gt;""), D23, "")))))</f>
        <v/>
      </c>
      <c r="E19" s="90" t="str">
        <f>IF(TMInput!D19&lt;&gt;"",TMInput!D19,IF(AND($C19=$C20, E20&lt;&gt;""),E20, IF(AND($C19=$C21, E21&lt;&gt;""), E21,"")))</f>
        <v/>
      </c>
      <c r="F19" s="90" t="str">
        <f>IF(TMInput!E19&lt;&gt;"",TMInput!E19,IF(AND($C19=$C20, F20&lt;&gt;""),F20, IF(AND($C19=$C21, F21&lt;&gt;""), F21,"")))</f>
        <v/>
      </c>
      <c r="G19" s="85" t="str">
        <f>IF(TMInput!F19&lt;&gt;"",TMInput!F19,IF(AND($C19=$C20, G20&lt;&gt;""),G20, IF(AND($C19=$C21, G21&lt;&gt;""), G21,"")))</f>
        <v/>
      </c>
      <c r="H19" s="87" t="str">
        <f>TMInput!G19</f>
        <v>1.4</v>
      </c>
      <c r="I19" s="87" t="str">
        <f>TMInput!H19</f>
        <v/>
      </c>
      <c r="J19" s="90" t="str">
        <f>IF(TMInput!$A19="",J18,TMInput!I19)</f>
        <v/>
      </c>
      <c r="K19" s="85" t="str">
        <f>IF(TMInput!J19&lt;&gt;"",TMInput!J19,IF(AND($C19=$C20, K20&lt;&gt;""),K20, IF(AND($C19=$C21, K21&lt;&gt;""), K21,"")))</f>
        <v/>
      </c>
      <c r="L19" s="85" t="str">
        <f>IF(TMInput!K19&lt;&gt;"",TMInput!K19,IF(AND($C19=$C20, L20&lt;&gt;""),L20, IF(AND($C19=$C21, L21&lt;&gt;""), L21,"")))</f>
        <v/>
      </c>
      <c r="M19" s="90" t="str">
        <f>IF(TMInput!L19&lt;&gt;"",TMInput!L19,IF(AND($C19=$C20, M20&lt;&gt;""),M20, IF(AND($C19=$C21, M21&lt;&gt;""), M21,"")))</f>
        <v/>
      </c>
      <c r="N19" s="90" t="str">
        <f>IF(TMInput!M19&lt;&gt;"",TMInput!M19,IF(AND($C19=$C20, N20&lt;&gt;""),N20, IF(AND($C19=$C21, N21&lt;&gt;""), N21,"")))</f>
        <v/>
      </c>
      <c r="O19" s="90" t="str">
        <f>IF(TMInput!N19&lt;&gt;"",TMInput!N19,IF(AND($C19=$C20, O20&lt;&gt;""),O20, IF(AND($C19=$C21, O21&lt;&gt;""), O21,"")))</f>
        <v/>
      </c>
      <c r="P19" s="85" t="str">
        <f>IF(TMInput!O19&lt;&gt;"",TMInput!O19,IF(AND($C19=$C20, P20&lt;&gt;""),P20, IF(AND($C19=$C21, P21&lt;&gt;""), P21,"")))</f>
        <v/>
      </c>
      <c r="Q19" s="90" t="str">
        <f>IF(TMInput!P19&lt;&gt;"",TMInput!P19,IF(AND($C19=$C20, Q20&lt;&gt;""),Q20, IF(AND($C19=$C21, Q21&lt;&gt;""), Q21,"")))</f>
        <v/>
      </c>
      <c r="R19" s="90" t="str">
        <f>IF(TMInput!Q19&lt;&gt;"", TMInput!Q19, IF(AND(OR($C19&amp;$H19=$C20&amp;$H20, $C19&amp;$I19=$C20&amp;$I20), R20&lt;&gt;""), R20, IF(AND(OR($C19&amp;$H19=$C21&amp;$H21, $C19&amp;$I19=$C21&amp;$I21), R21&lt;&gt;""), R21, IF(AND(OR($C19&amp;$H19=$C22&amp;$H22, $C19&amp;$I19=$C22&amp;$I22), R22&lt;&gt;""), R22, IF(AND(OR($C19&amp;$H19=$C23&amp;$H23, $C19&amp;$I19=$C23&amp;$I23), R23&lt;&gt;""), R23, "")))))</f>
        <v/>
      </c>
      <c r="S19" s="90" t="str">
        <f>IF(TMInput!R19&lt;&gt;"", TMInput!R19, IF(AND(OR($C19&amp;$H19=$C20&amp;$H20, $C19&amp;$I19=$C20&amp;$I20), S20&lt;&gt;""), S20, IF(AND(OR($C19&amp;$H19=$C21&amp;$H21, $C19&amp;$I19=$C21&amp;$I21), S21&lt;&gt;""), S21, IF(AND(OR($C19&amp;$H19=$C22&amp;$H22, $C19&amp;$I19=$C22&amp;$I22), S22&lt;&gt;""), S22, IF(AND(OR($C19&amp;$H19=$C23&amp;$H23, $C19&amp;$I19=$C23&amp;$I23), S23&lt;&gt;""), S23, "")))))</f>
        <v/>
      </c>
      <c r="T19" s="90" t="str">
        <f>IF(TMInput!S19&lt;&gt;"", TMInput!S19, IF(AND(OR($C19&amp;$H19=$C20&amp;$H20, $C19&amp;$I19=$C20&amp;$I20), T20&lt;&gt;""), T20, IF(AND(OR($C19&amp;$H19=$C21&amp;$H21, $C19&amp;$I19=$C21&amp;$I21), T21&lt;&gt;""), T21, IF(AND(OR($C19&amp;$H19=$C22&amp;$H22, $C19&amp;$I19=$C22&amp;$I22), T22&lt;&gt;""), T22, IF(AND(OR($C19&amp;$H19=$C23&amp;$H23, $C19&amp;$I19=$C23&amp;$I23), T23&lt;&gt;""), T23, "")))))</f>
        <v/>
      </c>
      <c r="U19" s="90" t="str">
        <f>IF(TMInput!T19&lt;&gt;"", TMInput!T19, IF(AND($C19=$C20, U20&lt;&gt;""), U20, IF(AND($C19=$C21, U21&lt;&gt;""), U21, IF(AND($C19=$C22, U22&lt;&gt;""), U22, IF(AND($C19=$C23, U23&lt;&gt;""), U23, "")))))</f>
        <v/>
      </c>
      <c r="V19" s="90" t="str">
        <f>IF(TMInput!U19&lt;&gt;"", TMInput!U19, IF(AND($C19=$C20, V20&lt;&gt;""), V20, IF(AND($C19=$C21, V21&lt;&gt;""), V21, IF(AND($C19=$C22, V22&lt;&gt;""), V22, IF(AND($C19=$C23, V23&lt;&gt;""), V23, "")))))</f>
        <v>BT-197(BT-106)-Procedure</v>
      </c>
      <c r="W19" s="90" t="str">
        <f>IF(TMInput!V19&lt;&gt;"", TMInput!V19, IF(AND($C19=$C20, W20&lt;&gt;""), W20, IF(AND($C19=$C21, W21&lt;&gt;""), W21, IF(AND($C19=$C22, W22&lt;&gt;""), W22, IF(AND($C19=$C23, W23&lt;&gt;""), W23, "")))))</f>
        <v>In BT-197(BT-106)-Procedure, Unpublished Justification Code, we link to the at-voc:non-publication-justification controlled list</v>
      </c>
      <c r="X19" s="90" t="str">
        <f>IF(TMInput!W19&lt;&gt;"", TMInput!W19, IF(AND($C19=$C20, X20&lt;&gt;""), X20, IF(AND($C19=$C21, X21&lt;&gt;""), X21, IF(AND($C19=$C22, X22&lt;&gt;""), X22, IF(AND($C19=$C23, X23&lt;&gt;""), X23, "")))))</f>
        <v>BT-198(BT-106)-Procedure</v>
      </c>
      <c r="Y19" s="90" t="str">
        <f>IF(TMInput!X19&lt;&gt;"", TMInput!X19, IF(AND($C19=$C20, Y20&lt;&gt;""), Y20, IF(AND($C19=$C21, Y21&lt;&gt;""), Y21, IF(AND($C19=$C22, Y22&lt;&gt;""), Y22, IF(AND($C19=$C23, Y23&lt;&gt;""), Y23, "")))))</f>
        <v>Unpublished Accessibility Date (Unpublished Access Date below SDK 1.6)</v>
      </c>
      <c r="Z19" s="90" t="str">
        <f>IF(TMInput!Y19&lt;&gt;"", TMInput!Y19, IF(AND($C19=$C20, Z20&lt;&gt;""), Z20, IF(AND($C19=$C21, Z21&lt;&gt;""), Z21, IF(AND($C19=$C22, Z22&lt;&gt;""), Z22, IF(AND($C19=$C23, Z23&lt;&gt;""), Z23, "")))))</f>
        <v>tedm:MG-langString-hasConfidentialityJustification--NonPublishedInformation-ND-ProcedureAcceleratedUnpublish</v>
      </c>
      <c r="AA19" s="90" t="str">
        <f>IF(TMInput!Z19&lt;&gt;"", TMInput!Z19, IF(AND($C19=$C20, AA20&lt;&gt;""), AA20, IF(AND($C19=$C21, AA21&lt;&gt;""), AA21, IF(AND($C19=$C22, AA22&lt;&gt;""), AA22, IF(AND($C19=$C23, AA23&lt;&gt;""), AA23, "")))))</f>
        <v/>
      </c>
      <c r="AB19" s="90" t="str">
        <f>IF(TMInput!AA19&lt;&gt;"", TMInput!AA19, IF(AND($C19=$C20, AB20&lt;&gt;""), AB20, IF(AND($C19=$C21, AB21&lt;&gt;""), AB21, IF(AND($C19=$C22, AB22&lt;&gt;""), AB22, IF(AND($C19=$C23, AB23&lt;&gt;""), AB23, "")))))</f>
        <v>BT-196(BT-106)-Procedure</v>
      </c>
      <c r="AC19" s="90" t="str">
        <f>IF(TMInput!AB19&lt;&gt;"", TMInput!AB19, IF(AND($C19=$C20, AC20&lt;&gt;""), AC20, IF(AND($C19=$C21, AC21&lt;&gt;""), AC21, IF(AND($C19=$C22, AC22&lt;&gt;""), AC22, IF(AND($C19=$C23, AC23&lt;&gt;""), AC23, "")))))</f>
        <v>Unpublished Justification Description of MG-NonPublishedInformation under ND-ProcedureAcceleratedUnpublish</v>
      </c>
      <c r="AD19" s="90" t="str">
        <f>IF(TMInput!AC19&lt;&gt;"", TMInput!AC19, IF(AND($C19=$C20, AD20&lt;&gt;""), AD20, IF(AND($C19=$C21, AD21&lt;&gt;""), AD21, IF(AND($C19=$C22, AD22&lt;&gt;""), AD22, IF(AND($C19=$C23, AD23&lt;&gt;""), AD23, "")))))</f>
        <v>BT-196(BT-106)-Procedure-Language</v>
      </c>
      <c r="AE19" s="90" t="str">
        <f>IF(TMInput!AD19&lt;&gt;"", TMInput!AD19, IF(AND($C19=$C20, AE20&lt;&gt;""), AE20, IF(AND($C19=$C21, AE21&lt;&gt;""), AE21, IF(AND($C19=$C22, AE22&lt;&gt;""), AE22, IF(AND($C19=$C23, AE23&lt;&gt;""), AE23, "")))))</f>
        <v>Language of Unpublished Justification Description of MG-NonPublishedInformation under ND-ProcedureAcceleratedUnpublish</v>
      </c>
    </row>
    <row r="20">
      <c r="A20" s="85" t="b">
        <f t="shared" si="1"/>
        <v>0</v>
      </c>
      <c r="B20" s="90" t="str">
        <f>IF(AND(TMInput!A20="",$C20&lt;&gt;""),B19,TMInput!A20)</f>
        <v>ND-ProcedureAcceleratedUnpublish.rml.ttl</v>
      </c>
      <c r="C20" s="90" t="str">
        <f>TMInput!B20</f>
        <v>tedm:MG-NonPublishedInformation-ND-ProcedureAcceleratedUnpublish</v>
      </c>
      <c r="D20" s="85" t="str">
        <f>IF(TMInput!C20&lt;&gt;"", TMInput!C20, IF(AND($C20=$C21, D21&lt;&gt;""), D21, IF(AND($C20=$C22, D22&lt;&gt;""), D22, IF(AND($C20=$C23, D23&lt;&gt;""), D23, IF(AND($C20=$C24, D24&lt;&gt;""), D24, "")))))</f>
        <v/>
      </c>
      <c r="E20" s="90" t="str">
        <f>IF(TMInput!D20&lt;&gt;"",TMInput!D20,IF(AND($C20=$C21, E21&lt;&gt;""),E21, IF(AND($C20=$C22, E22&lt;&gt;""), E22,"")))</f>
        <v/>
      </c>
      <c r="F20" s="90" t="str">
        <f>IF(TMInput!E20&lt;&gt;"",TMInput!E20,IF(AND($C20=$C21, F21&lt;&gt;""),F21, IF(AND($C20=$C22, F22&lt;&gt;""), F22,"")))</f>
        <v/>
      </c>
      <c r="G20" s="85" t="str">
        <f>IF(TMInput!F20&lt;&gt;"",TMInput!F20,IF(AND($C20=$C21, G21&lt;&gt;""),G21, IF(AND($C20=$C22, G22&lt;&gt;""), G22,"")))</f>
        <v/>
      </c>
      <c r="H20" s="87" t="str">
        <f>TMInput!G20</f>
        <v>1.4</v>
      </c>
      <c r="I20" s="87" t="str">
        <f>TMInput!H20</f>
        <v/>
      </c>
      <c r="J20" s="90" t="str">
        <f>IF(TMInput!$A20="",J19,TMInput!I20)</f>
        <v/>
      </c>
      <c r="K20" s="85" t="str">
        <f>IF(TMInput!J20&lt;&gt;"",TMInput!J20,IF(AND($C20=$C21, K21&lt;&gt;""),K21, IF(AND($C20=$C22, K22&lt;&gt;""), K22,"")))</f>
        <v/>
      </c>
      <c r="L20" s="85" t="str">
        <f>IF(TMInput!K20&lt;&gt;"",TMInput!K20,IF(AND($C20=$C21, L21&lt;&gt;""),L21, IF(AND($C20=$C22, L22&lt;&gt;""), L22,"")))</f>
        <v/>
      </c>
      <c r="M20" s="90" t="str">
        <f>IF(TMInput!L20&lt;&gt;"",TMInput!L20,IF(AND($C20=$C21, M21&lt;&gt;""),M21, IF(AND($C20=$C22, M22&lt;&gt;""), M22,"")))</f>
        <v/>
      </c>
      <c r="N20" s="90" t="str">
        <f>IF(TMInput!M20&lt;&gt;"",TMInput!M20,IF(AND($C20=$C21, N21&lt;&gt;""),N21, IF(AND($C20=$C22, N22&lt;&gt;""), N22,"")))</f>
        <v/>
      </c>
      <c r="O20" s="90" t="str">
        <f>IF(TMInput!N20&lt;&gt;"",TMInput!N20,IF(AND($C20=$C21, O21&lt;&gt;""),O21, IF(AND($C20=$C22, O22&lt;&gt;""), O22,"")))</f>
        <v/>
      </c>
      <c r="P20" s="85" t="str">
        <f>IF(TMInput!O20&lt;&gt;"",TMInput!O20,IF(AND($C20=$C21, P21&lt;&gt;""),P21, IF(AND($C20=$C22, P22&lt;&gt;""), P22,"")))</f>
        <v/>
      </c>
      <c r="Q20" s="90" t="str">
        <f>IF(TMInput!P20&lt;&gt;"",TMInput!P20,IF(AND($C20=$C21, Q21&lt;&gt;""),Q21, IF(AND($C20=$C22, Q22&lt;&gt;""), Q22,"")))</f>
        <v/>
      </c>
      <c r="R20" s="90" t="str">
        <f>IF(TMInput!Q20&lt;&gt;"", TMInput!Q20, IF(AND(OR($C20&amp;$H20=$C21&amp;$H21, $C20&amp;$I20=$C21&amp;$I21), R21&lt;&gt;""), R21, IF(AND(OR($C20&amp;$H20=$C22&amp;$H22, $C20&amp;$I20=$C22&amp;$I22), R22&lt;&gt;""), R22, IF(AND(OR($C20&amp;$H20=$C23&amp;$H23, $C20&amp;$I20=$C23&amp;$I23), R23&lt;&gt;""), R23, IF(AND(OR($C20&amp;$H20=$C24&amp;$H24, $C20&amp;$I20=$C24&amp;$I24), R24&lt;&gt;""), R24, "")))))</f>
        <v/>
      </c>
      <c r="S20" s="90" t="str">
        <f>IF(TMInput!R20&lt;&gt;"", TMInput!R20, IF(AND(OR($C20&amp;$H20=$C21&amp;$H21, $C20&amp;$I20=$C21&amp;$I21), S21&lt;&gt;""), S21, IF(AND(OR($C20&amp;$H20=$C22&amp;$H22, $C20&amp;$I20=$C22&amp;$I22), S22&lt;&gt;""), S22, IF(AND(OR($C20&amp;$H20=$C23&amp;$H23, $C20&amp;$I20=$C23&amp;$I23), S23&lt;&gt;""), S23, IF(AND(OR($C20&amp;$H20=$C24&amp;$H24, $C20&amp;$I20=$C24&amp;$I24), S24&lt;&gt;""), S24, "")))))</f>
        <v/>
      </c>
      <c r="T20" s="90" t="str">
        <f>IF(TMInput!S20&lt;&gt;"", TMInput!S20, IF(AND(OR($C20&amp;$H20=$C21&amp;$H21, $C20&amp;$I20=$C21&amp;$I21), T21&lt;&gt;""), T21, IF(AND(OR($C20&amp;$H20=$C22&amp;$H22, $C20&amp;$I20=$C22&amp;$I22), T22&lt;&gt;""), T22, IF(AND(OR($C20&amp;$H20=$C23&amp;$H23, $C20&amp;$I20=$C23&amp;$I23), T23&lt;&gt;""), T23, IF(AND(OR($C20&amp;$H20=$C24&amp;$H24, $C20&amp;$I20=$C24&amp;$I24), T24&lt;&gt;""), T24, "")))))</f>
        <v/>
      </c>
      <c r="U20" s="90" t="str">
        <f>IF(TMInput!T20&lt;&gt;"", TMInput!T20, IF(AND($C20=$C21, U21&lt;&gt;""), U21, IF(AND($C20=$C22, U22&lt;&gt;""), U22, IF(AND($C20=$C23, U23&lt;&gt;""), U23, IF(AND($C20=$C24, U24&lt;&gt;""), U24, "")))))</f>
        <v/>
      </c>
      <c r="V20" s="90" t="str">
        <f>IF(TMInput!U20&lt;&gt;"", TMInput!U20, IF(AND($C20=$C21, V21&lt;&gt;""), V21, IF(AND($C20=$C22, V22&lt;&gt;""), V22, IF(AND($C20=$C23, V23&lt;&gt;""), V23, IF(AND($C20=$C24, V24&lt;&gt;""), V24, "")))))</f>
        <v>BT-197(BT-106)-Procedure</v>
      </c>
      <c r="W20" s="90" t="str">
        <f>IF(TMInput!V20&lt;&gt;"", TMInput!V20, IF(AND($C20=$C21, W21&lt;&gt;""), W21, IF(AND($C20=$C22, W22&lt;&gt;""), W22, IF(AND($C20=$C23, W23&lt;&gt;""), W23, IF(AND($C20=$C24, W24&lt;&gt;""), W24, "")))))</f>
        <v>In BT-197(BT-106)-Procedure, Unpublished Justification Code, we link to the at-voc:non-publication-justification controlled list</v>
      </c>
      <c r="X20" s="90" t="str">
        <f>IF(TMInput!W20&lt;&gt;"", TMInput!W20, IF(AND($C20=$C21, X21&lt;&gt;""), X21, IF(AND($C20=$C22, X22&lt;&gt;""), X22, IF(AND($C20=$C23, X23&lt;&gt;""), X23, IF(AND($C20=$C24, X24&lt;&gt;""), X24, "")))))</f>
        <v>BT-198(BT-106)-Procedure</v>
      </c>
      <c r="Y20" s="90" t="str">
        <f>IF(TMInput!X20&lt;&gt;"", TMInput!X20, IF(AND($C20=$C21, Y21&lt;&gt;""), Y21, IF(AND($C20=$C22, Y22&lt;&gt;""), Y22, IF(AND($C20=$C23, Y23&lt;&gt;""), Y23, IF(AND($C20=$C24, Y24&lt;&gt;""), Y24, "")))))</f>
        <v>Unpublished Accessibility Date (Unpublished Access Date below SDK 1.6)</v>
      </c>
      <c r="Z20" s="90" t="str">
        <f>IF(TMInput!Y20&lt;&gt;"", TMInput!Y20, IF(AND($C20=$C21, Z21&lt;&gt;""), Z21, IF(AND($C20=$C22, Z22&lt;&gt;""), Z22, IF(AND($C20=$C23, Z23&lt;&gt;""), Z23, IF(AND($C20=$C24, Z24&lt;&gt;""), Z24, "")))))</f>
        <v>tedm:MG-langString-hasConfidentialityJustification--NonPublishedInformation-ND-ProcedureAcceleratedUnpublish</v>
      </c>
      <c r="AA20" s="90" t="str">
        <f>IF(TMInput!Z20&lt;&gt;"", TMInput!Z20, IF(AND($C20=$C21, AA21&lt;&gt;""), AA21, IF(AND($C20=$C22, AA22&lt;&gt;""), AA22, IF(AND($C20=$C23, AA23&lt;&gt;""), AA23, IF(AND($C20=$C24, AA24&lt;&gt;""), AA24, "")))))</f>
        <v/>
      </c>
      <c r="AB20" s="90" t="str">
        <f>IF(TMInput!AA20&lt;&gt;"", TMInput!AA20, IF(AND($C20=$C21, AB21&lt;&gt;""), AB21, IF(AND($C20=$C22, AB22&lt;&gt;""), AB22, IF(AND($C20=$C23, AB23&lt;&gt;""), AB23, IF(AND($C20=$C24, AB24&lt;&gt;""), AB24, "")))))</f>
        <v/>
      </c>
      <c r="AC20" s="90" t="str">
        <f>IF(TMInput!AB20&lt;&gt;"", TMInput!AB20, IF(AND($C20=$C21, AC21&lt;&gt;""), AC21, IF(AND($C20=$C22, AC22&lt;&gt;""), AC22, IF(AND($C20=$C23, AC23&lt;&gt;""), AC23, IF(AND($C20=$C24, AC24&lt;&gt;""), AC24, "")))))</f>
        <v/>
      </c>
      <c r="AD20" s="90" t="str">
        <f>IF(TMInput!AC20&lt;&gt;"", TMInput!AC20, IF(AND($C20=$C21, AD21&lt;&gt;""), AD21, IF(AND($C20=$C22, AD22&lt;&gt;""), AD22, IF(AND($C20=$C23, AD23&lt;&gt;""), AD23, IF(AND($C20=$C24, AD24&lt;&gt;""), AD24, "")))))</f>
        <v/>
      </c>
      <c r="AE20" s="90" t="str">
        <f>IF(TMInput!AD20&lt;&gt;"", TMInput!AD20, IF(AND($C20=$C21, AE21&lt;&gt;""), AE21, IF(AND($C20=$C22, AE22&lt;&gt;""), AE22, IF(AND($C20=$C23, AE23&lt;&gt;""), AE23, IF(AND($C20=$C24, AE24&lt;&gt;""), AE24, "")))))</f>
        <v/>
      </c>
    </row>
    <row r="21">
      <c r="A21" s="85" t="b">
        <f t="shared" si="1"/>
        <v>0</v>
      </c>
      <c r="B21" s="90" t="str">
        <f>IF(AND(TMInput!A21="",$C21&lt;&gt;""),B20,TMInput!A21)</f>
        <v>ND-ProcedureAcceleratedUnpublish.rml.ttl</v>
      </c>
      <c r="C21" s="90" t="str">
        <f>TMInput!B21</f>
        <v>tedm:MG-NonPublishedInformation-ND-ProcedureAcceleratedUnpublish</v>
      </c>
      <c r="D21" s="85" t="str">
        <f>IF(TMInput!C21&lt;&gt;"", TMInput!C21, IF(AND($C21=$C22, D22&lt;&gt;""), D22, IF(AND($C21=$C23, D23&lt;&gt;""), D23, IF(AND($C21=$C24, D24&lt;&gt;""), D24, IF(AND($C21=$C25, D25&lt;&gt;""), D25, "")))))</f>
        <v/>
      </c>
      <c r="E21" s="90" t="str">
        <f>IF(TMInput!D21&lt;&gt;"",TMInput!D21,IF(AND($C21=$C22, E22&lt;&gt;""),E22, IF(AND($C21=$C23, E23&lt;&gt;""), E23,"")))</f>
        <v/>
      </c>
      <c r="F21" s="90" t="str">
        <f>IF(TMInput!E21&lt;&gt;"",TMInput!E21,IF(AND($C21=$C22, F22&lt;&gt;""),F22, IF(AND($C21=$C23, F23&lt;&gt;""), F23,"")))</f>
        <v/>
      </c>
      <c r="G21" s="85" t="str">
        <f>IF(TMInput!F21&lt;&gt;"",TMInput!F21,IF(AND($C21=$C22, G22&lt;&gt;""),G22, IF(AND($C21=$C23, G23&lt;&gt;""), G23,"")))</f>
        <v/>
      </c>
      <c r="H21" s="87" t="str">
        <f>TMInput!G21</f>
        <v>1.4</v>
      </c>
      <c r="I21" s="87" t="str">
        <f>TMInput!H21</f>
        <v>1.5</v>
      </c>
      <c r="J21" s="90" t="str">
        <f>IF(TMInput!$A21="",J20,TMInput!I21)</f>
        <v/>
      </c>
      <c r="K21" s="85" t="str">
        <f>IF(TMInput!J21&lt;&gt;"",TMInput!J21,IF(AND($C21=$C22, K22&lt;&gt;""),K22, IF(AND($C21=$C23, K23&lt;&gt;""), K23,"")))</f>
        <v/>
      </c>
      <c r="L21" s="85" t="str">
        <f>IF(TMInput!K21&lt;&gt;"",TMInput!K21,IF(AND($C21=$C22, L22&lt;&gt;""),L22, IF(AND($C21=$C23, L23&lt;&gt;""), L23,"")))</f>
        <v/>
      </c>
      <c r="M21" s="90" t="str">
        <f>IF(TMInput!L21&lt;&gt;"",TMInput!L21,IF(AND($C21=$C22, M22&lt;&gt;""),M22, IF(AND($C21=$C23, M23&lt;&gt;""), M23,"")))</f>
        <v/>
      </c>
      <c r="N21" s="90" t="str">
        <f>IF(TMInput!M21&lt;&gt;"",TMInput!M21,IF(AND($C21=$C22, N22&lt;&gt;""),N22, IF(AND($C21=$C23, N23&lt;&gt;""), N23,"")))</f>
        <v/>
      </c>
      <c r="O21" s="90" t="str">
        <f>IF(TMInput!N21&lt;&gt;"",TMInput!N21,IF(AND($C21=$C22, O22&lt;&gt;""),O22, IF(AND($C21=$C23, O23&lt;&gt;""), O23,"")))</f>
        <v/>
      </c>
      <c r="P21" s="85" t="str">
        <f>IF(TMInput!O21&lt;&gt;"",TMInput!O21,IF(AND($C21=$C22, P22&lt;&gt;""),P22, IF(AND($C21=$C23, P23&lt;&gt;""), P23,"")))</f>
        <v/>
      </c>
      <c r="Q21" s="90" t="str">
        <f>IF(TMInput!P21&lt;&gt;"",TMInput!P21,IF(AND($C21=$C22, Q22&lt;&gt;""),Q22, IF(AND($C21=$C23, Q23&lt;&gt;""), Q23,"")))</f>
        <v/>
      </c>
      <c r="R21" s="90" t="str">
        <f>IF(TMInput!Q21&lt;&gt;"", TMInput!Q21, IF(AND(OR($C21&amp;$H21=$C22&amp;$H22, $C21&amp;$I21=$C22&amp;$I22), R22&lt;&gt;""), R22, IF(AND(OR($C21&amp;$H21=$C23&amp;$H23, $C21&amp;$I21=$C23&amp;$I23), R23&lt;&gt;""), R23, IF(AND(OR($C21&amp;$H21=$C24&amp;$H24, $C21&amp;$I21=$C24&amp;$I24), R24&lt;&gt;""), R24, IF(AND(OR($C21&amp;$H21=$C25&amp;$H25, $C21&amp;$I21=$C25&amp;$I25), R25&lt;&gt;""), R25, "")))))</f>
        <v/>
      </c>
      <c r="S21" s="90" t="str">
        <f>IF(TMInput!R21&lt;&gt;"", TMInput!R21, IF(AND(OR($C21&amp;$H21=$C22&amp;$H22, $C21&amp;$I21=$C22&amp;$I22), S22&lt;&gt;""), S22, IF(AND(OR($C21&amp;$H21=$C23&amp;$H23, $C21&amp;$I21=$C23&amp;$I23), S23&lt;&gt;""), S23, IF(AND(OR($C21&amp;$H21=$C24&amp;$H24, $C21&amp;$I21=$C24&amp;$I24), S24&lt;&gt;""), S24, IF(AND(OR($C21&amp;$H21=$C25&amp;$H25, $C21&amp;$I21=$C25&amp;$I25), S25&lt;&gt;""), S25, "")))))</f>
        <v/>
      </c>
      <c r="T21" s="90" t="str">
        <f>IF(TMInput!S21&lt;&gt;"", TMInput!S21, IF(AND(OR($C21&amp;$H21=$C22&amp;$H22, $C21&amp;$I21=$C22&amp;$I22), T22&lt;&gt;""), T22, IF(AND(OR($C21&amp;$H21=$C23&amp;$H23, $C21&amp;$I21=$C23&amp;$I23), T23&lt;&gt;""), T23, IF(AND(OR($C21&amp;$H21=$C24&amp;$H24, $C21&amp;$I21=$C24&amp;$I24), T24&lt;&gt;""), T24, IF(AND(OR($C21&amp;$H21=$C25&amp;$H25, $C21&amp;$I21=$C25&amp;$I25), T25&lt;&gt;""), T25, "")))))</f>
        <v/>
      </c>
      <c r="U21" s="90" t="str">
        <f>IF(TMInput!T21&lt;&gt;"", TMInput!T21, IF(AND($C21=$C22, U22&lt;&gt;""), U22, IF(AND($C21=$C23, U23&lt;&gt;""), U23, IF(AND($C21=$C24, U24&lt;&gt;""), U24, IF(AND($C21=$C25, U25&lt;&gt;""), U25, "")))))</f>
        <v/>
      </c>
      <c r="V21" s="90" t="str">
        <f>IF(TMInput!U21&lt;&gt;"", TMInput!U21, IF(AND($C21=$C22, V22&lt;&gt;""), V22, IF(AND($C21=$C23, V23&lt;&gt;""), V23, IF(AND($C21=$C24, V24&lt;&gt;""), V24, IF(AND($C21=$C25, V25&lt;&gt;""), V25, "")))))</f>
        <v/>
      </c>
      <c r="W21" s="90" t="str">
        <f>IF(TMInput!V21&lt;&gt;"", TMInput!V21, IF(AND($C21=$C22, W22&lt;&gt;""), W22, IF(AND($C21=$C23, W23&lt;&gt;""), W23, IF(AND($C21=$C24, W24&lt;&gt;""), W24, IF(AND($C21=$C25, W25&lt;&gt;""), W25, "")))))</f>
        <v/>
      </c>
      <c r="X21" s="90" t="str">
        <f>IF(TMInput!W21&lt;&gt;"", TMInput!W21, IF(AND($C21=$C22, X22&lt;&gt;""), X22, IF(AND($C21=$C23, X23&lt;&gt;""), X23, IF(AND($C21=$C24, X24&lt;&gt;""), X24, IF(AND($C21=$C25, X25&lt;&gt;""), X25, "")))))</f>
        <v>BT-198(BT-106)-Procedure</v>
      </c>
      <c r="Y21" s="90" t="str">
        <f>IF(TMInput!X21&lt;&gt;"", TMInput!X21, IF(AND($C21=$C22, Y22&lt;&gt;""), Y22, IF(AND($C21=$C23, Y23&lt;&gt;""), Y23, IF(AND($C21=$C24, Y24&lt;&gt;""), Y24, IF(AND($C21=$C25, Y25&lt;&gt;""), Y25, "")))))</f>
        <v>Unpublished Accessibility Date (Unpublished Access Date below SDK 1.6)</v>
      </c>
      <c r="Z21" s="90" t="str">
        <f>IF(TMInput!Y21&lt;&gt;"", TMInput!Y21, IF(AND($C21=$C22, Z22&lt;&gt;""), Z22, IF(AND($C21=$C23, Z23&lt;&gt;""), Z23, IF(AND($C21=$C24, Z24&lt;&gt;""), Z24, IF(AND($C21=$C25, Z25&lt;&gt;""), Z25, "")))))</f>
        <v>tedm:MG-langString-hasConfidentialityJustification--NonPublishedInformation-ND-ProcedureAcceleratedUnpublish</v>
      </c>
      <c r="AA21" s="90" t="str">
        <f>IF(TMInput!Z21&lt;&gt;"", TMInput!Z21, IF(AND($C21=$C22, AA22&lt;&gt;""), AA22, IF(AND($C21=$C23, AA23&lt;&gt;""), AA23, IF(AND($C21=$C24, AA24&lt;&gt;""), AA24, IF(AND($C21=$C25, AA25&lt;&gt;""), AA25, "")))))</f>
        <v/>
      </c>
      <c r="AB21" s="90" t="str">
        <f>IF(TMInput!AA21&lt;&gt;"", TMInput!AA21, IF(AND($C21=$C22, AB22&lt;&gt;""), AB22, IF(AND($C21=$C23, AB23&lt;&gt;""), AB23, IF(AND($C21=$C24, AB24&lt;&gt;""), AB24, IF(AND($C21=$C25, AB25&lt;&gt;""), AB25, "")))))</f>
        <v/>
      </c>
      <c r="AC21" s="90" t="str">
        <f>IF(TMInput!AB21&lt;&gt;"", TMInput!AB21, IF(AND($C21=$C22, AC22&lt;&gt;""), AC22, IF(AND($C21=$C23, AC23&lt;&gt;""), AC23, IF(AND($C21=$C24, AC24&lt;&gt;""), AC24, IF(AND($C21=$C25, AC25&lt;&gt;""), AC25, "")))))</f>
        <v/>
      </c>
      <c r="AD21" s="90" t="str">
        <f>IF(TMInput!AC21&lt;&gt;"", TMInput!AC21, IF(AND($C21=$C22, AD22&lt;&gt;""), AD22, IF(AND($C21=$C23, AD23&lt;&gt;""), AD23, IF(AND($C21=$C24, AD24&lt;&gt;""), AD24, IF(AND($C21=$C25, AD25&lt;&gt;""), AD25, "")))))</f>
        <v/>
      </c>
      <c r="AE21" s="90" t="str">
        <f>IF(TMInput!AD21&lt;&gt;"", TMInput!AD21, IF(AND($C21=$C22, AE22&lt;&gt;""), AE22, IF(AND($C21=$C23, AE23&lt;&gt;""), AE23, IF(AND($C21=$C24, AE24&lt;&gt;""), AE24, IF(AND($C21=$C25, AE25&lt;&gt;""), AE25, "")))))</f>
        <v/>
      </c>
    </row>
    <row r="22">
      <c r="A22" s="85" t="b">
        <f t="shared" si="1"/>
        <v>0</v>
      </c>
      <c r="B22" s="90" t="str">
        <f>IF(AND(TMInput!A22="",$C22&lt;&gt;""),B21,TMInput!A22)</f>
        <v>ND-ProcedureAcceleratedUnpublish.rml.ttl</v>
      </c>
      <c r="C22" s="90" t="str">
        <f>TMInput!B22</f>
        <v>tedm:MG-NonPublishedInformation-ND-ProcedureAcceleratedUnpublish</v>
      </c>
      <c r="D22" s="85" t="str">
        <f>IF(TMInput!C22&lt;&gt;"", TMInput!C22, IF(AND($C22=$C23, D23&lt;&gt;""), D23, IF(AND($C22=$C24, D24&lt;&gt;""), D24, IF(AND($C22=$C25, D25&lt;&gt;""), D25, IF(AND($C22=$C26, D26&lt;&gt;""), D26, "")))))</f>
        <v/>
      </c>
      <c r="E22" s="90" t="str">
        <f>IF(TMInput!D22&lt;&gt;"",TMInput!D22,IF(AND($C22=$C23, E23&lt;&gt;""),E23, IF(AND($C22=$C24, E24&lt;&gt;""), E24,"")))</f>
        <v/>
      </c>
      <c r="F22" s="90" t="str">
        <f>IF(TMInput!E22&lt;&gt;"",TMInput!E22,IF(AND($C22=$C23, F23&lt;&gt;""),F23, IF(AND($C22=$C24, F24&lt;&gt;""), F24,"")))</f>
        <v/>
      </c>
      <c r="G22" s="85" t="str">
        <f>IF(TMInput!F22&lt;&gt;"",TMInput!F22,IF(AND($C22=$C23, G23&lt;&gt;""),G23, IF(AND($C22=$C24, G24&lt;&gt;""), G24,"")))</f>
        <v/>
      </c>
      <c r="H22" s="87" t="str">
        <f>TMInput!G22</f>
        <v>1.6</v>
      </c>
      <c r="I22" s="87" t="str">
        <f>TMInput!H22</f>
        <v/>
      </c>
      <c r="J22" s="90" t="str">
        <f>IF(TMInput!$A22="",J21,TMInput!I22)</f>
        <v/>
      </c>
      <c r="K22" s="85" t="str">
        <f>IF(TMInput!J22&lt;&gt;"",TMInput!J22,IF(AND($C22=$C23, K23&lt;&gt;""),K23, IF(AND($C22=$C24, K24&lt;&gt;""), K24,"")))</f>
        <v/>
      </c>
      <c r="L22" s="85" t="str">
        <f>IF(TMInput!K22&lt;&gt;"",TMInput!K22,IF(AND($C22=$C23, L23&lt;&gt;""),L23, IF(AND($C22=$C24, L24&lt;&gt;""), L24,"")))</f>
        <v/>
      </c>
      <c r="M22" s="90" t="str">
        <f>IF(TMInput!L22&lt;&gt;"",TMInput!L22,IF(AND($C22=$C23, M23&lt;&gt;""),M23, IF(AND($C22=$C24, M24&lt;&gt;""), M24,"")))</f>
        <v/>
      </c>
      <c r="N22" s="90" t="str">
        <f>IF(TMInput!M22&lt;&gt;"",TMInput!M22,IF(AND($C22=$C23, N23&lt;&gt;""),N23, IF(AND($C22=$C24, N24&lt;&gt;""), N24,"")))</f>
        <v/>
      </c>
      <c r="O22" s="90" t="str">
        <f>IF(TMInput!N22&lt;&gt;"",TMInput!N22,IF(AND($C22=$C23, O23&lt;&gt;""),O23, IF(AND($C22=$C24, O24&lt;&gt;""), O24,"")))</f>
        <v/>
      </c>
      <c r="P22" s="85" t="str">
        <f>IF(TMInput!O22&lt;&gt;"",TMInput!O22,IF(AND($C22=$C23, P23&lt;&gt;""),P23, IF(AND($C22=$C24, P24&lt;&gt;""), P24,"")))</f>
        <v/>
      </c>
      <c r="Q22" s="90" t="str">
        <f>IF(TMInput!P22&lt;&gt;"",TMInput!P22,IF(AND($C22=$C23, Q23&lt;&gt;""),Q23, IF(AND($C22=$C24, Q24&lt;&gt;""), Q24,"")))</f>
        <v/>
      </c>
      <c r="R22" s="90" t="str">
        <f>IF(TMInput!Q22&lt;&gt;"", TMInput!Q22, IF(AND(OR($C22&amp;$H22=$C23&amp;$H23, $C22&amp;$I22=$C23&amp;$I23), R23&lt;&gt;""), R23, IF(AND(OR($C22&amp;$H22=$C24&amp;$H24, $C22&amp;$I22=$C24&amp;$I24), R24&lt;&gt;""), R24, IF(AND(OR($C22&amp;$H22=$C25&amp;$H25, $C22&amp;$I22=$C25&amp;$I25), R25&lt;&gt;""), R25, IF(AND(OR($C22&amp;$H22=$C26&amp;$H26, $C22&amp;$I22=$C26&amp;$I26), R26&lt;&gt;""), R26, "")))))</f>
        <v/>
      </c>
      <c r="S22" s="90" t="str">
        <f>IF(TMInput!R22&lt;&gt;"", TMInput!R22, IF(AND(OR($C22&amp;$H22=$C23&amp;$H23, $C22&amp;$I22=$C23&amp;$I23), S23&lt;&gt;""), S23, IF(AND(OR($C22&amp;$H22=$C24&amp;$H24, $C22&amp;$I22=$C24&amp;$I24), S24&lt;&gt;""), S24, IF(AND(OR($C22&amp;$H22=$C25&amp;$H25, $C22&amp;$I22=$C25&amp;$I25), S25&lt;&gt;""), S25, IF(AND(OR($C22&amp;$H22=$C26&amp;$H26, $C22&amp;$I22=$C26&amp;$I26), S26&lt;&gt;""), S26, "")))))</f>
        <v/>
      </c>
      <c r="T22" s="90" t="str">
        <f>IF(TMInput!S22&lt;&gt;"", TMInput!S22, IF(AND(OR($C22&amp;$H22=$C23&amp;$H23, $C22&amp;$I22=$C23&amp;$I23), T23&lt;&gt;""), T23, IF(AND(OR($C22&amp;$H22=$C24&amp;$H24, $C22&amp;$I22=$C24&amp;$I24), T24&lt;&gt;""), T24, IF(AND(OR($C22&amp;$H22=$C25&amp;$H25, $C22&amp;$I22=$C25&amp;$I25), T25&lt;&gt;""), T25, IF(AND(OR($C22&amp;$H22=$C26&amp;$H26, $C22&amp;$I22=$C26&amp;$I26), T26&lt;&gt;""), T26, "")))))</f>
        <v/>
      </c>
      <c r="U22" s="90" t="str">
        <f>IF(TMInput!T22&lt;&gt;"", TMInput!T22, IF(AND($C22=$C23, U23&lt;&gt;""), U23, IF(AND($C22=$C24, U24&lt;&gt;""), U24, IF(AND($C22=$C25, U25&lt;&gt;""), U25, IF(AND($C22=$C26, U26&lt;&gt;""), U26, "")))))</f>
        <v/>
      </c>
      <c r="V22" s="90" t="str">
        <f>IF(TMInput!U22&lt;&gt;"", TMInput!U22, IF(AND($C22=$C23, V23&lt;&gt;""), V23, IF(AND($C22=$C24, V24&lt;&gt;""), V24, IF(AND($C22=$C25, V25&lt;&gt;""), V25, IF(AND($C22=$C26, V26&lt;&gt;""), V26, "")))))</f>
        <v/>
      </c>
      <c r="W22" s="90" t="str">
        <f>IF(TMInput!V22&lt;&gt;"", TMInput!V22, IF(AND($C22=$C23, W23&lt;&gt;""), W23, IF(AND($C22=$C24, W24&lt;&gt;""), W24, IF(AND($C22=$C25, W25&lt;&gt;""), W25, IF(AND($C22=$C26, W26&lt;&gt;""), W26, "")))))</f>
        <v/>
      </c>
      <c r="X22" s="90" t="str">
        <f>IF(TMInput!W22&lt;&gt;"", TMInput!W22, IF(AND($C22=$C23, X23&lt;&gt;""), X23, IF(AND($C22=$C24, X24&lt;&gt;""), X24, IF(AND($C22=$C25, X25&lt;&gt;""), X25, IF(AND($C22=$C26, X26&lt;&gt;""), X26, "")))))</f>
        <v/>
      </c>
      <c r="Y22" s="90" t="str">
        <f>IF(TMInput!X22&lt;&gt;"", TMInput!X22, IF(AND($C22=$C23, Y23&lt;&gt;""), Y23, IF(AND($C22=$C24, Y24&lt;&gt;""), Y24, IF(AND($C22=$C25, Y25&lt;&gt;""), Y25, IF(AND($C22=$C26, Y26&lt;&gt;""), Y26, "")))))</f>
        <v/>
      </c>
      <c r="Z22" s="90" t="str">
        <f>IF(TMInput!Y22&lt;&gt;"", TMInput!Y22, IF(AND($C22=$C23, Z23&lt;&gt;""), Z23, IF(AND($C22=$C24, Z24&lt;&gt;""), Z24, IF(AND($C22=$C25, Z25&lt;&gt;""), Z25, IF(AND($C22=$C26, Z26&lt;&gt;""), Z26, "")))))</f>
        <v>tedm:MG-langString-hasConfidentialityJustification--NonPublishedInformation-ND-ProcedureAcceleratedUnpublish</v>
      </c>
      <c r="AA22" s="90" t="str">
        <f>IF(TMInput!Z22&lt;&gt;"", TMInput!Z22, IF(AND($C22=$C23, AA23&lt;&gt;""), AA23, IF(AND($C22=$C24, AA24&lt;&gt;""), AA24, IF(AND($C22=$C25, AA25&lt;&gt;""), AA25, IF(AND($C22=$C26, AA26&lt;&gt;""), AA26, "")))))</f>
        <v/>
      </c>
      <c r="AB22" s="90" t="str">
        <f>IF(TMInput!AA22&lt;&gt;"", TMInput!AA22, IF(AND($C22=$C23, AB23&lt;&gt;""), AB23, IF(AND($C22=$C24, AB24&lt;&gt;""), AB24, IF(AND($C22=$C25, AB25&lt;&gt;""), AB25, IF(AND($C22=$C26, AB26&lt;&gt;""), AB26, "")))))</f>
        <v/>
      </c>
      <c r="AC22" s="90" t="str">
        <f>IF(TMInput!AB22&lt;&gt;"", TMInput!AB22, IF(AND($C22=$C23, AC23&lt;&gt;""), AC23, IF(AND($C22=$C24, AC24&lt;&gt;""), AC24, IF(AND($C22=$C25, AC25&lt;&gt;""), AC25, IF(AND($C22=$C26, AC26&lt;&gt;""), AC26, "")))))</f>
        <v/>
      </c>
      <c r="AD22" s="90" t="str">
        <f>IF(TMInput!AC22&lt;&gt;"", TMInput!AC22, IF(AND($C22=$C23, AD23&lt;&gt;""), AD23, IF(AND($C22=$C24, AD24&lt;&gt;""), AD24, IF(AND($C22=$C25, AD25&lt;&gt;""), AD25, IF(AND($C22=$C26, AD26&lt;&gt;""), AD26, "")))))</f>
        <v/>
      </c>
      <c r="AE22" s="90" t="str">
        <f>IF(TMInput!AD22&lt;&gt;"", TMInput!AD22, IF(AND($C22=$C23, AE23&lt;&gt;""), AE23, IF(AND($C22=$C24, AE24&lt;&gt;""), AE24, IF(AND($C22=$C25, AE25&lt;&gt;""), AE25, IF(AND($C22=$C26, AE26&lt;&gt;""), AE26, "")))))</f>
        <v/>
      </c>
    </row>
    <row r="23">
      <c r="A23" s="85" t="b">
        <f t="shared" si="1"/>
        <v>1</v>
      </c>
      <c r="B23" s="90" t="str">
        <f>IF(AND(TMInput!A23="",$C23&lt;&gt;""),B22,TMInput!A23)</f>
        <v>ND-ProcedureAcceleratedJustificationUnpublish.rml.ttl</v>
      </c>
      <c r="C23" s="90" t="str">
        <f>TMInput!B23</f>
        <v>tedm:MG-NonPublishedInformation-ND-ProcedureAcceleratedJustificationUnpublish</v>
      </c>
      <c r="D23" s="85" t="str">
        <f>IF(TMInput!C23&lt;&gt;"", TMInput!C23, IF(AND($C23=$C24, D24&lt;&gt;""), D24, IF(AND($C23=$C25, D25&lt;&gt;""), D25, IF(AND($C23=$C26, D26&lt;&gt;""), D26, IF(AND($C23=$C27, D27&lt;&gt;""), D27, "")))))</f>
        <v>MG-NonPublishedInformation</v>
      </c>
      <c r="E23" s="90" t="str">
        <f>IF(TMInput!D23&lt;&gt;"",TMInput!D23,IF(AND($C23=$C24, E24&lt;&gt;""),E24, IF(AND($C23=$C25, E25&lt;&gt;""), E25,"")))</f>
        <v>ND-ProcedureAcceleratedJustificationUnpublish</v>
      </c>
      <c r="F23" s="90" t="str">
        <f>IF(TMInput!E23&lt;&gt;"",TMInput!E23,IF(AND($C23=$C24, F24&lt;&gt;""),F24, IF(AND($C23=$C25, F25&lt;&gt;""), F25,"")))</f>
        <v>/*/cac:TenderingProcess/cac:ProcessJustification[cbc:ProcessReasonCode/@listName='accelerated-procedure']/ext:UBLExtensions/ext:UBLExtension/ext:ExtensionContent/efext:EformsExtension/efac:FieldsPrivacy[efbc:FieldIdentifierCode/text()='pro-acc-jus']</v>
      </c>
      <c r="G23" s="85" t="str">
        <f>IF(TMInput!F23&lt;&gt;"",TMInput!F23,IF(AND($C23=$C24, G24&lt;&gt;""),G24, IF(AND($C23=$C25, G25&lt;&gt;""), G25,"")))</f>
        <v>efbc:FieldIdentifierCode/text()='pro-acc-jus'</v>
      </c>
      <c r="H23" s="87" t="str">
        <f>TMInput!G23</f>
        <v>1.4</v>
      </c>
      <c r="I23" s="87" t="str">
        <f>TMInput!H23</f>
        <v/>
      </c>
      <c r="J23" s="90" t="str">
        <f>IF(TMInput!$A23="",J22,TMInput!I23)</f>
        <v/>
      </c>
      <c r="K23" s="85" t="str">
        <f>IF(TMInput!J23&lt;&gt;"",TMInput!J23,IF(AND($C23=$C24, K24&lt;&gt;""),K24, IF(AND($C23=$C25, K25&lt;&gt;""), K25,"")))</f>
        <v>MG-Procedure</v>
      </c>
      <c r="L23" s="85" t="str">
        <f>IF(TMInput!K23&lt;&gt;"",TMInput!K23,IF(AND($C23=$C24, L24&lt;&gt;""),L24, IF(AND($C23=$C25, L25&lt;&gt;""), L25,"")))</f>
        <v>ND-Root</v>
      </c>
      <c r="M23" s="90" t="str">
        <f>IF(TMInput!L23&lt;&gt;"",TMInput!L23,IF(AND($C23=$C24, M24&lt;&gt;""),M24, IF(AND($C23=$C25, M25&lt;&gt;""), M25,"")))</f>
        <v>ND-ProcedureAcceleratedJustificationUnpublish (concernsMaskedObject)</v>
      </c>
      <c r="N23" s="90" t="str">
        <f>IF(TMInput!M23&lt;&gt;"",TMInput!M23,IF(AND($C23=$C24, N24&lt;&gt;""),N24, IF(AND($C23=$C25, N25&lt;&gt;""), N25,"")))</f>
        <v>Connection from NonPublishedInformation to Procedure under MG-Procedure_ND-Root</v>
      </c>
      <c r="O23" s="90" t="str">
        <f>IF(TMInput!N23&lt;&gt;"",TMInput!N23,IF(AND($C23=$C24, O24&lt;&gt;""),O24, IF(AND($C23=$C25, O25&lt;&gt;""), O25,"")))</f>
        <v>tedm:MG-Procedure_ND-Root</v>
      </c>
      <c r="P23" s="85" t="str">
        <f>IF(TMInput!O23&lt;&gt;"",TMInput!O23,IF(AND($C23=$C24, P24&lt;&gt;""),P24, IF(AND($C23=$C25, P25&lt;&gt;""), P25,"")))</f>
        <v/>
      </c>
      <c r="Q23" s="90" t="str">
        <f>IF(TMInput!P23&lt;&gt;"",TMInput!P23,IF(AND($C23=$C24, Q24&lt;&gt;""),Q24, IF(AND($C23=$C25, Q25&lt;&gt;""), Q25,"")))</f>
        <v/>
      </c>
      <c r="R23" s="90" t="str">
        <f>IF(TMInput!Q23&lt;&gt;"", TMInput!Q23, IF(AND(OR($C23&amp;$H23=$C24&amp;$H24, $C23&amp;$I23=$C24&amp;$I24), R24&lt;&gt;""), R24, IF(AND(OR($C23&amp;$H23=$C25&amp;$H25, $C23&amp;$I23=$C25&amp;$I25), R25&lt;&gt;""), R25, IF(AND(OR($C23&amp;$H23=$C26&amp;$H26, $C23&amp;$I23=$C26&amp;$I26), R26&lt;&gt;""), R26, IF(AND(OR($C23&amp;$H23=$C27&amp;$H27, $C23&amp;$I23=$C27&amp;$I27), R27&lt;&gt;""), R27, "")))))</f>
        <v>BT-195(BT-1351)-Procedure</v>
      </c>
      <c r="S23" s="90" t="str">
        <f>IF(TMInput!R23&lt;&gt;"", TMInput!R23, IF(AND(OR($C23&amp;$H23=$C24&amp;$H24, $C23&amp;$I23=$C24&amp;$I24), S24&lt;&gt;""), S24, IF(AND(OR($C23&amp;$H23=$C25&amp;$H25, $C23&amp;$I23=$C25&amp;$I25), S25&lt;&gt;""), S25, IF(AND(OR($C23&amp;$H23=$C26&amp;$H26, $C23&amp;$I23=$C26&amp;$I26), S26&lt;&gt;""), S26, IF(AND(OR($C23&amp;$H23=$C27&amp;$H27, $C23&amp;$I23=$C27&amp;$I27), S27&lt;&gt;""), S27, "")))))</f>
        <v>The field BT-195(BT-1351)-Procedure, Unpublished Identifier, specifies information to generate the URI of the masked property</v>
      </c>
      <c r="T23" s="90" t="str">
        <f>IF(TMInput!S23&lt;&gt;"", TMInput!S23, IF(AND(OR($C23&amp;$H23=$C24&amp;$H24, $C23&amp;$I23=$C24&amp;$I24), T24&lt;&gt;""), T24, IF(AND(OR($C23&amp;$H23=$C25&amp;$H25, $C23&amp;$I23=$C25&amp;$I25), T25&lt;&gt;""), T25, IF(AND(OR($C23&amp;$H23=$C26&amp;$H26, $C23&amp;$I23=$C26&amp;$I26), T26&lt;&gt;""), T26, IF(AND(OR($C23&amp;$H23=$C27&amp;$H27, $C23&amp;$I23=$C27&amp;$I27), T27&lt;&gt;""), T27, "")))))</f>
        <v>efbc:FieldIdentifierCode/text() = 'pro-acc-jus'</v>
      </c>
      <c r="U23" s="92" t="str">
        <f>IF(TMInput!T23&lt;&gt;"", TMInput!T23, IF(AND($C23=$C24, U24&lt;&gt;""), U24, IF(AND($C23=$C25, U25&lt;&gt;""), U25, IF(AND($C23=$C26, U26&lt;&gt;""), U26, IF(AND($C23=$C27, U27&lt;&gt;""), U27, "")))))</f>
        <v>http://data.europa.eu/a4g/ontology#hasAcceleratedProcedureJustification</v>
      </c>
      <c r="V23" s="90" t="str">
        <f>IF(TMInput!U23&lt;&gt;"", TMInput!U23, IF(AND($C23=$C24, V24&lt;&gt;""), V24, IF(AND($C23=$C25, V25&lt;&gt;""), V25, IF(AND($C23=$C26, V26&lt;&gt;""), V26, IF(AND($C23=$C27, V27&lt;&gt;""), V27, "")))))</f>
        <v>BT-197(BT-1351)-Procedure</v>
      </c>
      <c r="W23" s="90" t="str">
        <f>IF(TMInput!V23&lt;&gt;"", TMInput!V23, IF(AND($C23=$C24, W24&lt;&gt;""), W24, IF(AND($C23=$C25, W25&lt;&gt;""), W25, IF(AND($C23=$C26, W26&lt;&gt;""), W26, IF(AND($C23=$C27, W27&lt;&gt;""), W27, "")))))</f>
        <v>In BT-197(BT-1351)-Procedure, Unpublished Justification Code, we link to the at-voc:non-publication-justification controlled list</v>
      </c>
      <c r="X23" s="90" t="str">
        <f>IF(TMInput!W23&lt;&gt;"", TMInput!W23, IF(AND($C23=$C24, X24&lt;&gt;""), X24, IF(AND($C23=$C25, X25&lt;&gt;""), X25, IF(AND($C23=$C26, X26&lt;&gt;""), X26, IF(AND($C23=$C27, X27&lt;&gt;""), X27, "")))))</f>
        <v>BT-198(BT-1351)-Procedure</v>
      </c>
      <c r="Y23" s="90" t="str">
        <f>IF(TMInput!X23&lt;&gt;"", TMInput!X23, IF(AND($C23=$C24, Y24&lt;&gt;""), Y24, IF(AND($C23=$C25, Y25&lt;&gt;""), Y25, IF(AND($C23=$C26, Y26&lt;&gt;""), Y26, IF(AND($C23=$C27, Y27&lt;&gt;""), Y27, "")))))</f>
        <v>Unpublished Accessibility Date (Unpublished Access Date below SDK 1.6)</v>
      </c>
      <c r="Z23" s="90" t="str">
        <f>IF(TMInput!Y23&lt;&gt;"", TMInput!Y23, IF(AND($C23=$C24, Z24&lt;&gt;""), Z24, IF(AND($C23=$C25, Z25&lt;&gt;""), Z25, IF(AND($C23=$C26, Z26&lt;&gt;""), Z26, IF(AND($C23=$C27, Z27&lt;&gt;""), Z27, "")))))</f>
        <v>tedm:MG-langString-hasConfidentialityJustification--NonPublishedInformation-ND-ProcedureAcceleratedJustificationUnpublish</v>
      </c>
      <c r="AA23" s="90" t="str">
        <f>IF(TMInput!Z23&lt;&gt;"", TMInput!Z23, IF(AND($C23=$C24, AA24&lt;&gt;""), AA24, IF(AND($C23=$C25, AA25&lt;&gt;""), AA25, IF(AND($C23=$C26, AA26&lt;&gt;""), AA26, IF(AND($C23=$C27, AA27&lt;&gt;""), AA27, "")))))</f>
        <v>/*/cac:TenderingProcess/cac:ProcessJustification[cbc:ProcessReasonCode/@listName='accelerated-procedure']/ext:UBLExtensions/ext:UBLExtension/ext:ExtensionContent/efext:EformsExtension/efac:FieldsPrivacy[efbc:FieldIdentifierCode/text()='pro-acc-jus']/efbc:ReasonDescription</v>
      </c>
      <c r="AB23" s="90" t="str">
        <f>IF(TMInput!AA23&lt;&gt;"", TMInput!AA23, IF(AND($C23=$C24, AB24&lt;&gt;""), AB24, IF(AND($C23=$C25, AB25&lt;&gt;""), AB25, IF(AND($C23=$C26, AB26&lt;&gt;""), AB26, IF(AND($C23=$C27, AB27&lt;&gt;""), AB27, "")))))</f>
        <v>BT-196(BT-1351)-Procedure</v>
      </c>
      <c r="AC23" s="90" t="str">
        <f>IF(TMInput!AB23&lt;&gt;"", TMInput!AB23, IF(AND($C23=$C24, AC24&lt;&gt;""), AC24, IF(AND($C23=$C25, AC25&lt;&gt;""), AC25, IF(AND($C23=$C26, AC26&lt;&gt;""), AC26, IF(AND($C23=$C27, AC27&lt;&gt;""), AC27, "")))))</f>
        <v>Unpublished Justification Description of MG-NonPublishedInformation under ND-ProcedureAcceleratedJustificationUnpublish</v>
      </c>
      <c r="AD23" s="90" t="str">
        <f>IF(TMInput!AC23&lt;&gt;"", TMInput!AC23, IF(AND($C23=$C24, AD24&lt;&gt;""), AD24, IF(AND($C23=$C25, AD25&lt;&gt;""), AD25, IF(AND($C23=$C26, AD26&lt;&gt;""), AD26, IF(AND($C23=$C27, AD27&lt;&gt;""), AD27, "")))))</f>
        <v>BT-196(BT-1351)-Procedure-Language</v>
      </c>
      <c r="AE23" s="90" t="str">
        <f>IF(TMInput!AD23&lt;&gt;"", TMInput!AD23, IF(AND($C23=$C24, AE24&lt;&gt;""), AE24, IF(AND($C23=$C25, AE25&lt;&gt;""), AE25, IF(AND($C23=$C26, AE26&lt;&gt;""), AE26, IF(AND($C23=$C27, AE27&lt;&gt;""), AE27, "")))))</f>
        <v>Language of Unpublished Justification Description of MG-NonPublishedInformation under ND-ProcedureAcceleratedJustificationUnpublish</v>
      </c>
    </row>
    <row r="24">
      <c r="A24" s="85" t="b">
        <f t="shared" si="1"/>
        <v>0</v>
      </c>
      <c r="B24" s="90" t="str">
        <f>IF(AND(TMInput!A24="",$C24&lt;&gt;""),B23,TMInput!A24)</f>
        <v>ND-ProcedureAcceleratedJustificationUnpublish.rml.ttl</v>
      </c>
      <c r="C24" s="90" t="str">
        <f>TMInput!B24</f>
        <v>tedm:MG-NonPublishedInformation-ND-ProcedureAcceleratedJustificationUnpublish</v>
      </c>
      <c r="D24" s="85" t="str">
        <f>IF(TMInput!C24&lt;&gt;"", TMInput!C24, IF(AND($C24=$C25, D25&lt;&gt;""), D25, IF(AND($C24=$C26, D26&lt;&gt;""), D26, IF(AND($C24=$C27, D27&lt;&gt;""), D27, IF(AND($C24=$C28, D28&lt;&gt;""), D28, "")))))</f>
        <v>MG-NonPublishedInformation</v>
      </c>
      <c r="E24" s="90" t="str">
        <f>IF(TMInput!D24&lt;&gt;"",TMInput!D24,IF(AND($C24=$C25, E25&lt;&gt;""),E25, IF(AND($C24=$C26, E26&lt;&gt;""), E26,"")))</f>
        <v/>
      </c>
      <c r="F24" s="90" t="str">
        <f>IF(TMInput!E24&lt;&gt;"",TMInput!E24,IF(AND($C24=$C25, F25&lt;&gt;""),F25, IF(AND($C24=$C26, F26&lt;&gt;""), F26,"")))</f>
        <v/>
      </c>
      <c r="G24" s="85" t="str">
        <f>IF(TMInput!F24&lt;&gt;"",TMInput!F24,IF(AND($C24=$C25, G25&lt;&gt;""),G25, IF(AND($C24=$C26, G26&lt;&gt;""), G26,"")))</f>
        <v/>
      </c>
      <c r="H24" s="87" t="str">
        <f>TMInput!G24</f>
        <v>1.4</v>
      </c>
      <c r="I24" s="87" t="str">
        <f>TMInput!H24</f>
        <v/>
      </c>
      <c r="J24" s="90" t="str">
        <f>IF(TMInput!$A24="",J23,TMInput!I24)</f>
        <v/>
      </c>
      <c r="K24" s="85" t="str">
        <f>IF(TMInput!J24&lt;&gt;"",TMInput!J24,IF(AND($C24=$C25, K25&lt;&gt;""),K25, IF(AND($C24=$C26, K26&lt;&gt;""), K26,"")))</f>
        <v/>
      </c>
      <c r="L24" s="85" t="str">
        <f>IF(TMInput!K24&lt;&gt;"",TMInput!K24,IF(AND($C24=$C25, L25&lt;&gt;""),L25, IF(AND($C24=$C26, L26&lt;&gt;""), L26,"")))</f>
        <v/>
      </c>
      <c r="M24" s="90" t="str">
        <f>IF(TMInput!L24&lt;&gt;"",TMInput!L24,IF(AND($C24=$C25, M25&lt;&gt;""),M25, IF(AND($C24=$C26, M26&lt;&gt;""), M26,"")))</f>
        <v/>
      </c>
      <c r="N24" s="90" t="str">
        <f>IF(TMInput!M24&lt;&gt;"",TMInput!M24,IF(AND($C24=$C25, N25&lt;&gt;""),N25, IF(AND($C24=$C26, N26&lt;&gt;""), N26,"")))</f>
        <v/>
      </c>
      <c r="O24" s="90" t="str">
        <f>IF(TMInput!N24&lt;&gt;"",TMInput!N24,IF(AND($C24=$C25, O25&lt;&gt;""),O25, IF(AND($C24=$C26, O26&lt;&gt;""), O26,"")))</f>
        <v/>
      </c>
      <c r="P24" s="85" t="str">
        <f>IF(TMInput!O24&lt;&gt;"",TMInput!O24,IF(AND($C24=$C25, P25&lt;&gt;""),P25, IF(AND($C24=$C26, P26&lt;&gt;""), P26,"")))</f>
        <v/>
      </c>
      <c r="Q24" s="90" t="str">
        <f>IF(TMInput!P24&lt;&gt;"",TMInput!P24,IF(AND($C24=$C25, Q25&lt;&gt;""),Q25, IF(AND($C24=$C26, Q26&lt;&gt;""), Q26,"")))</f>
        <v/>
      </c>
      <c r="R24" s="90" t="str">
        <f>IF(TMInput!Q24&lt;&gt;"", TMInput!Q24, IF(AND(OR($C24&amp;$H24=$C25&amp;$H25, $C24&amp;$I24=$C25&amp;$I25), R25&lt;&gt;""), R25, IF(AND(OR($C24&amp;$H24=$C26&amp;$H26, $C24&amp;$I24=$C26&amp;$I26), R26&lt;&gt;""), R26, IF(AND(OR($C24&amp;$H24=$C27&amp;$H27, $C24&amp;$I24=$C27&amp;$I27), R27&lt;&gt;""), R27, IF(AND(OR($C24&amp;$H24=$C28&amp;$H28, $C24&amp;$I24=$C28&amp;$I28), R28&lt;&gt;""), R28, "")))))</f>
        <v>BT-195(BT-1351)-Procedure</v>
      </c>
      <c r="S24" s="90" t="str">
        <f>IF(TMInput!R24&lt;&gt;"", TMInput!R24, IF(AND(OR($C24&amp;$H24=$C25&amp;$H25, $C24&amp;$I24=$C25&amp;$I25), S25&lt;&gt;""), S25, IF(AND(OR($C24&amp;$H24=$C26&amp;$H26, $C24&amp;$I24=$C26&amp;$I26), S26&lt;&gt;""), S26, IF(AND(OR($C24&amp;$H24=$C27&amp;$H27, $C24&amp;$I24=$C27&amp;$I27), S27&lt;&gt;""), S27, IF(AND(OR($C24&amp;$H24=$C28&amp;$H28, $C24&amp;$I24=$C28&amp;$I28), S28&lt;&gt;""), S28, "")))))</f>
        <v>The field BT-195(BT-1351)-Procedure, Unpublished Identifier, specifies information to generate the URI of the masked property</v>
      </c>
      <c r="T24" s="90" t="str">
        <f>IF(TMInput!S24&lt;&gt;"", TMInput!S24, IF(AND(OR($C24&amp;$H24=$C25&amp;$H25, $C24&amp;$I24=$C25&amp;$I25), T25&lt;&gt;""), T25, IF(AND(OR($C24&amp;$H24=$C26&amp;$H26, $C24&amp;$I24=$C26&amp;$I26), T26&lt;&gt;""), T26, IF(AND(OR($C24&amp;$H24=$C27&amp;$H27, $C24&amp;$I24=$C27&amp;$I27), T27&lt;&gt;""), T27, IF(AND(OR($C24&amp;$H24=$C28&amp;$H28, $C24&amp;$I24=$C28&amp;$I28), T28&lt;&gt;""), T28, "")))))</f>
        <v>efbc:FieldIdentifierCode/text() = 'pro-acc-jus'</v>
      </c>
      <c r="U24" s="92" t="str">
        <f>IF(TMInput!T24&lt;&gt;"", TMInput!T24, IF(AND($C24=$C25, U25&lt;&gt;""), U25, IF(AND($C24=$C26, U26&lt;&gt;""), U26, IF(AND($C24=$C27, U27&lt;&gt;""), U27, IF(AND($C24=$C28, U28&lt;&gt;""), U28, "")))))</f>
        <v>http://data.europa.eu/a4g/ontology#hasAcceleratedProcedureJustification</v>
      </c>
      <c r="V24" s="90" t="str">
        <f>IF(TMInput!U24&lt;&gt;"", TMInput!U24, IF(AND($C24=$C25, V25&lt;&gt;""), V25, IF(AND($C24=$C26, V26&lt;&gt;""), V26, IF(AND($C24=$C27, V27&lt;&gt;""), V27, IF(AND($C24=$C28, V28&lt;&gt;""), V28, "")))))</f>
        <v>BT-197(BT-1351)-Procedure</v>
      </c>
      <c r="W24" s="90" t="str">
        <f>IF(TMInput!V24&lt;&gt;"", TMInput!V24, IF(AND($C24=$C25, W25&lt;&gt;""), W25, IF(AND($C24=$C26, W26&lt;&gt;""), W26, IF(AND($C24=$C27, W27&lt;&gt;""), W27, IF(AND($C24=$C28, W28&lt;&gt;""), W28, "")))))</f>
        <v>In BT-197(BT-1351)-Procedure, Unpublished Justification Code, we link to the at-voc:non-publication-justification controlled list</v>
      </c>
      <c r="X24" s="90" t="str">
        <f>IF(TMInput!W24&lt;&gt;"", TMInput!W24, IF(AND($C24=$C25, X25&lt;&gt;""), X25, IF(AND($C24=$C26, X26&lt;&gt;""), X26, IF(AND($C24=$C27, X27&lt;&gt;""), X27, IF(AND($C24=$C28, X28&lt;&gt;""), X28, "")))))</f>
        <v>BT-198(BT-1351)-Procedure</v>
      </c>
      <c r="Y24" s="90" t="str">
        <f>IF(TMInput!X24&lt;&gt;"", TMInput!X24, IF(AND($C24=$C25, Y25&lt;&gt;""), Y25, IF(AND($C24=$C26, Y26&lt;&gt;""), Y26, IF(AND($C24=$C27, Y27&lt;&gt;""), Y27, IF(AND($C24=$C28, Y28&lt;&gt;""), Y28, "")))))</f>
        <v>Unpublished Accessibility Date (Unpublished Access Date below SDK 1.6)</v>
      </c>
      <c r="Z24" s="90" t="str">
        <f>IF(TMInput!Y24&lt;&gt;"", TMInput!Y24, IF(AND($C24=$C25, Z25&lt;&gt;""), Z25, IF(AND($C24=$C26, Z26&lt;&gt;""), Z26, IF(AND($C24=$C27, Z27&lt;&gt;""), Z27, IF(AND($C24=$C28, Z28&lt;&gt;""), Z28, "")))))</f>
        <v>tedm:MG-langString-hasConfidentialityJustification--NonPublishedInformation-ND-ProcedureAcceleratedJustificationUnpublish</v>
      </c>
      <c r="AA24" s="90" t="str">
        <f>IF(TMInput!Z24&lt;&gt;"", TMInput!Z24, IF(AND($C24=$C25, AA25&lt;&gt;""), AA25, IF(AND($C24=$C26, AA26&lt;&gt;""), AA26, IF(AND($C24=$C27, AA27&lt;&gt;""), AA27, IF(AND($C24=$C28, AA28&lt;&gt;""), AA28, "")))))</f>
        <v/>
      </c>
      <c r="AB24" s="90" t="str">
        <f>IF(TMInput!AA24&lt;&gt;"", TMInput!AA24, IF(AND($C24=$C25, AB25&lt;&gt;""), AB25, IF(AND($C24=$C26, AB26&lt;&gt;""), AB26, IF(AND($C24=$C27, AB27&lt;&gt;""), AB27, IF(AND($C24=$C28, AB28&lt;&gt;""), AB28, "")))))</f>
        <v>BT-196(BT-1351)-Procedure</v>
      </c>
      <c r="AC24" s="90" t="str">
        <f>IF(TMInput!AB24&lt;&gt;"", TMInput!AB24, IF(AND($C24=$C25, AC25&lt;&gt;""), AC25, IF(AND($C24=$C26, AC26&lt;&gt;""), AC26, IF(AND($C24=$C27, AC27&lt;&gt;""), AC27, IF(AND($C24=$C28, AC28&lt;&gt;""), AC28, "")))))</f>
        <v>Unpublished Justification Description of MG-NonPublishedInformation under ND-ProcedureAcceleratedJustificationUnpublish</v>
      </c>
      <c r="AD24" s="90" t="str">
        <f>IF(TMInput!AC24&lt;&gt;"", TMInput!AC24, IF(AND($C24=$C25, AD25&lt;&gt;""), AD25, IF(AND($C24=$C26, AD26&lt;&gt;""), AD26, IF(AND($C24=$C27, AD27&lt;&gt;""), AD27, IF(AND($C24=$C28, AD28&lt;&gt;""), AD28, "")))))</f>
        <v>BT-196(BT-1351)-Procedure-Language</v>
      </c>
      <c r="AE24" s="90" t="str">
        <f>IF(TMInput!AD24&lt;&gt;"", TMInput!AD24, IF(AND($C24=$C25, AE25&lt;&gt;""), AE25, IF(AND($C24=$C26, AE26&lt;&gt;""), AE26, IF(AND($C24=$C27, AE27&lt;&gt;""), AE27, IF(AND($C24=$C28, AE28&lt;&gt;""), AE28, "")))))</f>
        <v>Language of Unpublished Justification Description of MG-NonPublishedInformation under ND-ProcedureAcceleratedJustificationUnpublish</v>
      </c>
    </row>
    <row r="25">
      <c r="A25" s="85" t="b">
        <f t="shared" si="1"/>
        <v>0</v>
      </c>
      <c r="B25" s="90" t="str">
        <f>IF(AND(TMInput!A25="",$C25&lt;&gt;""),B24,TMInput!A25)</f>
        <v>ND-ProcedureAcceleratedJustificationUnpublish.rml.ttl</v>
      </c>
      <c r="C25" s="90" t="str">
        <f>TMInput!B25</f>
        <v>tedm:MG-NonPublishedInformation-ND-ProcedureAcceleratedJustificationUnpublish</v>
      </c>
      <c r="D25" s="85" t="str">
        <f>IF(TMInput!C25&lt;&gt;"", TMInput!C25, IF(AND($C25=$C26, D26&lt;&gt;""), D26, IF(AND($C25=$C27, D27&lt;&gt;""), D27, IF(AND($C25=$C28, D28&lt;&gt;""), D28, IF(AND($C25=$C29, D29&lt;&gt;""), D29, "")))))</f>
        <v>MG-NonPublishedInformation</v>
      </c>
      <c r="E25" s="90" t="str">
        <f>IF(TMInput!D25&lt;&gt;"",TMInput!D25,IF(AND($C25=$C26, E26&lt;&gt;""),E26, IF(AND($C25=$C27, E27&lt;&gt;""), E27,"")))</f>
        <v/>
      </c>
      <c r="F25" s="90" t="str">
        <f>IF(TMInput!E25&lt;&gt;"",TMInput!E25,IF(AND($C25=$C26, F26&lt;&gt;""),F26, IF(AND($C25=$C27, F27&lt;&gt;""), F27,"")))</f>
        <v/>
      </c>
      <c r="G25" s="85" t="str">
        <f>IF(TMInput!F25&lt;&gt;"",TMInput!F25,IF(AND($C25=$C26, G26&lt;&gt;""),G26, IF(AND($C25=$C27, G27&lt;&gt;""), G27,"")))</f>
        <v/>
      </c>
      <c r="H25" s="87" t="str">
        <f>TMInput!G25</f>
        <v>1.4</v>
      </c>
      <c r="I25" s="87" t="str">
        <f>TMInput!H25</f>
        <v/>
      </c>
      <c r="J25" s="90" t="str">
        <f>IF(TMInput!$A25="",J24,TMInput!I25)</f>
        <v/>
      </c>
      <c r="K25" s="85" t="str">
        <f>IF(TMInput!J25&lt;&gt;"",TMInput!J25,IF(AND($C25=$C26, K26&lt;&gt;""),K26, IF(AND($C25=$C27, K27&lt;&gt;""), K27,"")))</f>
        <v/>
      </c>
      <c r="L25" s="85" t="str">
        <f>IF(TMInput!K25&lt;&gt;"",TMInput!K25,IF(AND($C25=$C26, L26&lt;&gt;""),L26, IF(AND($C25=$C27, L27&lt;&gt;""), L27,"")))</f>
        <v/>
      </c>
      <c r="M25" s="90" t="str">
        <f>IF(TMInput!L25&lt;&gt;"",TMInput!L25,IF(AND($C25=$C26, M26&lt;&gt;""),M26, IF(AND($C25=$C27, M27&lt;&gt;""), M27,"")))</f>
        <v/>
      </c>
      <c r="N25" s="90" t="str">
        <f>IF(TMInput!M25&lt;&gt;"",TMInput!M25,IF(AND($C25=$C26, N26&lt;&gt;""),N26, IF(AND($C25=$C27, N27&lt;&gt;""), N27,"")))</f>
        <v/>
      </c>
      <c r="O25" s="90" t="str">
        <f>IF(TMInput!N25&lt;&gt;"",TMInput!N25,IF(AND($C25=$C26, O26&lt;&gt;""),O26, IF(AND($C25=$C27, O27&lt;&gt;""), O27,"")))</f>
        <v/>
      </c>
      <c r="P25" s="85" t="str">
        <f>IF(TMInput!O25&lt;&gt;"",TMInput!O25,IF(AND($C25=$C26, P26&lt;&gt;""),P26, IF(AND($C25=$C27, P27&lt;&gt;""), P27,"")))</f>
        <v/>
      </c>
      <c r="Q25" s="90" t="str">
        <f>IF(TMInput!P25&lt;&gt;"",TMInput!P25,IF(AND($C25=$C26, Q26&lt;&gt;""),Q26, IF(AND($C25=$C27, Q27&lt;&gt;""), Q27,"")))</f>
        <v/>
      </c>
      <c r="R25" s="90" t="str">
        <f>IF(TMInput!Q25&lt;&gt;"", TMInput!Q25, IF(AND(OR($C25&amp;$H25=$C26&amp;$H26, $C25&amp;$I25=$C26&amp;$I26), R26&lt;&gt;""), R26, IF(AND(OR($C25&amp;$H25=$C27&amp;$H27, $C25&amp;$I25=$C27&amp;$I27), R27&lt;&gt;""), R27, IF(AND(OR($C25&amp;$H25=$C28&amp;$H28, $C25&amp;$I25=$C28&amp;$I28), R28&lt;&gt;""), R28, IF(AND(OR($C25&amp;$H25=$C29&amp;$H29, $C25&amp;$I25=$C29&amp;$I29), R29&lt;&gt;""), R29, "")))))</f>
        <v>BT-195(BT-1351)-Procedure</v>
      </c>
      <c r="S25" s="90" t="str">
        <f>IF(TMInput!R25&lt;&gt;"", TMInput!R25, IF(AND(OR($C25&amp;$H25=$C26&amp;$H26, $C25&amp;$I25=$C26&amp;$I26), S26&lt;&gt;""), S26, IF(AND(OR($C25&amp;$H25=$C27&amp;$H27, $C25&amp;$I25=$C27&amp;$I27), S27&lt;&gt;""), S27, IF(AND(OR($C25&amp;$H25=$C28&amp;$H28, $C25&amp;$I25=$C28&amp;$I28), S28&lt;&gt;""), S28, IF(AND(OR($C25&amp;$H25=$C29&amp;$H29, $C25&amp;$I25=$C29&amp;$I29), S29&lt;&gt;""), S29, "")))))</f>
        <v>The field BT-195(BT-1351)-Procedure, Unpublished Identifier, specifies information to generate the URI of the masked property</v>
      </c>
      <c r="T25" s="90" t="str">
        <f>IF(TMInput!S25&lt;&gt;"", TMInput!S25, IF(AND(OR($C25&amp;$H25=$C26&amp;$H26, $C25&amp;$I25=$C26&amp;$I26), T26&lt;&gt;""), T26, IF(AND(OR($C25&amp;$H25=$C27&amp;$H27, $C25&amp;$I25=$C27&amp;$I27), T27&lt;&gt;""), T27, IF(AND(OR($C25&amp;$H25=$C28&amp;$H28, $C25&amp;$I25=$C28&amp;$I28), T28&lt;&gt;""), T28, IF(AND(OR($C25&amp;$H25=$C29&amp;$H29, $C25&amp;$I25=$C29&amp;$I29), T29&lt;&gt;""), T29, "")))))</f>
        <v>efbc:FieldIdentifierCode/text() = 'pro-acc-jus'</v>
      </c>
      <c r="U25" s="92" t="str">
        <f>IF(TMInput!T25&lt;&gt;"", TMInput!T25, IF(AND($C25=$C26, U26&lt;&gt;""), U26, IF(AND($C25=$C27, U27&lt;&gt;""), U27, IF(AND($C25=$C28, U28&lt;&gt;""), U28, IF(AND($C25=$C29, U29&lt;&gt;""), U29, "")))))</f>
        <v>http://data.europa.eu/a4g/ontology#hasAcceleratedProcedureJustification</v>
      </c>
      <c r="V25" s="90" t="str">
        <f>IF(TMInput!U25&lt;&gt;"", TMInput!U25, IF(AND($C25=$C26, V26&lt;&gt;""), V26, IF(AND($C25=$C27, V27&lt;&gt;""), V27, IF(AND($C25=$C28, V28&lt;&gt;""), V28, IF(AND($C25=$C29, V29&lt;&gt;""), V29, "")))))</f>
        <v>BT-197(BT-1351)-Procedure</v>
      </c>
      <c r="W25" s="90" t="str">
        <f>IF(TMInput!V25&lt;&gt;"", TMInput!V25, IF(AND($C25=$C26, W26&lt;&gt;""), W26, IF(AND($C25=$C27, W27&lt;&gt;""), W27, IF(AND($C25=$C28, W28&lt;&gt;""), W28, IF(AND($C25=$C29, W29&lt;&gt;""), W29, "")))))</f>
        <v>In BT-197(BT-1351)-Procedure, Unpublished Justification Code, we link to the at-voc:non-publication-justification controlled list</v>
      </c>
      <c r="X25" s="90" t="str">
        <f>IF(TMInput!W25&lt;&gt;"", TMInput!W25, IF(AND($C25=$C26, X26&lt;&gt;""), X26, IF(AND($C25=$C27, X27&lt;&gt;""), X27, IF(AND($C25=$C28, X28&lt;&gt;""), X28, IF(AND($C25=$C29, X29&lt;&gt;""), X29, "")))))</f>
        <v>BT-198(BT-1351)-Procedure</v>
      </c>
      <c r="Y25" s="90" t="str">
        <f>IF(TMInput!X25&lt;&gt;"", TMInput!X25, IF(AND($C25=$C26, Y26&lt;&gt;""), Y26, IF(AND($C25=$C27, Y27&lt;&gt;""), Y27, IF(AND($C25=$C28, Y28&lt;&gt;""), Y28, IF(AND($C25=$C29, Y29&lt;&gt;""), Y29, "")))))</f>
        <v>Unpublished Accessibility Date (Unpublished Access Date below SDK 1.6)</v>
      </c>
      <c r="Z25" s="90" t="str">
        <f>IF(TMInput!Y25&lt;&gt;"", TMInput!Y25, IF(AND($C25=$C26, Z26&lt;&gt;""), Z26, IF(AND($C25=$C27, Z27&lt;&gt;""), Z27, IF(AND($C25=$C28, Z28&lt;&gt;""), Z28, IF(AND($C25=$C29, Z29&lt;&gt;""), Z29, "")))))</f>
        <v>tedm:MG-langString-hasConfidentialityJustification--NonPublishedInformation-ND-ProcedureAcceleratedJustificationUnpublish</v>
      </c>
      <c r="AA25" s="90" t="str">
        <f>IF(TMInput!Z25&lt;&gt;"", TMInput!Z25, IF(AND($C25=$C26, AA26&lt;&gt;""), AA26, IF(AND($C25=$C27, AA27&lt;&gt;""), AA27, IF(AND($C25=$C28, AA28&lt;&gt;""), AA28, IF(AND($C25=$C29, AA29&lt;&gt;""), AA29, "")))))</f>
        <v/>
      </c>
      <c r="AB25" s="90" t="str">
        <f>IF(TMInput!AA25&lt;&gt;"", TMInput!AA25, IF(AND($C25=$C26, AB26&lt;&gt;""), AB26, IF(AND($C25=$C27, AB27&lt;&gt;""), AB27, IF(AND($C25=$C28, AB28&lt;&gt;""), AB28, IF(AND($C25=$C29, AB29&lt;&gt;""), AB29, "")))))</f>
        <v>BT-196(BT-1351)-Procedure</v>
      </c>
      <c r="AC25" s="90" t="str">
        <f>IF(TMInput!AB25&lt;&gt;"", TMInput!AB25, IF(AND($C25=$C26, AC26&lt;&gt;""), AC26, IF(AND($C25=$C27, AC27&lt;&gt;""), AC27, IF(AND($C25=$C28, AC28&lt;&gt;""), AC28, IF(AND($C25=$C29, AC29&lt;&gt;""), AC29, "")))))</f>
        <v>Unpublished Justification Description of MG-NonPublishedInformation under ND-ProcedureAcceleratedJustificationUnpublish</v>
      </c>
      <c r="AD25" s="90" t="str">
        <f>IF(TMInput!AC25&lt;&gt;"", TMInput!AC25, IF(AND($C25=$C26, AD26&lt;&gt;""), AD26, IF(AND($C25=$C27, AD27&lt;&gt;""), AD27, IF(AND($C25=$C28, AD28&lt;&gt;""), AD28, IF(AND($C25=$C29, AD29&lt;&gt;""), AD29, "")))))</f>
        <v>BT-196(BT-1351)-Procedure-Language</v>
      </c>
      <c r="AE25" s="90" t="str">
        <f>IF(TMInput!AD25&lt;&gt;"", TMInput!AD25, IF(AND($C25=$C26, AE26&lt;&gt;""), AE26, IF(AND($C25=$C27, AE27&lt;&gt;""), AE27, IF(AND($C25=$C28, AE28&lt;&gt;""), AE28, IF(AND($C25=$C29, AE29&lt;&gt;""), AE29, "")))))</f>
        <v>Language of Unpublished Justification Description of MG-NonPublishedInformation under ND-ProcedureAcceleratedJustificationUnpublish</v>
      </c>
    </row>
    <row r="26">
      <c r="A26" s="85" t="b">
        <f t="shared" si="1"/>
        <v>0</v>
      </c>
      <c r="B26" s="90" t="str">
        <f>IF(AND(TMInput!A26="",$C26&lt;&gt;""),B25,TMInput!A26)</f>
        <v>ND-ProcedureAcceleratedJustificationUnpublish.rml.ttl</v>
      </c>
      <c r="C26" s="90" t="str">
        <f>TMInput!B26</f>
        <v>tedm:MG-NonPublishedInformation-ND-ProcedureAcceleratedJustificationUnpublish</v>
      </c>
      <c r="D26" s="85" t="str">
        <f>IF(TMInput!C26&lt;&gt;"", TMInput!C26, IF(AND($C26=$C27, D27&lt;&gt;""), D27, IF(AND($C26=$C28, D28&lt;&gt;""), D28, IF(AND($C26=$C29, D29&lt;&gt;""), D29, IF(AND($C26=$C30, D30&lt;&gt;""), D30, "")))))</f>
        <v/>
      </c>
      <c r="E26" s="90" t="str">
        <f>IF(TMInput!D26&lt;&gt;"",TMInput!D26,IF(AND($C26=$C27, E27&lt;&gt;""),E27, IF(AND($C26=$C28, E28&lt;&gt;""), E28,"")))</f>
        <v/>
      </c>
      <c r="F26" s="90" t="str">
        <f>IF(TMInput!E26&lt;&gt;"",TMInput!E26,IF(AND($C26=$C27, F27&lt;&gt;""),F27, IF(AND($C26=$C28, F28&lt;&gt;""), F28,"")))</f>
        <v/>
      </c>
      <c r="G26" s="85" t="str">
        <f>IF(TMInput!F26&lt;&gt;"",TMInput!F26,IF(AND($C26=$C27, G27&lt;&gt;""),G27, IF(AND($C26=$C28, G28&lt;&gt;""), G28,"")))</f>
        <v/>
      </c>
      <c r="H26" s="87" t="str">
        <f>TMInput!G26</f>
        <v>1.4</v>
      </c>
      <c r="I26" s="87" t="str">
        <f>TMInput!H26</f>
        <v/>
      </c>
      <c r="J26" s="90" t="str">
        <f>IF(TMInput!$A26="",J25,TMInput!I26)</f>
        <v/>
      </c>
      <c r="K26" s="85" t="str">
        <f>IF(TMInput!J26&lt;&gt;"",TMInput!J26,IF(AND($C26=$C27, K27&lt;&gt;""),K27, IF(AND($C26=$C28, K28&lt;&gt;""), K28,"")))</f>
        <v/>
      </c>
      <c r="L26" s="85" t="str">
        <f>IF(TMInput!K26&lt;&gt;"",TMInput!K26,IF(AND($C26=$C27, L27&lt;&gt;""),L27, IF(AND($C26=$C28, L28&lt;&gt;""), L28,"")))</f>
        <v/>
      </c>
      <c r="M26" s="90" t="str">
        <f>IF(TMInput!L26&lt;&gt;"",TMInput!L26,IF(AND($C26=$C27, M27&lt;&gt;""),M27, IF(AND($C26=$C28, M28&lt;&gt;""), M28,"")))</f>
        <v/>
      </c>
      <c r="N26" s="90" t="str">
        <f>IF(TMInput!M26&lt;&gt;"",TMInput!M26,IF(AND($C26=$C27, N27&lt;&gt;""),N27, IF(AND($C26=$C28, N28&lt;&gt;""), N28,"")))</f>
        <v/>
      </c>
      <c r="O26" s="90" t="str">
        <f>IF(TMInput!N26&lt;&gt;"",TMInput!N26,IF(AND($C26=$C27, O27&lt;&gt;""),O27, IF(AND($C26=$C28, O28&lt;&gt;""), O28,"")))</f>
        <v/>
      </c>
      <c r="P26" s="85" t="str">
        <f>IF(TMInput!O26&lt;&gt;"",TMInput!O26,IF(AND($C26=$C27, P27&lt;&gt;""),P27, IF(AND($C26=$C28, P28&lt;&gt;""), P28,"")))</f>
        <v/>
      </c>
      <c r="Q26" s="90" t="str">
        <f>IF(TMInput!P26&lt;&gt;"",TMInput!P26,IF(AND($C26=$C27, Q27&lt;&gt;""),Q27, IF(AND($C26=$C28, Q28&lt;&gt;""), Q28,"")))</f>
        <v/>
      </c>
      <c r="R26" s="90" t="str">
        <f>IF(TMInput!Q26&lt;&gt;"", TMInput!Q26, IF(AND(OR($C26&amp;$H26=$C27&amp;$H27, $C26&amp;$I26=$C27&amp;$I27), R27&lt;&gt;""), R27, IF(AND(OR($C26&amp;$H26=$C28&amp;$H28, $C26&amp;$I26=$C28&amp;$I28), R28&lt;&gt;""), R28, IF(AND(OR($C26&amp;$H26=$C29&amp;$H29, $C26&amp;$I26=$C29&amp;$I29), R29&lt;&gt;""), R29, IF(AND(OR($C26&amp;$H26=$C30&amp;$H30, $C26&amp;$I26=$C30&amp;$I30), R30&lt;&gt;""), R30, "")))))</f>
        <v/>
      </c>
      <c r="S26" s="90" t="str">
        <f>IF(TMInput!R26&lt;&gt;"", TMInput!R26, IF(AND(OR($C26&amp;$H26=$C27&amp;$H27, $C26&amp;$I26=$C27&amp;$I27), S27&lt;&gt;""), S27, IF(AND(OR($C26&amp;$H26=$C28&amp;$H28, $C26&amp;$I26=$C28&amp;$I28), S28&lt;&gt;""), S28, IF(AND(OR($C26&amp;$H26=$C29&amp;$H29, $C26&amp;$I26=$C29&amp;$I29), S29&lt;&gt;""), S29, IF(AND(OR($C26&amp;$H26=$C30&amp;$H30, $C26&amp;$I26=$C30&amp;$I30), S30&lt;&gt;""), S30, "")))))</f>
        <v/>
      </c>
      <c r="T26" s="90" t="str">
        <f>IF(TMInput!S26&lt;&gt;"", TMInput!S26, IF(AND(OR($C26&amp;$H26=$C27&amp;$H27, $C26&amp;$I26=$C27&amp;$I27), T27&lt;&gt;""), T27, IF(AND(OR($C26&amp;$H26=$C28&amp;$H28, $C26&amp;$I26=$C28&amp;$I28), T28&lt;&gt;""), T28, IF(AND(OR($C26&amp;$H26=$C29&amp;$H29, $C26&amp;$I26=$C29&amp;$I29), T29&lt;&gt;""), T29, IF(AND(OR($C26&amp;$H26=$C30&amp;$H30, $C26&amp;$I26=$C30&amp;$I30), T30&lt;&gt;""), T30, "")))))</f>
        <v/>
      </c>
      <c r="U26" s="90" t="str">
        <f>IF(TMInput!T26&lt;&gt;"", TMInput!T26, IF(AND($C26=$C27, U27&lt;&gt;""), U27, IF(AND($C26=$C28, U28&lt;&gt;""), U28, IF(AND($C26=$C29, U29&lt;&gt;""), U29, IF(AND($C26=$C30, U30&lt;&gt;""), U30, "")))))</f>
        <v/>
      </c>
      <c r="V26" s="90" t="str">
        <f>IF(TMInput!U26&lt;&gt;"", TMInput!U26, IF(AND($C26=$C27, V27&lt;&gt;""), V27, IF(AND($C26=$C28, V28&lt;&gt;""), V28, IF(AND($C26=$C29, V29&lt;&gt;""), V29, IF(AND($C26=$C30, V30&lt;&gt;""), V30, "")))))</f>
        <v>BT-197(BT-1351)-Procedure</v>
      </c>
      <c r="W26" s="90" t="str">
        <f>IF(TMInput!V26&lt;&gt;"", TMInput!V26, IF(AND($C26=$C27, W27&lt;&gt;""), W27, IF(AND($C26=$C28, W28&lt;&gt;""), W28, IF(AND($C26=$C29, W29&lt;&gt;""), W29, IF(AND($C26=$C30, W30&lt;&gt;""), W30, "")))))</f>
        <v>In BT-197(BT-1351)-Procedure, Unpublished Justification Code, we link to the at-voc:non-publication-justification controlled list</v>
      </c>
      <c r="X26" s="90" t="str">
        <f>IF(TMInput!W26&lt;&gt;"", TMInput!W26, IF(AND($C26=$C27, X27&lt;&gt;""), X27, IF(AND($C26=$C28, X28&lt;&gt;""), X28, IF(AND($C26=$C29, X29&lt;&gt;""), X29, IF(AND($C26=$C30, X30&lt;&gt;""), X30, "")))))</f>
        <v>BT-198(BT-1351)-Procedure</v>
      </c>
      <c r="Y26" s="90" t="str">
        <f>IF(TMInput!X26&lt;&gt;"", TMInput!X26, IF(AND($C26=$C27, Y27&lt;&gt;""), Y27, IF(AND($C26=$C28, Y28&lt;&gt;""), Y28, IF(AND($C26=$C29, Y29&lt;&gt;""), Y29, IF(AND($C26=$C30, Y30&lt;&gt;""), Y30, "")))))</f>
        <v>Unpublished Accessibility Date (Unpublished Access Date below SDK 1.6)</v>
      </c>
      <c r="Z26" s="90" t="str">
        <f>IF(TMInput!Y26&lt;&gt;"", TMInput!Y26, IF(AND($C26=$C27, Z27&lt;&gt;""), Z27, IF(AND($C26=$C28, Z28&lt;&gt;""), Z28, IF(AND($C26=$C29, Z29&lt;&gt;""), Z29, IF(AND($C26=$C30, Z30&lt;&gt;""), Z30, "")))))</f>
        <v>tedm:MG-langString-hasConfidentialityJustification--NonPublishedInformation-ND-ProcedureAcceleratedJustificationUnpublish</v>
      </c>
      <c r="AA26" s="90" t="str">
        <f>IF(TMInput!Z26&lt;&gt;"", TMInput!Z26, IF(AND($C26=$C27, AA27&lt;&gt;""), AA27, IF(AND($C26=$C28, AA28&lt;&gt;""), AA28, IF(AND($C26=$C29, AA29&lt;&gt;""), AA29, IF(AND($C26=$C30, AA30&lt;&gt;""), AA30, "")))))</f>
        <v/>
      </c>
      <c r="AB26" s="90" t="str">
        <f>IF(TMInput!AA26&lt;&gt;"", TMInput!AA26, IF(AND($C26=$C27, AB27&lt;&gt;""), AB27, IF(AND($C26=$C28, AB28&lt;&gt;""), AB28, IF(AND($C26=$C29, AB29&lt;&gt;""), AB29, IF(AND($C26=$C30, AB30&lt;&gt;""), AB30, "")))))</f>
        <v>BT-196(BT-1351)-Procedure</v>
      </c>
      <c r="AC26" s="90" t="str">
        <f>IF(TMInput!AB26&lt;&gt;"", TMInput!AB26, IF(AND($C26=$C27, AC27&lt;&gt;""), AC27, IF(AND($C26=$C28, AC28&lt;&gt;""), AC28, IF(AND($C26=$C29, AC29&lt;&gt;""), AC29, IF(AND($C26=$C30, AC30&lt;&gt;""), AC30, "")))))</f>
        <v>Unpublished Justification Description of MG-NonPublishedInformation under ND-ProcedureAcceleratedJustificationUnpublish</v>
      </c>
      <c r="AD26" s="90" t="str">
        <f>IF(TMInput!AC26&lt;&gt;"", TMInput!AC26, IF(AND($C26=$C27, AD27&lt;&gt;""), AD27, IF(AND($C26=$C28, AD28&lt;&gt;""), AD28, IF(AND($C26=$C29, AD29&lt;&gt;""), AD29, IF(AND($C26=$C30, AD30&lt;&gt;""), AD30, "")))))</f>
        <v>BT-196(BT-1351)-Procedure-Language</v>
      </c>
      <c r="AE26" s="90" t="str">
        <f>IF(TMInput!AD26&lt;&gt;"", TMInput!AD26, IF(AND($C26=$C27, AE27&lt;&gt;""), AE27, IF(AND($C26=$C28, AE28&lt;&gt;""), AE28, IF(AND($C26=$C29, AE29&lt;&gt;""), AE29, IF(AND($C26=$C30, AE30&lt;&gt;""), AE30, "")))))</f>
        <v>Language of Unpublished Justification Description of MG-NonPublishedInformation under ND-ProcedureAcceleratedJustificationUnpublish</v>
      </c>
    </row>
    <row r="27">
      <c r="A27" s="85" t="b">
        <f t="shared" si="1"/>
        <v>0</v>
      </c>
      <c r="B27" s="90" t="str">
        <f>IF(AND(TMInput!A27="",$C27&lt;&gt;""),B26,TMInput!A27)</f>
        <v>ND-ProcedureAcceleratedJustificationUnpublish.rml.ttl</v>
      </c>
      <c r="C27" s="90" t="str">
        <f>TMInput!B27</f>
        <v>tedm:MG-NonPublishedInformation-ND-ProcedureAcceleratedJustificationUnpublish</v>
      </c>
      <c r="D27" s="85" t="str">
        <f>IF(TMInput!C27&lt;&gt;"", TMInput!C27, IF(AND($C27=$C28, D28&lt;&gt;""), D28, IF(AND($C27=$C29, D29&lt;&gt;""), D29, IF(AND($C27=$C30, D30&lt;&gt;""), D30, IF(AND($C27=$C31, D31&lt;&gt;""), D31, "")))))</f>
        <v/>
      </c>
      <c r="E27" s="90" t="str">
        <f>IF(TMInput!D27&lt;&gt;"",TMInput!D27,IF(AND($C27=$C28, E28&lt;&gt;""),E28, IF(AND($C27=$C29, E29&lt;&gt;""), E29,"")))</f>
        <v/>
      </c>
      <c r="F27" s="90" t="str">
        <f>IF(TMInput!E27&lt;&gt;"",TMInput!E27,IF(AND($C27=$C28, F28&lt;&gt;""),F28, IF(AND($C27=$C29, F29&lt;&gt;""), F29,"")))</f>
        <v/>
      </c>
      <c r="G27" s="85" t="str">
        <f>IF(TMInput!F27&lt;&gt;"",TMInput!F27,IF(AND($C27=$C28, G28&lt;&gt;""),G28, IF(AND($C27=$C29, G29&lt;&gt;""), G29,"")))</f>
        <v/>
      </c>
      <c r="H27" s="87" t="str">
        <f>TMInput!G27</f>
        <v>1.4</v>
      </c>
      <c r="I27" s="87" t="str">
        <f>TMInput!H27</f>
        <v/>
      </c>
      <c r="J27" s="90" t="str">
        <f>IF(TMInput!$A27="",J26,TMInput!I27)</f>
        <v/>
      </c>
      <c r="K27" s="85" t="str">
        <f>IF(TMInput!J27&lt;&gt;"",TMInput!J27,IF(AND($C27=$C28, K28&lt;&gt;""),K28, IF(AND($C27=$C29, K29&lt;&gt;""), K29,"")))</f>
        <v/>
      </c>
      <c r="L27" s="85" t="str">
        <f>IF(TMInput!K27&lt;&gt;"",TMInput!K27,IF(AND($C27=$C28, L28&lt;&gt;""),L28, IF(AND($C27=$C29, L29&lt;&gt;""), L29,"")))</f>
        <v/>
      </c>
      <c r="M27" s="90" t="str">
        <f>IF(TMInput!L27&lt;&gt;"",TMInput!L27,IF(AND($C27=$C28, M28&lt;&gt;""),M28, IF(AND($C27=$C29, M29&lt;&gt;""), M29,"")))</f>
        <v/>
      </c>
      <c r="N27" s="90" t="str">
        <f>IF(TMInput!M27&lt;&gt;"",TMInput!M27,IF(AND($C27=$C28, N28&lt;&gt;""),N28, IF(AND($C27=$C29, N29&lt;&gt;""), N29,"")))</f>
        <v/>
      </c>
      <c r="O27" s="90" t="str">
        <f>IF(TMInput!N27&lt;&gt;"",TMInput!N27,IF(AND($C27=$C28, O28&lt;&gt;""),O28, IF(AND($C27=$C29, O29&lt;&gt;""), O29,"")))</f>
        <v/>
      </c>
      <c r="P27" s="85" t="str">
        <f>IF(TMInput!O27&lt;&gt;"",TMInput!O27,IF(AND($C27=$C28, P28&lt;&gt;""),P28, IF(AND($C27=$C29, P29&lt;&gt;""), P29,"")))</f>
        <v/>
      </c>
      <c r="Q27" s="90" t="str">
        <f>IF(TMInput!P27&lt;&gt;"",TMInput!P27,IF(AND($C27=$C28, Q28&lt;&gt;""),Q28, IF(AND($C27=$C29, Q29&lt;&gt;""), Q29,"")))</f>
        <v/>
      </c>
      <c r="R27" s="90" t="str">
        <f>IF(TMInput!Q27&lt;&gt;"", TMInput!Q27, IF(AND(OR($C27&amp;$H27=$C28&amp;$H28, $C27&amp;$I27=$C28&amp;$I28), R28&lt;&gt;""), R28, IF(AND(OR($C27&amp;$H27=$C29&amp;$H29, $C27&amp;$I27=$C29&amp;$I29), R29&lt;&gt;""), R29, IF(AND(OR($C27&amp;$H27=$C30&amp;$H30, $C27&amp;$I27=$C30&amp;$I30), R30&lt;&gt;""), R30, IF(AND(OR($C27&amp;$H27=$C31&amp;$H31, $C27&amp;$I27=$C31&amp;$I31), R31&lt;&gt;""), R31, "")))))</f>
        <v/>
      </c>
      <c r="S27" s="90" t="str">
        <f>IF(TMInput!R27&lt;&gt;"", TMInput!R27, IF(AND(OR($C27&amp;$H27=$C28&amp;$H28, $C27&amp;$I27=$C28&amp;$I28), S28&lt;&gt;""), S28, IF(AND(OR($C27&amp;$H27=$C29&amp;$H29, $C27&amp;$I27=$C29&amp;$I29), S29&lt;&gt;""), S29, IF(AND(OR($C27&amp;$H27=$C30&amp;$H30, $C27&amp;$I27=$C30&amp;$I30), S30&lt;&gt;""), S30, IF(AND(OR($C27&amp;$H27=$C31&amp;$H31, $C27&amp;$I27=$C31&amp;$I31), S31&lt;&gt;""), S31, "")))))</f>
        <v/>
      </c>
      <c r="T27" s="90" t="str">
        <f>IF(TMInput!S27&lt;&gt;"", TMInput!S27, IF(AND(OR($C27&amp;$H27=$C28&amp;$H28, $C27&amp;$I27=$C28&amp;$I28), T28&lt;&gt;""), T28, IF(AND(OR($C27&amp;$H27=$C29&amp;$H29, $C27&amp;$I27=$C29&amp;$I29), T29&lt;&gt;""), T29, IF(AND(OR($C27&amp;$H27=$C30&amp;$H30, $C27&amp;$I27=$C30&amp;$I30), T30&lt;&gt;""), T30, IF(AND(OR($C27&amp;$H27=$C31&amp;$H31, $C27&amp;$I27=$C31&amp;$I31), T31&lt;&gt;""), T31, "")))))</f>
        <v/>
      </c>
      <c r="U27" s="90" t="str">
        <f>IF(TMInput!T27&lt;&gt;"", TMInput!T27, IF(AND($C27=$C28, U28&lt;&gt;""), U28, IF(AND($C27=$C29, U29&lt;&gt;""), U29, IF(AND($C27=$C30, U30&lt;&gt;""), U30, IF(AND($C27=$C31, U31&lt;&gt;""), U31, "")))))</f>
        <v/>
      </c>
      <c r="V27" s="90" t="str">
        <f>IF(TMInput!U27&lt;&gt;"", TMInput!U27, IF(AND($C27=$C28, V28&lt;&gt;""), V28, IF(AND($C27=$C29, V29&lt;&gt;""), V29, IF(AND($C27=$C30, V30&lt;&gt;""), V30, IF(AND($C27=$C31, V31&lt;&gt;""), V31, "")))))</f>
        <v>BT-197(BT-1351)-Procedure</v>
      </c>
      <c r="W27" s="90" t="str">
        <f>IF(TMInput!V27&lt;&gt;"", TMInput!V27, IF(AND($C27=$C28, W28&lt;&gt;""), W28, IF(AND($C27=$C29, W29&lt;&gt;""), W29, IF(AND($C27=$C30, W30&lt;&gt;""), W30, IF(AND($C27=$C31, W31&lt;&gt;""), W31, "")))))</f>
        <v>In BT-197(BT-1351)-Procedure, Unpublished Justification Code, we link to the at-voc:non-publication-justification controlled list</v>
      </c>
      <c r="X27" s="90" t="str">
        <f>IF(TMInput!W27&lt;&gt;"", TMInput!W27, IF(AND($C27=$C28, X28&lt;&gt;""), X28, IF(AND($C27=$C29, X29&lt;&gt;""), X29, IF(AND($C27=$C30, X30&lt;&gt;""), X30, IF(AND($C27=$C31, X31&lt;&gt;""), X31, "")))))</f>
        <v>BT-198(BT-1351)-Procedure</v>
      </c>
      <c r="Y27" s="90" t="str">
        <f>IF(TMInput!X27&lt;&gt;"", TMInput!X27, IF(AND($C27=$C28, Y28&lt;&gt;""), Y28, IF(AND($C27=$C29, Y29&lt;&gt;""), Y29, IF(AND($C27=$C30, Y30&lt;&gt;""), Y30, IF(AND($C27=$C31, Y31&lt;&gt;""), Y31, "")))))</f>
        <v>Unpublished Accessibility Date (Unpublished Access Date below SDK 1.6)</v>
      </c>
      <c r="Z27" s="90" t="str">
        <f>IF(TMInput!Y27&lt;&gt;"", TMInput!Y27, IF(AND($C27=$C28, Z28&lt;&gt;""), Z28, IF(AND($C27=$C29, Z29&lt;&gt;""), Z29, IF(AND($C27=$C30, Z30&lt;&gt;""), Z30, IF(AND($C27=$C31, Z31&lt;&gt;""), Z31, "")))))</f>
        <v>tedm:MG-langString-hasConfidentialityJustification--NonPublishedInformation-ND-ProcedureAcceleratedJustificationUnpublish</v>
      </c>
      <c r="AA27" s="90" t="str">
        <f>IF(TMInput!Z27&lt;&gt;"", TMInput!Z27, IF(AND($C27=$C28, AA28&lt;&gt;""), AA28, IF(AND($C27=$C29, AA29&lt;&gt;""), AA29, IF(AND($C27=$C30, AA30&lt;&gt;""), AA30, IF(AND($C27=$C31, AA31&lt;&gt;""), AA31, "")))))</f>
        <v/>
      </c>
      <c r="AB27" s="90" t="str">
        <f>IF(TMInput!AA27&lt;&gt;"", TMInput!AA27, IF(AND($C27=$C28, AB28&lt;&gt;""), AB28, IF(AND($C27=$C29, AB29&lt;&gt;""), AB29, IF(AND($C27=$C30, AB30&lt;&gt;""), AB30, IF(AND($C27=$C31, AB31&lt;&gt;""), AB31, "")))))</f>
        <v/>
      </c>
      <c r="AC27" s="90" t="str">
        <f>IF(TMInput!AB27&lt;&gt;"", TMInput!AB27, IF(AND($C27=$C28, AC28&lt;&gt;""), AC28, IF(AND($C27=$C29, AC29&lt;&gt;""), AC29, IF(AND($C27=$C30, AC30&lt;&gt;""), AC30, IF(AND($C27=$C31, AC31&lt;&gt;""), AC31, "")))))</f>
        <v/>
      </c>
      <c r="AD27" s="90" t="str">
        <f>IF(TMInput!AC27&lt;&gt;"", TMInput!AC27, IF(AND($C27=$C28, AD28&lt;&gt;""), AD28, IF(AND($C27=$C29, AD29&lt;&gt;""), AD29, IF(AND($C27=$C30, AD30&lt;&gt;""), AD30, IF(AND($C27=$C31, AD31&lt;&gt;""), AD31, "")))))</f>
        <v/>
      </c>
      <c r="AE27" s="90" t="str">
        <f>IF(TMInput!AD27&lt;&gt;"", TMInput!AD27, IF(AND($C27=$C28, AE28&lt;&gt;""), AE28, IF(AND($C27=$C29, AE29&lt;&gt;""), AE29, IF(AND($C27=$C30, AE30&lt;&gt;""), AE30, IF(AND($C27=$C31, AE31&lt;&gt;""), AE31, "")))))</f>
        <v/>
      </c>
    </row>
    <row r="28">
      <c r="A28" s="85" t="b">
        <f t="shared" si="1"/>
        <v>0</v>
      </c>
      <c r="B28" s="90" t="str">
        <f>IF(AND(TMInput!A28="",$C28&lt;&gt;""),B27,TMInput!A28)</f>
        <v>ND-ProcedureAcceleratedJustificationUnpublish.rml.ttl</v>
      </c>
      <c r="C28" s="90" t="str">
        <f>TMInput!B28</f>
        <v>tedm:MG-NonPublishedInformation-ND-ProcedureAcceleratedJustificationUnpublish</v>
      </c>
      <c r="D28" s="85" t="str">
        <f>IF(TMInput!C28&lt;&gt;"", TMInput!C28, IF(AND($C28=$C29, D29&lt;&gt;""), D29, IF(AND($C28=$C30, D30&lt;&gt;""), D30, IF(AND($C28=$C31, D31&lt;&gt;""), D31, IF(AND($C28=$C32, D32&lt;&gt;""), D32, "")))))</f>
        <v/>
      </c>
      <c r="E28" s="90" t="str">
        <f>IF(TMInput!D28&lt;&gt;"",TMInput!D28,IF(AND($C28=$C29, E29&lt;&gt;""),E29, IF(AND($C28=$C30, E30&lt;&gt;""), E30,"")))</f>
        <v/>
      </c>
      <c r="F28" s="90" t="str">
        <f>IF(TMInput!E28&lt;&gt;"",TMInput!E28,IF(AND($C28=$C29, F29&lt;&gt;""),F29, IF(AND($C28=$C30, F30&lt;&gt;""), F30,"")))</f>
        <v/>
      </c>
      <c r="G28" s="85" t="str">
        <f>IF(TMInput!F28&lt;&gt;"",TMInput!F28,IF(AND($C28=$C29, G29&lt;&gt;""),G29, IF(AND($C28=$C30, G30&lt;&gt;""), G30,"")))</f>
        <v/>
      </c>
      <c r="H28" s="87" t="str">
        <f>TMInput!G28</f>
        <v>1.4</v>
      </c>
      <c r="I28" s="87" t="str">
        <f>TMInput!H28</f>
        <v>1.5</v>
      </c>
      <c r="J28" s="90" t="str">
        <f>IF(TMInput!$A28="",J27,TMInput!I28)</f>
        <v/>
      </c>
      <c r="K28" s="85" t="str">
        <f>IF(TMInput!J28&lt;&gt;"",TMInput!J28,IF(AND($C28=$C29, K29&lt;&gt;""),K29, IF(AND($C28=$C30, K30&lt;&gt;""), K30,"")))</f>
        <v/>
      </c>
      <c r="L28" s="85" t="str">
        <f>IF(TMInput!K28&lt;&gt;"",TMInput!K28,IF(AND($C28=$C29, L29&lt;&gt;""),L29, IF(AND($C28=$C30, L30&lt;&gt;""), L30,"")))</f>
        <v/>
      </c>
      <c r="M28" s="90" t="str">
        <f>IF(TMInput!L28&lt;&gt;"",TMInput!L28,IF(AND($C28=$C29, M29&lt;&gt;""),M29, IF(AND($C28=$C30, M30&lt;&gt;""), M30,"")))</f>
        <v/>
      </c>
      <c r="N28" s="90" t="str">
        <f>IF(TMInput!M28&lt;&gt;"",TMInput!M28,IF(AND($C28=$C29, N29&lt;&gt;""),N29, IF(AND($C28=$C30, N30&lt;&gt;""), N30,"")))</f>
        <v/>
      </c>
      <c r="O28" s="90" t="str">
        <f>IF(TMInput!N28&lt;&gt;"",TMInput!N28,IF(AND($C28=$C29, O29&lt;&gt;""),O29, IF(AND($C28=$C30, O30&lt;&gt;""), O30,"")))</f>
        <v/>
      </c>
      <c r="P28" s="85" t="str">
        <f>IF(TMInput!O28&lt;&gt;"",TMInput!O28,IF(AND($C28=$C29, P29&lt;&gt;""),P29, IF(AND($C28=$C30, P30&lt;&gt;""), P30,"")))</f>
        <v/>
      </c>
      <c r="Q28" s="90" t="str">
        <f>IF(TMInput!P28&lt;&gt;"",TMInput!P28,IF(AND($C28=$C29, Q29&lt;&gt;""),Q29, IF(AND($C28=$C30, Q30&lt;&gt;""), Q30,"")))</f>
        <v/>
      </c>
      <c r="R28" s="90" t="str">
        <f>IF(TMInput!Q28&lt;&gt;"", TMInput!Q28, IF(AND(OR($C28&amp;$H28=$C29&amp;$H29, $C28&amp;$I28=$C29&amp;$I29), R29&lt;&gt;""), R29, IF(AND(OR($C28&amp;$H28=$C30&amp;$H30, $C28&amp;$I28=$C30&amp;$I30), R30&lt;&gt;""), R30, IF(AND(OR($C28&amp;$H28=$C31&amp;$H31, $C28&amp;$I28=$C31&amp;$I31), R31&lt;&gt;""), R31, IF(AND(OR($C28&amp;$H28=$C32&amp;$H32, $C28&amp;$I28=$C32&amp;$I32), R32&lt;&gt;""), R32, "")))))</f>
        <v/>
      </c>
      <c r="S28" s="90" t="str">
        <f>IF(TMInput!R28&lt;&gt;"", TMInput!R28, IF(AND(OR($C28&amp;$H28=$C29&amp;$H29, $C28&amp;$I28=$C29&amp;$I29), S29&lt;&gt;""), S29, IF(AND(OR($C28&amp;$H28=$C30&amp;$H30, $C28&amp;$I28=$C30&amp;$I30), S30&lt;&gt;""), S30, IF(AND(OR($C28&amp;$H28=$C31&amp;$H31, $C28&amp;$I28=$C31&amp;$I31), S31&lt;&gt;""), S31, IF(AND(OR($C28&amp;$H28=$C32&amp;$H32, $C28&amp;$I28=$C32&amp;$I32), S32&lt;&gt;""), S32, "")))))</f>
        <v/>
      </c>
      <c r="T28" s="90" t="str">
        <f>IF(TMInput!S28&lt;&gt;"", TMInput!S28, IF(AND(OR($C28&amp;$H28=$C29&amp;$H29, $C28&amp;$I28=$C29&amp;$I29), T29&lt;&gt;""), T29, IF(AND(OR($C28&amp;$H28=$C30&amp;$H30, $C28&amp;$I28=$C30&amp;$I30), T30&lt;&gt;""), T30, IF(AND(OR($C28&amp;$H28=$C31&amp;$H31, $C28&amp;$I28=$C31&amp;$I31), T31&lt;&gt;""), T31, IF(AND(OR($C28&amp;$H28=$C32&amp;$H32, $C28&amp;$I28=$C32&amp;$I32), T32&lt;&gt;""), T32, "")))))</f>
        <v/>
      </c>
      <c r="U28" s="90" t="str">
        <f>IF(TMInput!T28&lt;&gt;"", TMInput!T28, IF(AND($C28=$C29, U29&lt;&gt;""), U29, IF(AND($C28=$C30, U30&lt;&gt;""), U30, IF(AND($C28=$C31, U31&lt;&gt;""), U31, IF(AND($C28=$C32, U32&lt;&gt;""), U32, "")))))</f>
        <v/>
      </c>
      <c r="V28" s="90" t="str">
        <f>IF(TMInput!U28&lt;&gt;"", TMInput!U28, IF(AND($C28=$C29, V29&lt;&gt;""), V29, IF(AND($C28=$C30, V30&lt;&gt;""), V30, IF(AND($C28=$C31, V31&lt;&gt;""), V31, IF(AND($C28=$C32, V32&lt;&gt;""), V32, "")))))</f>
        <v/>
      </c>
      <c r="W28" s="90" t="str">
        <f>IF(TMInput!V28&lt;&gt;"", TMInput!V28, IF(AND($C28=$C29, W29&lt;&gt;""), W29, IF(AND($C28=$C30, W30&lt;&gt;""), W30, IF(AND($C28=$C31, W31&lt;&gt;""), W31, IF(AND($C28=$C32, W32&lt;&gt;""), W32, "")))))</f>
        <v/>
      </c>
      <c r="X28" s="90" t="str">
        <f>IF(TMInput!W28&lt;&gt;"", TMInput!W28, IF(AND($C28=$C29, X29&lt;&gt;""), X29, IF(AND($C28=$C30, X30&lt;&gt;""), X30, IF(AND($C28=$C31, X31&lt;&gt;""), X31, IF(AND($C28=$C32, X32&lt;&gt;""), X32, "")))))</f>
        <v>BT-198(BT-1351)-Procedure</v>
      </c>
      <c r="Y28" s="90" t="str">
        <f>IF(TMInput!X28&lt;&gt;"", TMInput!X28, IF(AND($C28=$C29, Y29&lt;&gt;""), Y29, IF(AND($C28=$C30, Y30&lt;&gt;""), Y30, IF(AND($C28=$C31, Y31&lt;&gt;""), Y31, IF(AND($C28=$C32, Y32&lt;&gt;""), Y32, "")))))</f>
        <v>Unpublished Accessibility Date (Unpublished Access Date below SDK 1.6)</v>
      </c>
      <c r="Z28" s="90" t="str">
        <f>IF(TMInput!Y28&lt;&gt;"", TMInput!Y28, IF(AND($C28=$C29, Z29&lt;&gt;""), Z29, IF(AND($C28=$C30, Z30&lt;&gt;""), Z30, IF(AND($C28=$C31, Z31&lt;&gt;""), Z31, IF(AND($C28=$C32, Z32&lt;&gt;""), Z32, "")))))</f>
        <v>tedm:MG-langString-hasConfidentialityJustification--NonPublishedInformation-ND-ProcedureAcceleratedJustificationUnpublish</v>
      </c>
      <c r="AA28" s="90" t="str">
        <f>IF(TMInput!Z28&lt;&gt;"", TMInput!Z28, IF(AND($C28=$C29, AA29&lt;&gt;""), AA29, IF(AND($C28=$C30, AA30&lt;&gt;""), AA30, IF(AND($C28=$C31, AA31&lt;&gt;""), AA31, IF(AND($C28=$C32, AA32&lt;&gt;""), AA32, "")))))</f>
        <v/>
      </c>
      <c r="AB28" s="90" t="str">
        <f>IF(TMInput!AA28&lt;&gt;"", TMInput!AA28, IF(AND($C28=$C29, AB29&lt;&gt;""), AB29, IF(AND($C28=$C30, AB30&lt;&gt;""), AB30, IF(AND($C28=$C31, AB31&lt;&gt;""), AB31, IF(AND($C28=$C32, AB32&lt;&gt;""), AB32, "")))))</f>
        <v/>
      </c>
      <c r="AC28" s="90" t="str">
        <f>IF(TMInput!AB28&lt;&gt;"", TMInput!AB28, IF(AND($C28=$C29, AC29&lt;&gt;""), AC29, IF(AND($C28=$C30, AC30&lt;&gt;""), AC30, IF(AND($C28=$C31, AC31&lt;&gt;""), AC31, IF(AND($C28=$C32, AC32&lt;&gt;""), AC32, "")))))</f>
        <v/>
      </c>
      <c r="AD28" s="90" t="str">
        <f>IF(TMInput!AC28&lt;&gt;"", TMInput!AC28, IF(AND($C28=$C29, AD29&lt;&gt;""), AD29, IF(AND($C28=$C30, AD30&lt;&gt;""), AD30, IF(AND($C28=$C31, AD31&lt;&gt;""), AD31, IF(AND($C28=$C32, AD32&lt;&gt;""), AD32, "")))))</f>
        <v/>
      </c>
      <c r="AE28" s="90" t="str">
        <f>IF(TMInput!AD28&lt;&gt;"", TMInput!AD28, IF(AND($C28=$C29, AE29&lt;&gt;""), AE29, IF(AND($C28=$C30, AE30&lt;&gt;""), AE30, IF(AND($C28=$C31, AE31&lt;&gt;""), AE31, IF(AND($C28=$C32, AE32&lt;&gt;""), AE32, "")))))</f>
        <v/>
      </c>
    </row>
    <row r="29">
      <c r="A29" s="85" t="b">
        <f t="shared" si="1"/>
        <v>0</v>
      </c>
      <c r="B29" s="90" t="str">
        <f>IF(AND(TMInput!A29="",$C29&lt;&gt;""),B28,TMInput!A29)</f>
        <v>ND-ProcedureAcceleratedJustificationUnpublish.rml.ttl</v>
      </c>
      <c r="C29" s="90" t="str">
        <f>TMInput!B29</f>
        <v>tedm:MG-NonPublishedInformation-ND-ProcedureAcceleratedJustificationUnpublish</v>
      </c>
      <c r="D29" s="85" t="str">
        <f>IF(TMInput!C29&lt;&gt;"", TMInput!C29, IF(AND($C29=$C30, D30&lt;&gt;""), D30, IF(AND($C29=$C31, D31&lt;&gt;""), D31, IF(AND($C29=$C32, D32&lt;&gt;""), D32, IF(AND($C29=$C33, D33&lt;&gt;""), D33, "")))))</f>
        <v/>
      </c>
      <c r="E29" s="90" t="str">
        <f>IF(TMInput!D29&lt;&gt;"",TMInput!D29,IF(AND($C29=$C30, E30&lt;&gt;""),E30, IF(AND($C29=$C31, E31&lt;&gt;""), E31,"")))</f>
        <v/>
      </c>
      <c r="F29" s="90" t="str">
        <f>IF(TMInput!E29&lt;&gt;"",TMInput!E29,IF(AND($C29=$C30, F30&lt;&gt;""),F30, IF(AND($C29=$C31, F31&lt;&gt;""), F31,"")))</f>
        <v/>
      </c>
      <c r="G29" s="85" t="str">
        <f>IF(TMInput!F29&lt;&gt;"",TMInput!F29,IF(AND($C29=$C30, G30&lt;&gt;""),G30, IF(AND($C29=$C31, G31&lt;&gt;""), G31,"")))</f>
        <v/>
      </c>
      <c r="H29" s="87" t="str">
        <f>TMInput!G29</f>
        <v>1.6</v>
      </c>
      <c r="I29" s="87" t="str">
        <f>TMInput!H29</f>
        <v/>
      </c>
      <c r="J29" s="90" t="str">
        <f>IF(TMInput!$A29="",J28,TMInput!I29)</f>
        <v/>
      </c>
      <c r="K29" s="85" t="str">
        <f>IF(TMInput!J29&lt;&gt;"",TMInput!J29,IF(AND($C29=$C30, K30&lt;&gt;""),K30, IF(AND($C29=$C31, K31&lt;&gt;""), K31,"")))</f>
        <v/>
      </c>
      <c r="L29" s="85" t="str">
        <f>IF(TMInput!K29&lt;&gt;"",TMInput!K29,IF(AND($C29=$C30, L30&lt;&gt;""),L30, IF(AND($C29=$C31, L31&lt;&gt;""), L31,"")))</f>
        <v/>
      </c>
      <c r="M29" s="90" t="str">
        <f>IF(TMInput!L29&lt;&gt;"",TMInput!L29,IF(AND($C29=$C30, M30&lt;&gt;""),M30, IF(AND($C29=$C31, M31&lt;&gt;""), M31,"")))</f>
        <v/>
      </c>
      <c r="N29" s="90" t="str">
        <f>IF(TMInput!M29&lt;&gt;"",TMInput!M29,IF(AND($C29=$C30, N30&lt;&gt;""),N30, IF(AND($C29=$C31, N31&lt;&gt;""), N31,"")))</f>
        <v/>
      </c>
      <c r="O29" s="90" t="str">
        <f>IF(TMInput!N29&lt;&gt;"",TMInput!N29,IF(AND($C29=$C30, O30&lt;&gt;""),O30, IF(AND($C29=$C31, O31&lt;&gt;""), O31,"")))</f>
        <v/>
      </c>
      <c r="P29" s="85" t="str">
        <f>IF(TMInput!O29&lt;&gt;"",TMInput!O29,IF(AND($C29=$C30, P30&lt;&gt;""),P30, IF(AND($C29=$C31, P31&lt;&gt;""), P31,"")))</f>
        <v/>
      </c>
      <c r="Q29" s="90" t="str">
        <f>IF(TMInput!P29&lt;&gt;"",TMInput!P29,IF(AND($C29=$C30, Q30&lt;&gt;""),Q30, IF(AND($C29=$C31, Q31&lt;&gt;""), Q31,"")))</f>
        <v/>
      </c>
      <c r="R29" s="90" t="str">
        <f>IF(TMInput!Q29&lt;&gt;"", TMInput!Q29, IF(AND(OR($C29&amp;$H29=$C30&amp;$H30, $C29&amp;$I29=$C30&amp;$I30), R30&lt;&gt;""), R30, IF(AND(OR($C29&amp;$H29=$C31&amp;$H31, $C29&amp;$I29=$C31&amp;$I31), R31&lt;&gt;""), R31, IF(AND(OR($C29&amp;$H29=$C32&amp;$H32, $C29&amp;$I29=$C32&amp;$I32), R32&lt;&gt;""), R32, IF(AND(OR($C29&amp;$H29=$C33&amp;$H33, $C29&amp;$I29=$C33&amp;$I33), R33&lt;&gt;""), R33, "")))))</f>
        <v/>
      </c>
      <c r="S29" s="90" t="str">
        <f>IF(TMInput!R29&lt;&gt;"", TMInput!R29, IF(AND(OR($C29&amp;$H29=$C30&amp;$H30, $C29&amp;$I29=$C30&amp;$I30), S30&lt;&gt;""), S30, IF(AND(OR($C29&amp;$H29=$C31&amp;$H31, $C29&amp;$I29=$C31&amp;$I31), S31&lt;&gt;""), S31, IF(AND(OR($C29&amp;$H29=$C32&amp;$H32, $C29&amp;$I29=$C32&amp;$I32), S32&lt;&gt;""), S32, IF(AND(OR($C29&amp;$H29=$C33&amp;$H33, $C29&amp;$I29=$C33&amp;$I33), S33&lt;&gt;""), S33, "")))))</f>
        <v/>
      </c>
      <c r="T29" s="90" t="str">
        <f>IF(TMInput!S29&lt;&gt;"", TMInput!S29, IF(AND(OR($C29&amp;$H29=$C30&amp;$H30, $C29&amp;$I29=$C30&amp;$I30), T30&lt;&gt;""), T30, IF(AND(OR($C29&amp;$H29=$C31&amp;$H31, $C29&amp;$I29=$C31&amp;$I31), T31&lt;&gt;""), T31, IF(AND(OR($C29&amp;$H29=$C32&amp;$H32, $C29&amp;$I29=$C32&amp;$I32), T32&lt;&gt;""), T32, IF(AND(OR($C29&amp;$H29=$C33&amp;$H33, $C29&amp;$I29=$C33&amp;$I33), T33&lt;&gt;""), T33, "")))))</f>
        <v/>
      </c>
      <c r="U29" s="90" t="str">
        <f>IF(TMInput!T29&lt;&gt;"", TMInput!T29, IF(AND($C29=$C30, U30&lt;&gt;""), U30, IF(AND($C29=$C31, U31&lt;&gt;""), U31, IF(AND($C29=$C32, U32&lt;&gt;""), U32, IF(AND($C29=$C33, U33&lt;&gt;""), U33, "")))))</f>
        <v/>
      </c>
      <c r="V29" s="90" t="str">
        <f>IF(TMInput!U29&lt;&gt;"", TMInput!U29, IF(AND($C29=$C30, V30&lt;&gt;""), V30, IF(AND($C29=$C31, V31&lt;&gt;""), V31, IF(AND($C29=$C32, V32&lt;&gt;""), V32, IF(AND($C29=$C33, V33&lt;&gt;""), V33, "")))))</f>
        <v/>
      </c>
      <c r="W29" s="90" t="str">
        <f>IF(TMInput!V29&lt;&gt;"", TMInput!V29, IF(AND($C29=$C30, W30&lt;&gt;""), W30, IF(AND($C29=$C31, W31&lt;&gt;""), W31, IF(AND($C29=$C32, W32&lt;&gt;""), W32, IF(AND($C29=$C33, W33&lt;&gt;""), W33, "")))))</f>
        <v/>
      </c>
      <c r="X29" s="90" t="str">
        <f>IF(TMInput!W29&lt;&gt;"", TMInput!W29, IF(AND($C29=$C30, X30&lt;&gt;""), X30, IF(AND($C29=$C31, X31&lt;&gt;""), X31, IF(AND($C29=$C32, X32&lt;&gt;""), X32, IF(AND($C29=$C33, X33&lt;&gt;""), X33, "")))))</f>
        <v/>
      </c>
      <c r="Y29" s="90" t="str">
        <f>IF(TMInput!X29&lt;&gt;"", TMInput!X29, IF(AND($C29=$C30, Y30&lt;&gt;""), Y30, IF(AND($C29=$C31, Y31&lt;&gt;""), Y31, IF(AND($C29=$C32, Y32&lt;&gt;""), Y32, IF(AND($C29=$C33, Y33&lt;&gt;""), Y33, "")))))</f>
        <v/>
      </c>
      <c r="Z29" s="90" t="str">
        <f>IF(TMInput!Y29&lt;&gt;"", TMInput!Y29, IF(AND($C29=$C30, Z30&lt;&gt;""), Z30, IF(AND($C29=$C31, Z31&lt;&gt;""), Z31, IF(AND($C29=$C32, Z32&lt;&gt;""), Z32, IF(AND($C29=$C33, Z33&lt;&gt;""), Z33, "")))))</f>
        <v>tedm:MG-langString-hasConfidentialityJustification--NonPublishedInformation-ND-ProcedureAcceleratedJustificationUnpublish</v>
      </c>
      <c r="AA29" s="90" t="str">
        <f>IF(TMInput!Z29&lt;&gt;"", TMInput!Z29, IF(AND($C29=$C30, AA30&lt;&gt;""), AA30, IF(AND($C29=$C31, AA31&lt;&gt;""), AA31, IF(AND($C29=$C32, AA32&lt;&gt;""), AA32, IF(AND($C29=$C33, AA33&lt;&gt;""), AA33, "")))))</f>
        <v/>
      </c>
      <c r="AB29" s="90" t="str">
        <f>IF(TMInput!AA29&lt;&gt;"", TMInput!AA29, IF(AND($C29=$C30, AB30&lt;&gt;""), AB30, IF(AND($C29=$C31, AB31&lt;&gt;""), AB31, IF(AND($C29=$C32, AB32&lt;&gt;""), AB32, IF(AND($C29=$C33, AB33&lt;&gt;""), AB33, "")))))</f>
        <v/>
      </c>
      <c r="AC29" s="90" t="str">
        <f>IF(TMInput!AB29&lt;&gt;"", TMInput!AB29, IF(AND($C29=$C30, AC30&lt;&gt;""), AC30, IF(AND($C29=$C31, AC31&lt;&gt;""), AC31, IF(AND($C29=$C32, AC32&lt;&gt;""), AC32, IF(AND($C29=$C33, AC33&lt;&gt;""), AC33, "")))))</f>
        <v/>
      </c>
      <c r="AD29" s="90" t="str">
        <f>IF(TMInput!AC29&lt;&gt;"", TMInput!AC29, IF(AND($C29=$C30, AD30&lt;&gt;""), AD30, IF(AND($C29=$C31, AD31&lt;&gt;""), AD31, IF(AND($C29=$C32, AD32&lt;&gt;""), AD32, IF(AND($C29=$C33, AD33&lt;&gt;""), AD33, "")))))</f>
        <v/>
      </c>
      <c r="AE29" s="90" t="str">
        <f>IF(TMInput!AD29&lt;&gt;"", TMInput!AD29, IF(AND($C29=$C30, AE30&lt;&gt;""), AE30, IF(AND($C29=$C31, AE31&lt;&gt;""), AE31, IF(AND($C29=$C32, AE32&lt;&gt;""), AE32, IF(AND($C29=$C33, AE33&lt;&gt;""), AE33, "")))))</f>
        <v/>
      </c>
    </row>
    <row r="30">
      <c r="A30" s="85" t="b">
        <f t="shared" si="1"/>
        <v>1</v>
      </c>
      <c r="B30" s="90" t="str">
        <f>IF(AND(TMInput!A30="",$C30&lt;&gt;""),B29,TMInput!A30)</f>
        <v>ND-DirectAwardJustificationCodeUnpublish.rml.ttl</v>
      </c>
      <c r="C30" s="90" t="str">
        <f>TMInput!B30</f>
        <v>tedm:MG-NonPublishedInformation-ND-DirectAwardJustificationCodeUnpublish</v>
      </c>
      <c r="D30" s="85" t="str">
        <f>IF(TMInput!C30&lt;&gt;"", TMInput!C30, IF(AND($C30=$C31, D31&lt;&gt;""), D31, IF(AND($C30=$C32, D32&lt;&gt;""), D32, IF(AND($C30=$C33, D33&lt;&gt;""), D33, IF(AND($C30=$C34, D34&lt;&gt;""), D34, "")))))</f>
        <v>MG-NonPublishedInformation</v>
      </c>
      <c r="E30" s="90" t="str">
        <f>IF(TMInput!D30&lt;&gt;"",TMInput!D30,IF(AND($C30=$C31, E31&lt;&gt;""),E31, IF(AND($C30=$C32, E32&lt;&gt;""), E32,"")))</f>
        <v>ND-DirectAwardJustificationCodeUnpublish</v>
      </c>
      <c r="F30" s="90" t="str">
        <f>IF(TMInput!E30&lt;&gt;"",TMInput!E30,IF(AND($C30=$C31, F31&lt;&gt;""),F31, IF(AND($C30=$C32, F32&lt;&gt;""), F32,"")))</f>
        <v>/*/cac:TenderingProcess/cac:ProcessJustification[cbc:ProcessReasonCode/@listName='direct-award-justification']/ext:UBLExtensions/ext:UBLExtension/ext:ExtensionContent/efext:EformsExtension/efac:FieldsPrivacy[efbc:FieldIdentifierCode/text()='dir-awa-jus']</v>
      </c>
      <c r="G30" s="85" t="str">
        <f>IF(TMInput!F30&lt;&gt;"",TMInput!F30,IF(AND($C30=$C31, G31&lt;&gt;""),G31, IF(AND($C30=$C32, G32&lt;&gt;""), G32,"")))</f>
        <v>efbc:FieldIdentifierCode/text()='dir-awa-jus'</v>
      </c>
      <c r="H30" s="87" t="str">
        <f>TMInput!G30</f>
        <v>1.4</v>
      </c>
      <c r="I30" s="87" t="str">
        <f>TMInput!H30</f>
        <v/>
      </c>
      <c r="J30" s="90" t="str">
        <f>IF(TMInput!$A30="",J29,TMInput!I30)</f>
        <v/>
      </c>
      <c r="K30" s="85" t="str">
        <f>IF(TMInput!J30&lt;&gt;"",TMInput!J30,IF(AND($C30=$C31, K31&lt;&gt;""),K31, IF(AND($C30=$C32, K32&lt;&gt;""), K32,"")))</f>
        <v>MG-DirectAwardTerm-isSubjectToTerm-Procedure</v>
      </c>
      <c r="L30" s="85" t="str">
        <f>IF(TMInput!K30&lt;&gt;"",TMInput!K30,IF(AND($C30=$C31, L31&lt;&gt;""),L31, IF(AND($C30=$C32, L32&lt;&gt;""), L32,"")))</f>
        <v>ND-DirectAward</v>
      </c>
      <c r="M30" s="90" t="str">
        <f>IF(TMInput!L30&lt;&gt;"",TMInput!L30,IF(AND($C30=$C31, M31&lt;&gt;""),M31, IF(AND($C30=$C32, M32&lt;&gt;""), M32,"")))</f>
        <v>ND-DirectAwardJustificationCodeUnpublish (concernsMaskedObject)</v>
      </c>
      <c r="N30" s="90" t="str">
        <f>IF(TMInput!M30&lt;&gt;"",TMInput!M30,IF(AND($C30=$C31, N31&lt;&gt;""),N31, IF(AND($C30=$C32, N32&lt;&gt;""), N32,"")))</f>
        <v>Connection from NonPublishedInformation to DirectAwardTerm under MG-DirectAwardTerm-isSubjectToTerm-Procedure_ND-DirectAward</v>
      </c>
      <c r="O30" s="90" t="str">
        <f>IF(TMInput!N30&lt;&gt;"",TMInput!N30,IF(AND($C30=$C31, O31&lt;&gt;""),O31, IF(AND($C30=$C32, O32&lt;&gt;""), O32,"")))</f>
        <v>tedm:MG-DirectAwardTerm-isSubjectToTerm-Procedure_ND-DirectAward</v>
      </c>
      <c r="P30" s="85" t="str">
        <f>IF(TMInput!O30&lt;&gt;"",TMInput!O30,IF(AND($C30=$C31, P31&lt;&gt;""),P31, IF(AND($C30=$C32, P32&lt;&gt;""), P32,"")))</f>
        <v>ext:UBLExtensions/ext:UBLExtension/ext:ExtensionContent/efext:EformsExtension/efac:FieldsPrivacy</v>
      </c>
      <c r="Q30" s="90" t="str">
        <f>IF(TMInput!P30&lt;&gt;"",TMInput!P30,IF(AND($C30=$C31, Q31&lt;&gt;""),Q31, IF(AND($C30=$C32, Q32&lt;&gt;""), Q32,"")))</f>
        <v>../../../../..</v>
      </c>
      <c r="R30" s="90" t="str">
        <f>IF(TMInput!Q30&lt;&gt;"", TMInput!Q30, IF(AND(OR($C30&amp;$H30=$C31&amp;$H31, $C30&amp;$I30=$C31&amp;$I31), R31&lt;&gt;""), R31, IF(AND(OR($C30&amp;$H30=$C32&amp;$H32, $C30&amp;$I30=$C32&amp;$I32), R32&lt;&gt;""), R32, IF(AND(OR($C30&amp;$H30=$C33&amp;$H33, $C30&amp;$I30=$C33&amp;$I33), R33&lt;&gt;""), R33, IF(AND(OR($C30&amp;$H30=$C34&amp;$H34, $C30&amp;$I30=$C34&amp;$I34), R34&lt;&gt;""), R34, "")))))</f>
        <v>BT-195(BT-136)-Procedure</v>
      </c>
      <c r="S30" s="90" t="str">
        <f>IF(TMInput!R30&lt;&gt;"", TMInput!R30, IF(AND(OR($C30&amp;$H30=$C31&amp;$H31, $C30&amp;$I30=$C31&amp;$I31), S31&lt;&gt;""), S31, IF(AND(OR($C30&amp;$H30=$C32&amp;$H32, $C30&amp;$I30=$C32&amp;$I32), S32&lt;&gt;""), S32, IF(AND(OR($C30&amp;$H30=$C33&amp;$H33, $C30&amp;$I30=$C33&amp;$I33), S33&lt;&gt;""), S33, IF(AND(OR($C30&amp;$H30=$C34&amp;$H34, $C30&amp;$I30=$C34&amp;$I34), S34&lt;&gt;""), S34, "")))))</f>
        <v>The field BT-195(BT-136)-Procedure, Unpublished Identifier, specifies information to generate the URI of the masked property</v>
      </c>
      <c r="T30" s="90" t="str">
        <f>IF(TMInput!S30&lt;&gt;"", TMInput!S30, IF(AND(OR($C30&amp;$H30=$C31&amp;$H31, $C30&amp;$I30=$C31&amp;$I31), T31&lt;&gt;""), T31, IF(AND(OR($C30&amp;$H30=$C32&amp;$H32, $C30&amp;$I30=$C32&amp;$I32), T32&lt;&gt;""), T32, IF(AND(OR($C30&amp;$H30=$C33&amp;$H33, $C30&amp;$I30=$C33&amp;$I33), T33&lt;&gt;""), T33, IF(AND(OR($C30&amp;$H30=$C34&amp;$H34, $C30&amp;$I30=$C34&amp;$I34), T34&lt;&gt;""), T34, "")))))</f>
        <v>efbc:FieldIdentifierCode/text() = 'dir-awa-jus'</v>
      </c>
      <c r="U30" s="92" t="str">
        <f>IF(TMInput!T30&lt;&gt;"", TMInput!T30, IF(AND($C30=$C31, U31&lt;&gt;""), U31, IF(AND($C30=$C32, U32&lt;&gt;""), U32, IF(AND($C30=$C33, U33&lt;&gt;""), U33, IF(AND($C30=$C34, U34&lt;&gt;""), U34, "")))))</f>
        <v>http://data.europa.eu/a4g/ontology#hasDirectAwardJustification</v>
      </c>
      <c r="V30" s="90" t="str">
        <f>IF(TMInput!U30&lt;&gt;"", TMInput!U30, IF(AND($C30=$C31, V31&lt;&gt;""), V31, IF(AND($C30=$C32, V32&lt;&gt;""), V32, IF(AND($C30=$C33, V33&lt;&gt;""), V33, IF(AND($C30=$C34, V34&lt;&gt;""), V34, "")))))</f>
        <v>BT-197(BT-136)-Procedure</v>
      </c>
      <c r="W30" s="90" t="str">
        <f>IF(TMInput!V30&lt;&gt;"", TMInput!V30, IF(AND($C30=$C31, W31&lt;&gt;""), W31, IF(AND($C30=$C32, W32&lt;&gt;""), W32, IF(AND($C30=$C33, W33&lt;&gt;""), W33, IF(AND($C30=$C34, W34&lt;&gt;""), W34, "")))))</f>
        <v>In BT-197(BT-136)-Procedure, Unpublished Justification Code, we link to the at-voc:non-publication-justification controlled list</v>
      </c>
      <c r="X30" s="90" t="str">
        <f>IF(TMInput!W30&lt;&gt;"", TMInput!W30, IF(AND($C30=$C31, X31&lt;&gt;""), X31, IF(AND($C30=$C32, X32&lt;&gt;""), X32, IF(AND($C30=$C33, X33&lt;&gt;""), X33, IF(AND($C30=$C34, X34&lt;&gt;""), X34, "")))))</f>
        <v>BT-198(BT-136)-Procedure</v>
      </c>
      <c r="Y30" s="90" t="str">
        <f>IF(TMInput!X30&lt;&gt;"", TMInput!X30, IF(AND($C30=$C31, Y31&lt;&gt;""), Y31, IF(AND($C30=$C32, Y32&lt;&gt;""), Y32, IF(AND($C30=$C33, Y33&lt;&gt;""), Y33, IF(AND($C30=$C34, Y34&lt;&gt;""), Y34, "")))))</f>
        <v>Unpublished Accessibility Date (Unpublished Access Date below SDK 1.6)</v>
      </c>
      <c r="Z30" s="90" t="str">
        <f>IF(TMInput!Y30&lt;&gt;"", TMInput!Y30, IF(AND($C30=$C31, Z31&lt;&gt;""), Z31, IF(AND($C30=$C32, Z32&lt;&gt;""), Z32, IF(AND($C30=$C33, Z33&lt;&gt;""), Z33, IF(AND($C30=$C34, Z34&lt;&gt;""), Z34, "")))))</f>
        <v>tedm:MG-langString-hasConfidentialityJustification--NonPublishedInformation-ND-DirectAwardJustificationCodeUnpublish</v>
      </c>
      <c r="AA30" s="90" t="str">
        <f>IF(TMInput!Z30&lt;&gt;"", TMInput!Z30, IF(AND($C30=$C31, AA31&lt;&gt;""), AA31, IF(AND($C30=$C32, AA32&lt;&gt;""), AA32, IF(AND($C30=$C33, AA33&lt;&gt;""), AA33, IF(AND($C30=$C34, AA34&lt;&gt;""), AA34, "")))))</f>
        <v>/*/cac:TenderingProcess/cac:ProcessJustification[cbc:ProcessReasonCode/@listName='direct-award-justification']/ext:UBLExtensions/ext:UBLExtension/ext:ExtensionContent/efext:EformsExtension/efac:FieldsPrivacy[efbc:FieldIdentifierCode/text()='dir-awa-jus']/efbc:ReasonDescription</v>
      </c>
      <c r="AB30" s="90" t="str">
        <f>IF(TMInput!AA30&lt;&gt;"", TMInput!AA30, IF(AND($C30=$C31, AB31&lt;&gt;""), AB31, IF(AND($C30=$C32, AB32&lt;&gt;""), AB32, IF(AND($C30=$C33, AB33&lt;&gt;""), AB33, IF(AND($C30=$C34, AB34&lt;&gt;""), AB34, "")))))</f>
        <v>BT-196(BT-136)-Procedure</v>
      </c>
      <c r="AC30" s="90" t="str">
        <f>IF(TMInput!AB30&lt;&gt;"", TMInput!AB30, IF(AND($C30=$C31, AC31&lt;&gt;""), AC31, IF(AND($C30=$C32, AC32&lt;&gt;""), AC32, IF(AND($C30=$C33, AC33&lt;&gt;""), AC33, IF(AND($C30=$C34, AC34&lt;&gt;""), AC34, "")))))</f>
        <v>Unpublished Justification Description of MG-NonPublishedInformation under ND-DirectAwardJustificationCodeUnpublish</v>
      </c>
      <c r="AD30" s="90" t="str">
        <f>IF(TMInput!AC30&lt;&gt;"", TMInput!AC30, IF(AND($C30=$C31, AD31&lt;&gt;""), AD31, IF(AND($C30=$C32, AD32&lt;&gt;""), AD32, IF(AND($C30=$C33, AD33&lt;&gt;""), AD33, IF(AND($C30=$C34, AD34&lt;&gt;""), AD34, "")))))</f>
        <v>BT-196(BT-136)-Procedure-Language</v>
      </c>
      <c r="AE30" s="90" t="str">
        <f>IF(TMInput!AD30&lt;&gt;"", TMInput!AD30, IF(AND($C30=$C31, AE31&lt;&gt;""), AE31, IF(AND($C30=$C32, AE32&lt;&gt;""), AE32, IF(AND($C30=$C33, AE33&lt;&gt;""), AE33, IF(AND($C30=$C34, AE34&lt;&gt;""), AE34, "")))))</f>
        <v>Language of Unpublished Justification Description of MG-NonPublishedInformation under ND-DirectAwardJustificationCodeUnpublish</v>
      </c>
    </row>
    <row r="31">
      <c r="A31" s="85" t="b">
        <f t="shared" si="1"/>
        <v>0</v>
      </c>
      <c r="B31" s="90" t="str">
        <f>IF(AND(TMInput!A31="",$C31&lt;&gt;""),B30,TMInput!A31)</f>
        <v>ND-DirectAwardJustificationCodeUnpublish.rml.ttl</v>
      </c>
      <c r="C31" s="90" t="str">
        <f>TMInput!B31</f>
        <v>tedm:MG-NonPublishedInformation-ND-DirectAwardJustificationCodeUnpublish</v>
      </c>
      <c r="D31" s="85" t="str">
        <f>IF(TMInput!C31&lt;&gt;"", TMInput!C31, IF(AND($C31=$C32, D32&lt;&gt;""), D32, IF(AND($C31=$C33, D33&lt;&gt;""), D33, IF(AND($C31=$C34, D34&lt;&gt;""), D34, IF(AND($C31=$C35, D35&lt;&gt;""), D35, "")))))</f>
        <v>MG-NonPublishedInformation</v>
      </c>
      <c r="E31" s="90" t="str">
        <f>IF(TMInput!D31&lt;&gt;"",TMInput!D31,IF(AND($C31=$C32, E32&lt;&gt;""),E32, IF(AND($C31=$C33, E33&lt;&gt;""), E33,"")))</f>
        <v/>
      </c>
      <c r="F31" s="90" t="str">
        <f>IF(TMInput!E31&lt;&gt;"",TMInput!E31,IF(AND($C31=$C32, F32&lt;&gt;""),F32, IF(AND($C31=$C33, F33&lt;&gt;""), F33,"")))</f>
        <v/>
      </c>
      <c r="G31" s="85" t="str">
        <f>IF(TMInput!F31&lt;&gt;"",TMInput!F31,IF(AND($C31=$C32, G32&lt;&gt;""),G32, IF(AND($C31=$C33, G33&lt;&gt;""), G33,"")))</f>
        <v/>
      </c>
      <c r="H31" s="87" t="str">
        <f>TMInput!G31</f>
        <v>1.4</v>
      </c>
      <c r="I31" s="87" t="str">
        <f>TMInput!H31</f>
        <v/>
      </c>
      <c r="J31" s="90" t="str">
        <f>IF(TMInput!$A31="",J30,TMInput!I31)</f>
        <v/>
      </c>
      <c r="K31" s="85" t="str">
        <f>IF(TMInput!J31&lt;&gt;"",TMInput!J31,IF(AND($C31=$C32, K32&lt;&gt;""),K32, IF(AND($C31=$C33, K33&lt;&gt;""), K33,"")))</f>
        <v>MG-DirectAwardTerm-isSubjectToTerm-Procedure</v>
      </c>
      <c r="L31" s="85" t="str">
        <f>IF(TMInput!K31&lt;&gt;"",TMInput!K31,IF(AND($C31=$C32, L32&lt;&gt;""),L32, IF(AND($C31=$C33, L33&lt;&gt;""), L33,"")))</f>
        <v>ND-DirectAward</v>
      </c>
      <c r="M31" s="90" t="str">
        <f>IF(TMInput!L31&lt;&gt;"",TMInput!L31,IF(AND($C31=$C32, M32&lt;&gt;""),M32, IF(AND($C31=$C33, M33&lt;&gt;""), M33,"")))</f>
        <v>ND-DirectAwardJustificationCodeUnpublish (concernsMaskedObject)</v>
      </c>
      <c r="N31" s="90" t="str">
        <f>IF(TMInput!M31&lt;&gt;"",TMInput!M31,IF(AND($C31=$C32, N32&lt;&gt;""),N32, IF(AND($C31=$C33, N33&lt;&gt;""), N33,"")))</f>
        <v>Connection from NonPublishedInformation to DirectAwardTerm under MG-DirectAwardTerm-isSubjectToTerm-Procedure_ND-DirectAward</v>
      </c>
      <c r="O31" s="90" t="str">
        <f>IF(TMInput!N31&lt;&gt;"",TMInput!N31,IF(AND($C31=$C32, O32&lt;&gt;""),O32, IF(AND($C31=$C33, O33&lt;&gt;""), O33,"")))</f>
        <v>tedm:MG-DirectAwardTerm-isSubjectToTerm-Procedure_ND-DirectAward</v>
      </c>
      <c r="P31" s="85" t="str">
        <f>IF(TMInput!O31&lt;&gt;"",TMInput!O31,IF(AND($C31=$C32, P32&lt;&gt;""),P32, IF(AND($C31=$C33, P33&lt;&gt;""), P33,"")))</f>
        <v>ext:UBLExtensions/ext:UBLExtension/ext:ExtensionContent/efext:EformsExtension/efac:FieldsPrivacy</v>
      </c>
      <c r="Q31" s="90" t="str">
        <f>IF(TMInput!P31&lt;&gt;"",TMInput!P31,IF(AND($C31=$C32, Q32&lt;&gt;""),Q32, IF(AND($C31=$C33, Q33&lt;&gt;""), Q33,"")))</f>
        <v>../../../../..</v>
      </c>
      <c r="R31" s="90" t="str">
        <f>IF(TMInput!Q31&lt;&gt;"", TMInput!Q31, IF(AND(OR($C31&amp;$H31=$C32&amp;$H32, $C31&amp;$I31=$C32&amp;$I32), R32&lt;&gt;""), R32, IF(AND(OR($C31&amp;$H31=$C33&amp;$H33, $C31&amp;$I31=$C33&amp;$I33), R33&lt;&gt;""), R33, IF(AND(OR($C31&amp;$H31=$C34&amp;$H34, $C31&amp;$I31=$C34&amp;$I34), R34&lt;&gt;""), R34, IF(AND(OR($C31&amp;$H31=$C35&amp;$H35, $C31&amp;$I31=$C35&amp;$I35), R35&lt;&gt;""), R35, "")))))</f>
        <v>BT-195(BT-136)-Procedure</v>
      </c>
      <c r="S31" s="90" t="str">
        <f>IF(TMInput!R31&lt;&gt;"", TMInput!R31, IF(AND(OR($C31&amp;$H31=$C32&amp;$H32, $C31&amp;$I31=$C32&amp;$I32), S32&lt;&gt;""), S32, IF(AND(OR($C31&amp;$H31=$C33&amp;$H33, $C31&amp;$I31=$C33&amp;$I33), S33&lt;&gt;""), S33, IF(AND(OR($C31&amp;$H31=$C34&amp;$H34, $C31&amp;$I31=$C34&amp;$I34), S34&lt;&gt;""), S34, IF(AND(OR($C31&amp;$H31=$C35&amp;$H35, $C31&amp;$I31=$C35&amp;$I35), S35&lt;&gt;""), S35, "")))))</f>
        <v>The field BT-195(BT-136)-Procedure, Unpublished Identifier, specifies information to generate the URI of the masked property</v>
      </c>
      <c r="T31" s="90" t="str">
        <f>IF(TMInput!S31&lt;&gt;"", TMInput!S31, IF(AND(OR($C31&amp;$H31=$C32&amp;$H32, $C31&amp;$I31=$C32&amp;$I32), T32&lt;&gt;""), T32, IF(AND(OR($C31&amp;$H31=$C33&amp;$H33, $C31&amp;$I31=$C33&amp;$I33), T33&lt;&gt;""), T33, IF(AND(OR($C31&amp;$H31=$C34&amp;$H34, $C31&amp;$I31=$C34&amp;$I34), T34&lt;&gt;""), T34, IF(AND(OR($C31&amp;$H31=$C35&amp;$H35, $C31&amp;$I31=$C35&amp;$I35), T35&lt;&gt;""), T35, "")))))</f>
        <v>efbc:FieldIdentifierCode/text() = 'dir-awa-jus'</v>
      </c>
      <c r="U31" s="92" t="str">
        <f>IF(TMInput!T31&lt;&gt;"", TMInput!T31, IF(AND($C31=$C32, U32&lt;&gt;""), U32, IF(AND($C31=$C33, U33&lt;&gt;""), U33, IF(AND($C31=$C34, U34&lt;&gt;""), U34, IF(AND($C31=$C35, U35&lt;&gt;""), U35, "")))))</f>
        <v>http://data.europa.eu/a4g/ontology#hasDirectAwardJustification</v>
      </c>
      <c r="V31" s="90" t="str">
        <f>IF(TMInput!U31&lt;&gt;"", TMInput!U31, IF(AND($C31=$C32, V32&lt;&gt;""), V32, IF(AND($C31=$C33, V33&lt;&gt;""), V33, IF(AND($C31=$C34, V34&lt;&gt;""), V34, IF(AND($C31=$C35, V35&lt;&gt;""), V35, "")))))</f>
        <v>BT-197(BT-136)-Procedure</v>
      </c>
      <c r="W31" s="90" t="str">
        <f>IF(TMInput!V31&lt;&gt;"", TMInput!V31, IF(AND($C31=$C32, W32&lt;&gt;""), W32, IF(AND($C31=$C33, W33&lt;&gt;""), W33, IF(AND($C31=$C34, W34&lt;&gt;""), W34, IF(AND($C31=$C35, W35&lt;&gt;""), W35, "")))))</f>
        <v>In BT-197(BT-136)-Procedure, Unpublished Justification Code, we link to the at-voc:non-publication-justification controlled list</v>
      </c>
      <c r="X31" s="90" t="str">
        <f>IF(TMInput!W31&lt;&gt;"", TMInput!W31, IF(AND($C31=$C32, X32&lt;&gt;""), X32, IF(AND($C31=$C33, X33&lt;&gt;""), X33, IF(AND($C31=$C34, X34&lt;&gt;""), X34, IF(AND($C31=$C35, X35&lt;&gt;""), X35, "")))))</f>
        <v>BT-198(BT-136)-Procedure</v>
      </c>
      <c r="Y31" s="90" t="str">
        <f>IF(TMInput!X31&lt;&gt;"", TMInput!X31, IF(AND($C31=$C32, Y32&lt;&gt;""), Y32, IF(AND($C31=$C33, Y33&lt;&gt;""), Y33, IF(AND($C31=$C34, Y34&lt;&gt;""), Y34, IF(AND($C31=$C35, Y35&lt;&gt;""), Y35, "")))))</f>
        <v>Unpublished Accessibility Date (Unpublished Access Date below SDK 1.6)</v>
      </c>
      <c r="Z31" s="90" t="str">
        <f>IF(TMInput!Y31&lt;&gt;"", TMInput!Y31, IF(AND($C31=$C32, Z32&lt;&gt;""), Z32, IF(AND($C31=$C33, Z33&lt;&gt;""), Z33, IF(AND($C31=$C34, Z34&lt;&gt;""), Z34, IF(AND($C31=$C35, Z35&lt;&gt;""), Z35, "")))))</f>
        <v>tedm:MG-langString-hasConfidentialityJustification--NonPublishedInformation-ND-DirectAwardJustificationCodeUnpublish</v>
      </c>
      <c r="AA31" s="90" t="str">
        <f>IF(TMInput!Z31&lt;&gt;"", TMInput!Z31, IF(AND($C31=$C32, AA32&lt;&gt;""), AA32, IF(AND($C31=$C33, AA33&lt;&gt;""), AA33, IF(AND($C31=$C34, AA34&lt;&gt;""), AA34, IF(AND($C31=$C35, AA35&lt;&gt;""), AA35, "")))))</f>
        <v/>
      </c>
      <c r="AB31" s="90" t="str">
        <f>IF(TMInput!AA31&lt;&gt;"", TMInput!AA31, IF(AND($C31=$C32, AB32&lt;&gt;""), AB32, IF(AND($C31=$C33, AB33&lt;&gt;""), AB33, IF(AND($C31=$C34, AB34&lt;&gt;""), AB34, IF(AND($C31=$C35, AB35&lt;&gt;""), AB35, "")))))</f>
        <v>BT-196(BT-136)-Procedure</v>
      </c>
      <c r="AC31" s="90" t="str">
        <f>IF(TMInput!AB31&lt;&gt;"", TMInput!AB31, IF(AND($C31=$C32, AC32&lt;&gt;""), AC32, IF(AND($C31=$C33, AC33&lt;&gt;""), AC33, IF(AND($C31=$C34, AC34&lt;&gt;""), AC34, IF(AND($C31=$C35, AC35&lt;&gt;""), AC35, "")))))</f>
        <v>Unpublished Justification Description of MG-NonPublishedInformation under ND-DirectAwardJustificationCodeUnpublish</v>
      </c>
      <c r="AD31" s="90" t="str">
        <f>IF(TMInput!AC31&lt;&gt;"", TMInput!AC31, IF(AND($C31=$C32, AD32&lt;&gt;""), AD32, IF(AND($C31=$C33, AD33&lt;&gt;""), AD33, IF(AND($C31=$C34, AD34&lt;&gt;""), AD34, IF(AND($C31=$C35, AD35&lt;&gt;""), AD35, "")))))</f>
        <v>BT-196(BT-136)-Procedure-Language</v>
      </c>
      <c r="AE31" s="90" t="str">
        <f>IF(TMInput!AD31&lt;&gt;"", TMInput!AD31, IF(AND($C31=$C32, AE32&lt;&gt;""), AE32, IF(AND($C31=$C33, AE33&lt;&gt;""), AE33, IF(AND($C31=$C34, AE34&lt;&gt;""), AE34, IF(AND($C31=$C35, AE35&lt;&gt;""), AE35, "")))))</f>
        <v>Language of Unpublished Justification Description of MG-NonPublishedInformation under ND-DirectAwardJustificationCodeUnpublish</v>
      </c>
    </row>
    <row r="32">
      <c r="A32" s="85" t="b">
        <f t="shared" si="1"/>
        <v>0</v>
      </c>
      <c r="B32" s="90" t="str">
        <f>IF(AND(TMInput!A32="",$C32&lt;&gt;""),B31,TMInput!A32)</f>
        <v>ND-DirectAwardJustificationCodeUnpublish.rml.ttl</v>
      </c>
      <c r="C32" s="90" t="str">
        <f>TMInput!B32</f>
        <v>tedm:MG-NonPublishedInformation-ND-DirectAwardJustificationCodeUnpublish</v>
      </c>
      <c r="D32" s="85" t="str">
        <f>IF(TMInput!C32&lt;&gt;"", TMInput!C32, IF(AND($C32=$C33, D33&lt;&gt;""), D33, IF(AND($C32=$C34, D34&lt;&gt;""), D34, IF(AND($C32=$C35, D35&lt;&gt;""), D35, IF(AND($C32=$C36, D36&lt;&gt;""), D36, "")))))</f>
        <v>MG-NonPublishedInformation</v>
      </c>
      <c r="E32" s="90" t="str">
        <f>IF(TMInput!D32&lt;&gt;"",TMInput!D32,IF(AND($C32=$C33, E33&lt;&gt;""),E33, IF(AND($C32=$C34, E34&lt;&gt;""), E34,"")))</f>
        <v/>
      </c>
      <c r="F32" s="90" t="str">
        <f>IF(TMInput!E32&lt;&gt;"",TMInput!E32,IF(AND($C32=$C33, F33&lt;&gt;""),F33, IF(AND($C32=$C34, F34&lt;&gt;""), F34,"")))</f>
        <v/>
      </c>
      <c r="G32" s="85" t="str">
        <f>IF(TMInput!F32&lt;&gt;"",TMInput!F32,IF(AND($C32=$C33, G33&lt;&gt;""),G33, IF(AND($C32=$C34, G34&lt;&gt;""), G34,"")))</f>
        <v/>
      </c>
      <c r="H32" s="87" t="str">
        <f>TMInput!G32</f>
        <v>1.4</v>
      </c>
      <c r="I32" s="87" t="str">
        <f>TMInput!H32</f>
        <v/>
      </c>
      <c r="J32" s="90" t="str">
        <f>IF(TMInput!$A32="",J31,TMInput!I32)</f>
        <v/>
      </c>
      <c r="K32" s="85" t="str">
        <f>IF(TMInput!J32&lt;&gt;"",TMInput!J32,IF(AND($C32=$C33, K33&lt;&gt;""),K33, IF(AND($C32=$C34, K34&lt;&gt;""), K34,"")))</f>
        <v>MG-DirectAwardTerm-isSubjectToTerm-Procedure</v>
      </c>
      <c r="L32" s="85" t="str">
        <f>IF(TMInput!K32&lt;&gt;"",TMInput!K32,IF(AND($C32=$C33, L33&lt;&gt;""),L33, IF(AND($C32=$C34, L34&lt;&gt;""), L34,"")))</f>
        <v>ND-DirectAward</v>
      </c>
      <c r="M32" s="90" t="str">
        <f>IF(TMInput!L32&lt;&gt;"",TMInput!L32,IF(AND($C32=$C33, M33&lt;&gt;""),M33, IF(AND($C32=$C34, M34&lt;&gt;""), M34,"")))</f>
        <v>ND-DirectAwardJustificationCodeUnpublish (concernsMaskedObject)</v>
      </c>
      <c r="N32" s="90" t="str">
        <f>IF(TMInput!M32&lt;&gt;"",TMInput!M32,IF(AND($C32=$C33, N33&lt;&gt;""),N33, IF(AND($C32=$C34, N34&lt;&gt;""), N34,"")))</f>
        <v>Connection from NonPublishedInformation to DirectAwardTerm under MG-DirectAwardTerm-isSubjectToTerm-Procedure_ND-DirectAward</v>
      </c>
      <c r="O32" s="90" t="str">
        <f>IF(TMInput!N32&lt;&gt;"",TMInput!N32,IF(AND($C32=$C33, O33&lt;&gt;""),O33, IF(AND($C32=$C34, O34&lt;&gt;""), O34,"")))</f>
        <v>tedm:MG-DirectAwardTerm-isSubjectToTerm-Procedure_ND-DirectAward</v>
      </c>
      <c r="P32" s="85" t="str">
        <f>IF(TMInput!O32&lt;&gt;"",TMInput!O32,IF(AND($C32=$C33, P33&lt;&gt;""),P33, IF(AND($C32=$C34, P34&lt;&gt;""), P34,"")))</f>
        <v>ext:UBLExtensions/ext:UBLExtension/ext:ExtensionContent/efext:EformsExtension/efac:FieldsPrivacy</v>
      </c>
      <c r="Q32" s="90" t="str">
        <f>IF(TMInput!P32&lt;&gt;"",TMInput!P32,IF(AND($C32=$C33, Q33&lt;&gt;""),Q33, IF(AND($C32=$C34, Q34&lt;&gt;""), Q34,"")))</f>
        <v>../../../../..</v>
      </c>
      <c r="R32" s="90" t="str">
        <f>IF(TMInput!Q32&lt;&gt;"", TMInput!Q32, IF(AND(OR($C32&amp;$H32=$C33&amp;$H33, $C32&amp;$I32=$C33&amp;$I33), R33&lt;&gt;""), R33, IF(AND(OR($C32&amp;$H32=$C34&amp;$H34, $C32&amp;$I32=$C34&amp;$I34), R34&lt;&gt;""), R34, IF(AND(OR($C32&amp;$H32=$C35&amp;$H35, $C32&amp;$I32=$C35&amp;$I35), R35&lt;&gt;""), R35, IF(AND(OR($C32&amp;$H32=$C36&amp;$H36, $C32&amp;$I32=$C36&amp;$I36), R36&lt;&gt;""), R36, "")))))</f>
        <v>BT-195(BT-136)-Procedure</v>
      </c>
      <c r="S32" s="90" t="str">
        <f>IF(TMInput!R32&lt;&gt;"", TMInput!R32, IF(AND(OR($C32&amp;$H32=$C33&amp;$H33, $C32&amp;$I32=$C33&amp;$I33), S33&lt;&gt;""), S33, IF(AND(OR($C32&amp;$H32=$C34&amp;$H34, $C32&amp;$I32=$C34&amp;$I34), S34&lt;&gt;""), S34, IF(AND(OR($C32&amp;$H32=$C35&amp;$H35, $C32&amp;$I32=$C35&amp;$I35), S35&lt;&gt;""), S35, IF(AND(OR($C32&amp;$H32=$C36&amp;$H36, $C32&amp;$I32=$C36&amp;$I36), S36&lt;&gt;""), S36, "")))))</f>
        <v>The field BT-195(BT-136)-Procedure, Unpublished Identifier, specifies information to generate the URI of the masked property</v>
      </c>
      <c r="T32" s="90" t="str">
        <f>IF(TMInput!S32&lt;&gt;"", TMInput!S32, IF(AND(OR($C32&amp;$H32=$C33&amp;$H33, $C32&amp;$I32=$C33&amp;$I33), T33&lt;&gt;""), T33, IF(AND(OR($C32&amp;$H32=$C34&amp;$H34, $C32&amp;$I32=$C34&amp;$I34), T34&lt;&gt;""), T34, IF(AND(OR($C32&amp;$H32=$C35&amp;$H35, $C32&amp;$I32=$C35&amp;$I35), T35&lt;&gt;""), T35, IF(AND(OR($C32&amp;$H32=$C36&amp;$H36, $C32&amp;$I32=$C36&amp;$I36), T36&lt;&gt;""), T36, "")))))</f>
        <v>efbc:FieldIdentifierCode/text() = 'dir-awa-jus'</v>
      </c>
      <c r="U32" s="92" t="str">
        <f>IF(TMInput!T32&lt;&gt;"", TMInput!T32, IF(AND($C32=$C33, U33&lt;&gt;""), U33, IF(AND($C32=$C34, U34&lt;&gt;""), U34, IF(AND($C32=$C35, U35&lt;&gt;""), U35, IF(AND($C32=$C36, U36&lt;&gt;""), U36, "")))))</f>
        <v>http://data.europa.eu/a4g/ontology#hasDirectAwardJustification</v>
      </c>
      <c r="V32" s="90" t="str">
        <f>IF(TMInput!U32&lt;&gt;"", TMInput!U32, IF(AND($C32=$C33, V33&lt;&gt;""), V33, IF(AND($C32=$C34, V34&lt;&gt;""), V34, IF(AND($C32=$C35, V35&lt;&gt;""), V35, IF(AND($C32=$C36, V36&lt;&gt;""), V36, "")))))</f>
        <v>BT-197(BT-136)-Procedure</v>
      </c>
      <c r="W32" s="90" t="str">
        <f>IF(TMInput!V32&lt;&gt;"", TMInput!V32, IF(AND($C32=$C33, W33&lt;&gt;""), W33, IF(AND($C32=$C34, W34&lt;&gt;""), W34, IF(AND($C32=$C35, W35&lt;&gt;""), W35, IF(AND($C32=$C36, W36&lt;&gt;""), W36, "")))))</f>
        <v>In BT-197(BT-136)-Procedure, Unpublished Justification Code, we link to the at-voc:non-publication-justification controlled list</v>
      </c>
      <c r="X32" s="90" t="str">
        <f>IF(TMInput!W32&lt;&gt;"", TMInput!W32, IF(AND($C32=$C33, X33&lt;&gt;""), X33, IF(AND($C32=$C34, X34&lt;&gt;""), X34, IF(AND($C32=$C35, X35&lt;&gt;""), X35, IF(AND($C32=$C36, X36&lt;&gt;""), X36, "")))))</f>
        <v>BT-198(BT-136)-Procedure</v>
      </c>
      <c r="Y32" s="90" t="str">
        <f>IF(TMInput!X32&lt;&gt;"", TMInput!X32, IF(AND($C32=$C33, Y33&lt;&gt;""), Y33, IF(AND($C32=$C34, Y34&lt;&gt;""), Y34, IF(AND($C32=$C35, Y35&lt;&gt;""), Y35, IF(AND($C32=$C36, Y36&lt;&gt;""), Y36, "")))))</f>
        <v>Unpublished Accessibility Date (Unpublished Access Date below SDK 1.6)</v>
      </c>
      <c r="Z32" s="90" t="str">
        <f>IF(TMInput!Y32&lt;&gt;"", TMInput!Y32, IF(AND($C32=$C33, Z33&lt;&gt;""), Z33, IF(AND($C32=$C34, Z34&lt;&gt;""), Z34, IF(AND($C32=$C35, Z35&lt;&gt;""), Z35, IF(AND($C32=$C36, Z36&lt;&gt;""), Z36, "")))))</f>
        <v>tedm:MG-langString-hasConfidentialityJustification--NonPublishedInformation-ND-DirectAwardJustificationCodeUnpublish</v>
      </c>
      <c r="AA32" s="90" t="str">
        <f>IF(TMInput!Z32&lt;&gt;"", TMInput!Z32, IF(AND($C32=$C33, AA33&lt;&gt;""), AA33, IF(AND($C32=$C34, AA34&lt;&gt;""), AA34, IF(AND($C32=$C35, AA35&lt;&gt;""), AA35, IF(AND($C32=$C36, AA36&lt;&gt;""), AA36, "")))))</f>
        <v/>
      </c>
      <c r="AB32" s="90" t="str">
        <f>IF(TMInput!AA32&lt;&gt;"", TMInput!AA32, IF(AND($C32=$C33, AB33&lt;&gt;""), AB33, IF(AND($C32=$C34, AB34&lt;&gt;""), AB34, IF(AND($C32=$C35, AB35&lt;&gt;""), AB35, IF(AND($C32=$C36, AB36&lt;&gt;""), AB36, "")))))</f>
        <v>BT-196(BT-136)-Procedure</v>
      </c>
      <c r="AC32" s="90" t="str">
        <f>IF(TMInput!AB32&lt;&gt;"", TMInput!AB32, IF(AND($C32=$C33, AC33&lt;&gt;""), AC33, IF(AND($C32=$C34, AC34&lt;&gt;""), AC34, IF(AND($C32=$C35, AC35&lt;&gt;""), AC35, IF(AND($C32=$C36, AC36&lt;&gt;""), AC36, "")))))</f>
        <v>Unpublished Justification Description of MG-NonPublishedInformation under ND-DirectAwardJustificationCodeUnpublish</v>
      </c>
      <c r="AD32" s="90" t="str">
        <f>IF(TMInput!AC32&lt;&gt;"", TMInput!AC32, IF(AND($C32=$C33, AD33&lt;&gt;""), AD33, IF(AND($C32=$C34, AD34&lt;&gt;""), AD34, IF(AND($C32=$C35, AD35&lt;&gt;""), AD35, IF(AND($C32=$C36, AD36&lt;&gt;""), AD36, "")))))</f>
        <v>BT-196(BT-136)-Procedure-Language</v>
      </c>
      <c r="AE32" s="90" t="str">
        <f>IF(TMInput!AD32&lt;&gt;"", TMInput!AD32, IF(AND($C32=$C33, AE33&lt;&gt;""), AE33, IF(AND($C32=$C34, AE34&lt;&gt;""), AE34, IF(AND($C32=$C35, AE35&lt;&gt;""), AE35, IF(AND($C32=$C36, AE36&lt;&gt;""), AE36, "")))))</f>
        <v>Language of Unpublished Justification Description of MG-NonPublishedInformation under ND-DirectAwardJustificationCodeUnpublish</v>
      </c>
    </row>
    <row r="33">
      <c r="A33" s="85" t="b">
        <f t="shared" si="1"/>
        <v>0</v>
      </c>
      <c r="B33" s="90" t="str">
        <f>IF(AND(TMInput!A33="",$C33&lt;&gt;""),B32,TMInput!A33)</f>
        <v>ND-DirectAwardJustificationCodeUnpublish.rml.ttl</v>
      </c>
      <c r="C33" s="90" t="str">
        <f>TMInput!B33</f>
        <v>tedm:MG-NonPublishedInformation-ND-DirectAwardJustificationCodeUnpublish</v>
      </c>
      <c r="D33" s="85" t="str">
        <f>IF(TMInput!C33&lt;&gt;"", TMInput!C33, IF(AND($C33=$C34, D34&lt;&gt;""), D34, IF(AND($C33=$C35, D35&lt;&gt;""), D35, IF(AND($C33=$C36, D36&lt;&gt;""), D36, IF(AND($C33=$C37, D37&lt;&gt;""), D37, "")))))</f>
        <v>MG-NonPublishedInformation</v>
      </c>
      <c r="E33" s="90" t="str">
        <f>IF(TMInput!D33&lt;&gt;"",TMInput!D33,IF(AND($C33=$C34, E34&lt;&gt;""),E34, IF(AND($C33=$C35, E35&lt;&gt;""), E35,"")))</f>
        <v/>
      </c>
      <c r="F33" s="90" t="str">
        <f>IF(TMInput!E33&lt;&gt;"",TMInput!E33,IF(AND($C33=$C34, F34&lt;&gt;""),F34, IF(AND($C33=$C35, F35&lt;&gt;""), F35,"")))</f>
        <v/>
      </c>
      <c r="G33" s="85" t="str">
        <f>IF(TMInput!F33&lt;&gt;"",TMInput!F33,IF(AND($C33=$C34, G34&lt;&gt;""),G34, IF(AND($C33=$C35, G35&lt;&gt;""), G35,"")))</f>
        <v/>
      </c>
      <c r="H33" s="87" t="str">
        <f>TMInput!G33</f>
        <v>1.4</v>
      </c>
      <c r="I33" s="87" t="str">
        <f>TMInput!H33</f>
        <v/>
      </c>
      <c r="J33" s="90" t="str">
        <f>IF(TMInput!$A33="",J32,TMInput!I33)</f>
        <v/>
      </c>
      <c r="K33" s="85" t="str">
        <f>IF(TMInput!J33&lt;&gt;"",TMInput!J33,IF(AND($C33=$C34, K34&lt;&gt;""),K34, IF(AND($C33=$C35, K35&lt;&gt;""), K35,"")))</f>
        <v/>
      </c>
      <c r="L33" s="85" t="str">
        <f>IF(TMInput!K33&lt;&gt;"",TMInput!K33,IF(AND($C33=$C34, L34&lt;&gt;""),L34, IF(AND($C33=$C35, L35&lt;&gt;""), L35,"")))</f>
        <v/>
      </c>
      <c r="M33" s="90" t="str">
        <f>IF(TMInput!L33&lt;&gt;"",TMInput!L33,IF(AND($C33=$C34, M34&lt;&gt;""),M34, IF(AND($C33=$C35, M35&lt;&gt;""), M35,"")))</f>
        <v/>
      </c>
      <c r="N33" s="90" t="str">
        <f>IF(TMInput!M33&lt;&gt;"",TMInput!M33,IF(AND($C33=$C34, N34&lt;&gt;""),N34, IF(AND($C33=$C35, N35&lt;&gt;""), N35,"")))</f>
        <v/>
      </c>
      <c r="O33" s="90" t="str">
        <f>IF(TMInput!N33&lt;&gt;"",TMInput!N33,IF(AND($C33=$C34, O34&lt;&gt;""),O34, IF(AND($C33=$C35, O35&lt;&gt;""), O35,"")))</f>
        <v/>
      </c>
      <c r="P33" s="85" t="str">
        <f>IF(TMInput!O33&lt;&gt;"",TMInput!O33,IF(AND($C33=$C34, P34&lt;&gt;""),P34, IF(AND($C33=$C35, P35&lt;&gt;""), P35,"")))</f>
        <v/>
      </c>
      <c r="Q33" s="90" t="str">
        <f>IF(TMInput!P33&lt;&gt;"",TMInput!P33,IF(AND($C33=$C34, Q34&lt;&gt;""),Q34, IF(AND($C33=$C35, Q35&lt;&gt;""), Q35,"")))</f>
        <v/>
      </c>
      <c r="R33" s="90" t="str">
        <f>IF(TMInput!Q33&lt;&gt;"", TMInput!Q33, IF(AND(OR($C33&amp;$H33=$C34&amp;$H34, $C33&amp;$I33=$C34&amp;$I34), R34&lt;&gt;""), R34, IF(AND(OR($C33&amp;$H33=$C35&amp;$H35, $C33&amp;$I33=$C35&amp;$I35), R35&lt;&gt;""), R35, IF(AND(OR($C33&amp;$H33=$C36&amp;$H36, $C33&amp;$I33=$C36&amp;$I36), R36&lt;&gt;""), R36, IF(AND(OR($C33&amp;$H33=$C37&amp;$H37, $C33&amp;$I33=$C37&amp;$I37), R37&lt;&gt;""), R37, "")))))</f>
        <v>BT-195(BT-136)-Procedure</v>
      </c>
      <c r="S33" s="90" t="str">
        <f>IF(TMInput!R33&lt;&gt;"", TMInput!R33, IF(AND(OR($C33&amp;$H33=$C34&amp;$H34, $C33&amp;$I33=$C34&amp;$I34), S34&lt;&gt;""), S34, IF(AND(OR($C33&amp;$H33=$C35&amp;$H35, $C33&amp;$I33=$C35&amp;$I35), S35&lt;&gt;""), S35, IF(AND(OR($C33&amp;$H33=$C36&amp;$H36, $C33&amp;$I33=$C36&amp;$I36), S36&lt;&gt;""), S36, IF(AND(OR($C33&amp;$H33=$C37&amp;$H37, $C33&amp;$I33=$C37&amp;$I37), S37&lt;&gt;""), S37, "")))))</f>
        <v>The field BT-195(BT-136)-Procedure, Unpublished Identifier, specifies information to generate the URI of the masked property</v>
      </c>
      <c r="T33" s="90" t="str">
        <f>IF(TMInput!S33&lt;&gt;"", TMInput!S33, IF(AND(OR($C33&amp;$H33=$C34&amp;$H34, $C33&amp;$I33=$C34&amp;$I34), T34&lt;&gt;""), T34, IF(AND(OR($C33&amp;$H33=$C35&amp;$H35, $C33&amp;$I33=$C35&amp;$I35), T35&lt;&gt;""), T35, IF(AND(OR($C33&amp;$H33=$C36&amp;$H36, $C33&amp;$I33=$C36&amp;$I36), T36&lt;&gt;""), T36, IF(AND(OR($C33&amp;$H33=$C37&amp;$H37, $C33&amp;$I33=$C37&amp;$I37), T37&lt;&gt;""), T37, "")))))</f>
        <v>efbc:FieldIdentifierCode/text() = 'dir-awa-jus'</v>
      </c>
      <c r="U33" s="92" t="str">
        <f>IF(TMInput!T33&lt;&gt;"", TMInput!T33, IF(AND($C33=$C34, U34&lt;&gt;""), U34, IF(AND($C33=$C35, U35&lt;&gt;""), U35, IF(AND($C33=$C36, U36&lt;&gt;""), U36, IF(AND($C33=$C37, U37&lt;&gt;""), U37, "")))))</f>
        <v>http://data.europa.eu/a4g/ontology#hasDirectAwardJustification</v>
      </c>
      <c r="V33" s="90" t="str">
        <f>IF(TMInput!U33&lt;&gt;"", TMInput!U33, IF(AND($C33=$C34, V34&lt;&gt;""), V34, IF(AND($C33=$C35, V35&lt;&gt;""), V35, IF(AND($C33=$C36, V36&lt;&gt;""), V36, IF(AND($C33=$C37, V37&lt;&gt;""), V37, "")))))</f>
        <v>BT-197(BT-136)-Procedure</v>
      </c>
      <c r="W33" s="90" t="str">
        <f>IF(TMInput!V33&lt;&gt;"", TMInput!V33, IF(AND($C33=$C34, W34&lt;&gt;""), W34, IF(AND($C33=$C35, W35&lt;&gt;""), W35, IF(AND($C33=$C36, W36&lt;&gt;""), W36, IF(AND($C33=$C37, W37&lt;&gt;""), W37, "")))))</f>
        <v>In BT-197(BT-136)-Procedure, Unpublished Justification Code, we link to the at-voc:non-publication-justification controlled list</v>
      </c>
      <c r="X33" s="90" t="str">
        <f>IF(TMInput!W33&lt;&gt;"", TMInput!W33, IF(AND($C33=$C34, X34&lt;&gt;""), X34, IF(AND($C33=$C35, X35&lt;&gt;""), X35, IF(AND($C33=$C36, X36&lt;&gt;""), X36, IF(AND($C33=$C37, X37&lt;&gt;""), X37, "")))))</f>
        <v>BT-198(BT-136)-Procedure</v>
      </c>
      <c r="Y33" s="90" t="str">
        <f>IF(TMInput!X33&lt;&gt;"", TMInput!X33, IF(AND($C33=$C34, Y34&lt;&gt;""), Y34, IF(AND($C33=$C35, Y35&lt;&gt;""), Y35, IF(AND($C33=$C36, Y36&lt;&gt;""), Y36, IF(AND($C33=$C37, Y37&lt;&gt;""), Y37, "")))))</f>
        <v>Unpublished Accessibility Date (Unpublished Access Date below SDK 1.6)</v>
      </c>
      <c r="Z33" s="90" t="str">
        <f>IF(TMInput!Y33&lt;&gt;"", TMInput!Y33, IF(AND($C33=$C34, Z34&lt;&gt;""), Z34, IF(AND($C33=$C35, Z35&lt;&gt;""), Z35, IF(AND($C33=$C36, Z36&lt;&gt;""), Z36, IF(AND($C33=$C37, Z37&lt;&gt;""), Z37, "")))))</f>
        <v>tedm:MG-langString-hasConfidentialityJustification--NonPublishedInformation-ND-DirectAwardJustificationCodeUnpublish</v>
      </c>
      <c r="AA33" s="90" t="str">
        <f>IF(TMInput!Z33&lt;&gt;"", TMInput!Z33, IF(AND($C33=$C34, AA34&lt;&gt;""), AA34, IF(AND($C33=$C35, AA35&lt;&gt;""), AA35, IF(AND($C33=$C36, AA36&lt;&gt;""), AA36, IF(AND($C33=$C37, AA37&lt;&gt;""), AA37, "")))))</f>
        <v/>
      </c>
      <c r="AB33" s="90" t="str">
        <f>IF(TMInput!AA33&lt;&gt;"", TMInput!AA33, IF(AND($C33=$C34, AB34&lt;&gt;""), AB34, IF(AND($C33=$C35, AB35&lt;&gt;""), AB35, IF(AND($C33=$C36, AB36&lt;&gt;""), AB36, IF(AND($C33=$C37, AB37&lt;&gt;""), AB37, "")))))</f>
        <v>BT-196(BT-136)-Procedure</v>
      </c>
      <c r="AC33" s="90" t="str">
        <f>IF(TMInput!AB33&lt;&gt;"", TMInput!AB33, IF(AND($C33=$C34, AC34&lt;&gt;""), AC34, IF(AND($C33=$C35, AC35&lt;&gt;""), AC35, IF(AND($C33=$C36, AC36&lt;&gt;""), AC36, IF(AND($C33=$C37, AC37&lt;&gt;""), AC37, "")))))</f>
        <v>Unpublished Justification Description of MG-NonPublishedInformation under ND-DirectAwardJustificationCodeUnpublish</v>
      </c>
      <c r="AD33" s="90" t="str">
        <f>IF(TMInput!AC33&lt;&gt;"", TMInput!AC33, IF(AND($C33=$C34, AD34&lt;&gt;""), AD34, IF(AND($C33=$C35, AD35&lt;&gt;""), AD35, IF(AND($C33=$C36, AD36&lt;&gt;""), AD36, IF(AND($C33=$C37, AD37&lt;&gt;""), AD37, "")))))</f>
        <v>BT-196(BT-136)-Procedure-Language</v>
      </c>
      <c r="AE33" s="90" t="str">
        <f>IF(TMInput!AD33&lt;&gt;"", TMInput!AD33, IF(AND($C33=$C34, AE34&lt;&gt;""), AE34, IF(AND($C33=$C35, AE35&lt;&gt;""), AE35, IF(AND($C33=$C36, AE36&lt;&gt;""), AE36, IF(AND($C33=$C37, AE37&lt;&gt;""), AE37, "")))))</f>
        <v>Language of Unpublished Justification Description of MG-NonPublishedInformation under ND-DirectAwardJustificationCodeUnpublish</v>
      </c>
    </row>
    <row r="34">
      <c r="A34" s="85" t="b">
        <f t="shared" si="1"/>
        <v>0</v>
      </c>
      <c r="B34" s="90" t="str">
        <f>IF(AND(TMInput!A34="",$C34&lt;&gt;""),B33,TMInput!A34)</f>
        <v>ND-DirectAwardJustificationCodeUnpublish.rml.ttl</v>
      </c>
      <c r="C34" s="90" t="str">
        <f>TMInput!B34</f>
        <v>tedm:MG-NonPublishedInformation-ND-DirectAwardJustificationCodeUnpublish</v>
      </c>
      <c r="D34" s="85" t="str">
        <f>IF(TMInput!C34&lt;&gt;"", TMInput!C34, IF(AND($C34=$C35, D35&lt;&gt;""), D35, IF(AND($C34=$C36, D36&lt;&gt;""), D36, IF(AND($C34=$C37, D37&lt;&gt;""), D37, IF(AND($C34=$C38, D38&lt;&gt;""), D38, "")))))</f>
        <v/>
      </c>
      <c r="E34" s="90" t="str">
        <f>IF(TMInput!D34&lt;&gt;"",TMInput!D34,IF(AND($C34=$C35, E35&lt;&gt;""),E35, IF(AND($C34=$C36, E36&lt;&gt;""), E36,"")))</f>
        <v/>
      </c>
      <c r="F34" s="90" t="str">
        <f>IF(TMInput!E34&lt;&gt;"",TMInput!E34,IF(AND($C34=$C35, F35&lt;&gt;""),F35, IF(AND($C34=$C36, F36&lt;&gt;""), F36,"")))</f>
        <v/>
      </c>
      <c r="G34" s="85" t="str">
        <f>IF(TMInput!F34&lt;&gt;"",TMInput!F34,IF(AND($C34=$C35, G35&lt;&gt;""),G35, IF(AND($C34=$C36, G36&lt;&gt;""), G36,"")))</f>
        <v/>
      </c>
      <c r="H34" s="87" t="str">
        <f>TMInput!G34</f>
        <v>1.4</v>
      </c>
      <c r="I34" s="87" t="str">
        <f>TMInput!H34</f>
        <v/>
      </c>
      <c r="J34" s="90" t="str">
        <f>IF(TMInput!$A34="",J33,TMInput!I34)</f>
        <v/>
      </c>
      <c r="K34" s="85" t="str">
        <f>IF(TMInput!J34&lt;&gt;"",TMInput!J34,IF(AND($C34=$C35, K35&lt;&gt;""),K35, IF(AND($C34=$C36, K36&lt;&gt;""), K36,"")))</f>
        <v/>
      </c>
      <c r="L34" s="85" t="str">
        <f>IF(TMInput!K34&lt;&gt;"",TMInput!K34,IF(AND($C34=$C35, L35&lt;&gt;""),L35, IF(AND($C34=$C36, L36&lt;&gt;""), L36,"")))</f>
        <v/>
      </c>
      <c r="M34" s="90" t="str">
        <f>IF(TMInput!L34&lt;&gt;"",TMInput!L34,IF(AND($C34=$C35, M35&lt;&gt;""),M35, IF(AND($C34=$C36, M36&lt;&gt;""), M36,"")))</f>
        <v/>
      </c>
      <c r="N34" s="90" t="str">
        <f>IF(TMInput!M34&lt;&gt;"",TMInput!M34,IF(AND($C34=$C35, N35&lt;&gt;""),N35, IF(AND($C34=$C36, N36&lt;&gt;""), N36,"")))</f>
        <v/>
      </c>
      <c r="O34" s="90" t="str">
        <f>IF(TMInput!N34&lt;&gt;"",TMInput!N34,IF(AND($C34=$C35, O35&lt;&gt;""),O35, IF(AND($C34=$C36, O36&lt;&gt;""), O36,"")))</f>
        <v/>
      </c>
      <c r="P34" s="85" t="str">
        <f>IF(TMInput!O34&lt;&gt;"",TMInput!O34,IF(AND($C34=$C35, P35&lt;&gt;""),P35, IF(AND($C34=$C36, P36&lt;&gt;""), P36,"")))</f>
        <v/>
      </c>
      <c r="Q34" s="90" t="str">
        <f>IF(TMInput!P34&lt;&gt;"",TMInput!P34,IF(AND($C34=$C35, Q35&lt;&gt;""),Q35, IF(AND($C34=$C36, Q36&lt;&gt;""), Q36,"")))</f>
        <v/>
      </c>
      <c r="R34" s="90" t="str">
        <f>IF(TMInput!Q34&lt;&gt;"", TMInput!Q34, IF(AND(OR($C34&amp;$H34=$C35&amp;$H35, $C34&amp;$I34=$C35&amp;$I35), R35&lt;&gt;""), R35, IF(AND(OR($C34&amp;$H34=$C36&amp;$H36, $C34&amp;$I34=$C36&amp;$I36), R36&lt;&gt;""), R36, IF(AND(OR($C34&amp;$H34=$C37&amp;$H37, $C34&amp;$I34=$C37&amp;$I37), R37&lt;&gt;""), R37, IF(AND(OR($C34&amp;$H34=$C38&amp;$H38, $C34&amp;$I34=$C38&amp;$I38), R38&lt;&gt;""), R38, "")))))</f>
        <v/>
      </c>
      <c r="S34" s="90" t="str">
        <f>IF(TMInput!R34&lt;&gt;"", TMInput!R34, IF(AND(OR($C34&amp;$H34=$C35&amp;$H35, $C34&amp;$I34=$C35&amp;$I35), S35&lt;&gt;""), S35, IF(AND(OR($C34&amp;$H34=$C36&amp;$H36, $C34&amp;$I34=$C36&amp;$I36), S36&lt;&gt;""), S36, IF(AND(OR($C34&amp;$H34=$C37&amp;$H37, $C34&amp;$I34=$C37&amp;$I37), S37&lt;&gt;""), S37, IF(AND(OR($C34&amp;$H34=$C38&amp;$H38, $C34&amp;$I34=$C38&amp;$I38), S38&lt;&gt;""), S38, "")))))</f>
        <v/>
      </c>
      <c r="T34" s="90" t="str">
        <f>IF(TMInput!S34&lt;&gt;"", TMInput!S34, IF(AND(OR($C34&amp;$H34=$C35&amp;$H35, $C34&amp;$I34=$C35&amp;$I35), T35&lt;&gt;""), T35, IF(AND(OR($C34&amp;$H34=$C36&amp;$H36, $C34&amp;$I34=$C36&amp;$I36), T36&lt;&gt;""), T36, IF(AND(OR($C34&amp;$H34=$C37&amp;$H37, $C34&amp;$I34=$C37&amp;$I37), T37&lt;&gt;""), T37, IF(AND(OR($C34&amp;$H34=$C38&amp;$H38, $C34&amp;$I34=$C38&amp;$I38), T38&lt;&gt;""), T38, "")))))</f>
        <v/>
      </c>
      <c r="U34" s="90" t="str">
        <f>IF(TMInput!T34&lt;&gt;"", TMInput!T34, IF(AND($C34=$C35, U35&lt;&gt;""), U35, IF(AND($C34=$C36, U36&lt;&gt;""), U36, IF(AND($C34=$C37, U37&lt;&gt;""), U37, IF(AND($C34=$C38, U38&lt;&gt;""), U38, "")))))</f>
        <v/>
      </c>
      <c r="V34" s="90" t="str">
        <f>IF(TMInput!U34&lt;&gt;"", TMInput!U34, IF(AND($C34=$C35, V35&lt;&gt;""), V35, IF(AND($C34=$C36, V36&lt;&gt;""), V36, IF(AND($C34=$C37, V37&lt;&gt;""), V37, IF(AND($C34=$C38, V38&lt;&gt;""), V38, "")))))</f>
        <v>BT-197(BT-136)-Procedure</v>
      </c>
      <c r="W34" s="90" t="str">
        <f>IF(TMInput!V34&lt;&gt;"", TMInput!V34, IF(AND($C34=$C35, W35&lt;&gt;""), W35, IF(AND($C34=$C36, W36&lt;&gt;""), W36, IF(AND($C34=$C37, W37&lt;&gt;""), W37, IF(AND($C34=$C38, W38&lt;&gt;""), W38, "")))))</f>
        <v>In BT-197(BT-136)-Procedure, Unpublished Justification Code, we link to the at-voc:non-publication-justification controlled list</v>
      </c>
      <c r="X34" s="90" t="str">
        <f>IF(TMInput!W34&lt;&gt;"", TMInput!W34, IF(AND($C34=$C35, X35&lt;&gt;""), X35, IF(AND($C34=$C36, X36&lt;&gt;""), X36, IF(AND($C34=$C37, X37&lt;&gt;""), X37, IF(AND($C34=$C38, X38&lt;&gt;""), X38, "")))))</f>
        <v>BT-198(BT-136)-Procedure</v>
      </c>
      <c r="Y34" s="90" t="str">
        <f>IF(TMInput!X34&lt;&gt;"", TMInput!X34, IF(AND($C34=$C35, Y35&lt;&gt;""), Y35, IF(AND($C34=$C36, Y36&lt;&gt;""), Y36, IF(AND($C34=$C37, Y37&lt;&gt;""), Y37, IF(AND($C34=$C38, Y38&lt;&gt;""), Y38, "")))))</f>
        <v>Unpublished Accessibility Date (Unpublished Access Date below SDK 1.6)</v>
      </c>
      <c r="Z34" s="90" t="str">
        <f>IF(TMInput!Y34&lt;&gt;"", TMInput!Y34, IF(AND($C34=$C35, Z35&lt;&gt;""), Z35, IF(AND($C34=$C36, Z36&lt;&gt;""), Z36, IF(AND($C34=$C37, Z37&lt;&gt;""), Z37, IF(AND($C34=$C38, Z38&lt;&gt;""), Z38, "")))))</f>
        <v>tedm:MG-langString-hasConfidentialityJustification--NonPublishedInformation-ND-DirectAwardJustificationCodeUnpublish</v>
      </c>
      <c r="AA34" s="90" t="str">
        <f>IF(TMInput!Z34&lt;&gt;"", TMInput!Z34, IF(AND($C34=$C35, AA35&lt;&gt;""), AA35, IF(AND($C34=$C36, AA36&lt;&gt;""), AA36, IF(AND($C34=$C37, AA37&lt;&gt;""), AA37, IF(AND($C34=$C38, AA38&lt;&gt;""), AA38, "")))))</f>
        <v/>
      </c>
      <c r="AB34" s="90" t="str">
        <f>IF(TMInput!AA34&lt;&gt;"", TMInput!AA34, IF(AND($C34=$C35, AB35&lt;&gt;""), AB35, IF(AND($C34=$C36, AB36&lt;&gt;""), AB36, IF(AND($C34=$C37, AB37&lt;&gt;""), AB37, IF(AND($C34=$C38, AB38&lt;&gt;""), AB38, "")))))</f>
        <v>BT-196(BT-136)-Procedure</v>
      </c>
      <c r="AC34" s="90" t="str">
        <f>IF(TMInput!AB34&lt;&gt;"", TMInput!AB34, IF(AND($C34=$C35, AC35&lt;&gt;""), AC35, IF(AND($C34=$C36, AC36&lt;&gt;""), AC36, IF(AND($C34=$C37, AC37&lt;&gt;""), AC37, IF(AND($C34=$C38, AC38&lt;&gt;""), AC38, "")))))</f>
        <v>Unpublished Justification Description of MG-NonPublishedInformation under ND-DirectAwardJustificationCodeUnpublish</v>
      </c>
      <c r="AD34" s="90" t="str">
        <f>IF(TMInput!AC34&lt;&gt;"", TMInput!AC34, IF(AND($C34=$C35, AD35&lt;&gt;""), AD35, IF(AND($C34=$C36, AD36&lt;&gt;""), AD36, IF(AND($C34=$C37, AD37&lt;&gt;""), AD37, IF(AND($C34=$C38, AD38&lt;&gt;""), AD38, "")))))</f>
        <v>BT-196(BT-136)-Procedure-Language</v>
      </c>
      <c r="AE34" s="90" t="str">
        <f>IF(TMInput!AD34&lt;&gt;"", TMInput!AD34, IF(AND($C34=$C35, AE35&lt;&gt;""), AE35, IF(AND($C34=$C36, AE36&lt;&gt;""), AE36, IF(AND($C34=$C37, AE37&lt;&gt;""), AE37, IF(AND($C34=$C38, AE38&lt;&gt;""), AE38, "")))))</f>
        <v>Language of Unpublished Justification Description of MG-NonPublishedInformation under ND-DirectAwardJustificationCodeUnpublish</v>
      </c>
    </row>
    <row r="35">
      <c r="A35" s="85" t="b">
        <f t="shared" si="1"/>
        <v>0</v>
      </c>
      <c r="B35" s="90" t="str">
        <f>IF(AND(TMInput!A35="",$C35&lt;&gt;""),B34,TMInput!A35)</f>
        <v>ND-DirectAwardJustificationCodeUnpublish.rml.ttl</v>
      </c>
      <c r="C35" s="90" t="str">
        <f>TMInput!B35</f>
        <v>tedm:MG-NonPublishedInformation-ND-DirectAwardJustificationCodeUnpublish</v>
      </c>
      <c r="D35" s="85" t="str">
        <f>IF(TMInput!C35&lt;&gt;"", TMInput!C35, IF(AND($C35=$C36, D36&lt;&gt;""), D36, IF(AND($C35=$C37, D37&lt;&gt;""), D37, IF(AND($C35=$C38, D38&lt;&gt;""), D38, IF(AND($C35=$C39, D39&lt;&gt;""), D39, "")))))</f>
        <v/>
      </c>
      <c r="E35" s="90" t="str">
        <f>IF(TMInput!D35&lt;&gt;"",TMInput!D35,IF(AND($C35=$C36, E36&lt;&gt;""),E36, IF(AND($C35=$C37, E37&lt;&gt;""), E37,"")))</f>
        <v/>
      </c>
      <c r="F35" s="90" t="str">
        <f>IF(TMInput!E35&lt;&gt;"",TMInput!E35,IF(AND($C35=$C36, F36&lt;&gt;""),F36, IF(AND($C35=$C37, F37&lt;&gt;""), F37,"")))</f>
        <v/>
      </c>
      <c r="G35" s="85" t="str">
        <f>IF(TMInput!F35&lt;&gt;"",TMInput!F35,IF(AND($C35=$C36, G36&lt;&gt;""),G36, IF(AND($C35=$C37, G37&lt;&gt;""), G37,"")))</f>
        <v/>
      </c>
      <c r="H35" s="87" t="str">
        <f>TMInput!G35</f>
        <v>1.4</v>
      </c>
      <c r="I35" s="87" t="str">
        <f>TMInput!H35</f>
        <v/>
      </c>
      <c r="J35" s="90" t="str">
        <f>IF(TMInput!$A35="",J34,TMInput!I35)</f>
        <v/>
      </c>
      <c r="K35" s="85" t="str">
        <f>IF(TMInput!J35&lt;&gt;"",TMInput!J35,IF(AND($C35=$C36, K36&lt;&gt;""),K36, IF(AND($C35=$C37, K37&lt;&gt;""), K37,"")))</f>
        <v/>
      </c>
      <c r="L35" s="85" t="str">
        <f>IF(TMInput!K35&lt;&gt;"",TMInput!K35,IF(AND($C35=$C36, L36&lt;&gt;""),L36, IF(AND($C35=$C37, L37&lt;&gt;""), L37,"")))</f>
        <v/>
      </c>
      <c r="M35" s="90" t="str">
        <f>IF(TMInput!L35&lt;&gt;"",TMInput!L35,IF(AND($C35=$C36, M36&lt;&gt;""),M36, IF(AND($C35=$C37, M37&lt;&gt;""), M37,"")))</f>
        <v/>
      </c>
      <c r="N35" s="90" t="str">
        <f>IF(TMInput!M35&lt;&gt;"",TMInput!M35,IF(AND($C35=$C36, N36&lt;&gt;""),N36, IF(AND($C35=$C37, N37&lt;&gt;""), N37,"")))</f>
        <v/>
      </c>
      <c r="O35" s="90" t="str">
        <f>IF(TMInput!N35&lt;&gt;"",TMInput!N35,IF(AND($C35=$C36, O36&lt;&gt;""),O36, IF(AND($C35=$C37, O37&lt;&gt;""), O37,"")))</f>
        <v/>
      </c>
      <c r="P35" s="85" t="str">
        <f>IF(TMInput!O35&lt;&gt;"",TMInput!O35,IF(AND($C35=$C36, P36&lt;&gt;""),P36, IF(AND($C35=$C37, P37&lt;&gt;""), P37,"")))</f>
        <v/>
      </c>
      <c r="Q35" s="90" t="str">
        <f>IF(TMInput!P35&lt;&gt;"",TMInput!P35,IF(AND($C35=$C36, Q36&lt;&gt;""),Q36, IF(AND($C35=$C37, Q37&lt;&gt;""), Q37,"")))</f>
        <v/>
      </c>
      <c r="R35" s="90" t="str">
        <f>IF(TMInput!Q35&lt;&gt;"", TMInput!Q35, IF(AND(OR($C35&amp;$H35=$C36&amp;$H36, $C35&amp;$I35=$C36&amp;$I36), R36&lt;&gt;""), R36, IF(AND(OR($C35&amp;$H35=$C37&amp;$H37, $C35&amp;$I35=$C37&amp;$I37), R37&lt;&gt;""), R37, IF(AND(OR($C35&amp;$H35=$C38&amp;$H38, $C35&amp;$I35=$C38&amp;$I38), R38&lt;&gt;""), R38, IF(AND(OR($C35&amp;$H35=$C39&amp;$H39, $C35&amp;$I35=$C39&amp;$I39), R39&lt;&gt;""), R39, "")))))</f>
        <v/>
      </c>
      <c r="S35" s="90" t="str">
        <f>IF(TMInput!R35&lt;&gt;"", TMInput!R35, IF(AND(OR($C35&amp;$H35=$C36&amp;$H36, $C35&amp;$I35=$C36&amp;$I36), S36&lt;&gt;""), S36, IF(AND(OR($C35&amp;$H35=$C37&amp;$H37, $C35&amp;$I35=$C37&amp;$I37), S37&lt;&gt;""), S37, IF(AND(OR($C35&amp;$H35=$C38&amp;$H38, $C35&amp;$I35=$C38&amp;$I38), S38&lt;&gt;""), S38, IF(AND(OR($C35&amp;$H35=$C39&amp;$H39, $C35&amp;$I35=$C39&amp;$I39), S39&lt;&gt;""), S39, "")))))</f>
        <v/>
      </c>
      <c r="T35" s="90" t="str">
        <f>IF(TMInput!S35&lt;&gt;"", TMInput!S35, IF(AND(OR($C35&amp;$H35=$C36&amp;$H36, $C35&amp;$I35=$C36&amp;$I36), T36&lt;&gt;""), T36, IF(AND(OR($C35&amp;$H35=$C37&amp;$H37, $C35&amp;$I35=$C37&amp;$I37), T37&lt;&gt;""), T37, IF(AND(OR($C35&amp;$H35=$C38&amp;$H38, $C35&amp;$I35=$C38&amp;$I38), T38&lt;&gt;""), T38, IF(AND(OR($C35&amp;$H35=$C39&amp;$H39, $C35&amp;$I35=$C39&amp;$I39), T39&lt;&gt;""), T39, "")))))</f>
        <v/>
      </c>
      <c r="U35" s="90" t="str">
        <f>IF(TMInput!T35&lt;&gt;"", TMInput!T35, IF(AND($C35=$C36, U36&lt;&gt;""), U36, IF(AND($C35=$C37, U37&lt;&gt;""), U37, IF(AND($C35=$C38, U38&lt;&gt;""), U38, IF(AND($C35=$C39, U39&lt;&gt;""), U39, "")))))</f>
        <v/>
      </c>
      <c r="V35" s="90" t="str">
        <f>IF(TMInput!U35&lt;&gt;"", TMInput!U35, IF(AND($C35=$C36, V36&lt;&gt;""), V36, IF(AND($C35=$C37, V37&lt;&gt;""), V37, IF(AND($C35=$C38, V38&lt;&gt;""), V38, IF(AND($C35=$C39, V39&lt;&gt;""), V39, "")))))</f>
        <v>BT-197(BT-136)-Procedure</v>
      </c>
      <c r="W35" s="90" t="str">
        <f>IF(TMInput!V35&lt;&gt;"", TMInput!V35, IF(AND($C35=$C36, W36&lt;&gt;""), W36, IF(AND($C35=$C37, W37&lt;&gt;""), W37, IF(AND($C35=$C38, W38&lt;&gt;""), W38, IF(AND($C35=$C39, W39&lt;&gt;""), W39, "")))))</f>
        <v>In BT-197(BT-136)-Procedure, Unpublished Justification Code, we link to the at-voc:non-publication-justification controlled list</v>
      </c>
      <c r="X35" s="90" t="str">
        <f>IF(TMInput!W35&lt;&gt;"", TMInput!W35, IF(AND($C35=$C36, X36&lt;&gt;""), X36, IF(AND($C35=$C37, X37&lt;&gt;""), X37, IF(AND($C35=$C38, X38&lt;&gt;""), X38, IF(AND($C35=$C39, X39&lt;&gt;""), X39, "")))))</f>
        <v>BT-198(BT-136)-Procedure</v>
      </c>
      <c r="Y35" s="90" t="str">
        <f>IF(TMInput!X35&lt;&gt;"", TMInput!X35, IF(AND($C35=$C36, Y36&lt;&gt;""), Y36, IF(AND($C35=$C37, Y37&lt;&gt;""), Y37, IF(AND($C35=$C38, Y38&lt;&gt;""), Y38, IF(AND($C35=$C39, Y39&lt;&gt;""), Y39, "")))))</f>
        <v>Unpublished Accessibility Date (Unpublished Access Date below SDK 1.6)</v>
      </c>
      <c r="Z35" s="90" t="str">
        <f>IF(TMInput!Y35&lt;&gt;"", TMInput!Y35, IF(AND($C35=$C36, Z36&lt;&gt;""), Z36, IF(AND($C35=$C37, Z37&lt;&gt;""), Z37, IF(AND($C35=$C38, Z38&lt;&gt;""), Z38, IF(AND($C35=$C39, Z39&lt;&gt;""), Z39, "")))))</f>
        <v>tedm:MG-langString-hasConfidentialityJustification--NonPublishedInformation-ND-DirectAwardJustificationCodeUnpublish</v>
      </c>
      <c r="AA35" s="90" t="str">
        <f>IF(TMInput!Z35&lt;&gt;"", TMInput!Z35, IF(AND($C35=$C36, AA36&lt;&gt;""), AA36, IF(AND($C35=$C37, AA37&lt;&gt;""), AA37, IF(AND($C35=$C38, AA38&lt;&gt;""), AA38, IF(AND($C35=$C39, AA39&lt;&gt;""), AA39, "")))))</f>
        <v/>
      </c>
      <c r="AB35" s="90" t="str">
        <f>IF(TMInput!AA35&lt;&gt;"", TMInput!AA35, IF(AND($C35=$C36, AB36&lt;&gt;""), AB36, IF(AND($C35=$C37, AB37&lt;&gt;""), AB37, IF(AND($C35=$C38, AB38&lt;&gt;""), AB38, IF(AND($C35=$C39, AB39&lt;&gt;""), AB39, "")))))</f>
        <v/>
      </c>
      <c r="AC35" s="90" t="str">
        <f>IF(TMInput!AB35&lt;&gt;"", TMInput!AB35, IF(AND($C35=$C36, AC36&lt;&gt;""), AC36, IF(AND($C35=$C37, AC37&lt;&gt;""), AC37, IF(AND($C35=$C38, AC38&lt;&gt;""), AC38, IF(AND($C35=$C39, AC39&lt;&gt;""), AC39, "")))))</f>
        <v/>
      </c>
      <c r="AD35" s="90" t="str">
        <f>IF(TMInput!AC35&lt;&gt;"", TMInput!AC35, IF(AND($C35=$C36, AD36&lt;&gt;""), AD36, IF(AND($C35=$C37, AD37&lt;&gt;""), AD37, IF(AND($C35=$C38, AD38&lt;&gt;""), AD38, IF(AND($C35=$C39, AD39&lt;&gt;""), AD39, "")))))</f>
        <v/>
      </c>
      <c r="AE35" s="90" t="str">
        <f>IF(TMInput!AD35&lt;&gt;"", TMInput!AD35, IF(AND($C35=$C36, AE36&lt;&gt;""), AE36, IF(AND($C35=$C37, AE37&lt;&gt;""), AE37, IF(AND($C35=$C38, AE38&lt;&gt;""), AE38, IF(AND($C35=$C39, AE39&lt;&gt;""), AE39, "")))))</f>
        <v/>
      </c>
    </row>
    <row r="36">
      <c r="A36" s="85" t="b">
        <f t="shared" si="1"/>
        <v>0</v>
      </c>
      <c r="B36" s="90" t="str">
        <f>IF(AND(TMInput!A36="",$C36&lt;&gt;""),B35,TMInput!A36)</f>
        <v>ND-DirectAwardJustificationCodeUnpublish.rml.ttl</v>
      </c>
      <c r="C36" s="90" t="str">
        <f>TMInput!B36</f>
        <v>tedm:MG-NonPublishedInformation-ND-DirectAwardJustificationCodeUnpublish</v>
      </c>
      <c r="D36" s="85" t="str">
        <f>IF(TMInput!C36&lt;&gt;"", TMInput!C36, IF(AND($C36=$C37, D37&lt;&gt;""), D37, IF(AND($C36=$C38, D38&lt;&gt;""), D38, IF(AND($C36=$C39, D39&lt;&gt;""), D39, IF(AND($C36=$C40, D40&lt;&gt;""), D40, "")))))</f>
        <v/>
      </c>
      <c r="E36" s="90" t="str">
        <f>IF(TMInput!D36&lt;&gt;"",TMInput!D36,IF(AND($C36=$C37, E37&lt;&gt;""),E37, IF(AND($C36=$C38, E38&lt;&gt;""), E38,"")))</f>
        <v/>
      </c>
      <c r="F36" s="90" t="str">
        <f>IF(TMInput!E36&lt;&gt;"",TMInput!E36,IF(AND($C36=$C37, F37&lt;&gt;""),F37, IF(AND($C36=$C38, F38&lt;&gt;""), F38,"")))</f>
        <v/>
      </c>
      <c r="G36" s="85" t="str">
        <f>IF(TMInput!F36&lt;&gt;"",TMInput!F36,IF(AND($C36=$C37, G37&lt;&gt;""),G37, IF(AND($C36=$C38, G38&lt;&gt;""), G38,"")))</f>
        <v/>
      </c>
      <c r="H36" s="87" t="str">
        <f>TMInput!G36</f>
        <v>1.4</v>
      </c>
      <c r="I36" s="87" t="str">
        <f>TMInput!H36</f>
        <v>1.5</v>
      </c>
      <c r="J36" s="90" t="str">
        <f>IF(TMInput!$A36="",J35,TMInput!I36)</f>
        <v/>
      </c>
      <c r="K36" s="85" t="str">
        <f>IF(TMInput!J36&lt;&gt;"",TMInput!J36,IF(AND($C36=$C37, K37&lt;&gt;""),K37, IF(AND($C36=$C38, K38&lt;&gt;""), K38,"")))</f>
        <v/>
      </c>
      <c r="L36" s="85" t="str">
        <f>IF(TMInput!K36&lt;&gt;"",TMInput!K36,IF(AND($C36=$C37, L37&lt;&gt;""),L37, IF(AND($C36=$C38, L38&lt;&gt;""), L38,"")))</f>
        <v/>
      </c>
      <c r="M36" s="90" t="str">
        <f>IF(TMInput!L36&lt;&gt;"",TMInput!L36,IF(AND($C36=$C37, M37&lt;&gt;""),M37, IF(AND($C36=$C38, M38&lt;&gt;""), M38,"")))</f>
        <v/>
      </c>
      <c r="N36" s="90" t="str">
        <f>IF(TMInput!M36&lt;&gt;"",TMInput!M36,IF(AND($C36=$C37, N37&lt;&gt;""),N37, IF(AND($C36=$C38, N38&lt;&gt;""), N38,"")))</f>
        <v/>
      </c>
      <c r="O36" s="90" t="str">
        <f>IF(TMInput!N36&lt;&gt;"",TMInput!N36,IF(AND($C36=$C37, O37&lt;&gt;""),O37, IF(AND($C36=$C38, O38&lt;&gt;""), O38,"")))</f>
        <v/>
      </c>
      <c r="P36" s="85" t="str">
        <f>IF(TMInput!O36&lt;&gt;"",TMInput!O36,IF(AND($C36=$C37, P37&lt;&gt;""),P37, IF(AND($C36=$C38, P38&lt;&gt;""), P38,"")))</f>
        <v/>
      </c>
      <c r="Q36" s="90" t="str">
        <f>IF(TMInput!P36&lt;&gt;"",TMInput!P36,IF(AND($C36=$C37, Q37&lt;&gt;""),Q37, IF(AND($C36=$C38, Q38&lt;&gt;""), Q38,"")))</f>
        <v/>
      </c>
      <c r="R36" s="90" t="str">
        <f>IF(TMInput!Q36&lt;&gt;"", TMInput!Q36, IF(AND(OR($C36&amp;$H36=$C37&amp;$H37, $C36&amp;$I36=$C37&amp;$I37), R37&lt;&gt;""), R37, IF(AND(OR($C36&amp;$H36=$C38&amp;$H38, $C36&amp;$I36=$C38&amp;$I38), R38&lt;&gt;""), R38, IF(AND(OR($C36&amp;$H36=$C39&amp;$H39, $C36&amp;$I36=$C39&amp;$I39), R39&lt;&gt;""), R39, IF(AND(OR($C36&amp;$H36=$C40&amp;$H40, $C36&amp;$I36=$C40&amp;$I40), R40&lt;&gt;""), R40, "")))))</f>
        <v/>
      </c>
      <c r="S36" s="90" t="str">
        <f>IF(TMInput!R36&lt;&gt;"", TMInput!R36, IF(AND(OR($C36&amp;$H36=$C37&amp;$H37, $C36&amp;$I36=$C37&amp;$I37), S37&lt;&gt;""), S37, IF(AND(OR($C36&amp;$H36=$C38&amp;$H38, $C36&amp;$I36=$C38&amp;$I38), S38&lt;&gt;""), S38, IF(AND(OR($C36&amp;$H36=$C39&amp;$H39, $C36&amp;$I36=$C39&amp;$I39), S39&lt;&gt;""), S39, IF(AND(OR($C36&amp;$H36=$C40&amp;$H40, $C36&amp;$I36=$C40&amp;$I40), S40&lt;&gt;""), S40, "")))))</f>
        <v/>
      </c>
      <c r="T36" s="90" t="str">
        <f>IF(TMInput!S36&lt;&gt;"", TMInput!S36, IF(AND(OR($C36&amp;$H36=$C37&amp;$H37, $C36&amp;$I36=$C37&amp;$I37), T37&lt;&gt;""), T37, IF(AND(OR($C36&amp;$H36=$C38&amp;$H38, $C36&amp;$I36=$C38&amp;$I38), T38&lt;&gt;""), T38, IF(AND(OR($C36&amp;$H36=$C39&amp;$H39, $C36&amp;$I36=$C39&amp;$I39), T39&lt;&gt;""), T39, IF(AND(OR($C36&amp;$H36=$C40&amp;$H40, $C36&amp;$I36=$C40&amp;$I40), T40&lt;&gt;""), T40, "")))))</f>
        <v/>
      </c>
      <c r="U36" s="90" t="str">
        <f>IF(TMInput!T36&lt;&gt;"", TMInput!T36, IF(AND($C36=$C37, U37&lt;&gt;""), U37, IF(AND($C36=$C38, U38&lt;&gt;""), U38, IF(AND($C36=$C39, U39&lt;&gt;""), U39, IF(AND($C36=$C40, U40&lt;&gt;""), U40, "")))))</f>
        <v/>
      </c>
      <c r="V36" s="90" t="str">
        <f>IF(TMInput!U36&lt;&gt;"", TMInput!U36, IF(AND($C36=$C37, V37&lt;&gt;""), V37, IF(AND($C36=$C38, V38&lt;&gt;""), V38, IF(AND($C36=$C39, V39&lt;&gt;""), V39, IF(AND($C36=$C40, V40&lt;&gt;""), V40, "")))))</f>
        <v/>
      </c>
      <c r="W36" s="90" t="str">
        <f>IF(TMInput!V36&lt;&gt;"", TMInput!V36, IF(AND($C36=$C37, W37&lt;&gt;""), W37, IF(AND($C36=$C38, W38&lt;&gt;""), W38, IF(AND($C36=$C39, W39&lt;&gt;""), W39, IF(AND($C36=$C40, W40&lt;&gt;""), W40, "")))))</f>
        <v/>
      </c>
      <c r="X36" s="90" t="str">
        <f>IF(TMInput!W36&lt;&gt;"", TMInput!W36, IF(AND($C36=$C37, X37&lt;&gt;""), X37, IF(AND($C36=$C38, X38&lt;&gt;""), X38, IF(AND($C36=$C39, X39&lt;&gt;""), X39, IF(AND($C36=$C40, X40&lt;&gt;""), X40, "")))))</f>
        <v>BT-198(BT-136)-Procedure</v>
      </c>
      <c r="Y36" s="90" t="str">
        <f>IF(TMInput!X36&lt;&gt;"", TMInput!X36, IF(AND($C36=$C37, Y37&lt;&gt;""), Y37, IF(AND($C36=$C38, Y38&lt;&gt;""), Y38, IF(AND($C36=$C39, Y39&lt;&gt;""), Y39, IF(AND($C36=$C40, Y40&lt;&gt;""), Y40, "")))))</f>
        <v>Unpublished Accessibility Date (Unpublished Access Date below SDK 1.6)</v>
      </c>
      <c r="Z36" s="90" t="str">
        <f>IF(TMInput!Y36&lt;&gt;"", TMInput!Y36, IF(AND($C36=$C37, Z37&lt;&gt;""), Z37, IF(AND($C36=$C38, Z38&lt;&gt;""), Z38, IF(AND($C36=$C39, Z39&lt;&gt;""), Z39, IF(AND($C36=$C40, Z40&lt;&gt;""), Z40, "")))))</f>
        <v>tedm:MG-langString-hasConfidentialityJustification--NonPublishedInformation-ND-DirectAwardJustificationCodeUnpublish</v>
      </c>
      <c r="AA36" s="90" t="str">
        <f>IF(TMInput!Z36&lt;&gt;"", TMInput!Z36, IF(AND($C36=$C37, AA37&lt;&gt;""), AA37, IF(AND($C36=$C38, AA38&lt;&gt;""), AA38, IF(AND($C36=$C39, AA39&lt;&gt;""), AA39, IF(AND($C36=$C40, AA40&lt;&gt;""), AA40, "")))))</f>
        <v/>
      </c>
      <c r="AB36" s="90" t="str">
        <f>IF(TMInput!AA36&lt;&gt;"", TMInput!AA36, IF(AND($C36=$C37, AB37&lt;&gt;""), AB37, IF(AND($C36=$C38, AB38&lt;&gt;""), AB38, IF(AND($C36=$C39, AB39&lt;&gt;""), AB39, IF(AND($C36=$C40, AB40&lt;&gt;""), AB40, "")))))</f>
        <v/>
      </c>
      <c r="AC36" s="90" t="str">
        <f>IF(TMInput!AB36&lt;&gt;"", TMInput!AB36, IF(AND($C36=$C37, AC37&lt;&gt;""), AC37, IF(AND($C36=$C38, AC38&lt;&gt;""), AC38, IF(AND($C36=$C39, AC39&lt;&gt;""), AC39, IF(AND($C36=$C40, AC40&lt;&gt;""), AC40, "")))))</f>
        <v/>
      </c>
      <c r="AD36" s="90" t="str">
        <f>IF(TMInput!AC36&lt;&gt;"", TMInput!AC36, IF(AND($C36=$C37, AD37&lt;&gt;""), AD37, IF(AND($C36=$C38, AD38&lt;&gt;""), AD38, IF(AND($C36=$C39, AD39&lt;&gt;""), AD39, IF(AND($C36=$C40, AD40&lt;&gt;""), AD40, "")))))</f>
        <v/>
      </c>
      <c r="AE36" s="90" t="str">
        <f>IF(TMInput!AD36&lt;&gt;"", TMInput!AD36, IF(AND($C36=$C37, AE37&lt;&gt;""), AE37, IF(AND($C36=$C38, AE38&lt;&gt;""), AE38, IF(AND($C36=$C39, AE39&lt;&gt;""), AE39, IF(AND($C36=$C40, AE40&lt;&gt;""), AE40, "")))))</f>
        <v/>
      </c>
    </row>
    <row r="37">
      <c r="A37" s="85" t="b">
        <f t="shared" si="1"/>
        <v>0</v>
      </c>
      <c r="B37" s="90" t="str">
        <f>IF(AND(TMInput!A37="",$C37&lt;&gt;""),B36,TMInput!A37)</f>
        <v>ND-DirectAwardJustificationCodeUnpublish.rml.ttl</v>
      </c>
      <c r="C37" s="90" t="str">
        <f>TMInput!B37</f>
        <v>tedm:MG-NonPublishedInformation-ND-DirectAwardJustificationCodeUnpublish</v>
      </c>
      <c r="D37" s="85" t="str">
        <f>IF(TMInput!C37&lt;&gt;"", TMInput!C37, IF(AND($C37=$C38, D38&lt;&gt;""), D38, IF(AND($C37=$C39, D39&lt;&gt;""), D39, IF(AND($C37=$C40, D40&lt;&gt;""), D40, IF(AND($C37=$C41, D41&lt;&gt;""), D41, "")))))</f>
        <v/>
      </c>
      <c r="E37" s="90" t="str">
        <f>IF(TMInput!D37&lt;&gt;"",TMInput!D37,IF(AND($C37=$C38, E38&lt;&gt;""),E38, IF(AND($C37=$C39, E39&lt;&gt;""), E39,"")))</f>
        <v/>
      </c>
      <c r="F37" s="90" t="str">
        <f>IF(TMInput!E37&lt;&gt;"",TMInput!E37,IF(AND($C37=$C38, F38&lt;&gt;""),F38, IF(AND($C37=$C39, F39&lt;&gt;""), F39,"")))</f>
        <v/>
      </c>
      <c r="G37" s="85" t="str">
        <f>IF(TMInput!F37&lt;&gt;"",TMInput!F37,IF(AND($C37=$C38, G38&lt;&gt;""),G38, IF(AND($C37=$C39, G39&lt;&gt;""), G39,"")))</f>
        <v/>
      </c>
      <c r="H37" s="87" t="str">
        <f>TMInput!G37</f>
        <v>1.6</v>
      </c>
      <c r="I37" s="87" t="str">
        <f>TMInput!H37</f>
        <v/>
      </c>
      <c r="J37" s="90" t="str">
        <f>IF(TMInput!$A37="",J36,TMInput!I37)</f>
        <v/>
      </c>
      <c r="K37" s="85" t="str">
        <f>IF(TMInput!J37&lt;&gt;"",TMInput!J37,IF(AND($C37=$C38, K38&lt;&gt;""),K38, IF(AND($C37=$C39, K39&lt;&gt;""), K39,"")))</f>
        <v/>
      </c>
      <c r="L37" s="85" t="str">
        <f>IF(TMInput!K37&lt;&gt;"",TMInput!K37,IF(AND($C37=$C38, L38&lt;&gt;""),L38, IF(AND($C37=$C39, L39&lt;&gt;""), L39,"")))</f>
        <v/>
      </c>
      <c r="M37" s="90" t="str">
        <f>IF(TMInput!L37&lt;&gt;"",TMInput!L37,IF(AND($C37=$C38, M38&lt;&gt;""),M38, IF(AND($C37=$C39, M39&lt;&gt;""), M39,"")))</f>
        <v/>
      </c>
      <c r="N37" s="90" t="str">
        <f>IF(TMInput!M37&lt;&gt;"",TMInput!M37,IF(AND($C37=$C38, N38&lt;&gt;""),N38, IF(AND($C37=$C39, N39&lt;&gt;""), N39,"")))</f>
        <v/>
      </c>
      <c r="O37" s="90" t="str">
        <f>IF(TMInput!N37&lt;&gt;"",TMInput!N37,IF(AND($C37=$C38, O38&lt;&gt;""),O38, IF(AND($C37=$C39, O39&lt;&gt;""), O39,"")))</f>
        <v/>
      </c>
      <c r="P37" s="85" t="str">
        <f>IF(TMInput!O37&lt;&gt;"",TMInput!O37,IF(AND($C37=$C38, P38&lt;&gt;""),P38, IF(AND($C37=$C39, P39&lt;&gt;""), P39,"")))</f>
        <v/>
      </c>
      <c r="Q37" s="90" t="str">
        <f>IF(TMInput!P37&lt;&gt;"",TMInput!P37,IF(AND($C37=$C38, Q38&lt;&gt;""),Q38, IF(AND($C37=$C39, Q39&lt;&gt;""), Q39,"")))</f>
        <v/>
      </c>
      <c r="R37" s="90" t="str">
        <f>IF(TMInput!Q37&lt;&gt;"", TMInput!Q37, IF(AND(OR($C37&amp;$H37=$C38&amp;$H38, $C37&amp;$I37=$C38&amp;$I38), R38&lt;&gt;""), R38, IF(AND(OR($C37&amp;$H37=$C39&amp;$H39, $C37&amp;$I37=$C39&amp;$I39), R39&lt;&gt;""), R39, IF(AND(OR($C37&amp;$H37=$C40&amp;$H40, $C37&amp;$I37=$C40&amp;$I40), R40&lt;&gt;""), R40, IF(AND(OR($C37&amp;$H37=$C41&amp;$H41, $C37&amp;$I37=$C41&amp;$I41), R41&lt;&gt;""), R41, "")))))</f>
        <v/>
      </c>
      <c r="S37" s="90" t="str">
        <f>IF(TMInput!R37&lt;&gt;"", TMInput!R37, IF(AND(OR($C37&amp;$H37=$C38&amp;$H38, $C37&amp;$I37=$C38&amp;$I38), S38&lt;&gt;""), S38, IF(AND(OR($C37&amp;$H37=$C39&amp;$H39, $C37&amp;$I37=$C39&amp;$I39), S39&lt;&gt;""), S39, IF(AND(OR($C37&amp;$H37=$C40&amp;$H40, $C37&amp;$I37=$C40&amp;$I40), S40&lt;&gt;""), S40, IF(AND(OR($C37&amp;$H37=$C41&amp;$H41, $C37&amp;$I37=$C41&amp;$I41), S41&lt;&gt;""), S41, "")))))</f>
        <v/>
      </c>
      <c r="T37" s="90" t="str">
        <f>IF(TMInput!S37&lt;&gt;"", TMInput!S37, IF(AND(OR($C37&amp;$H37=$C38&amp;$H38, $C37&amp;$I37=$C38&amp;$I38), T38&lt;&gt;""), T38, IF(AND(OR($C37&amp;$H37=$C39&amp;$H39, $C37&amp;$I37=$C39&amp;$I39), T39&lt;&gt;""), T39, IF(AND(OR($C37&amp;$H37=$C40&amp;$H40, $C37&amp;$I37=$C40&amp;$I40), T40&lt;&gt;""), T40, IF(AND(OR($C37&amp;$H37=$C41&amp;$H41, $C37&amp;$I37=$C41&amp;$I41), T41&lt;&gt;""), T41, "")))))</f>
        <v/>
      </c>
      <c r="U37" s="90" t="str">
        <f>IF(TMInput!T37&lt;&gt;"", TMInput!T37, IF(AND($C37=$C38, U38&lt;&gt;""), U38, IF(AND($C37=$C39, U39&lt;&gt;""), U39, IF(AND($C37=$C40, U40&lt;&gt;""), U40, IF(AND($C37=$C41, U41&lt;&gt;""), U41, "")))))</f>
        <v/>
      </c>
      <c r="V37" s="90" t="str">
        <f>IF(TMInput!U37&lt;&gt;"", TMInput!U37, IF(AND($C37=$C38, V38&lt;&gt;""), V38, IF(AND($C37=$C39, V39&lt;&gt;""), V39, IF(AND($C37=$C40, V40&lt;&gt;""), V40, IF(AND($C37=$C41, V41&lt;&gt;""), V41, "")))))</f>
        <v/>
      </c>
      <c r="W37" s="90" t="str">
        <f>IF(TMInput!V37&lt;&gt;"", TMInput!V37, IF(AND($C37=$C38, W38&lt;&gt;""), W38, IF(AND($C37=$C39, W39&lt;&gt;""), W39, IF(AND($C37=$C40, W40&lt;&gt;""), W40, IF(AND($C37=$C41, W41&lt;&gt;""), W41, "")))))</f>
        <v/>
      </c>
      <c r="X37" s="90" t="str">
        <f>IF(TMInput!W37&lt;&gt;"", TMInput!W37, IF(AND($C37=$C38, X38&lt;&gt;""), X38, IF(AND($C37=$C39, X39&lt;&gt;""), X39, IF(AND($C37=$C40, X40&lt;&gt;""), X40, IF(AND($C37=$C41, X41&lt;&gt;""), X41, "")))))</f>
        <v/>
      </c>
      <c r="Y37" s="90" t="str">
        <f>IF(TMInput!X37&lt;&gt;"", TMInput!X37, IF(AND($C37=$C38, Y38&lt;&gt;""), Y38, IF(AND($C37=$C39, Y39&lt;&gt;""), Y39, IF(AND($C37=$C40, Y40&lt;&gt;""), Y40, IF(AND($C37=$C41, Y41&lt;&gt;""), Y41, "")))))</f>
        <v/>
      </c>
      <c r="Z37" s="90" t="str">
        <f>IF(TMInput!Y37&lt;&gt;"", TMInput!Y37, IF(AND($C37=$C38, Z38&lt;&gt;""), Z38, IF(AND($C37=$C39, Z39&lt;&gt;""), Z39, IF(AND($C37=$C40, Z40&lt;&gt;""), Z40, IF(AND($C37=$C41, Z41&lt;&gt;""), Z41, "")))))</f>
        <v>tedm:MG-langString-hasConfidentialityJustification--NonPublishedInformation-ND-DirectAwardJustificationCodeUnpublish</v>
      </c>
      <c r="AA37" s="90" t="str">
        <f>IF(TMInput!Z37&lt;&gt;"", TMInput!Z37, IF(AND($C37=$C38, AA38&lt;&gt;""), AA38, IF(AND($C37=$C39, AA39&lt;&gt;""), AA39, IF(AND($C37=$C40, AA40&lt;&gt;""), AA40, IF(AND($C37=$C41, AA41&lt;&gt;""), AA41, "")))))</f>
        <v/>
      </c>
      <c r="AB37" s="90" t="str">
        <f>IF(TMInput!AA37&lt;&gt;"", TMInput!AA37, IF(AND($C37=$C38, AB38&lt;&gt;""), AB38, IF(AND($C37=$C39, AB39&lt;&gt;""), AB39, IF(AND($C37=$C40, AB40&lt;&gt;""), AB40, IF(AND($C37=$C41, AB41&lt;&gt;""), AB41, "")))))</f>
        <v/>
      </c>
      <c r="AC37" s="90" t="str">
        <f>IF(TMInput!AB37&lt;&gt;"", TMInput!AB37, IF(AND($C37=$C38, AC38&lt;&gt;""), AC38, IF(AND($C37=$C39, AC39&lt;&gt;""), AC39, IF(AND($C37=$C40, AC40&lt;&gt;""), AC40, IF(AND($C37=$C41, AC41&lt;&gt;""), AC41, "")))))</f>
        <v/>
      </c>
      <c r="AD37" s="90" t="str">
        <f>IF(TMInput!AC37&lt;&gt;"", TMInput!AC37, IF(AND($C37=$C38, AD38&lt;&gt;""), AD38, IF(AND($C37=$C39, AD39&lt;&gt;""), AD39, IF(AND($C37=$C40, AD40&lt;&gt;""), AD40, IF(AND($C37=$C41, AD41&lt;&gt;""), AD41, "")))))</f>
        <v/>
      </c>
      <c r="AE37" s="90" t="str">
        <f>IF(TMInput!AD37&lt;&gt;"", TMInput!AD37, IF(AND($C37=$C38, AE38&lt;&gt;""), AE38, IF(AND($C37=$C39, AE39&lt;&gt;""), AE39, IF(AND($C37=$C40, AE40&lt;&gt;""), AE40, IF(AND($C37=$C41, AE41&lt;&gt;""), AE41, "")))))</f>
        <v/>
      </c>
    </row>
    <row r="38">
      <c r="A38" s="85" t="b">
        <f t="shared" si="1"/>
        <v>1</v>
      </c>
      <c r="B38" s="90" t="str">
        <f>IF(AND(TMInput!A38="",$C38&lt;&gt;""),B37,TMInput!A38)</f>
        <v>ND-DirectAwardJustificationTextUnpublish.rml.ttl</v>
      </c>
      <c r="C38" s="90" t="str">
        <f>TMInput!B38</f>
        <v>tedm:MG-NonPublishedInformation-ND-DirectAwardJustificationTextUnpublish</v>
      </c>
      <c r="D38" s="85" t="str">
        <f>IF(TMInput!C38&lt;&gt;"", TMInput!C38, IF(AND($C38=$C39, D39&lt;&gt;""), D39, IF(AND($C38=$C40, D40&lt;&gt;""), D40, IF(AND($C38=$C41, D41&lt;&gt;""), D41, IF(AND($C38=$C42, D42&lt;&gt;""), D42, "")))))</f>
        <v>MG-NonPublishedInformation</v>
      </c>
      <c r="E38" s="90" t="str">
        <f>IF(TMInput!D38&lt;&gt;"",TMInput!D38,IF(AND($C38=$C39, E39&lt;&gt;""),E39, IF(AND($C38=$C40, E40&lt;&gt;""), E40,"")))</f>
        <v>ND-DirectAwardJustificationTextUnpublish</v>
      </c>
      <c r="F38" s="90" t="str">
        <f>IF(TMInput!E38&lt;&gt;"",TMInput!E38,IF(AND($C38=$C39, F39&lt;&gt;""),F39, IF(AND($C38=$C40, F40&lt;&gt;""), F40,"")))</f>
        <v>/*/cac:TenderingProcess/cac:ProcessJustification[cbc:ProcessReasonCode/@listName='direct-award-justification']/ext:UBLExtensions/ext:UBLExtension/ext:ExtensionContent/efext:EformsExtension/efac:FieldsPrivacy[efbc:FieldIdentifierCode/text()='dir-awa-tex']</v>
      </c>
      <c r="G38" s="85" t="str">
        <f>IF(TMInput!F38&lt;&gt;"",TMInput!F38,IF(AND($C38=$C39, G39&lt;&gt;""),G39, IF(AND($C38=$C40, G40&lt;&gt;""), G40,"")))</f>
        <v>efbc:FieldIdentifierCode/text()='dir-awa-tex'</v>
      </c>
      <c r="H38" s="87" t="str">
        <f>TMInput!G38</f>
        <v>1.4</v>
      </c>
      <c r="I38" s="87" t="str">
        <f>TMInput!H38</f>
        <v/>
      </c>
      <c r="J38" s="90" t="str">
        <f>IF(TMInput!$A38="",J37,TMInput!I38)</f>
        <v/>
      </c>
      <c r="K38" s="85" t="str">
        <f>IF(TMInput!J38&lt;&gt;"",TMInput!J38,IF(AND($C38=$C39, K39&lt;&gt;""),K39, IF(AND($C38=$C40, K40&lt;&gt;""), K40,"")))</f>
        <v>MG-DirectAwardTerm-isSubjectToTerm-Procedure</v>
      </c>
      <c r="L38" s="85" t="str">
        <f>IF(TMInput!K38&lt;&gt;"",TMInput!K38,IF(AND($C38=$C39, L39&lt;&gt;""),L39, IF(AND($C38=$C40, L40&lt;&gt;""), L40,"")))</f>
        <v>ND-DirectAward</v>
      </c>
      <c r="M38" s="90" t="str">
        <f>IF(TMInput!L38&lt;&gt;"",TMInput!L38,IF(AND($C38=$C39, M39&lt;&gt;""),M39, IF(AND($C38=$C40, M40&lt;&gt;""), M40,"")))</f>
        <v>ND-DirectAwardJustificationTextUnpublish (concernsMaskedObject)</v>
      </c>
      <c r="N38" s="90" t="str">
        <f>IF(TMInput!M38&lt;&gt;"",TMInput!M38,IF(AND($C38=$C39, N39&lt;&gt;""),N39, IF(AND($C38=$C40, N40&lt;&gt;""), N40,"")))</f>
        <v>Connection from NonPublishedInformation to DirectAwardTerm under MG-DirectAwardTerm-isSubjectToTerm-Procedure_ND-DirectAward</v>
      </c>
      <c r="O38" s="90" t="str">
        <f>IF(TMInput!N38&lt;&gt;"",TMInput!N38,IF(AND($C38=$C39, O39&lt;&gt;""),O39, IF(AND($C38=$C40, O40&lt;&gt;""), O40,"")))</f>
        <v>tedm:MG-DirectAwardTerm-isSubjectToTerm-Procedure_ND-DirectAward</v>
      </c>
      <c r="P38" s="85" t="str">
        <f>IF(TMInput!O38&lt;&gt;"",TMInput!O38,IF(AND($C38=$C39, P39&lt;&gt;""),P39, IF(AND($C38=$C40, P40&lt;&gt;""), P40,"")))</f>
        <v>ext:UBLExtensions/ext:UBLExtension/ext:ExtensionContent/efext:EformsExtension/efac:FieldsPrivacy</v>
      </c>
      <c r="Q38" s="90" t="str">
        <f>IF(TMInput!P38&lt;&gt;"",TMInput!P38,IF(AND($C38=$C39, Q39&lt;&gt;""),Q39, IF(AND($C38=$C40, Q40&lt;&gt;""), Q40,"")))</f>
        <v>../../../../..</v>
      </c>
      <c r="R38" s="90" t="str">
        <f>IF(TMInput!Q38&lt;&gt;"", TMInput!Q38, IF(AND(OR($C38&amp;$H38=$C39&amp;$H39, $C38&amp;$I38=$C39&amp;$I39), R39&lt;&gt;""), R39, IF(AND(OR($C38&amp;$H38=$C40&amp;$H40, $C38&amp;$I38=$C40&amp;$I40), R40&lt;&gt;""), R40, IF(AND(OR($C38&amp;$H38=$C41&amp;$H41, $C38&amp;$I38=$C41&amp;$I41), R41&lt;&gt;""), R41, IF(AND(OR($C38&amp;$H38=$C42&amp;$H42, $C38&amp;$I38=$C42&amp;$I42), R42&lt;&gt;""), R42, "")))))</f>
        <v>BT-195(BT-135)-Procedure</v>
      </c>
      <c r="S38" s="90" t="str">
        <f>IF(TMInput!R38&lt;&gt;"", TMInput!R38, IF(AND(OR($C38&amp;$H38=$C39&amp;$H39, $C38&amp;$I38=$C39&amp;$I39), S39&lt;&gt;""), S39, IF(AND(OR($C38&amp;$H38=$C40&amp;$H40, $C38&amp;$I38=$C40&amp;$I40), S40&lt;&gt;""), S40, IF(AND(OR($C38&amp;$H38=$C41&amp;$H41, $C38&amp;$I38=$C41&amp;$I41), S41&lt;&gt;""), S41, IF(AND(OR($C38&amp;$H38=$C42&amp;$H42, $C38&amp;$I38=$C42&amp;$I42), S42&lt;&gt;""), S42, "")))))</f>
        <v>The field BT-195(BT-135)-Procedure, Unpublished Identifier, specifies information to generate the URI of the masked property</v>
      </c>
      <c r="T38" s="90" t="str">
        <f>IF(TMInput!S38&lt;&gt;"", TMInput!S38, IF(AND(OR($C38&amp;$H38=$C39&amp;$H39, $C38&amp;$I38=$C39&amp;$I39), T39&lt;&gt;""), T39, IF(AND(OR($C38&amp;$H38=$C40&amp;$H40, $C38&amp;$I38=$C40&amp;$I40), T40&lt;&gt;""), T40, IF(AND(OR($C38&amp;$H38=$C41&amp;$H41, $C38&amp;$I38=$C41&amp;$I41), T41&lt;&gt;""), T41, IF(AND(OR($C38&amp;$H38=$C42&amp;$H42, $C38&amp;$I38=$C42&amp;$I42), T42&lt;&gt;""), T42, "")))))</f>
        <v>efbc:FieldIdentifierCode/text() = 'dir-awa-tex'</v>
      </c>
      <c r="U38" s="92" t="str">
        <f>IF(TMInput!T38&lt;&gt;"", TMInput!T38, IF(AND($C38=$C39, U39&lt;&gt;""), U39, IF(AND($C38=$C40, U40&lt;&gt;""), U40, IF(AND($C38=$C41, U41&lt;&gt;""), U41, IF(AND($C38=$C42, U42&lt;&gt;""), U42, "")))))</f>
        <v>http://data.europa.eu/a4g/ontology#hasJustification</v>
      </c>
      <c r="V38" s="90" t="str">
        <f>IF(TMInput!U38&lt;&gt;"", TMInput!U38, IF(AND($C38=$C39, V39&lt;&gt;""), V39, IF(AND($C38=$C40, V40&lt;&gt;""), V40, IF(AND($C38=$C41, V41&lt;&gt;""), V41, IF(AND($C38=$C42, V42&lt;&gt;""), V42, "")))))</f>
        <v>BT-197(BT-135)-Procedure</v>
      </c>
      <c r="W38" s="90" t="str">
        <f>IF(TMInput!V38&lt;&gt;"", TMInput!V38, IF(AND($C38=$C39, W39&lt;&gt;""), W39, IF(AND($C38=$C40, W40&lt;&gt;""), W40, IF(AND($C38=$C41, W41&lt;&gt;""), W41, IF(AND($C38=$C42, W42&lt;&gt;""), W42, "")))))</f>
        <v>In BT-197(BT-135)-Procedure, Unpublished Justification Code, we link to the at-voc:non-publication-justification controlled list</v>
      </c>
      <c r="X38" s="90" t="str">
        <f>IF(TMInput!W38&lt;&gt;"", TMInput!W38, IF(AND($C38=$C39, X39&lt;&gt;""), X39, IF(AND($C38=$C40, X40&lt;&gt;""), X40, IF(AND($C38=$C41, X41&lt;&gt;""), X41, IF(AND($C38=$C42, X42&lt;&gt;""), X42, "")))))</f>
        <v>BT-198(BT-135)-Procedure</v>
      </c>
      <c r="Y38" s="90" t="str">
        <f>IF(TMInput!X38&lt;&gt;"", TMInput!X38, IF(AND($C38=$C39, Y39&lt;&gt;""), Y39, IF(AND($C38=$C40, Y40&lt;&gt;""), Y40, IF(AND($C38=$C41, Y41&lt;&gt;""), Y41, IF(AND($C38=$C42, Y42&lt;&gt;""), Y42, "")))))</f>
        <v>Unpublished Accessibility Date (Unpublished Access Date below SDK 1.6)</v>
      </c>
      <c r="Z38" s="90" t="str">
        <f>IF(TMInput!Y38&lt;&gt;"", TMInput!Y38, IF(AND($C38=$C39, Z39&lt;&gt;""), Z39, IF(AND($C38=$C40, Z40&lt;&gt;""), Z40, IF(AND($C38=$C41, Z41&lt;&gt;""), Z41, IF(AND($C38=$C42, Z42&lt;&gt;""), Z42, "")))))</f>
        <v>tedm:MG-langString-hasConfidentialityJustification--NonPublishedInformation-ND-DirectAwardJustificationTextUnpublish</v>
      </c>
      <c r="AA38" s="90" t="str">
        <f>IF(TMInput!Z38&lt;&gt;"", TMInput!Z38, IF(AND($C38=$C39, AA39&lt;&gt;""), AA39, IF(AND($C38=$C40, AA40&lt;&gt;""), AA40, IF(AND($C38=$C41, AA41&lt;&gt;""), AA41, IF(AND($C38=$C42, AA42&lt;&gt;""), AA42, "")))))</f>
        <v>/*/cac:TenderingProcess/cac:ProcessJustification[cbc:ProcessReasonCode/@listName='direct-award-justification']/ext:UBLExtensions/ext:UBLExtension/ext:ExtensionContent/efext:EformsExtension/efac:FieldsPrivacy[efbc:FieldIdentifierCode/text()='dir-awa-tex']/efbc:ReasonDescription</v>
      </c>
      <c r="AB38" s="90" t="str">
        <f>IF(TMInput!AA38&lt;&gt;"", TMInput!AA38, IF(AND($C38=$C39, AB39&lt;&gt;""), AB39, IF(AND($C38=$C40, AB40&lt;&gt;""), AB40, IF(AND($C38=$C41, AB41&lt;&gt;""), AB41, IF(AND($C38=$C42, AB42&lt;&gt;""), AB42, "")))))</f>
        <v>BT-196(BT-135)-Procedure</v>
      </c>
      <c r="AC38" s="90" t="str">
        <f>IF(TMInput!AB38&lt;&gt;"", TMInput!AB38, IF(AND($C38=$C39, AC39&lt;&gt;""), AC39, IF(AND($C38=$C40, AC40&lt;&gt;""), AC40, IF(AND($C38=$C41, AC41&lt;&gt;""), AC41, IF(AND($C38=$C42, AC42&lt;&gt;""), AC42, "")))))</f>
        <v>Unpublished Justification Description of MG-NonPublishedInformation under ND-DirectAwardJustificationTextUnpublish</v>
      </c>
      <c r="AD38" s="90" t="str">
        <f>IF(TMInput!AC38&lt;&gt;"", TMInput!AC38, IF(AND($C38=$C39, AD39&lt;&gt;""), AD39, IF(AND($C38=$C40, AD40&lt;&gt;""), AD40, IF(AND($C38=$C41, AD41&lt;&gt;""), AD41, IF(AND($C38=$C42, AD42&lt;&gt;""), AD42, "")))))</f>
        <v>BT-196(BT-135)-Procedure-Language</v>
      </c>
      <c r="AE38" s="90" t="str">
        <f>IF(TMInput!AD38&lt;&gt;"", TMInput!AD38, IF(AND($C38=$C39, AE39&lt;&gt;""), AE39, IF(AND($C38=$C40, AE40&lt;&gt;""), AE40, IF(AND($C38=$C41, AE41&lt;&gt;""), AE41, IF(AND($C38=$C42, AE42&lt;&gt;""), AE42, "")))))</f>
        <v>Language of Unpublished Justification Description of MG-NonPublishedInformation under ND-DirectAwardJustificationTextUnpublish</v>
      </c>
    </row>
    <row r="39">
      <c r="A39" s="85" t="b">
        <f t="shared" si="1"/>
        <v>0</v>
      </c>
      <c r="B39" s="90" t="str">
        <f>IF(AND(TMInput!A39="",$C39&lt;&gt;""),B38,TMInput!A39)</f>
        <v>ND-DirectAwardJustificationTextUnpublish.rml.ttl</v>
      </c>
      <c r="C39" s="90" t="str">
        <f>TMInput!B39</f>
        <v>tedm:MG-NonPublishedInformation-ND-DirectAwardJustificationTextUnpublish</v>
      </c>
      <c r="D39" s="85" t="str">
        <f>IF(TMInput!C39&lt;&gt;"", TMInput!C39, IF(AND($C39=$C40, D40&lt;&gt;""), D40, IF(AND($C39=$C41, D41&lt;&gt;""), D41, IF(AND($C39=$C42, D42&lt;&gt;""), D42, IF(AND($C39=$C43, D43&lt;&gt;""), D43, "")))))</f>
        <v>MG-NonPublishedInformation</v>
      </c>
      <c r="E39" s="90" t="str">
        <f>IF(TMInput!D39&lt;&gt;"",TMInput!D39,IF(AND($C39=$C40, E40&lt;&gt;""),E40, IF(AND($C39=$C41, E41&lt;&gt;""), E41,"")))</f>
        <v/>
      </c>
      <c r="F39" s="90" t="str">
        <f>IF(TMInput!E39&lt;&gt;"",TMInput!E39,IF(AND($C39=$C40, F40&lt;&gt;""),F40, IF(AND($C39=$C41, F41&lt;&gt;""), F41,"")))</f>
        <v/>
      </c>
      <c r="G39" s="85" t="str">
        <f>IF(TMInput!F39&lt;&gt;"",TMInput!F39,IF(AND($C39=$C40, G40&lt;&gt;""),G40, IF(AND($C39=$C41, G41&lt;&gt;""), G41,"")))</f>
        <v/>
      </c>
      <c r="H39" s="87" t="str">
        <f>TMInput!G39</f>
        <v>1.4</v>
      </c>
      <c r="I39" s="87" t="str">
        <f>TMInput!H39</f>
        <v/>
      </c>
      <c r="J39" s="90" t="str">
        <f>IF(TMInput!$A39="",J38,TMInput!I39)</f>
        <v/>
      </c>
      <c r="K39" s="85" t="str">
        <f>IF(TMInput!J39&lt;&gt;"",TMInput!J39,IF(AND($C39=$C40, K40&lt;&gt;""),K40, IF(AND($C39=$C41, K41&lt;&gt;""), K41,"")))</f>
        <v>MG-DirectAwardTerm-isSubjectToTerm-Procedure</v>
      </c>
      <c r="L39" s="85" t="str">
        <f>IF(TMInput!K39&lt;&gt;"",TMInput!K39,IF(AND($C39=$C40, L40&lt;&gt;""),L40, IF(AND($C39=$C41, L41&lt;&gt;""), L41,"")))</f>
        <v>ND-DirectAward</v>
      </c>
      <c r="M39" s="90" t="str">
        <f>IF(TMInput!L39&lt;&gt;"",TMInput!L39,IF(AND($C39=$C40, M40&lt;&gt;""),M40, IF(AND($C39=$C41, M41&lt;&gt;""), M41,"")))</f>
        <v>ND-DirectAwardJustificationTextUnpublish (concernsMaskedObject)</v>
      </c>
      <c r="N39" s="90" t="str">
        <f>IF(TMInput!M39&lt;&gt;"",TMInput!M39,IF(AND($C39=$C40, N40&lt;&gt;""),N40, IF(AND($C39=$C41, N41&lt;&gt;""), N41,"")))</f>
        <v>Connection from NonPublishedInformation to DirectAwardTerm under MG-DirectAwardTerm-isSubjectToTerm-Procedure_ND-DirectAward</v>
      </c>
      <c r="O39" s="90" t="str">
        <f>IF(TMInput!N39&lt;&gt;"",TMInput!N39,IF(AND($C39=$C40, O40&lt;&gt;""),O40, IF(AND($C39=$C41, O41&lt;&gt;""), O41,"")))</f>
        <v>tedm:MG-DirectAwardTerm-isSubjectToTerm-Procedure_ND-DirectAward</v>
      </c>
      <c r="P39" s="85" t="str">
        <f>IF(TMInput!O39&lt;&gt;"",TMInput!O39,IF(AND($C39=$C40, P40&lt;&gt;""),P40, IF(AND($C39=$C41, P41&lt;&gt;""), P41,"")))</f>
        <v>ext:UBLExtensions/ext:UBLExtension/ext:ExtensionContent/efext:EformsExtension/efac:FieldsPrivacy</v>
      </c>
      <c r="Q39" s="90" t="str">
        <f>IF(TMInput!P39&lt;&gt;"",TMInput!P39,IF(AND($C39=$C40, Q40&lt;&gt;""),Q40, IF(AND($C39=$C41, Q41&lt;&gt;""), Q41,"")))</f>
        <v>../../../../..</v>
      </c>
      <c r="R39" s="90" t="str">
        <f>IF(TMInput!Q39&lt;&gt;"", TMInput!Q39, IF(AND(OR($C39&amp;$H39=$C40&amp;$H40, $C39&amp;$I39=$C40&amp;$I40), R40&lt;&gt;""), R40, IF(AND(OR($C39&amp;$H39=$C41&amp;$H41, $C39&amp;$I39=$C41&amp;$I41), R41&lt;&gt;""), R41, IF(AND(OR($C39&amp;$H39=$C42&amp;$H42, $C39&amp;$I39=$C42&amp;$I42), R42&lt;&gt;""), R42, IF(AND(OR($C39&amp;$H39=$C43&amp;$H43, $C39&amp;$I39=$C43&amp;$I43), R43&lt;&gt;""), R43, "")))))</f>
        <v>BT-195(BT-135)-Procedure</v>
      </c>
      <c r="S39" s="90" t="str">
        <f>IF(TMInput!R39&lt;&gt;"", TMInput!R39, IF(AND(OR($C39&amp;$H39=$C40&amp;$H40, $C39&amp;$I39=$C40&amp;$I40), S40&lt;&gt;""), S40, IF(AND(OR($C39&amp;$H39=$C41&amp;$H41, $C39&amp;$I39=$C41&amp;$I41), S41&lt;&gt;""), S41, IF(AND(OR($C39&amp;$H39=$C42&amp;$H42, $C39&amp;$I39=$C42&amp;$I42), S42&lt;&gt;""), S42, IF(AND(OR($C39&amp;$H39=$C43&amp;$H43, $C39&amp;$I39=$C43&amp;$I43), S43&lt;&gt;""), S43, "")))))</f>
        <v>The field BT-195(BT-135)-Procedure, Unpublished Identifier, specifies information to generate the URI of the masked property</v>
      </c>
      <c r="T39" s="90" t="str">
        <f>IF(TMInput!S39&lt;&gt;"", TMInput!S39, IF(AND(OR($C39&amp;$H39=$C40&amp;$H40, $C39&amp;$I39=$C40&amp;$I40), T40&lt;&gt;""), T40, IF(AND(OR($C39&amp;$H39=$C41&amp;$H41, $C39&amp;$I39=$C41&amp;$I41), T41&lt;&gt;""), T41, IF(AND(OR($C39&amp;$H39=$C42&amp;$H42, $C39&amp;$I39=$C42&amp;$I42), T42&lt;&gt;""), T42, IF(AND(OR($C39&amp;$H39=$C43&amp;$H43, $C39&amp;$I39=$C43&amp;$I43), T43&lt;&gt;""), T43, "")))))</f>
        <v>efbc:FieldIdentifierCode/text() = 'dir-awa-tex'</v>
      </c>
      <c r="U39" s="92" t="str">
        <f>IF(TMInput!T39&lt;&gt;"", TMInput!T39, IF(AND($C39=$C40, U40&lt;&gt;""), U40, IF(AND($C39=$C41, U41&lt;&gt;""), U41, IF(AND($C39=$C42, U42&lt;&gt;""), U42, IF(AND($C39=$C43, U43&lt;&gt;""), U43, "")))))</f>
        <v>http://data.europa.eu/a4g/ontology#hasJustification</v>
      </c>
      <c r="V39" s="90" t="str">
        <f>IF(TMInput!U39&lt;&gt;"", TMInput!U39, IF(AND($C39=$C40, V40&lt;&gt;""), V40, IF(AND($C39=$C41, V41&lt;&gt;""), V41, IF(AND($C39=$C42, V42&lt;&gt;""), V42, IF(AND($C39=$C43, V43&lt;&gt;""), V43, "")))))</f>
        <v>BT-197(BT-135)-Procedure</v>
      </c>
      <c r="W39" s="90" t="str">
        <f>IF(TMInput!V39&lt;&gt;"", TMInput!V39, IF(AND($C39=$C40, W40&lt;&gt;""), W40, IF(AND($C39=$C41, W41&lt;&gt;""), W41, IF(AND($C39=$C42, W42&lt;&gt;""), W42, IF(AND($C39=$C43, W43&lt;&gt;""), W43, "")))))</f>
        <v>In BT-197(BT-135)-Procedure, Unpublished Justification Code, we link to the at-voc:non-publication-justification controlled list</v>
      </c>
      <c r="X39" s="90" t="str">
        <f>IF(TMInput!W39&lt;&gt;"", TMInput!W39, IF(AND($C39=$C40, X40&lt;&gt;""), X40, IF(AND($C39=$C41, X41&lt;&gt;""), X41, IF(AND($C39=$C42, X42&lt;&gt;""), X42, IF(AND($C39=$C43, X43&lt;&gt;""), X43, "")))))</f>
        <v>BT-198(BT-135)-Procedure</v>
      </c>
      <c r="Y39" s="90" t="str">
        <f>IF(TMInput!X39&lt;&gt;"", TMInput!X39, IF(AND($C39=$C40, Y40&lt;&gt;""), Y40, IF(AND($C39=$C41, Y41&lt;&gt;""), Y41, IF(AND($C39=$C42, Y42&lt;&gt;""), Y42, IF(AND($C39=$C43, Y43&lt;&gt;""), Y43, "")))))</f>
        <v>Unpublished Accessibility Date (Unpublished Access Date below SDK 1.6)</v>
      </c>
      <c r="Z39" s="90" t="str">
        <f>IF(TMInput!Y39&lt;&gt;"", TMInput!Y39, IF(AND($C39=$C40, Z40&lt;&gt;""), Z40, IF(AND($C39=$C41, Z41&lt;&gt;""), Z41, IF(AND($C39=$C42, Z42&lt;&gt;""), Z42, IF(AND($C39=$C43, Z43&lt;&gt;""), Z43, "")))))</f>
        <v>tedm:MG-langString-hasConfidentialityJustification--NonPublishedInformation-ND-DirectAwardJustificationTextUnpublish</v>
      </c>
      <c r="AA39" s="90" t="str">
        <f>IF(TMInput!Z39&lt;&gt;"", TMInput!Z39, IF(AND($C39=$C40, AA40&lt;&gt;""), AA40, IF(AND($C39=$C41, AA41&lt;&gt;""), AA41, IF(AND($C39=$C42, AA42&lt;&gt;""), AA42, IF(AND($C39=$C43, AA43&lt;&gt;""), AA43, "")))))</f>
        <v/>
      </c>
      <c r="AB39" s="90" t="str">
        <f>IF(TMInput!AA39&lt;&gt;"", TMInput!AA39, IF(AND($C39=$C40, AB40&lt;&gt;""), AB40, IF(AND($C39=$C41, AB41&lt;&gt;""), AB41, IF(AND($C39=$C42, AB42&lt;&gt;""), AB42, IF(AND($C39=$C43, AB43&lt;&gt;""), AB43, "")))))</f>
        <v>BT-196(BT-135)-Procedure</v>
      </c>
      <c r="AC39" s="90" t="str">
        <f>IF(TMInput!AB39&lt;&gt;"", TMInput!AB39, IF(AND($C39=$C40, AC40&lt;&gt;""), AC40, IF(AND($C39=$C41, AC41&lt;&gt;""), AC41, IF(AND($C39=$C42, AC42&lt;&gt;""), AC42, IF(AND($C39=$C43, AC43&lt;&gt;""), AC43, "")))))</f>
        <v>Unpublished Justification Description of MG-NonPublishedInformation under ND-DirectAwardJustificationTextUnpublish</v>
      </c>
      <c r="AD39" s="90" t="str">
        <f>IF(TMInput!AC39&lt;&gt;"", TMInput!AC39, IF(AND($C39=$C40, AD40&lt;&gt;""), AD40, IF(AND($C39=$C41, AD41&lt;&gt;""), AD41, IF(AND($C39=$C42, AD42&lt;&gt;""), AD42, IF(AND($C39=$C43, AD43&lt;&gt;""), AD43, "")))))</f>
        <v>BT-196(BT-135)-Procedure-Language</v>
      </c>
      <c r="AE39" s="90" t="str">
        <f>IF(TMInput!AD39&lt;&gt;"", TMInput!AD39, IF(AND($C39=$C40, AE40&lt;&gt;""), AE40, IF(AND($C39=$C41, AE41&lt;&gt;""), AE41, IF(AND($C39=$C42, AE42&lt;&gt;""), AE42, IF(AND($C39=$C43, AE43&lt;&gt;""), AE43, "")))))</f>
        <v>Language of Unpublished Justification Description of MG-NonPublishedInformation under ND-DirectAwardJustificationTextUnpublish</v>
      </c>
    </row>
    <row r="40">
      <c r="A40" s="85" t="b">
        <f t="shared" si="1"/>
        <v>0</v>
      </c>
      <c r="B40" s="90" t="str">
        <f>IF(AND(TMInput!A40="",$C40&lt;&gt;""),B39,TMInput!A40)</f>
        <v>ND-DirectAwardJustificationTextUnpublish.rml.ttl</v>
      </c>
      <c r="C40" s="90" t="str">
        <f>TMInput!B40</f>
        <v>tedm:MG-NonPublishedInformation-ND-DirectAwardJustificationTextUnpublish</v>
      </c>
      <c r="D40" s="85" t="str">
        <f>IF(TMInput!C40&lt;&gt;"", TMInput!C40, IF(AND($C40=$C41, D41&lt;&gt;""), D41, IF(AND($C40=$C42, D42&lt;&gt;""), D42, IF(AND($C40=$C43, D43&lt;&gt;""), D43, IF(AND($C40=$C44, D44&lt;&gt;""), D44, "")))))</f>
        <v>MG-NonPublishedInformation</v>
      </c>
      <c r="E40" s="90" t="str">
        <f>IF(TMInput!D40&lt;&gt;"",TMInput!D40,IF(AND($C40=$C41, E41&lt;&gt;""),E41, IF(AND($C40=$C42, E42&lt;&gt;""), E42,"")))</f>
        <v/>
      </c>
      <c r="F40" s="90" t="str">
        <f>IF(TMInput!E40&lt;&gt;"",TMInput!E40,IF(AND($C40=$C41, F41&lt;&gt;""),F41, IF(AND($C40=$C42, F42&lt;&gt;""), F42,"")))</f>
        <v/>
      </c>
      <c r="G40" s="85" t="str">
        <f>IF(TMInput!F40&lt;&gt;"",TMInput!F40,IF(AND($C40=$C41, G41&lt;&gt;""),G41, IF(AND($C40=$C42, G42&lt;&gt;""), G42,"")))</f>
        <v/>
      </c>
      <c r="H40" s="87" t="str">
        <f>TMInput!G40</f>
        <v>1.4</v>
      </c>
      <c r="I40" s="87" t="str">
        <f>TMInput!H40</f>
        <v/>
      </c>
      <c r="J40" s="90" t="str">
        <f>IF(TMInput!$A40="",J39,TMInput!I40)</f>
        <v/>
      </c>
      <c r="K40" s="85" t="str">
        <f>IF(TMInput!J40&lt;&gt;"",TMInput!J40,IF(AND($C40=$C41, K41&lt;&gt;""),K41, IF(AND($C40=$C42, K42&lt;&gt;""), K42,"")))</f>
        <v>MG-DirectAwardTerm-isSubjectToTerm-Procedure</v>
      </c>
      <c r="L40" s="85" t="str">
        <f>IF(TMInput!K40&lt;&gt;"",TMInput!K40,IF(AND($C40=$C41, L41&lt;&gt;""),L41, IF(AND($C40=$C42, L42&lt;&gt;""), L42,"")))</f>
        <v>ND-DirectAward</v>
      </c>
      <c r="M40" s="90" t="str">
        <f>IF(TMInput!L40&lt;&gt;"",TMInput!L40,IF(AND($C40=$C41, M41&lt;&gt;""),M41, IF(AND($C40=$C42, M42&lt;&gt;""), M42,"")))</f>
        <v>ND-DirectAwardJustificationTextUnpublish (concernsMaskedObject)</v>
      </c>
      <c r="N40" s="90" t="str">
        <f>IF(TMInput!M40&lt;&gt;"",TMInput!M40,IF(AND($C40=$C41, N41&lt;&gt;""),N41, IF(AND($C40=$C42, N42&lt;&gt;""), N42,"")))</f>
        <v>Connection from NonPublishedInformation to DirectAwardTerm under MG-DirectAwardTerm-isSubjectToTerm-Procedure_ND-DirectAward</v>
      </c>
      <c r="O40" s="90" t="str">
        <f>IF(TMInput!N40&lt;&gt;"",TMInput!N40,IF(AND($C40=$C41, O41&lt;&gt;""),O41, IF(AND($C40=$C42, O42&lt;&gt;""), O42,"")))</f>
        <v>tedm:MG-DirectAwardTerm-isSubjectToTerm-Procedure_ND-DirectAward</v>
      </c>
      <c r="P40" s="85" t="str">
        <f>IF(TMInput!O40&lt;&gt;"",TMInput!O40,IF(AND($C40=$C41, P41&lt;&gt;""),P41, IF(AND($C40=$C42, P42&lt;&gt;""), P42,"")))</f>
        <v>ext:UBLExtensions/ext:UBLExtension/ext:ExtensionContent/efext:EformsExtension/efac:FieldsPrivacy</v>
      </c>
      <c r="Q40" s="90" t="str">
        <f>IF(TMInput!P40&lt;&gt;"",TMInput!P40,IF(AND($C40=$C41, Q41&lt;&gt;""),Q41, IF(AND($C40=$C42, Q42&lt;&gt;""), Q42,"")))</f>
        <v>../../../../..</v>
      </c>
      <c r="R40" s="90" t="str">
        <f>IF(TMInput!Q40&lt;&gt;"", TMInput!Q40, IF(AND(OR($C40&amp;$H40=$C41&amp;$H41, $C40&amp;$I40=$C41&amp;$I41), R41&lt;&gt;""), R41, IF(AND(OR($C40&amp;$H40=$C42&amp;$H42, $C40&amp;$I40=$C42&amp;$I42), R42&lt;&gt;""), R42, IF(AND(OR($C40&amp;$H40=$C43&amp;$H43, $C40&amp;$I40=$C43&amp;$I43), R43&lt;&gt;""), R43, IF(AND(OR($C40&amp;$H40=$C44&amp;$H44, $C40&amp;$I40=$C44&amp;$I44), R44&lt;&gt;""), R44, "")))))</f>
        <v>BT-195(BT-135)-Procedure</v>
      </c>
      <c r="S40" s="90" t="str">
        <f>IF(TMInput!R40&lt;&gt;"", TMInput!R40, IF(AND(OR($C40&amp;$H40=$C41&amp;$H41, $C40&amp;$I40=$C41&amp;$I41), S41&lt;&gt;""), S41, IF(AND(OR($C40&amp;$H40=$C42&amp;$H42, $C40&amp;$I40=$C42&amp;$I42), S42&lt;&gt;""), S42, IF(AND(OR($C40&amp;$H40=$C43&amp;$H43, $C40&amp;$I40=$C43&amp;$I43), S43&lt;&gt;""), S43, IF(AND(OR($C40&amp;$H40=$C44&amp;$H44, $C40&amp;$I40=$C44&amp;$I44), S44&lt;&gt;""), S44, "")))))</f>
        <v>The field BT-195(BT-135)-Procedure, Unpublished Identifier, specifies information to generate the URI of the masked property</v>
      </c>
      <c r="T40" s="90" t="str">
        <f>IF(TMInput!S40&lt;&gt;"", TMInput!S40, IF(AND(OR($C40&amp;$H40=$C41&amp;$H41, $C40&amp;$I40=$C41&amp;$I41), T41&lt;&gt;""), T41, IF(AND(OR($C40&amp;$H40=$C42&amp;$H42, $C40&amp;$I40=$C42&amp;$I42), T42&lt;&gt;""), T42, IF(AND(OR($C40&amp;$H40=$C43&amp;$H43, $C40&amp;$I40=$C43&amp;$I43), T43&lt;&gt;""), T43, IF(AND(OR($C40&amp;$H40=$C44&amp;$H44, $C40&amp;$I40=$C44&amp;$I44), T44&lt;&gt;""), T44, "")))))</f>
        <v>efbc:FieldIdentifierCode/text() = 'dir-awa-tex'</v>
      </c>
      <c r="U40" s="92" t="str">
        <f>IF(TMInput!T40&lt;&gt;"", TMInput!T40, IF(AND($C40=$C41, U41&lt;&gt;""), U41, IF(AND($C40=$C42, U42&lt;&gt;""), U42, IF(AND($C40=$C43, U43&lt;&gt;""), U43, IF(AND($C40=$C44, U44&lt;&gt;""), U44, "")))))</f>
        <v>http://data.europa.eu/a4g/ontology#hasJustification</v>
      </c>
      <c r="V40" s="90" t="str">
        <f>IF(TMInput!U40&lt;&gt;"", TMInput!U40, IF(AND($C40=$C41, V41&lt;&gt;""), V41, IF(AND($C40=$C42, V42&lt;&gt;""), V42, IF(AND($C40=$C43, V43&lt;&gt;""), V43, IF(AND($C40=$C44, V44&lt;&gt;""), V44, "")))))</f>
        <v>BT-197(BT-135)-Procedure</v>
      </c>
      <c r="W40" s="90" t="str">
        <f>IF(TMInput!V40&lt;&gt;"", TMInput!V40, IF(AND($C40=$C41, W41&lt;&gt;""), W41, IF(AND($C40=$C42, W42&lt;&gt;""), W42, IF(AND($C40=$C43, W43&lt;&gt;""), W43, IF(AND($C40=$C44, W44&lt;&gt;""), W44, "")))))</f>
        <v>In BT-197(BT-135)-Procedure, Unpublished Justification Code, we link to the at-voc:non-publication-justification controlled list</v>
      </c>
      <c r="X40" s="90" t="str">
        <f>IF(TMInput!W40&lt;&gt;"", TMInput!W40, IF(AND($C40=$C41, X41&lt;&gt;""), X41, IF(AND($C40=$C42, X42&lt;&gt;""), X42, IF(AND($C40=$C43, X43&lt;&gt;""), X43, IF(AND($C40=$C44, X44&lt;&gt;""), X44, "")))))</f>
        <v>BT-198(BT-135)-Procedure</v>
      </c>
      <c r="Y40" s="90" t="str">
        <f>IF(TMInput!X40&lt;&gt;"", TMInput!X40, IF(AND($C40=$C41, Y41&lt;&gt;""), Y41, IF(AND($C40=$C42, Y42&lt;&gt;""), Y42, IF(AND($C40=$C43, Y43&lt;&gt;""), Y43, IF(AND($C40=$C44, Y44&lt;&gt;""), Y44, "")))))</f>
        <v>Unpublished Accessibility Date (Unpublished Access Date below SDK 1.6)</v>
      </c>
      <c r="Z40" s="90" t="str">
        <f>IF(TMInput!Y40&lt;&gt;"", TMInput!Y40, IF(AND($C40=$C41, Z41&lt;&gt;""), Z41, IF(AND($C40=$C42, Z42&lt;&gt;""), Z42, IF(AND($C40=$C43, Z43&lt;&gt;""), Z43, IF(AND($C40=$C44, Z44&lt;&gt;""), Z44, "")))))</f>
        <v>tedm:MG-langString-hasConfidentialityJustification--NonPublishedInformation-ND-DirectAwardJustificationTextUnpublish</v>
      </c>
      <c r="AA40" s="90" t="str">
        <f>IF(TMInput!Z40&lt;&gt;"", TMInput!Z40, IF(AND($C40=$C41, AA41&lt;&gt;""), AA41, IF(AND($C40=$C42, AA42&lt;&gt;""), AA42, IF(AND($C40=$C43, AA43&lt;&gt;""), AA43, IF(AND($C40=$C44, AA44&lt;&gt;""), AA44, "")))))</f>
        <v/>
      </c>
      <c r="AB40" s="90" t="str">
        <f>IF(TMInput!AA40&lt;&gt;"", TMInput!AA40, IF(AND($C40=$C41, AB41&lt;&gt;""), AB41, IF(AND($C40=$C42, AB42&lt;&gt;""), AB42, IF(AND($C40=$C43, AB43&lt;&gt;""), AB43, IF(AND($C40=$C44, AB44&lt;&gt;""), AB44, "")))))</f>
        <v>BT-196(BT-135)-Procedure</v>
      </c>
      <c r="AC40" s="90" t="str">
        <f>IF(TMInput!AB40&lt;&gt;"", TMInput!AB40, IF(AND($C40=$C41, AC41&lt;&gt;""), AC41, IF(AND($C40=$C42, AC42&lt;&gt;""), AC42, IF(AND($C40=$C43, AC43&lt;&gt;""), AC43, IF(AND($C40=$C44, AC44&lt;&gt;""), AC44, "")))))</f>
        <v>Unpublished Justification Description of MG-NonPublishedInformation under ND-DirectAwardJustificationTextUnpublish</v>
      </c>
      <c r="AD40" s="90" t="str">
        <f>IF(TMInput!AC40&lt;&gt;"", TMInput!AC40, IF(AND($C40=$C41, AD41&lt;&gt;""), AD41, IF(AND($C40=$C42, AD42&lt;&gt;""), AD42, IF(AND($C40=$C43, AD43&lt;&gt;""), AD43, IF(AND($C40=$C44, AD44&lt;&gt;""), AD44, "")))))</f>
        <v>BT-196(BT-135)-Procedure-Language</v>
      </c>
      <c r="AE40" s="90" t="str">
        <f>IF(TMInput!AD40&lt;&gt;"", TMInput!AD40, IF(AND($C40=$C41, AE41&lt;&gt;""), AE41, IF(AND($C40=$C42, AE42&lt;&gt;""), AE42, IF(AND($C40=$C43, AE43&lt;&gt;""), AE43, IF(AND($C40=$C44, AE44&lt;&gt;""), AE44, "")))))</f>
        <v>Language of Unpublished Justification Description of MG-NonPublishedInformation under ND-DirectAwardJustificationTextUnpublish</v>
      </c>
    </row>
    <row r="41">
      <c r="A41" s="85" t="b">
        <f t="shared" si="1"/>
        <v>0</v>
      </c>
      <c r="B41" s="90" t="str">
        <f>IF(AND(TMInput!A41="",$C41&lt;&gt;""),B40,TMInput!A41)</f>
        <v>ND-DirectAwardJustificationTextUnpublish.rml.ttl</v>
      </c>
      <c r="C41" s="90" t="str">
        <f>TMInput!B41</f>
        <v>tedm:MG-NonPublishedInformation-ND-DirectAwardJustificationTextUnpublish</v>
      </c>
      <c r="D41" s="85" t="str">
        <f>IF(TMInput!C41&lt;&gt;"", TMInput!C41, IF(AND($C41=$C42, D42&lt;&gt;""), D42, IF(AND($C41=$C43, D43&lt;&gt;""), D43, IF(AND($C41=$C44, D44&lt;&gt;""), D44, IF(AND($C41=$C45, D45&lt;&gt;""), D45, "")))))</f>
        <v>MG-NonPublishedInformation</v>
      </c>
      <c r="E41" s="90" t="str">
        <f>IF(TMInput!D41&lt;&gt;"",TMInput!D41,IF(AND($C41=$C42, E42&lt;&gt;""),E42, IF(AND($C41=$C43, E43&lt;&gt;""), E43,"")))</f>
        <v/>
      </c>
      <c r="F41" s="90" t="str">
        <f>IF(TMInput!E41&lt;&gt;"",TMInput!E41,IF(AND($C41=$C42, F42&lt;&gt;""),F42, IF(AND($C41=$C43, F43&lt;&gt;""), F43,"")))</f>
        <v/>
      </c>
      <c r="G41" s="85" t="str">
        <f>IF(TMInput!F41&lt;&gt;"",TMInput!F41,IF(AND($C41=$C42, G42&lt;&gt;""),G42, IF(AND($C41=$C43, G43&lt;&gt;""), G43,"")))</f>
        <v/>
      </c>
      <c r="H41" s="87" t="str">
        <f>TMInput!G41</f>
        <v>1.4</v>
      </c>
      <c r="I41" s="87" t="str">
        <f>TMInput!H41</f>
        <v/>
      </c>
      <c r="J41" s="90" t="str">
        <f>IF(TMInput!$A41="",J40,TMInput!I41)</f>
        <v/>
      </c>
      <c r="K41" s="85" t="str">
        <f>IF(TMInput!J41&lt;&gt;"",TMInput!J41,IF(AND($C41=$C42, K42&lt;&gt;""),K42, IF(AND($C41=$C43, K43&lt;&gt;""), K43,"")))</f>
        <v/>
      </c>
      <c r="L41" s="85" t="str">
        <f>IF(TMInput!K41&lt;&gt;"",TMInput!K41,IF(AND($C41=$C42, L42&lt;&gt;""),L42, IF(AND($C41=$C43, L43&lt;&gt;""), L43,"")))</f>
        <v/>
      </c>
      <c r="M41" s="90" t="str">
        <f>IF(TMInput!L41&lt;&gt;"",TMInput!L41,IF(AND($C41=$C42, M42&lt;&gt;""),M42, IF(AND($C41=$C43, M43&lt;&gt;""), M43,"")))</f>
        <v/>
      </c>
      <c r="N41" s="90" t="str">
        <f>IF(TMInput!M41&lt;&gt;"",TMInput!M41,IF(AND($C41=$C42, N42&lt;&gt;""),N42, IF(AND($C41=$C43, N43&lt;&gt;""), N43,"")))</f>
        <v/>
      </c>
      <c r="O41" s="90" t="str">
        <f>IF(TMInput!N41&lt;&gt;"",TMInput!N41,IF(AND($C41=$C42, O42&lt;&gt;""),O42, IF(AND($C41=$C43, O43&lt;&gt;""), O43,"")))</f>
        <v/>
      </c>
      <c r="P41" s="85" t="str">
        <f>IF(TMInput!O41&lt;&gt;"",TMInput!O41,IF(AND($C41=$C42, P42&lt;&gt;""),P42, IF(AND($C41=$C43, P43&lt;&gt;""), P43,"")))</f>
        <v/>
      </c>
      <c r="Q41" s="90" t="str">
        <f>IF(TMInput!P41&lt;&gt;"",TMInput!P41,IF(AND($C41=$C42, Q42&lt;&gt;""),Q42, IF(AND($C41=$C43, Q43&lt;&gt;""), Q43,"")))</f>
        <v/>
      </c>
      <c r="R41" s="90" t="str">
        <f>IF(TMInput!Q41&lt;&gt;"", TMInput!Q41, IF(AND(OR($C41&amp;$H41=$C42&amp;$H42, $C41&amp;$I41=$C42&amp;$I42), R42&lt;&gt;""), R42, IF(AND(OR($C41&amp;$H41=$C43&amp;$H43, $C41&amp;$I41=$C43&amp;$I43), R43&lt;&gt;""), R43, IF(AND(OR($C41&amp;$H41=$C44&amp;$H44, $C41&amp;$I41=$C44&amp;$I44), R44&lt;&gt;""), R44, IF(AND(OR($C41&amp;$H41=$C45&amp;$H45, $C41&amp;$I41=$C45&amp;$I45), R45&lt;&gt;""), R45, "")))))</f>
        <v>BT-195(BT-135)-Procedure</v>
      </c>
      <c r="S41" s="90" t="str">
        <f>IF(TMInput!R41&lt;&gt;"", TMInput!R41, IF(AND(OR($C41&amp;$H41=$C42&amp;$H42, $C41&amp;$I41=$C42&amp;$I42), S42&lt;&gt;""), S42, IF(AND(OR($C41&amp;$H41=$C43&amp;$H43, $C41&amp;$I41=$C43&amp;$I43), S43&lt;&gt;""), S43, IF(AND(OR($C41&amp;$H41=$C44&amp;$H44, $C41&amp;$I41=$C44&amp;$I44), S44&lt;&gt;""), S44, IF(AND(OR($C41&amp;$H41=$C45&amp;$H45, $C41&amp;$I41=$C45&amp;$I45), S45&lt;&gt;""), S45, "")))))</f>
        <v>The field BT-195(BT-135)-Procedure, Unpublished Identifier, specifies information to generate the URI of the masked property</v>
      </c>
      <c r="T41" s="90" t="str">
        <f>IF(TMInput!S41&lt;&gt;"", TMInput!S41, IF(AND(OR($C41&amp;$H41=$C42&amp;$H42, $C41&amp;$I41=$C42&amp;$I42), T42&lt;&gt;""), T42, IF(AND(OR($C41&amp;$H41=$C43&amp;$H43, $C41&amp;$I41=$C43&amp;$I43), T43&lt;&gt;""), T43, IF(AND(OR($C41&amp;$H41=$C44&amp;$H44, $C41&amp;$I41=$C44&amp;$I44), T44&lt;&gt;""), T44, IF(AND(OR($C41&amp;$H41=$C45&amp;$H45, $C41&amp;$I41=$C45&amp;$I45), T45&lt;&gt;""), T45, "")))))</f>
        <v>efbc:FieldIdentifierCode/text() = 'dir-awa-tex'</v>
      </c>
      <c r="U41" s="92" t="str">
        <f>IF(TMInput!T41&lt;&gt;"", TMInput!T41, IF(AND($C41=$C42, U42&lt;&gt;""), U42, IF(AND($C41=$C43, U43&lt;&gt;""), U43, IF(AND($C41=$C44, U44&lt;&gt;""), U44, IF(AND($C41=$C45, U45&lt;&gt;""), U45, "")))))</f>
        <v>http://data.europa.eu/a4g/ontology#hasJustification</v>
      </c>
      <c r="V41" s="90" t="str">
        <f>IF(TMInput!U41&lt;&gt;"", TMInput!U41, IF(AND($C41=$C42, V42&lt;&gt;""), V42, IF(AND($C41=$C43, V43&lt;&gt;""), V43, IF(AND($C41=$C44, V44&lt;&gt;""), V44, IF(AND($C41=$C45, V45&lt;&gt;""), V45, "")))))</f>
        <v>BT-197(BT-135)-Procedure</v>
      </c>
      <c r="W41" s="90" t="str">
        <f>IF(TMInput!V41&lt;&gt;"", TMInput!V41, IF(AND($C41=$C42, W42&lt;&gt;""), W42, IF(AND($C41=$C43, W43&lt;&gt;""), W43, IF(AND($C41=$C44, W44&lt;&gt;""), W44, IF(AND($C41=$C45, W45&lt;&gt;""), W45, "")))))</f>
        <v>In BT-197(BT-135)-Procedure, Unpublished Justification Code, we link to the at-voc:non-publication-justification controlled list</v>
      </c>
      <c r="X41" s="90" t="str">
        <f>IF(TMInput!W41&lt;&gt;"", TMInput!W41, IF(AND($C41=$C42, X42&lt;&gt;""), X42, IF(AND($C41=$C43, X43&lt;&gt;""), X43, IF(AND($C41=$C44, X44&lt;&gt;""), X44, IF(AND($C41=$C45, X45&lt;&gt;""), X45, "")))))</f>
        <v>BT-198(BT-135)-Procedure</v>
      </c>
      <c r="Y41" s="90" t="str">
        <f>IF(TMInput!X41&lt;&gt;"", TMInput!X41, IF(AND($C41=$C42, Y42&lt;&gt;""), Y42, IF(AND($C41=$C43, Y43&lt;&gt;""), Y43, IF(AND($C41=$C44, Y44&lt;&gt;""), Y44, IF(AND($C41=$C45, Y45&lt;&gt;""), Y45, "")))))</f>
        <v>Unpublished Accessibility Date (Unpublished Access Date below SDK 1.6)</v>
      </c>
      <c r="Z41" s="90" t="str">
        <f>IF(TMInput!Y41&lt;&gt;"", TMInput!Y41, IF(AND($C41=$C42, Z42&lt;&gt;""), Z42, IF(AND($C41=$C43, Z43&lt;&gt;""), Z43, IF(AND($C41=$C44, Z44&lt;&gt;""), Z44, IF(AND($C41=$C45, Z45&lt;&gt;""), Z45, "")))))</f>
        <v>tedm:MG-langString-hasConfidentialityJustification--NonPublishedInformation-ND-DirectAwardJustificationTextUnpublish</v>
      </c>
      <c r="AA41" s="90" t="str">
        <f>IF(TMInput!Z41&lt;&gt;"", TMInput!Z41, IF(AND($C41=$C42, AA42&lt;&gt;""), AA42, IF(AND($C41=$C43, AA43&lt;&gt;""), AA43, IF(AND($C41=$C44, AA44&lt;&gt;""), AA44, IF(AND($C41=$C45, AA45&lt;&gt;""), AA45, "")))))</f>
        <v/>
      </c>
      <c r="AB41" s="90" t="str">
        <f>IF(TMInput!AA41&lt;&gt;"", TMInput!AA41, IF(AND($C41=$C42, AB42&lt;&gt;""), AB42, IF(AND($C41=$C43, AB43&lt;&gt;""), AB43, IF(AND($C41=$C44, AB44&lt;&gt;""), AB44, IF(AND($C41=$C45, AB45&lt;&gt;""), AB45, "")))))</f>
        <v>BT-196(BT-135)-Procedure</v>
      </c>
      <c r="AC41" s="90" t="str">
        <f>IF(TMInput!AB41&lt;&gt;"", TMInput!AB41, IF(AND($C41=$C42, AC42&lt;&gt;""), AC42, IF(AND($C41=$C43, AC43&lt;&gt;""), AC43, IF(AND($C41=$C44, AC44&lt;&gt;""), AC44, IF(AND($C41=$C45, AC45&lt;&gt;""), AC45, "")))))</f>
        <v>Unpublished Justification Description of MG-NonPublishedInformation under ND-DirectAwardJustificationTextUnpublish</v>
      </c>
      <c r="AD41" s="90" t="str">
        <f>IF(TMInput!AC41&lt;&gt;"", TMInput!AC41, IF(AND($C41=$C42, AD42&lt;&gt;""), AD42, IF(AND($C41=$C43, AD43&lt;&gt;""), AD43, IF(AND($C41=$C44, AD44&lt;&gt;""), AD44, IF(AND($C41=$C45, AD45&lt;&gt;""), AD45, "")))))</f>
        <v>BT-196(BT-135)-Procedure-Language</v>
      </c>
      <c r="AE41" s="90" t="str">
        <f>IF(TMInput!AD41&lt;&gt;"", TMInput!AD41, IF(AND($C41=$C42, AE42&lt;&gt;""), AE42, IF(AND($C41=$C43, AE43&lt;&gt;""), AE43, IF(AND($C41=$C44, AE44&lt;&gt;""), AE44, IF(AND($C41=$C45, AE45&lt;&gt;""), AE45, "")))))</f>
        <v>Language of Unpublished Justification Description of MG-NonPublishedInformation under ND-DirectAwardJustificationTextUnpublish</v>
      </c>
    </row>
    <row r="42">
      <c r="A42" s="85" t="b">
        <f t="shared" si="1"/>
        <v>0</v>
      </c>
      <c r="B42" s="90" t="str">
        <f>IF(AND(TMInput!A42="",$C42&lt;&gt;""),B41,TMInput!A42)</f>
        <v>ND-DirectAwardJustificationTextUnpublish.rml.ttl</v>
      </c>
      <c r="C42" s="90" t="str">
        <f>TMInput!B42</f>
        <v>tedm:MG-NonPublishedInformation-ND-DirectAwardJustificationTextUnpublish</v>
      </c>
      <c r="D42" s="85" t="str">
        <f>IF(TMInput!C42&lt;&gt;"", TMInput!C42, IF(AND($C42=$C43, D43&lt;&gt;""), D43, IF(AND($C42=$C44, D44&lt;&gt;""), D44, IF(AND($C42=$C45, D45&lt;&gt;""), D45, IF(AND($C42=$C46, D46&lt;&gt;""), D46, "")))))</f>
        <v/>
      </c>
      <c r="E42" s="90" t="str">
        <f>IF(TMInput!D42&lt;&gt;"",TMInput!D42,IF(AND($C42=$C43, E43&lt;&gt;""),E43, IF(AND($C42=$C44, E44&lt;&gt;""), E44,"")))</f>
        <v/>
      </c>
      <c r="F42" s="90" t="str">
        <f>IF(TMInput!E42&lt;&gt;"",TMInput!E42,IF(AND($C42=$C43, F43&lt;&gt;""),F43, IF(AND($C42=$C44, F44&lt;&gt;""), F44,"")))</f>
        <v/>
      </c>
      <c r="G42" s="85" t="str">
        <f>IF(TMInput!F42&lt;&gt;"",TMInput!F42,IF(AND($C42=$C43, G43&lt;&gt;""),G43, IF(AND($C42=$C44, G44&lt;&gt;""), G44,"")))</f>
        <v/>
      </c>
      <c r="H42" s="87" t="str">
        <f>TMInput!G42</f>
        <v>1.4</v>
      </c>
      <c r="I42" s="87" t="str">
        <f>TMInput!H42</f>
        <v/>
      </c>
      <c r="J42" s="90" t="str">
        <f>IF(TMInput!$A42="",J41,TMInput!I42)</f>
        <v/>
      </c>
      <c r="K42" s="85" t="str">
        <f>IF(TMInput!J42&lt;&gt;"",TMInput!J42,IF(AND($C42=$C43, K43&lt;&gt;""),K43, IF(AND($C42=$C44, K44&lt;&gt;""), K44,"")))</f>
        <v/>
      </c>
      <c r="L42" s="85" t="str">
        <f>IF(TMInput!K42&lt;&gt;"",TMInput!K42,IF(AND($C42=$C43, L43&lt;&gt;""),L43, IF(AND($C42=$C44, L44&lt;&gt;""), L44,"")))</f>
        <v/>
      </c>
      <c r="M42" s="90" t="str">
        <f>IF(TMInput!L42&lt;&gt;"",TMInput!L42,IF(AND($C42=$C43, M43&lt;&gt;""),M43, IF(AND($C42=$C44, M44&lt;&gt;""), M44,"")))</f>
        <v/>
      </c>
      <c r="N42" s="90" t="str">
        <f>IF(TMInput!M42&lt;&gt;"",TMInput!M42,IF(AND($C42=$C43, N43&lt;&gt;""),N43, IF(AND($C42=$C44, N44&lt;&gt;""), N44,"")))</f>
        <v/>
      </c>
      <c r="O42" s="90" t="str">
        <f>IF(TMInput!N42&lt;&gt;"",TMInput!N42,IF(AND($C42=$C43, O43&lt;&gt;""),O43, IF(AND($C42=$C44, O44&lt;&gt;""), O44,"")))</f>
        <v/>
      </c>
      <c r="P42" s="85" t="str">
        <f>IF(TMInput!O42&lt;&gt;"",TMInput!O42,IF(AND($C42=$C43, P43&lt;&gt;""),P43, IF(AND($C42=$C44, P44&lt;&gt;""), P44,"")))</f>
        <v/>
      </c>
      <c r="Q42" s="90" t="str">
        <f>IF(TMInput!P42&lt;&gt;"",TMInput!P42,IF(AND($C42=$C43, Q43&lt;&gt;""),Q43, IF(AND($C42=$C44, Q44&lt;&gt;""), Q44,"")))</f>
        <v/>
      </c>
      <c r="R42" s="90" t="str">
        <f>IF(TMInput!Q42&lt;&gt;"", TMInput!Q42, IF(AND(OR($C42&amp;$H42=$C43&amp;$H43, $C42&amp;$I42=$C43&amp;$I43), R43&lt;&gt;""), R43, IF(AND(OR($C42&amp;$H42=$C44&amp;$H44, $C42&amp;$I42=$C44&amp;$I44), R44&lt;&gt;""), R44, IF(AND(OR($C42&amp;$H42=$C45&amp;$H45, $C42&amp;$I42=$C45&amp;$I45), R45&lt;&gt;""), R45, IF(AND(OR($C42&amp;$H42=$C46&amp;$H46, $C42&amp;$I42=$C46&amp;$I46), R46&lt;&gt;""), R46, "")))))</f>
        <v/>
      </c>
      <c r="S42" s="90" t="str">
        <f>IF(TMInput!R42&lt;&gt;"", TMInput!R42, IF(AND(OR($C42&amp;$H42=$C43&amp;$H43, $C42&amp;$I42=$C43&amp;$I43), S43&lt;&gt;""), S43, IF(AND(OR($C42&amp;$H42=$C44&amp;$H44, $C42&amp;$I42=$C44&amp;$I44), S44&lt;&gt;""), S44, IF(AND(OR($C42&amp;$H42=$C45&amp;$H45, $C42&amp;$I42=$C45&amp;$I45), S45&lt;&gt;""), S45, IF(AND(OR($C42&amp;$H42=$C46&amp;$H46, $C42&amp;$I42=$C46&amp;$I46), S46&lt;&gt;""), S46, "")))))</f>
        <v/>
      </c>
      <c r="T42" s="90" t="str">
        <f>IF(TMInput!S42&lt;&gt;"", TMInput!S42, IF(AND(OR($C42&amp;$H42=$C43&amp;$H43, $C42&amp;$I42=$C43&amp;$I43), T43&lt;&gt;""), T43, IF(AND(OR($C42&amp;$H42=$C44&amp;$H44, $C42&amp;$I42=$C44&amp;$I44), T44&lt;&gt;""), T44, IF(AND(OR($C42&amp;$H42=$C45&amp;$H45, $C42&amp;$I42=$C45&amp;$I45), T45&lt;&gt;""), T45, IF(AND(OR($C42&amp;$H42=$C46&amp;$H46, $C42&amp;$I42=$C46&amp;$I46), T46&lt;&gt;""), T46, "")))))</f>
        <v/>
      </c>
      <c r="U42" s="90" t="str">
        <f>IF(TMInput!T42&lt;&gt;"", TMInput!T42, IF(AND($C42=$C43, U43&lt;&gt;""), U43, IF(AND($C42=$C44, U44&lt;&gt;""), U44, IF(AND($C42=$C45, U45&lt;&gt;""), U45, IF(AND($C42=$C46, U46&lt;&gt;""), U46, "")))))</f>
        <v/>
      </c>
      <c r="V42" s="90" t="str">
        <f>IF(TMInput!U42&lt;&gt;"", TMInput!U42, IF(AND($C42=$C43, V43&lt;&gt;""), V43, IF(AND($C42=$C44, V44&lt;&gt;""), V44, IF(AND($C42=$C45, V45&lt;&gt;""), V45, IF(AND($C42=$C46, V46&lt;&gt;""), V46, "")))))</f>
        <v>BT-197(BT-135)-Procedure</v>
      </c>
      <c r="W42" s="90" t="str">
        <f>IF(TMInput!V42&lt;&gt;"", TMInput!V42, IF(AND($C42=$C43, W43&lt;&gt;""), W43, IF(AND($C42=$C44, W44&lt;&gt;""), W44, IF(AND($C42=$C45, W45&lt;&gt;""), W45, IF(AND($C42=$C46, W46&lt;&gt;""), W46, "")))))</f>
        <v>In BT-197(BT-135)-Procedure, Unpublished Justification Code, we link to the at-voc:non-publication-justification controlled list</v>
      </c>
      <c r="X42" s="90" t="str">
        <f>IF(TMInput!W42&lt;&gt;"", TMInput!W42, IF(AND($C42=$C43, X43&lt;&gt;""), X43, IF(AND($C42=$C44, X44&lt;&gt;""), X44, IF(AND($C42=$C45, X45&lt;&gt;""), X45, IF(AND($C42=$C46, X46&lt;&gt;""), X46, "")))))</f>
        <v>BT-198(BT-135)-Procedure</v>
      </c>
      <c r="Y42" s="90" t="str">
        <f>IF(TMInput!X42&lt;&gt;"", TMInput!X42, IF(AND($C42=$C43, Y43&lt;&gt;""), Y43, IF(AND($C42=$C44, Y44&lt;&gt;""), Y44, IF(AND($C42=$C45, Y45&lt;&gt;""), Y45, IF(AND($C42=$C46, Y46&lt;&gt;""), Y46, "")))))</f>
        <v>Unpublished Accessibility Date (Unpublished Access Date below SDK 1.6)</v>
      </c>
      <c r="Z42" s="90" t="str">
        <f>IF(TMInput!Y42&lt;&gt;"", TMInput!Y42, IF(AND($C42=$C43, Z43&lt;&gt;""), Z43, IF(AND($C42=$C44, Z44&lt;&gt;""), Z44, IF(AND($C42=$C45, Z45&lt;&gt;""), Z45, IF(AND($C42=$C46, Z46&lt;&gt;""), Z46, "")))))</f>
        <v>tedm:MG-langString-hasConfidentialityJustification--NonPublishedInformation-ND-DirectAwardJustificationTextUnpublish</v>
      </c>
      <c r="AA42" s="90" t="str">
        <f>IF(TMInput!Z42&lt;&gt;"", TMInput!Z42, IF(AND($C42=$C43, AA43&lt;&gt;""), AA43, IF(AND($C42=$C44, AA44&lt;&gt;""), AA44, IF(AND($C42=$C45, AA45&lt;&gt;""), AA45, IF(AND($C42=$C46, AA46&lt;&gt;""), AA46, "")))))</f>
        <v/>
      </c>
      <c r="AB42" s="90" t="str">
        <f>IF(TMInput!AA42&lt;&gt;"", TMInput!AA42, IF(AND($C42=$C43, AB43&lt;&gt;""), AB43, IF(AND($C42=$C44, AB44&lt;&gt;""), AB44, IF(AND($C42=$C45, AB45&lt;&gt;""), AB45, IF(AND($C42=$C46, AB46&lt;&gt;""), AB46, "")))))</f>
        <v>BT-196(BT-135)-Procedure</v>
      </c>
      <c r="AC42" s="90" t="str">
        <f>IF(TMInput!AB42&lt;&gt;"", TMInput!AB42, IF(AND($C42=$C43, AC43&lt;&gt;""), AC43, IF(AND($C42=$C44, AC44&lt;&gt;""), AC44, IF(AND($C42=$C45, AC45&lt;&gt;""), AC45, IF(AND($C42=$C46, AC46&lt;&gt;""), AC46, "")))))</f>
        <v>Unpublished Justification Description of MG-NonPublishedInformation under ND-DirectAwardJustificationTextUnpublish</v>
      </c>
      <c r="AD42" s="90" t="str">
        <f>IF(TMInput!AC42&lt;&gt;"", TMInput!AC42, IF(AND($C42=$C43, AD43&lt;&gt;""), AD43, IF(AND($C42=$C44, AD44&lt;&gt;""), AD44, IF(AND($C42=$C45, AD45&lt;&gt;""), AD45, IF(AND($C42=$C46, AD46&lt;&gt;""), AD46, "")))))</f>
        <v>BT-196(BT-135)-Procedure-Language</v>
      </c>
      <c r="AE42" s="90" t="str">
        <f>IF(TMInput!AD42&lt;&gt;"", TMInput!AD42, IF(AND($C42=$C43, AE43&lt;&gt;""), AE43, IF(AND($C42=$C44, AE44&lt;&gt;""), AE44, IF(AND($C42=$C45, AE45&lt;&gt;""), AE45, IF(AND($C42=$C46, AE46&lt;&gt;""), AE46, "")))))</f>
        <v>Language of Unpublished Justification Description of MG-NonPublishedInformation under ND-DirectAwardJustificationTextUnpublish</v>
      </c>
    </row>
    <row r="43">
      <c r="A43" s="85" t="b">
        <f t="shared" si="1"/>
        <v>0</v>
      </c>
      <c r="B43" s="90" t="str">
        <f>IF(AND(TMInput!A43="",$C43&lt;&gt;""),B42,TMInput!A43)</f>
        <v>ND-DirectAwardJustificationTextUnpublish.rml.ttl</v>
      </c>
      <c r="C43" s="90" t="str">
        <f>TMInput!B43</f>
        <v>tedm:MG-NonPublishedInformation-ND-DirectAwardJustificationTextUnpublish</v>
      </c>
      <c r="D43" s="85" t="str">
        <f>IF(TMInput!C43&lt;&gt;"", TMInput!C43, IF(AND($C43=$C44, D44&lt;&gt;""), D44, IF(AND($C43=$C45, D45&lt;&gt;""), D45, IF(AND($C43=$C46, D46&lt;&gt;""), D46, IF(AND($C43=$C47, D47&lt;&gt;""), D47, "")))))</f>
        <v/>
      </c>
      <c r="E43" s="90" t="str">
        <f>IF(TMInput!D43&lt;&gt;"",TMInput!D43,IF(AND($C43=$C44, E44&lt;&gt;""),E44, IF(AND($C43=$C45, E45&lt;&gt;""), E45,"")))</f>
        <v/>
      </c>
      <c r="F43" s="90" t="str">
        <f>IF(TMInput!E43&lt;&gt;"",TMInput!E43,IF(AND($C43=$C44, F44&lt;&gt;""),F44, IF(AND($C43=$C45, F45&lt;&gt;""), F45,"")))</f>
        <v/>
      </c>
      <c r="G43" s="85" t="str">
        <f>IF(TMInput!F43&lt;&gt;"",TMInput!F43,IF(AND($C43=$C44, G44&lt;&gt;""),G44, IF(AND($C43=$C45, G45&lt;&gt;""), G45,"")))</f>
        <v/>
      </c>
      <c r="H43" s="87" t="str">
        <f>TMInput!G43</f>
        <v>1.4</v>
      </c>
      <c r="I43" s="87" t="str">
        <f>TMInput!H43</f>
        <v/>
      </c>
      <c r="J43" s="90" t="str">
        <f>IF(TMInput!$A43="",J42,TMInput!I43)</f>
        <v/>
      </c>
      <c r="K43" s="85" t="str">
        <f>IF(TMInput!J43&lt;&gt;"",TMInput!J43,IF(AND($C43=$C44, K44&lt;&gt;""),K44, IF(AND($C43=$C45, K45&lt;&gt;""), K45,"")))</f>
        <v/>
      </c>
      <c r="L43" s="85" t="str">
        <f>IF(TMInput!K43&lt;&gt;"",TMInput!K43,IF(AND($C43=$C44, L44&lt;&gt;""),L44, IF(AND($C43=$C45, L45&lt;&gt;""), L45,"")))</f>
        <v/>
      </c>
      <c r="M43" s="90" t="str">
        <f>IF(TMInput!L43&lt;&gt;"",TMInput!L43,IF(AND($C43=$C44, M44&lt;&gt;""),M44, IF(AND($C43=$C45, M45&lt;&gt;""), M45,"")))</f>
        <v/>
      </c>
      <c r="N43" s="90" t="str">
        <f>IF(TMInput!M43&lt;&gt;"",TMInput!M43,IF(AND($C43=$C44, N44&lt;&gt;""),N44, IF(AND($C43=$C45, N45&lt;&gt;""), N45,"")))</f>
        <v/>
      </c>
      <c r="O43" s="90" t="str">
        <f>IF(TMInput!N43&lt;&gt;"",TMInput!N43,IF(AND($C43=$C44, O44&lt;&gt;""),O44, IF(AND($C43=$C45, O45&lt;&gt;""), O45,"")))</f>
        <v/>
      </c>
      <c r="P43" s="85" t="str">
        <f>IF(TMInput!O43&lt;&gt;"",TMInput!O43,IF(AND($C43=$C44, P44&lt;&gt;""),P44, IF(AND($C43=$C45, P45&lt;&gt;""), P45,"")))</f>
        <v/>
      </c>
      <c r="Q43" s="90" t="str">
        <f>IF(TMInput!P43&lt;&gt;"",TMInput!P43,IF(AND($C43=$C44, Q44&lt;&gt;""),Q44, IF(AND($C43=$C45, Q45&lt;&gt;""), Q45,"")))</f>
        <v/>
      </c>
      <c r="R43" s="90" t="str">
        <f>IF(TMInput!Q43&lt;&gt;"", TMInput!Q43, IF(AND(OR($C43&amp;$H43=$C44&amp;$H44, $C43&amp;$I43=$C44&amp;$I44), R44&lt;&gt;""), R44, IF(AND(OR($C43&amp;$H43=$C45&amp;$H45, $C43&amp;$I43=$C45&amp;$I45), R45&lt;&gt;""), R45, IF(AND(OR($C43&amp;$H43=$C46&amp;$H46, $C43&amp;$I43=$C46&amp;$I46), R46&lt;&gt;""), R46, IF(AND(OR($C43&amp;$H43=$C47&amp;$H47, $C43&amp;$I43=$C47&amp;$I47), R47&lt;&gt;""), R47, "")))))</f>
        <v/>
      </c>
      <c r="S43" s="90" t="str">
        <f>IF(TMInput!R43&lt;&gt;"", TMInput!R43, IF(AND(OR($C43&amp;$H43=$C44&amp;$H44, $C43&amp;$I43=$C44&amp;$I44), S44&lt;&gt;""), S44, IF(AND(OR($C43&amp;$H43=$C45&amp;$H45, $C43&amp;$I43=$C45&amp;$I45), S45&lt;&gt;""), S45, IF(AND(OR($C43&amp;$H43=$C46&amp;$H46, $C43&amp;$I43=$C46&amp;$I46), S46&lt;&gt;""), S46, IF(AND(OR($C43&amp;$H43=$C47&amp;$H47, $C43&amp;$I43=$C47&amp;$I47), S47&lt;&gt;""), S47, "")))))</f>
        <v/>
      </c>
      <c r="T43" s="90" t="str">
        <f>IF(TMInput!S43&lt;&gt;"", TMInput!S43, IF(AND(OR($C43&amp;$H43=$C44&amp;$H44, $C43&amp;$I43=$C44&amp;$I44), T44&lt;&gt;""), T44, IF(AND(OR($C43&amp;$H43=$C45&amp;$H45, $C43&amp;$I43=$C45&amp;$I45), T45&lt;&gt;""), T45, IF(AND(OR($C43&amp;$H43=$C46&amp;$H46, $C43&amp;$I43=$C46&amp;$I46), T46&lt;&gt;""), T46, IF(AND(OR($C43&amp;$H43=$C47&amp;$H47, $C43&amp;$I43=$C47&amp;$I47), T47&lt;&gt;""), T47, "")))))</f>
        <v/>
      </c>
      <c r="U43" s="90" t="str">
        <f>IF(TMInput!T43&lt;&gt;"", TMInput!T43, IF(AND($C43=$C44, U44&lt;&gt;""), U44, IF(AND($C43=$C45, U45&lt;&gt;""), U45, IF(AND($C43=$C46, U46&lt;&gt;""), U46, IF(AND($C43=$C47, U47&lt;&gt;""), U47, "")))))</f>
        <v/>
      </c>
      <c r="V43" s="90" t="str">
        <f>IF(TMInput!U43&lt;&gt;"", TMInput!U43, IF(AND($C43=$C44, V44&lt;&gt;""), V44, IF(AND($C43=$C45, V45&lt;&gt;""), V45, IF(AND($C43=$C46, V46&lt;&gt;""), V46, IF(AND($C43=$C47, V47&lt;&gt;""), V47, "")))))</f>
        <v>BT-197(BT-135)-Procedure</v>
      </c>
      <c r="W43" s="90" t="str">
        <f>IF(TMInput!V43&lt;&gt;"", TMInput!V43, IF(AND($C43=$C44, W44&lt;&gt;""), W44, IF(AND($C43=$C45, W45&lt;&gt;""), W45, IF(AND($C43=$C46, W46&lt;&gt;""), W46, IF(AND($C43=$C47, W47&lt;&gt;""), W47, "")))))</f>
        <v>In BT-197(BT-135)-Procedure, Unpublished Justification Code, we link to the at-voc:non-publication-justification controlled list</v>
      </c>
      <c r="X43" s="90" t="str">
        <f>IF(TMInput!W43&lt;&gt;"", TMInput!W43, IF(AND($C43=$C44, X44&lt;&gt;""), X44, IF(AND($C43=$C45, X45&lt;&gt;""), X45, IF(AND($C43=$C46, X46&lt;&gt;""), X46, IF(AND($C43=$C47, X47&lt;&gt;""), X47, "")))))</f>
        <v>BT-198(BT-135)-Procedure</v>
      </c>
      <c r="Y43" s="90" t="str">
        <f>IF(TMInput!X43&lt;&gt;"", TMInput!X43, IF(AND($C43=$C44, Y44&lt;&gt;""), Y44, IF(AND($C43=$C45, Y45&lt;&gt;""), Y45, IF(AND($C43=$C46, Y46&lt;&gt;""), Y46, IF(AND($C43=$C47, Y47&lt;&gt;""), Y47, "")))))</f>
        <v>Unpublished Accessibility Date (Unpublished Access Date below SDK 1.6)</v>
      </c>
      <c r="Z43" s="90" t="str">
        <f>IF(TMInput!Y43&lt;&gt;"", TMInput!Y43, IF(AND($C43=$C44, Z44&lt;&gt;""), Z44, IF(AND($C43=$C45, Z45&lt;&gt;""), Z45, IF(AND($C43=$C46, Z46&lt;&gt;""), Z46, IF(AND($C43=$C47, Z47&lt;&gt;""), Z47, "")))))</f>
        <v>tedm:MG-langString-hasConfidentialityJustification--NonPublishedInformation-ND-DirectAwardJustificationTextUnpublish</v>
      </c>
      <c r="AA43" s="90" t="str">
        <f>IF(TMInput!Z43&lt;&gt;"", TMInput!Z43, IF(AND($C43=$C44, AA44&lt;&gt;""), AA44, IF(AND($C43=$C45, AA45&lt;&gt;""), AA45, IF(AND($C43=$C46, AA46&lt;&gt;""), AA46, IF(AND($C43=$C47, AA47&lt;&gt;""), AA47, "")))))</f>
        <v/>
      </c>
      <c r="AB43" s="90" t="str">
        <f>IF(TMInput!AA43&lt;&gt;"", TMInput!AA43, IF(AND($C43=$C44, AB44&lt;&gt;""), AB44, IF(AND($C43=$C45, AB45&lt;&gt;""), AB45, IF(AND($C43=$C46, AB46&lt;&gt;""), AB46, IF(AND($C43=$C47, AB47&lt;&gt;""), AB47, "")))))</f>
        <v/>
      </c>
      <c r="AC43" s="90" t="str">
        <f>IF(TMInput!AB43&lt;&gt;"", TMInput!AB43, IF(AND($C43=$C44, AC44&lt;&gt;""), AC44, IF(AND($C43=$C45, AC45&lt;&gt;""), AC45, IF(AND($C43=$C46, AC46&lt;&gt;""), AC46, IF(AND($C43=$C47, AC47&lt;&gt;""), AC47, "")))))</f>
        <v/>
      </c>
      <c r="AD43" s="90" t="str">
        <f>IF(TMInput!AC43&lt;&gt;"", TMInput!AC43, IF(AND($C43=$C44, AD44&lt;&gt;""), AD44, IF(AND($C43=$C45, AD45&lt;&gt;""), AD45, IF(AND($C43=$C46, AD46&lt;&gt;""), AD46, IF(AND($C43=$C47, AD47&lt;&gt;""), AD47, "")))))</f>
        <v/>
      </c>
      <c r="AE43" s="90" t="str">
        <f>IF(TMInput!AD43&lt;&gt;"", TMInput!AD43, IF(AND($C43=$C44, AE44&lt;&gt;""), AE44, IF(AND($C43=$C45, AE45&lt;&gt;""), AE45, IF(AND($C43=$C46, AE46&lt;&gt;""), AE46, IF(AND($C43=$C47, AE47&lt;&gt;""), AE47, "")))))</f>
        <v/>
      </c>
    </row>
    <row r="44">
      <c r="A44" s="85" t="b">
        <f t="shared" si="1"/>
        <v>0</v>
      </c>
      <c r="B44" s="90" t="str">
        <f>IF(AND(TMInput!A44="",$C44&lt;&gt;""),B43,TMInput!A44)</f>
        <v>ND-DirectAwardJustificationTextUnpublish.rml.ttl</v>
      </c>
      <c r="C44" s="90" t="str">
        <f>TMInput!B44</f>
        <v>tedm:MG-NonPublishedInformation-ND-DirectAwardJustificationTextUnpublish</v>
      </c>
      <c r="D44" s="85" t="str">
        <f>IF(TMInput!C44&lt;&gt;"", TMInput!C44, IF(AND($C44=$C45, D45&lt;&gt;""), D45, IF(AND($C44=$C46, D46&lt;&gt;""), D46, IF(AND($C44=$C47, D47&lt;&gt;""), D47, IF(AND($C44=$C48, D48&lt;&gt;""), D48, "")))))</f>
        <v/>
      </c>
      <c r="E44" s="90" t="str">
        <f>IF(TMInput!D44&lt;&gt;"",TMInput!D44,IF(AND($C44=$C45, E45&lt;&gt;""),E45, IF(AND($C44=$C46, E46&lt;&gt;""), E46,"")))</f>
        <v/>
      </c>
      <c r="F44" s="90" t="str">
        <f>IF(TMInput!E44&lt;&gt;"",TMInput!E44,IF(AND($C44=$C45, F45&lt;&gt;""),F45, IF(AND($C44=$C46, F46&lt;&gt;""), F46,"")))</f>
        <v/>
      </c>
      <c r="G44" s="85" t="str">
        <f>IF(TMInput!F44&lt;&gt;"",TMInput!F44,IF(AND($C44=$C45, G45&lt;&gt;""),G45, IF(AND($C44=$C46, G46&lt;&gt;""), G46,"")))</f>
        <v/>
      </c>
      <c r="H44" s="87" t="str">
        <f>TMInput!G44</f>
        <v>1.4</v>
      </c>
      <c r="I44" s="87" t="str">
        <f>TMInput!H44</f>
        <v>1.5</v>
      </c>
      <c r="J44" s="90" t="str">
        <f>IF(TMInput!$A44="",J43,TMInput!I44)</f>
        <v/>
      </c>
      <c r="K44" s="85" t="str">
        <f>IF(TMInput!J44&lt;&gt;"",TMInput!J44,IF(AND($C44=$C45, K45&lt;&gt;""),K45, IF(AND($C44=$C46, K46&lt;&gt;""), K46,"")))</f>
        <v/>
      </c>
      <c r="L44" s="85" t="str">
        <f>IF(TMInput!K44&lt;&gt;"",TMInput!K44,IF(AND($C44=$C45, L45&lt;&gt;""),L45, IF(AND($C44=$C46, L46&lt;&gt;""), L46,"")))</f>
        <v/>
      </c>
      <c r="M44" s="90" t="str">
        <f>IF(TMInput!L44&lt;&gt;"",TMInput!L44,IF(AND($C44=$C45, M45&lt;&gt;""),M45, IF(AND($C44=$C46, M46&lt;&gt;""), M46,"")))</f>
        <v/>
      </c>
      <c r="N44" s="90" t="str">
        <f>IF(TMInput!M44&lt;&gt;"",TMInput!M44,IF(AND($C44=$C45, N45&lt;&gt;""),N45, IF(AND($C44=$C46, N46&lt;&gt;""), N46,"")))</f>
        <v/>
      </c>
      <c r="O44" s="90" t="str">
        <f>IF(TMInput!N44&lt;&gt;"",TMInput!N44,IF(AND($C44=$C45, O45&lt;&gt;""),O45, IF(AND($C44=$C46, O46&lt;&gt;""), O46,"")))</f>
        <v/>
      </c>
      <c r="P44" s="85" t="str">
        <f>IF(TMInput!O44&lt;&gt;"",TMInput!O44,IF(AND($C44=$C45, P45&lt;&gt;""),P45, IF(AND($C44=$C46, P46&lt;&gt;""), P46,"")))</f>
        <v/>
      </c>
      <c r="Q44" s="90" t="str">
        <f>IF(TMInput!P44&lt;&gt;"",TMInput!P44,IF(AND($C44=$C45, Q45&lt;&gt;""),Q45, IF(AND($C44=$C46, Q46&lt;&gt;""), Q46,"")))</f>
        <v/>
      </c>
      <c r="R44" s="90" t="str">
        <f>IF(TMInput!Q44&lt;&gt;"", TMInput!Q44, IF(AND(OR($C44&amp;$H44=$C45&amp;$H45, $C44&amp;$I44=$C45&amp;$I45), R45&lt;&gt;""), R45, IF(AND(OR($C44&amp;$H44=$C46&amp;$H46, $C44&amp;$I44=$C46&amp;$I46), R46&lt;&gt;""), R46, IF(AND(OR($C44&amp;$H44=$C47&amp;$H47, $C44&amp;$I44=$C47&amp;$I47), R47&lt;&gt;""), R47, IF(AND(OR($C44&amp;$H44=$C48&amp;$H48, $C44&amp;$I44=$C48&amp;$I48), R48&lt;&gt;""), R48, "")))))</f>
        <v/>
      </c>
      <c r="S44" s="90" t="str">
        <f>IF(TMInput!R44&lt;&gt;"", TMInput!R44, IF(AND(OR($C44&amp;$H44=$C45&amp;$H45, $C44&amp;$I44=$C45&amp;$I45), S45&lt;&gt;""), S45, IF(AND(OR($C44&amp;$H44=$C46&amp;$H46, $C44&amp;$I44=$C46&amp;$I46), S46&lt;&gt;""), S46, IF(AND(OR($C44&amp;$H44=$C47&amp;$H47, $C44&amp;$I44=$C47&amp;$I47), S47&lt;&gt;""), S47, IF(AND(OR($C44&amp;$H44=$C48&amp;$H48, $C44&amp;$I44=$C48&amp;$I48), S48&lt;&gt;""), S48, "")))))</f>
        <v/>
      </c>
      <c r="T44" s="90" t="str">
        <f>IF(TMInput!S44&lt;&gt;"", TMInput!S44, IF(AND(OR($C44&amp;$H44=$C45&amp;$H45, $C44&amp;$I44=$C45&amp;$I45), T45&lt;&gt;""), T45, IF(AND(OR($C44&amp;$H44=$C46&amp;$H46, $C44&amp;$I44=$C46&amp;$I46), T46&lt;&gt;""), T46, IF(AND(OR($C44&amp;$H44=$C47&amp;$H47, $C44&amp;$I44=$C47&amp;$I47), T47&lt;&gt;""), T47, IF(AND(OR($C44&amp;$H44=$C48&amp;$H48, $C44&amp;$I44=$C48&amp;$I48), T48&lt;&gt;""), T48, "")))))</f>
        <v/>
      </c>
      <c r="U44" s="90" t="str">
        <f>IF(TMInput!T44&lt;&gt;"", TMInput!T44, IF(AND($C44=$C45, U45&lt;&gt;""), U45, IF(AND($C44=$C46, U46&lt;&gt;""), U46, IF(AND($C44=$C47, U47&lt;&gt;""), U47, IF(AND($C44=$C48, U48&lt;&gt;""), U48, "")))))</f>
        <v/>
      </c>
      <c r="V44" s="90" t="str">
        <f>IF(TMInput!U44&lt;&gt;"", TMInput!U44, IF(AND($C44=$C45, V45&lt;&gt;""), V45, IF(AND($C44=$C46, V46&lt;&gt;""), V46, IF(AND($C44=$C47, V47&lt;&gt;""), V47, IF(AND($C44=$C48, V48&lt;&gt;""), V48, "")))))</f>
        <v/>
      </c>
      <c r="W44" s="90" t="str">
        <f>IF(TMInput!V44&lt;&gt;"", TMInput!V44, IF(AND($C44=$C45, W45&lt;&gt;""), W45, IF(AND($C44=$C46, W46&lt;&gt;""), W46, IF(AND($C44=$C47, W47&lt;&gt;""), W47, IF(AND($C44=$C48, W48&lt;&gt;""), W48, "")))))</f>
        <v/>
      </c>
      <c r="X44" s="90" t="str">
        <f>IF(TMInput!W44&lt;&gt;"", TMInput!W44, IF(AND($C44=$C45, X45&lt;&gt;""), X45, IF(AND($C44=$C46, X46&lt;&gt;""), X46, IF(AND($C44=$C47, X47&lt;&gt;""), X47, IF(AND($C44=$C48, X48&lt;&gt;""), X48, "")))))</f>
        <v>BT-198(BT-135)-Procedure</v>
      </c>
      <c r="Y44" s="90" t="str">
        <f>IF(TMInput!X44&lt;&gt;"", TMInput!X44, IF(AND($C44=$C45, Y45&lt;&gt;""), Y45, IF(AND($C44=$C46, Y46&lt;&gt;""), Y46, IF(AND($C44=$C47, Y47&lt;&gt;""), Y47, IF(AND($C44=$C48, Y48&lt;&gt;""), Y48, "")))))</f>
        <v>Unpublished Accessibility Date (Unpublished Access Date below SDK 1.6)</v>
      </c>
      <c r="Z44" s="90" t="str">
        <f>IF(TMInput!Y44&lt;&gt;"", TMInput!Y44, IF(AND($C44=$C45, Z45&lt;&gt;""), Z45, IF(AND($C44=$C46, Z46&lt;&gt;""), Z46, IF(AND($C44=$C47, Z47&lt;&gt;""), Z47, IF(AND($C44=$C48, Z48&lt;&gt;""), Z48, "")))))</f>
        <v>tedm:MG-langString-hasConfidentialityJustification--NonPublishedInformation-ND-DirectAwardJustificationTextUnpublish</v>
      </c>
      <c r="AA44" s="90" t="str">
        <f>IF(TMInput!Z44&lt;&gt;"", TMInput!Z44, IF(AND($C44=$C45, AA45&lt;&gt;""), AA45, IF(AND($C44=$C46, AA46&lt;&gt;""), AA46, IF(AND($C44=$C47, AA47&lt;&gt;""), AA47, IF(AND($C44=$C48, AA48&lt;&gt;""), AA48, "")))))</f>
        <v/>
      </c>
      <c r="AB44" s="90" t="str">
        <f>IF(TMInput!AA44&lt;&gt;"", TMInput!AA44, IF(AND($C44=$C45, AB45&lt;&gt;""), AB45, IF(AND($C44=$C46, AB46&lt;&gt;""), AB46, IF(AND($C44=$C47, AB47&lt;&gt;""), AB47, IF(AND($C44=$C48, AB48&lt;&gt;""), AB48, "")))))</f>
        <v/>
      </c>
      <c r="AC44" s="90" t="str">
        <f>IF(TMInput!AB44&lt;&gt;"", TMInput!AB44, IF(AND($C44=$C45, AC45&lt;&gt;""), AC45, IF(AND($C44=$C46, AC46&lt;&gt;""), AC46, IF(AND($C44=$C47, AC47&lt;&gt;""), AC47, IF(AND($C44=$C48, AC48&lt;&gt;""), AC48, "")))))</f>
        <v/>
      </c>
      <c r="AD44" s="90" t="str">
        <f>IF(TMInput!AC44&lt;&gt;"", TMInput!AC44, IF(AND($C44=$C45, AD45&lt;&gt;""), AD45, IF(AND($C44=$C46, AD46&lt;&gt;""), AD46, IF(AND($C44=$C47, AD47&lt;&gt;""), AD47, IF(AND($C44=$C48, AD48&lt;&gt;""), AD48, "")))))</f>
        <v/>
      </c>
      <c r="AE44" s="90" t="str">
        <f>IF(TMInput!AD44&lt;&gt;"", TMInput!AD44, IF(AND($C44=$C45, AE45&lt;&gt;""), AE45, IF(AND($C44=$C46, AE46&lt;&gt;""), AE46, IF(AND($C44=$C47, AE47&lt;&gt;""), AE47, IF(AND($C44=$C48, AE48&lt;&gt;""), AE48, "")))))</f>
        <v/>
      </c>
    </row>
    <row r="45">
      <c r="A45" s="85" t="b">
        <f t="shared" si="1"/>
        <v>0</v>
      </c>
      <c r="B45" s="90" t="str">
        <f>IF(AND(TMInput!A45="",$C45&lt;&gt;""),B44,TMInput!A45)</f>
        <v>ND-DirectAwardJustificationTextUnpublish.rml.ttl</v>
      </c>
      <c r="C45" s="90" t="str">
        <f>TMInput!B45</f>
        <v>tedm:MG-NonPublishedInformation-ND-DirectAwardJustificationTextUnpublish</v>
      </c>
      <c r="D45" s="85" t="str">
        <f>IF(TMInput!C45&lt;&gt;"", TMInput!C45, IF(AND($C45=$C46, D46&lt;&gt;""), D46, IF(AND($C45=$C47, D47&lt;&gt;""), D47, IF(AND($C45=$C48, D48&lt;&gt;""), D48, IF(AND($C45=$C49, D49&lt;&gt;""), D49, "")))))</f>
        <v/>
      </c>
      <c r="E45" s="90" t="str">
        <f>IF(TMInput!D45&lt;&gt;"",TMInput!D45,IF(AND($C45=$C46, E46&lt;&gt;""),E46, IF(AND($C45=$C47, E47&lt;&gt;""), E47,"")))</f>
        <v/>
      </c>
      <c r="F45" s="90" t="str">
        <f>IF(TMInput!E45&lt;&gt;"",TMInput!E45,IF(AND($C45=$C46, F46&lt;&gt;""),F46, IF(AND($C45=$C47, F47&lt;&gt;""), F47,"")))</f>
        <v/>
      </c>
      <c r="G45" s="85" t="str">
        <f>IF(TMInput!F45&lt;&gt;"",TMInput!F45,IF(AND($C45=$C46, G46&lt;&gt;""),G46, IF(AND($C45=$C47, G47&lt;&gt;""), G47,"")))</f>
        <v/>
      </c>
      <c r="H45" s="87" t="str">
        <f>TMInput!G45</f>
        <v>1.6</v>
      </c>
      <c r="I45" s="87" t="str">
        <f>TMInput!H45</f>
        <v/>
      </c>
      <c r="J45" s="90" t="str">
        <f>IF(TMInput!$A45="",J44,TMInput!I45)</f>
        <v/>
      </c>
      <c r="K45" s="85" t="str">
        <f>IF(TMInput!J45&lt;&gt;"",TMInput!J45,IF(AND($C45=$C46, K46&lt;&gt;""),K46, IF(AND($C45=$C47, K47&lt;&gt;""), K47,"")))</f>
        <v/>
      </c>
      <c r="L45" s="85" t="str">
        <f>IF(TMInput!K45&lt;&gt;"",TMInput!K45,IF(AND($C45=$C46, L46&lt;&gt;""),L46, IF(AND($C45=$C47, L47&lt;&gt;""), L47,"")))</f>
        <v/>
      </c>
      <c r="M45" s="90" t="str">
        <f>IF(TMInput!L45&lt;&gt;"",TMInput!L45,IF(AND($C45=$C46, M46&lt;&gt;""),M46, IF(AND($C45=$C47, M47&lt;&gt;""), M47,"")))</f>
        <v/>
      </c>
      <c r="N45" s="90" t="str">
        <f>IF(TMInput!M45&lt;&gt;"",TMInput!M45,IF(AND($C45=$C46, N46&lt;&gt;""),N46, IF(AND($C45=$C47, N47&lt;&gt;""), N47,"")))</f>
        <v/>
      </c>
      <c r="O45" s="90" t="str">
        <f>IF(TMInput!N45&lt;&gt;"",TMInput!N45,IF(AND($C45=$C46, O46&lt;&gt;""),O46, IF(AND($C45=$C47, O47&lt;&gt;""), O47,"")))</f>
        <v/>
      </c>
      <c r="P45" s="85" t="str">
        <f>IF(TMInput!O45&lt;&gt;"",TMInput!O45,IF(AND($C45=$C46, P46&lt;&gt;""),P46, IF(AND($C45=$C47, P47&lt;&gt;""), P47,"")))</f>
        <v/>
      </c>
      <c r="Q45" s="90" t="str">
        <f>IF(TMInput!P45&lt;&gt;"",TMInput!P45,IF(AND($C45=$C46, Q46&lt;&gt;""),Q46, IF(AND($C45=$C47, Q47&lt;&gt;""), Q47,"")))</f>
        <v/>
      </c>
      <c r="R45" s="90" t="str">
        <f>IF(TMInput!Q45&lt;&gt;"", TMInput!Q45, IF(AND(OR($C45&amp;$H45=$C46&amp;$H46, $C45&amp;$I45=$C46&amp;$I46), R46&lt;&gt;""), R46, IF(AND(OR($C45&amp;$H45=$C47&amp;$H47, $C45&amp;$I45=$C47&amp;$I47), R47&lt;&gt;""), R47, IF(AND(OR($C45&amp;$H45=$C48&amp;$H48, $C45&amp;$I45=$C48&amp;$I48), R48&lt;&gt;""), R48, IF(AND(OR($C45&amp;$H45=$C49&amp;$H49, $C45&amp;$I45=$C49&amp;$I49), R49&lt;&gt;""), R49, "")))))</f>
        <v/>
      </c>
      <c r="S45" s="90" t="str">
        <f>IF(TMInput!R45&lt;&gt;"", TMInput!R45, IF(AND(OR($C45&amp;$H45=$C46&amp;$H46, $C45&amp;$I45=$C46&amp;$I46), S46&lt;&gt;""), S46, IF(AND(OR($C45&amp;$H45=$C47&amp;$H47, $C45&amp;$I45=$C47&amp;$I47), S47&lt;&gt;""), S47, IF(AND(OR($C45&amp;$H45=$C48&amp;$H48, $C45&amp;$I45=$C48&amp;$I48), S48&lt;&gt;""), S48, IF(AND(OR($C45&amp;$H45=$C49&amp;$H49, $C45&amp;$I45=$C49&amp;$I49), S49&lt;&gt;""), S49, "")))))</f>
        <v/>
      </c>
      <c r="T45" s="90" t="str">
        <f>IF(TMInput!S45&lt;&gt;"", TMInput!S45, IF(AND(OR($C45&amp;$H45=$C46&amp;$H46, $C45&amp;$I45=$C46&amp;$I46), T46&lt;&gt;""), T46, IF(AND(OR($C45&amp;$H45=$C47&amp;$H47, $C45&amp;$I45=$C47&amp;$I47), T47&lt;&gt;""), T47, IF(AND(OR($C45&amp;$H45=$C48&amp;$H48, $C45&amp;$I45=$C48&amp;$I48), T48&lt;&gt;""), T48, IF(AND(OR($C45&amp;$H45=$C49&amp;$H49, $C45&amp;$I45=$C49&amp;$I49), T49&lt;&gt;""), T49, "")))))</f>
        <v/>
      </c>
      <c r="U45" s="90" t="str">
        <f>IF(TMInput!T45&lt;&gt;"", TMInput!T45, IF(AND($C45=$C46, U46&lt;&gt;""), U46, IF(AND($C45=$C47, U47&lt;&gt;""), U47, IF(AND($C45=$C48, U48&lt;&gt;""), U48, IF(AND($C45=$C49, U49&lt;&gt;""), U49, "")))))</f>
        <v/>
      </c>
      <c r="V45" s="90" t="str">
        <f>IF(TMInput!U45&lt;&gt;"", TMInput!U45, IF(AND($C45=$C46, V46&lt;&gt;""), V46, IF(AND($C45=$C47, V47&lt;&gt;""), V47, IF(AND($C45=$C48, V48&lt;&gt;""), V48, IF(AND($C45=$C49, V49&lt;&gt;""), V49, "")))))</f>
        <v/>
      </c>
      <c r="W45" s="90" t="str">
        <f>IF(TMInput!V45&lt;&gt;"", TMInput!V45, IF(AND($C45=$C46, W46&lt;&gt;""), W46, IF(AND($C45=$C47, W47&lt;&gt;""), W47, IF(AND($C45=$C48, W48&lt;&gt;""), W48, IF(AND($C45=$C49, W49&lt;&gt;""), W49, "")))))</f>
        <v/>
      </c>
      <c r="X45" s="90" t="str">
        <f>IF(TMInput!W45&lt;&gt;"", TMInput!W45, IF(AND($C45=$C46, X46&lt;&gt;""), X46, IF(AND($C45=$C47, X47&lt;&gt;""), X47, IF(AND($C45=$C48, X48&lt;&gt;""), X48, IF(AND($C45=$C49, X49&lt;&gt;""), X49, "")))))</f>
        <v/>
      </c>
      <c r="Y45" s="90" t="str">
        <f>IF(TMInput!X45&lt;&gt;"", TMInput!X45, IF(AND($C45=$C46, Y46&lt;&gt;""), Y46, IF(AND($C45=$C47, Y47&lt;&gt;""), Y47, IF(AND($C45=$C48, Y48&lt;&gt;""), Y48, IF(AND($C45=$C49, Y49&lt;&gt;""), Y49, "")))))</f>
        <v/>
      </c>
      <c r="Z45" s="90" t="str">
        <f>IF(TMInput!Y45&lt;&gt;"", TMInput!Y45, IF(AND($C45=$C46, Z46&lt;&gt;""), Z46, IF(AND($C45=$C47, Z47&lt;&gt;""), Z47, IF(AND($C45=$C48, Z48&lt;&gt;""), Z48, IF(AND($C45=$C49, Z49&lt;&gt;""), Z49, "")))))</f>
        <v>tedm:MG-langString-hasConfidentialityJustification--NonPublishedInformation-ND-DirectAwardJustificationTextUnpublish</v>
      </c>
      <c r="AA45" s="90" t="str">
        <f>IF(TMInput!Z45&lt;&gt;"", TMInput!Z45, IF(AND($C45=$C46, AA46&lt;&gt;""), AA46, IF(AND($C45=$C47, AA47&lt;&gt;""), AA47, IF(AND($C45=$C48, AA48&lt;&gt;""), AA48, IF(AND($C45=$C49, AA49&lt;&gt;""), AA49, "")))))</f>
        <v/>
      </c>
      <c r="AB45" s="90" t="str">
        <f>IF(TMInput!AA45&lt;&gt;"", TMInput!AA45, IF(AND($C45=$C46, AB46&lt;&gt;""), AB46, IF(AND($C45=$C47, AB47&lt;&gt;""), AB47, IF(AND($C45=$C48, AB48&lt;&gt;""), AB48, IF(AND($C45=$C49, AB49&lt;&gt;""), AB49, "")))))</f>
        <v/>
      </c>
      <c r="AC45" s="90" t="str">
        <f>IF(TMInput!AB45&lt;&gt;"", TMInput!AB45, IF(AND($C45=$C46, AC46&lt;&gt;""), AC46, IF(AND($C45=$C47, AC47&lt;&gt;""), AC47, IF(AND($C45=$C48, AC48&lt;&gt;""), AC48, IF(AND($C45=$C49, AC49&lt;&gt;""), AC49, "")))))</f>
        <v/>
      </c>
      <c r="AD45" s="90" t="str">
        <f>IF(TMInput!AC45&lt;&gt;"", TMInput!AC45, IF(AND($C45=$C46, AD46&lt;&gt;""), AD46, IF(AND($C45=$C47, AD47&lt;&gt;""), AD47, IF(AND($C45=$C48, AD48&lt;&gt;""), AD48, IF(AND($C45=$C49, AD49&lt;&gt;""), AD49, "")))))</f>
        <v/>
      </c>
      <c r="AE45" s="90" t="str">
        <f>IF(TMInput!AD45&lt;&gt;"", TMInput!AD45, IF(AND($C45=$C46, AE46&lt;&gt;""), AE46, IF(AND($C45=$C47, AE47&lt;&gt;""), AE47, IF(AND($C45=$C48, AE48&lt;&gt;""), AE48, IF(AND($C45=$C49, AE49&lt;&gt;""), AE49, "")))))</f>
        <v/>
      </c>
    </row>
    <row r="46">
      <c r="A46" s="85" t="b">
        <f t="shared" si="1"/>
        <v>1</v>
      </c>
      <c r="B46" s="90" t="str">
        <f>IF(AND(TMInput!A46="",$C46&lt;&gt;""),B45,TMInput!A46)</f>
        <v>ND-DirectAwardJustificationPreviousUnpublish.rml.ttl</v>
      </c>
      <c r="C46" s="90" t="str">
        <f>TMInput!B46</f>
        <v>tedm:MG-NonPublishedInformation-ND-DirectAwardJustificationPreviousUnpublish</v>
      </c>
      <c r="D46" s="85" t="str">
        <f>IF(TMInput!C46&lt;&gt;"", TMInput!C46, IF(AND($C46=$C47, D47&lt;&gt;""), D47, IF(AND($C46=$C48, D48&lt;&gt;""), D48, IF(AND($C46=$C49, D49&lt;&gt;""), D49, IF(AND($C46=$C50, D50&lt;&gt;""), D50, "")))))</f>
        <v>MG-NonPublishedInformation</v>
      </c>
      <c r="E46" s="90" t="str">
        <f>IF(TMInput!D46&lt;&gt;"",TMInput!D46,IF(AND($C46=$C47, E47&lt;&gt;""),E47, IF(AND($C46=$C48, E48&lt;&gt;""), E48,"")))</f>
        <v>ND-DirectAwardJustificationPreviousUnpublish</v>
      </c>
      <c r="F46" s="90" t="str">
        <f>IF(TMInput!E46&lt;&gt;"",TMInput!E46,IF(AND($C46=$C47, F47&lt;&gt;""),F47, IF(AND($C46=$C48, F48&lt;&gt;""), F48,"")))</f>
        <v>/*/cac:TenderingProcess/cac:ProcessJustification[cbc:ProcessReasonCode/@listName='direct-award-justification']/ext:UBLExtensions/ext:UBLExtension/ext:ExtensionContent/efext:EformsExtension/efac:FieldsPrivacy[efbc:FieldIdentifierCode/text()='dir-awa-pre']</v>
      </c>
      <c r="G46" s="85" t="str">
        <f>IF(TMInput!F46&lt;&gt;"",TMInput!F46,IF(AND($C46=$C47, G47&lt;&gt;""),G47, IF(AND($C46=$C48, G48&lt;&gt;""), G48,"")))</f>
        <v>efbc:FieldIdentifierCode/text()='dir-awa-pre'</v>
      </c>
      <c r="H46" s="87" t="str">
        <f>TMInput!G46</f>
        <v>1.4</v>
      </c>
      <c r="I46" s="87" t="str">
        <f>TMInput!H46</f>
        <v/>
      </c>
      <c r="J46" s="90" t="str">
        <f>IF(TMInput!$A46="",J45,TMInput!I46)</f>
        <v/>
      </c>
      <c r="K46" s="85" t="str">
        <f>IF(TMInput!J46&lt;&gt;"",TMInput!J46,IF(AND($C46=$C47, K47&lt;&gt;""),K47, IF(AND($C46=$C48, K48&lt;&gt;""), K48,"")))</f>
        <v>MG-Procedure</v>
      </c>
      <c r="L46" s="85" t="str">
        <f>IF(TMInput!K46&lt;&gt;"",TMInput!K46,IF(AND($C46=$C47, L47&lt;&gt;""),L47, IF(AND($C46=$C48, L48&lt;&gt;""), L48,"")))</f>
        <v>ND-Root</v>
      </c>
      <c r="M46" s="90" t="str">
        <f>IF(TMInput!L46&lt;&gt;"",TMInput!L46,IF(AND($C46=$C47, M47&lt;&gt;""),M47, IF(AND($C46=$C48, M48&lt;&gt;""), M48,"")))</f>
        <v>ND-DirectAwardJustificationPreviousUnpublish (concernsMaskedObject)</v>
      </c>
      <c r="N46" s="90" t="str">
        <f>IF(TMInput!M46&lt;&gt;"",TMInput!M46,IF(AND($C46=$C47, N47&lt;&gt;""),N47, IF(AND($C46=$C48, N48&lt;&gt;""), N48,"")))</f>
        <v>Connection from NonPublishedInformation to Procedure under MG-Procedure_ND-Root</v>
      </c>
      <c r="O46" s="90" t="str">
        <f>IF(TMInput!N46&lt;&gt;"",TMInput!N46,IF(AND($C46=$C47, O47&lt;&gt;""),O47, IF(AND($C46=$C48, O48&lt;&gt;""), O48,"")))</f>
        <v>tedm:MG-Procedure_ND-Root</v>
      </c>
      <c r="P46" s="85" t="str">
        <f>IF(TMInput!O46&lt;&gt;"",TMInput!O46,IF(AND($C46=$C47, P47&lt;&gt;""),P47, IF(AND($C46=$C48, P48&lt;&gt;""), P48,"")))</f>
        <v>ext:UBLExtensions/ext:UBLExtension/ext:ExtensionContent/efext:EformsExtension/efac:FieldsPrivacy</v>
      </c>
      <c r="Q46" s="90" t="str">
        <f>IF(TMInput!P46&lt;&gt;"",TMInput!P46,IF(AND($C46=$C47, Q47&lt;&gt;""),Q47, IF(AND($C46=$C48, Q48&lt;&gt;""), Q48,"")))</f>
        <v>../../../../..</v>
      </c>
      <c r="R46" s="90" t="str">
        <f>IF(TMInput!Q46&lt;&gt;"", TMInput!Q46, IF(AND(OR($C46&amp;$H46=$C47&amp;$H47, $C46&amp;$I46=$C47&amp;$I47), R47&lt;&gt;""), R47, IF(AND(OR($C46&amp;$H46=$C48&amp;$H48, $C46&amp;$I46=$C48&amp;$I48), R48&lt;&gt;""), R48, IF(AND(OR($C46&amp;$H46=$C49&amp;$H49, $C46&amp;$I46=$C49&amp;$I49), R49&lt;&gt;""), R49, IF(AND(OR($C46&amp;$H46=$C50&amp;$H50, $C46&amp;$I46=$C50&amp;$I50), R50&lt;&gt;""), R50, "")))))</f>
        <v>BT-195(BT-1252)-Procedure</v>
      </c>
      <c r="S46" s="90" t="str">
        <f>IF(TMInput!R46&lt;&gt;"", TMInput!R46, IF(AND(OR($C46&amp;$H46=$C47&amp;$H47, $C46&amp;$I46=$C47&amp;$I47), S47&lt;&gt;""), S47, IF(AND(OR($C46&amp;$H46=$C48&amp;$H48, $C46&amp;$I46=$C48&amp;$I48), S48&lt;&gt;""), S48, IF(AND(OR($C46&amp;$H46=$C49&amp;$H49, $C46&amp;$I46=$C49&amp;$I49), S49&lt;&gt;""), S49, IF(AND(OR($C46&amp;$H46=$C50&amp;$H50, $C46&amp;$I46=$C50&amp;$I50), S50&lt;&gt;""), S50, "")))))</f>
        <v>The field BT-195(BT-1252)-Procedure, Unpublished Identifier, specifies information to generate the URI of the masked property</v>
      </c>
      <c r="T46" s="90" t="str">
        <f>IF(TMInput!S46&lt;&gt;"", TMInput!S46, IF(AND(OR($C46&amp;$H46=$C47&amp;$H47, $C46&amp;$I46=$C47&amp;$I47), T47&lt;&gt;""), T47, IF(AND(OR($C46&amp;$H46=$C48&amp;$H48, $C46&amp;$I46=$C48&amp;$I48), T48&lt;&gt;""), T48, IF(AND(OR($C46&amp;$H46=$C49&amp;$H49, $C46&amp;$I46=$C49&amp;$I49), T49&lt;&gt;""), T49, IF(AND(OR($C46&amp;$H46=$C50&amp;$H50, $C46&amp;$I46=$C50&amp;$I50), T50&lt;&gt;""), T50, "")))))</f>
        <v>efbc:FieldIdentifierCode/text() = 'dir-awa-pre'</v>
      </c>
      <c r="U46" s="92" t="str">
        <f>IF(TMInput!T46&lt;&gt;"", TMInput!T46, IF(AND($C46=$C47, U47&lt;&gt;""), U47, IF(AND($C46=$C48, U48&lt;&gt;""), U48, IF(AND($C46=$C49, U49&lt;&gt;""), U49, IF(AND($C46=$C50, U50&lt;&gt;""), U50, "")))))</f>
        <v>http://www.w3.org/ns/adms#identifier</v>
      </c>
      <c r="V46" s="90" t="str">
        <f>IF(TMInput!U46&lt;&gt;"", TMInput!U46, IF(AND($C46=$C47, V47&lt;&gt;""), V47, IF(AND($C46=$C48, V48&lt;&gt;""), V48, IF(AND($C46=$C49, V49&lt;&gt;""), V49, IF(AND($C46=$C50, V50&lt;&gt;""), V50, "")))))</f>
        <v>BT-197(BT-1252)-Procedure</v>
      </c>
      <c r="W46" s="90" t="str">
        <f>IF(TMInput!V46&lt;&gt;"", TMInput!V46, IF(AND($C46=$C47, W47&lt;&gt;""), W47, IF(AND($C46=$C48, W48&lt;&gt;""), W48, IF(AND($C46=$C49, W49&lt;&gt;""), W49, IF(AND($C46=$C50, W50&lt;&gt;""), W50, "")))))</f>
        <v>In BT-197(BT-1252)-Procedure, Unpublished Justification Code, we link to the at-voc:non-publication-justification controlled list</v>
      </c>
      <c r="X46" s="90" t="str">
        <f>IF(TMInput!W46&lt;&gt;"", TMInput!W46, IF(AND($C46=$C47, X47&lt;&gt;""), X47, IF(AND($C46=$C48, X48&lt;&gt;""), X48, IF(AND($C46=$C49, X49&lt;&gt;""), X49, IF(AND($C46=$C50, X50&lt;&gt;""), X50, "")))))</f>
        <v>BT-198(BT-1252)-Procedure</v>
      </c>
      <c r="Y46" s="90" t="str">
        <f>IF(TMInput!X46&lt;&gt;"", TMInput!X46, IF(AND($C46=$C47, Y47&lt;&gt;""), Y47, IF(AND($C46=$C48, Y48&lt;&gt;""), Y48, IF(AND($C46=$C49, Y49&lt;&gt;""), Y49, IF(AND($C46=$C50, Y50&lt;&gt;""), Y50, "")))))</f>
        <v>Unpublished Accessibility Date (Unpublished Access Date below SDK 1.6)</v>
      </c>
      <c r="Z46" s="90" t="str">
        <f>IF(TMInput!Y46&lt;&gt;"", TMInput!Y46, IF(AND($C46=$C47, Z47&lt;&gt;""), Z47, IF(AND($C46=$C48, Z48&lt;&gt;""), Z48, IF(AND($C46=$C49, Z49&lt;&gt;""), Z49, IF(AND($C46=$C50, Z50&lt;&gt;""), Z50, "")))))</f>
        <v>tedm:MG-langString-hasConfidentialityJustification--NonPublishedInformation-ND-DirectAwardJustificationPreviousUnpublish</v>
      </c>
      <c r="AA46" s="90" t="str">
        <f>IF(TMInput!Z46&lt;&gt;"", TMInput!Z46, IF(AND($C46=$C47, AA47&lt;&gt;""), AA47, IF(AND($C46=$C48, AA48&lt;&gt;""), AA48, IF(AND($C46=$C49, AA49&lt;&gt;""), AA49, IF(AND($C46=$C50, AA50&lt;&gt;""), AA50, "")))))</f>
        <v>/*/cac:TenderingProcess/cac:ProcessJustification[cbc:ProcessReasonCode/@listName='direct-award-justification']/ext:UBLExtensions/ext:UBLExtension/ext:ExtensionContent/efext:EformsExtension/efac:FieldsPrivacy[efbc:FieldIdentifierCode/text()='dir-awa-pre']/efbc:ReasonDescription</v>
      </c>
      <c r="AB46" s="90" t="str">
        <f>IF(TMInput!AA46&lt;&gt;"", TMInput!AA46, IF(AND($C46=$C47, AB47&lt;&gt;""), AB47, IF(AND($C46=$C48, AB48&lt;&gt;""), AB48, IF(AND($C46=$C49, AB49&lt;&gt;""), AB49, IF(AND($C46=$C50, AB50&lt;&gt;""), AB50, "")))))</f>
        <v>BT-196(BT-1252)-Procedure</v>
      </c>
      <c r="AC46" s="90" t="str">
        <f>IF(TMInput!AB46&lt;&gt;"", TMInput!AB46, IF(AND($C46=$C47, AC47&lt;&gt;""), AC47, IF(AND($C46=$C48, AC48&lt;&gt;""), AC48, IF(AND($C46=$C49, AC49&lt;&gt;""), AC49, IF(AND($C46=$C50, AC50&lt;&gt;""), AC50, "")))))</f>
        <v>Unpublished Justification Description of MG-NonPublishedInformation under ND-DirectAwardJustificationPreviousUnpublish</v>
      </c>
      <c r="AD46" s="90" t="str">
        <f>IF(TMInput!AC46&lt;&gt;"", TMInput!AC46, IF(AND($C46=$C47, AD47&lt;&gt;""), AD47, IF(AND($C46=$C48, AD48&lt;&gt;""), AD48, IF(AND($C46=$C49, AD49&lt;&gt;""), AD49, IF(AND($C46=$C50, AD50&lt;&gt;""), AD50, "")))))</f>
        <v>BT-196(BT-1252)-Procedure-Language</v>
      </c>
      <c r="AE46" s="90" t="str">
        <f>IF(TMInput!AD46&lt;&gt;"", TMInput!AD46, IF(AND($C46=$C47, AE47&lt;&gt;""), AE47, IF(AND($C46=$C48, AE48&lt;&gt;""), AE48, IF(AND($C46=$C49, AE49&lt;&gt;""), AE49, IF(AND($C46=$C50, AE50&lt;&gt;""), AE50, "")))))</f>
        <v>Language of Unpublished Justification Description of MG-NonPublishedInformation under ND-DirectAwardJustificationPreviousUnpublish</v>
      </c>
    </row>
    <row r="47">
      <c r="A47" s="85" t="b">
        <f t="shared" si="1"/>
        <v>0</v>
      </c>
      <c r="B47" s="90" t="str">
        <f>IF(AND(TMInput!A47="",$C47&lt;&gt;""),B46,TMInput!A47)</f>
        <v>ND-DirectAwardJustificationPreviousUnpublish.rml.ttl</v>
      </c>
      <c r="C47" s="90" t="str">
        <f>TMInput!B47</f>
        <v>tedm:MG-NonPublishedInformation-ND-DirectAwardJustificationPreviousUnpublish</v>
      </c>
      <c r="D47" s="85" t="str">
        <f>IF(TMInput!C47&lt;&gt;"", TMInput!C47, IF(AND($C47=$C48, D48&lt;&gt;""), D48, IF(AND($C47=$C49, D49&lt;&gt;""), D49, IF(AND($C47=$C50, D50&lt;&gt;""), D50, IF(AND($C47=$C51, D51&lt;&gt;""), D51, "")))))</f>
        <v>MG-NonPublishedInformation</v>
      </c>
      <c r="E47" s="90" t="str">
        <f>IF(TMInput!D47&lt;&gt;"",TMInput!D47,IF(AND($C47=$C48, E48&lt;&gt;""),E48, IF(AND($C47=$C49, E49&lt;&gt;""), E49,"")))</f>
        <v/>
      </c>
      <c r="F47" s="90" t="str">
        <f>IF(TMInput!E47&lt;&gt;"",TMInput!E47,IF(AND($C47=$C48, F48&lt;&gt;""),F48, IF(AND($C47=$C49, F49&lt;&gt;""), F49,"")))</f>
        <v/>
      </c>
      <c r="G47" s="85" t="str">
        <f>IF(TMInput!F47&lt;&gt;"",TMInput!F47,IF(AND($C47=$C48, G48&lt;&gt;""),G48, IF(AND($C47=$C49, G49&lt;&gt;""), G49,"")))</f>
        <v/>
      </c>
      <c r="H47" s="87" t="str">
        <f>TMInput!G47</f>
        <v>1.4</v>
      </c>
      <c r="I47" s="87" t="str">
        <f>TMInput!H47</f>
        <v/>
      </c>
      <c r="J47" s="90" t="str">
        <f>IF(TMInput!$A47="",J46,TMInput!I47)</f>
        <v/>
      </c>
      <c r="K47" s="85" t="str">
        <f>IF(TMInput!J47&lt;&gt;"",TMInput!J47,IF(AND($C47=$C48, K48&lt;&gt;""),K48, IF(AND($C47=$C49, K49&lt;&gt;""), K49,"")))</f>
        <v>MG-Procedure-refersToPreviousProcedure-DirectAwardTerm-isSubjectToTerm-Procedure</v>
      </c>
      <c r="L47" s="85" t="str">
        <f>IF(TMInput!K47&lt;&gt;"",TMInput!K47,IF(AND($C47=$C48, L48&lt;&gt;""),L48, IF(AND($C47=$C49, L49&lt;&gt;""), L49,"")))</f>
        <v>ND-DirectAward</v>
      </c>
      <c r="M47" s="90" t="str">
        <f>IF(TMInput!L47&lt;&gt;"",TMInput!L47,IF(AND($C47=$C48, M48&lt;&gt;""),M48, IF(AND($C47=$C49, M49&lt;&gt;""), M49,"")))</f>
        <v>ND-DirectAwardJustificationPreviousUnpublish (concernsMaskedObject)</v>
      </c>
      <c r="N47" s="90" t="str">
        <f>IF(TMInput!M47&lt;&gt;"",TMInput!M47,IF(AND($C47=$C48, N48&lt;&gt;""),N48, IF(AND($C47=$C49, N49&lt;&gt;""), N49,"")))</f>
        <v>Connection from NonPublishedInformation to Procedure under MG-Procedure-refersToPreviousProcedure-DirectAwardTerm-isSubjectToTerm-Procedure_ND-DirectAward</v>
      </c>
      <c r="O47" s="90" t="str">
        <f>IF(TMInput!N47&lt;&gt;"",TMInput!N47,IF(AND($C47=$C48, O48&lt;&gt;""),O48, IF(AND($C47=$C49, O49&lt;&gt;""), O49,"")))</f>
        <v>tedm:MG-Procedure-refersToPreviousProcedure-DirectAwardTerm-isSubjectToTerm-Procedure_ND-DirectAward</v>
      </c>
      <c r="P47" s="85" t="str">
        <f>IF(TMInput!O47&lt;&gt;"",TMInput!O47,IF(AND($C47=$C48, P48&lt;&gt;""),P48, IF(AND($C47=$C49, P49&lt;&gt;""), P49,"")))</f>
        <v>ext:UBLExtensions/ext:UBLExtension/ext:ExtensionContent/efext:EformsExtension/efac:FieldsPrivacy</v>
      </c>
      <c r="Q47" s="90" t="str">
        <f>IF(TMInput!P47&lt;&gt;"",TMInput!P47,IF(AND($C47=$C48, Q48&lt;&gt;""),Q48, IF(AND($C47=$C49, Q49&lt;&gt;""), Q49,"")))</f>
        <v>../../../../..</v>
      </c>
      <c r="R47" s="90" t="str">
        <f>IF(TMInput!Q47&lt;&gt;"", TMInput!Q47, IF(AND(OR($C47&amp;$H47=$C48&amp;$H48, $C47&amp;$I47=$C48&amp;$I48), R48&lt;&gt;""), R48, IF(AND(OR($C47&amp;$H47=$C49&amp;$H49, $C47&amp;$I47=$C49&amp;$I49), R49&lt;&gt;""), R49, IF(AND(OR($C47&amp;$H47=$C50&amp;$H50, $C47&amp;$I47=$C50&amp;$I50), R50&lt;&gt;""), R50, IF(AND(OR($C47&amp;$H47=$C51&amp;$H51, $C47&amp;$I47=$C51&amp;$I51), R51&lt;&gt;""), R51, "")))))</f>
        <v>BT-195(BT-1252)-Procedure</v>
      </c>
      <c r="S47" s="90" t="str">
        <f>IF(TMInput!R47&lt;&gt;"", TMInput!R47, IF(AND(OR($C47&amp;$H47=$C48&amp;$H48, $C47&amp;$I47=$C48&amp;$I48), S48&lt;&gt;""), S48, IF(AND(OR($C47&amp;$H47=$C49&amp;$H49, $C47&amp;$I47=$C49&amp;$I49), S49&lt;&gt;""), S49, IF(AND(OR($C47&amp;$H47=$C50&amp;$H50, $C47&amp;$I47=$C50&amp;$I50), S50&lt;&gt;""), S50, IF(AND(OR($C47&amp;$H47=$C51&amp;$H51, $C47&amp;$I47=$C51&amp;$I51), S51&lt;&gt;""), S51, "")))))</f>
        <v>The field BT-195(BT-1252)-Procedure, Unpublished Identifier, specifies information to generate the URI of the masked property</v>
      </c>
      <c r="T47" s="90" t="str">
        <f>IF(TMInput!S47&lt;&gt;"", TMInput!S47, IF(AND(OR($C47&amp;$H47=$C48&amp;$H48, $C47&amp;$I47=$C48&amp;$I48), T48&lt;&gt;""), T48, IF(AND(OR($C47&amp;$H47=$C49&amp;$H49, $C47&amp;$I47=$C49&amp;$I49), T49&lt;&gt;""), T49, IF(AND(OR($C47&amp;$H47=$C50&amp;$H50, $C47&amp;$I47=$C50&amp;$I50), T50&lt;&gt;""), T50, IF(AND(OR($C47&amp;$H47=$C51&amp;$H51, $C47&amp;$I47=$C51&amp;$I51), T51&lt;&gt;""), T51, "")))))</f>
        <v>efbc:FieldIdentifierCode/text() = 'dir-awa-pre'</v>
      </c>
      <c r="U47" s="92" t="str">
        <f>IF(TMInput!T47&lt;&gt;"", TMInput!T47, IF(AND($C47=$C48, U48&lt;&gt;""), U48, IF(AND($C47=$C49, U49&lt;&gt;""), U49, IF(AND($C47=$C50, U50&lt;&gt;""), U50, IF(AND($C47=$C51, U51&lt;&gt;""), U51, "")))))</f>
        <v>http://www.w3.org/ns/adms#identifier</v>
      </c>
      <c r="V47" s="90" t="str">
        <f>IF(TMInput!U47&lt;&gt;"", TMInput!U47, IF(AND($C47=$C48, V48&lt;&gt;""), V48, IF(AND($C47=$C49, V49&lt;&gt;""), V49, IF(AND($C47=$C50, V50&lt;&gt;""), V50, IF(AND($C47=$C51, V51&lt;&gt;""), V51, "")))))</f>
        <v>BT-197(BT-1252)-Procedure</v>
      </c>
      <c r="W47" s="90" t="str">
        <f>IF(TMInput!V47&lt;&gt;"", TMInput!V47, IF(AND($C47=$C48, W48&lt;&gt;""), W48, IF(AND($C47=$C49, W49&lt;&gt;""), W49, IF(AND($C47=$C50, W50&lt;&gt;""), W50, IF(AND($C47=$C51, W51&lt;&gt;""), W51, "")))))</f>
        <v>In BT-197(BT-1252)-Procedure, Unpublished Justification Code, we link to the at-voc:non-publication-justification controlled list</v>
      </c>
      <c r="X47" s="90" t="str">
        <f>IF(TMInput!W47&lt;&gt;"", TMInput!W47, IF(AND($C47=$C48, X48&lt;&gt;""), X48, IF(AND($C47=$C49, X49&lt;&gt;""), X49, IF(AND($C47=$C50, X50&lt;&gt;""), X50, IF(AND($C47=$C51, X51&lt;&gt;""), X51, "")))))</f>
        <v>BT-198(BT-1252)-Procedure</v>
      </c>
      <c r="Y47" s="90" t="str">
        <f>IF(TMInput!X47&lt;&gt;"", TMInput!X47, IF(AND($C47=$C48, Y48&lt;&gt;""), Y48, IF(AND($C47=$C49, Y49&lt;&gt;""), Y49, IF(AND($C47=$C50, Y50&lt;&gt;""), Y50, IF(AND($C47=$C51, Y51&lt;&gt;""), Y51, "")))))</f>
        <v>Unpublished Accessibility Date (Unpublished Access Date below SDK 1.6)</v>
      </c>
      <c r="Z47" s="90" t="str">
        <f>IF(TMInput!Y47&lt;&gt;"", TMInput!Y47, IF(AND($C47=$C48, Z48&lt;&gt;""), Z48, IF(AND($C47=$C49, Z49&lt;&gt;""), Z49, IF(AND($C47=$C50, Z50&lt;&gt;""), Z50, IF(AND($C47=$C51, Z51&lt;&gt;""), Z51, "")))))</f>
        <v>tedm:MG-langString-hasConfidentialityJustification--NonPublishedInformation-ND-DirectAwardJustificationPreviousUnpublish</v>
      </c>
      <c r="AA47" s="90" t="str">
        <f>IF(TMInput!Z47&lt;&gt;"", TMInput!Z47, IF(AND($C47=$C48, AA48&lt;&gt;""), AA48, IF(AND($C47=$C49, AA49&lt;&gt;""), AA49, IF(AND($C47=$C50, AA50&lt;&gt;""), AA50, IF(AND($C47=$C51, AA51&lt;&gt;""), AA51, "")))))</f>
        <v/>
      </c>
      <c r="AB47" s="90" t="str">
        <f>IF(TMInput!AA47&lt;&gt;"", TMInput!AA47, IF(AND($C47=$C48, AB48&lt;&gt;""), AB48, IF(AND($C47=$C49, AB49&lt;&gt;""), AB49, IF(AND($C47=$C50, AB50&lt;&gt;""), AB50, IF(AND($C47=$C51, AB51&lt;&gt;""), AB51, "")))))</f>
        <v>BT-196(BT-1252)-Procedure</v>
      </c>
      <c r="AC47" s="90" t="str">
        <f>IF(TMInput!AB47&lt;&gt;"", TMInput!AB47, IF(AND($C47=$C48, AC48&lt;&gt;""), AC48, IF(AND($C47=$C49, AC49&lt;&gt;""), AC49, IF(AND($C47=$C50, AC50&lt;&gt;""), AC50, IF(AND($C47=$C51, AC51&lt;&gt;""), AC51, "")))))</f>
        <v>Unpublished Justification Description of MG-NonPublishedInformation under ND-DirectAwardJustificationPreviousUnpublish</v>
      </c>
      <c r="AD47" s="90" t="str">
        <f>IF(TMInput!AC47&lt;&gt;"", TMInput!AC47, IF(AND($C47=$C48, AD48&lt;&gt;""), AD48, IF(AND($C47=$C49, AD49&lt;&gt;""), AD49, IF(AND($C47=$C50, AD50&lt;&gt;""), AD50, IF(AND($C47=$C51, AD51&lt;&gt;""), AD51, "")))))</f>
        <v>BT-196(BT-1252)-Procedure-Language</v>
      </c>
      <c r="AE47" s="90" t="str">
        <f>IF(TMInput!AD47&lt;&gt;"", TMInput!AD47, IF(AND($C47=$C48, AE48&lt;&gt;""), AE48, IF(AND($C47=$C49, AE49&lt;&gt;""), AE49, IF(AND($C47=$C50, AE50&lt;&gt;""), AE50, IF(AND($C47=$C51, AE51&lt;&gt;""), AE51, "")))))</f>
        <v>Language of Unpublished Justification Description of MG-NonPublishedInformation under ND-DirectAwardJustificationPreviousUnpublish</v>
      </c>
    </row>
    <row r="48">
      <c r="A48" s="85" t="b">
        <f t="shared" si="1"/>
        <v>0</v>
      </c>
      <c r="B48" s="90" t="str">
        <f>IF(AND(TMInput!A48="",$C48&lt;&gt;""),B47,TMInput!A48)</f>
        <v>ND-DirectAwardJustificationPreviousUnpublish.rml.ttl</v>
      </c>
      <c r="C48" s="90" t="str">
        <f>TMInput!B48</f>
        <v>tedm:MG-NonPublishedInformation-ND-DirectAwardJustificationPreviousUnpublish</v>
      </c>
      <c r="D48" s="85" t="str">
        <f>IF(TMInput!C48&lt;&gt;"", TMInput!C48, IF(AND($C48=$C49, D49&lt;&gt;""), D49, IF(AND($C48=$C50, D50&lt;&gt;""), D50, IF(AND($C48=$C51, D51&lt;&gt;""), D51, IF(AND($C48=$C52, D52&lt;&gt;""), D52, "")))))</f>
        <v>MG-NonPublishedInformation</v>
      </c>
      <c r="E48" s="90" t="str">
        <f>IF(TMInput!D48&lt;&gt;"",TMInput!D48,IF(AND($C48=$C49, E49&lt;&gt;""),E49, IF(AND($C48=$C50, E50&lt;&gt;""), E50,"")))</f>
        <v/>
      </c>
      <c r="F48" s="90" t="str">
        <f>IF(TMInput!E48&lt;&gt;"",TMInput!E48,IF(AND($C48=$C49, F49&lt;&gt;""),F49, IF(AND($C48=$C50, F50&lt;&gt;""), F50,"")))</f>
        <v/>
      </c>
      <c r="G48" s="85" t="str">
        <f>IF(TMInput!F48&lt;&gt;"",TMInput!F48,IF(AND($C48=$C49, G49&lt;&gt;""),G49, IF(AND($C48=$C50, G50&lt;&gt;""), G50,"")))</f>
        <v/>
      </c>
      <c r="H48" s="87" t="str">
        <f>TMInput!G48</f>
        <v>1.4</v>
      </c>
      <c r="I48" s="87" t="str">
        <f>TMInput!H48</f>
        <v/>
      </c>
      <c r="J48" s="90" t="str">
        <f>IF(TMInput!$A48="",J47,TMInput!I48)</f>
        <v/>
      </c>
      <c r="K48" s="85" t="str">
        <f>IF(TMInput!J48&lt;&gt;"",TMInput!J48,IF(AND($C48=$C49, K49&lt;&gt;""),K49, IF(AND($C48=$C50, K50&lt;&gt;""), K50,"")))</f>
        <v>MG-Procedure-refersToPreviousProcedure-DirectAwardTerm-isSubjectToTerm-Procedure</v>
      </c>
      <c r="L48" s="85" t="str">
        <f>IF(TMInput!K48&lt;&gt;"",TMInput!K48,IF(AND($C48=$C49, L49&lt;&gt;""),L49, IF(AND($C48=$C50, L50&lt;&gt;""), L50,"")))</f>
        <v>ND-DirectAward</v>
      </c>
      <c r="M48" s="90" t="str">
        <f>IF(TMInput!L48&lt;&gt;"",TMInput!L48,IF(AND($C48=$C49, M49&lt;&gt;""),M49, IF(AND($C48=$C50, M50&lt;&gt;""), M50,"")))</f>
        <v>ND-DirectAwardJustificationPreviousUnpublish (concernsMaskedObject)</v>
      </c>
      <c r="N48" s="90" t="str">
        <f>IF(TMInput!M48&lt;&gt;"",TMInput!M48,IF(AND($C48=$C49, N49&lt;&gt;""),N49, IF(AND($C48=$C50, N50&lt;&gt;""), N50,"")))</f>
        <v>Connection from NonPublishedInformation to Procedure under MG-Procedure-refersToPreviousProcedure-DirectAwardTerm-isSubjectToTerm-Procedure_ND-DirectAward</v>
      </c>
      <c r="O48" s="90" t="str">
        <f>IF(TMInput!N48&lt;&gt;"",TMInput!N48,IF(AND($C48=$C49, O49&lt;&gt;""),O49, IF(AND($C48=$C50, O50&lt;&gt;""), O50,"")))</f>
        <v>tedm:MG-Procedure-refersToPreviousProcedure-DirectAwardTerm-isSubjectToTerm-Procedure_ND-DirectAward</v>
      </c>
      <c r="P48" s="85" t="str">
        <f>IF(TMInput!O48&lt;&gt;"",TMInput!O48,IF(AND($C48=$C49, P49&lt;&gt;""),P49, IF(AND($C48=$C50, P50&lt;&gt;""), P50,"")))</f>
        <v>ext:UBLExtensions/ext:UBLExtension/ext:ExtensionContent/efext:EformsExtension/efac:FieldsPrivacy</v>
      </c>
      <c r="Q48" s="90" t="str">
        <f>IF(TMInput!P48&lt;&gt;"",TMInput!P48,IF(AND($C48=$C49, Q49&lt;&gt;""),Q49, IF(AND($C48=$C50, Q50&lt;&gt;""), Q50,"")))</f>
        <v>../../../../..</v>
      </c>
      <c r="R48" s="90" t="str">
        <f>IF(TMInput!Q48&lt;&gt;"", TMInput!Q48, IF(AND(OR($C48&amp;$H48=$C49&amp;$H49, $C48&amp;$I48=$C49&amp;$I49), R49&lt;&gt;""), R49, IF(AND(OR($C48&amp;$H48=$C50&amp;$H50, $C48&amp;$I48=$C50&amp;$I50), R50&lt;&gt;""), R50, IF(AND(OR($C48&amp;$H48=$C51&amp;$H51, $C48&amp;$I48=$C51&amp;$I51), R51&lt;&gt;""), R51, IF(AND(OR($C48&amp;$H48=$C52&amp;$H52, $C48&amp;$I48=$C52&amp;$I52), R52&lt;&gt;""), R52, "")))))</f>
        <v>BT-195(BT-1252)-Procedure</v>
      </c>
      <c r="S48" s="90" t="str">
        <f>IF(TMInput!R48&lt;&gt;"", TMInput!R48, IF(AND(OR($C48&amp;$H48=$C49&amp;$H49, $C48&amp;$I48=$C49&amp;$I49), S49&lt;&gt;""), S49, IF(AND(OR($C48&amp;$H48=$C50&amp;$H50, $C48&amp;$I48=$C50&amp;$I50), S50&lt;&gt;""), S50, IF(AND(OR($C48&amp;$H48=$C51&amp;$H51, $C48&amp;$I48=$C51&amp;$I51), S51&lt;&gt;""), S51, IF(AND(OR($C48&amp;$H48=$C52&amp;$H52, $C48&amp;$I48=$C52&amp;$I52), S52&lt;&gt;""), S52, "")))))</f>
        <v>The field BT-195(BT-1252)-Procedure, Unpublished Identifier, specifies information to generate the URI of the masked property</v>
      </c>
      <c r="T48" s="90" t="str">
        <f>IF(TMInput!S48&lt;&gt;"", TMInput!S48, IF(AND(OR($C48&amp;$H48=$C49&amp;$H49, $C48&amp;$I48=$C49&amp;$I49), T49&lt;&gt;""), T49, IF(AND(OR($C48&amp;$H48=$C50&amp;$H50, $C48&amp;$I48=$C50&amp;$I50), T50&lt;&gt;""), T50, IF(AND(OR($C48&amp;$H48=$C51&amp;$H51, $C48&amp;$I48=$C51&amp;$I51), T51&lt;&gt;""), T51, IF(AND(OR($C48&amp;$H48=$C52&amp;$H52, $C48&amp;$I48=$C52&amp;$I52), T52&lt;&gt;""), T52, "")))))</f>
        <v>efbc:FieldIdentifierCode/text() = 'dir-awa-pre'</v>
      </c>
      <c r="U48" s="92" t="str">
        <f>IF(TMInput!T48&lt;&gt;"", TMInput!T48, IF(AND($C48=$C49, U49&lt;&gt;""), U49, IF(AND($C48=$C50, U50&lt;&gt;""), U50, IF(AND($C48=$C51, U51&lt;&gt;""), U51, IF(AND($C48=$C52, U52&lt;&gt;""), U52, "")))))</f>
        <v>http://www.w3.org/ns/adms#identifier</v>
      </c>
      <c r="V48" s="90" t="str">
        <f>IF(TMInput!U48&lt;&gt;"", TMInput!U48, IF(AND($C48=$C49, V49&lt;&gt;""), V49, IF(AND($C48=$C50, V50&lt;&gt;""), V50, IF(AND($C48=$C51, V51&lt;&gt;""), V51, IF(AND($C48=$C52, V52&lt;&gt;""), V52, "")))))</f>
        <v>BT-197(BT-1252)-Procedure</v>
      </c>
      <c r="W48" s="90" t="str">
        <f>IF(TMInput!V48&lt;&gt;"", TMInput!V48, IF(AND($C48=$C49, W49&lt;&gt;""), W49, IF(AND($C48=$C50, W50&lt;&gt;""), W50, IF(AND($C48=$C51, W51&lt;&gt;""), W51, IF(AND($C48=$C52, W52&lt;&gt;""), W52, "")))))</f>
        <v>In BT-197(BT-1252)-Procedure, Unpublished Justification Code, we link to the at-voc:non-publication-justification controlled list</v>
      </c>
      <c r="X48" s="90" t="str">
        <f>IF(TMInput!W48&lt;&gt;"", TMInput!W48, IF(AND($C48=$C49, X49&lt;&gt;""), X49, IF(AND($C48=$C50, X50&lt;&gt;""), X50, IF(AND($C48=$C51, X51&lt;&gt;""), X51, IF(AND($C48=$C52, X52&lt;&gt;""), X52, "")))))</f>
        <v>BT-198(BT-1252)-Procedure</v>
      </c>
      <c r="Y48" s="90" t="str">
        <f>IF(TMInput!X48&lt;&gt;"", TMInput!X48, IF(AND($C48=$C49, Y49&lt;&gt;""), Y49, IF(AND($C48=$C50, Y50&lt;&gt;""), Y50, IF(AND($C48=$C51, Y51&lt;&gt;""), Y51, IF(AND($C48=$C52, Y52&lt;&gt;""), Y52, "")))))</f>
        <v>Unpublished Accessibility Date (Unpublished Access Date below SDK 1.6)</v>
      </c>
      <c r="Z48" s="90" t="str">
        <f>IF(TMInput!Y48&lt;&gt;"", TMInput!Y48, IF(AND($C48=$C49, Z49&lt;&gt;""), Z49, IF(AND($C48=$C50, Z50&lt;&gt;""), Z50, IF(AND($C48=$C51, Z51&lt;&gt;""), Z51, IF(AND($C48=$C52, Z52&lt;&gt;""), Z52, "")))))</f>
        <v>tedm:MG-langString-hasConfidentialityJustification--NonPublishedInformation-ND-DirectAwardJustificationPreviousUnpublish</v>
      </c>
      <c r="AA48" s="90" t="str">
        <f>IF(TMInput!Z48&lt;&gt;"", TMInput!Z48, IF(AND($C48=$C49, AA49&lt;&gt;""), AA49, IF(AND($C48=$C50, AA50&lt;&gt;""), AA50, IF(AND($C48=$C51, AA51&lt;&gt;""), AA51, IF(AND($C48=$C52, AA52&lt;&gt;""), AA52, "")))))</f>
        <v/>
      </c>
      <c r="AB48" s="90" t="str">
        <f>IF(TMInput!AA48&lt;&gt;"", TMInput!AA48, IF(AND($C48=$C49, AB49&lt;&gt;""), AB49, IF(AND($C48=$C50, AB50&lt;&gt;""), AB50, IF(AND($C48=$C51, AB51&lt;&gt;""), AB51, IF(AND($C48=$C52, AB52&lt;&gt;""), AB52, "")))))</f>
        <v>BT-196(BT-1252)-Procedure</v>
      </c>
      <c r="AC48" s="90" t="str">
        <f>IF(TMInput!AB48&lt;&gt;"", TMInput!AB48, IF(AND($C48=$C49, AC49&lt;&gt;""), AC49, IF(AND($C48=$C50, AC50&lt;&gt;""), AC50, IF(AND($C48=$C51, AC51&lt;&gt;""), AC51, IF(AND($C48=$C52, AC52&lt;&gt;""), AC52, "")))))</f>
        <v>Unpublished Justification Description of MG-NonPublishedInformation under ND-DirectAwardJustificationPreviousUnpublish</v>
      </c>
      <c r="AD48" s="90" t="str">
        <f>IF(TMInput!AC48&lt;&gt;"", TMInput!AC48, IF(AND($C48=$C49, AD49&lt;&gt;""), AD49, IF(AND($C48=$C50, AD50&lt;&gt;""), AD50, IF(AND($C48=$C51, AD51&lt;&gt;""), AD51, IF(AND($C48=$C52, AD52&lt;&gt;""), AD52, "")))))</f>
        <v>BT-196(BT-1252)-Procedure-Language</v>
      </c>
      <c r="AE48" s="90" t="str">
        <f>IF(TMInput!AD48&lt;&gt;"", TMInput!AD48, IF(AND($C48=$C49, AE49&lt;&gt;""), AE49, IF(AND($C48=$C50, AE50&lt;&gt;""), AE50, IF(AND($C48=$C51, AE51&lt;&gt;""), AE51, IF(AND($C48=$C52, AE52&lt;&gt;""), AE52, "")))))</f>
        <v>Language of Unpublished Justification Description of MG-NonPublishedInformation under ND-DirectAwardJustificationPreviousUnpublish</v>
      </c>
    </row>
    <row r="49">
      <c r="A49" s="85" t="b">
        <f t="shared" si="1"/>
        <v>0</v>
      </c>
      <c r="B49" s="90" t="str">
        <f>IF(AND(TMInput!A49="",$C49&lt;&gt;""),B48,TMInput!A49)</f>
        <v>ND-DirectAwardJustificationPreviousUnpublish.rml.ttl</v>
      </c>
      <c r="C49" s="90" t="str">
        <f>TMInput!B49</f>
        <v>tedm:MG-NonPublishedInformation-ND-DirectAwardJustificationPreviousUnpublish</v>
      </c>
      <c r="D49" s="85" t="str">
        <f>IF(TMInput!C49&lt;&gt;"", TMInput!C49, IF(AND($C49=$C50, D50&lt;&gt;""), D50, IF(AND($C49=$C51, D51&lt;&gt;""), D51, IF(AND($C49=$C52, D52&lt;&gt;""), D52, IF(AND($C49=$C53, D53&lt;&gt;""), D53, "")))))</f>
        <v>MG-NonPublishedInformation</v>
      </c>
      <c r="E49" s="90" t="str">
        <f>IF(TMInput!D49&lt;&gt;"",TMInput!D49,IF(AND($C49=$C50, E50&lt;&gt;""),E50, IF(AND($C49=$C51, E51&lt;&gt;""), E51,"")))</f>
        <v/>
      </c>
      <c r="F49" s="90" t="str">
        <f>IF(TMInput!E49&lt;&gt;"",TMInput!E49,IF(AND($C49=$C50, F50&lt;&gt;""),F50, IF(AND($C49=$C51, F51&lt;&gt;""), F51,"")))</f>
        <v/>
      </c>
      <c r="G49" s="85" t="str">
        <f>IF(TMInput!F49&lt;&gt;"",TMInput!F49,IF(AND($C49=$C50, G50&lt;&gt;""),G50, IF(AND($C49=$C51, G51&lt;&gt;""), G51,"")))</f>
        <v/>
      </c>
      <c r="H49" s="87" t="str">
        <f>TMInput!G49</f>
        <v>1.4</v>
      </c>
      <c r="I49" s="87" t="str">
        <f>TMInput!H49</f>
        <v/>
      </c>
      <c r="J49" s="90" t="str">
        <f>IF(TMInput!$A49="",J48,TMInput!I49)</f>
        <v/>
      </c>
      <c r="K49" s="85" t="str">
        <f>IF(TMInput!J49&lt;&gt;"",TMInput!J49,IF(AND($C49=$C50, K50&lt;&gt;""),K50, IF(AND($C49=$C51, K51&lt;&gt;""), K51,"")))</f>
        <v/>
      </c>
      <c r="L49" s="85" t="str">
        <f>IF(TMInput!K49&lt;&gt;"",TMInput!K49,IF(AND($C49=$C50, L50&lt;&gt;""),L50, IF(AND($C49=$C51, L51&lt;&gt;""), L51,"")))</f>
        <v/>
      </c>
      <c r="M49" s="90" t="str">
        <f>IF(TMInput!L49&lt;&gt;"",TMInput!L49,IF(AND($C49=$C50, M50&lt;&gt;""),M50, IF(AND($C49=$C51, M51&lt;&gt;""), M51,"")))</f>
        <v/>
      </c>
      <c r="N49" s="90" t="str">
        <f>IF(TMInput!M49&lt;&gt;"",TMInput!M49,IF(AND($C49=$C50, N50&lt;&gt;""),N50, IF(AND($C49=$C51, N51&lt;&gt;""), N51,"")))</f>
        <v/>
      </c>
      <c r="O49" s="90" t="str">
        <f>IF(TMInput!N49&lt;&gt;"",TMInput!N49,IF(AND($C49=$C50, O50&lt;&gt;""),O50, IF(AND($C49=$C51, O51&lt;&gt;""), O51,"")))</f>
        <v/>
      </c>
      <c r="P49" s="85" t="str">
        <f>IF(TMInput!O49&lt;&gt;"",TMInput!O49,IF(AND($C49=$C50, P50&lt;&gt;""),P50, IF(AND($C49=$C51, P51&lt;&gt;""), P51,"")))</f>
        <v/>
      </c>
      <c r="Q49" s="90" t="str">
        <f>IF(TMInput!P49&lt;&gt;"",TMInput!P49,IF(AND($C49=$C50, Q50&lt;&gt;""),Q50, IF(AND($C49=$C51, Q51&lt;&gt;""), Q51,"")))</f>
        <v/>
      </c>
      <c r="R49" s="90" t="str">
        <f>IF(TMInput!Q49&lt;&gt;"", TMInput!Q49, IF(AND(OR($C49&amp;$H49=$C50&amp;$H50, $C49&amp;$I49=$C50&amp;$I50), R50&lt;&gt;""), R50, IF(AND(OR($C49&amp;$H49=$C51&amp;$H51, $C49&amp;$I49=$C51&amp;$I51), R51&lt;&gt;""), R51, IF(AND(OR($C49&amp;$H49=$C52&amp;$H52, $C49&amp;$I49=$C52&amp;$I52), R52&lt;&gt;""), R52, IF(AND(OR($C49&amp;$H49=$C53&amp;$H53, $C49&amp;$I49=$C53&amp;$I53), R53&lt;&gt;""), R53, "")))))</f>
        <v>BT-195(BT-1252)-Procedure</v>
      </c>
      <c r="S49" s="90" t="str">
        <f>IF(TMInput!R49&lt;&gt;"", TMInput!R49, IF(AND(OR($C49&amp;$H49=$C50&amp;$H50, $C49&amp;$I49=$C50&amp;$I50), S50&lt;&gt;""), S50, IF(AND(OR($C49&amp;$H49=$C51&amp;$H51, $C49&amp;$I49=$C51&amp;$I51), S51&lt;&gt;""), S51, IF(AND(OR($C49&amp;$H49=$C52&amp;$H52, $C49&amp;$I49=$C52&amp;$I52), S52&lt;&gt;""), S52, IF(AND(OR($C49&amp;$H49=$C53&amp;$H53, $C49&amp;$I49=$C53&amp;$I53), S53&lt;&gt;""), S53, "")))))</f>
        <v>The field BT-195(BT-1252)-Procedure, Unpublished Identifier, specifies information to generate the URI of the masked property</v>
      </c>
      <c r="T49" s="90" t="str">
        <f>IF(TMInput!S49&lt;&gt;"", TMInput!S49, IF(AND(OR($C49&amp;$H49=$C50&amp;$H50, $C49&amp;$I49=$C50&amp;$I50), T50&lt;&gt;""), T50, IF(AND(OR($C49&amp;$H49=$C51&amp;$H51, $C49&amp;$I49=$C51&amp;$I51), T51&lt;&gt;""), T51, IF(AND(OR($C49&amp;$H49=$C52&amp;$H52, $C49&amp;$I49=$C52&amp;$I52), T52&lt;&gt;""), T52, IF(AND(OR($C49&amp;$H49=$C53&amp;$H53, $C49&amp;$I49=$C53&amp;$I53), T53&lt;&gt;""), T53, "")))))</f>
        <v>efbc:FieldIdentifierCode/text() = 'dir-awa-pre'</v>
      </c>
      <c r="U49" s="92" t="str">
        <f>IF(TMInput!T49&lt;&gt;"", TMInput!T49, IF(AND($C49=$C50, U50&lt;&gt;""), U50, IF(AND($C49=$C51, U51&lt;&gt;""), U51, IF(AND($C49=$C52, U52&lt;&gt;""), U52, IF(AND($C49=$C53, U53&lt;&gt;""), U53, "")))))</f>
        <v>http://www.w3.org/ns/adms#identifier</v>
      </c>
      <c r="V49" s="90" t="str">
        <f>IF(TMInput!U49&lt;&gt;"", TMInput!U49, IF(AND($C49=$C50, V50&lt;&gt;""), V50, IF(AND($C49=$C51, V51&lt;&gt;""), V51, IF(AND($C49=$C52, V52&lt;&gt;""), V52, IF(AND($C49=$C53, V53&lt;&gt;""), V53, "")))))</f>
        <v>BT-197(BT-1252)-Procedure</v>
      </c>
      <c r="W49" s="90" t="str">
        <f>IF(TMInput!V49&lt;&gt;"", TMInput!V49, IF(AND($C49=$C50, W50&lt;&gt;""), W50, IF(AND($C49=$C51, W51&lt;&gt;""), W51, IF(AND($C49=$C52, W52&lt;&gt;""), W52, IF(AND($C49=$C53, W53&lt;&gt;""), W53, "")))))</f>
        <v>In BT-197(BT-1252)-Procedure, Unpublished Justification Code, we link to the at-voc:non-publication-justification controlled list</v>
      </c>
      <c r="X49" s="90" t="str">
        <f>IF(TMInput!W49&lt;&gt;"", TMInput!W49, IF(AND($C49=$C50, X50&lt;&gt;""), X50, IF(AND($C49=$C51, X51&lt;&gt;""), X51, IF(AND($C49=$C52, X52&lt;&gt;""), X52, IF(AND($C49=$C53, X53&lt;&gt;""), X53, "")))))</f>
        <v>BT-198(BT-1252)-Procedure</v>
      </c>
      <c r="Y49" s="90" t="str">
        <f>IF(TMInput!X49&lt;&gt;"", TMInput!X49, IF(AND($C49=$C50, Y50&lt;&gt;""), Y50, IF(AND($C49=$C51, Y51&lt;&gt;""), Y51, IF(AND($C49=$C52, Y52&lt;&gt;""), Y52, IF(AND($C49=$C53, Y53&lt;&gt;""), Y53, "")))))</f>
        <v>Unpublished Accessibility Date (Unpublished Access Date below SDK 1.6)</v>
      </c>
      <c r="Z49" s="90" t="str">
        <f>IF(TMInput!Y49&lt;&gt;"", TMInput!Y49, IF(AND($C49=$C50, Z50&lt;&gt;""), Z50, IF(AND($C49=$C51, Z51&lt;&gt;""), Z51, IF(AND($C49=$C52, Z52&lt;&gt;""), Z52, IF(AND($C49=$C53, Z53&lt;&gt;""), Z53, "")))))</f>
        <v>tedm:MG-langString-hasConfidentialityJustification--NonPublishedInformation-ND-DirectAwardJustificationPreviousUnpublish</v>
      </c>
      <c r="AA49" s="90" t="str">
        <f>IF(TMInput!Z49&lt;&gt;"", TMInput!Z49, IF(AND($C49=$C50, AA50&lt;&gt;""), AA50, IF(AND($C49=$C51, AA51&lt;&gt;""), AA51, IF(AND($C49=$C52, AA52&lt;&gt;""), AA52, IF(AND($C49=$C53, AA53&lt;&gt;""), AA53, "")))))</f>
        <v/>
      </c>
      <c r="AB49" s="90" t="str">
        <f>IF(TMInput!AA49&lt;&gt;"", TMInput!AA49, IF(AND($C49=$C50, AB50&lt;&gt;""), AB50, IF(AND($C49=$C51, AB51&lt;&gt;""), AB51, IF(AND($C49=$C52, AB52&lt;&gt;""), AB52, IF(AND($C49=$C53, AB53&lt;&gt;""), AB53, "")))))</f>
        <v>BT-196(BT-1252)-Procedure</v>
      </c>
      <c r="AC49" s="90" t="str">
        <f>IF(TMInput!AB49&lt;&gt;"", TMInput!AB49, IF(AND($C49=$C50, AC50&lt;&gt;""), AC50, IF(AND($C49=$C51, AC51&lt;&gt;""), AC51, IF(AND($C49=$C52, AC52&lt;&gt;""), AC52, IF(AND($C49=$C53, AC53&lt;&gt;""), AC53, "")))))</f>
        <v>Unpublished Justification Description of MG-NonPublishedInformation under ND-DirectAwardJustificationPreviousUnpublish</v>
      </c>
      <c r="AD49" s="90" t="str">
        <f>IF(TMInput!AC49&lt;&gt;"", TMInput!AC49, IF(AND($C49=$C50, AD50&lt;&gt;""), AD50, IF(AND($C49=$C51, AD51&lt;&gt;""), AD51, IF(AND($C49=$C52, AD52&lt;&gt;""), AD52, IF(AND($C49=$C53, AD53&lt;&gt;""), AD53, "")))))</f>
        <v>BT-196(BT-1252)-Procedure-Language</v>
      </c>
      <c r="AE49" s="90" t="str">
        <f>IF(TMInput!AD49&lt;&gt;"", TMInput!AD49, IF(AND($C49=$C50, AE50&lt;&gt;""), AE50, IF(AND($C49=$C51, AE51&lt;&gt;""), AE51, IF(AND($C49=$C52, AE52&lt;&gt;""), AE52, IF(AND($C49=$C53, AE53&lt;&gt;""), AE53, "")))))</f>
        <v>Language of Unpublished Justification Description of MG-NonPublishedInformation under ND-DirectAwardJustificationPreviousUnpublish</v>
      </c>
    </row>
    <row r="50">
      <c r="A50" s="85" t="b">
        <f t="shared" si="1"/>
        <v>0</v>
      </c>
      <c r="B50" s="90" t="str">
        <f>IF(AND(TMInput!A50="",$C50&lt;&gt;""),B49,TMInput!A50)</f>
        <v>ND-DirectAwardJustificationPreviousUnpublish.rml.ttl</v>
      </c>
      <c r="C50" s="90" t="str">
        <f>TMInput!B50</f>
        <v>tedm:MG-NonPublishedInformation-ND-DirectAwardJustificationPreviousUnpublish</v>
      </c>
      <c r="D50" s="85" t="str">
        <f>IF(TMInput!C50&lt;&gt;"", TMInput!C50, IF(AND($C50=$C51, D51&lt;&gt;""), D51, IF(AND($C50=$C52, D52&lt;&gt;""), D52, IF(AND($C50=$C53, D53&lt;&gt;""), D53, IF(AND($C50=$C54, D54&lt;&gt;""), D54, "")))))</f>
        <v/>
      </c>
      <c r="E50" s="90" t="str">
        <f>IF(TMInput!D50&lt;&gt;"",TMInput!D50,IF(AND($C50=$C51, E51&lt;&gt;""),E51, IF(AND($C50=$C52, E52&lt;&gt;""), E52,"")))</f>
        <v/>
      </c>
      <c r="F50" s="90" t="str">
        <f>IF(TMInput!E50&lt;&gt;"",TMInput!E50,IF(AND($C50=$C51, F51&lt;&gt;""),F51, IF(AND($C50=$C52, F52&lt;&gt;""), F52,"")))</f>
        <v/>
      </c>
      <c r="G50" s="85" t="str">
        <f>IF(TMInput!F50&lt;&gt;"",TMInput!F50,IF(AND($C50=$C51, G51&lt;&gt;""),G51, IF(AND($C50=$C52, G52&lt;&gt;""), G52,"")))</f>
        <v/>
      </c>
      <c r="H50" s="87" t="str">
        <f>TMInput!G50</f>
        <v>1.4</v>
      </c>
      <c r="I50" s="87" t="str">
        <f>TMInput!H50</f>
        <v/>
      </c>
      <c r="J50" s="90" t="str">
        <f>IF(TMInput!$A50="",J49,TMInput!I50)</f>
        <v/>
      </c>
      <c r="K50" s="85" t="str">
        <f>IF(TMInput!J50&lt;&gt;"",TMInput!J50,IF(AND($C50=$C51, K51&lt;&gt;""),K51, IF(AND($C50=$C52, K52&lt;&gt;""), K52,"")))</f>
        <v/>
      </c>
      <c r="L50" s="85" t="str">
        <f>IF(TMInput!K50&lt;&gt;"",TMInput!K50,IF(AND($C50=$C51, L51&lt;&gt;""),L51, IF(AND($C50=$C52, L52&lt;&gt;""), L52,"")))</f>
        <v/>
      </c>
      <c r="M50" s="90" t="str">
        <f>IF(TMInput!L50&lt;&gt;"",TMInput!L50,IF(AND($C50=$C51, M51&lt;&gt;""),M51, IF(AND($C50=$C52, M52&lt;&gt;""), M52,"")))</f>
        <v/>
      </c>
      <c r="N50" s="90" t="str">
        <f>IF(TMInput!M50&lt;&gt;"",TMInput!M50,IF(AND($C50=$C51, N51&lt;&gt;""),N51, IF(AND($C50=$C52, N52&lt;&gt;""), N52,"")))</f>
        <v/>
      </c>
      <c r="O50" s="90" t="str">
        <f>IF(TMInput!N50&lt;&gt;"",TMInput!N50,IF(AND($C50=$C51, O51&lt;&gt;""),O51, IF(AND($C50=$C52, O52&lt;&gt;""), O52,"")))</f>
        <v/>
      </c>
      <c r="P50" s="85" t="str">
        <f>IF(TMInput!O50&lt;&gt;"",TMInput!O50,IF(AND($C50=$C51, P51&lt;&gt;""),P51, IF(AND($C50=$C52, P52&lt;&gt;""), P52,"")))</f>
        <v/>
      </c>
      <c r="Q50" s="90" t="str">
        <f>IF(TMInput!P50&lt;&gt;"",TMInput!P50,IF(AND($C50=$C51, Q51&lt;&gt;""),Q51, IF(AND($C50=$C52, Q52&lt;&gt;""), Q52,"")))</f>
        <v/>
      </c>
      <c r="R50" s="90" t="str">
        <f>IF(TMInput!Q50&lt;&gt;"", TMInput!Q50, IF(AND(OR($C50&amp;$H50=$C51&amp;$H51, $C50&amp;$I50=$C51&amp;$I51), R51&lt;&gt;""), R51, IF(AND(OR($C50&amp;$H50=$C52&amp;$H52, $C50&amp;$I50=$C52&amp;$I52), R52&lt;&gt;""), R52, IF(AND(OR($C50&amp;$H50=$C53&amp;$H53, $C50&amp;$I50=$C53&amp;$I53), R53&lt;&gt;""), R53, IF(AND(OR($C50&amp;$H50=$C54&amp;$H54, $C50&amp;$I50=$C54&amp;$I54), R54&lt;&gt;""), R54, "")))))</f>
        <v/>
      </c>
      <c r="S50" s="90" t="str">
        <f>IF(TMInput!R50&lt;&gt;"", TMInput!R50, IF(AND(OR($C50&amp;$H50=$C51&amp;$H51, $C50&amp;$I50=$C51&amp;$I51), S51&lt;&gt;""), S51, IF(AND(OR($C50&amp;$H50=$C52&amp;$H52, $C50&amp;$I50=$C52&amp;$I52), S52&lt;&gt;""), S52, IF(AND(OR($C50&amp;$H50=$C53&amp;$H53, $C50&amp;$I50=$C53&amp;$I53), S53&lt;&gt;""), S53, IF(AND(OR($C50&amp;$H50=$C54&amp;$H54, $C50&amp;$I50=$C54&amp;$I54), S54&lt;&gt;""), S54, "")))))</f>
        <v/>
      </c>
      <c r="T50" s="90" t="str">
        <f>IF(TMInput!S50&lt;&gt;"", TMInput!S50, IF(AND(OR($C50&amp;$H50=$C51&amp;$H51, $C50&amp;$I50=$C51&amp;$I51), T51&lt;&gt;""), T51, IF(AND(OR($C50&amp;$H50=$C52&amp;$H52, $C50&amp;$I50=$C52&amp;$I52), T52&lt;&gt;""), T52, IF(AND(OR($C50&amp;$H50=$C53&amp;$H53, $C50&amp;$I50=$C53&amp;$I53), T53&lt;&gt;""), T53, IF(AND(OR($C50&amp;$H50=$C54&amp;$H54, $C50&amp;$I50=$C54&amp;$I54), T54&lt;&gt;""), T54, "")))))</f>
        <v/>
      </c>
      <c r="U50" s="90" t="str">
        <f>IF(TMInput!T50&lt;&gt;"", TMInput!T50, IF(AND($C50=$C51, U51&lt;&gt;""), U51, IF(AND($C50=$C52, U52&lt;&gt;""), U52, IF(AND($C50=$C53, U53&lt;&gt;""), U53, IF(AND($C50=$C54, U54&lt;&gt;""), U54, "")))))</f>
        <v/>
      </c>
      <c r="V50" s="90" t="str">
        <f>IF(TMInput!U50&lt;&gt;"", TMInput!U50, IF(AND($C50=$C51, V51&lt;&gt;""), V51, IF(AND($C50=$C52, V52&lt;&gt;""), V52, IF(AND($C50=$C53, V53&lt;&gt;""), V53, IF(AND($C50=$C54, V54&lt;&gt;""), V54, "")))))</f>
        <v>BT-197(BT-1252)-Procedure</v>
      </c>
      <c r="W50" s="90" t="str">
        <f>IF(TMInput!V50&lt;&gt;"", TMInput!V50, IF(AND($C50=$C51, W51&lt;&gt;""), W51, IF(AND($C50=$C52, W52&lt;&gt;""), W52, IF(AND($C50=$C53, W53&lt;&gt;""), W53, IF(AND($C50=$C54, W54&lt;&gt;""), W54, "")))))</f>
        <v>In BT-197(BT-1252)-Procedure, Unpublished Justification Code, we link to the at-voc:non-publication-justification controlled list</v>
      </c>
      <c r="X50" s="90" t="str">
        <f>IF(TMInput!W50&lt;&gt;"", TMInput!W50, IF(AND($C50=$C51, X51&lt;&gt;""), X51, IF(AND($C50=$C52, X52&lt;&gt;""), X52, IF(AND($C50=$C53, X53&lt;&gt;""), X53, IF(AND($C50=$C54, X54&lt;&gt;""), X54, "")))))</f>
        <v>BT-198(BT-1252)-Procedure</v>
      </c>
      <c r="Y50" s="90" t="str">
        <f>IF(TMInput!X50&lt;&gt;"", TMInput!X50, IF(AND($C50=$C51, Y51&lt;&gt;""), Y51, IF(AND($C50=$C52, Y52&lt;&gt;""), Y52, IF(AND($C50=$C53, Y53&lt;&gt;""), Y53, IF(AND($C50=$C54, Y54&lt;&gt;""), Y54, "")))))</f>
        <v>Unpublished Accessibility Date (Unpublished Access Date below SDK 1.6)</v>
      </c>
      <c r="Z50" s="90" t="str">
        <f>IF(TMInput!Y50&lt;&gt;"", TMInput!Y50, IF(AND($C50=$C51, Z51&lt;&gt;""), Z51, IF(AND($C50=$C52, Z52&lt;&gt;""), Z52, IF(AND($C50=$C53, Z53&lt;&gt;""), Z53, IF(AND($C50=$C54, Z54&lt;&gt;""), Z54, "")))))</f>
        <v>tedm:MG-langString-hasConfidentialityJustification--NonPublishedInformation-ND-DirectAwardJustificationPreviousUnpublish</v>
      </c>
      <c r="AA50" s="90" t="str">
        <f>IF(TMInput!Z50&lt;&gt;"", TMInput!Z50, IF(AND($C50=$C51, AA51&lt;&gt;""), AA51, IF(AND($C50=$C52, AA52&lt;&gt;""), AA52, IF(AND($C50=$C53, AA53&lt;&gt;""), AA53, IF(AND($C50=$C54, AA54&lt;&gt;""), AA54, "")))))</f>
        <v/>
      </c>
      <c r="AB50" s="90" t="str">
        <f>IF(TMInput!AA50&lt;&gt;"", TMInput!AA50, IF(AND($C50=$C51, AB51&lt;&gt;""), AB51, IF(AND($C50=$C52, AB52&lt;&gt;""), AB52, IF(AND($C50=$C53, AB53&lt;&gt;""), AB53, IF(AND($C50=$C54, AB54&lt;&gt;""), AB54, "")))))</f>
        <v>BT-196(BT-1252)-Procedure</v>
      </c>
      <c r="AC50" s="90" t="str">
        <f>IF(TMInput!AB50&lt;&gt;"", TMInput!AB50, IF(AND($C50=$C51, AC51&lt;&gt;""), AC51, IF(AND($C50=$C52, AC52&lt;&gt;""), AC52, IF(AND($C50=$C53, AC53&lt;&gt;""), AC53, IF(AND($C50=$C54, AC54&lt;&gt;""), AC54, "")))))</f>
        <v>Unpublished Justification Description of MG-NonPublishedInformation under ND-DirectAwardJustificationPreviousUnpublish</v>
      </c>
      <c r="AD50" s="90" t="str">
        <f>IF(TMInput!AC50&lt;&gt;"", TMInput!AC50, IF(AND($C50=$C51, AD51&lt;&gt;""), AD51, IF(AND($C50=$C52, AD52&lt;&gt;""), AD52, IF(AND($C50=$C53, AD53&lt;&gt;""), AD53, IF(AND($C50=$C54, AD54&lt;&gt;""), AD54, "")))))</f>
        <v>BT-196(BT-1252)-Procedure-Language</v>
      </c>
      <c r="AE50" s="90" t="str">
        <f>IF(TMInput!AD50&lt;&gt;"", TMInput!AD50, IF(AND($C50=$C51, AE51&lt;&gt;""), AE51, IF(AND($C50=$C52, AE52&lt;&gt;""), AE52, IF(AND($C50=$C53, AE53&lt;&gt;""), AE53, IF(AND($C50=$C54, AE54&lt;&gt;""), AE54, "")))))</f>
        <v>Language of Unpublished Justification Description of MG-NonPublishedInformation under ND-DirectAwardJustificationPreviousUnpublish</v>
      </c>
    </row>
    <row r="51">
      <c r="A51" s="85" t="b">
        <f t="shared" si="1"/>
        <v>0</v>
      </c>
      <c r="B51" s="90" t="str">
        <f>IF(AND(TMInput!A51="",$C51&lt;&gt;""),B50,TMInput!A51)</f>
        <v>ND-DirectAwardJustificationPreviousUnpublish.rml.ttl</v>
      </c>
      <c r="C51" s="90" t="str">
        <f>TMInput!B51</f>
        <v>tedm:MG-NonPublishedInformation-ND-DirectAwardJustificationPreviousUnpublish</v>
      </c>
      <c r="D51" s="85" t="str">
        <f>IF(TMInput!C51&lt;&gt;"", TMInput!C51, IF(AND($C51=$C52, D52&lt;&gt;""), D52, IF(AND($C51=$C53, D53&lt;&gt;""), D53, IF(AND($C51=$C54, D54&lt;&gt;""), D54, IF(AND($C51=$C55, D55&lt;&gt;""), D55, "")))))</f>
        <v/>
      </c>
      <c r="E51" s="90" t="str">
        <f>IF(TMInput!D51&lt;&gt;"",TMInput!D51,IF(AND($C51=$C52, E52&lt;&gt;""),E52, IF(AND($C51=$C53, E53&lt;&gt;""), E53,"")))</f>
        <v/>
      </c>
      <c r="F51" s="90" t="str">
        <f>IF(TMInput!E51&lt;&gt;"",TMInput!E51,IF(AND($C51=$C52, F52&lt;&gt;""),F52, IF(AND($C51=$C53, F53&lt;&gt;""), F53,"")))</f>
        <v/>
      </c>
      <c r="G51" s="85" t="str">
        <f>IF(TMInput!F51&lt;&gt;"",TMInput!F51,IF(AND($C51=$C52, G52&lt;&gt;""),G52, IF(AND($C51=$C53, G53&lt;&gt;""), G53,"")))</f>
        <v/>
      </c>
      <c r="H51" s="87" t="str">
        <f>TMInput!G51</f>
        <v>1.4</v>
      </c>
      <c r="I51" s="87" t="str">
        <f>TMInput!H51</f>
        <v/>
      </c>
      <c r="J51" s="90" t="str">
        <f>IF(TMInput!$A51="",J50,TMInput!I51)</f>
        <v/>
      </c>
      <c r="K51" s="85" t="str">
        <f>IF(TMInput!J51&lt;&gt;"",TMInput!J51,IF(AND($C51=$C52, K52&lt;&gt;""),K52, IF(AND($C51=$C53, K53&lt;&gt;""), K53,"")))</f>
        <v/>
      </c>
      <c r="L51" s="85" t="str">
        <f>IF(TMInput!K51&lt;&gt;"",TMInput!K51,IF(AND($C51=$C52, L52&lt;&gt;""),L52, IF(AND($C51=$C53, L53&lt;&gt;""), L53,"")))</f>
        <v/>
      </c>
      <c r="M51" s="90" t="str">
        <f>IF(TMInput!L51&lt;&gt;"",TMInput!L51,IF(AND($C51=$C52, M52&lt;&gt;""),M52, IF(AND($C51=$C53, M53&lt;&gt;""), M53,"")))</f>
        <v/>
      </c>
      <c r="N51" s="90" t="str">
        <f>IF(TMInput!M51&lt;&gt;"",TMInput!M51,IF(AND($C51=$C52, N52&lt;&gt;""),N52, IF(AND($C51=$C53, N53&lt;&gt;""), N53,"")))</f>
        <v/>
      </c>
      <c r="O51" s="90" t="str">
        <f>IF(TMInput!N51&lt;&gt;"",TMInput!N51,IF(AND($C51=$C52, O52&lt;&gt;""),O52, IF(AND($C51=$C53, O53&lt;&gt;""), O53,"")))</f>
        <v/>
      </c>
      <c r="P51" s="85" t="str">
        <f>IF(TMInput!O51&lt;&gt;"",TMInput!O51,IF(AND($C51=$C52, P52&lt;&gt;""),P52, IF(AND($C51=$C53, P53&lt;&gt;""), P53,"")))</f>
        <v/>
      </c>
      <c r="Q51" s="90" t="str">
        <f>IF(TMInput!P51&lt;&gt;"",TMInput!P51,IF(AND($C51=$C52, Q52&lt;&gt;""),Q52, IF(AND($C51=$C53, Q53&lt;&gt;""), Q53,"")))</f>
        <v/>
      </c>
      <c r="R51" s="90" t="str">
        <f>IF(TMInput!Q51&lt;&gt;"", TMInput!Q51, IF(AND(OR($C51&amp;$H51=$C52&amp;$H52, $C51&amp;$I51=$C52&amp;$I52), R52&lt;&gt;""), R52, IF(AND(OR($C51&amp;$H51=$C53&amp;$H53, $C51&amp;$I51=$C53&amp;$I53), R53&lt;&gt;""), R53, IF(AND(OR($C51&amp;$H51=$C54&amp;$H54, $C51&amp;$I51=$C54&amp;$I54), R54&lt;&gt;""), R54, IF(AND(OR($C51&amp;$H51=$C55&amp;$H55, $C51&amp;$I51=$C55&amp;$I55), R55&lt;&gt;""), R55, "")))))</f>
        <v/>
      </c>
      <c r="S51" s="90" t="str">
        <f>IF(TMInput!R51&lt;&gt;"", TMInput!R51, IF(AND(OR($C51&amp;$H51=$C52&amp;$H52, $C51&amp;$I51=$C52&amp;$I52), S52&lt;&gt;""), S52, IF(AND(OR($C51&amp;$H51=$C53&amp;$H53, $C51&amp;$I51=$C53&amp;$I53), S53&lt;&gt;""), S53, IF(AND(OR($C51&amp;$H51=$C54&amp;$H54, $C51&amp;$I51=$C54&amp;$I54), S54&lt;&gt;""), S54, IF(AND(OR($C51&amp;$H51=$C55&amp;$H55, $C51&amp;$I51=$C55&amp;$I55), S55&lt;&gt;""), S55, "")))))</f>
        <v/>
      </c>
      <c r="T51" s="90" t="str">
        <f>IF(TMInput!S51&lt;&gt;"", TMInput!S51, IF(AND(OR($C51&amp;$H51=$C52&amp;$H52, $C51&amp;$I51=$C52&amp;$I52), T52&lt;&gt;""), T52, IF(AND(OR($C51&amp;$H51=$C53&amp;$H53, $C51&amp;$I51=$C53&amp;$I53), T53&lt;&gt;""), T53, IF(AND(OR($C51&amp;$H51=$C54&amp;$H54, $C51&amp;$I51=$C54&amp;$I54), T54&lt;&gt;""), T54, IF(AND(OR($C51&amp;$H51=$C55&amp;$H55, $C51&amp;$I51=$C55&amp;$I55), T55&lt;&gt;""), T55, "")))))</f>
        <v/>
      </c>
      <c r="U51" s="90" t="str">
        <f>IF(TMInput!T51&lt;&gt;"", TMInput!T51, IF(AND($C51=$C52, U52&lt;&gt;""), U52, IF(AND($C51=$C53, U53&lt;&gt;""), U53, IF(AND($C51=$C54, U54&lt;&gt;""), U54, IF(AND($C51=$C55, U55&lt;&gt;""), U55, "")))))</f>
        <v/>
      </c>
      <c r="V51" s="90" t="str">
        <f>IF(TMInput!U51&lt;&gt;"", TMInput!U51, IF(AND($C51=$C52, V52&lt;&gt;""), V52, IF(AND($C51=$C53, V53&lt;&gt;""), V53, IF(AND($C51=$C54, V54&lt;&gt;""), V54, IF(AND($C51=$C55, V55&lt;&gt;""), V55, "")))))</f>
        <v>BT-197(BT-1252)-Procedure</v>
      </c>
      <c r="W51" s="90" t="str">
        <f>IF(TMInput!V51&lt;&gt;"", TMInput!V51, IF(AND($C51=$C52, W52&lt;&gt;""), W52, IF(AND($C51=$C53, W53&lt;&gt;""), W53, IF(AND($C51=$C54, W54&lt;&gt;""), W54, IF(AND($C51=$C55, W55&lt;&gt;""), W55, "")))))</f>
        <v>In BT-197(BT-1252)-Procedure, Unpublished Justification Code, we link to the at-voc:non-publication-justification controlled list</v>
      </c>
      <c r="X51" s="90" t="str">
        <f>IF(TMInput!W51&lt;&gt;"", TMInput!W51, IF(AND($C51=$C52, X52&lt;&gt;""), X52, IF(AND($C51=$C53, X53&lt;&gt;""), X53, IF(AND($C51=$C54, X54&lt;&gt;""), X54, IF(AND($C51=$C55, X55&lt;&gt;""), X55, "")))))</f>
        <v>BT-198(BT-1252)-Procedure</v>
      </c>
      <c r="Y51" s="90" t="str">
        <f>IF(TMInput!X51&lt;&gt;"", TMInput!X51, IF(AND($C51=$C52, Y52&lt;&gt;""), Y52, IF(AND($C51=$C53, Y53&lt;&gt;""), Y53, IF(AND($C51=$C54, Y54&lt;&gt;""), Y54, IF(AND($C51=$C55, Y55&lt;&gt;""), Y55, "")))))</f>
        <v>Unpublished Accessibility Date (Unpublished Access Date below SDK 1.6)</v>
      </c>
      <c r="Z51" s="90" t="str">
        <f>IF(TMInput!Y51&lt;&gt;"", TMInput!Y51, IF(AND($C51=$C52, Z52&lt;&gt;""), Z52, IF(AND($C51=$C53, Z53&lt;&gt;""), Z53, IF(AND($C51=$C54, Z54&lt;&gt;""), Z54, IF(AND($C51=$C55, Z55&lt;&gt;""), Z55, "")))))</f>
        <v>tedm:MG-langString-hasConfidentialityJustification--NonPublishedInformation-ND-DirectAwardJustificationPreviousUnpublish</v>
      </c>
      <c r="AA51" s="90" t="str">
        <f>IF(TMInput!Z51&lt;&gt;"", TMInput!Z51, IF(AND($C51=$C52, AA52&lt;&gt;""), AA52, IF(AND($C51=$C53, AA53&lt;&gt;""), AA53, IF(AND($C51=$C54, AA54&lt;&gt;""), AA54, IF(AND($C51=$C55, AA55&lt;&gt;""), AA55, "")))))</f>
        <v/>
      </c>
      <c r="AB51" s="90" t="str">
        <f>IF(TMInput!AA51&lt;&gt;"", TMInput!AA51, IF(AND($C51=$C52, AB52&lt;&gt;""), AB52, IF(AND($C51=$C53, AB53&lt;&gt;""), AB53, IF(AND($C51=$C54, AB54&lt;&gt;""), AB54, IF(AND($C51=$C55, AB55&lt;&gt;""), AB55, "")))))</f>
        <v/>
      </c>
      <c r="AC51" s="90" t="str">
        <f>IF(TMInput!AB51&lt;&gt;"", TMInput!AB51, IF(AND($C51=$C52, AC52&lt;&gt;""), AC52, IF(AND($C51=$C53, AC53&lt;&gt;""), AC53, IF(AND($C51=$C54, AC54&lt;&gt;""), AC54, IF(AND($C51=$C55, AC55&lt;&gt;""), AC55, "")))))</f>
        <v/>
      </c>
      <c r="AD51" s="90" t="str">
        <f>IF(TMInput!AC51&lt;&gt;"", TMInput!AC51, IF(AND($C51=$C52, AD52&lt;&gt;""), AD52, IF(AND($C51=$C53, AD53&lt;&gt;""), AD53, IF(AND($C51=$C54, AD54&lt;&gt;""), AD54, IF(AND($C51=$C55, AD55&lt;&gt;""), AD55, "")))))</f>
        <v/>
      </c>
      <c r="AE51" s="90" t="str">
        <f>IF(TMInput!AD51&lt;&gt;"", TMInput!AD51, IF(AND($C51=$C52, AE52&lt;&gt;""), AE52, IF(AND($C51=$C53, AE53&lt;&gt;""), AE53, IF(AND($C51=$C54, AE54&lt;&gt;""), AE54, IF(AND($C51=$C55, AE55&lt;&gt;""), AE55, "")))))</f>
        <v/>
      </c>
    </row>
    <row r="52">
      <c r="A52" s="85" t="b">
        <f t="shared" si="1"/>
        <v>0</v>
      </c>
      <c r="B52" s="90" t="str">
        <f>IF(AND(TMInput!A52="",$C52&lt;&gt;""),B51,TMInput!A52)</f>
        <v>ND-DirectAwardJustificationPreviousUnpublish.rml.ttl</v>
      </c>
      <c r="C52" s="90" t="str">
        <f>TMInput!B52</f>
        <v>tedm:MG-NonPublishedInformation-ND-DirectAwardJustificationPreviousUnpublish</v>
      </c>
      <c r="D52" s="85" t="str">
        <f>IF(TMInput!C52&lt;&gt;"", TMInput!C52, IF(AND($C52=$C53, D53&lt;&gt;""), D53, IF(AND($C52=$C54, D54&lt;&gt;""), D54, IF(AND($C52=$C55, D55&lt;&gt;""), D55, IF(AND($C52=$C56, D56&lt;&gt;""), D56, "")))))</f>
        <v/>
      </c>
      <c r="E52" s="90" t="str">
        <f>IF(TMInput!D52&lt;&gt;"",TMInput!D52,IF(AND($C52=$C53, E53&lt;&gt;""),E53, IF(AND($C52=$C54, E54&lt;&gt;""), E54,"")))</f>
        <v/>
      </c>
      <c r="F52" s="90" t="str">
        <f>IF(TMInput!E52&lt;&gt;"",TMInput!E52,IF(AND($C52=$C53, F53&lt;&gt;""),F53, IF(AND($C52=$C54, F54&lt;&gt;""), F54,"")))</f>
        <v/>
      </c>
      <c r="G52" s="85" t="str">
        <f>IF(TMInput!F52&lt;&gt;"",TMInput!F52,IF(AND($C52=$C53, G53&lt;&gt;""),G53, IF(AND($C52=$C54, G54&lt;&gt;""), G54,"")))</f>
        <v/>
      </c>
      <c r="H52" s="87" t="str">
        <f>TMInput!G52</f>
        <v>1.4</v>
      </c>
      <c r="I52" s="87" t="str">
        <f>TMInput!H52</f>
        <v>1.5</v>
      </c>
      <c r="J52" s="90" t="str">
        <f>IF(TMInput!$A52="",J51,TMInput!I52)</f>
        <v/>
      </c>
      <c r="K52" s="85" t="str">
        <f>IF(TMInput!J52&lt;&gt;"",TMInput!J52,IF(AND($C52=$C53, K53&lt;&gt;""),K53, IF(AND($C52=$C54, K54&lt;&gt;""), K54,"")))</f>
        <v/>
      </c>
      <c r="L52" s="85" t="str">
        <f>IF(TMInput!K52&lt;&gt;"",TMInput!K52,IF(AND($C52=$C53, L53&lt;&gt;""),L53, IF(AND($C52=$C54, L54&lt;&gt;""), L54,"")))</f>
        <v/>
      </c>
      <c r="M52" s="90" t="str">
        <f>IF(TMInput!L52&lt;&gt;"",TMInput!L52,IF(AND($C52=$C53, M53&lt;&gt;""),M53, IF(AND($C52=$C54, M54&lt;&gt;""), M54,"")))</f>
        <v/>
      </c>
      <c r="N52" s="90" t="str">
        <f>IF(TMInput!M52&lt;&gt;"",TMInput!M52,IF(AND($C52=$C53, N53&lt;&gt;""),N53, IF(AND($C52=$C54, N54&lt;&gt;""), N54,"")))</f>
        <v/>
      </c>
      <c r="O52" s="90" t="str">
        <f>IF(TMInput!N52&lt;&gt;"",TMInput!N52,IF(AND($C52=$C53, O53&lt;&gt;""),O53, IF(AND($C52=$C54, O54&lt;&gt;""), O54,"")))</f>
        <v/>
      </c>
      <c r="P52" s="85" t="str">
        <f>IF(TMInput!O52&lt;&gt;"",TMInput!O52,IF(AND($C52=$C53, P53&lt;&gt;""),P53, IF(AND($C52=$C54, P54&lt;&gt;""), P54,"")))</f>
        <v/>
      </c>
      <c r="Q52" s="90" t="str">
        <f>IF(TMInput!P52&lt;&gt;"",TMInput!P52,IF(AND($C52=$C53, Q53&lt;&gt;""),Q53, IF(AND($C52=$C54, Q54&lt;&gt;""), Q54,"")))</f>
        <v/>
      </c>
      <c r="R52" s="90" t="str">
        <f>IF(TMInput!Q52&lt;&gt;"", TMInput!Q52, IF(AND(OR($C52&amp;$H52=$C53&amp;$H53, $C52&amp;$I52=$C53&amp;$I53), R53&lt;&gt;""), R53, IF(AND(OR($C52&amp;$H52=$C54&amp;$H54, $C52&amp;$I52=$C54&amp;$I54), R54&lt;&gt;""), R54, IF(AND(OR($C52&amp;$H52=$C55&amp;$H55, $C52&amp;$I52=$C55&amp;$I55), R55&lt;&gt;""), R55, IF(AND(OR($C52&amp;$H52=$C56&amp;$H56, $C52&amp;$I52=$C56&amp;$I56), R56&lt;&gt;""), R56, "")))))</f>
        <v/>
      </c>
      <c r="S52" s="90" t="str">
        <f>IF(TMInput!R52&lt;&gt;"", TMInput!R52, IF(AND(OR($C52&amp;$H52=$C53&amp;$H53, $C52&amp;$I52=$C53&amp;$I53), S53&lt;&gt;""), S53, IF(AND(OR($C52&amp;$H52=$C54&amp;$H54, $C52&amp;$I52=$C54&amp;$I54), S54&lt;&gt;""), S54, IF(AND(OR($C52&amp;$H52=$C55&amp;$H55, $C52&amp;$I52=$C55&amp;$I55), S55&lt;&gt;""), S55, IF(AND(OR($C52&amp;$H52=$C56&amp;$H56, $C52&amp;$I52=$C56&amp;$I56), S56&lt;&gt;""), S56, "")))))</f>
        <v/>
      </c>
      <c r="T52" s="90" t="str">
        <f>IF(TMInput!S52&lt;&gt;"", TMInput!S52, IF(AND(OR($C52&amp;$H52=$C53&amp;$H53, $C52&amp;$I52=$C53&amp;$I53), T53&lt;&gt;""), T53, IF(AND(OR($C52&amp;$H52=$C54&amp;$H54, $C52&amp;$I52=$C54&amp;$I54), T54&lt;&gt;""), T54, IF(AND(OR($C52&amp;$H52=$C55&amp;$H55, $C52&amp;$I52=$C55&amp;$I55), T55&lt;&gt;""), T55, IF(AND(OR($C52&amp;$H52=$C56&amp;$H56, $C52&amp;$I52=$C56&amp;$I56), T56&lt;&gt;""), T56, "")))))</f>
        <v/>
      </c>
      <c r="U52" s="90" t="str">
        <f>IF(TMInput!T52&lt;&gt;"", TMInput!T52, IF(AND($C52=$C53, U53&lt;&gt;""), U53, IF(AND($C52=$C54, U54&lt;&gt;""), U54, IF(AND($C52=$C55, U55&lt;&gt;""), U55, IF(AND($C52=$C56, U56&lt;&gt;""), U56, "")))))</f>
        <v/>
      </c>
      <c r="V52" s="90" t="str">
        <f>IF(TMInput!U52&lt;&gt;"", TMInput!U52, IF(AND($C52=$C53, V53&lt;&gt;""), V53, IF(AND($C52=$C54, V54&lt;&gt;""), V54, IF(AND($C52=$C55, V55&lt;&gt;""), V55, IF(AND($C52=$C56, V56&lt;&gt;""), V56, "")))))</f>
        <v/>
      </c>
      <c r="W52" s="90" t="str">
        <f>IF(TMInput!V52&lt;&gt;"", TMInput!V52, IF(AND($C52=$C53, W53&lt;&gt;""), W53, IF(AND($C52=$C54, W54&lt;&gt;""), W54, IF(AND($C52=$C55, W55&lt;&gt;""), W55, IF(AND($C52=$C56, W56&lt;&gt;""), W56, "")))))</f>
        <v/>
      </c>
      <c r="X52" s="90" t="str">
        <f>IF(TMInput!W52&lt;&gt;"", TMInput!W52, IF(AND($C52=$C53, X53&lt;&gt;""), X53, IF(AND($C52=$C54, X54&lt;&gt;""), X54, IF(AND($C52=$C55, X55&lt;&gt;""), X55, IF(AND($C52=$C56, X56&lt;&gt;""), X56, "")))))</f>
        <v>BT-198(BT-1252)-Procedure</v>
      </c>
      <c r="Y52" s="90" t="str">
        <f>IF(TMInput!X52&lt;&gt;"", TMInput!X52, IF(AND($C52=$C53, Y53&lt;&gt;""), Y53, IF(AND($C52=$C54, Y54&lt;&gt;""), Y54, IF(AND($C52=$C55, Y55&lt;&gt;""), Y55, IF(AND($C52=$C56, Y56&lt;&gt;""), Y56, "")))))</f>
        <v>Unpublished Accessibility Date (Unpublished Access Date below SDK 1.6)</v>
      </c>
      <c r="Z52" s="90" t="str">
        <f>IF(TMInput!Y52&lt;&gt;"", TMInput!Y52, IF(AND($C52=$C53, Z53&lt;&gt;""), Z53, IF(AND($C52=$C54, Z54&lt;&gt;""), Z54, IF(AND($C52=$C55, Z55&lt;&gt;""), Z55, IF(AND($C52=$C56, Z56&lt;&gt;""), Z56, "")))))</f>
        <v>tedm:MG-langString-hasConfidentialityJustification--NonPublishedInformation-ND-DirectAwardJustificationPreviousUnpublish</v>
      </c>
      <c r="AA52" s="90" t="str">
        <f>IF(TMInput!Z52&lt;&gt;"", TMInput!Z52, IF(AND($C52=$C53, AA53&lt;&gt;""), AA53, IF(AND($C52=$C54, AA54&lt;&gt;""), AA54, IF(AND($C52=$C55, AA55&lt;&gt;""), AA55, IF(AND($C52=$C56, AA56&lt;&gt;""), AA56, "")))))</f>
        <v/>
      </c>
      <c r="AB52" s="90" t="str">
        <f>IF(TMInput!AA52&lt;&gt;"", TMInput!AA52, IF(AND($C52=$C53, AB53&lt;&gt;""), AB53, IF(AND($C52=$C54, AB54&lt;&gt;""), AB54, IF(AND($C52=$C55, AB55&lt;&gt;""), AB55, IF(AND($C52=$C56, AB56&lt;&gt;""), AB56, "")))))</f>
        <v/>
      </c>
      <c r="AC52" s="90" t="str">
        <f>IF(TMInput!AB52&lt;&gt;"", TMInput!AB52, IF(AND($C52=$C53, AC53&lt;&gt;""), AC53, IF(AND($C52=$C54, AC54&lt;&gt;""), AC54, IF(AND($C52=$C55, AC55&lt;&gt;""), AC55, IF(AND($C52=$C56, AC56&lt;&gt;""), AC56, "")))))</f>
        <v/>
      </c>
      <c r="AD52" s="90" t="str">
        <f>IF(TMInput!AC52&lt;&gt;"", TMInput!AC52, IF(AND($C52=$C53, AD53&lt;&gt;""), AD53, IF(AND($C52=$C54, AD54&lt;&gt;""), AD54, IF(AND($C52=$C55, AD55&lt;&gt;""), AD55, IF(AND($C52=$C56, AD56&lt;&gt;""), AD56, "")))))</f>
        <v/>
      </c>
      <c r="AE52" s="90" t="str">
        <f>IF(TMInput!AD52&lt;&gt;"", TMInput!AD52, IF(AND($C52=$C53, AE53&lt;&gt;""), AE53, IF(AND($C52=$C54, AE54&lt;&gt;""), AE54, IF(AND($C52=$C55, AE55&lt;&gt;""), AE55, IF(AND($C52=$C56, AE56&lt;&gt;""), AE56, "")))))</f>
        <v/>
      </c>
    </row>
    <row r="53">
      <c r="A53" s="85" t="b">
        <f t="shared" si="1"/>
        <v>0</v>
      </c>
      <c r="B53" s="90" t="str">
        <f>IF(AND(TMInput!A53="",$C53&lt;&gt;""),B52,TMInput!A53)</f>
        <v>ND-DirectAwardJustificationPreviousUnpublish.rml.ttl</v>
      </c>
      <c r="C53" s="90" t="str">
        <f>TMInput!B53</f>
        <v>tedm:MG-NonPublishedInformation-ND-DirectAwardJustificationPreviousUnpublish</v>
      </c>
      <c r="D53" s="85" t="str">
        <f>IF(TMInput!C53&lt;&gt;"", TMInput!C53, IF(AND($C53=$C54, D54&lt;&gt;""), D54, IF(AND($C53=$C55, D55&lt;&gt;""), D55, IF(AND($C53=$C56, D56&lt;&gt;""), D56, IF(AND($C53=$C57, D57&lt;&gt;""), D57, "")))))</f>
        <v/>
      </c>
      <c r="E53" s="90" t="str">
        <f>IF(TMInput!D53&lt;&gt;"",TMInput!D53,IF(AND($C53=$C54, E54&lt;&gt;""),E54, IF(AND($C53=$C55, E55&lt;&gt;""), E55,"")))</f>
        <v/>
      </c>
      <c r="F53" s="90" t="str">
        <f>IF(TMInput!E53&lt;&gt;"",TMInput!E53,IF(AND($C53=$C54, F54&lt;&gt;""),F54, IF(AND($C53=$C55, F55&lt;&gt;""), F55,"")))</f>
        <v/>
      </c>
      <c r="G53" s="85" t="str">
        <f>IF(TMInput!F53&lt;&gt;"",TMInput!F53,IF(AND($C53=$C54, G54&lt;&gt;""),G54, IF(AND($C53=$C55, G55&lt;&gt;""), G55,"")))</f>
        <v/>
      </c>
      <c r="H53" s="87" t="str">
        <f>TMInput!G53</f>
        <v>1.6</v>
      </c>
      <c r="I53" s="87" t="str">
        <f>TMInput!H53</f>
        <v/>
      </c>
      <c r="J53" s="90" t="str">
        <f>IF(TMInput!$A53="",J52,TMInput!I53)</f>
        <v/>
      </c>
      <c r="K53" s="85" t="str">
        <f>IF(TMInput!J53&lt;&gt;"",TMInput!J53,IF(AND($C53=$C54, K54&lt;&gt;""),K54, IF(AND($C53=$C55, K55&lt;&gt;""), K55,"")))</f>
        <v/>
      </c>
      <c r="L53" s="85" t="str">
        <f>IF(TMInput!K53&lt;&gt;"",TMInput!K53,IF(AND($C53=$C54, L54&lt;&gt;""),L54, IF(AND($C53=$C55, L55&lt;&gt;""), L55,"")))</f>
        <v/>
      </c>
      <c r="M53" s="90" t="str">
        <f>IF(TMInput!L53&lt;&gt;"",TMInput!L53,IF(AND($C53=$C54, M54&lt;&gt;""),M54, IF(AND($C53=$C55, M55&lt;&gt;""), M55,"")))</f>
        <v/>
      </c>
      <c r="N53" s="90" t="str">
        <f>IF(TMInput!M53&lt;&gt;"",TMInput!M53,IF(AND($C53=$C54, N54&lt;&gt;""),N54, IF(AND($C53=$C55, N55&lt;&gt;""), N55,"")))</f>
        <v/>
      </c>
      <c r="O53" s="90" t="str">
        <f>IF(TMInput!N53&lt;&gt;"",TMInput!N53,IF(AND($C53=$C54, O54&lt;&gt;""),O54, IF(AND($C53=$C55, O55&lt;&gt;""), O55,"")))</f>
        <v/>
      </c>
      <c r="P53" s="85" t="str">
        <f>IF(TMInput!O53&lt;&gt;"",TMInput!O53,IF(AND($C53=$C54, P54&lt;&gt;""),P54, IF(AND($C53=$C55, P55&lt;&gt;""), P55,"")))</f>
        <v/>
      </c>
      <c r="Q53" s="90" t="str">
        <f>IF(TMInput!P53&lt;&gt;"",TMInput!P53,IF(AND($C53=$C54, Q54&lt;&gt;""),Q54, IF(AND($C53=$C55, Q55&lt;&gt;""), Q55,"")))</f>
        <v/>
      </c>
      <c r="R53" s="90" t="str">
        <f>IF(TMInput!Q53&lt;&gt;"", TMInput!Q53, IF(AND(OR($C53&amp;$H53=$C54&amp;$H54, $C53&amp;$I53=$C54&amp;$I54), R54&lt;&gt;""), R54, IF(AND(OR($C53&amp;$H53=$C55&amp;$H55, $C53&amp;$I53=$C55&amp;$I55), R55&lt;&gt;""), R55, IF(AND(OR($C53&amp;$H53=$C56&amp;$H56, $C53&amp;$I53=$C56&amp;$I56), R56&lt;&gt;""), R56, IF(AND(OR($C53&amp;$H53=$C57&amp;$H57, $C53&amp;$I53=$C57&amp;$I57), R57&lt;&gt;""), R57, "")))))</f>
        <v/>
      </c>
      <c r="S53" s="90" t="str">
        <f>IF(TMInput!R53&lt;&gt;"", TMInput!R53, IF(AND(OR($C53&amp;$H53=$C54&amp;$H54, $C53&amp;$I53=$C54&amp;$I54), S54&lt;&gt;""), S54, IF(AND(OR($C53&amp;$H53=$C55&amp;$H55, $C53&amp;$I53=$C55&amp;$I55), S55&lt;&gt;""), S55, IF(AND(OR($C53&amp;$H53=$C56&amp;$H56, $C53&amp;$I53=$C56&amp;$I56), S56&lt;&gt;""), S56, IF(AND(OR($C53&amp;$H53=$C57&amp;$H57, $C53&amp;$I53=$C57&amp;$I57), S57&lt;&gt;""), S57, "")))))</f>
        <v/>
      </c>
      <c r="T53" s="90" t="str">
        <f>IF(TMInput!S53&lt;&gt;"", TMInput!S53, IF(AND(OR($C53&amp;$H53=$C54&amp;$H54, $C53&amp;$I53=$C54&amp;$I54), T54&lt;&gt;""), T54, IF(AND(OR($C53&amp;$H53=$C55&amp;$H55, $C53&amp;$I53=$C55&amp;$I55), T55&lt;&gt;""), T55, IF(AND(OR($C53&amp;$H53=$C56&amp;$H56, $C53&amp;$I53=$C56&amp;$I56), T56&lt;&gt;""), T56, IF(AND(OR($C53&amp;$H53=$C57&amp;$H57, $C53&amp;$I53=$C57&amp;$I57), T57&lt;&gt;""), T57, "")))))</f>
        <v/>
      </c>
      <c r="U53" s="90" t="str">
        <f>IF(TMInput!T53&lt;&gt;"", TMInput!T53, IF(AND($C53=$C54, U54&lt;&gt;""), U54, IF(AND($C53=$C55, U55&lt;&gt;""), U55, IF(AND($C53=$C56, U56&lt;&gt;""), U56, IF(AND($C53=$C57, U57&lt;&gt;""), U57, "")))))</f>
        <v/>
      </c>
      <c r="V53" s="90" t="str">
        <f>IF(TMInput!U53&lt;&gt;"", TMInput!U53, IF(AND($C53=$C54, V54&lt;&gt;""), V54, IF(AND($C53=$C55, V55&lt;&gt;""), V55, IF(AND($C53=$C56, V56&lt;&gt;""), V56, IF(AND($C53=$C57, V57&lt;&gt;""), V57, "")))))</f>
        <v/>
      </c>
      <c r="W53" s="90" t="str">
        <f>IF(TMInput!V53&lt;&gt;"", TMInput!V53, IF(AND($C53=$C54, W54&lt;&gt;""), W54, IF(AND($C53=$C55, W55&lt;&gt;""), W55, IF(AND($C53=$C56, W56&lt;&gt;""), W56, IF(AND($C53=$C57, W57&lt;&gt;""), W57, "")))))</f>
        <v/>
      </c>
      <c r="X53" s="90" t="str">
        <f>IF(TMInput!W53&lt;&gt;"", TMInput!W53, IF(AND($C53=$C54, X54&lt;&gt;""), X54, IF(AND($C53=$C55, X55&lt;&gt;""), X55, IF(AND($C53=$C56, X56&lt;&gt;""), X56, IF(AND($C53=$C57, X57&lt;&gt;""), X57, "")))))</f>
        <v/>
      </c>
      <c r="Y53" s="90" t="str">
        <f>IF(TMInput!X53&lt;&gt;"", TMInput!X53, IF(AND($C53=$C54, Y54&lt;&gt;""), Y54, IF(AND($C53=$C55, Y55&lt;&gt;""), Y55, IF(AND($C53=$C56, Y56&lt;&gt;""), Y56, IF(AND($C53=$C57, Y57&lt;&gt;""), Y57, "")))))</f>
        <v/>
      </c>
      <c r="Z53" s="90" t="str">
        <f>IF(TMInput!Y53&lt;&gt;"", TMInput!Y53, IF(AND($C53=$C54, Z54&lt;&gt;""), Z54, IF(AND($C53=$C55, Z55&lt;&gt;""), Z55, IF(AND($C53=$C56, Z56&lt;&gt;""), Z56, IF(AND($C53=$C57, Z57&lt;&gt;""), Z57, "")))))</f>
        <v>tedm:MG-langString-hasConfidentialityJustification--NonPublishedInformation-ND-DirectAwardJustificationPreviousUnpublish</v>
      </c>
      <c r="AA53" s="90" t="str">
        <f>IF(TMInput!Z53&lt;&gt;"", TMInput!Z53, IF(AND($C53=$C54, AA54&lt;&gt;""), AA54, IF(AND($C53=$C55, AA55&lt;&gt;""), AA55, IF(AND($C53=$C56, AA56&lt;&gt;""), AA56, IF(AND($C53=$C57, AA57&lt;&gt;""), AA57, "")))))</f>
        <v/>
      </c>
      <c r="AB53" s="90" t="str">
        <f>IF(TMInput!AA53&lt;&gt;"", TMInput!AA53, IF(AND($C53=$C54, AB54&lt;&gt;""), AB54, IF(AND($C53=$C55, AB55&lt;&gt;""), AB55, IF(AND($C53=$C56, AB56&lt;&gt;""), AB56, IF(AND($C53=$C57, AB57&lt;&gt;""), AB57, "")))))</f>
        <v/>
      </c>
      <c r="AC53" s="90" t="str">
        <f>IF(TMInput!AB53&lt;&gt;"", TMInput!AB53, IF(AND($C53=$C54, AC54&lt;&gt;""), AC54, IF(AND($C53=$C55, AC55&lt;&gt;""), AC55, IF(AND($C53=$C56, AC56&lt;&gt;""), AC56, IF(AND($C53=$C57, AC57&lt;&gt;""), AC57, "")))))</f>
        <v/>
      </c>
      <c r="AD53" s="90" t="str">
        <f>IF(TMInput!AC53&lt;&gt;"", TMInput!AC53, IF(AND($C53=$C54, AD54&lt;&gt;""), AD54, IF(AND($C53=$C55, AD55&lt;&gt;""), AD55, IF(AND($C53=$C56, AD56&lt;&gt;""), AD56, IF(AND($C53=$C57, AD57&lt;&gt;""), AD57, "")))))</f>
        <v/>
      </c>
      <c r="AE53" s="90" t="str">
        <f>IF(TMInput!AD53&lt;&gt;"", TMInput!AD53, IF(AND($C53=$C54, AE54&lt;&gt;""), AE54, IF(AND($C53=$C55, AE55&lt;&gt;""), AE55, IF(AND($C53=$C56, AE56&lt;&gt;""), AE56, IF(AND($C53=$C57, AE57&lt;&gt;""), AE57, "")))))</f>
        <v/>
      </c>
    </row>
    <row r="54">
      <c r="A54" s="85" t="b">
        <f t="shared" si="1"/>
        <v>1</v>
      </c>
      <c r="B54" s="90" t="str">
        <f>IF(AND(TMInput!A54="",$C54&lt;&gt;""),B53,TMInput!A54)</f>
        <v>ND-LotAwardCriterionTypeUnpublish.rml.ttl</v>
      </c>
      <c r="C54" s="90" t="str">
        <f>TMInput!B54</f>
        <v>tedm:MG-NonPublishedInformation-ND-LotAwardCriterionTypeUnpublish</v>
      </c>
      <c r="D54" s="85" t="str">
        <f>IF(TMInput!C54&lt;&gt;"", TMInput!C54, IF(AND($C54=$C55, D55&lt;&gt;""), D55, IF(AND($C54=$C56, D56&lt;&gt;""), D56, IF(AND($C54=$C57, D57&lt;&gt;""), D57, IF(AND($C54=$C58, D58&lt;&gt;""), D58, "")))))</f>
        <v>MG-NonPublishedInformation</v>
      </c>
      <c r="E54" s="90" t="str">
        <f>IF(TMInput!D54&lt;&gt;"",TMInput!D54,IF(AND($C54=$C55, E55&lt;&gt;""),E55, IF(AND($C54=$C56, E56&lt;&gt;""), E56,"")))</f>
        <v>ND-LotAwardCriterionTypeUnpublish</v>
      </c>
      <c r="F54" s="90" t="str">
        <f>IF(TMInput!E54&lt;&gt;"",TMInput!E54,IF(AND($C54=$C55, F55&lt;&gt;""),F55, IF(AND($C54=$C56, F56&lt;&gt;""), F56,"")))</f>
        <v>/*/cac:ProcurementProjectLot[cbc:ID/@schemeName='Lot']/cac:TenderingTerms/cac:AwardingTerms/cac:AwardingCriterion/cac:SubordinateAwardingCriterion/ext:UBLExtensions/ext:UBLExtension/ext:ExtensionContent/efext:EformsExtension/efac:FieldsPrivacy[efbc:FieldIdentifierCode/text()='awa-cri-typ']</v>
      </c>
      <c r="G54" s="85" t="str">
        <f>IF(TMInput!F54&lt;&gt;"",TMInput!F54,IF(AND($C54=$C55, G55&lt;&gt;""),G55, IF(AND($C54=$C56, G56&lt;&gt;""), G56,"")))</f>
        <v>efbc:FieldIdentifierCode/text()='awa-cri-typ'</v>
      </c>
      <c r="H54" s="87" t="str">
        <f>TMInput!G54</f>
        <v>1.4</v>
      </c>
      <c r="I54" s="87" t="str">
        <f>TMInput!H54</f>
        <v/>
      </c>
      <c r="J54" s="90" t="str">
        <f>IF(TMInput!$A54="",J53,TMInput!I54)</f>
        <v/>
      </c>
      <c r="K54" s="85" t="str">
        <f>IF(TMInput!J54&lt;&gt;"",TMInput!J54,IF(AND($C54=$C55, K55&lt;&gt;""),K55, IF(AND($C54=$C56, K56&lt;&gt;""), K56,"")))</f>
        <v>MG-AwardCriterion-specifiesProcurementCriterion-Lot</v>
      </c>
      <c r="L54" s="85" t="str">
        <f>IF(TMInput!K54&lt;&gt;"",TMInput!K54,IF(AND($C54=$C55, L55&lt;&gt;""),L55, IF(AND($C54=$C56, L56&lt;&gt;""), L56,"")))</f>
        <v>ND-LotAwardCriterionParameters</v>
      </c>
      <c r="M54" s="90" t="str">
        <f>IF(TMInput!L54&lt;&gt;"",TMInput!L54,IF(AND($C54=$C55, M55&lt;&gt;""),M55, IF(AND($C54=$C56, M56&lt;&gt;""), M56,"")))</f>
        <v>ND-LotAwardCriterionTypeUnpublish (concernsMaskedObject)</v>
      </c>
      <c r="N54" s="90" t="str">
        <f>IF(TMInput!M54&lt;&gt;"",TMInput!M54,IF(AND($C54=$C55, N55&lt;&gt;""),N55, IF(AND($C54=$C56, N56&lt;&gt;""), N56,"")))</f>
        <v>Connection from NonPublishedInformation to AwardCriterion under MG-AwardCriterion-specifiesProcurementCriterion-Lot_ND-LotAwardCriterionParameters</v>
      </c>
      <c r="O54" s="90" t="str">
        <f>IF(TMInput!N54&lt;&gt;"",TMInput!N54,IF(AND($C54=$C55, O55&lt;&gt;""),O55, IF(AND($C54=$C56, O56&lt;&gt;""), O56,"")))</f>
        <v>tedm:MG-AwardCriterion-specifiesProcurementCriterion-Lot_ND-LotAwardCriterionParameters</v>
      </c>
      <c r="P54" s="85" t="str">
        <f>IF(TMInput!O54&lt;&gt;"",TMInput!O54,IF(AND($C54=$C55, P55&lt;&gt;""),P55, IF(AND($C54=$C56, P56&lt;&gt;""), P56,"")))</f>
        <v>efac:FieldsPrivacy</v>
      </c>
      <c r="Q54" s="90" t="str">
        <f>IF(TMInput!P54&lt;&gt;"",TMInput!P54,IF(AND($C54=$C55, Q55&lt;&gt;""),Q55, IF(AND($C54=$C56, Q56&lt;&gt;""), Q56,"")))</f>
        <v>..</v>
      </c>
      <c r="R54" s="90" t="str">
        <f>IF(TMInput!Q54&lt;&gt;"", TMInput!Q54, IF(AND(OR($C54&amp;$H54=$C55&amp;$H55, $C54&amp;$I54=$C55&amp;$I55), R55&lt;&gt;""), R55, IF(AND(OR($C54&amp;$H54=$C56&amp;$H56, $C54&amp;$I54=$C56&amp;$I56), R56&lt;&gt;""), R56, IF(AND(OR($C54&amp;$H54=$C57&amp;$H57, $C54&amp;$I54=$C57&amp;$I57), R57&lt;&gt;""), R57, IF(AND(OR($C54&amp;$H54=$C58&amp;$H58, $C54&amp;$I54=$C58&amp;$I58), R58&lt;&gt;""), R58, "")))))</f>
        <v>BT-195(BT-539)-Lot</v>
      </c>
      <c r="S54" s="90" t="str">
        <f>IF(TMInput!R54&lt;&gt;"", TMInput!R54, IF(AND(OR($C54&amp;$H54=$C55&amp;$H55, $C54&amp;$I54=$C55&amp;$I55), S55&lt;&gt;""), S55, IF(AND(OR($C54&amp;$H54=$C56&amp;$H56, $C54&amp;$I54=$C56&amp;$I56), S56&lt;&gt;""), S56, IF(AND(OR($C54&amp;$H54=$C57&amp;$H57, $C54&amp;$I54=$C57&amp;$I57), S57&lt;&gt;""), S57, IF(AND(OR($C54&amp;$H54=$C58&amp;$H58, $C54&amp;$I54=$C58&amp;$I58), S58&lt;&gt;""), S58, "")))))</f>
        <v>The field BT-195(BT-539)-Lot, Unpublished Identifier, specifies information to generate the URI of the masked property</v>
      </c>
      <c r="T54" s="90" t="str">
        <f>IF(TMInput!S54&lt;&gt;"", TMInput!S54, IF(AND(OR($C54&amp;$H54=$C55&amp;$H55, $C54&amp;$I54=$C55&amp;$I55), T55&lt;&gt;""), T55, IF(AND(OR($C54&amp;$H54=$C56&amp;$H56, $C54&amp;$I54=$C56&amp;$I56), T56&lt;&gt;""), T56, IF(AND(OR($C54&amp;$H54=$C57&amp;$H57, $C54&amp;$I54=$C57&amp;$I57), T57&lt;&gt;""), T57, IF(AND(OR($C54&amp;$H54=$C58&amp;$H58, $C54&amp;$I54=$C58&amp;$I58), T58&lt;&gt;""), T58, "")))))</f>
        <v>efbc:FieldIdentifierCode/text() = 'awa-cri-typ'</v>
      </c>
      <c r="U54" s="92" t="str">
        <f>IF(TMInput!T54&lt;&gt;"", TMInput!T54, IF(AND($C54=$C55, U55&lt;&gt;""), U55, IF(AND($C54=$C56, U56&lt;&gt;""), U56, IF(AND($C54=$C57, U57&lt;&gt;""), U57, IF(AND($C54=$C58, U58&lt;&gt;""), U58, "")))))</f>
        <v>http://data.europa.eu/a4g/ontology#hasAwardCriterionType</v>
      </c>
      <c r="V54" s="90" t="str">
        <f>IF(TMInput!U54&lt;&gt;"", TMInput!U54, IF(AND($C54=$C55, V55&lt;&gt;""), V55, IF(AND($C54=$C56, V56&lt;&gt;""), V56, IF(AND($C54=$C57, V57&lt;&gt;""), V57, IF(AND($C54=$C58, V58&lt;&gt;""), V58, "")))))</f>
        <v>BT-197(BT-539)-Lot</v>
      </c>
      <c r="W54" s="90" t="str">
        <f>IF(TMInput!V54&lt;&gt;"", TMInput!V54, IF(AND($C54=$C55, W55&lt;&gt;""), W55, IF(AND($C54=$C56, W56&lt;&gt;""), W56, IF(AND($C54=$C57, W57&lt;&gt;""), W57, IF(AND($C54=$C58, W58&lt;&gt;""), W58, "")))))</f>
        <v>In BT-197(BT-539)-Lot, Unpublished Justification Code, we link to the at-voc:non-publication-justification controlled list</v>
      </c>
      <c r="X54" s="90" t="str">
        <f>IF(TMInput!W54&lt;&gt;"", TMInput!W54, IF(AND($C54=$C55, X55&lt;&gt;""), X55, IF(AND($C54=$C56, X56&lt;&gt;""), X56, IF(AND($C54=$C57, X57&lt;&gt;""), X57, IF(AND($C54=$C58, X58&lt;&gt;""), X58, "")))))</f>
        <v>BT-198(BT-539)-Lot</v>
      </c>
      <c r="Y54" s="90" t="str">
        <f>IF(TMInput!X54&lt;&gt;"", TMInput!X54, IF(AND($C54=$C55, Y55&lt;&gt;""), Y55, IF(AND($C54=$C56, Y56&lt;&gt;""), Y56, IF(AND($C54=$C57, Y57&lt;&gt;""), Y57, IF(AND($C54=$C58, Y58&lt;&gt;""), Y58, "")))))</f>
        <v>Unpublished Accessibility Date (Unpublished Access Date below SDK 1.6)</v>
      </c>
      <c r="Z54" s="90" t="str">
        <f>IF(TMInput!Y54&lt;&gt;"", TMInput!Y54, IF(AND($C54=$C55, Z55&lt;&gt;""), Z55, IF(AND($C54=$C56, Z56&lt;&gt;""), Z56, IF(AND($C54=$C57, Z57&lt;&gt;""), Z57, IF(AND($C54=$C58, Z58&lt;&gt;""), Z58, "")))))</f>
        <v>tedm:MG-langString-hasConfidentialityJustification--NonPublishedInformation-ND-LotAwardCriterionTypeUnpublish</v>
      </c>
      <c r="AA54" s="90" t="str">
        <f>IF(TMInput!Z54&lt;&gt;"", TMInput!Z54, IF(AND($C54=$C55, AA55&lt;&gt;""), AA55, IF(AND($C54=$C56, AA56&lt;&gt;""), AA56, IF(AND($C54=$C57, AA57&lt;&gt;""), AA57, IF(AND($C54=$C58, AA58&lt;&gt;""), AA58, "")))))</f>
        <v>/*/cac:ProcurementProjectLot[cbc:ID/@schemeName='Lot']/cac:TenderingTerms/cac:AwardingTerms/cac:AwardingCriterion/cac:SubordinateAwardingCriterion/ext:UBLExtensions/ext:UBLExtension/ext:ExtensionContent/efext:EformsExtension/efac:FieldsPrivacy[efbc:FieldIdentifierCode/text()='awa-cri-typ']/efbc:ReasonDescription</v>
      </c>
      <c r="AB54" s="90" t="str">
        <f>IF(TMInput!AA54&lt;&gt;"", TMInput!AA54, IF(AND($C54=$C55, AB55&lt;&gt;""), AB55, IF(AND($C54=$C56, AB56&lt;&gt;""), AB56, IF(AND($C54=$C57, AB57&lt;&gt;""), AB57, IF(AND($C54=$C58, AB58&lt;&gt;""), AB58, "")))))</f>
        <v>BT-196(BT-539)-Lot</v>
      </c>
      <c r="AC54" s="90" t="str">
        <f>IF(TMInput!AB54&lt;&gt;"", TMInput!AB54, IF(AND($C54=$C55, AC55&lt;&gt;""), AC55, IF(AND($C54=$C56, AC56&lt;&gt;""), AC56, IF(AND($C54=$C57, AC57&lt;&gt;""), AC57, IF(AND($C54=$C58, AC58&lt;&gt;""), AC58, "")))))</f>
        <v>Unpublished Justification Description of MG-NonPublishedInformation under ND-LotAwardCriterionTypeUnpublish</v>
      </c>
      <c r="AD54" s="90" t="str">
        <f>IF(TMInput!AC54&lt;&gt;"", TMInput!AC54, IF(AND($C54=$C55, AD55&lt;&gt;""), AD55, IF(AND($C54=$C56, AD56&lt;&gt;""), AD56, IF(AND($C54=$C57, AD57&lt;&gt;""), AD57, IF(AND($C54=$C58, AD58&lt;&gt;""), AD58, "")))))</f>
        <v>BT-196(BT-539)-Lot-Language</v>
      </c>
      <c r="AE54" s="90" t="str">
        <f>IF(TMInput!AD54&lt;&gt;"", TMInput!AD54, IF(AND($C54=$C55, AE55&lt;&gt;""), AE55, IF(AND($C54=$C56, AE56&lt;&gt;""), AE56, IF(AND($C54=$C57, AE57&lt;&gt;""), AE57, IF(AND($C54=$C58, AE58&lt;&gt;""), AE58, "")))))</f>
        <v>Language of Unpublished Justification Description of MG-NonPublishedInformation under ND-LotAwardCriterionTypeUnpublish</v>
      </c>
    </row>
    <row r="55">
      <c r="A55" s="85" t="b">
        <f t="shared" si="1"/>
        <v>0</v>
      </c>
      <c r="B55" s="90" t="str">
        <f>IF(AND(TMInput!A55="",$C55&lt;&gt;""),B54,TMInput!A55)</f>
        <v>ND-LotAwardCriterionTypeUnpublish.rml.ttl</v>
      </c>
      <c r="C55" s="90" t="str">
        <f>TMInput!B55</f>
        <v>tedm:MG-NonPublishedInformation-ND-LotAwardCriterionTypeUnpublish</v>
      </c>
      <c r="D55" s="85" t="str">
        <f>IF(TMInput!C55&lt;&gt;"", TMInput!C55, IF(AND($C55=$C56, D56&lt;&gt;""), D56, IF(AND($C55=$C57, D57&lt;&gt;""), D57, IF(AND($C55=$C58, D58&lt;&gt;""), D58, IF(AND($C55=$C59, D59&lt;&gt;""), D59, "")))))</f>
        <v>MG-NonPublishedInformation</v>
      </c>
      <c r="E55" s="90" t="str">
        <f>IF(TMInput!D55&lt;&gt;"",TMInput!D55,IF(AND($C55=$C56, E56&lt;&gt;""),E56, IF(AND($C55=$C57, E57&lt;&gt;""), E57,"")))</f>
        <v/>
      </c>
      <c r="F55" s="90" t="str">
        <f>IF(TMInput!E55&lt;&gt;"",TMInput!E55,IF(AND($C55=$C56, F56&lt;&gt;""),F56, IF(AND($C55=$C57, F57&lt;&gt;""), F57,"")))</f>
        <v/>
      </c>
      <c r="G55" s="85" t="str">
        <f>IF(TMInput!F55&lt;&gt;"",TMInput!F55,IF(AND($C55=$C56, G56&lt;&gt;""),G56, IF(AND($C55=$C57, G57&lt;&gt;""), G57,"")))</f>
        <v/>
      </c>
      <c r="H55" s="87" t="str">
        <f>TMInput!G55</f>
        <v>1.4</v>
      </c>
      <c r="I55" s="87" t="str">
        <f>TMInput!H55</f>
        <v/>
      </c>
      <c r="J55" s="90" t="str">
        <f>IF(TMInput!$A55="",J54,TMInput!I55)</f>
        <v/>
      </c>
      <c r="K55" s="85" t="str">
        <f>IF(TMInput!J55&lt;&gt;"",TMInput!J55,IF(AND($C55=$C56, K56&lt;&gt;""),K56, IF(AND($C55=$C57, K57&lt;&gt;""), K57,"")))</f>
        <v>MG-AwardCriterion-specifiesProcurementCriterion-Lot</v>
      </c>
      <c r="L55" s="85" t="str">
        <f>IF(TMInput!K55&lt;&gt;"",TMInput!K55,IF(AND($C55=$C56, L56&lt;&gt;""),L56, IF(AND($C55=$C57, L57&lt;&gt;""), L57,"")))</f>
        <v>ND-LotAwardCriterionParameters</v>
      </c>
      <c r="M55" s="90" t="str">
        <f>IF(TMInput!L55&lt;&gt;"",TMInput!L55,IF(AND($C55=$C56, M56&lt;&gt;""),M56, IF(AND($C55=$C57, M57&lt;&gt;""), M57,"")))</f>
        <v>ND-LotAwardCriterionTypeUnpublish (concernsMaskedObject)</v>
      </c>
      <c r="N55" s="90" t="str">
        <f>IF(TMInput!M55&lt;&gt;"",TMInput!M55,IF(AND($C55=$C56, N56&lt;&gt;""),N56, IF(AND($C55=$C57, N57&lt;&gt;""), N57,"")))</f>
        <v>Connection from NonPublishedInformation to AwardCriterion under MG-AwardCriterion-specifiesProcurementCriterion-Lot_ND-LotAwardCriterionParameters</v>
      </c>
      <c r="O55" s="90" t="str">
        <f>IF(TMInput!N55&lt;&gt;"",TMInput!N55,IF(AND($C55=$C56, O56&lt;&gt;""),O56, IF(AND($C55=$C57, O57&lt;&gt;""), O57,"")))</f>
        <v>tedm:MG-AwardCriterion-specifiesProcurementCriterion-Lot_ND-LotAwardCriterionParameters</v>
      </c>
      <c r="P55" s="85" t="str">
        <f>IF(TMInput!O55&lt;&gt;"",TMInput!O55,IF(AND($C55=$C56, P56&lt;&gt;""),P56, IF(AND($C55=$C57, P57&lt;&gt;""), P57,"")))</f>
        <v>efac:FieldsPrivacy</v>
      </c>
      <c r="Q55" s="90" t="str">
        <f>IF(TMInput!P55&lt;&gt;"",TMInput!P55,IF(AND($C55=$C56, Q56&lt;&gt;""),Q56, IF(AND($C55=$C57, Q57&lt;&gt;""), Q57,"")))</f>
        <v>..</v>
      </c>
      <c r="R55" s="90" t="str">
        <f>IF(TMInput!Q55&lt;&gt;"", TMInput!Q55, IF(AND(OR($C55&amp;$H55=$C56&amp;$H56, $C55&amp;$I55=$C56&amp;$I56), R56&lt;&gt;""), R56, IF(AND(OR($C55&amp;$H55=$C57&amp;$H57, $C55&amp;$I55=$C57&amp;$I57), R57&lt;&gt;""), R57, IF(AND(OR($C55&amp;$H55=$C58&amp;$H58, $C55&amp;$I55=$C58&amp;$I58), R58&lt;&gt;""), R58, IF(AND(OR($C55&amp;$H55=$C59&amp;$H59, $C55&amp;$I55=$C59&amp;$I59), R59&lt;&gt;""), R59, "")))))</f>
        <v>BT-195(BT-539)-Lot</v>
      </c>
      <c r="S55" s="90" t="str">
        <f>IF(TMInput!R55&lt;&gt;"", TMInput!R55, IF(AND(OR($C55&amp;$H55=$C56&amp;$H56, $C55&amp;$I55=$C56&amp;$I56), S56&lt;&gt;""), S56, IF(AND(OR($C55&amp;$H55=$C57&amp;$H57, $C55&amp;$I55=$C57&amp;$I57), S57&lt;&gt;""), S57, IF(AND(OR($C55&amp;$H55=$C58&amp;$H58, $C55&amp;$I55=$C58&amp;$I58), S58&lt;&gt;""), S58, IF(AND(OR($C55&amp;$H55=$C59&amp;$H59, $C55&amp;$I55=$C59&amp;$I59), S59&lt;&gt;""), S59, "")))))</f>
        <v>The field BT-195(BT-539)-Lot, Unpublished Identifier, specifies information to generate the URI of the masked property</v>
      </c>
      <c r="T55" s="90" t="str">
        <f>IF(TMInput!S55&lt;&gt;"", TMInput!S55, IF(AND(OR($C55&amp;$H55=$C56&amp;$H56, $C55&amp;$I55=$C56&amp;$I56), T56&lt;&gt;""), T56, IF(AND(OR($C55&amp;$H55=$C57&amp;$H57, $C55&amp;$I55=$C57&amp;$I57), T57&lt;&gt;""), T57, IF(AND(OR($C55&amp;$H55=$C58&amp;$H58, $C55&amp;$I55=$C58&amp;$I58), T58&lt;&gt;""), T58, IF(AND(OR($C55&amp;$H55=$C59&amp;$H59, $C55&amp;$I55=$C59&amp;$I59), T59&lt;&gt;""), T59, "")))))</f>
        <v>efbc:FieldIdentifierCode/text() = 'awa-cri-typ'</v>
      </c>
      <c r="U55" s="92" t="str">
        <f>IF(TMInput!T55&lt;&gt;"", TMInput!T55, IF(AND($C55=$C56, U56&lt;&gt;""), U56, IF(AND($C55=$C57, U57&lt;&gt;""), U57, IF(AND($C55=$C58, U58&lt;&gt;""), U58, IF(AND($C55=$C59, U59&lt;&gt;""), U59, "")))))</f>
        <v>http://data.europa.eu/a4g/ontology#hasAwardCriterionType</v>
      </c>
      <c r="V55" s="90" t="str">
        <f>IF(TMInput!U55&lt;&gt;"", TMInput!U55, IF(AND($C55=$C56, V56&lt;&gt;""), V56, IF(AND($C55=$C57, V57&lt;&gt;""), V57, IF(AND($C55=$C58, V58&lt;&gt;""), V58, IF(AND($C55=$C59, V59&lt;&gt;""), V59, "")))))</f>
        <v>BT-197(BT-539)-Lot</v>
      </c>
      <c r="W55" s="90" t="str">
        <f>IF(TMInput!V55&lt;&gt;"", TMInput!V55, IF(AND($C55=$C56, W56&lt;&gt;""), W56, IF(AND($C55=$C57, W57&lt;&gt;""), W57, IF(AND($C55=$C58, W58&lt;&gt;""), W58, IF(AND($C55=$C59, W59&lt;&gt;""), W59, "")))))</f>
        <v>In BT-197(BT-539)-Lot, Unpublished Justification Code, we link to the at-voc:non-publication-justification controlled list</v>
      </c>
      <c r="X55" s="90" t="str">
        <f>IF(TMInput!W55&lt;&gt;"", TMInput!W55, IF(AND($C55=$C56, X56&lt;&gt;""), X56, IF(AND($C55=$C57, X57&lt;&gt;""), X57, IF(AND($C55=$C58, X58&lt;&gt;""), X58, IF(AND($C55=$C59, X59&lt;&gt;""), X59, "")))))</f>
        <v>BT-198(BT-539)-Lot</v>
      </c>
      <c r="Y55" s="90" t="str">
        <f>IF(TMInput!X55&lt;&gt;"", TMInput!X55, IF(AND($C55=$C56, Y56&lt;&gt;""), Y56, IF(AND($C55=$C57, Y57&lt;&gt;""), Y57, IF(AND($C55=$C58, Y58&lt;&gt;""), Y58, IF(AND($C55=$C59, Y59&lt;&gt;""), Y59, "")))))</f>
        <v>Unpublished Accessibility Date (Unpublished Access Date below SDK 1.6)</v>
      </c>
      <c r="Z55" s="90" t="str">
        <f>IF(TMInput!Y55&lt;&gt;"", TMInput!Y55, IF(AND($C55=$C56, Z56&lt;&gt;""), Z56, IF(AND($C55=$C57, Z57&lt;&gt;""), Z57, IF(AND($C55=$C58, Z58&lt;&gt;""), Z58, IF(AND($C55=$C59, Z59&lt;&gt;""), Z59, "")))))</f>
        <v>tedm:MG-langString-hasConfidentialityJustification--NonPublishedInformation-ND-LotAwardCriterionTypeUnpublish</v>
      </c>
      <c r="AA55" s="90" t="str">
        <f>IF(TMInput!Z55&lt;&gt;"", TMInput!Z55, IF(AND($C55=$C56, AA56&lt;&gt;""), AA56, IF(AND($C55=$C57, AA57&lt;&gt;""), AA57, IF(AND($C55=$C58, AA58&lt;&gt;""), AA58, IF(AND($C55=$C59, AA59&lt;&gt;""), AA59, "")))))</f>
        <v/>
      </c>
      <c r="AB55" s="90" t="str">
        <f>IF(TMInput!AA55&lt;&gt;"", TMInput!AA55, IF(AND($C55=$C56, AB56&lt;&gt;""), AB56, IF(AND($C55=$C57, AB57&lt;&gt;""), AB57, IF(AND($C55=$C58, AB58&lt;&gt;""), AB58, IF(AND($C55=$C59, AB59&lt;&gt;""), AB59, "")))))</f>
        <v>BT-196(BT-539)-Lot</v>
      </c>
      <c r="AC55" s="90" t="str">
        <f>IF(TMInput!AB55&lt;&gt;"", TMInput!AB55, IF(AND($C55=$C56, AC56&lt;&gt;""), AC56, IF(AND($C55=$C57, AC57&lt;&gt;""), AC57, IF(AND($C55=$C58, AC58&lt;&gt;""), AC58, IF(AND($C55=$C59, AC59&lt;&gt;""), AC59, "")))))</f>
        <v>Unpublished Justification Description of MG-NonPublishedInformation under ND-LotAwardCriterionTypeUnpublish</v>
      </c>
      <c r="AD55" s="90" t="str">
        <f>IF(TMInput!AC55&lt;&gt;"", TMInput!AC55, IF(AND($C55=$C56, AD56&lt;&gt;""), AD56, IF(AND($C55=$C57, AD57&lt;&gt;""), AD57, IF(AND($C55=$C58, AD58&lt;&gt;""), AD58, IF(AND($C55=$C59, AD59&lt;&gt;""), AD59, "")))))</f>
        <v>BT-196(BT-539)-Lot-Language</v>
      </c>
      <c r="AE55" s="90" t="str">
        <f>IF(TMInput!AD55&lt;&gt;"", TMInput!AD55, IF(AND($C55=$C56, AE56&lt;&gt;""), AE56, IF(AND($C55=$C57, AE57&lt;&gt;""), AE57, IF(AND($C55=$C58, AE58&lt;&gt;""), AE58, IF(AND($C55=$C59, AE59&lt;&gt;""), AE59, "")))))</f>
        <v>Language of Unpublished Justification Description of MG-NonPublishedInformation under ND-LotAwardCriterionTypeUnpublish</v>
      </c>
    </row>
    <row r="56">
      <c r="A56" s="85" t="b">
        <f t="shared" si="1"/>
        <v>0</v>
      </c>
      <c r="B56" s="90" t="str">
        <f>IF(AND(TMInput!A56="",$C56&lt;&gt;""),B55,TMInput!A56)</f>
        <v>ND-LotAwardCriterionTypeUnpublish.rml.ttl</v>
      </c>
      <c r="C56" s="90" t="str">
        <f>TMInput!B56</f>
        <v>tedm:MG-NonPublishedInformation-ND-LotAwardCriterionTypeUnpublish</v>
      </c>
      <c r="D56" s="85" t="str">
        <f>IF(TMInput!C56&lt;&gt;"", TMInput!C56, IF(AND($C56=$C57, D57&lt;&gt;""), D57, IF(AND($C56=$C58, D58&lt;&gt;""), D58, IF(AND($C56=$C59, D59&lt;&gt;""), D59, IF(AND($C56=$C60, D60&lt;&gt;""), D60, "")))))</f>
        <v>MG-NonPublishedInformation</v>
      </c>
      <c r="E56" s="90" t="str">
        <f>IF(TMInput!D56&lt;&gt;"",TMInput!D56,IF(AND($C56=$C57, E57&lt;&gt;""),E57, IF(AND($C56=$C58, E58&lt;&gt;""), E58,"")))</f>
        <v/>
      </c>
      <c r="F56" s="90" t="str">
        <f>IF(TMInput!E56&lt;&gt;"",TMInput!E56,IF(AND($C56=$C57, F57&lt;&gt;""),F57, IF(AND($C56=$C58, F58&lt;&gt;""), F58,"")))</f>
        <v/>
      </c>
      <c r="G56" s="85" t="str">
        <f>IF(TMInput!F56&lt;&gt;"",TMInput!F56,IF(AND($C56=$C57, G57&lt;&gt;""),G57, IF(AND($C56=$C58, G58&lt;&gt;""), G58,"")))</f>
        <v/>
      </c>
      <c r="H56" s="87" t="str">
        <f>TMInput!G56</f>
        <v>1.4</v>
      </c>
      <c r="I56" s="87" t="str">
        <f>TMInput!H56</f>
        <v/>
      </c>
      <c r="J56" s="90" t="str">
        <f>IF(TMInput!$A56="",J55,TMInput!I56)</f>
        <v/>
      </c>
      <c r="K56" s="85" t="str">
        <f>IF(TMInput!J56&lt;&gt;"",TMInput!J56,IF(AND($C56=$C57, K57&lt;&gt;""),K57, IF(AND($C56=$C58, K58&lt;&gt;""), K58,"")))</f>
        <v>MG-AwardCriterion-specifiesProcurementCriterion-Lot</v>
      </c>
      <c r="L56" s="85" t="str">
        <f>IF(TMInput!K56&lt;&gt;"",TMInput!K56,IF(AND($C56=$C57, L57&lt;&gt;""),L57, IF(AND($C56=$C58, L58&lt;&gt;""), L58,"")))</f>
        <v>ND-LotAwardCriterionParameters</v>
      </c>
      <c r="M56" s="90" t="str">
        <f>IF(TMInput!L56&lt;&gt;"",TMInput!L56,IF(AND($C56=$C57, M57&lt;&gt;""),M57, IF(AND($C56=$C58, M58&lt;&gt;""), M58,"")))</f>
        <v>ND-LotAwardCriterionTypeUnpublish (concernsMaskedObject)</v>
      </c>
      <c r="N56" s="90" t="str">
        <f>IF(TMInput!M56&lt;&gt;"",TMInput!M56,IF(AND($C56=$C57, N57&lt;&gt;""),N57, IF(AND($C56=$C58, N58&lt;&gt;""), N58,"")))</f>
        <v>Connection from NonPublishedInformation to AwardCriterion under MG-AwardCriterion-specifiesProcurementCriterion-Lot_ND-LotAwardCriterionParameters</v>
      </c>
      <c r="O56" s="90" t="str">
        <f>IF(TMInput!N56&lt;&gt;"",TMInput!N56,IF(AND($C56=$C57, O57&lt;&gt;""),O57, IF(AND($C56=$C58, O58&lt;&gt;""), O58,"")))</f>
        <v>tedm:MG-AwardCriterion-specifiesProcurementCriterion-Lot_ND-LotAwardCriterionParameters</v>
      </c>
      <c r="P56" s="85" t="str">
        <f>IF(TMInput!O56&lt;&gt;"",TMInput!O56,IF(AND($C56=$C57, P57&lt;&gt;""),P57, IF(AND($C56=$C58, P58&lt;&gt;""), P58,"")))</f>
        <v>efac:FieldsPrivacy</v>
      </c>
      <c r="Q56" s="90" t="str">
        <f>IF(TMInput!P56&lt;&gt;"",TMInput!P56,IF(AND($C56=$C57, Q57&lt;&gt;""),Q57, IF(AND($C56=$C58, Q58&lt;&gt;""), Q58,"")))</f>
        <v>..</v>
      </c>
      <c r="R56" s="90" t="str">
        <f>IF(TMInput!Q56&lt;&gt;"", TMInput!Q56, IF(AND(OR($C56&amp;$H56=$C57&amp;$H57, $C56&amp;$I56=$C57&amp;$I57), R57&lt;&gt;""), R57, IF(AND(OR($C56&amp;$H56=$C58&amp;$H58, $C56&amp;$I56=$C58&amp;$I58), R58&lt;&gt;""), R58, IF(AND(OR($C56&amp;$H56=$C59&amp;$H59, $C56&amp;$I56=$C59&amp;$I59), R59&lt;&gt;""), R59, IF(AND(OR($C56&amp;$H56=$C60&amp;$H60, $C56&amp;$I56=$C60&amp;$I60), R60&lt;&gt;""), R60, "")))))</f>
        <v>BT-195(BT-539)-Lot</v>
      </c>
      <c r="S56" s="90" t="str">
        <f>IF(TMInput!R56&lt;&gt;"", TMInput!R56, IF(AND(OR($C56&amp;$H56=$C57&amp;$H57, $C56&amp;$I56=$C57&amp;$I57), S57&lt;&gt;""), S57, IF(AND(OR($C56&amp;$H56=$C58&amp;$H58, $C56&amp;$I56=$C58&amp;$I58), S58&lt;&gt;""), S58, IF(AND(OR($C56&amp;$H56=$C59&amp;$H59, $C56&amp;$I56=$C59&amp;$I59), S59&lt;&gt;""), S59, IF(AND(OR($C56&amp;$H56=$C60&amp;$H60, $C56&amp;$I56=$C60&amp;$I60), S60&lt;&gt;""), S60, "")))))</f>
        <v>The field BT-195(BT-539)-Lot, Unpublished Identifier, specifies information to generate the URI of the masked property</v>
      </c>
      <c r="T56" s="90" t="str">
        <f>IF(TMInput!S56&lt;&gt;"", TMInput!S56, IF(AND(OR($C56&amp;$H56=$C57&amp;$H57, $C56&amp;$I56=$C57&amp;$I57), T57&lt;&gt;""), T57, IF(AND(OR($C56&amp;$H56=$C58&amp;$H58, $C56&amp;$I56=$C58&amp;$I58), T58&lt;&gt;""), T58, IF(AND(OR($C56&amp;$H56=$C59&amp;$H59, $C56&amp;$I56=$C59&amp;$I59), T59&lt;&gt;""), T59, IF(AND(OR($C56&amp;$H56=$C60&amp;$H60, $C56&amp;$I56=$C60&amp;$I60), T60&lt;&gt;""), T60, "")))))</f>
        <v>efbc:FieldIdentifierCode/text() = 'awa-cri-typ'</v>
      </c>
      <c r="U56" s="92" t="str">
        <f>IF(TMInput!T56&lt;&gt;"", TMInput!T56, IF(AND($C56=$C57, U57&lt;&gt;""), U57, IF(AND($C56=$C58, U58&lt;&gt;""), U58, IF(AND($C56=$C59, U59&lt;&gt;""), U59, IF(AND($C56=$C60, U60&lt;&gt;""), U60, "")))))</f>
        <v>http://data.europa.eu/a4g/ontology#hasAwardCriterionType</v>
      </c>
      <c r="V56" s="90" t="str">
        <f>IF(TMInput!U56&lt;&gt;"", TMInput!U56, IF(AND($C56=$C57, V57&lt;&gt;""), V57, IF(AND($C56=$C58, V58&lt;&gt;""), V58, IF(AND($C56=$C59, V59&lt;&gt;""), V59, IF(AND($C56=$C60, V60&lt;&gt;""), V60, "")))))</f>
        <v>BT-197(BT-539)-Lot</v>
      </c>
      <c r="W56" s="90" t="str">
        <f>IF(TMInput!V56&lt;&gt;"", TMInput!V56, IF(AND($C56=$C57, W57&lt;&gt;""), W57, IF(AND($C56=$C58, W58&lt;&gt;""), W58, IF(AND($C56=$C59, W59&lt;&gt;""), W59, IF(AND($C56=$C60, W60&lt;&gt;""), W60, "")))))</f>
        <v>In BT-197(BT-539)-Lot, Unpublished Justification Code, we link to the at-voc:non-publication-justification controlled list</v>
      </c>
      <c r="X56" s="90" t="str">
        <f>IF(TMInput!W56&lt;&gt;"", TMInput!W56, IF(AND($C56=$C57, X57&lt;&gt;""), X57, IF(AND($C56=$C58, X58&lt;&gt;""), X58, IF(AND($C56=$C59, X59&lt;&gt;""), X59, IF(AND($C56=$C60, X60&lt;&gt;""), X60, "")))))</f>
        <v>BT-198(BT-539)-Lot</v>
      </c>
      <c r="Y56" s="90" t="str">
        <f>IF(TMInput!X56&lt;&gt;"", TMInput!X56, IF(AND($C56=$C57, Y57&lt;&gt;""), Y57, IF(AND($C56=$C58, Y58&lt;&gt;""), Y58, IF(AND($C56=$C59, Y59&lt;&gt;""), Y59, IF(AND($C56=$C60, Y60&lt;&gt;""), Y60, "")))))</f>
        <v>Unpublished Accessibility Date (Unpublished Access Date below SDK 1.6)</v>
      </c>
      <c r="Z56" s="90" t="str">
        <f>IF(TMInput!Y56&lt;&gt;"", TMInput!Y56, IF(AND($C56=$C57, Z57&lt;&gt;""), Z57, IF(AND($C56=$C58, Z58&lt;&gt;""), Z58, IF(AND($C56=$C59, Z59&lt;&gt;""), Z59, IF(AND($C56=$C60, Z60&lt;&gt;""), Z60, "")))))</f>
        <v>tedm:MG-langString-hasConfidentialityJustification--NonPublishedInformation-ND-LotAwardCriterionTypeUnpublish</v>
      </c>
      <c r="AA56" s="90" t="str">
        <f>IF(TMInput!Z56&lt;&gt;"", TMInput!Z56, IF(AND($C56=$C57, AA57&lt;&gt;""), AA57, IF(AND($C56=$C58, AA58&lt;&gt;""), AA58, IF(AND($C56=$C59, AA59&lt;&gt;""), AA59, IF(AND($C56=$C60, AA60&lt;&gt;""), AA60, "")))))</f>
        <v/>
      </c>
      <c r="AB56" s="90" t="str">
        <f>IF(TMInput!AA56&lt;&gt;"", TMInput!AA56, IF(AND($C56=$C57, AB57&lt;&gt;""), AB57, IF(AND($C56=$C58, AB58&lt;&gt;""), AB58, IF(AND($C56=$C59, AB59&lt;&gt;""), AB59, IF(AND($C56=$C60, AB60&lt;&gt;""), AB60, "")))))</f>
        <v>BT-196(BT-539)-Lot</v>
      </c>
      <c r="AC56" s="90" t="str">
        <f>IF(TMInput!AB56&lt;&gt;"", TMInput!AB56, IF(AND($C56=$C57, AC57&lt;&gt;""), AC57, IF(AND($C56=$C58, AC58&lt;&gt;""), AC58, IF(AND($C56=$C59, AC59&lt;&gt;""), AC59, IF(AND($C56=$C60, AC60&lt;&gt;""), AC60, "")))))</f>
        <v>Unpublished Justification Description of MG-NonPublishedInformation under ND-LotAwardCriterionTypeUnpublish</v>
      </c>
      <c r="AD56" s="90" t="str">
        <f>IF(TMInput!AC56&lt;&gt;"", TMInput!AC56, IF(AND($C56=$C57, AD57&lt;&gt;""), AD57, IF(AND($C56=$C58, AD58&lt;&gt;""), AD58, IF(AND($C56=$C59, AD59&lt;&gt;""), AD59, IF(AND($C56=$C60, AD60&lt;&gt;""), AD60, "")))))</f>
        <v>BT-196(BT-539)-Lot-Language</v>
      </c>
      <c r="AE56" s="90" t="str">
        <f>IF(TMInput!AD56&lt;&gt;"", TMInput!AD56, IF(AND($C56=$C57, AE57&lt;&gt;""), AE57, IF(AND($C56=$C58, AE58&lt;&gt;""), AE58, IF(AND($C56=$C59, AE59&lt;&gt;""), AE59, IF(AND($C56=$C60, AE60&lt;&gt;""), AE60, "")))))</f>
        <v>Language of Unpublished Justification Description of MG-NonPublishedInformation under ND-LotAwardCriterionTypeUnpublish</v>
      </c>
    </row>
    <row r="57">
      <c r="A57" s="85" t="b">
        <f t="shared" si="1"/>
        <v>0</v>
      </c>
      <c r="B57" s="90" t="str">
        <f>IF(AND(TMInput!A57="",$C57&lt;&gt;""),B56,TMInput!A57)</f>
        <v>ND-LotAwardCriterionTypeUnpublish.rml.ttl</v>
      </c>
      <c r="C57" s="90" t="str">
        <f>TMInput!B57</f>
        <v>tedm:MG-NonPublishedInformation-ND-LotAwardCriterionTypeUnpublish</v>
      </c>
      <c r="D57" s="85" t="str">
        <f>IF(TMInput!C57&lt;&gt;"", TMInput!C57, IF(AND($C57=$C58, D58&lt;&gt;""), D58, IF(AND($C57=$C59, D59&lt;&gt;""), D59, IF(AND($C57=$C60, D60&lt;&gt;""), D60, IF(AND($C57=$C61, D61&lt;&gt;""), D61, "")))))</f>
        <v>MG-NonPublishedInformation</v>
      </c>
      <c r="E57" s="90" t="str">
        <f>IF(TMInput!D57&lt;&gt;"",TMInput!D57,IF(AND($C57=$C58, E58&lt;&gt;""),E58, IF(AND($C57=$C59, E59&lt;&gt;""), E59,"")))</f>
        <v/>
      </c>
      <c r="F57" s="90" t="str">
        <f>IF(TMInput!E57&lt;&gt;"",TMInput!E57,IF(AND($C57=$C58, F58&lt;&gt;""),F58, IF(AND($C57=$C59, F59&lt;&gt;""), F59,"")))</f>
        <v/>
      </c>
      <c r="G57" s="85" t="str">
        <f>IF(TMInput!F57&lt;&gt;"",TMInput!F57,IF(AND($C57=$C58, G58&lt;&gt;""),G58, IF(AND($C57=$C59, G59&lt;&gt;""), G59,"")))</f>
        <v/>
      </c>
      <c r="H57" s="87" t="str">
        <f>TMInput!G57</f>
        <v>1.4</v>
      </c>
      <c r="I57" s="87" t="str">
        <f>TMInput!H57</f>
        <v/>
      </c>
      <c r="J57" s="90" t="str">
        <f>IF(TMInput!$A57="",J56,TMInput!I57)</f>
        <v/>
      </c>
      <c r="K57" s="85" t="str">
        <f>IF(TMInput!J57&lt;&gt;"",TMInput!J57,IF(AND($C57=$C58, K58&lt;&gt;""),K58, IF(AND($C57=$C59, K59&lt;&gt;""), K59,"")))</f>
        <v/>
      </c>
      <c r="L57" s="85" t="str">
        <f>IF(TMInput!K57&lt;&gt;"",TMInput!K57,IF(AND($C57=$C58, L58&lt;&gt;""),L58, IF(AND($C57=$C59, L59&lt;&gt;""), L59,"")))</f>
        <v/>
      </c>
      <c r="M57" s="90" t="str">
        <f>IF(TMInput!L57&lt;&gt;"",TMInput!L57,IF(AND($C57=$C58, M58&lt;&gt;""),M58, IF(AND($C57=$C59, M59&lt;&gt;""), M59,"")))</f>
        <v/>
      </c>
      <c r="N57" s="90" t="str">
        <f>IF(TMInput!M57&lt;&gt;"",TMInput!M57,IF(AND($C57=$C58, N58&lt;&gt;""),N58, IF(AND($C57=$C59, N59&lt;&gt;""), N59,"")))</f>
        <v/>
      </c>
      <c r="O57" s="90" t="str">
        <f>IF(TMInput!N57&lt;&gt;"",TMInput!N57,IF(AND($C57=$C58, O58&lt;&gt;""),O58, IF(AND($C57=$C59, O59&lt;&gt;""), O59,"")))</f>
        <v/>
      </c>
      <c r="P57" s="85" t="str">
        <f>IF(TMInput!O57&lt;&gt;"",TMInput!O57,IF(AND($C57=$C58, P58&lt;&gt;""),P58, IF(AND($C57=$C59, P59&lt;&gt;""), P59,"")))</f>
        <v/>
      </c>
      <c r="Q57" s="90" t="str">
        <f>IF(TMInput!P57&lt;&gt;"",TMInput!P57,IF(AND($C57=$C58, Q58&lt;&gt;""),Q58, IF(AND($C57=$C59, Q59&lt;&gt;""), Q59,"")))</f>
        <v/>
      </c>
      <c r="R57" s="90" t="str">
        <f>IF(TMInput!Q57&lt;&gt;"", TMInput!Q57, IF(AND(OR($C57&amp;$H57=$C58&amp;$H58, $C57&amp;$I57=$C58&amp;$I58), R58&lt;&gt;""), R58, IF(AND(OR($C57&amp;$H57=$C59&amp;$H59, $C57&amp;$I57=$C59&amp;$I59), R59&lt;&gt;""), R59, IF(AND(OR($C57&amp;$H57=$C60&amp;$H60, $C57&amp;$I57=$C60&amp;$I60), R60&lt;&gt;""), R60, IF(AND(OR($C57&amp;$H57=$C61&amp;$H61, $C57&amp;$I57=$C61&amp;$I61), R61&lt;&gt;""), R61, "")))))</f>
        <v>BT-195(BT-539)-Lot</v>
      </c>
      <c r="S57" s="90" t="str">
        <f>IF(TMInput!R57&lt;&gt;"", TMInput!R57, IF(AND(OR($C57&amp;$H57=$C58&amp;$H58, $C57&amp;$I57=$C58&amp;$I58), S58&lt;&gt;""), S58, IF(AND(OR($C57&amp;$H57=$C59&amp;$H59, $C57&amp;$I57=$C59&amp;$I59), S59&lt;&gt;""), S59, IF(AND(OR($C57&amp;$H57=$C60&amp;$H60, $C57&amp;$I57=$C60&amp;$I60), S60&lt;&gt;""), S60, IF(AND(OR($C57&amp;$H57=$C61&amp;$H61, $C57&amp;$I57=$C61&amp;$I61), S61&lt;&gt;""), S61, "")))))</f>
        <v>The field BT-195(BT-539)-Lot, Unpublished Identifier, specifies information to generate the URI of the masked property</v>
      </c>
      <c r="T57" s="90" t="str">
        <f>IF(TMInput!S57&lt;&gt;"", TMInput!S57, IF(AND(OR($C57&amp;$H57=$C58&amp;$H58, $C57&amp;$I57=$C58&amp;$I58), T58&lt;&gt;""), T58, IF(AND(OR($C57&amp;$H57=$C59&amp;$H59, $C57&amp;$I57=$C59&amp;$I59), T59&lt;&gt;""), T59, IF(AND(OR($C57&amp;$H57=$C60&amp;$H60, $C57&amp;$I57=$C60&amp;$I60), T60&lt;&gt;""), T60, IF(AND(OR($C57&amp;$H57=$C61&amp;$H61, $C57&amp;$I57=$C61&amp;$I61), T61&lt;&gt;""), T61, "")))))</f>
        <v>efbc:FieldIdentifierCode/text() = 'awa-cri-typ'</v>
      </c>
      <c r="U57" s="92" t="str">
        <f>IF(TMInput!T57&lt;&gt;"", TMInput!T57, IF(AND($C57=$C58, U58&lt;&gt;""), U58, IF(AND($C57=$C59, U59&lt;&gt;""), U59, IF(AND($C57=$C60, U60&lt;&gt;""), U60, IF(AND($C57=$C61, U61&lt;&gt;""), U61, "")))))</f>
        <v>http://data.europa.eu/a4g/ontology#hasAwardCriterionType</v>
      </c>
      <c r="V57" s="90" t="str">
        <f>IF(TMInput!U57&lt;&gt;"", TMInput!U57, IF(AND($C57=$C58, V58&lt;&gt;""), V58, IF(AND($C57=$C59, V59&lt;&gt;""), V59, IF(AND($C57=$C60, V60&lt;&gt;""), V60, IF(AND($C57=$C61, V61&lt;&gt;""), V61, "")))))</f>
        <v>BT-197(BT-539)-Lot</v>
      </c>
      <c r="W57" s="90" t="str">
        <f>IF(TMInput!V57&lt;&gt;"", TMInput!V57, IF(AND($C57=$C58, W58&lt;&gt;""), W58, IF(AND($C57=$C59, W59&lt;&gt;""), W59, IF(AND($C57=$C60, W60&lt;&gt;""), W60, IF(AND($C57=$C61, W61&lt;&gt;""), W61, "")))))</f>
        <v>In BT-197(BT-539)-Lot, Unpublished Justification Code, we link to the at-voc:non-publication-justification controlled list</v>
      </c>
      <c r="X57" s="90" t="str">
        <f>IF(TMInput!W57&lt;&gt;"", TMInput!W57, IF(AND($C57=$C58, X58&lt;&gt;""), X58, IF(AND($C57=$C59, X59&lt;&gt;""), X59, IF(AND($C57=$C60, X60&lt;&gt;""), X60, IF(AND($C57=$C61, X61&lt;&gt;""), X61, "")))))</f>
        <v>BT-198(BT-539)-Lot</v>
      </c>
      <c r="Y57" s="90" t="str">
        <f>IF(TMInput!X57&lt;&gt;"", TMInput!X57, IF(AND($C57=$C58, Y58&lt;&gt;""), Y58, IF(AND($C57=$C59, Y59&lt;&gt;""), Y59, IF(AND($C57=$C60, Y60&lt;&gt;""), Y60, IF(AND($C57=$C61, Y61&lt;&gt;""), Y61, "")))))</f>
        <v>Unpublished Accessibility Date (Unpublished Access Date below SDK 1.6)</v>
      </c>
      <c r="Z57" s="90" t="str">
        <f>IF(TMInput!Y57&lt;&gt;"", TMInput!Y57, IF(AND($C57=$C58, Z58&lt;&gt;""), Z58, IF(AND($C57=$C59, Z59&lt;&gt;""), Z59, IF(AND($C57=$C60, Z60&lt;&gt;""), Z60, IF(AND($C57=$C61, Z61&lt;&gt;""), Z61, "")))))</f>
        <v>tedm:MG-langString-hasConfidentialityJustification--NonPublishedInformation-ND-LotAwardCriterionTypeUnpublish</v>
      </c>
      <c r="AA57" s="90" t="str">
        <f>IF(TMInput!Z57&lt;&gt;"", TMInput!Z57, IF(AND($C57=$C58, AA58&lt;&gt;""), AA58, IF(AND($C57=$C59, AA59&lt;&gt;""), AA59, IF(AND($C57=$C60, AA60&lt;&gt;""), AA60, IF(AND($C57=$C61, AA61&lt;&gt;""), AA61, "")))))</f>
        <v/>
      </c>
      <c r="AB57" s="90" t="str">
        <f>IF(TMInput!AA57&lt;&gt;"", TMInput!AA57, IF(AND($C57=$C58, AB58&lt;&gt;""), AB58, IF(AND($C57=$C59, AB59&lt;&gt;""), AB59, IF(AND($C57=$C60, AB60&lt;&gt;""), AB60, IF(AND($C57=$C61, AB61&lt;&gt;""), AB61, "")))))</f>
        <v>BT-196(BT-539)-Lot</v>
      </c>
      <c r="AC57" s="90" t="str">
        <f>IF(TMInput!AB57&lt;&gt;"", TMInput!AB57, IF(AND($C57=$C58, AC58&lt;&gt;""), AC58, IF(AND($C57=$C59, AC59&lt;&gt;""), AC59, IF(AND($C57=$C60, AC60&lt;&gt;""), AC60, IF(AND($C57=$C61, AC61&lt;&gt;""), AC61, "")))))</f>
        <v>Unpublished Justification Description of MG-NonPublishedInformation under ND-LotAwardCriterionTypeUnpublish</v>
      </c>
      <c r="AD57" s="90" t="str">
        <f>IF(TMInput!AC57&lt;&gt;"", TMInput!AC57, IF(AND($C57=$C58, AD58&lt;&gt;""), AD58, IF(AND($C57=$C59, AD59&lt;&gt;""), AD59, IF(AND($C57=$C60, AD60&lt;&gt;""), AD60, IF(AND($C57=$C61, AD61&lt;&gt;""), AD61, "")))))</f>
        <v>BT-196(BT-539)-Lot-Language</v>
      </c>
      <c r="AE57" s="90" t="str">
        <f>IF(TMInput!AD57&lt;&gt;"", TMInput!AD57, IF(AND($C57=$C58, AE58&lt;&gt;""), AE58, IF(AND($C57=$C59, AE59&lt;&gt;""), AE59, IF(AND($C57=$C60, AE60&lt;&gt;""), AE60, IF(AND($C57=$C61, AE61&lt;&gt;""), AE61, "")))))</f>
        <v>Language of Unpublished Justification Description of MG-NonPublishedInformation under ND-LotAwardCriterionTypeUnpublish</v>
      </c>
    </row>
    <row r="58">
      <c r="A58" s="85" t="b">
        <f t="shared" si="1"/>
        <v>0</v>
      </c>
      <c r="B58" s="90" t="str">
        <f>IF(AND(TMInput!A58="",$C58&lt;&gt;""),B57,TMInput!A58)</f>
        <v>ND-LotAwardCriterionTypeUnpublish.rml.ttl</v>
      </c>
      <c r="C58" s="90" t="str">
        <f>TMInput!B58</f>
        <v>tedm:MG-NonPublishedInformation-ND-LotAwardCriterionTypeUnpublish</v>
      </c>
      <c r="D58" s="85" t="str">
        <f>IF(TMInput!C58&lt;&gt;"", TMInput!C58, IF(AND($C58=$C59, D59&lt;&gt;""), D59, IF(AND($C58=$C60, D60&lt;&gt;""), D60, IF(AND($C58=$C61, D61&lt;&gt;""), D61, IF(AND($C58=$C62, D62&lt;&gt;""), D62, "")))))</f>
        <v/>
      </c>
      <c r="E58" s="90" t="str">
        <f>IF(TMInput!D58&lt;&gt;"",TMInput!D58,IF(AND($C58=$C59, E59&lt;&gt;""),E59, IF(AND($C58=$C60, E60&lt;&gt;""), E60,"")))</f>
        <v/>
      </c>
      <c r="F58" s="90" t="str">
        <f>IF(TMInput!E58&lt;&gt;"",TMInput!E58,IF(AND($C58=$C59, F59&lt;&gt;""),F59, IF(AND($C58=$C60, F60&lt;&gt;""), F60,"")))</f>
        <v/>
      </c>
      <c r="G58" s="85" t="str">
        <f>IF(TMInput!F58&lt;&gt;"",TMInput!F58,IF(AND($C58=$C59, G59&lt;&gt;""),G59, IF(AND($C58=$C60, G60&lt;&gt;""), G60,"")))</f>
        <v/>
      </c>
      <c r="H58" s="87" t="str">
        <f>TMInput!G58</f>
        <v>1.4</v>
      </c>
      <c r="I58" s="87" t="str">
        <f>TMInput!H58</f>
        <v/>
      </c>
      <c r="J58" s="90" t="str">
        <f>IF(TMInput!$A58="",J57,TMInput!I58)</f>
        <v/>
      </c>
      <c r="K58" s="85" t="str">
        <f>IF(TMInput!J58&lt;&gt;"",TMInput!J58,IF(AND($C58=$C59, K59&lt;&gt;""),K59, IF(AND($C58=$C60, K60&lt;&gt;""), K60,"")))</f>
        <v/>
      </c>
      <c r="L58" s="85" t="str">
        <f>IF(TMInput!K58&lt;&gt;"",TMInput!K58,IF(AND($C58=$C59, L59&lt;&gt;""),L59, IF(AND($C58=$C60, L60&lt;&gt;""), L60,"")))</f>
        <v/>
      </c>
      <c r="M58" s="90" t="str">
        <f>IF(TMInput!L58&lt;&gt;"",TMInput!L58,IF(AND($C58=$C59, M59&lt;&gt;""),M59, IF(AND($C58=$C60, M60&lt;&gt;""), M60,"")))</f>
        <v/>
      </c>
      <c r="N58" s="90" t="str">
        <f>IF(TMInput!M58&lt;&gt;"",TMInput!M58,IF(AND($C58=$C59, N59&lt;&gt;""),N59, IF(AND($C58=$C60, N60&lt;&gt;""), N60,"")))</f>
        <v/>
      </c>
      <c r="O58" s="90" t="str">
        <f>IF(TMInput!N58&lt;&gt;"",TMInput!N58,IF(AND($C58=$C59, O59&lt;&gt;""),O59, IF(AND($C58=$C60, O60&lt;&gt;""), O60,"")))</f>
        <v/>
      </c>
      <c r="P58" s="85" t="str">
        <f>IF(TMInput!O58&lt;&gt;"",TMInput!O58,IF(AND($C58=$C59, P59&lt;&gt;""),P59, IF(AND($C58=$C60, P60&lt;&gt;""), P60,"")))</f>
        <v/>
      </c>
      <c r="Q58" s="90" t="str">
        <f>IF(TMInput!P58&lt;&gt;"",TMInput!P58,IF(AND($C58=$C59, Q59&lt;&gt;""),Q59, IF(AND($C58=$C60, Q60&lt;&gt;""), Q60,"")))</f>
        <v/>
      </c>
      <c r="R58" s="90" t="str">
        <f>IF(TMInput!Q58&lt;&gt;"", TMInput!Q58, IF(AND(OR($C58&amp;$H58=$C59&amp;$H59, $C58&amp;$I58=$C59&amp;$I59), R59&lt;&gt;""), R59, IF(AND(OR($C58&amp;$H58=$C60&amp;$H60, $C58&amp;$I58=$C60&amp;$I60), R60&lt;&gt;""), R60, IF(AND(OR($C58&amp;$H58=$C61&amp;$H61, $C58&amp;$I58=$C61&amp;$I61), R61&lt;&gt;""), R61, IF(AND(OR($C58&amp;$H58=$C62&amp;$H62, $C58&amp;$I58=$C62&amp;$I62), R62&lt;&gt;""), R62, "")))))</f>
        <v/>
      </c>
      <c r="S58" s="90" t="str">
        <f>IF(TMInput!R58&lt;&gt;"", TMInput!R58, IF(AND(OR($C58&amp;$H58=$C59&amp;$H59, $C58&amp;$I58=$C59&amp;$I59), S59&lt;&gt;""), S59, IF(AND(OR($C58&amp;$H58=$C60&amp;$H60, $C58&amp;$I58=$C60&amp;$I60), S60&lt;&gt;""), S60, IF(AND(OR($C58&amp;$H58=$C61&amp;$H61, $C58&amp;$I58=$C61&amp;$I61), S61&lt;&gt;""), S61, IF(AND(OR($C58&amp;$H58=$C62&amp;$H62, $C58&amp;$I58=$C62&amp;$I62), S62&lt;&gt;""), S62, "")))))</f>
        <v/>
      </c>
      <c r="T58" s="90" t="str">
        <f>IF(TMInput!S58&lt;&gt;"", TMInput!S58, IF(AND(OR($C58&amp;$H58=$C59&amp;$H59, $C58&amp;$I58=$C59&amp;$I59), T59&lt;&gt;""), T59, IF(AND(OR($C58&amp;$H58=$C60&amp;$H60, $C58&amp;$I58=$C60&amp;$I60), T60&lt;&gt;""), T60, IF(AND(OR($C58&amp;$H58=$C61&amp;$H61, $C58&amp;$I58=$C61&amp;$I61), T61&lt;&gt;""), T61, IF(AND(OR($C58&amp;$H58=$C62&amp;$H62, $C58&amp;$I58=$C62&amp;$I62), T62&lt;&gt;""), T62, "")))))</f>
        <v/>
      </c>
      <c r="U58" s="90" t="str">
        <f>IF(TMInput!T58&lt;&gt;"", TMInput!T58, IF(AND($C58=$C59, U59&lt;&gt;""), U59, IF(AND($C58=$C60, U60&lt;&gt;""), U60, IF(AND($C58=$C61, U61&lt;&gt;""), U61, IF(AND($C58=$C62, U62&lt;&gt;""), U62, "")))))</f>
        <v/>
      </c>
      <c r="V58" s="90" t="str">
        <f>IF(TMInput!U58&lt;&gt;"", TMInput!U58, IF(AND($C58=$C59, V59&lt;&gt;""), V59, IF(AND($C58=$C60, V60&lt;&gt;""), V60, IF(AND($C58=$C61, V61&lt;&gt;""), V61, IF(AND($C58=$C62, V62&lt;&gt;""), V62, "")))))</f>
        <v>BT-197(BT-539)-Lot</v>
      </c>
      <c r="W58" s="90" t="str">
        <f>IF(TMInput!V58&lt;&gt;"", TMInput!V58, IF(AND($C58=$C59, W59&lt;&gt;""), W59, IF(AND($C58=$C60, W60&lt;&gt;""), W60, IF(AND($C58=$C61, W61&lt;&gt;""), W61, IF(AND($C58=$C62, W62&lt;&gt;""), W62, "")))))</f>
        <v>In BT-197(BT-539)-Lot, Unpublished Justification Code, we link to the at-voc:non-publication-justification controlled list</v>
      </c>
      <c r="X58" s="90" t="str">
        <f>IF(TMInput!W58&lt;&gt;"", TMInput!W58, IF(AND($C58=$C59, X59&lt;&gt;""), X59, IF(AND($C58=$C60, X60&lt;&gt;""), X60, IF(AND($C58=$C61, X61&lt;&gt;""), X61, IF(AND($C58=$C62, X62&lt;&gt;""), X62, "")))))</f>
        <v>BT-198(BT-539)-Lot</v>
      </c>
      <c r="Y58" s="90" t="str">
        <f>IF(TMInput!X58&lt;&gt;"", TMInput!X58, IF(AND($C58=$C59, Y59&lt;&gt;""), Y59, IF(AND($C58=$C60, Y60&lt;&gt;""), Y60, IF(AND($C58=$C61, Y61&lt;&gt;""), Y61, IF(AND($C58=$C62, Y62&lt;&gt;""), Y62, "")))))</f>
        <v>Unpublished Accessibility Date (Unpublished Access Date below SDK 1.6)</v>
      </c>
      <c r="Z58" s="90" t="str">
        <f>IF(TMInput!Y58&lt;&gt;"", TMInput!Y58, IF(AND($C58=$C59, Z59&lt;&gt;""), Z59, IF(AND($C58=$C60, Z60&lt;&gt;""), Z60, IF(AND($C58=$C61, Z61&lt;&gt;""), Z61, IF(AND($C58=$C62, Z62&lt;&gt;""), Z62, "")))))</f>
        <v>tedm:MG-langString-hasConfidentialityJustification--NonPublishedInformation-ND-LotAwardCriterionTypeUnpublish</v>
      </c>
      <c r="AA58" s="90" t="str">
        <f>IF(TMInput!Z58&lt;&gt;"", TMInput!Z58, IF(AND($C58=$C59, AA59&lt;&gt;""), AA59, IF(AND($C58=$C60, AA60&lt;&gt;""), AA60, IF(AND($C58=$C61, AA61&lt;&gt;""), AA61, IF(AND($C58=$C62, AA62&lt;&gt;""), AA62, "")))))</f>
        <v/>
      </c>
      <c r="AB58" s="90" t="str">
        <f>IF(TMInput!AA58&lt;&gt;"", TMInput!AA58, IF(AND($C58=$C59, AB59&lt;&gt;""), AB59, IF(AND($C58=$C60, AB60&lt;&gt;""), AB60, IF(AND($C58=$C61, AB61&lt;&gt;""), AB61, IF(AND($C58=$C62, AB62&lt;&gt;""), AB62, "")))))</f>
        <v>BT-196(BT-539)-Lot</v>
      </c>
      <c r="AC58" s="90" t="str">
        <f>IF(TMInput!AB58&lt;&gt;"", TMInput!AB58, IF(AND($C58=$C59, AC59&lt;&gt;""), AC59, IF(AND($C58=$C60, AC60&lt;&gt;""), AC60, IF(AND($C58=$C61, AC61&lt;&gt;""), AC61, IF(AND($C58=$C62, AC62&lt;&gt;""), AC62, "")))))</f>
        <v>Unpublished Justification Description of MG-NonPublishedInformation under ND-LotAwardCriterionTypeUnpublish</v>
      </c>
      <c r="AD58" s="90" t="str">
        <f>IF(TMInput!AC58&lt;&gt;"", TMInput!AC58, IF(AND($C58=$C59, AD59&lt;&gt;""), AD59, IF(AND($C58=$C60, AD60&lt;&gt;""), AD60, IF(AND($C58=$C61, AD61&lt;&gt;""), AD61, IF(AND($C58=$C62, AD62&lt;&gt;""), AD62, "")))))</f>
        <v>BT-196(BT-539)-Lot-Language</v>
      </c>
      <c r="AE58" s="90" t="str">
        <f>IF(TMInput!AD58&lt;&gt;"", TMInput!AD58, IF(AND($C58=$C59, AE59&lt;&gt;""), AE59, IF(AND($C58=$C60, AE60&lt;&gt;""), AE60, IF(AND($C58=$C61, AE61&lt;&gt;""), AE61, IF(AND($C58=$C62, AE62&lt;&gt;""), AE62, "")))))</f>
        <v>Language of Unpublished Justification Description of MG-NonPublishedInformation under ND-LotAwardCriterionTypeUnpublish</v>
      </c>
    </row>
    <row r="59">
      <c r="A59" s="85" t="b">
        <f t="shared" si="1"/>
        <v>0</v>
      </c>
      <c r="B59" s="90" t="str">
        <f>IF(AND(TMInput!A59="",$C59&lt;&gt;""),B58,TMInput!A59)</f>
        <v>ND-LotAwardCriterionTypeUnpublish.rml.ttl</v>
      </c>
      <c r="C59" s="90" t="str">
        <f>TMInput!B59</f>
        <v>tedm:MG-NonPublishedInformation-ND-LotAwardCriterionTypeUnpublish</v>
      </c>
      <c r="D59" s="85" t="str">
        <f>IF(TMInput!C59&lt;&gt;"", TMInput!C59, IF(AND($C59=$C60, D60&lt;&gt;""), D60, IF(AND($C59=$C61, D61&lt;&gt;""), D61, IF(AND($C59=$C62, D62&lt;&gt;""), D62, IF(AND($C59=$C63, D63&lt;&gt;""), D63, "")))))</f>
        <v/>
      </c>
      <c r="E59" s="90" t="str">
        <f>IF(TMInput!D59&lt;&gt;"",TMInput!D59,IF(AND($C59=$C60, E60&lt;&gt;""),E60, IF(AND($C59=$C61, E61&lt;&gt;""), E61,"")))</f>
        <v/>
      </c>
      <c r="F59" s="90" t="str">
        <f>IF(TMInput!E59&lt;&gt;"",TMInput!E59,IF(AND($C59=$C60, F60&lt;&gt;""),F60, IF(AND($C59=$C61, F61&lt;&gt;""), F61,"")))</f>
        <v/>
      </c>
      <c r="G59" s="85" t="str">
        <f>IF(TMInput!F59&lt;&gt;"",TMInput!F59,IF(AND($C59=$C60, G60&lt;&gt;""),G60, IF(AND($C59=$C61, G61&lt;&gt;""), G61,"")))</f>
        <v/>
      </c>
      <c r="H59" s="87" t="str">
        <f>TMInput!G59</f>
        <v>1.4</v>
      </c>
      <c r="I59" s="87" t="str">
        <f>TMInput!H59</f>
        <v/>
      </c>
      <c r="J59" s="90" t="str">
        <f>IF(TMInput!$A59="",J58,TMInput!I59)</f>
        <v/>
      </c>
      <c r="K59" s="85" t="str">
        <f>IF(TMInput!J59&lt;&gt;"",TMInput!J59,IF(AND($C59=$C60, K60&lt;&gt;""),K60, IF(AND($C59=$C61, K61&lt;&gt;""), K61,"")))</f>
        <v/>
      </c>
      <c r="L59" s="85" t="str">
        <f>IF(TMInput!K59&lt;&gt;"",TMInput!K59,IF(AND($C59=$C60, L60&lt;&gt;""),L60, IF(AND($C59=$C61, L61&lt;&gt;""), L61,"")))</f>
        <v/>
      </c>
      <c r="M59" s="90" t="str">
        <f>IF(TMInput!L59&lt;&gt;"",TMInput!L59,IF(AND($C59=$C60, M60&lt;&gt;""),M60, IF(AND($C59=$C61, M61&lt;&gt;""), M61,"")))</f>
        <v/>
      </c>
      <c r="N59" s="90" t="str">
        <f>IF(TMInput!M59&lt;&gt;"",TMInput!M59,IF(AND($C59=$C60, N60&lt;&gt;""),N60, IF(AND($C59=$C61, N61&lt;&gt;""), N61,"")))</f>
        <v/>
      </c>
      <c r="O59" s="90" t="str">
        <f>IF(TMInput!N59&lt;&gt;"",TMInput!N59,IF(AND($C59=$C60, O60&lt;&gt;""),O60, IF(AND($C59=$C61, O61&lt;&gt;""), O61,"")))</f>
        <v/>
      </c>
      <c r="P59" s="85" t="str">
        <f>IF(TMInput!O59&lt;&gt;"",TMInput!O59,IF(AND($C59=$C60, P60&lt;&gt;""),P60, IF(AND($C59=$C61, P61&lt;&gt;""), P61,"")))</f>
        <v/>
      </c>
      <c r="Q59" s="90" t="str">
        <f>IF(TMInput!P59&lt;&gt;"",TMInput!P59,IF(AND($C59=$C60, Q60&lt;&gt;""),Q60, IF(AND($C59=$C61, Q61&lt;&gt;""), Q61,"")))</f>
        <v/>
      </c>
      <c r="R59" s="90" t="str">
        <f>IF(TMInput!Q59&lt;&gt;"", TMInput!Q59, IF(AND(OR($C59&amp;$H59=$C60&amp;$H60, $C59&amp;$I59=$C60&amp;$I60), R60&lt;&gt;""), R60, IF(AND(OR($C59&amp;$H59=$C61&amp;$H61, $C59&amp;$I59=$C61&amp;$I61), R61&lt;&gt;""), R61, IF(AND(OR($C59&amp;$H59=$C62&amp;$H62, $C59&amp;$I59=$C62&amp;$I62), R62&lt;&gt;""), R62, IF(AND(OR($C59&amp;$H59=$C63&amp;$H63, $C59&amp;$I59=$C63&amp;$I63), R63&lt;&gt;""), R63, "")))))</f>
        <v/>
      </c>
      <c r="S59" s="90" t="str">
        <f>IF(TMInput!R59&lt;&gt;"", TMInput!R59, IF(AND(OR($C59&amp;$H59=$C60&amp;$H60, $C59&amp;$I59=$C60&amp;$I60), S60&lt;&gt;""), S60, IF(AND(OR($C59&amp;$H59=$C61&amp;$H61, $C59&amp;$I59=$C61&amp;$I61), S61&lt;&gt;""), S61, IF(AND(OR($C59&amp;$H59=$C62&amp;$H62, $C59&amp;$I59=$C62&amp;$I62), S62&lt;&gt;""), S62, IF(AND(OR($C59&amp;$H59=$C63&amp;$H63, $C59&amp;$I59=$C63&amp;$I63), S63&lt;&gt;""), S63, "")))))</f>
        <v/>
      </c>
      <c r="T59" s="90" t="str">
        <f>IF(TMInput!S59&lt;&gt;"", TMInput!S59, IF(AND(OR($C59&amp;$H59=$C60&amp;$H60, $C59&amp;$I59=$C60&amp;$I60), T60&lt;&gt;""), T60, IF(AND(OR($C59&amp;$H59=$C61&amp;$H61, $C59&amp;$I59=$C61&amp;$I61), T61&lt;&gt;""), T61, IF(AND(OR($C59&amp;$H59=$C62&amp;$H62, $C59&amp;$I59=$C62&amp;$I62), T62&lt;&gt;""), T62, IF(AND(OR($C59&amp;$H59=$C63&amp;$H63, $C59&amp;$I59=$C63&amp;$I63), T63&lt;&gt;""), T63, "")))))</f>
        <v/>
      </c>
      <c r="U59" s="90" t="str">
        <f>IF(TMInput!T59&lt;&gt;"", TMInput!T59, IF(AND($C59=$C60, U60&lt;&gt;""), U60, IF(AND($C59=$C61, U61&lt;&gt;""), U61, IF(AND($C59=$C62, U62&lt;&gt;""), U62, IF(AND($C59=$C63, U63&lt;&gt;""), U63, "")))))</f>
        <v/>
      </c>
      <c r="V59" s="90" t="str">
        <f>IF(TMInput!U59&lt;&gt;"", TMInput!U59, IF(AND($C59=$C60, V60&lt;&gt;""), V60, IF(AND($C59=$C61, V61&lt;&gt;""), V61, IF(AND($C59=$C62, V62&lt;&gt;""), V62, IF(AND($C59=$C63, V63&lt;&gt;""), V63, "")))))</f>
        <v>BT-197(BT-539)-Lot</v>
      </c>
      <c r="W59" s="90" t="str">
        <f>IF(TMInput!V59&lt;&gt;"", TMInput!V59, IF(AND($C59=$C60, W60&lt;&gt;""), W60, IF(AND($C59=$C61, W61&lt;&gt;""), W61, IF(AND($C59=$C62, W62&lt;&gt;""), W62, IF(AND($C59=$C63, W63&lt;&gt;""), W63, "")))))</f>
        <v>In BT-197(BT-539)-Lot, Unpublished Justification Code, we link to the at-voc:non-publication-justification controlled list</v>
      </c>
      <c r="X59" s="90" t="str">
        <f>IF(TMInput!W59&lt;&gt;"", TMInput!W59, IF(AND($C59=$C60, X60&lt;&gt;""), X60, IF(AND($C59=$C61, X61&lt;&gt;""), X61, IF(AND($C59=$C62, X62&lt;&gt;""), X62, IF(AND($C59=$C63, X63&lt;&gt;""), X63, "")))))</f>
        <v>BT-198(BT-539)-Lot</v>
      </c>
      <c r="Y59" s="90" t="str">
        <f>IF(TMInput!X59&lt;&gt;"", TMInput!X59, IF(AND($C59=$C60, Y60&lt;&gt;""), Y60, IF(AND($C59=$C61, Y61&lt;&gt;""), Y61, IF(AND($C59=$C62, Y62&lt;&gt;""), Y62, IF(AND($C59=$C63, Y63&lt;&gt;""), Y63, "")))))</f>
        <v>Unpublished Accessibility Date (Unpublished Access Date below SDK 1.6)</v>
      </c>
      <c r="Z59" s="90" t="str">
        <f>IF(TMInput!Y59&lt;&gt;"", TMInput!Y59, IF(AND($C59=$C60, Z60&lt;&gt;""), Z60, IF(AND($C59=$C61, Z61&lt;&gt;""), Z61, IF(AND($C59=$C62, Z62&lt;&gt;""), Z62, IF(AND($C59=$C63, Z63&lt;&gt;""), Z63, "")))))</f>
        <v>tedm:MG-langString-hasConfidentialityJustification--NonPublishedInformation-ND-LotAwardCriterionTypeUnpublish</v>
      </c>
      <c r="AA59" s="90" t="str">
        <f>IF(TMInput!Z59&lt;&gt;"", TMInput!Z59, IF(AND($C59=$C60, AA60&lt;&gt;""), AA60, IF(AND($C59=$C61, AA61&lt;&gt;""), AA61, IF(AND($C59=$C62, AA62&lt;&gt;""), AA62, IF(AND($C59=$C63, AA63&lt;&gt;""), AA63, "")))))</f>
        <v/>
      </c>
      <c r="AB59" s="90" t="str">
        <f>IF(TMInput!AA59&lt;&gt;"", TMInput!AA59, IF(AND($C59=$C60, AB60&lt;&gt;""), AB60, IF(AND($C59=$C61, AB61&lt;&gt;""), AB61, IF(AND($C59=$C62, AB62&lt;&gt;""), AB62, IF(AND($C59=$C63, AB63&lt;&gt;""), AB63, "")))))</f>
        <v/>
      </c>
      <c r="AC59" s="90" t="str">
        <f>IF(TMInput!AB59&lt;&gt;"", TMInput!AB59, IF(AND($C59=$C60, AC60&lt;&gt;""), AC60, IF(AND($C59=$C61, AC61&lt;&gt;""), AC61, IF(AND($C59=$C62, AC62&lt;&gt;""), AC62, IF(AND($C59=$C63, AC63&lt;&gt;""), AC63, "")))))</f>
        <v/>
      </c>
      <c r="AD59" s="90" t="str">
        <f>IF(TMInput!AC59&lt;&gt;"", TMInput!AC59, IF(AND($C59=$C60, AD60&lt;&gt;""), AD60, IF(AND($C59=$C61, AD61&lt;&gt;""), AD61, IF(AND($C59=$C62, AD62&lt;&gt;""), AD62, IF(AND($C59=$C63, AD63&lt;&gt;""), AD63, "")))))</f>
        <v/>
      </c>
      <c r="AE59" s="90" t="str">
        <f>IF(TMInput!AD59&lt;&gt;"", TMInput!AD59, IF(AND($C59=$C60, AE60&lt;&gt;""), AE60, IF(AND($C59=$C61, AE61&lt;&gt;""), AE61, IF(AND($C59=$C62, AE62&lt;&gt;""), AE62, IF(AND($C59=$C63, AE63&lt;&gt;""), AE63, "")))))</f>
        <v/>
      </c>
    </row>
    <row r="60">
      <c r="A60" s="85" t="b">
        <f t="shared" si="1"/>
        <v>0</v>
      </c>
      <c r="B60" s="90" t="str">
        <f>IF(AND(TMInput!A60="",$C60&lt;&gt;""),B59,TMInput!A60)</f>
        <v>ND-LotAwardCriterionTypeUnpublish.rml.ttl</v>
      </c>
      <c r="C60" s="90" t="str">
        <f>TMInput!B60</f>
        <v>tedm:MG-NonPublishedInformation-ND-LotAwardCriterionTypeUnpublish</v>
      </c>
      <c r="D60" s="85" t="str">
        <f>IF(TMInput!C60&lt;&gt;"", TMInput!C60, IF(AND($C60=$C61, D61&lt;&gt;""), D61, IF(AND($C60=$C62, D62&lt;&gt;""), D62, IF(AND($C60=$C63, D63&lt;&gt;""), D63, IF(AND($C60=$C64, D64&lt;&gt;""), D64, "")))))</f>
        <v/>
      </c>
      <c r="E60" s="90" t="str">
        <f>IF(TMInput!D60&lt;&gt;"",TMInput!D60,IF(AND($C60=$C61, E61&lt;&gt;""),E61, IF(AND($C60=$C62, E62&lt;&gt;""), E62,"")))</f>
        <v/>
      </c>
      <c r="F60" s="90" t="str">
        <f>IF(TMInput!E60&lt;&gt;"",TMInput!E60,IF(AND($C60=$C61, F61&lt;&gt;""),F61, IF(AND($C60=$C62, F62&lt;&gt;""), F62,"")))</f>
        <v/>
      </c>
      <c r="G60" s="85" t="str">
        <f>IF(TMInput!F60&lt;&gt;"",TMInput!F60,IF(AND($C60=$C61, G61&lt;&gt;""),G61, IF(AND($C60=$C62, G62&lt;&gt;""), G62,"")))</f>
        <v/>
      </c>
      <c r="H60" s="87" t="str">
        <f>TMInput!G60</f>
        <v>1.4</v>
      </c>
      <c r="I60" s="87" t="str">
        <f>TMInput!H60</f>
        <v>1.5</v>
      </c>
      <c r="J60" s="90" t="str">
        <f>IF(TMInput!$A60="",J59,TMInput!I60)</f>
        <v/>
      </c>
      <c r="K60" s="85" t="str">
        <f>IF(TMInput!J60&lt;&gt;"",TMInput!J60,IF(AND($C60=$C61, K61&lt;&gt;""),K61, IF(AND($C60=$C62, K62&lt;&gt;""), K62,"")))</f>
        <v/>
      </c>
      <c r="L60" s="85" t="str">
        <f>IF(TMInput!K60&lt;&gt;"",TMInput!K60,IF(AND($C60=$C61, L61&lt;&gt;""),L61, IF(AND($C60=$C62, L62&lt;&gt;""), L62,"")))</f>
        <v/>
      </c>
      <c r="M60" s="90" t="str">
        <f>IF(TMInput!L60&lt;&gt;"",TMInput!L60,IF(AND($C60=$C61, M61&lt;&gt;""),M61, IF(AND($C60=$C62, M62&lt;&gt;""), M62,"")))</f>
        <v/>
      </c>
      <c r="N60" s="90" t="str">
        <f>IF(TMInput!M60&lt;&gt;"",TMInput!M60,IF(AND($C60=$C61, N61&lt;&gt;""),N61, IF(AND($C60=$C62, N62&lt;&gt;""), N62,"")))</f>
        <v/>
      </c>
      <c r="O60" s="90" t="str">
        <f>IF(TMInput!N60&lt;&gt;"",TMInput!N60,IF(AND($C60=$C61, O61&lt;&gt;""),O61, IF(AND($C60=$C62, O62&lt;&gt;""), O62,"")))</f>
        <v/>
      </c>
      <c r="P60" s="85" t="str">
        <f>IF(TMInput!O60&lt;&gt;"",TMInput!O60,IF(AND($C60=$C61, P61&lt;&gt;""),P61, IF(AND($C60=$C62, P62&lt;&gt;""), P62,"")))</f>
        <v/>
      </c>
      <c r="Q60" s="90" t="str">
        <f>IF(TMInput!P60&lt;&gt;"",TMInput!P60,IF(AND($C60=$C61, Q61&lt;&gt;""),Q61, IF(AND($C60=$C62, Q62&lt;&gt;""), Q62,"")))</f>
        <v/>
      </c>
      <c r="R60" s="90" t="str">
        <f>IF(TMInput!Q60&lt;&gt;"", TMInput!Q60, IF(AND(OR($C60&amp;$H60=$C61&amp;$H61, $C60&amp;$I60=$C61&amp;$I61), R61&lt;&gt;""), R61, IF(AND(OR($C60&amp;$H60=$C62&amp;$H62, $C60&amp;$I60=$C62&amp;$I62), R62&lt;&gt;""), R62, IF(AND(OR($C60&amp;$H60=$C63&amp;$H63, $C60&amp;$I60=$C63&amp;$I63), R63&lt;&gt;""), R63, IF(AND(OR($C60&amp;$H60=$C64&amp;$H64, $C60&amp;$I60=$C64&amp;$I64), R64&lt;&gt;""), R64, "")))))</f>
        <v/>
      </c>
      <c r="S60" s="90" t="str">
        <f>IF(TMInput!R60&lt;&gt;"", TMInput!R60, IF(AND(OR($C60&amp;$H60=$C61&amp;$H61, $C60&amp;$I60=$C61&amp;$I61), S61&lt;&gt;""), S61, IF(AND(OR($C60&amp;$H60=$C62&amp;$H62, $C60&amp;$I60=$C62&amp;$I62), S62&lt;&gt;""), S62, IF(AND(OR($C60&amp;$H60=$C63&amp;$H63, $C60&amp;$I60=$C63&amp;$I63), S63&lt;&gt;""), S63, IF(AND(OR($C60&amp;$H60=$C64&amp;$H64, $C60&amp;$I60=$C64&amp;$I64), S64&lt;&gt;""), S64, "")))))</f>
        <v/>
      </c>
      <c r="T60" s="90" t="str">
        <f>IF(TMInput!S60&lt;&gt;"", TMInput!S60, IF(AND(OR($C60&amp;$H60=$C61&amp;$H61, $C60&amp;$I60=$C61&amp;$I61), T61&lt;&gt;""), T61, IF(AND(OR($C60&amp;$H60=$C62&amp;$H62, $C60&amp;$I60=$C62&amp;$I62), T62&lt;&gt;""), T62, IF(AND(OR($C60&amp;$H60=$C63&amp;$H63, $C60&amp;$I60=$C63&amp;$I63), T63&lt;&gt;""), T63, IF(AND(OR($C60&amp;$H60=$C64&amp;$H64, $C60&amp;$I60=$C64&amp;$I64), T64&lt;&gt;""), T64, "")))))</f>
        <v/>
      </c>
      <c r="U60" s="90" t="str">
        <f>IF(TMInput!T60&lt;&gt;"", TMInput!T60, IF(AND($C60=$C61, U61&lt;&gt;""), U61, IF(AND($C60=$C62, U62&lt;&gt;""), U62, IF(AND($C60=$C63, U63&lt;&gt;""), U63, IF(AND($C60=$C64, U64&lt;&gt;""), U64, "")))))</f>
        <v/>
      </c>
      <c r="V60" s="90" t="str">
        <f>IF(TMInput!U60&lt;&gt;"", TMInput!U60, IF(AND($C60=$C61, V61&lt;&gt;""), V61, IF(AND($C60=$C62, V62&lt;&gt;""), V62, IF(AND($C60=$C63, V63&lt;&gt;""), V63, IF(AND($C60=$C64, V64&lt;&gt;""), V64, "")))))</f>
        <v/>
      </c>
      <c r="W60" s="90" t="str">
        <f>IF(TMInput!V60&lt;&gt;"", TMInput!V60, IF(AND($C60=$C61, W61&lt;&gt;""), W61, IF(AND($C60=$C62, W62&lt;&gt;""), W62, IF(AND($C60=$C63, W63&lt;&gt;""), W63, IF(AND($C60=$C64, W64&lt;&gt;""), W64, "")))))</f>
        <v/>
      </c>
      <c r="X60" s="90" t="str">
        <f>IF(TMInput!W60&lt;&gt;"", TMInput!W60, IF(AND($C60=$C61, X61&lt;&gt;""), X61, IF(AND($C60=$C62, X62&lt;&gt;""), X62, IF(AND($C60=$C63, X63&lt;&gt;""), X63, IF(AND($C60=$C64, X64&lt;&gt;""), X64, "")))))</f>
        <v>BT-198(BT-539)-Lot</v>
      </c>
      <c r="Y60" s="90" t="str">
        <f>IF(TMInput!X60&lt;&gt;"", TMInput!X60, IF(AND($C60=$C61, Y61&lt;&gt;""), Y61, IF(AND($C60=$C62, Y62&lt;&gt;""), Y62, IF(AND($C60=$C63, Y63&lt;&gt;""), Y63, IF(AND($C60=$C64, Y64&lt;&gt;""), Y64, "")))))</f>
        <v>Unpublished Accessibility Date (Unpublished Access Date below SDK 1.6)</v>
      </c>
      <c r="Z60" s="90" t="str">
        <f>IF(TMInput!Y60&lt;&gt;"", TMInput!Y60, IF(AND($C60=$C61, Z61&lt;&gt;""), Z61, IF(AND($C60=$C62, Z62&lt;&gt;""), Z62, IF(AND($C60=$C63, Z63&lt;&gt;""), Z63, IF(AND($C60=$C64, Z64&lt;&gt;""), Z64, "")))))</f>
        <v>tedm:MG-langString-hasConfidentialityJustification--NonPublishedInformation-ND-LotAwardCriterionTypeUnpublish</v>
      </c>
      <c r="AA60" s="90" t="str">
        <f>IF(TMInput!Z60&lt;&gt;"", TMInput!Z60, IF(AND($C60=$C61, AA61&lt;&gt;""), AA61, IF(AND($C60=$C62, AA62&lt;&gt;""), AA62, IF(AND($C60=$C63, AA63&lt;&gt;""), AA63, IF(AND($C60=$C64, AA64&lt;&gt;""), AA64, "")))))</f>
        <v/>
      </c>
      <c r="AB60" s="90" t="str">
        <f>IF(TMInput!AA60&lt;&gt;"", TMInput!AA60, IF(AND($C60=$C61, AB61&lt;&gt;""), AB61, IF(AND($C60=$C62, AB62&lt;&gt;""), AB62, IF(AND($C60=$C63, AB63&lt;&gt;""), AB63, IF(AND($C60=$C64, AB64&lt;&gt;""), AB64, "")))))</f>
        <v/>
      </c>
      <c r="AC60" s="90" t="str">
        <f>IF(TMInput!AB60&lt;&gt;"", TMInput!AB60, IF(AND($C60=$C61, AC61&lt;&gt;""), AC61, IF(AND($C60=$C62, AC62&lt;&gt;""), AC62, IF(AND($C60=$C63, AC63&lt;&gt;""), AC63, IF(AND($C60=$C64, AC64&lt;&gt;""), AC64, "")))))</f>
        <v/>
      </c>
      <c r="AD60" s="90" t="str">
        <f>IF(TMInput!AC60&lt;&gt;"", TMInput!AC60, IF(AND($C60=$C61, AD61&lt;&gt;""), AD61, IF(AND($C60=$C62, AD62&lt;&gt;""), AD62, IF(AND($C60=$C63, AD63&lt;&gt;""), AD63, IF(AND($C60=$C64, AD64&lt;&gt;""), AD64, "")))))</f>
        <v/>
      </c>
      <c r="AE60" s="90" t="str">
        <f>IF(TMInput!AD60&lt;&gt;"", TMInput!AD60, IF(AND($C60=$C61, AE61&lt;&gt;""), AE61, IF(AND($C60=$C62, AE62&lt;&gt;""), AE62, IF(AND($C60=$C63, AE63&lt;&gt;""), AE63, IF(AND($C60=$C64, AE64&lt;&gt;""), AE64, "")))))</f>
        <v/>
      </c>
    </row>
    <row r="61">
      <c r="A61" s="85" t="b">
        <f t="shared" si="1"/>
        <v>0</v>
      </c>
      <c r="B61" s="90" t="str">
        <f>IF(AND(TMInput!A61="",$C61&lt;&gt;""),B60,TMInput!A61)</f>
        <v>ND-LotAwardCriterionTypeUnpublish.rml.ttl</v>
      </c>
      <c r="C61" s="90" t="str">
        <f>TMInput!B61</f>
        <v>tedm:MG-NonPublishedInformation-ND-LotAwardCriterionTypeUnpublish</v>
      </c>
      <c r="D61" s="85" t="str">
        <f>IF(TMInput!C61&lt;&gt;"", TMInput!C61, IF(AND($C61=$C62, D62&lt;&gt;""), D62, IF(AND($C61=$C63, D63&lt;&gt;""), D63, IF(AND($C61=$C64, D64&lt;&gt;""), D64, IF(AND($C61=$C65, D65&lt;&gt;""), D65, "")))))</f>
        <v/>
      </c>
      <c r="E61" s="90" t="str">
        <f>IF(TMInput!D61&lt;&gt;"",TMInput!D61,IF(AND($C61=$C62, E62&lt;&gt;""),E62, IF(AND($C61=$C63, E63&lt;&gt;""), E63,"")))</f>
        <v/>
      </c>
      <c r="F61" s="90" t="str">
        <f>IF(TMInput!E61&lt;&gt;"",TMInput!E61,IF(AND($C61=$C62, F62&lt;&gt;""),F62, IF(AND($C61=$C63, F63&lt;&gt;""), F63,"")))</f>
        <v/>
      </c>
      <c r="G61" s="85" t="str">
        <f>IF(TMInput!F61&lt;&gt;"",TMInput!F61,IF(AND($C61=$C62, G62&lt;&gt;""),G62, IF(AND($C61=$C63, G63&lt;&gt;""), G63,"")))</f>
        <v/>
      </c>
      <c r="H61" s="87" t="str">
        <f>TMInput!G61</f>
        <v>1.6</v>
      </c>
      <c r="I61" s="87" t="str">
        <f>TMInput!H61</f>
        <v/>
      </c>
      <c r="J61" s="90" t="str">
        <f>IF(TMInput!$A61="",J60,TMInput!I61)</f>
        <v/>
      </c>
      <c r="K61" s="85" t="str">
        <f>IF(TMInput!J61&lt;&gt;"",TMInput!J61,IF(AND($C61=$C62, K62&lt;&gt;""),K62, IF(AND($C61=$C63, K63&lt;&gt;""), K63,"")))</f>
        <v/>
      </c>
      <c r="L61" s="85" t="str">
        <f>IF(TMInput!K61&lt;&gt;"",TMInput!K61,IF(AND($C61=$C62, L62&lt;&gt;""),L62, IF(AND($C61=$C63, L63&lt;&gt;""), L63,"")))</f>
        <v/>
      </c>
      <c r="M61" s="90" t="str">
        <f>IF(TMInput!L61&lt;&gt;"",TMInput!L61,IF(AND($C61=$C62, M62&lt;&gt;""),M62, IF(AND($C61=$C63, M63&lt;&gt;""), M63,"")))</f>
        <v/>
      </c>
      <c r="N61" s="90" t="str">
        <f>IF(TMInput!M61&lt;&gt;"",TMInput!M61,IF(AND($C61=$C62, N62&lt;&gt;""),N62, IF(AND($C61=$C63, N63&lt;&gt;""), N63,"")))</f>
        <v/>
      </c>
      <c r="O61" s="90" t="str">
        <f>IF(TMInput!N61&lt;&gt;"",TMInput!N61,IF(AND($C61=$C62, O62&lt;&gt;""),O62, IF(AND($C61=$C63, O63&lt;&gt;""), O63,"")))</f>
        <v/>
      </c>
      <c r="P61" s="85" t="str">
        <f>IF(TMInput!O61&lt;&gt;"",TMInput!O61,IF(AND($C61=$C62, P62&lt;&gt;""),P62, IF(AND($C61=$C63, P63&lt;&gt;""), P63,"")))</f>
        <v/>
      </c>
      <c r="Q61" s="90" t="str">
        <f>IF(TMInput!P61&lt;&gt;"",TMInput!P61,IF(AND($C61=$C62, Q62&lt;&gt;""),Q62, IF(AND($C61=$C63, Q63&lt;&gt;""), Q63,"")))</f>
        <v/>
      </c>
      <c r="R61" s="90" t="str">
        <f>IF(TMInput!Q61&lt;&gt;"", TMInput!Q61, IF(AND(OR($C61&amp;$H61=$C62&amp;$H62, $C61&amp;$I61=$C62&amp;$I62), R62&lt;&gt;""), R62, IF(AND(OR($C61&amp;$H61=$C63&amp;$H63, $C61&amp;$I61=$C63&amp;$I63), R63&lt;&gt;""), R63, IF(AND(OR($C61&amp;$H61=$C64&amp;$H64, $C61&amp;$I61=$C64&amp;$I64), R64&lt;&gt;""), R64, IF(AND(OR($C61&amp;$H61=$C65&amp;$H65, $C61&amp;$I61=$C65&amp;$I65), R65&lt;&gt;""), R65, "")))))</f>
        <v/>
      </c>
      <c r="S61" s="90" t="str">
        <f>IF(TMInput!R61&lt;&gt;"", TMInput!R61, IF(AND(OR($C61&amp;$H61=$C62&amp;$H62, $C61&amp;$I61=$C62&amp;$I62), S62&lt;&gt;""), S62, IF(AND(OR($C61&amp;$H61=$C63&amp;$H63, $C61&amp;$I61=$C63&amp;$I63), S63&lt;&gt;""), S63, IF(AND(OR($C61&amp;$H61=$C64&amp;$H64, $C61&amp;$I61=$C64&amp;$I64), S64&lt;&gt;""), S64, IF(AND(OR($C61&amp;$H61=$C65&amp;$H65, $C61&amp;$I61=$C65&amp;$I65), S65&lt;&gt;""), S65, "")))))</f>
        <v/>
      </c>
      <c r="T61" s="90" t="str">
        <f>IF(TMInput!S61&lt;&gt;"", TMInput!S61, IF(AND(OR($C61&amp;$H61=$C62&amp;$H62, $C61&amp;$I61=$C62&amp;$I62), T62&lt;&gt;""), T62, IF(AND(OR($C61&amp;$H61=$C63&amp;$H63, $C61&amp;$I61=$C63&amp;$I63), T63&lt;&gt;""), T63, IF(AND(OR($C61&amp;$H61=$C64&amp;$H64, $C61&amp;$I61=$C64&amp;$I64), T64&lt;&gt;""), T64, IF(AND(OR($C61&amp;$H61=$C65&amp;$H65, $C61&amp;$I61=$C65&amp;$I65), T65&lt;&gt;""), T65, "")))))</f>
        <v/>
      </c>
      <c r="U61" s="90" t="str">
        <f>IF(TMInput!T61&lt;&gt;"", TMInput!T61, IF(AND($C61=$C62, U62&lt;&gt;""), U62, IF(AND($C61=$C63, U63&lt;&gt;""), U63, IF(AND($C61=$C64, U64&lt;&gt;""), U64, IF(AND($C61=$C65, U65&lt;&gt;""), U65, "")))))</f>
        <v/>
      </c>
      <c r="V61" s="90" t="str">
        <f>IF(TMInput!U61&lt;&gt;"", TMInput!U61, IF(AND($C61=$C62, V62&lt;&gt;""), V62, IF(AND($C61=$C63, V63&lt;&gt;""), V63, IF(AND($C61=$C64, V64&lt;&gt;""), V64, IF(AND($C61=$C65, V65&lt;&gt;""), V65, "")))))</f>
        <v/>
      </c>
      <c r="W61" s="90" t="str">
        <f>IF(TMInput!V61&lt;&gt;"", TMInput!V61, IF(AND($C61=$C62, W62&lt;&gt;""), W62, IF(AND($C61=$C63, W63&lt;&gt;""), W63, IF(AND($C61=$C64, W64&lt;&gt;""), W64, IF(AND($C61=$C65, W65&lt;&gt;""), W65, "")))))</f>
        <v/>
      </c>
      <c r="X61" s="90" t="str">
        <f>IF(TMInput!W61&lt;&gt;"", TMInput!W61, IF(AND($C61=$C62, X62&lt;&gt;""), X62, IF(AND($C61=$C63, X63&lt;&gt;""), X63, IF(AND($C61=$C64, X64&lt;&gt;""), X64, IF(AND($C61=$C65, X65&lt;&gt;""), X65, "")))))</f>
        <v/>
      </c>
      <c r="Y61" s="90" t="str">
        <f>IF(TMInput!X61&lt;&gt;"", TMInput!X61, IF(AND($C61=$C62, Y62&lt;&gt;""), Y62, IF(AND($C61=$C63, Y63&lt;&gt;""), Y63, IF(AND($C61=$C64, Y64&lt;&gt;""), Y64, IF(AND($C61=$C65, Y65&lt;&gt;""), Y65, "")))))</f>
        <v/>
      </c>
      <c r="Z61" s="90" t="str">
        <f>IF(TMInput!Y61&lt;&gt;"", TMInput!Y61, IF(AND($C61=$C62, Z62&lt;&gt;""), Z62, IF(AND($C61=$C63, Z63&lt;&gt;""), Z63, IF(AND($C61=$C64, Z64&lt;&gt;""), Z64, IF(AND($C61=$C65, Z65&lt;&gt;""), Z65, "")))))</f>
        <v>tedm:MG-langString-hasConfidentialityJustification--NonPublishedInformation-ND-LotAwardCriterionTypeUnpublish</v>
      </c>
      <c r="AA61" s="90" t="str">
        <f>IF(TMInput!Z61&lt;&gt;"", TMInput!Z61, IF(AND($C61=$C62, AA62&lt;&gt;""), AA62, IF(AND($C61=$C63, AA63&lt;&gt;""), AA63, IF(AND($C61=$C64, AA64&lt;&gt;""), AA64, IF(AND($C61=$C65, AA65&lt;&gt;""), AA65, "")))))</f>
        <v/>
      </c>
      <c r="AB61" s="90" t="str">
        <f>IF(TMInput!AA61&lt;&gt;"", TMInput!AA61, IF(AND($C61=$C62, AB62&lt;&gt;""), AB62, IF(AND($C61=$C63, AB63&lt;&gt;""), AB63, IF(AND($C61=$C64, AB64&lt;&gt;""), AB64, IF(AND($C61=$C65, AB65&lt;&gt;""), AB65, "")))))</f>
        <v/>
      </c>
      <c r="AC61" s="90" t="str">
        <f>IF(TMInput!AB61&lt;&gt;"", TMInput!AB61, IF(AND($C61=$C62, AC62&lt;&gt;""), AC62, IF(AND($C61=$C63, AC63&lt;&gt;""), AC63, IF(AND($C61=$C64, AC64&lt;&gt;""), AC64, IF(AND($C61=$C65, AC65&lt;&gt;""), AC65, "")))))</f>
        <v/>
      </c>
      <c r="AD61" s="90" t="str">
        <f>IF(TMInput!AC61&lt;&gt;"", TMInput!AC61, IF(AND($C61=$C62, AD62&lt;&gt;""), AD62, IF(AND($C61=$C63, AD63&lt;&gt;""), AD63, IF(AND($C61=$C64, AD64&lt;&gt;""), AD64, IF(AND($C61=$C65, AD65&lt;&gt;""), AD65, "")))))</f>
        <v/>
      </c>
      <c r="AE61" s="90" t="str">
        <f>IF(TMInput!AD61&lt;&gt;"", TMInput!AD61, IF(AND($C61=$C62, AE62&lt;&gt;""), AE62, IF(AND($C61=$C63, AE63&lt;&gt;""), AE63, IF(AND($C61=$C64, AE64&lt;&gt;""), AE64, IF(AND($C61=$C65, AE65&lt;&gt;""), AE65, "")))))</f>
        <v/>
      </c>
    </row>
    <row r="62">
      <c r="A62" s="85" t="b">
        <f t="shared" si="1"/>
        <v>1</v>
      </c>
      <c r="B62" s="90" t="str">
        <f>IF(AND(TMInput!A62="",$C62&lt;&gt;""),B61,TMInput!A62)</f>
        <v>ND-LotAwardCriterionDescriptionUnpublish.rml.ttl</v>
      </c>
      <c r="C62" s="90" t="str">
        <f>TMInput!B62</f>
        <v>tedm:MG-NonPublishedInformation-ND-LotAwardCriterionDescriptionUnpublish</v>
      </c>
      <c r="D62" s="85" t="str">
        <f>IF(TMInput!C62&lt;&gt;"", TMInput!C62, IF(AND($C62=$C63, D63&lt;&gt;""), D63, IF(AND($C62=$C64, D64&lt;&gt;""), D64, IF(AND($C62=$C65, D65&lt;&gt;""), D65, IF(AND($C62=$C66, D66&lt;&gt;""), D66, "")))))</f>
        <v>MG-NonPublishedInformation</v>
      </c>
      <c r="E62" s="90" t="str">
        <f>IF(TMInput!D62&lt;&gt;"",TMInput!D62,IF(AND($C62=$C63, E63&lt;&gt;""),E63, IF(AND($C62=$C64, E64&lt;&gt;""), E64,"")))</f>
        <v>ND-LotAwardCriterionDescriptionUnpublish</v>
      </c>
      <c r="F62" s="90" t="str">
        <f>IF(TMInput!E62&lt;&gt;"",TMInput!E62,IF(AND($C62=$C63, F63&lt;&gt;""),F63, IF(AND($C62=$C64, F64&lt;&gt;""), F64,"")))</f>
        <v>/*/cac:ProcurementProjectLot[cbc:ID/@schemeName='Lot']/cac:TenderingTerms/cac:AwardingTerms/cac:AwardingCriterion/cac:SubordinateAwardingCriterion/ext:UBLExtensions/ext:UBLExtension/ext:ExtensionContent/efext:EformsExtension/efac:FieldsPrivacy[efbc:FieldIdentifierCode/text()='awa-cri-des']</v>
      </c>
      <c r="G62" s="85" t="str">
        <f>IF(TMInput!F62&lt;&gt;"",TMInput!F62,IF(AND($C62=$C63, G63&lt;&gt;""),G63, IF(AND($C62=$C64, G64&lt;&gt;""), G64,"")))</f>
        <v>efbc:FieldIdentifierCode/text()='awa-cri-des'</v>
      </c>
      <c r="H62" s="87" t="str">
        <f>TMInput!G62</f>
        <v>1.4</v>
      </c>
      <c r="I62" s="87" t="str">
        <f>TMInput!H62</f>
        <v/>
      </c>
      <c r="J62" s="90" t="str">
        <f>IF(TMInput!$A62="",J61,TMInput!I62)</f>
        <v/>
      </c>
      <c r="K62" s="85" t="str">
        <f>IF(TMInput!J62&lt;&gt;"",TMInput!J62,IF(AND($C62=$C63, K63&lt;&gt;""),K63, IF(AND($C62=$C64, K64&lt;&gt;""), K64,"")))</f>
        <v>MG-AwardCriterion-specifiesProcurementCriterion-Lot</v>
      </c>
      <c r="L62" s="85" t="str">
        <f>IF(TMInput!K62&lt;&gt;"",TMInput!K62,IF(AND($C62=$C63, L63&lt;&gt;""),L63, IF(AND($C62=$C64, L64&lt;&gt;""), L64,"")))</f>
        <v>ND-LotAwardCriterionParameters</v>
      </c>
      <c r="M62" s="90" t="str">
        <f>IF(TMInput!L62&lt;&gt;"",TMInput!L62,IF(AND($C62=$C63, M63&lt;&gt;""),M63, IF(AND($C62=$C64, M64&lt;&gt;""), M64,"")))</f>
        <v>ND-LotAwardCriterionDescriptionUnpublish (concernsMaskedObject)</v>
      </c>
      <c r="N62" s="90" t="str">
        <f>IF(TMInput!M62&lt;&gt;"",TMInput!M62,IF(AND($C62=$C63, N63&lt;&gt;""),N63, IF(AND($C62=$C64, N64&lt;&gt;""), N64,"")))</f>
        <v>Connection from NonPublishedInformation to AwardCriterion under MG-AwardCriterion-specifiesProcurementCriterion-Lot_ND-LotAwardCriterionParameters</v>
      </c>
      <c r="O62" s="90" t="str">
        <f>IF(TMInput!N62&lt;&gt;"",TMInput!N62,IF(AND($C62=$C63, O63&lt;&gt;""),O63, IF(AND($C62=$C64, O64&lt;&gt;""), O64,"")))</f>
        <v>tedm:MG-AwardCriterion-specifiesProcurementCriterion-Lot_ND-LotAwardCriterionParameters</v>
      </c>
      <c r="P62" s="85" t="str">
        <f>IF(TMInput!O62&lt;&gt;"",TMInput!O62,IF(AND($C62=$C63, P63&lt;&gt;""),P63, IF(AND($C62=$C64, P64&lt;&gt;""), P64,"")))</f>
        <v>efac:FieldsPrivacy</v>
      </c>
      <c r="Q62" s="90" t="str">
        <f>IF(TMInput!P62&lt;&gt;"",TMInput!P62,IF(AND($C62=$C63, Q63&lt;&gt;""),Q63, IF(AND($C62=$C64, Q64&lt;&gt;""), Q64,"")))</f>
        <v>..</v>
      </c>
      <c r="R62" s="90" t="str">
        <f>IF(TMInput!Q62&lt;&gt;"", TMInput!Q62, IF(AND(OR($C62&amp;$H62=$C63&amp;$H63, $C62&amp;$I62=$C63&amp;$I63), R63&lt;&gt;""), R63, IF(AND(OR($C62&amp;$H62=$C64&amp;$H64, $C62&amp;$I62=$C64&amp;$I64), R64&lt;&gt;""), R64, IF(AND(OR($C62&amp;$H62=$C65&amp;$H65, $C62&amp;$I62=$C65&amp;$I65), R65&lt;&gt;""), R65, IF(AND(OR($C62&amp;$H62=$C66&amp;$H66, $C62&amp;$I62=$C66&amp;$I66), R66&lt;&gt;""), R66, "")))))</f>
        <v>BT-195(BT-540)-Lot</v>
      </c>
      <c r="S62" s="90" t="str">
        <f>IF(TMInput!R62&lt;&gt;"", TMInput!R62, IF(AND(OR($C62&amp;$H62=$C63&amp;$H63, $C62&amp;$I62=$C63&amp;$I63), S63&lt;&gt;""), S63, IF(AND(OR($C62&amp;$H62=$C64&amp;$H64, $C62&amp;$I62=$C64&amp;$I64), S64&lt;&gt;""), S64, IF(AND(OR($C62&amp;$H62=$C65&amp;$H65, $C62&amp;$I62=$C65&amp;$I65), S65&lt;&gt;""), S65, IF(AND(OR($C62&amp;$H62=$C66&amp;$H66, $C62&amp;$I62=$C66&amp;$I66), S66&lt;&gt;""), S66, "")))))</f>
        <v>The field BT-195(BT-540)-Lot, Unpublished Identifier, specifies information to generate the URI of the masked property</v>
      </c>
      <c r="T62" s="90" t="str">
        <f>IF(TMInput!S62&lt;&gt;"", TMInput!S62, IF(AND(OR($C62&amp;$H62=$C63&amp;$H63, $C62&amp;$I62=$C63&amp;$I63), T63&lt;&gt;""), T63, IF(AND(OR($C62&amp;$H62=$C64&amp;$H64, $C62&amp;$I62=$C64&amp;$I64), T64&lt;&gt;""), T64, IF(AND(OR($C62&amp;$H62=$C65&amp;$H65, $C62&amp;$I62=$C65&amp;$I65), T65&lt;&gt;""), T65, IF(AND(OR($C62&amp;$H62=$C66&amp;$H66, $C62&amp;$I62=$C66&amp;$I66), T66&lt;&gt;""), T66, "")))))</f>
        <v>efbc:FieldIdentifierCode/text() = 'awa-cri-des'</v>
      </c>
      <c r="U62" s="92" t="str">
        <f>IF(TMInput!T62&lt;&gt;"", TMInput!T62, IF(AND($C62=$C63, U63&lt;&gt;""), U63, IF(AND($C62=$C64, U64&lt;&gt;""), U64, IF(AND($C62=$C65, U65&lt;&gt;""), U65, IF(AND($C62=$C66, U66&lt;&gt;""), U66, "")))))</f>
        <v>http://purl.org/dc/terms/description</v>
      </c>
      <c r="V62" s="90" t="str">
        <f>IF(TMInput!U62&lt;&gt;"", TMInput!U62, IF(AND($C62=$C63, V63&lt;&gt;""), V63, IF(AND($C62=$C64, V64&lt;&gt;""), V64, IF(AND($C62=$C65, V65&lt;&gt;""), V65, IF(AND($C62=$C66, V66&lt;&gt;""), V66, "")))))</f>
        <v>BT-197(BT-540)-Lot</v>
      </c>
      <c r="W62" s="90" t="str">
        <f>IF(TMInput!V62&lt;&gt;"", TMInput!V62, IF(AND($C62=$C63, W63&lt;&gt;""), W63, IF(AND($C62=$C64, W64&lt;&gt;""), W64, IF(AND($C62=$C65, W65&lt;&gt;""), W65, IF(AND($C62=$C66, W66&lt;&gt;""), W66, "")))))</f>
        <v>In BT-197(BT-540)-Lot, Unpublished Justification Code, we link to the at-voc:non-publication-justification controlled list</v>
      </c>
      <c r="X62" s="90" t="str">
        <f>IF(TMInput!W62&lt;&gt;"", TMInput!W62, IF(AND($C62=$C63, X63&lt;&gt;""), X63, IF(AND($C62=$C64, X64&lt;&gt;""), X64, IF(AND($C62=$C65, X65&lt;&gt;""), X65, IF(AND($C62=$C66, X66&lt;&gt;""), X66, "")))))</f>
        <v>BT-198(BT-540)-Lot</v>
      </c>
      <c r="Y62" s="90" t="str">
        <f>IF(TMInput!X62&lt;&gt;"", TMInput!X62, IF(AND($C62=$C63, Y63&lt;&gt;""), Y63, IF(AND($C62=$C64, Y64&lt;&gt;""), Y64, IF(AND($C62=$C65, Y65&lt;&gt;""), Y65, IF(AND($C62=$C66, Y66&lt;&gt;""), Y66, "")))))</f>
        <v>Unpublished Accessibility Date (Unpublished Access Date below SDK 1.6)</v>
      </c>
      <c r="Z62" s="90" t="str">
        <f>IF(TMInput!Y62&lt;&gt;"", TMInput!Y62, IF(AND($C62=$C63, Z63&lt;&gt;""), Z63, IF(AND($C62=$C64, Z64&lt;&gt;""), Z64, IF(AND($C62=$C65, Z65&lt;&gt;""), Z65, IF(AND($C62=$C66, Z66&lt;&gt;""), Z66, "")))))</f>
        <v>tedm:MG-langString-hasConfidentialityJustification--NonPublishedInformation-ND-LotAwardCriterionDescriptionUnpublish</v>
      </c>
      <c r="AA62" s="90" t="str">
        <f>IF(TMInput!Z62&lt;&gt;"", TMInput!Z62, IF(AND($C62=$C63, AA63&lt;&gt;""), AA63, IF(AND($C62=$C64, AA64&lt;&gt;""), AA64, IF(AND($C62=$C65, AA65&lt;&gt;""), AA65, IF(AND($C62=$C66, AA66&lt;&gt;""), AA66, "")))))</f>
        <v>/*/cac:ProcurementProjectLot[cbc:ID/@schemeName='Lot']/cac:TenderingTerms/cac:AwardingTerms/cac:AwardingCriterion/cac:SubordinateAwardingCriterion/ext:UBLExtensions/ext:UBLExtension/ext:ExtensionContent/efext:EformsExtension/efac:FieldsPrivacy[efbc:FieldIdentifierCode/text()='awa-cri-des']/efbc:ReasonDescription</v>
      </c>
      <c r="AB62" s="90" t="str">
        <f>IF(TMInput!AA62&lt;&gt;"", TMInput!AA62, IF(AND($C62=$C63, AB63&lt;&gt;""), AB63, IF(AND($C62=$C64, AB64&lt;&gt;""), AB64, IF(AND($C62=$C65, AB65&lt;&gt;""), AB65, IF(AND($C62=$C66, AB66&lt;&gt;""), AB66, "")))))</f>
        <v>BT-196(BT-540)-Lot</v>
      </c>
      <c r="AC62" s="90" t="str">
        <f>IF(TMInput!AB62&lt;&gt;"", TMInput!AB62, IF(AND($C62=$C63, AC63&lt;&gt;""), AC63, IF(AND($C62=$C64, AC64&lt;&gt;""), AC64, IF(AND($C62=$C65, AC65&lt;&gt;""), AC65, IF(AND($C62=$C66, AC66&lt;&gt;""), AC66, "")))))</f>
        <v>Unpublished Justification Description of MG-NonPublishedInformation under ND-LotAwardCriterionDescriptionUnpublish</v>
      </c>
      <c r="AD62" s="90" t="str">
        <f>IF(TMInput!AC62&lt;&gt;"", TMInput!AC62, IF(AND($C62=$C63, AD63&lt;&gt;""), AD63, IF(AND($C62=$C64, AD64&lt;&gt;""), AD64, IF(AND($C62=$C65, AD65&lt;&gt;""), AD65, IF(AND($C62=$C66, AD66&lt;&gt;""), AD66, "")))))</f>
        <v>BT-196(BT-540)-Lot-Language</v>
      </c>
      <c r="AE62" s="90" t="str">
        <f>IF(TMInput!AD62&lt;&gt;"", TMInput!AD62, IF(AND($C62=$C63, AE63&lt;&gt;""), AE63, IF(AND($C62=$C64, AE64&lt;&gt;""), AE64, IF(AND($C62=$C65, AE65&lt;&gt;""), AE65, IF(AND($C62=$C66, AE66&lt;&gt;""), AE66, "")))))</f>
        <v>Language of Unpublished Justification Description of MG-NonPublishedInformation under ND-LotAwardCriterionDescriptionUnpublish</v>
      </c>
    </row>
    <row r="63">
      <c r="A63" s="85" t="b">
        <f t="shared" si="1"/>
        <v>0</v>
      </c>
      <c r="B63" s="90" t="str">
        <f>IF(AND(TMInput!A63="",$C63&lt;&gt;""),B62,TMInput!A63)</f>
        <v>ND-LotAwardCriterionDescriptionUnpublish.rml.ttl</v>
      </c>
      <c r="C63" s="90" t="str">
        <f>TMInput!B63</f>
        <v>tedm:MG-NonPublishedInformation-ND-LotAwardCriterionDescriptionUnpublish</v>
      </c>
      <c r="D63" s="85" t="str">
        <f>IF(TMInput!C63&lt;&gt;"", TMInput!C63, IF(AND($C63=$C64, D64&lt;&gt;""), D64, IF(AND($C63=$C65, D65&lt;&gt;""), D65, IF(AND($C63=$C66, D66&lt;&gt;""), D66, IF(AND($C63=$C67, D67&lt;&gt;""), D67, "")))))</f>
        <v>MG-NonPublishedInformation</v>
      </c>
      <c r="E63" s="90" t="str">
        <f>IF(TMInput!D63&lt;&gt;"",TMInput!D63,IF(AND($C63=$C64, E64&lt;&gt;""),E64, IF(AND($C63=$C65, E65&lt;&gt;""), E65,"")))</f>
        <v/>
      </c>
      <c r="F63" s="90" t="str">
        <f>IF(TMInput!E63&lt;&gt;"",TMInput!E63,IF(AND($C63=$C64, F64&lt;&gt;""),F64, IF(AND($C63=$C65, F65&lt;&gt;""), F65,"")))</f>
        <v/>
      </c>
      <c r="G63" s="85" t="str">
        <f>IF(TMInput!F63&lt;&gt;"",TMInput!F63,IF(AND($C63=$C64, G64&lt;&gt;""),G64, IF(AND($C63=$C65, G65&lt;&gt;""), G65,"")))</f>
        <v/>
      </c>
      <c r="H63" s="87" t="str">
        <f>TMInput!G63</f>
        <v>1.4</v>
      </c>
      <c r="I63" s="87" t="str">
        <f>TMInput!H63</f>
        <v/>
      </c>
      <c r="J63" s="90" t="str">
        <f>IF(TMInput!$A63="",J62,TMInput!I63)</f>
        <v/>
      </c>
      <c r="K63" s="85" t="str">
        <f>IF(TMInput!J63&lt;&gt;"",TMInput!J63,IF(AND($C63=$C64, K64&lt;&gt;""),K64, IF(AND($C63=$C65, K65&lt;&gt;""), K65,"")))</f>
        <v>MG-AwardCriterion-specifiesProcurementCriterion-Lot</v>
      </c>
      <c r="L63" s="85" t="str">
        <f>IF(TMInput!K63&lt;&gt;"",TMInput!K63,IF(AND($C63=$C64, L64&lt;&gt;""),L64, IF(AND($C63=$C65, L65&lt;&gt;""), L65,"")))</f>
        <v>ND-LotAwardCriterionParameters</v>
      </c>
      <c r="M63" s="90" t="str">
        <f>IF(TMInput!L63&lt;&gt;"",TMInput!L63,IF(AND($C63=$C64, M64&lt;&gt;""),M64, IF(AND($C63=$C65, M65&lt;&gt;""), M65,"")))</f>
        <v>ND-LotAwardCriterionDescriptionUnpublish (concernsMaskedObject)</v>
      </c>
      <c r="N63" s="90" t="str">
        <f>IF(TMInput!M63&lt;&gt;"",TMInput!M63,IF(AND($C63=$C64, N64&lt;&gt;""),N64, IF(AND($C63=$C65, N65&lt;&gt;""), N65,"")))</f>
        <v>Connection from NonPublishedInformation to AwardCriterion under MG-AwardCriterion-specifiesProcurementCriterion-Lot_ND-LotAwardCriterionParameters</v>
      </c>
      <c r="O63" s="90" t="str">
        <f>IF(TMInput!N63&lt;&gt;"",TMInput!N63,IF(AND($C63=$C64, O64&lt;&gt;""),O64, IF(AND($C63=$C65, O65&lt;&gt;""), O65,"")))</f>
        <v>tedm:MG-AwardCriterion-specifiesProcurementCriterion-Lot_ND-LotAwardCriterionParameters</v>
      </c>
      <c r="P63" s="85" t="str">
        <f>IF(TMInput!O63&lt;&gt;"",TMInput!O63,IF(AND($C63=$C64, P64&lt;&gt;""),P64, IF(AND($C63=$C65, P65&lt;&gt;""), P65,"")))</f>
        <v>efac:FieldsPrivacy</v>
      </c>
      <c r="Q63" s="90" t="str">
        <f>IF(TMInput!P63&lt;&gt;"",TMInput!P63,IF(AND($C63=$C64, Q64&lt;&gt;""),Q64, IF(AND($C63=$C65, Q65&lt;&gt;""), Q65,"")))</f>
        <v>..</v>
      </c>
      <c r="R63" s="90" t="str">
        <f>IF(TMInput!Q63&lt;&gt;"", TMInput!Q63, IF(AND(OR($C63&amp;$H63=$C64&amp;$H64, $C63&amp;$I63=$C64&amp;$I64), R64&lt;&gt;""), R64, IF(AND(OR($C63&amp;$H63=$C65&amp;$H65, $C63&amp;$I63=$C65&amp;$I65), R65&lt;&gt;""), R65, IF(AND(OR($C63&amp;$H63=$C66&amp;$H66, $C63&amp;$I63=$C66&amp;$I66), R66&lt;&gt;""), R66, IF(AND(OR($C63&amp;$H63=$C67&amp;$H67, $C63&amp;$I63=$C67&amp;$I67), R67&lt;&gt;""), R67, "")))))</f>
        <v>BT-195(BT-540)-Lot</v>
      </c>
      <c r="S63" s="90" t="str">
        <f>IF(TMInput!R63&lt;&gt;"", TMInput!R63, IF(AND(OR($C63&amp;$H63=$C64&amp;$H64, $C63&amp;$I63=$C64&amp;$I64), S64&lt;&gt;""), S64, IF(AND(OR($C63&amp;$H63=$C65&amp;$H65, $C63&amp;$I63=$C65&amp;$I65), S65&lt;&gt;""), S65, IF(AND(OR($C63&amp;$H63=$C66&amp;$H66, $C63&amp;$I63=$C66&amp;$I66), S66&lt;&gt;""), S66, IF(AND(OR($C63&amp;$H63=$C67&amp;$H67, $C63&amp;$I63=$C67&amp;$I67), S67&lt;&gt;""), S67, "")))))</f>
        <v>The field BT-195(BT-540)-Lot, Unpublished Identifier, specifies information to generate the URI of the masked property</v>
      </c>
      <c r="T63" s="90" t="str">
        <f>IF(TMInput!S63&lt;&gt;"", TMInput!S63, IF(AND(OR($C63&amp;$H63=$C64&amp;$H64, $C63&amp;$I63=$C64&amp;$I64), T64&lt;&gt;""), T64, IF(AND(OR($C63&amp;$H63=$C65&amp;$H65, $C63&amp;$I63=$C65&amp;$I65), T65&lt;&gt;""), T65, IF(AND(OR($C63&amp;$H63=$C66&amp;$H66, $C63&amp;$I63=$C66&amp;$I66), T66&lt;&gt;""), T66, IF(AND(OR($C63&amp;$H63=$C67&amp;$H67, $C63&amp;$I63=$C67&amp;$I67), T67&lt;&gt;""), T67, "")))))</f>
        <v>efbc:FieldIdentifierCode/text() = 'awa-cri-des'</v>
      </c>
      <c r="U63" s="92" t="str">
        <f>IF(TMInput!T63&lt;&gt;"", TMInput!T63, IF(AND($C63=$C64, U64&lt;&gt;""), U64, IF(AND($C63=$C65, U65&lt;&gt;""), U65, IF(AND($C63=$C66, U66&lt;&gt;""), U66, IF(AND($C63=$C67, U67&lt;&gt;""), U67, "")))))</f>
        <v>http://purl.org/dc/terms/description</v>
      </c>
      <c r="V63" s="90" t="str">
        <f>IF(TMInput!U63&lt;&gt;"", TMInput!U63, IF(AND($C63=$C64, V64&lt;&gt;""), V64, IF(AND($C63=$C65, V65&lt;&gt;""), V65, IF(AND($C63=$C66, V66&lt;&gt;""), V66, IF(AND($C63=$C67, V67&lt;&gt;""), V67, "")))))</f>
        <v>BT-197(BT-540)-Lot</v>
      </c>
      <c r="W63" s="90" t="str">
        <f>IF(TMInput!V63&lt;&gt;"", TMInput!V63, IF(AND($C63=$C64, W64&lt;&gt;""), W64, IF(AND($C63=$C65, W65&lt;&gt;""), W65, IF(AND($C63=$C66, W66&lt;&gt;""), W66, IF(AND($C63=$C67, W67&lt;&gt;""), W67, "")))))</f>
        <v>In BT-197(BT-540)-Lot, Unpublished Justification Code, we link to the at-voc:non-publication-justification controlled list</v>
      </c>
      <c r="X63" s="90" t="str">
        <f>IF(TMInput!W63&lt;&gt;"", TMInput!W63, IF(AND($C63=$C64, X64&lt;&gt;""), X64, IF(AND($C63=$C65, X65&lt;&gt;""), X65, IF(AND($C63=$C66, X66&lt;&gt;""), X66, IF(AND($C63=$C67, X67&lt;&gt;""), X67, "")))))</f>
        <v>BT-198(BT-540)-Lot</v>
      </c>
      <c r="Y63" s="90" t="str">
        <f>IF(TMInput!X63&lt;&gt;"", TMInput!X63, IF(AND($C63=$C64, Y64&lt;&gt;""), Y64, IF(AND($C63=$C65, Y65&lt;&gt;""), Y65, IF(AND($C63=$C66, Y66&lt;&gt;""), Y66, IF(AND($C63=$C67, Y67&lt;&gt;""), Y67, "")))))</f>
        <v>Unpublished Accessibility Date (Unpublished Access Date below SDK 1.6)</v>
      </c>
      <c r="Z63" s="90" t="str">
        <f>IF(TMInput!Y63&lt;&gt;"", TMInput!Y63, IF(AND($C63=$C64, Z64&lt;&gt;""), Z64, IF(AND($C63=$C65, Z65&lt;&gt;""), Z65, IF(AND($C63=$C66, Z66&lt;&gt;""), Z66, IF(AND($C63=$C67, Z67&lt;&gt;""), Z67, "")))))</f>
        <v>tedm:MG-langString-hasConfidentialityJustification--NonPublishedInformation-ND-LotAwardCriterionDescriptionUnpublish</v>
      </c>
      <c r="AA63" s="90" t="str">
        <f>IF(TMInput!Z63&lt;&gt;"", TMInput!Z63, IF(AND($C63=$C64, AA64&lt;&gt;""), AA64, IF(AND($C63=$C65, AA65&lt;&gt;""), AA65, IF(AND($C63=$C66, AA66&lt;&gt;""), AA66, IF(AND($C63=$C67, AA67&lt;&gt;""), AA67, "")))))</f>
        <v/>
      </c>
      <c r="AB63" s="90" t="str">
        <f>IF(TMInput!AA63&lt;&gt;"", TMInput!AA63, IF(AND($C63=$C64, AB64&lt;&gt;""), AB64, IF(AND($C63=$C65, AB65&lt;&gt;""), AB65, IF(AND($C63=$C66, AB66&lt;&gt;""), AB66, IF(AND($C63=$C67, AB67&lt;&gt;""), AB67, "")))))</f>
        <v>BT-196(BT-540)-Lot</v>
      </c>
      <c r="AC63" s="90" t="str">
        <f>IF(TMInput!AB63&lt;&gt;"", TMInput!AB63, IF(AND($C63=$C64, AC64&lt;&gt;""), AC64, IF(AND($C63=$C65, AC65&lt;&gt;""), AC65, IF(AND($C63=$C66, AC66&lt;&gt;""), AC66, IF(AND($C63=$C67, AC67&lt;&gt;""), AC67, "")))))</f>
        <v>Unpublished Justification Description of MG-NonPublishedInformation under ND-LotAwardCriterionDescriptionUnpublish</v>
      </c>
      <c r="AD63" s="90" t="str">
        <f>IF(TMInput!AC63&lt;&gt;"", TMInput!AC63, IF(AND($C63=$C64, AD64&lt;&gt;""), AD64, IF(AND($C63=$C65, AD65&lt;&gt;""), AD65, IF(AND($C63=$C66, AD66&lt;&gt;""), AD66, IF(AND($C63=$C67, AD67&lt;&gt;""), AD67, "")))))</f>
        <v>BT-196(BT-540)-Lot-Language</v>
      </c>
      <c r="AE63" s="90" t="str">
        <f>IF(TMInput!AD63&lt;&gt;"", TMInput!AD63, IF(AND($C63=$C64, AE64&lt;&gt;""), AE64, IF(AND($C63=$C65, AE65&lt;&gt;""), AE65, IF(AND($C63=$C66, AE66&lt;&gt;""), AE66, IF(AND($C63=$C67, AE67&lt;&gt;""), AE67, "")))))</f>
        <v>Language of Unpublished Justification Description of MG-NonPublishedInformation under ND-LotAwardCriterionDescriptionUnpublish</v>
      </c>
    </row>
    <row r="64">
      <c r="A64" s="85" t="b">
        <f t="shared" si="1"/>
        <v>0</v>
      </c>
      <c r="B64" s="90" t="str">
        <f>IF(AND(TMInput!A64="",$C64&lt;&gt;""),B63,TMInput!A64)</f>
        <v>ND-LotAwardCriterionDescriptionUnpublish.rml.ttl</v>
      </c>
      <c r="C64" s="90" t="str">
        <f>TMInput!B64</f>
        <v>tedm:MG-NonPublishedInformation-ND-LotAwardCriterionDescriptionUnpublish</v>
      </c>
      <c r="D64" s="85" t="str">
        <f>IF(TMInput!C64&lt;&gt;"", TMInput!C64, IF(AND($C64=$C65, D65&lt;&gt;""), D65, IF(AND($C64=$C66, D66&lt;&gt;""), D66, IF(AND($C64=$C67, D67&lt;&gt;""), D67, IF(AND($C64=$C68, D68&lt;&gt;""), D68, "")))))</f>
        <v>MG-NonPublishedInformation</v>
      </c>
      <c r="E64" s="90" t="str">
        <f>IF(TMInput!D64&lt;&gt;"",TMInput!D64,IF(AND($C64=$C65, E65&lt;&gt;""),E65, IF(AND($C64=$C66, E66&lt;&gt;""), E66,"")))</f>
        <v/>
      </c>
      <c r="F64" s="90" t="str">
        <f>IF(TMInput!E64&lt;&gt;"",TMInput!E64,IF(AND($C64=$C65, F65&lt;&gt;""),F65, IF(AND($C64=$C66, F66&lt;&gt;""), F66,"")))</f>
        <v/>
      </c>
      <c r="G64" s="85" t="str">
        <f>IF(TMInput!F64&lt;&gt;"",TMInput!F64,IF(AND($C64=$C65, G65&lt;&gt;""),G65, IF(AND($C64=$C66, G66&lt;&gt;""), G66,"")))</f>
        <v/>
      </c>
      <c r="H64" s="87" t="str">
        <f>TMInput!G64</f>
        <v>1.4</v>
      </c>
      <c r="I64" s="87" t="str">
        <f>TMInput!H64</f>
        <v/>
      </c>
      <c r="J64" s="90" t="str">
        <f>IF(TMInput!$A64="",J63,TMInput!I64)</f>
        <v/>
      </c>
      <c r="K64" s="85" t="str">
        <f>IF(TMInput!J64&lt;&gt;"",TMInput!J64,IF(AND($C64=$C65, K65&lt;&gt;""),K65, IF(AND($C64=$C66, K66&lt;&gt;""), K66,"")))</f>
        <v>MG-AwardCriterion-specifiesProcurementCriterion-Lot</v>
      </c>
      <c r="L64" s="85" t="str">
        <f>IF(TMInput!K64&lt;&gt;"",TMInput!K64,IF(AND($C64=$C65, L65&lt;&gt;""),L65, IF(AND($C64=$C66, L66&lt;&gt;""), L66,"")))</f>
        <v>ND-LotAwardCriterionParameters</v>
      </c>
      <c r="M64" s="90" t="str">
        <f>IF(TMInput!L64&lt;&gt;"",TMInput!L64,IF(AND($C64=$C65, M65&lt;&gt;""),M65, IF(AND($C64=$C66, M66&lt;&gt;""), M66,"")))</f>
        <v>ND-LotAwardCriterionDescriptionUnpublish (concernsMaskedObject)</v>
      </c>
      <c r="N64" s="90" t="str">
        <f>IF(TMInput!M64&lt;&gt;"",TMInput!M64,IF(AND($C64=$C65, N65&lt;&gt;""),N65, IF(AND($C64=$C66, N66&lt;&gt;""), N66,"")))</f>
        <v>Connection from NonPublishedInformation to AwardCriterion under MG-AwardCriterion-specifiesProcurementCriterion-Lot_ND-LotAwardCriterionParameters</v>
      </c>
      <c r="O64" s="90" t="str">
        <f>IF(TMInput!N64&lt;&gt;"",TMInput!N64,IF(AND($C64=$C65, O65&lt;&gt;""),O65, IF(AND($C64=$C66, O66&lt;&gt;""), O66,"")))</f>
        <v>tedm:MG-AwardCriterion-specifiesProcurementCriterion-Lot_ND-LotAwardCriterionParameters</v>
      </c>
      <c r="P64" s="85" t="str">
        <f>IF(TMInput!O64&lt;&gt;"",TMInput!O64,IF(AND($C64=$C65, P65&lt;&gt;""),P65, IF(AND($C64=$C66, P66&lt;&gt;""), P66,"")))</f>
        <v>efac:FieldsPrivacy</v>
      </c>
      <c r="Q64" s="90" t="str">
        <f>IF(TMInput!P64&lt;&gt;"",TMInput!P64,IF(AND($C64=$C65, Q65&lt;&gt;""),Q65, IF(AND($C64=$C66, Q66&lt;&gt;""), Q66,"")))</f>
        <v>..</v>
      </c>
      <c r="R64" s="90" t="str">
        <f>IF(TMInput!Q64&lt;&gt;"", TMInput!Q64, IF(AND(OR($C64&amp;$H64=$C65&amp;$H65, $C64&amp;$I64=$C65&amp;$I65), R65&lt;&gt;""), R65, IF(AND(OR($C64&amp;$H64=$C66&amp;$H66, $C64&amp;$I64=$C66&amp;$I66), R66&lt;&gt;""), R66, IF(AND(OR($C64&amp;$H64=$C67&amp;$H67, $C64&amp;$I64=$C67&amp;$I67), R67&lt;&gt;""), R67, IF(AND(OR($C64&amp;$H64=$C68&amp;$H68, $C64&amp;$I64=$C68&amp;$I68), R68&lt;&gt;""), R68, "")))))</f>
        <v>BT-195(BT-540)-Lot</v>
      </c>
      <c r="S64" s="90" t="str">
        <f>IF(TMInput!R64&lt;&gt;"", TMInput!R64, IF(AND(OR($C64&amp;$H64=$C65&amp;$H65, $C64&amp;$I64=$C65&amp;$I65), S65&lt;&gt;""), S65, IF(AND(OR($C64&amp;$H64=$C66&amp;$H66, $C64&amp;$I64=$C66&amp;$I66), S66&lt;&gt;""), S66, IF(AND(OR($C64&amp;$H64=$C67&amp;$H67, $C64&amp;$I64=$C67&amp;$I67), S67&lt;&gt;""), S67, IF(AND(OR($C64&amp;$H64=$C68&amp;$H68, $C64&amp;$I64=$C68&amp;$I68), S68&lt;&gt;""), S68, "")))))</f>
        <v>The field BT-195(BT-540)-Lot, Unpublished Identifier, specifies information to generate the URI of the masked property</v>
      </c>
      <c r="T64" s="90" t="str">
        <f>IF(TMInput!S64&lt;&gt;"", TMInput!S64, IF(AND(OR($C64&amp;$H64=$C65&amp;$H65, $C64&amp;$I64=$C65&amp;$I65), T65&lt;&gt;""), T65, IF(AND(OR($C64&amp;$H64=$C66&amp;$H66, $C64&amp;$I64=$C66&amp;$I66), T66&lt;&gt;""), T66, IF(AND(OR($C64&amp;$H64=$C67&amp;$H67, $C64&amp;$I64=$C67&amp;$I67), T67&lt;&gt;""), T67, IF(AND(OR($C64&amp;$H64=$C68&amp;$H68, $C64&amp;$I64=$C68&amp;$I68), T68&lt;&gt;""), T68, "")))))</f>
        <v>efbc:FieldIdentifierCode/text() = 'awa-cri-des'</v>
      </c>
      <c r="U64" s="92" t="str">
        <f>IF(TMInput!T64&lt;&gt;"", TMInput!T64, IF(AND($C64=$C65, U65&lt;&gt;""), U65, IF(AND($C64=$C66, U66&lt;&gt;""), U66, IF(AND($C64=$C67, U67&lt;&gt;""), U67, IF(AND($C64=$C68, U68&lt;&gt;""), U68, "")))))</f>
        <v>http://purl.org/dc/terms/description</v>
      </c>
      <c r="V64" s="90" t="str">
        <f>IF(TMInput!U64&lt;&gt;"", TMInput!U64, IF(AND($C64=$C65, V65&lt;&gt;""), V65, IF(AND($C64=$C66, V66&lt;&gt;""), V66, IF(AND($C64=$C67, V67&lt;&gt;""), V67, IF(AND($C64=$C68, V68&lt;&gt;""), V68, "")))))</f>
        <v>BT-197(BT-540)-Lot</v>
      </c>
      <c r="W64" s="90" t="str">
        <f>IF(TMInput!V64&lt;&gt;"", TMInput!V64, IF(AND($C64=$C65, W65&lt;&gt;""), W65, IF(AND($C64=$C66, W66&lt;&gt;""), W66, IF(AND($C64=$C67, W67&lt;&gt;""), W67, IF(AND($C64=$C68, W68&lt;&gt;""), W68, "")))))</f>
        <v>In BT-197(BT-540)-Lot, Unpublished Justification Code, we link to the at-voc:non-publication-justification controlled list</v>
      </c>
      <c r="X64" s="90" t="str">
        <f>IF(TMInput!W64&lt;&gt;"", TMInput!W64, IF(AND($C64=$C65, X65&lt;&gt;""), X65, IF(AND($C64=$C66, X66&lt;&gt;""), X66, IF(AND($C64=$C67, X67&lt;&gt;""), X67, IF(AND($C64=$C68, X68&lt;&gt;""), X68, "")))))</f>
        <v>BT-198(BT-540)-Lot</v>
      </c>
      <c r="Y64" s="90" t="str">
        <f>IF(TMInput!X64&lt;&gt;"", TMInput!X64, IF(AND($C64=$C65, Y65&lt;&gt;""), Y65, IF(AND($C64=$C66, Y66&lt;&gt;""), Y66, IF(AND($C64=$C67, Y67&lt;&gt;""), Y67, IF(AND($C64=$C68, Y68&lt;&gt;""), Y68, "")))))</f>
        <v>Unpublished Accessibility Date (Unpublished Access Date below SDK 1.6)</v>
      </c>
      <c r="Z64" s="90" t="str">
        <f>IF(TMInput!Y64&lt;&gt;"", TMInput!Y64, IF(AND($C64=$C65, Z65&lt;&gt;""), Z65, IF(AND($C64=$C66, Z66&lt;&gt;""), Z66, IF(AND($C64=$C67, Z67&lt;&gt;""), Z67, IF(AND($C64=$C68, Z68&lt;&gt;""), Z68, "")))))</f>
        <v>tedm:MG-langString-hasConfidentialityJustification--NonPublishedInformation-ND-LotAwardCriterionDescriptionUnpublish</v>
      </c>
      <c r="AA64" s="90" t="str">
        <f>IF(TMInput!Z64&lt;&gt;"", TMInput!Z64, IF(AND($C64=$C65, AA65&lt;&gt;""), AA65, IF(AND($C64=$C66, AA66&lt;&gt;""), AA66, IF(AND($C64=$C67, AA67&lt;&gt;""), AA67, IF(AND($C64=$C68, AA68&lt;&gt;""), AA68, "")))))</f>
        <v/>
      </c>
      <c r="AB64" s="90" t="str">
        <f>IF(TMInput!AA64&lt;&gt;"", TMInput!AA64, IF(AND($C64=$C65, AB65&lt;&gt;""), AB65, IF(AND($C64=$C66, AB66&lt;&gt;""), AB66, IF(AND($C64=$C67, AB67&lt;&gt;""), AB67, IF(AND($C64=$C68, AB68&lt;&gt;""), AB68, "")))))</f>
        <v>BT-196(BT-540)-Lot</v>
      </c>
      <c r="AC64" s="90" t="str">
        <f>IF(TMInput!AB64&lt;&gt;"", TMInput!AB64, IF(AND($C64=$C65, AC65&lt;&gt;""), AC65, IF(AND($C64=$C66, AC66&lt;&gt;""), AC66, IF(AND($C64=$C67, AC67&lt;&gt;""), AC67, IF(AND($C64=$C68, AC68&lt;&gt;""), AC68, "")))))</f>
        <v>Unpublished Justification Description of MG-NonPublishedInformation under ND-LotAwardCriterionDescriptionUnpublish</v>
      </c>
      <c r="AD64" s="90" t="str">
        <f>IF(TMInput!AC64&lt;&gt;"", TMInput!AC64, IF(AND($C64=$C65, AD65&lt;&gt;""), AD65, IF(AND($C64=$C66, AD66&lt;&gt;""), AD66, IF(AND($C64=$C67, AD67&lt;&gt;""), AD67, IF(AND($C64=$C68, AD68&lt;&gt;""), AD68, "")))))</f>
        <v>BT-196(BT-540)-Lot-Language</v>
      </c>
      <c r="AE64" s="90" t="str">
        <f>IF(TMInput!AD64&lt;&gt;"", TMInput!AD64, IF(AND($C64=$C65, AE65&lt;&gt;""), AE65, IF(AND($C64=$C66, AE66&lt;&gt;""), AE66, IF(AND($C64=$C67, AE67&lt;&gt;""), AE67, IF(AND($C64=$C68, AE68&lt;&gt;""), AE68, "")))))</f>
        <v>Language of Unpublished Justification Description of MG-NonPublishedInformation under ND-LotAwardCriterionDescriptionUnpublish</v>
      </c>
    </row>
    <row r="65">
      <c r="A65" s="85" t="b">
        <f t="shared" si="1"/>
        <v>0</v>
      </c>
      <c r="B65" s="90" t="str">
        <f>IF(AND(TMInput!A65="",$C65&lt;&gt;""),B64,TMInput!A65)</f>
        <v>ND-LotAwardCriterionDescriptionUnpublish.rml.ttl</v>
      </c>
      <c r="C65" s="90" t="str">
        <f>TMInput!B65</f>
        <v>tedm:MG-NonPublishedInformation-ND-LotAwardCriterionDescriptionUnpublish</v>
      </c>
      <c r="D65" s="85" t="str">
        <f>IF(TMInput!C65&lt;&gt;"", TMInput!C65, IF(AND($C65=$C66, D66&lt;&gt;""), D66, IF(AND($C65=$C67, D67&lt;&gt;""), D67, IF(AND($C65=$C68, D68&lt;&gt;""), D68, IF(AND($C65=$C69, D69&lt;&gt;""), D69, "")))))</f>
        <v>MG-NonPublishedInformation</v>
      </c>
      <c r="E65" s="90" t="str">
        <f>IF(TMInput!D65&lt;&gt;"",TMInput!D65,IF(AND($C65=$C66, E66&lt;&gt;""),E66, IF(AND($C65=$C67, E67&lt;&gt;""), E67,"")))</f>
        <v/>
      </c>
      <c r="F65" s="90" t="str">
        <f>IF(TMInput!E65&lt;&gt;"",TMInput!E65,IF(AND($C65=$C66, F66&lt;&gt;""),F66, IF(AND($C65=$C67, F67&lt;&gt;""), F67,"")))</f>
        <v/>
      </c>
      <c r="G65" s="85" t="str">
        <f>IF(TMInput!F65&lt;&gt;"",TMInput!F65,IF(AND($C65=$C66, G66&lt;&gt;""),G66, IF(AND($C65=$C67, G67&lt;&gt;""), G67,"")))</f>
        <v/>
      </c>
      <c r="H65" s="87" t="str">
        <f>TMInput!G65</f>
        <v>1.4</v>
      </c>
      <c r="I65" s="87" t="str">
        <f>TMInput!H65</f>
        <v/>
      </c>
      <c r="J65" s="90" t="str">
        <f>IF(TMInput!$A65="",J64,TMInput!I65)</f>
        <v/>
      </c>
      <c r="K65" s="85" t="str">
        <f>IF(TMInput!J65&lt;&gt;"",TMInput!J65,IF(AND($C65=$C66, K66&lt;&gt;""),K66, IF(AND($C65=$C67, K67&lt;&gt;""), K67,"")))</f>
        <v/>
      </c>
      <c r="L65" s="85" t="str">
        <f>IF(TMInput!K65&lt;&gt;"",TMInput!K65,IF(AND($C65=$C66, L66&lt;&gt;""),L66, IF(AND($C65=$C67, L67&lt;&gt;""), L67,"")))</f>
        <v/>
      </c>
      <c r="M65" s="90" t="str">
        <f>IF(TMInput!L65&lt;&gt;"",TMInput!L65,IF(AND($C65=$C66, M66&lt;&gt;""),M66, IF(AND($C65=$C67, M67&lt;&gt;""), M67,"")))</f>
        <v/>
      </c>
      <c r="N65" s="90" t="str">
        <f>IF(TMInput!M65&lt;&gt;"",TMInput!M65,IF(AND($C65=$C66, N66&lt;&gt;""),N66, IF(AND($C65=$C67, N67&lt;&gt;""), N67,"")))</f>
        <v/>
      </c>
      <c r="O65" s="90" t="str">
        <f>IF(TMInput!N65&lt;&gt;"",TMInput!N65,IF(AND($C65=$C66, O66&lt;&gt;""),O66, IF(AND($C65=$C67, O67&lt;&gt;""), O67,"")))</f>
        <v/>
      </c>
      <c r="P65" s="85" t="str">
        <f>IF(TMInput!O65&lt;&gt;"",TMInput!O65,IF(AND($C65=$C66, P66&lt;&gt;""),P66, IF(AND($C65=$C67, P67&lt;&gt;""), P67,"")))</f>
        <v/>
      </c>
      <c r="Q65" s="90" t="str">
        <f>IF(TMInput!P65&lt;&gt;"",TMInput!P65,IF(AND($C65=$C66, Q66&lt;&gt;""),Q66, IF(AND($C65=$C67, Q67&lt;&gt;""), Q67,"")))</f>
        <v/>
      </c>
      <c r="R65" s="90" t="str">
        <f>IF(TMInput!Q65&lt;&gt;"", TMInput!Q65, IF(AND(OR($C65&amp;$H65=$C66&amp;$H66, $C65&amp;$I65=$C66&amp;$I66), R66&lt;&gt;""), R66, IF(AND(OR($C65&amp;$H65=$C67&amp;$H67, $C65&amp;$I65=$C67&amp;$I67), R67&lt;&gt;""), R67, IF(AND(OR($C65&amp;$H65=$C68&amp;$H68, $C65&amp;$I65=$C68&amp;$I68), R68&lt;&gt;""), R68, IF(AND(OR($C65&amp;$H65=$C69&amp;$H69, $C65&amp;$I65=$C69&amp;$I69), R69&lt;&gt;""), R69, "")))))</f>
        <v>BT-195(BT-540)-Lot</v>
      </c>
      <c r="S65" s="90" t="str">
        <f>IF(TMInput!R65&lt;&gt;"", TMInput!R65, IF(AND(OR($C65&amp;$H65=$C66&amp;$H66, $C65&amp;$I65=$C66&amp;$I66), S66&lt;&gt;""), S66, IF(AND(OR($C65&amp;$H65=$C67&amp;$H67, $C65&amp;$I65=$C67&amp;$I67), S67&lt;&gt;""), S67, IF(AND(OR($C65&amp;$H65=$C68&amp;$H68, $C65&amp;$I65=$C68&amp;$I68), S68&lt;&gt;""), S68, IF(AND(OR($C65&amp;$H65=$C69&amp;$H69, $C65&amp;$I65=$C69&amp;$I69), S69&lt;&gt;""), S69, "")))))</f>
        <v>The field BT-195(BT-540)-Lot, Unpublished Identifier, specifies information to generate the URI of the masked property</v>
      </c>
      <c r="T65" s="90" t="str">
        <f>IF(TMInput!S65&lt;&gt;"", TMInput!S65, IF(AND(OR($C65&amp;$H65=$C66&amp;$H66, $C65&amp;$I65=$C66&amp;$I66), T66&lt;&gt;""), T66, IF(AND(OR($C65&amp;$H65=$C67&amp;$H67, $C65&amp;$I65=$C67&amp;$I67), T67&lt;&gt;""), T67, IF(AND(OR($C65&amp;$H65=$C68&amp;$H68, $C65&amp;$I65=$C68&amp;$I68), T68&lt;&gt;""), T68, IF(AND(OR($C65&amp;$H65=$C69&amp;$H69, $C65&amp;$I65=$C69&amp;$I69), T69&lt;&gt;""), T69, "")))))</f>
        <v>efbc:FieldIdentifierCode/text() = 'awa-cri-des'</v>
      </c>
      <c r="U65" s="92" t="str">
        <f>IF(TMInput!T65&lt;&gt;"", TMInput!T65, IF(AND($C65=$C66, U66&lt;&gt;""), U66, IF(AND($C65=$C67, U67&lt;&gt;""), U67, IF(AND($C65=$C68, U68&lt;&gt;""), U68, IF(AND($C65=$C69, U69&lt;&gt;""), U69, "")))))</f>
        <v>http://purl.org/dc/terms/description</v>
      </c>
      <c r="V65" s="90" t="str">
        <f>IF(TMInput!U65&lt;&gt;"", TMInput!U65, IF(AND($C65=$C66, V66&lt;&gt;""), V66, IF(AND($C65=$C67, V67&lt;&gt;""), V67, IF(AND($C65=$C68, V68&lt;&gt;""), V68, IF(AND($C65=$C69, V69&lt;&gt;""), V69, "")))))</f>
        <v>BT-197(BT-540)-Lot</v>
      </c>
      <c r="W65" s="90" t="str">
        <f>IF(TMInput!V65&lt;&gt;"", TMInput!V65, IF(AND($C65=$C66, W66&lt;&gt;""), W66, IF(AND($C65=$C67, W67&lt;&gt;""), W67, IF(AND($C65=$C68, W68&lt;&gt;""), W68, IF(AND($C65=$C69, W69&lt;&gt;""), W69, "")))))</f>
        <v>In BT-197(BT-540)-Lot, Unpublished Justification Code, we link to the at-voc:non-publication-justification controlled list</v>
      </c>
      <c r="X65" s="90" t="str">
        <f>IF(TMInput!W65&lt;&gt;"", TMInput!W65, IF(AND($C65=$C66, X66&lt;&gt;""), X66, IF(AND($C65=$C67, X67&lt;&gt;""), X67, IF(AND($C65=$C68, X68&lt;&gt;""), X68, IF(AND($C65=$C69, X69&lt;&gt;""), X69, "")))))</f>
        <v>BT-198(BT-540)-Lot</v>
      </c>
      <c r="Y65" s="90" t="str">
        <f>IF(TMInput!X65&lt;&gt;"", TMInput!X65, IF(AND($C65=$C66, Y66&lt;&gt;""), Y66, IF(AND($C65=$C67, Y67&lt;&gt;""), Y67, IF(AND($C65=$C68, Y68&lt;&gt;""), Y68, IF(AND($C65=$C69, Y69&lt;&gt;""), Y69, "")))))</f>
        <v>Unpublished Accessibility Date (Unpublished Access Date below SDK 1.6)</v>
      </c>
      <c r="Z65" s="90" t="str">
        <f>IF(TMInput!Y65&lt;&gt;"", TMInput!Y65, IF(AND($C65=$C66, Z66&lt;&gt;""), Z66, IF(AND($C65=$C67, Z67&lt;&gt;""), Z67, IF(AND($C65=$C68, Z68&lt;&gt;""), Z68, IF(AND($C65=$C69, Z69&lt;&gt;""), Z69, "")))))</f>
        <v>tedm:MG-langString-hasConfidentialityJustification--NonPublishedInformation-ND-LotAwardCriterionDescriptionUnpublish</v>
      </c>
      <c r="AA65" s="90" t="str">
        <f>IF(TMInput!Z65&lt;&gt;"", TMInput!Z65, IF(AND($C65=$C66, AA66&lt;&gt;""), AA66, IF(AND($C65=$C67, AA67&lt;&gt;""), AA67, IF(AND($C65=$C68, AA68&lt;&gt;""), AA68, IF(AND($C65=$C69, AA69&lt;&gt;""), AA69, "")))))</f>
        <v/>
      </c>
      <c r="AB65" s="90" t="str">
        <f>IF(TMInput!AA65&lt;&gt;"", TMInput!AA65, IF(AND($C65=$C66, AB66&lt;&gt;""), AB66, IF(AND($C65=$C67, AB67&lt;&gt;""), AB67, IF(AND($C65=$C68, AB68&lt;&gt;""), AB68, IF(AND($C65=$C69, AB69&lt;&gt;""), AB69, "")))))</f>
        <v>BT-196(BT-540)-Lot</v>
      </c>
      <c r="AC65" s="90" t="str">
        <f>IF(TMInput!AB65&lt;&gt;"", TMInput!AB65, IF(AND($C65=$C66, AC66&lt;&gt;""), AC66, IF(AND($C65=$C67, AC67&lt;&gt;""), AC67, IF(AND($C65=$C68, AC68&lt;&gt;""), AC68, IF(AND($C65=$C69, AC69&lt;&gt;""), AC69, "")))))</f>
        <v>Unpublished Justification Description of MG-NonPublishedInformation under ND-LotAwardCriterionDescriptionUnpublish</v>
      </c>
      <c r="AD65" s="90" t="str">
        <f>IF(TMInput!AC65&lt;&gt;"", TMInput!AC65, IF(AND($C65=$C66, AD66&lt;&gt;""), AD66, IF(AND($C65=$C67, AD67&lt;&gt;""), AD67, IF(AND($C65=$C68, AD68&lt;&gt;""), AD68, IF(AND($C65=$C69, AD69&lt;&gt;""), AD69, "")))))</f>
        <v>BT-196(BT-540)-Lot-Language</v>
      </c>
      <c r="AE65" s="90" t="str">
        <f>IF(TMInput!AD65&lt;&gt;"", TMInput!AD65, IF(AND($C65=$C66, AE66&lt;&gt;""), AE66, IF(AND($C65=$C67, AE67&lt;&gt;""), AE67, IF(AND($C65=$C68, AE68&lt;&gt;""), AE68, IF(AND($C65=$C69, AE69&lt;&gt;""), AE69, "")))))</f>
        <v>Language of Unpublished Justification Description of MG-NonPublishedInformation under ND-LotAwardCriterionDescriptionUnpublish</v>
      </c>
    </row>
    <row r="66">
      <c r="A66" s="85" t="b">
        <f t="shared" si="1"/>
        <v>0</v>
      </c>
      <c r="B66" s="90" t="str">
        <f>IF(AND(TMInput!A66="",$C66&lt;&gt;""),B65,TMInput!A66)</f>
        <v>ND-LotAwardCriterionDescriptionUnpublish.rml.ttl</v>
      </c>
      <c r="C66" s="90" t="str">
        <f>TMInput!B66</f>
        <v>tedm:MG-NonPublishedInformation-ND-LotAwardCriterionDescriptionUnpublish</v>
      </c>
      <c r="D66" s="85" t="str">
        <f>IF(TMInput!C66&lt;&gt;"", TMInput!C66, IF(AND($C66=$C67, D67&lt;&gt;""), D67, IF(AND($C66=$C68, D68&lt;&gt;""), D68, IF(AND($C66=$C69, D69&lt;&gt;""), D69, IF(AND($C66=$C70, D70&lt;&gt;""), D70, "")))))</f>
        <v/>
      </c>
      <c r="E66" s="90" t="str">
        <f>IF(TMInput!D66&lt;&gt;"",TMInput!D66,IF(AND($C66=$C67, E67&lt;&gt;""),E67, IF(AND($C66=$C68, E68&lt;&gt;""), E68,"")))</f>
        <v/>
      </c>
      <c r="F66" s="90" t="str">
        <f>IF(TMInput!E66&lt;&gt;"",TMInput!E66,IF(AND($C66=$C67, F67&lt;&gt;""),F67, IF(AND($C66=$C68, F68&lt;&gt;""), F68,"")))</f>
        <v/>
      </c>
      <c r="G66" s="85" t="str">
        <f>IF(TMInput!F66&lt;&gt;"",TMInput!F66,IF(AND($C66=$C67, G67&lt;&gt;""),G67, IF(AND($C66=$C68, G68&lt;&gt;""), G68,"")))</f>
        <v/>
      </c>
      <c r="H66" s="87" t="str">
        <f>TMInput!G66</f>
        <v>1.4</v>
      </c>
      <c r="I66" s="87" t="str">
        <f>TMInput!H66</f>
        <v/>
      </c>
      <c r="J66" s="90" t="str">
        <f>IF(TMInput!$A66="",J65,TMInput!I66)</f>
        <v/>
      </c>
      <c r="K66" s="85" t="str">
        <f>IF(TMInput!J66&lt;&gt;"",TMInput!J66,IF(AND($C66=$C67, K67&lt;&gt;""),K67, IF(AND($C66=$C68, K68&lt;&gt;""), K68,"")))</f>
        <v/>
      </c>
      <c r="L66" s="85" t="str">
        <f>IF(TMInput!K66&lt;&gt;"",TMInput!K66,IF(AND($C66=$C67, L67&lt;&gt;""),L67, IF(AND($C66=$C68, L68&lt;&gt;""), L68,"")))</f>
        <v/>
      </c>
      <c r="M66" s="90" t="str">
        <f>IF(TMInput!L66&lt;&gt;"",TMInput!L66,IF(AND($C66=$C67, M67&lt;&gt;""),M67, IF(AND($C66=$C68, M68&lt;&gt;""), M68,"")))</f>
        <v/>
      </c>
      <c r="N66" s="90" t="str">
        <f>IF(TMInput!M66&lt;&gt;"",TMInput!M66,IF(AND($C66=$C67, N67&lt;&gt;""),N67, IF(AND($C66=$C68, N68&lt;&gt;""), N68,"")))</f>
        <v/>
      </c>
      <c r="O66" s="90" t="str">
        <f>IF(TMInput!N66&lt;&gt;"",TMInput!N66,IF(AND($C66=$C67, O67&lt;&gt;""),O67, IF(AND($C66=$C68, O68&lt;&gt;""), O68,"")))</f>
        <v/>
      </c>
      <c r="P66" s="85" t="str">
        <f>IF(TMInput!O66&lt;&gt;"",TMInput!O66,IF(AND($C66=$C67, P67&lt;&gt;""),P67, IF(AND($C66=$C68, P68&lt;&gt;""), P68,"")))</f>
        <v/>
      </c>
      <c r="Q66" s="90" t="str">
        <f>IF(TMInput!P66&lt;&gt;"",TMInput!P66,IF(AND($C66=$C67, Q67&lt;&gt;""),Q67, IF(AND($C66=$C68, Q68&lt;&gt;""), Q68,"")))</f>
        <v/>
      </c>
      <c r="R66" s="90" t="str">
        <f>IF(TMInput!Q66&lt;&gt;"", TMInput!Q66, IF(AND(OR($C66&amp;$H66=$C67&amp;$H67, $C66&amp;$I66=$C67&amp;$I67), R67&lt;&gt;""), R67, IF(AND(OR($C66&amp;$H66=$C68&amp;$H68, $C66&amp;$I66=$C68&amp;$I68), R68&lt;&gt;""), R68, IF(AND(OR($C66&amp;$H66=$C69&amp;$H69, $C66&amp;$I66=$C69&amp;$I69), R69&lt;&gt;""), R69, IF(AND(OR($C66&amp;$H66=$C70&amp;$H70, $C66&amp;$I66=$C70&amp;$I70), R70&lt;&gt;""), R70, "")))))</f>
        <v/>
      </c>
      <c r="S66" s="90" t="str">
        <f>IF(TMInput!R66&lt;&gt;"", TMInput!R66, IF(AND(OR($C66&amp;$H66=$C67&amp;$H67, $C66&amp;$I66=$C67&amp;$I67), S67&lt;&gt;""), S67, IF(AND(OR($C66&amp;$H66=$C68&amp;$H68, $C66&amp;$I66=$C68&amp;$I68), S68&lt;&gt;""), S68, IF(AND(OR($C66&amp;$H66=$C69&amp;$H69, $C66&amp;$I66=$C69&amp;$I69), S69&lt;&gt;""), S69, IF(AND(OR($C66&amp;$H66=$C70&amp;$H70, $C66&amp;$I66=$C70&amp;$I70), S70&lt;&gt;""), S70, "")))))</f>
        <v/>
      </c>
      <c r="T66" s="90" t="str">
        <f>IF(TMInput!S66&lt;&gt;"", TMInput!S66, IF(AND(OR($C66&amp;$H66=$C67&amp;$H67, $C66&amp;$I66=$C67&amp;$I67), T67&lt;&gt;""), T67, IF(AND(OR($C66&amp;$H66=$C68&amp;$H68, $C66&amp;$I66=$C68&amp;$I68), T68&lt;&gt;""), T68, IF(AND(OR($C66&amp;$H66=$C69&amp;$H69, $C66&amp;$I66=$C69&amp;$I69), T69&lt;&gt;""), T69, IF(AND(OR($C66&amp;$H66=$C70&amp;$H70, $C66&amp;$I66=$C70&amp;$I70), T70&lt;&gt;""), T70, "")))))</f>
        <v/>
      </c>
      <c r="U66" s="90" t="str">
        <f>IF(TMInput!T66&lt;&gt;"", TMInput!T66, IF(AND($C66=$C67, U67&lt;&gt;""), U67, IF(AND($C66=$C68, U68&lt;&gt;""), U68, IF(AND($C66=$C69, U69&lt;&gt;""), U69, IF(AND($C66=$C70, U70&lt;&gt;""), U70, "")))))</f>
        <v/>
      </c>
      <c r="V66" s="90" t="str">
        <f>IF(TMInput!U66&lt;&gt;"", TMInput!U66, IF(AND($C66=$C67, V67&lt;&gt;""), V67, IF(AND($C66=$C68, V68&lt;&gt;""), V68, IF(AND($C66=$C69, V69&lt;&gt;""), V69, IF(AND($C66=$C70, V70&lt;&gt;""), V70, "")))))</f>
        <v>BT-197(BT-540)-Lot</v>
      </c>
      <c r="W66" s="90" t="str">
        <f>IF(TMInput!V66&lt;&gt;"", TMInput!V66, IF(AND($C66=$C67, W67&lt;&gt;""), W67, IF(AND($C66=$C68, W68&lt;&gt;""), W68, IF(AND($C66=$C69, W69&lt;&gt;""), W69, IF(AND($C66=$C70, W70&lt;&gt;""), W70, "")))))</f>
        <v>In BT-197(BT-540)-Lot, Unpublished Justification Code, we link to the at-voc:non-publication-justification controlled list</v>
      </c>
      <c r="X66" s="90" t="str">
        <f>IF(TMInput!W66&lt;&gt;"", TMInput!W66, IF(AND($C66=$C67, X67&lt;&gt;""), X67, IF(AND($C66=$C68, X68&lt;&gt;""), X68, IF(AND($C66=$C69, X69&lt;&gt;""), X69, IF(AND($C66=$C70, X70&lt;&gt;""), X70, "")))))</f>
        <v>BT-198(BT-540)-Lot</v>
      </c>
      <c r="Y66" s="90" t="str">
        <f>IF(TMInput!X66&lt;&gt;"", TMInput!X66, IF(AND($C66=$C67, Y67&lt;&gt;""), Y67, IF(AND($C66=$C68, Y68&lt;&gt;""), Y68, IF(AND($C66=$C69, Y69&lt;&gt;""), Y69, IF(AND($C66=$C70, Y70&lt;&gt;""), Y70, "")))))</f>
        <v>Unpublished Accessibility Date (Unpublished Access Date below SDK 1.6)</v>
      </c>
      <c r="Z66" s="90" t="str">
        <f>IF(TMInput!Y66&lt;&gt;"", TMInput!Y66, IF(AND($C66=$C67, Z67&lt;&gt;""), Z67, IF(AND($C66=$C68, Z68&lt;&gt;""), Z68, IF(AND($C66=$C69, Z69&lt;&gt;""), Z69, IF(AND($C66=$C70, Z70&lt;&gt;""), Z70, "")))))</f>
        <v>tedm:MG-langString-hasConfidentialityJustification--NonPublishedInformation-ND-LotAwardCriterionDescriptionUnpublish</v>
      </c>
      <c r="AA66" s="90" t="str">
        <f>IF(TMInput!Z66&lt;&gt;"", TMInput!Z66, IF(AND($C66=$C67, AA67&lt;&gt;""), AA67, IF(AND($C66=$C68, AA68&lt;&gt;""), AA68, IF(AND($C66=$C69, AA69&lt;&gt;""), AA69, IF(AND($C66=$C70, AA70&lt;&gt;""), AA70, "")))))</f>
        <v/>
      </c>
      <c r="AB66" s="90" t="str">
        <f>IF(TMInput!AA66&lt;&gt;"", TMInput!AA66, IF(AND($C66=$C67, AB67&lt;&gt;""), AB67, IF(AND($C66=$C68, AB68&lt;&gt;""), AB68, IF(AND($C66=$C69, AB69&lt;&gt;""), AB69, IF(AND($C66=$C70, AB70&lt;&gt;""), AB70, "")))))</f>
        <v>BT-196(BT-540)-Lot</v>
      </c>
      <c r="AC66" s="90" t="str">
        <f>IF(TMInput!AB66&lt;&gt;"", TMInput!AB66, IF(AND($C66=$C67, AC67&lt;&gt;""), AC67, IF(AND($C66=$C68, AC68&lt;&gt;""), AC68, IF(AND($C66=$C69, AC69&lt;&gt;""), AC69, IF(AND($C66=$C70, AC70&lt;&gt;""), AC70, "")))))</f>
        <v>Unpublished Justification Description of MG-NonPublishedInformation under ND-LotAwardCriterionDescriptionUnpublish</v>
      </c>
      <c r="AD66" s="90" t="str">
        <f>IF(TMInput!AC66&lt;&gt;"", TMInput!AC66, IF(AND($C66=$C67, AD67&lt;&gt;""), AD67, IF(AND($C66=$C68, AD68&lt;&gt;""), AD68, IF(AND($C66=$C69, AD69&lt;&gt;""), AD69, IF(AND($C66=$C70, AD70&lt;&gt;""), AD70, "")))))</f>
        <v>BT-196(BT-540)-Lot-Language</v>
      </c>
      <c r="AE66" s="90" t="str">
        <f>IF(TMInput!AD66&lt;&gt;"", TMInput!AD66, IF(AND($C66=$C67, AE67&lt;&gt;""), AE67, IF(AND($C66=$C68, AE68&lt;&gt;""), AE68, IF(AND($C66=$C69, AE69&lt;&gt;""), AE69, IF(AND($C66=$C70, AE70&lt;&gt;""), AE70, "")))))</f>
        <v>Language of Unpublished Justification Description of MG-NonPublishedInformation under ND-LotAwardCriterionDescriptionUnpublish</v>
      </c>
    </row>
    <row r="67">
      <c r="A67" s="85" t="b">
        <f t="shared" si="1"/>
        <v>0</v>
      </c>
      <c r="B67" s="90" t="str">
        <f>IF(AND(TMInput!A67="",$C67&lt;&gt;""),B66,TMInput!A67)</f>
        <v>ND-LotAwardCriterionDescriptionUnpublish.rml.ttl</v>
      </c>
      <c r="C67" s="90" t="str">
        <f>TMInput!B67</f>
        <v>tedm:MG-NonPublishedInformation-ND-LotAwardCriterionDescriptionUnpublish</v>
      </c>
      <c r="D67" s="85" t="str">
        <f>IF(TMInput!C67&lt;&gt;"", TMInput!C67, IF(AND($C67=$C68, D68&lt;&gt;""), D68, IF(AND($C67=$C69, D69&lt;&gt;""), D69, IF(AND($C67=$C70, D70&lt;&gt;""), D70, IF(AND($C67=$C71, D71&lt;&gt;""), D71, "")))))</f>
        <v/>
      </c>
      <c r="E67" s="90" t="str">
        <f>IF(TMInput!D67&lt;&gt;"",TMInput!D67,IF(AND($C67=$C68, E68&lt;&gt;""),E68, IF(AND($C67=$C69, E69&lt;&gt;""), E69,"")))</f>
        <v/>
      </c>
      <c r="F67" s="90" t="str">
        <f>IF(TMInput!E67&lt;&gt;"",TMInput!E67,IF(AND($C67=$C68, F68&lt;&gt;""),F68, IF(AND($C67=$C69, F69&lt;&gt;""), F69,"")))</f>
        <v/>
      </c>
      <c r="G67" s="85" t="str">
        <f>IF(TMInput!F67&lt;&gt;"",TMInput!F67,IF(AND($C67=$C68, G68&lt;&gt;""),G68, IF(AND($C67=$C69, G69&lt;&gt;""), G69,"")))</f>
        <v/>
      </c>
      <c r="H67" s="87" t="str">
        <f>TMInput!G67</f>
        <v>1.4</v>
      </c>
      <c r="I67" s="87" t="str">
        <f>TMInput!H67</f>
        <v/>
      </c>
      <c r="J67" s="90" t="str">
        <f>IF(TMInput!$A67="",J66,TMInput!I67)</f>
        <v/>
      </c>
      <c r="K67" s="85" t="str">
        <f>IF(TMInput!J67&lt;&gt;"",TMInput!J67,IF(AND($C67=$C68, K68&lt;&gt;""),K68, IF(AND($C67=$C69, K69&lt;&gt;""), K69,"")))</f>
        <v/>
      </c>
      <c r="L67" s="85" t="str">
        <f>IF(TMInput!K67&lt;&gt;"",TMInput!K67,IF(AND($C67=$C68, L68&lt;&gt;""),L68, IF(AND($C67=$C69, L69&lt;&gt;""), L69,"")))</f>
        <v/>
      </c>
      <c r="M67" s="90" t="str">
        <f>IF(TMInput!L67&lt;&gt;"",TMInput!L67,IF(AND($C67=$C68, M68&lt;&gt;""),M68, IF(AND($C67=$C69, M69&lt;&gt;""), M69,"")))</f>
        <v/>
      </c>
      <c r="N67" s="90" t="str">
        <f>IF(TMInput!M67&lt;&gt;"",TMInput!M67,IF(AND($C67=$C68, N68&lt;&gt;""),N68, IF(AND($C67=$C69, N69&lt;&gt;""), N69,"")))</f>
        <v/>
      </c>
      <c r="O67" s="90" t="str">
        <f>IF(TMInput!N67&lt;&gt;"",TMInput!N67,IF(AND($C67=$C68, O68&lt;&gt;""),O68, IF(AND($C67=$C69, O69&lt;&gt;""), O69,"")))</f>
        <v/>
      </c>
      <c r="P67" s="85" t="str">
        <f>IF(TMInput!O67&lt;&gt;"",TMInput!O67,IF(AND($C67=$C68, P68&lt;&gt;""),P68, IF(AND($C67=$C69, P69&lt;&gt;""), P69,"")))</f>
        <v/>
      </c>
      <c r="Q67" s="90" t="str">
        <f>IF(TMInput!P67&lt;&gt;"",TMInput!P67,IF(AND($C67=$C68, Q68&lt;&gt;""),Q68, IF(AND($C67=$C69, Q69&lt;&gt;""), Q69,"")))</f>
        <v/>
      </c>
      <c r="R67" s="90" t="str">
        <f>IF(TMInput!Q67&lt;&gt;"", TMInput!Q67, IF(AND(OR($C67&amp;$H67=$C68&amp;$H68, $C67&amp;$I67=$C68&amp;$I68), R68&lt;&gt;""), R68, IF(AND(OR($C67&amp;$H67=$C69&amp;$H69, $C67&amp;$I67=$C69&amp;$I69), R69&lt;&gt;""), R69, IF(AND(OR($C67&amp;$H67=$C70&amp;$H70, $C67&amp;$I67=$C70&amp;$I70), R70&lt;&gt;""), R70, IF(AND(OR($C67&amp;$H67=$C71&amp;$H71, $C67&amp;$I67=$C71&amp;$I71), R71&lt;&gt;""), R71, "")))))</f>
        <v/>
      </c>
      <c r="S67" s="90" t="str">
        <f>IF(TMInput!R67&lt;&gt;"", TMInput!R67, IF(AND(OR($C67&amp;$H67=$C68&amp;$H68, $C67&amp;$I67=$C68&amp;$I68), S68&lt;&gt;""), S68, IF(AND(OR($C67&amp;$H67=$C69&amp;$H69, $C67&amp;$I67=$C69&amp;$I69), S69&lt;&gt;""), S69, IF(AND(OR($C67&amp;$H67=$C70&amp;$H70, $C67&amp;$I67=$C70&amp;$I70), S70&lt;&gt;""), S70, IF(AND(OR($C67&amp;$H67=$C71&amp;$H71, $C67&amp;$I67=$C71&amp;$I71), S71&lt;&gt;""), S71, "")))))</f>
        <v/>
      </c>
      <c r="T67" s="90" t="str">
        <f>IF(TMInput!S67&lt;&gt;"", TMInput!S67, IF(AND(OR($C67&amp;$H67=$C68&amp;$H68, $C67&amp;$I67=$C68&amp;$I68), T68&lt;&gt;""), T68, IF(AND(OR($C67&amp;$H67=$C69&amp;$H69, $C67&amp;$I67=$C69&amp;$I69), T69&lt;&gt;""), T69, IF(AND(OR($C67&amp;$H67=$C70&amp;$H70, $C67&amp;$I67=$C70&amp;$I70), T70&lt;&gt;""), T70, IF(AND(OR($C67&amp;$H67=$C71&amp;$H71, $C67&amp;$I67=$C71&amp;$I71), T71&lt;&gt;""), T71, "")))))</f>
        <v/>
      </c>
      <c r="U67" s="90" t="str">
        <f>IF(TMInput!T67&lt;&gt;"", TMInput!T67, IF(AND($C67=$C68, U68&lt;&gt;""), U68, IF(AND($C67=$C69, U69&lt;&gt;""), U69, IF(AND($C67=$C70, U70&lt;&gt;""), U70, IF(AND($C67=$C71, U71&lt;&gt;""), U71, "")))))</f>
        <v/>
      </c>
      <c r="V67" s="90" t="str">
        <f>IF(TMInput!U67&lt;&gt;"", TMInput!U67, IF(AND($C67=$C68, V68&lt;&gt;""), V68, IF(AND($C67=$C69, V69&lt;&gt;""), V69, IF(AND($C67=$C70, V70&lt;&gt;""), V70, IF(AND($C67=$C71, V71&lt;&gt;""), V71, "")))))</f>
        <v>BT-197(BT-540)-Lot</v>
      </c>
      <c r="W67" s="90" t="str">
        <f>IF(TMInput!V67&lt;&gt;"", TMInput!V67, IF(AND($C67=$C68, W68&lt;&gt;""), W68, IF(AND($C67=$C69, W69&lt;&gt;""), W69, IF(AND($C67=$C70, W70&lt;&gt;""), W70, IF(AND($C67=$C71, W71&lt;&gt;""), W71, "")))))</f>
        <v>In BT-197(BT-540)-Lot, Unpublished Justification Code, we link to the at-voc:non-publication-justification controlled list</v>
      </c>
      <c r="X67" s="90" t="str">
        <f>IF(TMInput!W67&lt;&gt;"", TMInput!W67, IF(AND($C67=$C68, X68&lt;&gt;""), X68, IF(AND($C67=$C69, X69&lt;&gt;""), X69, IF(AND($C67=$C70, X70&lt;&gt;""), X70, IF(AND($C67=$C71, X71&lt;&gt;""), X71, "")))))</f>
        <v>BT-198(BT-540)-Lot</v>
      </c>
      <c r="Y67" s="90" t="str">
        <f>IF(TMInput!X67&lt;&gt;"", TMInput!X67, IF(AND($C67=$C68, Y68&lt;&gt;""), Y68, IF(AND($C67=$C69, Y69&lt;&gt;""), Y69, IF(AND($C67=$C70, Y70&lt;&gt;""), Y70, IF(AND($C67=$C71, Y71&lt;&gt;""), Y71, "")))))</f>
        <v>Unpublished Accessibility Date (Unpublished Access Date below SDK 1.6)</v>
      </c>
      <c r="Z67" s="90" t="str">
        <f>IF(TMInput!Y67&lt;&gt;"", TMInput!Y67, IF(AND($C67=$C68, Z68&lt;&gt;""), Z68, IF(AND($C67=$C69, Z69&lt;&gt;""), Z69, IF(AND($C67=$C70, Z70&lt;&gt;""), Z70, IF(AND($C67=$C71, Z71&lt;&gt;""), Z71, "")))))</f>
        <v>tedm:MG-langString-hasConfidentialityJustification--NonPublishedInformation-ND-LotAwardCriterionDescriptionUnpublish</v>
      </c>
      <c r="AA67" s="90" t="str">
        <f>IF(TMInput!Z67&lt;&gt;"", TMInput!Z67, IF(AND($C67=$C68, AA68&lt;&gt;""), AA68, IF(AND($C67=$C69, AA69&lt;&gt;""), AA69, IF(AND($C67=$C70, AA70&lt;&gt;""), AA70, IF(AND($C67=$C71, AA71&lt;&gt;""), AA71, "")))))</f>
        <v/>
      </c>
      <c r="AB67" s="90" t="str">
        <f>IF(TMInput!AA67&lt;&gt;"", TMInput!AA67, IF(AND($C67=$C68, AB68&lt;&gt;""), AB68, IF(AND($C67=$C69, AB69&lt;&gt;""), AB69, IF(AND($C67=$C70, AB70&lt;&gt;""), AB70, IF(AND($C67=$C71, AB71&lt;&gt;""), AB71, "")))))</f>
        <v/>
      </c>
      <c r="AC67" s="90" t="str">
        <f>IF(TMInput!AB67&lt;&gt;"", TMInput!AB67, IF(AND($C67=$C68, AC68&lt;&gt;""), AC68, IF(AND($C67=$C69, AC69&lt;&gt;""), AC69, IF(AND($C67=$C70, AC70&lt;&gt;""), AC70, IF(AND($C67=$C71, AC71&lt;&gt;""), AC71, "")))))</f>
        <v/>
      </c>
      <c r="AD67" s="90" t="str">
        <f>IF(TMInput!AC67&lt;&gt;"", TMInput!AC67, IF(AND($C67=$C68, AD68&lt;&gt;""), AD68, IF(AND($C67=$C69, AD69&lt;&gt;""), AD69, IF(AND($C67=$C70, AD70&lt;&gt;""), AD70, IF(AND($C67=$C71, AD71&lt;&gt;""), AD71, "")))))</f>
        <v/>
      </c>
      <c r="AE67" s="90" t="str">
        <f>IF(TMInput!AD67&lt;&gt;"", TMInput!AD67, IF(AND($C67=$C68, AE68&lt;&gt;""), AE68, IF(AND($C67=$C69, AE69&lt;&gt;""), AE69, IF(AND($C67=$C70, AE70&lt;&gt;""), AE70, IF(AND($C67=$C71, AE71&lt;&gt;""), AE71, "")))))</f>
        <v/>
      </c>
    </row>
    <row r="68">
      <c r="A68" s="85" t="b">
        <f t="shared" si="1"/>
        <v>0</v>
      </c>
      <c r="B68" s="90" t="str">
        <f>IF(AND(TMInput!A68="",$C68&lt;&gt;""),B67,TMInput!A68)</f>
        <v>ND-LotAwardCriterionDescriptionUnpublish.rml.ttl</v>
      </c>
      <c r="C68" s="90" t="str">
        <f>TMInput!B68</f>
        <v>tedm:MG-NonPublishedInformation-ND-LotAwardCriterionDescriptionUnpublish</v>
      </c>
      <c r="D68" s="85" t="str">
        <f>IF(TMInput!C68&lt;&gt;"", TMInput!C68, IF(AND($C68=$C69, D69&lt;&gt;""), D69, IF(AND($C68=$C70, D70&lt;&gt;""), D70, IF(AND($C68=$C71, D71&lt;&gt;""), D71, IF(AND($C68=$C72, D72&lt;&gt;""), D72, "")))))</f>
        <v/>
      </c>
      <c r="E68" s="90" t="str">
        <f>IF(TMInput!D68&lt;&gt;"",TMInput!D68,IF(AND($C68=$C69, E69&lt;&gt;""),E69, IF(AND($C68=$C70, E70&lt;&gt;""), E70,"")))</f>
        <v/>
      </c>
      <c r="F68" s="90" t="str">
        <f>IF(TMInput!E68&lt;&gt;"",TMInput!E68,IF(AND($C68=$C69, F69&lt;&gt;""),F69, IF(AND($C68=$C70, F70&lt;&gt;""), F70,"")))</f>
        <v/>
      </c>
      <c r="G68" s="85" t="str">
        <f>IF(TMInput!F68&lt;&gt;"",TMInput!F68,IF(AND($C68=$C69, G69&lt;&gt;""),G69, IF(AND($C68=$C70, G70&lt;&gt;""), G70,"")))</f>
        <v/>
      </c>
      <c r="H68" s="87" t="str">
        <f>TMInput!G68</f>
        <v>1.4</v>
      </c>
      <c r="I68" s="87" t="str">
        <f>TMInput!H68</f>
        <v>1.5</v>
      </c>
      <c r="J68" s="90" t="str">
        <f>IF(TMInput!$A68="",J67,TMInput!I68)</f>
        <v/>
      </c>
      <c r="K68" s="85" t="str">
        <f>IF(TMInput!J68&lt;&gt;"",TMInput!J68,IF(AND($C68=$C69, K69&lt;&gt;""),K69, IF(AND($C68=$C70, K70&lt;&gt;""), K70,"")))</f>
        <v/>
      </c>
      <c r="L68" s="85" t="str">
        <f>IF(TMInput!K68&lt;&gt;"",TMInput!K68,IF(AND($C68=$C69, L69&lt;&gt;""),L69, IF(AND($C68=$C70, L70&lt;&gt;""), L70,"")))</f>
        <v/>
      </c>
      <c r="M68" s="90" t="str">
        <f>IF(TMInput!L68&lt;&gt;"",TMInput!L68,IF(AND($C68=$C69, M69&lt;&gt;""),M69, IF(AND($C68=$C70, M70&lt;&gt;""), M70,"")))</f>
        <v/>
      </c>
      <c r="N68" s="90" t="str">
        <f>IF(TMInput!M68&lt;&gt;"",TMInput!M68,IF(AND($C68=$C69, N69&lt;&gt;""),N69, IF(AND($C68=$C70, N70&lt;&gt;""), N70,"")))</f>
        <v/>
      </c>
      <c r="O68" s="90" t="str">
        <f>IF(TMInput!N68&lt;&gt;"",TMInput!N68,IF(AND($C68=$C69, O69&lt;&gt;""),O69, IF(AND($C68=$C70, O70&lt;&gt;""), O70,"")))</f>
        <v/>
      </c>
      <c r="P68" s="85" t="str">
        <f>IF(TMInput!O68&lt;&gt;"",TMInput!O68,IF(AND($C68=$C69, P69&lt;&gt;""),P69, IF(AND($C68=$C70, P70&lt;&gt;""), P70,"")))</f>
        <v/>
      </c>
      <c r="Q68" s="90" t="str">
        <f>IF(TMInput!P68&lt;&gt;"",TMInput!P68,IF(AND($C68=$C69, Q69&lt;&gt;""),Q69, IF(AND($C68=$C70, Q70&lt;&gt;""), Q70,"")))</f>
        <v/>
      </c>
      <c r="R68" s="90" t="str">
        <f>IF(TMInput!Q68&lt;&gt;"", TMInput!Q68, IF(AND(OR($C68&amp;$H68=$C69&amp;$H69, $C68&amp;$I68=$C69&amp;$I69), R69&lt;&gt;""), R69, IF(AND(OR($C68&amp;$H68=$C70&amp;$H70, $C68&amp;$I68=$C70&amp;$I70), R70&lt;&gt;""), R70, IF(AND(OR($C68&amp;$H68=$C71&amp;$H71, $C68&amp;$I68=$C71&amp;$I71), R71&lt;&gt;""), R71, IF(AND(OR($C68&amp;$H68=$C72&amp;$H72, $C68&amp;$I68=$C72&amp;$I72), R72&lt;&gt;""), R72, "")))))</f>
        <v/>
      </c>
      <c r="S68" s="90" t="str">
        <f>IF(TMInput!R68&lt;&gt;"", TMInput!R68, IF(AND(OR($C68&amp;$H68=$C69&amp;$H69, $C68&amp;$I68=$C69&amp;$I69), S69&lt;&gt;""), S69, IF(AND(OR($C68&amp;$H68=$C70&amp;$H70, $C68&amp;$I68=$C70&amp;$I70), S70&lt;&gt;""), S70, IF(AND(OR($C68&amp;$H68=$C71&amp;$H71, $C68&amp;$I68=$C71&amp;$I71), S71&lt;&gt;""), S71, IF(AND(OR($C68&amp;$H68=$C72&amp;$H72, $C68&amp;$I68=$C72&amp;$I72), S72&lt;&gt;""), S72, "")))))</f>
        <v/>
      </c>
      <c r="T68" s="90" t="str">
        <f>IF(TMInput!S68&lt;&gt;"", TMInput!S68, IF(AND(OR($C68&amp;$H68=$C69&amp;$H69, $C68&amp;$I68=$C69&amp;$I69), T69&lt;&gt;""), T69, IF(AND(OR($C68&amp;$H68=$C70&amp;$H70, $C68&amp;$I68=$C70&amp;$I70), T70&lt;&gt;""), T70, IF(AND(OR($C68&amp;$H68=$C71&amp;$H71, $C68&amp;$I68=$C71&amp;$I71), T71&lt;&gt;""), T71, IF(AND(OR($C68&amp;$H68=$C72&amp;$H72, $C68&amp;$I68=$C72&amp;$I72), T72&lt;&gt;""), T72, "")))))</f>
        <v/>
      </c>
      <c r="U68" s="90" t="str">
        <f>IF(TMInput!T68&lt;&gt;"", TMInput!T68, IF(AND($C68=$C69, U69&lt;&gt;""), U69, IF(AND($C68=$C70, U70&lt;&gt;""), U70, IF(AND($C68=$C71, U71&lt;&gt;""), U71, IF(AND($C68=$C72, U72&lt;&gt;""), U72, "")))))</f>
        <v/>
      </c>
      <c r="V68" s="90" t="str">
        <f>IF(TMInput!U68&lt;&gt;"", TMInput!U68, IF(AND($C68=$C69, V69&lt;&gt;""), V69, IF(AND($C68=$C70, V70&lt;&gt;""), V70, IF(AND($C68=$C71, V71&lt;&gt;""), V71, IF(AND($C68=$C72, V72&lt;&gt;""), V72, "")))))</f>
        <v/>
      </c>
      <c r="W68" s="90" t="str">
        <f>IF(TMInput!V68&lt;&gt;"", TMInput!V68, IF(AND($C68=$C69, W69&lt;&gt;""), W69, IF(AND($C68=$C70, W70&lt;&gt;""), W70, IF(AND($C68=$C71, W71&lt;&gt;""), W71, IF(AND($C68=$C72, W72&lt;&gt;""), W72, "")))))</f>
        <v/>
      </c>
      <c r="X68" s="90" t="str">
        <f>IF(TMInput!W68&lt;&gt;"", TMInput!W68, IF(AND($C68=$C69, X69&lt;&gt;""), X69, IF(AND($C68=$C70, X70&lt;&gt;""), X70, IF(AND($C68=$C71, X71&lt;&gt;""), X71, IF(AND($C68=$C72, X72&lt;&gt;""), X72, "")))))</f>
        <v>BT-198(BT-540)-Lot</v>
      </c>
      <c r="Y68" s="90" t="str">
        <f>IF(TMInput!X68&lt;&gt;"", TMInput!X68, IF(AND($C68=$C69, Y69&lt;&gt;""), Y69, IF(AND($C68=$C70, Y70&lt;&gt;""), Y70, IF(AND($C68=$C71, Y71&lt;&gt;""), Y71, IF(AND($C68=$C72, Y72&lt;&gt;""), Y72, "")))))</f>
        <v>Unpublished Accessibility Date (Unpublished Access Date below SDK 1.6)</v>
      </c>
      <c r="Z68" s="90" t="str">
        <f>IF(TMInput!Y68&lt;&gt;"", TMInput!Y68, IF(AND($C68=$C69, Z69&lt;&gt;""), Z69, IF(AND($C68=$C70, Z70&lt;&gt;""), Z70, IF(AND($C68=$C71, Z71&lt;&gt;""), Z71, IF(AND($C68=$C72, Z72&lt;&gt;""), Z72, "")))))</f>
        <v>tedm:MG-langString-hasConfidentialityJustification--NonPublishedInformation-ND-LotAwardCriterionDescriptionUnpublish</v>
      </c>
      <c r="AA68" s="90" t="str">
        <f>IF(TMInput!Z68&lt;&gt;"", TMInput!Z68, IF(AND($C68=$C69, AA69&lt;&gt;""), AA69, IF(AND($C68=$C70, AA70&lt;&gt;""), AA70, IF(AND($C68=$C71, AA71&lt;&gt;""), AA71, IF(AND($C68=$C72, AA72&lt;&gt;""), AA72, "")))))</f>
        <v/>
      </c>
      <c r="AB68" s="90" t="str">
        <f>IF(TMInput!AA68&lt;&gt;"", TMInput!AA68, IF(AND($C68=$C69, AB69&lt;&gt;""), AB69, IF(AND($C68=$C70, AB70&lt;&gt;""), AB70, IF(AND($C68=$C71, AB71&lt;&gt;""), AB71, IF(AND($C68=$C72, AB72&lt;&gt;""), AB72, "")))))</f>
        <v/>
      </c>
      <c r="AC68" s="90" t="str">
        <f>IF(TMInput!AB68&lt;&gt;"", TMInput!AB68, IF(AND($C68=$C69, AC69&lt;&gt;""), AC69, IF(AND($C68=$C70, AC70&lt;&gt;""), AC70, IF(AND($C68=$C71, AC71&lt;&gt;""), AC71, IF(AND($C68=$C72, AC72&lt;&gt;""), AC72, "")))))</f>
        <v/>
      </c>
      <c r="AD68" s="90" t="str">
        <f>IF(TMInput!AC68&lt;&gt;"", TMInput!AC68, IF(AND($C68=$C69, AD69&lt;&gt;""), AD69, IF(AND($C68=$C70, AD70&lt;&gt;""), AD70, IF(AND($C68=$C71, AD71&lt;&gt;""), AD71, IF(AND($C68=$C72, AD72&lt;&gt;""), AD72, "")))))</f>
        <v/>
      </c>
      <c r="AE68" s="90" t="str">
        <f>IF(TMInput!AD68&lt;&gt;"", TMInput!AD68, IF(AND($C68=$C69, AE69&lt;&gt;""), AE69, IF(AND($C68=$C70, AE70&lt;&gt;""), AE70, IF(AND($C68=$C71, AE71&lt;&gt;""), AE71, IF(AND($C68=$C72, AE72&lt;&gt;""), AE72, "")))))</f>
        <v/>
      </c>
    </row>
    <row r="69">
      <c r="A69" s="85" t="b">
        <f t="shared" si="1"/>
        <v>0</v>
      </c>
      <c r="B69" s="90" t="str">
        <f>IF(AND(TMInput!A69="",$C69&lt;&gt;""),B68,TMInput!A69)</f>
        <v>ND-LotAwardCriterionDescriptionUnpublish.rml.ttl</v>
      </c>
      <c r="C69" s="90" t="str">
        <f>TMInput!B69</f>
        <v>tedm:MG-NonPublishedInformation-ND-LotAwardCriterionDescriptionUnpublish</v>
      </c>
      <c r="D69" s="85" t="str">
        <f>IF(TMInput!C69&lt;&gt;"", TMInput!C69, IF(AND($C69=$C70, D70&lt;&gt;""), D70, IF(AND($C69=$C71, D71&lt;&gt;""), D71, IF(AND($C69=$C72, D72&lt;&gt;""), D72, IF(AND($C69=$C73, D73&lt;&gt;""), D73, "")))))</f>
        <v/>
      </c>
      <c r="E69" s="90" t="str">
        <f>IF(TMInput!D69&lt;&gt;"",TMInput!D69,IF(AND($C69=$C70, E70&lt;&gt;""),E70, IF(AND($C69=$C71, E71&lt;&gt;""), E71,"")))</f>
        <v/>
      </c>
      <c r="F69" s="90" t="str">
        <f>IF(TMInput!E69&lt;&gt;"",TMInput!E69,IF(AND($C69=$C70, F70&lt;&gt;""),F70, IF(AND($C69=$C71, F71&lt;&gt;""), F71,"")))</f>
        <v/>
      </c>
      <c r="G69" s="85" t="str">
        <f>IF(TMInput!F69&lt;&gt;"",TMInput!F69,IF(AND($C69=$C70, G70&lt;&gt;""),G70, IF(AND($C69=$C71, G71&lt;&gt;""), G71,"")))</f>
        <v/>
      </c>
      <c r="H69" s="87" t="str">
        <f>TMInput!G69</f>
        <v>1.6</v>
      </c>
      <c r="I69" s="87" t="str">
        <f>TMInput!H69</f>
        <v/>
      </c>
      <c r="J69" s="90" t="str">
        <f>IF(TMInput!$A69="",J68,TMInput!I69)</f>
        <v/>
      </c>
      <c r="K69" s="85" t="str">
        <f>IF(TMInput!J69&lt;&gt;"",TMInput!J69,IF(AND($C69=$C70, K70&lt;&gt;""),K70, IF(AND($C69=$C71, K71&lt;&gt;""), K71,"")))</f>
        <v/>
      </c>
      <c r="L69" s="85" t="str">
        <f>IF(TMInput!K69&lt;&gt;"",TMInput!K69,IF(AND($C69=$C70, L70&lt;&gt;""),L70, IF(AND($C69=$C71, L71&lt;&gt;""), L71,"")))</f>
        <v/>
      </c>
      <c r="M69" s="90" t="str">
        <f>IF(TMInput!L69&lt;&gt;"",TMInput!L69,IF(AND($C69=$C70, M70&lt;&gt;""),M70, IF(AND($C69=$C71, M71&lt;&gt;""), M71,"")))</f>
        <v/>
      </c>
      <c r="N69" s="90" t="str">
        <f>IF(TMInput!M69&lt;&gt;"",TMInput!M69,IF(AND($C69=$C70, N70&lt;&gt;""),N70, IF(AND($C69=$C71, N71&lt;&gt;""), N71,"")))</f>
        <v/>
      </c>
      <c r="O69" s="90" t="str">
        <f>IF(TMInput!N69&lt;&gt;"",TMInput!N69,IF(AND($C69=$C70, O70&lt;&gt;""),O70, IF(AND($C69=$C71, O71&lt;&gt;""), O71,"")))</f>
        <v/>
      </c>
      <c r="P69" s="85" t="str">
        <f>IF(TMInput!O69&lt;&gt;"",TMInput!O69,IF(AND($C69=$C70, P70&lt;&gt;""),P70, IF(AND($C69=$C71, P71&lt;&gt;""), P71,"")))</f>
        <v/>
      </c>
      <c r="Q69" s="90" t="str">
        <f>IF(TMInput!P69&lt;&gt;"",TMInput!P69,IF(AND($C69=$C70, Q70&lt;&gt;""),Q70, IF(AND($C69=$C71, Q71&lt;&gt;""), Q71,"")))</f>
        <v/>
      </c>
      <c r="R69" s="90" t="str">
        <f>IF(TMInput!Q69&lt;&gt;"", TMInput!Q69, IF(AND(OR($C69&amp;$H69=$C70&amp;$H70, $C69&amp;$I69=$C70&amp;$I70), R70&lt;&gt;""), R70, IF(AND(OR($C69&amp;$H69=$C71&amp;$H71, $C69&amp;$I69=$C71&amp;$I71), R71&lt;&gt;""), R71, IF(AND(OR($C69&amp;$H69=$C72&amp;$H72, $C69&amp;$I69=$C72&amp;$I72), R72&lt;&gt;""), R72, IF(AND(OR($C69&amp;$H69=$C73&amp;$H73, $C69&amp;$I69=$C73&amp;$I73), R73&lt;&gt;""), R73, "")))))</f>
        <v/>
      </c>
      <c r="S69" s="90" t="str">
        <f>IF(TMInput!R69&lt;&gt;"", TMInput!R69, IF(AND(OR($C69&amp;$H69=$C70&amp;$H70, $C69&amp;$I69=$C70&amp;$I70), S70&lt;&gt;""), S70, IF(AND(OR($C69&amp;$H69=$C71&amp;$H71, $C69&amp;$I69=$C71&amp;$I71), S71&lt;&gt;""), S71, IF(AND(OR($C69&amp;$H69=$C72&amp;$H72, $C69&amp;$I69=$C72&amp;$I72), S72&lt;&gt;""), S72, IF(AND(OR($C69&amp;$H69=$C73&amp;$H73, $C69&amp;$I69=$C73&amp;$I73), S73&lt;&gt;""), S73, "")))))</f>
        <v/>
      </c>
      <c r="T69" s="90" t="str">
        <f>IF(TMInput!S69&lt;&gt;"", TMInput!S69, IF(AND(OR($C69&amp;$H69=$C70&amp;$H70, $C69&amp;$I69=$C70&amp;$I70), T70&lt;&gt;""), T70, IF(AND(OR($C69&amp;$H69=$C71&amp;$H71, $C69&amp;$I69=$C71&amp;$I71), T71&lt;&gt;""), T71, IF(AND(OR($C69&amp;$H69=$C72&amp;$H72, $C69&amp;$I69=$C72&amp;$I72), T72&lt;&gt;""), T72, IF(AND(OR($C69&amp;$H69=$C73&amp;$H73, $C69&amp;$I69=$C73&amp;$I73), T73&lt;&gt;""), T73, "")))))</f>
        <v/>
      </c>
      <c r="U69" s="90" t="str">
        <f>IF(TMInput!T69&lt;&gt;"", TMInput!T69, IF(AND($C69=$C70, U70&lt;&gt;""), U70, IF(AND($C69=$C71, U71&lt;&gt;""), U71, IF(AND($C69=$C72, U72&lt;&gt;""), U72, IF(AND($C69=$C73, U73&lt;&gt;""), U73, "")))))</f>
        <v/>
      </c>
      <c r="V69" s="90" t="str">
        <f>IF(TMInput!U69&lt;&gt;"", TMInput!U69, IF(AND($C69=$C70, V70&lt;&gt;""), V70, IF(AND($C69=$C71, V71&lt;&gt;""), V71, IF(AND($C69=$C72, V72&lt;&gt;""), V72, IF(AND($C69=$C73, V73&lt;&gt;""), V73, "")))))</f>
        <v/>
      </c>
      <c r="W69" s="90" t="str">
        <f>IF(TMInput!V69&lt;&gt;"", TMInput!V69, IF(AND($C69=$C70, W70&lt;&gt;""), W70, IF(AND($C69=$C71, W71&lt;&gt;""), W71, IF(AND($C69=$C72, W72&lt;&gt;""), W72, IF(AND($C69=$C73, W73&lt;&gt;""), W73, "")))))</f>
        <v/>
      </c>
      <c r="X69" s="90" t="str">
        <f>IF(TMInput!W69&lt;&gt;"", TMInput!W69, IF(AND($C69=$C70, X70&lt;&gt;""), X70, IF(AND($C69=$C71, X71&lt;&gt;""), X71, IF(AND($C69=$C72, X72&lt;&gt;""), X72, IF(AND($C69=$C73, X73&lt;&gt;""), X73, "")))))</f>
        <v/>
      </c>
      <c r="Y69" s="90" t="str">
        <f>IF(TMInput!X69&lt;&gt;"", TMInput!X69, IF(AND($C69=$C70, Y70&lt;&gt;""), Y70, IF(AND($C69=$C71, Y71&lt;&gt;""), Y71, IF(AND($C69=$C72, Y72&lt;&gt;""), Y72, IF(AND($C69=$C73, Y73&lt;&gt;""), Y73, "")))))</f>
        <v/>
      </c>
      <c r="Z69" s="90" t="str">
        <f>IF(TMInput!Y69&lt;&gt;"", TMInput!Y69, IF(AND($C69=$C70, Z70&lt;&gt;""), Z70, IF(AND($C69=$C71, Z71&lt;&gt;""), Z71, IF(AND($C69=$C72, Z72&lt;&gt;""), Z72, IF(AND($C69=$C73, Z73&lt;&gt;""), Z73, "")))))</f>
        <v>tedm:MG-langString-hasConfidentialityJustification--NonPublishedInformation-ND-LotAwardCriterionDescriptionUnpublish</v>
      </c>
      <c r="AA69" s="90" t="str">
        <f>IF(TMInput!Z69&lt;&gt;"", TMInput!Z69, IF(AND($C69=$C70, AA70&lt;&gt;""), AA70, IF(AND($C69=$C71, AA71&lt;&gt;""), AA71, IF(AND($C69=$C72, AA72&lt;&gt;""), AA72, IF(AND($C69=$C73, AA73&lt;&gt;""), AA73, "")))))</f>
        <v/>
      </c>
      <c r="AB69" s="90" t="str">
        <f>IF(TMInput!AA69&lt;&gt;"", TMInput!AA69, IF(AND($C69=$C70, AB70&lt;&gt;""), AB70, IF(AND($C69=$C71, AB71&lt;&gt;""), AB71, IF(AND($C69=$C72, AB72&lt;&gt;""), AB72, IF(AND($C69=$C73, AB73&lt;&gt;""), AB73, "")))))</f>
        <v/>
      </c>
      <c r="AC69" s="90" t="str">
        <f>IF(TMInput!AB69&lt;&gt;"", TMInput!AB69, IF(AND($C69=$C70, AC70&lt;&gt;""), AC70, IF(AND($C69=$C71, AC71&lt;&gt;""), AC71, IF(AND($C69=$C72, AC72&lt;&gt;""), AC72, IF(AND($C69=$C73, AC73&lt;&gt;""), AC73, "")))))</f>
        <v/>
      </c>
      <c r="AD69" s="90" t="str">
        <f>IF(TMInput!AC69&lt;&gt;"", TMInput!AC69, IF(AND($C69=$C70, AD70&lt;&gt;""), AD70, IF(AND($C69=$C71, AD71&lt;&gt;""), AD71, IF(AND($C69=$C72, AD72&lt;&gt;""), AD72, IF(AND($C69=$C73, AD73&lt;&gt;""), AD73, "")))))</f>
        <v/>
      </c>
      <c r="AE69" s="90" t="str">
        <f>IF(TMInput!AD69&lt;&gt;"", TMInput!AD69, IF(AND($C69=$C70, AE70&lt;&gt;""), AE70, IF(AND($C69=$C71, AE71&lt;&gt;""), AE71, IF(AND($C69=$C72, AE72&lt;&gt;""), AE72, IF(AND($C69=$C73, AE73&lt;&gt;""), AE73, "")))))</f>
        <v/>
      </c>
    </row>
    <row r="70">
      <c r="A70" s="85" t="b">
        <f t="shared" si="1"/>
        <v>1</v>
      </c>
      <c r="B70" s="90" t="str">
        <f>IF(AND(TMInput!A70="",$C70&lt;&gt;""),B69,TMInput!A70)</f>
        <v>ND-LotAwardCriterionNumberUnpublish.rml.ttl</v>
      </c>
      <c r="C70" s="90" t="str">
        <f>TMInput!B70</f>
        <v>tedm:MG-NonPublishedInformation-ND-LotAwardCriterionNumberUnpublish</v>
      </c>
      <c r="D70" s="85" t="str">
        <f>IF(TMInput!C70&lt;&gt;"", TMInput!C70, IF(AND($C70=$C71, D71&lt;&gt;""), D71, IF(AND($C70=$C72, D72&lt;&gt;""), D72, IF(AND($C70=$C73, D73&lt;&gt;""), D73, IF(AND($C70=$C74, D74&lt;&gt;""), D74, "")))))</f>
        <v>MG-NonPublishedInformation</v>
      </c>
      <c r="E70" s="90" t="str">
        <f>IF(TMInput!D70&lt;&gt;"",TMInput!D70,IF(AND($C70=$C71, E71&lt;&gt;""),E71, IF(AND($C70=$C72, E72&lt;&gt;""), E72,"")))</f>
        <v>ND-LotAwardCriterionNumberUnpublish</v>
      </c>
      <c r="F70" s="90" t="str">
        <f>IF(TMInput!E70&lt;&gt;"",TMInput!E70,IF(AND($C70=$C71, F71&lt;&gt;""),F71, IF(AND($C70=$C72, F72&lt;&gt;""), F72,"")))</f>
        <v>/*/cac:ProcurementProjectLot[cbc:ID/@schemeName='Lot']/cac:TenderingTerms/cac:AwardingTerms/cac:AwardingCriterion/cac:SubordinateAwardingCriterion/ext:UBLExtensions/ext:UBLExtension/ext:ExtensionContent/efext:EformsExtension/efac:AwardCriterionParameter/efac:FieldsPrivacy[efbc:FieldIdentifierCode/text()='awa-cri-num']</v>
      </c>
      <c r="G70" s="85" t="str">
        <f>IF(TMInput!F70&lt;&gt;"",TMInput!F70,IF(AND($C70=$C71, G71&lt;&gt;""),G71, IF(AND($C70=$C72, G72&lt;&gt;""), G72,"")))</f>
        <v>efbc:FieldIdentifierCode/text()='awa-cri-num'</v>
      </c>
      <c r="H70" s="87" t="str">
        <f>TMInput!G70</f>
        <v>1.4</v>
      </c>
      <c r="I70" s="87" t="str">
        <f>TMInput!H70</f>
        <v>1.7</v>
      </c>
      <c r="J70" s="90" t="str">
        <f>IF(TMInput!$A70="",J69,TMInput!I70)</f>
        <v/>
      </c>
      <c r="K70" s="85" t="str">
        <f>IF(TMInput!J70&lt;&gt;"",TMInput!J70,IF(AND($C70=$C71, K71&lt;&gt;""),K71, IF(AND($C70=$C72, K72&lt;&gt;""), K72,"")))</f>
        <v>MG-AwardCriterion-hasConstraint-Lot-specifiesProcurementCriterion-Lot</v>
      </c>
      <c r="L70" s="85" t="str">
        <f>IF(TMInput!K70&lt;&gt;"",TMInput!K70,IF(AND($C70=$C71, L71&lt;&gt;""),L71, IF(AND($C70=$C72, L72&lt;&gt;""), L72,"")))</f>
        <v>ND-LotAwardCriterionParameter</v>
      </c>
      <c r="M70" s="90" t="str">
        <f>IF(TMInput!L70&lt;&gt;"",TMInput!L70,IF(AND($C70=$C71, M71&lt;&gt;""),M71, IF(AND($C70=$C72, M72&lt;&gt;""), M72,"")))</f>
        <v>ND-LotAwardCriterionNumberUnpublish (concernsMaskedObject)</v>
      </c>
      <c r="N70" s="90" t="str">
        <f>IF(TMInput!M70&lt;&gt;"",TMInput!M70,IF(AND($C70=$C71, N71&lt;&gt;""),N71, IF(AND($C70=$C72, N72&lt;&gt;""), N72,"")))</f>
        <v>Connection from NonPublishedInformation to AwardCriterion OR  under MG-AwardCriterion-hasConstraint-Lot-specifiesProcurementCriterion-Lot_ND-LotAwardCriterionParameter</v>
      </c>
      <c r="O70" s="90" t="str">
        <f>IF(TMInput!N70&lt;&gt;"",TMInput!N70,IF(AND($C70=$C71, O71&lt;&gt;""),O71, IF(AND($C70=$C72, O72&lt;&gt;""), O72,"")))</f>
        <v>tedm:MG-AwardCriterion-hasConstraint-Lot-specifiesProcurementCriterion-Lot_ND-LotAwardCriterionParameter</v>
      </c>
      <c r="P70" s="85" t="str">
        <f>IF(TMInput!O70&lt;&gt;"",TMInput!O70,IF(AND($C70=$C71, P71&lt;&gt;""),P71, IF(AND($C70=$C72, P72&lt;&gt;""), P72,"")))</f>
        <v>efac:FieldsPrivacy</v>
      </c>
      <c r="Q70" s="90" t="str">
        <f>IF(TMInput!P70&lt;&gt;"",TMInput!P70,IF(AND($C70=$C71, Q71&lt;&gt;""),Q71, IF(AND($C70=$C72, Q72&lt;&gt;""), Q72,"")))</f>
        <v>..</v>
      </c>
      <c r="R70" s="90" t="str">
        <f>IF(TMInput!Q70&lt;&gt;"", TMInput!Q70, IF(AND(OR($C70&amp;$H70=$C71&amp;$H71, $C70&amp;$I70=$C71&amp;$I71), R71&lt;&gt;""), R71, IF(AND(OR($C70&amp;$H70=$C72&amp;$H72, $C70&amp;$I70=$C72&amp;$I72), R72&lt;&gt;""), R72, IF(AND(OR($C70&amp;$H70=$C73&amp;$H73, $C70&amp;$I70=$C73&amp;$I73), R73&lt;&gt;""), R73, IF(AND(OR($C70&amp;$H70=$C74&amp;$H74, $C70&amp;$I70=$C74&amp;$I74), R74&lt;&gt;""), R74, "")))))</f>
        <v>BT-195(BT-541)-Lot</v>
      </c>
      <c r="S70" s="90" t="str">
        <f>IF(TMInput!R70&lt;&gt;"", TMInput!R70, IF(AND(OR($C70&amp;$H70=$C71&amp;$H71, $C70&amp;$I70=$C71&amp;$I71), S71&lt;&gt;""), S71, IF(AND(OR($C70&amp;$H70=$C72&amp;$H72, $C70&amp;$I70=$C72&amp;$I72), S72&lt;&gt;""), S72, IF(AND(OR($C70&amp;$H70=$C73&amp;$H73, $C70&amp;$I70=$C73&amp;$I73), S73&lt;&gt;""), S73, IF(AND(OR($C70&amp;$H70=$C74&amp;$H74, $C70&amp;$I70=$C74&amp;$I74), S74&lt;&gt;""), S74, "")))))</f>
        <v>The field BT-195(BT-541)-Lot, Unpublished Identifier, specifies information to generate the URI of the masked property</v>
      </c>
      <c r="T70" s="90" t="str">
        <f>IF(TMInput!S70&lt;&gt;"", TMInput!S70, IF(AND(OR($C70&amp;$H70=$C71&amp;$H71, $C70&amp;$I70=$C71&amp;$I71), T71&lt;&gt;""), T71, IF(AND(OR($C70&amp;$H70=$C72&amp;$H72, $C70&amp;$I70=$C72&amp;$I72), T72&lt;&gt;""), T72, IF(AND(OR($C70&amp;$H70=$C73&amp;$H73, $C70&amp;$I70=$C73&amp;$I73), T73&lt;&gt;""), T73, IF(AND(OR($C70&amp;$H70=$C74&amp;$H74, $C70&amp;$I70=$C74&amp;$I74), T74&lt;&gt;""), T74, "")))))</f>
        <v>efbc:FieldIdentifierCode/text() = 'awa-cri-num'</v>
      </c>
      <c r="U70" s="90" t="str">
        <f>IF(TMInput!T70&lt;&gt;"", TMInput!T70, IF(AND($C70=$C71, U71&lt;&gt;""), U71, IF(AND($C70=$C72, U72&lt;&gt;""), U72, IF(AND($C70=$C73, U73&lt;&gt;""), U73, IF(AND($C70=$C74, U74&lt;&gt;""), U74, "")))))</f>
        <v>http://data.europa.eu/m8g/weight&gt;} UNION {?this epo:hasMaskableProperty &lt;http://data.europa.eu/a4g/ontology#hasFixedValue&gt;} UNION {?this epo:hasMaskableProperty &lt;http://data.europa.eu/a4g/ontology#hasThresholdValue</v>
      </c>
      <c r="V70" s="90" t="str">
        <f>IF(TMInput!U70&lt;&gt;"", TMInput!U70, IF(AND($C70=$C71, V71&lt;&gt;""), V71, IF(AND($C70=$C72, V72&lt;&gt;""), V72, IF(AND($C70=$C73, V73&lt;&gt;""), V73, IF(AND($C70=$C74, V74&lt;&gt;""), V74, "")))))</f>
        <v>BT-197(BT-541)-Lot</v>
      </c>
      <c r="W70" s="90" t="str">
        <f>IF(TMInput!V70&lt;&gt;"", TMInput!V70, IF(AND($C70=$C71, W71&lt;&gt;""), W71, IF(AND($C70=$C72, W72&lt;&gt;""), W72, IF(AND($C70=$C73, W73&lt;&gt;""), W73, IF(AND($C70=$C74, W74&lt;&gt;""), W74, "")))))</f>
        <v>In BT-197(BT-541)-Lot, Unpublished Justification Code, we link to the at-voc:non-publication-justification controlled list</v>
      </c>
      <c r="X70" s="90" t="str">
        <f>IF(TMInput!W70&lt;&gt;"", TMInput!W70, IF(AND($C70=$C71, X71&lt;&gt;""), X71, IF(AND($C70=$C72, X72&lt;&gt;""), X72, IF(AND($C70=$C73, X73&lt;&gt;""), X73, IF(AND($C70=$C74, X74&lt;&gt;""), X74, "")))))</f>
        <v>BT-198(BT-541)-Lot</v>
      </c>
      <c r="Y70" s="90" t="str">
        <f>IF(TMInput!X70&lt;&gt;"", TMInput!X70, IF(AND($C70=$C71, Y71&lt;&gt;""), Y71, IF(AND($C70=$C72, Y72&lt;&gt;""), Y72, IF(AND($C70=$C73, Y73&lt;&gt;""), Y73, IF(AND($C70=$C74, Y74&lt;&gt;""), Y74, "")))))</f>
        <v>Unpublished Accessibility Date (Unpublished Access Date below SDK 1.6)</v>
      </c>
      <c r="Z70" s="90" t="str">
        <f>IF(TMInput!Y70&lt;&gt;"", TMInput!Y70, IF(AND($C70=$C71, Z71&lt;&gt;""), Z71, IF(AND($C70=$C72, Z72&lt;&gt;""), Z72, IF(AND($C70=$C73, Z73&lt;&gt;""), Z73, IF(AND($C70=$C74, Z74&lt;&gt;""), Z74, "")))))</f>
        <v>tedm:MG-langString-hasConfidentialityJustification--NonPublishedInformation-ND-LotAwardCriterionNumberUnpublish</v>
      </c>
      <c r="AA70" s="90" t="str">
        <f>IF(TMInput!Z70&lt;&gt;"", TMInput!Z70, IF(AND($C70=$C71, AA71&lt;&gt;""), AA71, IF(AND($C70=$C72, AA72&lt;&gt;""), AA72, IF(AND($C70=$C73, AA73&lt;&gt;""), AA73, IF(AND($C70=$C74, AA74&lt;&gt;""), AA74, "")))))</f>
        <v>/*/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ReasonDescription</v>
      </c>
      <c r="AB70" s="90" t="str">
        <f>IF(TMInput!AA70&lt;&gt;"", TMInput!AA70, IF(AND($C70=$C71, AB71&lt;&gt;""), AB71, IF(AND($C70=$C72, AB72&lt;&gt;""), AB72, IF(AND($C70=$C73, AB73&lt;&gt;""), AB73, IF(AND($C70=$C74, AB74&lt;&gt;""), AB74, "")))))</f>
        <v>BT-196(BT-541)-Lot</v>
      </c>
      <c r="AC70" s="90" t="str">
        <f>IF(TMInput!AB70&lt;&gt;"", TMInput!AB70, IF(AND($C70=$C71, AC71&lt;&gt;""), AC71, IF(AND($C70=$C72, AC72&lt;&gt;""), AC72, IF(AND($C70=$C73, AC73&lt;&gt;""), AC73, IF(AND($C70=$C74, AC74&lt;&gt;""), AC74, "")))))</f>
        <v>Unpublished Justification Description of MG-NonPublishedInformation under ND-LotAwardCriterionNumberUnpublish</v>
      </c>
      <c r="AD70" s="90" t="str">
        <f>IF(TMInput!AC70&lt;&gt;"", TMInput!AC70, IF(AND($C70=$C71, AD71&lt;&gt;""), AD71, IF(AND($C70=$C72, AD72&lt;&gt;""), AD72, IF(AND($C70=$C73, AD73&lt;&gt;""), AD73, IF(AND($C70=$C74, AD74&lt;&gt;""), AD74, "")))))</f>
        <v>BT-196(BT-541)-Lot-Language</v>
      </c>
      <c r="AE70" s="90" t="str">
        <f>IF(TMInput!AD70&lt;&gt;"", TMInput!AD70, IF(AND($C70=$C71, AE71&lt;&gt;""), AE71, IF(AND($C70=$C72, AE72&lt;&gt;""), AE72, IF(AND($C70=$C73, AE73&lt;&gt;""), AE73, IF(AND($C70=$C74, AE74&lt;&gt;""), AE74, "")))))</f>
        <v>Language of Unpublished Justification Description of MG-NonPublishedInformation under ND-LotAwardCriterionNumberUnpublish</v>
      </c>
    </row>
    <row r="71">
      <c r="A71" s="85" t="b">
        <f t="shared" si="1"/>
        <v>0</v>
      </c>
      <c r="B71" s="90" t="str">
        <f>IF(AND(TMInput!A71="",$C71&lt;&gt;""),B70,TMInput!A71)</f>
        <v>ND-LotAwardCriterionNumberUnpublish.rml.ttl</v>
      </c>
      <c r="C71" s="90" t="str">
        <f>TMInput!B71</f>
        <v>tedm:MG-NonPublishedInformation-ND-LotAwardCriterionNumberUnpublish</v>
      </c>
      <c r="D71" s="85" t="str">
        <f>IF(TMInput!C71&lt;&gt;"", TMInput!C71, IF(AND($C71=$C72, D72&lt;&gt;""), D72, IF(AND($C71=$C73, D73&lt;&gt;""), D73, IF(AND($C71=$C74, D74&lt;&gt;""), D74, IF(AND($C71=$C75, D75&lt;&gt;""), D75, "")))))</f>
        <v>MG-NonPublishedInformation</v>
      </c>
      <c r="E71" s="90" t="str">
        <f>IF(TMInput!D71&lt;&gt;"",TMInput!D71,IF(AND($C71=$C72, E72&lt;&gt;""),E72, IF(AND($C71=$C73, E73&lt;&gt;""), E73,"")))</f>
        <v/>
      </c>
      <c r="F71" s="90" t="str">
        <f>IF(TMInput!E71&lt;&gt;"",TMInput!E71,IF(AND($C71=$C72, F72&lt;&gt;""),F72, IF(AND($C71=$C73, F73&lt;&gt;""), F73,"")))</f>
        <v/>
      </c>
      <c r="G71" s="85" t="str">
        <f>IF(TMInput!F71&lt;&gt;"",TMInput!F71,IF(AND($C71=$C72, G72&lt;&gt;""),G72, IF(AND($C71=$C73, G73&lt;&gt;""), G73,"")))</f>
        <v/>
      </c>
      <c r="H71" s="87" t="str">
        <f>TMInput!G71</f>
        <v>1.4</v>
      </c>
      <c r="I71" s="87" t="str">
        <f>TMInput!H71</f>
        <v>1.7</v>
      </c>
      <c r="J71" s="90" t="str">
        <f>IF(TMInput!$A71="",J70,TMInput!I71)</f>
        <v/>
      </c>
      <c r="K71" s="85" t="str">
        <f>IF(TMInput!J71&lt;&gt;"",TMInput!J71,IF(AND($C71=$C72, K72&lt;&gt;""),K72, IF(AND($C71=$C73, K73&lt;&gt;""), K73,"")))</f>
        <v>MG-AwardCriterion-hasConstraint-Lot-specifiesProcurementCriterion-Lot</v>
      </c>
      <c r="L71" s="85" t="str">
        <f>IF(TMInput!K71&lt;&gt;"",TMInput!K71,IF(AND($C71=$C72, L72&lt;&gt;""),L72, IF(AND($C71=$C73, L73&lt;&gt;""), L73,"")))</f>
        <v>ND-LotAwardCriterionParameter</v>
      </c>
      <c r="M71" s="90" t="str">
        <f>IF(TMInput!L71&lt;&gt;"",TMInput!L71,IF(AND($C71=$C72, M72&lt;&gt;""),M72, IF(AND($C71=$C73, M73&lt;&gt;""), M73,"")))</f>
        <v>ND-LotAwardCriterionNumberUnpublish (concernsMaskedObject)</v>
      </c>
      <c r="N71" s="90" t="str">
        <f>IF(TMInput!M71&lt;&gt;"",TMInput!M71,IF(AND($C71=$C72, N72&lt;&gt;""),N72, IF(AND($C71=$C73, N73&lt;&gt;""), N73,"")))</f>
        <v>Connection from NonPublishedInformation to AwardCriterion OR  under MG-AwardCriterion-hasConstraint-Lot-specifiesProcurementCriterion-Lot_ND-LotAwardCriterionParameter</v>
      </c>
      <c r="O71" s="90" t="str">
        <f>IF(TMInput!N71&lt;&gt;"",TMInput!N71,IF(AND($C71=$C72, O72&lt;&gt;""),O72, IF(AND($C71=$C73, O73&lt;&gt;""), O73,"")))</f>
        <v>tedm:MG-AwardCriterion-hasConstraint-Lot-specifiesProcurementCriterion-Lot_ND-LotAwardCriterionParameter</v>
      </c>
      <c r="P71" s="85" t="str">
        <f>IF(TMInput!O71&lt;&gt;"",TMInput!O71,IF(AND($C71=$C72, P72&lt;&gt;""),P72, IF(AND($C71=$C73, P73&lt;&gt;""), P73,"")))</f>
        <v>efac:FieldsPrivacy</v>
      </c>
      <c r="Q71" s="90" t="str">
        <f>IF(TMInput!P71&lt;&gt;"",TMInput!P71,IF(AND($C71=$C72, Q72&lt;&gt;""),Q72, IF(AND($C71=$C73, Q73&lt;&gt;""), Q73,"")))</f>
        <v>..</v>
      </c>
      <c r="R71" s="90" t="str">
        <f>IF(TMInput!Q71&lt;&gt;"", TMInput!Q71, IF(AND(OR($C71&amp;$H71=$C72&amp;$H72, $C71&amp;$I71=$C72&amp;$I72), R72&lt;&gt;""), R72, IF(AND(OR($C71&amp;$H71=$C73&amp;$H73, $C71&amp;$I71=$C73&amp;$I73), R73&lt;&gt;""), R73, IF(AND(OR($C71&amp;$H71=$C74&amp;$H74, $C71&amp;$I71=$C74&amp;$I74), R74&lt;&gt;""), R74, IF(AND(OR($C71&amp;$H71=$C75&amp;$H75, $C71&amp;$I71=$C75&amp;$I75), R75&lt;&gt;""), R75, "")))))</f>
        <v>BT-195(BT-541)-Lot</v>
      </c>
      <c r="S71" s="90" t="str">
        <f>IF(TMInput!R71&lt;&gt;"", TMInput!R71, IF(AND(OR($C71&amp;$H71=$C72&amp;$H72, $C71&amp;$I71=$C72&amp;$I72), S72&lt;&gt;""), S72, IF(AND(OR($C71&amp;$H71=$C73&amp;$H73, $C71&amp;$I71=$C73&amp;$I73), S73&lt;&gt;""), S73, IF(AND(OR($C71&amp;$H71=$C74&amp;$H74, $C71&amp;$I71=$C74&amp;$I74), S74&lt;&gt;""), S74, IF(AND(OR($C71&amp;$H71=$C75&amp;$H75, $C71&amp;$I71=$C75&amp;$I75), S75&lt;&gt;""), S75, "")))))</f>
        <v>The field BT-195(BT-541)-Lot, Unpublished Identifier, specifies information to generate the URI of the masked property</v>
      </c>
      <c r="T71" s="90" t="str">
        <f>IF(TMInput!S71&lt;&gt;"", TMInput!S71, IF(AND(OR($C71&amp;$H71=$C72&amp;$H72, $C71&amp;$I71=$C72&amp;$I72), T72&lt;&gt;""), T72, IF(AND(OR($C71&amp;$H71=$C73&amp;$H73, $C71&amp;$I71=$C73&amp;$I73), T73&lt;&gt;""), T73, IF(AND(OR($C71&amp;$H71=$C74&amp;$H74, $C71&amp;$I71=$C74&amp;$I74), T74&lt;&gt;""), T74, IF(AND(OR($C71&amp;$H71=$C75&amp;$H75, $C71&amp;$I71=$C75&amp;$I75), T75&lt;&gt;""), T75, "")))))</f>
        <v>efbc:FieldIdentifierCode/text() = 'awa-cri-num'</v>
      </c>
      <c r="U71" s="90" t="str">
        <f>IF(TMInput!T71&lt;&gt;"", TMInput!T71, IF(AND($C71=$C72, U72&lt;&gt;""), U72, IF(AND($C71=$C73, U73&lt;&gt;""), U73, IF(AND($C71=$C74, U74&lt;&gt;""), U74, IF(AND($C71=$C75, U75&lt;&gt;""), U75, "")))))</f>
        <v>http://data.europa.eu/m8g/weight&gt;} UNION {?this epo:hasMaskableProperty &lt;http://data.europa.eu/a4g/ontology#hasFixedValue&gt;} UNION {?this epo:hasMaskableProperty &lt;http://data.europa.eu/a4g/ontology#hasThresholdValue</v>
      </c>
      <c r="V71" s="90" t="str">
        <f>IF(TMInput!U71&lt;&gt;"", TMInput!U71, IF(AND($C71=$C72, V72&lt;&gt;""), V72, IF(AND($C71=$C73, V73&lt;&gt;""), V73, IF(AND($C71=$C74, V74&lt;&gt;""), V74, IF(AND($C71=$C75, V75&lt;&gt;""), V75, "")))))</f>
        <v>BT-197(BT-541)-Lot</v>
      </c>
      <c r="W71" s="90" t="str">
        <f>IF(TMInput!V71&lt;&gt;"", TMInput!V71, IF(AND($C71=$C72, W72&lt;&gt;""), W72, IF(AND($C71=$C73, W73&lt;&gt;""), W73, IF(AND($C71=$C74, W74&lt;&gt;""), W74, IF(AND($C71=$C75, W75&lt;&gt;""), W75, "")))))</f>
        <v>In BT-197(BT-541)-Lot, Unpublished Justification Code, we link to the at-voc:non-publication-justification controlled list</v>
      </c>
      <c r="X71" s="90" t="str">
        <f>IF(TMInput!W71&lt;&gt;"", TMInput!W71, IF(AND($C71=$C72, X72&lt;&gt;""), X72, IF(AND($C71=$C73, X73&lt;&gt;""), X73, IF(AND($C71=$C74, X74&lt;&gt;""), X74, IF(AND($C71=$C75, X75&lt;&gt;""), X75, "")))))</f>
        <v>BT-198(BT-541)-Lot</v>
      </c>
      <c r="Y71" s="90" t="str">
        <f>IF(TMInput!X71&lt;&gt;"", TMInput!X71, IF(AND($C71=$C72, Y72&lt;&gt;""), Y72, IF(AND($C71=$C73, Y73&lt;&gt;""), Y73, IF(AND($C71=$C74, Y74&lt;&gt;""), Y74, IF(AND($C71=$C75, Y75&lt;&gt;""), Y75, "")))))</f>
        <v>Unpublished Accessibility Date (Unpublished Access Date below SDK 1.6)</v>
      </c>
      <c r="Z71" s="90" t="str">
        <f>IF(TMInput!Y71&lt;&gt;"", TMInput!Y71, IF(AND($C71=$C72, Z72&lt;&gt;""), Z72, IF(AND($C71=$C73, Z73&lt;&gt;""), Z73, IF(AND($C71=$C74, Z74&lt;&gt;""), Z74, IF(AND($C71=$C75, Z75&lt;&gt;""), Z75, "")))))</f>
        <v>tedm:MG-langString-hasConfidentialityJustification--NonPublishedInformation-ND-LotAwardCriterionNumberUnpublish</v>
      </c>
      <c r="AA71" s="90" t="str">
        <f>IF(TMInput!Z71&lt;&gt;"", TMInput!Z71, IF(AND($C71=$C72, AA72&lt;&gt;""), AA72, IF(AND($C71=$C73, AA73&lt;&gt;""), AA73, IF(AND($C71=$C74, AA74&lt;&gt;""), AA74, IF(AND($C71=$C75, AA75&lt;&gt;""), AA75, "")))))</f>
        <v/>
      </c>
      <c r="AB71" s="90" t="str">
        <f>IF(TMInput!AA71&lt;&gt;"", TMInput!AA71, IF(AND($C71=$C72, AB72&lt;&gt;""), AB72, IF(AND($C71=$C73, AB73&lt;&gt;""), AB73, IF(AND($C71=$C74, AB74&lt;&gt;""), AB74, IF(AND($C71=$C75, AB75&lt;&gt;""), AB75, "")))))</f>
        <v>BT-196(BT-541)-Lot</v>
      </c>
      <c r="AC71" s="90" t="str">
        <f>IF(TMInput!AB71&lt;&gt;"", TMInput!AB71, IF(AND($C71=$C72, AC72&lt;&gt;""), AC72, IF(AND($C71=$C73, AC73&lt;&gt;""), AC73, IF(AND($C71=$C74, AC74&lt;&gt;""), AC74, IF(AND($C71=$C75, AC75&lt;&gt;""), AC75, "")))))</f>
        <v>Unpublished Justification Description of MG-NonPublishedInformation under ND-LotAwardCriterionNumberUnpublish</v>
      </c>
      <c r="AD71" s="90" t="str">
        <f>IF(TMInput!AC71&lt;&gt;"", TMInput!AC71, IF(AND($C71=$C72, AD72&lt;&gt;""), AD72, IF(AND($C71=$C73, AD73&lt;&gt;""), AD73, IF(AND($C71=$C74, AD74&lt;&gt;""), AD74, IF(AND($C71=$C75, AD75&lt;&gt;""), AD75, "")))))</f>
        <v>BT-196(BT-541)-Lot-Language</v>
      </c>
      <c r="AE71" s="90" t="str">
        <f>IF(TMInput!AD71&lt;&gt;"", TMInput!AD71, IF(AND($C71=$C72, AE72&lt;&gt;""), AE72, IF(AND($C71=$C73, AE73&lt;&gt;""), AE73, IF(AND($C71=$C74, AE74&lt;&gt;""), AE74, IF(AND($C71=$C75, AE75&lt;&gt;""), AE75, "")))))</f>
        <v>Language of Unpublished Justification Description of MG-NonPublishedInformation under ND-LotAwardCriterionNumberUnpublish</v>
      </c>
    </row>
    <row r="72">
      <c r="A72" s="85" t="b">
        <f t="shared" si="1"/>
        <v>0</v>
      </c>
      <c r="B72" s="90" t="str">
        <f>IF(AND(TMInput!A72="",$C72&lt;&gt;""),B71,TMInput!A72)</f>
        <v>ND-LotAwardCriterionNumberUnpublish.rml.ttl</v>
      </c>
      <c r="C72" s="90" t="str">
        <f>TMInput!B72</f>
        <v>tedm:MG-NonPublishedInformation-ND-LotAwardCriterionNumberUnpublish</v>
      </c>
      <c r="D72" s="85" t="str">
        <f>IF(TMInput!C72&lt;&gt;"", TMInput!C72, IF(AND($C72=$C73, D73&lt;&gt;""), D73, IF(AND($C72=$C74, D74&lt;&gt;""), D74, IF(AND($C72=$C75, D75&lt;&gt;""), D75, IF(AND($C72=$C76, D76&lt;&gt;""), D76, "")))))</f>
        <v>MG-NonPublishedInformation</v>
      </c>
      <c r="E72" s="90" t="str">
        <f>IF(TMInput!D72&lt;&gt;"",TMInput!D72,IF(AND($C72=$C73, E73&lt;&gt;""),E73, IF(AND($C72=$C74, E74&lt;&gt;""), E74,"")))</f>
        <v/>
      </c>
      <c r="F72" s="90" t="str">
        <f>IF(TMInput!E72&lt;&gt;"",TMInput!E72,IF(AND($C72=$C73, F73&lt;&gt;""),F73, IF(AND($C72=$C74, F74&lt;&gt;""), F74,"")))</f>
        <v/>
      </c>
      <c r="G72" s="85" t="str">
        <f>IF(TMInput!F72&lt;&gt;"",TMInput!F72,IF(AND($C72=$C73, G73&lt;&gt;""),G73, IF(AND($C72=$C74, G74&lt;&gt;""), G74,"")))</f>
        <v/>
      </c>
      <c r="H72" s="87" t="str">
        <f>TMInput!G72</f>
        <v>1.4</v>
      </c>
      <c r="I72" s="87" t="str">
        <f>TMInput!H72</f>
        <v>1.7</v>
      </c>
      <c r="J72" s="90" t="str">
        <f>IF(TMInput!$A72="",J71,TMInput!I72)</f>
        <v/>
      </c>
      <c r="K72" s="85" t="str">
        <f>IF(TMInput!J72&lt;&gt;"",TMInput!J72,IF(AND($C72=$C73, K73&lt;&gt;""),K73, IF(AND($C72=$C74, K74&lt;&gt;""), K74,"")))</f>
        <v>MG-AwardCriterion-hasConstraint-Lot-specifiesProcurementCriterion-Lot</v>
      </c>
      <c r="L72" s="85" t="str">
        <f>IF(TMInput!K72&lt;&gt;"",TMInput!K72,IF(AND($C72=$C73, L73&lt;&gt;""),L73, IF(AND($C72=$C74, L74&lt;&gt;""), L74,"")))</f>
        <v>ND-LotAwardCriterionParameter</v>
      </c>
      <c r="M72" s="90" t="str">
        <f>IF(TMInput!L72&lt;&gt;"",TMInput!L72,IF(AND($C72=$C73, M73&lt;&gt;""),M73, IF(AND($C72=$C74, M74&lt;&gt;""), M74,"")))</f>
        <v>ND-LotAwardCriterionNumberUnpublish (concernsMaskedObject)</v>
      </c>
      <c r="N72" s="90" t="str">
        <f>IF(TMInput!M72&lt;&gt;"",TMInput!M72,IF(AND($C72=$C73, N73&lt;&gt;""),N73, IF(AND($C72=$C74, N74&lt;&gt;""), N74,"")))</f>
        <v>Connection from NonPublishedInformation to AwardCriterion OR  under MG-AwardCriterion-hasConstraint-Lot-specifiesProcurementCriterion-Lot_ND-LotAwardCriterionParameter</v>
      </c>
      <c r="O72" s="90" t="str">
        <f>IF(TMInput!N72&lt;&gt;"",TMInput!N72,IF(AND($C72=$C73, O73&lt;&gt;""),O73, IF(AND($C72=$C74, O74&lt;&gt;""), O74,"")))</f>
        <v>tedm:MG-AwardCriterion-hasConstraint-Lot-specifiesProcurementCriterion-Lot_ND-LotAwardCriterionParameter</v>
      </c>
      <c r="P72" s="85" t="str">
        <f>IF(TMInput!O72&lt;&gt;"",TMInput!O72,IF(AND($C72=$C73, P73&lt;&gt;""),P73, IF(AND($C72=$C74, P74&lt;&gt;""), P74,"")))</f>
        <v>efac:FieldsPrivacy</v>
      </c>
      <c r="Q72" s="90" t="str">
        <f>IF(TMInput!P72&lt;&gt;"",TMInput!P72,IF(AND($C72=$C73, Q73&lt;&gt;""),Q73, IF(AND($C72=$C74, Q74&lt;&gt;""), Q74,"")))</f>
        <v>..</v>
      </c>
      <c r="R72" s="90" t="str">
        <f>IF(TMInput!Q72&lt;&gt;"", TMInput!Q72, IF(AND(OR($C72&amp;$H72=$C73&amp;$H73, $C72&amp;$I72=$C73&amp;$I73), R73&lt;&gt;""), R73, IF(AND(OR($C72&amp;$H72=$C74&amp;$H74, $C72&amp;$I72=$C74&amp;$I74), R74&lt;&gt;""), R74, IF(AND(OR($C72&amp;$H72=$C75&amp;$H75, $C72&amp;$I72=$C75&amp;$I75), R75&lt;&gt;""), R75, IF(AND(OR($C72&amp;$H72=$C76&amp;$H76, $C72&amp;$I72=$C76&amp;$I76), R76&lt;&gt;""), R76, "")))))</f>
        <v>BT-195(BT-541)-Lot</v>
      </c>
      <c r="S72" s="90" t="str">
        <f>IF(TMInput!R72&lt;&gt;"", TMInput!R72, IF(AND(OR($C72&amp;$H72=$C73&amp;$H73, $C72&amp;$I72=$C73&amp;$I73), S73&lt;&gt;""), S73, IF(AND(OR($C72&amp;$H72=$C74&amp;$H74, $C72&amp;$I72=$C74&amp;$I74), S74&lt;&gt;""), S74, IF(AND(OR($C72&amp;$H72=$C75&amp;$H75, $C72&amp;$I72=$C75&amp;$I75), S75&lt;&gt;""), S75, IF(AND(OR($C72&amp;$H72=$C76&amp;$H76, $C72&amp;$I72=$C76&amp;$I76), S76&lt;&gt;""), S76, "")))))</f>
        <v>The field BT-195(BT-541)-Lot, Unpublished Identifier, specifies information to generate the URI of the masked property</v>
      </c>
      <c r="T72" s="90" t="str">
        <f>IF(TMInput!S72&lt;&gt;"", TMInput!S72, IF(AND(OR($C72&amp;$H72=$C73&amp;$H73, $C72&amp;$I72=$C73&amp;$I73), T73&lt;&gt;""), T73, IF(AND(OR($C72&amp;$H72=$C74&amp;$H74, $C72&amp;$I72=$C74&amp;$I74), T74&lt;&gt;""), T74, IF(AND(OR($C72&amp;$H72=$C75&amp;$H75, $C72&amp;$I72=$C75&amp;$I75), T75&lt;&gt;""), T75, IF(AND(OR($C72&amp;$H72=$C76&amp;$H76, $C72&amp;$I72=$C76&amp;$I76), T76&lt;&gt;""), T76, "")))))</f>
        <v>efbc:FieldIdentifierCode/text() = 'awa-cri-num'</v>
      </c>
      <c r="U72" s="90" t="str">
        <f>IF(TMInput!T72&lt;&gt;"", TMInput!T72, IF(AND($C72=$C73, U73&lt;&gt;""), U73, IF(AND($C72=$C74, U74&lt;&gt;""), U74, IF(AND($C72=$C75, U75&lt;&gt;""), U75, IF(AND($C72=$C76, U76&lt;&gt;""), U76, "")))))</f>
        <v>http://data.europa.eu/m8g/weight&gt;} UNION {?this epo:hasMaskableProperty &lt;http://data.europa.eu/a4g/ontology#hasFixedValue&gt;} UNION {?this epo:hasMaskableProperty &lt;http://data.europa.eu/a4g/ontology#hasThresholdValue</v>
      </c>
      <c r="V72" s="90" t="str">
        <f>IF(TMInput!U72&lt;&gt;"", TMInput!U72, IF(AND($C72=$C73, V73&lt;&gt;""), V73, IF(AND($C72=$C74, V74&lt;&gt;""), V74, IF(AND($C72=$C75, V75&lt;&gt;""), V75, IF(AND($C72=$C76, V76&lt;&gt;""), V76, "")))))</f>
        <v>BT-197(BT-541)-Lot</v>
      </c>
      <c r="W72" s="90" t="str">
        <f>IF(TMInput!V72&lt;&gt;"", TMInput!V72, IF(AND($C72=$C73, W73&lt;&gt;""), W73, IF(AND($C72=$C74, W74&lt;&gt;""), W74, IF(AND($C72=$C75, W75&lt;&gt;""), W75, IF(AND($C72=$C76, W76&lt;&gt;""), W76, "")))))</f>
        <v>In BT-197(BT-541)-Lot, Unpublished Justification Code, we link to the at-voc:non-publication-justification controlled list</v>
      </c>
      <c r="X72" s="90" t="str">
        <f>IF(TMInput!W72&lt;&gt;"", TMInput!W72, IF(AND($C72=$C73, X73&lt;&gt;""), X73, IF(AND($C72=$C74, X74&lt;&gt;""), X74, IF(AND($C72=$C75, X75&lt;&gt;""), X75, IF(AND($C72=$C76, X76&lt;&gt;""), X76, "")))))</f>
        <v>BT-198(BT-541)-Lot</v>
      </c>
      <c r="Y72" s="90" t="str">
        <f>IF(TMInput!X72&lt;&gt;"", TMInput!X72, IF(AND($C72=$C73, Y73&lt;&gt;""), Y73, IF(AND($C72=$C74, Y74&lt;&gt;""), Y74, IF(AND($C72=$C75, Y75&lt;&gt;""), Y75, IF(AND($C72=$C76, Y76&lt;&gt;""), Y76, "")))))</f>
        <v>Unpublished Accessibility Date (Unpublished Access Date below SDK 1.6)</v>
      </c>
      <c r="Z72" s="90" t="str">
        <f>IF(TMInput!Y72&lt;&gt;"", TMInput!Y72, IF(AND($C72=$C73, Z73&lt;&gt;""), Z73, IF(AND($C72=$C74, Z74&lt;&gt;""), Z74, IF(AND($C72=$C75, Z75&lt;&gt;""), Z75, IF(AND($C72=$C76, Z76&lt;&gt;""), Z76, "")))))</f>
        <v>tedm:MG-langString-hasConfidentialityJustification--NonPublishedInformation-ND-LotAwardCriterionNumberUnpublish</v>
      </c>
      <c r="AA72" s="90" t="str">
        <f>IF(TMInput!Z72&lt;&gt;"", TMInput!Z72, IF(AND($C72=$C73, AA73&lt;&gt;""), AA73, IF(AND($C72=$C74, AA74&lt;&gt;""), AA74, IF(AND($C72=$C75, AA75&lt;&gt;""), AA75, IF(AND($C72=$C76, AA76&lt;&gt;""), AA76, "")))))</f>
        <v/>
      </c>
      <c r="AB72" s="90" t="str">
        <f>IF(TMInput!AA72&lt;&gt;"", TMInput!AA72, IF(AND($C72=$C73, AB73&lt;&gt;""), AB73, IF(AND($C72=$C74, AB74&lt;&gt;""), AB74, IF(AND($C72=$C75, AB75&lt;&gt;""), AB75, IF(AND($C72=$C76, AB76&lt;&gt;""), AB76, "")))))</f>
        <v>BT-196(BT-541)-Lot</v>
      </c>
      <c r="AC72" s="90" t="str">
        <f>IF(TMInput!AB72&lt;&gt;"", TMInput!AB72, IF(AND($C72=$C73, AC73&lt;&gt;""), AC73, IF(AND($C72=$C74, AC74&lt;&gt;""), AC74, IF(AND($C72=$C75, AC75&lt;&gt;""), AC75, IF(AND($C72=$C76, AC76&lt;&gt;""), AC76, "")))))</f>
        <v>Unpublished Justification Description of MG-NonPublishedInformation under ND-LotAwardCriterionNumberUnpublish</v>
      </c>
      <c r="AD72" s="90" t="str">
        <f>IF(TMInput!AC72&lt;&gt;"", TMInput!AC72, IF(AND($C72=$C73, AD73&lt;&gt;""), AD73, IF(AND($C72=$C74, AD74&lt;&gt;""), AD74, IF(AND($C72=$C75, AD75&lt;&gt;""), AD75, IF(AND($C72=$C76, AD76&lt;&gt;""), AD76, "")))))</f>
        <v>BT-196(BT-541)-Lot-Language</v>
      </c>
      <c r="AE72" s="90" t="str">
        <f>IF(TMInput!AD72&lt;&gt;"", TMInput!AD72, IF(AND($C72=$C73, AE73&lt;&gt;""), AE73, IF(AND($C72=$C74, AE74&lt;&gt;""), AE74, IF(AND($C72=$C75, AE75&lt;&gt;""), AE75, IF(AND($C72=$C76, AE76&lt;&gt;""), AE76, "")))))</f>
        <v>Language of Unpublished Justification Description of MG-NonPublishedInformation under ND-LotAwardCriterionNumberUnpublish</v>
      </c>
    </row>
    <row r="73">
      <c r="A73" s="85" t="b">
        <f t="shared" si="1"/>
        <v>1</v>
      </c>
      <c r="B73" s="90" t="str">
        <f>IF(AND(TMInput!A73="",$C73&lt;&gt;""),B72,TMInput!A73)</f>
        <v>ND-LotAwardCriterionWeightNumberUnpublish.rml.ttl</v>
      </c>
      <c r="C73" s="90" t="str">
        <f>TMInput!B73</f>
        <v>tedm:MG-NonPublishedInformation-ND-LotAwardCriterionWeightNumberUnpublish</v>
      </c>
      <c r="D73" s="85" t="str">
        <f>IF(TMInput!C73&lt;&gt;"", TMInput!C73, IF(AND($C73=$C74, D74&lt;&gt;""), D74, IF(AND($C73=$C75, D75&lt;&gt;""), D75, IF(AND($C73=$C76, D76&lt;&gt;""), D76, IF(AND($C73=$C77, D77&lt;&gt;""), D77, "")))))</f>
        <v>MG-NonPublishedInformation</v>
      </c>
      <c r="E73" s="90" t="str">
        <f>IF(TMInput!D73&lt;&gt;"",TMInput!D73,IF(AND($C73=$C74, E74&lt;&gt;""),E74, IF(AND($C73=$C75, E75&lt;&gt;""), E75,"")))</f>
        <v>ND-LotAwardCriterionWeightNumberUnpublish</v>
      </c>
      <c r="F73" s="90" t="str">
        <f>IF(TMInput!E73&lt;&gt;"",TMInput!E73,IF(AND($C73=$C74, F74&lt;&gt;""),F74, IF(AND($C73=$C75, F75&lt;&gt;""), F75,"")))</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v>
      </c>
      <c r="G73" s="85" t="str">
        <f>IF(TMInput!F73&lt;&gt;"",TMInput!F73,IF(AND($C73=$C74, G74&lt;&gt;""),G74, IF(AND($C73=$C75, G75&lt;&gt;""), G75,"")))</f>
        <v>efbc:FieldIdentifierCode/text()='awa-cri-num'</v>
      </c>
      <c r="H73" s="87" t="str">
        <f>TMInput!G73</f>
        <v>1.8</v>
      </c>
      <c r="I73" s="87" t="str">
        <f>TMInput!H73</f>
        <v/>
      </c>
      <c r="J73" s="90" t="str">
        <f>IF(TMInput!$A73="",J72,TMInput!I73)</f>
        <v/>
      </c>
      <c r="K73" s="85" t="str">
        <f>IF(TMInput!J73&lt;&gt;"",TMInput!J73,IF(AND($C73=$C74, K74&lt;&gt;""),K74, IF(AND($C73=$C75, K75&lt;&gt;""), K75,"")))</f>
        <v>MG-AwardCriterion-specifiesProcurementCriterion-Lot</v>
      </c>
      <c r="L73" s="85" t="str">
        <f>IF(TMInput!K73&lt;&gt;"",TMInput!K73,IF(AND($C73=$C74, L74&lt;&gt;""),L74, IF(AND($C73=$C75, L75&lt;&gt;""), L75,"")))</f>
        <v>ND-LotAwardWeightCriterionParameter</v>
      </c>
      <c r="M73" s="90" t="str">
        <f>IF(TMInput!L73&lt;&gt;"",TMInput!L73,IF(AND($C73=$C74, M74&lt;&gt;""),M74, IF(AND($C73=$C75, M75&lt;&gt;""), M75,"")))</f>
        <v>ND-LotAwardCriterionWeightNumberUnpublish (concernsMaskedObject)</v>
      </c>
      <c r="N73" s="90" t="str">
        <f>IF(TMInput!M73&lt;&gt;"",TMInput!M73,IF(AND($C73=$C74, N74&lt;&gt;""),N74, IF(AND($C73=$C75, N75&lt;&gt;""), N75,"")))</f>
        <v>Connection from NonPublishedInformation to AwardCriterion under MG-AwardCriterion-specifiesProcurementCriterion-Lot_ND-LotAwardWeightCriterionParameter</v>
      </c>
      <c r="O73" s="90" t="str">
        <f>IF(TMInput!N73&lt;&gt;"",TMInput!N73,IF(AND($C73=$C74, O74&lt;&gt;""),O74, IF(AND($C73=$C75, O75&lt;&gt;""), O75,"")))</f>
        <v>tedm:MG-AwardCriterion-specifiesProcurementCriterion-Lot_ND-LotAwardWeightCriterionParameter</v>
      </c>
      <c r="P73" s="85" t="str">
        <f>IF(TMInput!O73&lt;&gt;"",TMInput!O73,IF(AND($C73=$C74, P74&lt;&gt;""),P74, IF(AND($C73=$C75, P75&lt;&gt;""), P75,"")))</f>
        <v>efac:FieldsPrivacy</v>
      </c>
      <c r="Q73" s="90" t="str">
        <f>IF(TMInput!P73&lt;&gt;"",TMInput!P73,IF(AND($C73=$C74, Q74&lt;&gt;""),Q74, IF(AND($C73=$C75, Q75&lt;&gt;""), Q75,"")))</f>
        <v>..</v>
      </c>
      <c r="R73" s="90" t="str">
        <f>IF(TMInput!Q73&lt;&gt;"", TMInput!Q73, IF(AND(OR($C73&amp;$H73=$C74&amp;$H74, $C73&amp;$I73=$C74&amp;$I74), R74&lt;&gt;""), R74, IF(AND(OR($C73&amp;$H73=$C75&amp;$H75, $C73&amp;$I73=$C75&amp;$I75), R75&lt;&gt;""), R75, IF(AND(OR($C73&amp;$H73=$C76&amp;$H76, $C73&amp;$I73=$C76&amp;$I76), R76&lt;&gt;""), R76, IF(AND(OR($C73&amp;$H73=$C77&amp;$H77, $C73&amp;$I73=$C77&amp;$I77), R77&lt;&gt;""), R77, "")))))</f>
        <v>BT-195(BT-541)-Lot-Weight</v>
      </c>
      <c r="S73" s="90" t="str">
        <f>IF(TMInput!R73&lt;&gt;"", TMInput!R73, IF(AND(OR($C73&amp;$H73=$C74&amp;$H74, $C73&amp;$I73=$C74&amp;$I74), S74&lt;&gt;""), S74, IF(AND(OR($C73&amp;$H73=$C75&amp;$H75, $C73&amp;$I73=$C75&amp;$I75), S75&lt;&gt;""), S75, IF(AND(OR($C73&amp;$H73=$C76&amp;$H76, $C73&amp;$I73=$C76&amp;$I76), S76&lt;&gt;""), S76, IF(AND(OR($C73&amp;$H73=$C77&amp;$H77, $C73&amp;$I73=$C77&amp;$I77), S77&lt;&gt;""), S77, "")))))</f>
        <v>The field BT-195(BT-541)-Lot-Weight, Unpublished Identifier, specifies information to generate the URI of the masked property</v>
      </c>
      <c r="T73" s="90" t="str">
        <f>IF(TMInput!S73&lt;&gt;"", TMInput!S73, IF(AND(OR($C73&amp;$H73=$C74&amp;$H74, $C73&amp;$I73=$C74&amp;$I74), T74&lt;&gt;""), T74, IF(AND(OR($C73&amp;$H73=$C75&amp;$H75, $C73&amp;$I73=$C75&amp;$I75), T75&lt;&gt;""), T75, IF(AND(OR($C73&amp;$H73=$C76&amp;$H76, $C73&amp;$I73=$C76&amp;$I76), T76&lt;&gt;""), T76, IF(AND(OR($C73&amp;$H73=$C77&amp;$H77, $C73&amp;$I73=$C77&amp;$I77), T77&lt;&gt;""), T77, "")))))</f>
        <v>efbc:FieldIdentifierCode/text() = 'awa-cri-num'</v>
      </c>
      <c r="U73" s="90" t="str">
        <f>IF(TMInput!T73&lt;&gt;"", TMInput!T73, IF(AND($C73=$C74, U74&lt;&gt;""), U74, IF(AND($C73=$C75, U75&lt;&gt;""), U75, IF(AND($C73=$C76, U76&lt;&gt;""), U76, IF(AND($C73=$C77, U77&lt;&gt;""), U77, "")))))</f>
        <v/>
      </c>
      <c r="V73" s="90" t="str">
        <f>IF(TMInput!U73&lt;&gt;"", TMInput!U73, IF(AND($C73=$C74, V74&lt;&gt;""), V74, IF(AND($C73=$C75, V75&lt;&gt;""), V75, IF(AND($C73=$C76, V76&lt;&gt;""), V76, IF(AND($C73=$C77, V77&lt;&gt;""), V77, "")))))</f>
        <v>BT-197(BT-541)-Lot-Weight</v>
      </c>
      <c r="W73" s="90" t="str">
        <f>IF(TMInput!V73&lt;&gt;"", TMInput!V73, IF(AND($C73=$C74, W74&lt;&gt;""), W74, IF(AND($C73=$C75, W75&lt;&gt;""), W75, IF(AND($C73=$C76, W76&lt;&gt;""), W76, IF(AND($C73=$C77, W77&lt;&gt;""), W77, "")))))</f>
        <v>In BT-197(BT-541)-Lot-Weight, Unpublished Justification Code, we link to the at-voc:non-publication-justification controlled list</v>
      </c>
      <c r="X73" s="90" t="str">
        <f>IF(TMInput!W73&lt;&gt;"", TMInput!W73, IF(AND($C73=$C74, X74&lt;&gt;""), X74, IF(AND($C73=$C75, X75&lt;&gt;""), X75, IF(AND($C73=$C76, X76&lt;&gt;""), X76, IF(AND($C73=$C77, X77&lt;&gt;""), X77, "")))))</f>
        <v>BT-198(BT-541)-Lot-Weight</v>
      </c>
      <c r="Y73" s="90" t="str">
        <f>IF(TMInput!X73&lt;&gt;"", TMInput!X73, IF(AND($C73=$C74, Y74&lt;&gt;""), Y74, IF(AND($C73=$C75, Y75&lt;&gt;""), Y75, IF(AND($C73=$C76, Y76&lt;&gt;""), Y76, IF(AND($C73=$C77, Y77&lt;&gt;""), Y77, "")))))</f>
        <v>Unpublished Access Date</v>
      </c>
      <c r="Z73" s="90" t="str">
        <f>IF(TMInput!Y73&lt;&gt;"", TMInput!Y73, IF(AND($C73=$C74, Z74&lt;&gt;""), Z74, IF(AND($C73=$C75, Z75&lt;&gt;""), Z75, IF(AND($C73=$C76, Z76&lt;&gt;""), Z76, IF(AND($C73=$C77, Z77&lt;&gt;""), Z77, "")))))</f>
        <v>tedm:MG-langString-hasConfidentialityJustification--NonPublishedInformation-ND-LotAwardCriterionWeightNumberUnpublish</v>
      </c>
      <c r="AA73" s="90" t="str">
        <f>IF(TMInput!Z73&lt;&gt;"", TMInput!Z73, IF(AND($C73=$C74, AA74&lt;&gt;""), AA74, IF(AND($C73=$C75, AA75&lt;&gt;""), AA75, IF(AND($C73=$C76, AA76&lt;&gt;""), AA76, IF(AND($C73=$C77, AA77&lt;&gt;""), AA77, "")))))</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v>
      </c>
      <c r="AB73" s="90" t="str">
        <f>IF(TMInput!AA73&lt;&gt;"", TMInput!AA73, IF(AND($C73=$C74, AB74&lt;&gt;""), AB74, IF(AND($C73=$C75, AB75&lt;&gt;""), AB75, IF(AND($C73=$C76, AB76&lt;&gt;""), AB76, IF(AND($C73=$C77, AB77&lt;&gt;""), AB77, "")))))</f>
        <v>BT-196(BT-541)-Lot-Weight</v>
      </c>
      <c r="AC73" s="90" t="str">
        <f>IF(TMInput!AB73&lt;&gt;"", TMInput!AB73, IF(AND($C73=$C74, AC74&lt;&gt;""), AC74, IF(AND($C73=$C75, AC75&lt;&gt;""), AC75, IF(AND($C73=$C76, AC76&lt;&gt;""), AC76, IF(AND($C73=$C77, AC77&lt;&gt;""), AC77, "")))))</f>
        <v>Unpublished Justification Description of MG-NonPublishedInformation under ND-LotAwardCriterionWeightNumberUnpublish</v>
      </c>
      <c r="AD73" s="90" t="str">
        <f>IF(TMInput!AC73&lt;&gt;"", TMInput!AC73, IF(AND($C73=$C74, AD74&lt;&gt;""), AD74, IF(AND($C73=$C75, AD75&lt;&gt;""), AD75, IF(AND($C73=$C76, AD76&lt;&gt;""), AD76, IF(AND($C73=$C77, AD77&lt;&gt;""), AD77, "")))))</f>
        <v>BT-196(BT-541)-Lot-Weight-Language</v>
      </c>
      <c r="AE73" s="90" t="str">
        <f>IF(TMInput!AD73&lt;&gt;"", TMInput!AD73, IF(AND($C73=$C74, AE74&lt;&gt;""), AE74, IF(AND($C73=$C75, AE75&lt;&gt;""), AE75, IF(AND($C73=$C76, AE76&lt;&gt;""), AE76, IF(AND($C73=$C77, AE77&lt;&gt;""), AE77, "")))))</f>
        <v>Language of Unpublished Justification Description of MG-NonPublishedInformation under ND-LotAwardCriterionWeightNumberUnpublish</v>
      </c>
    </row>
    <row r="74">
      <c r="A74" s="85" t="b">
        <f t="shared" si="1"/>
        <v>0</v>
      </c>
      <c r="B74" s="90" t="str">
        <f>IF(AND(TMInput!A74="",$C74&lt;&gt;""),B73,TMInput!A74)</f>
        <v>ND-LotAwardCriterionWeightNumberUnpublish.rml.ttl</v>
      </c>
      <c r="C74" s="90" t="str">
        <f>TMInput!B74</f>
        <v>tedm:MG-NonPublishedInformation-ND-LotAwardCriterionWeightNumberUnpublish</v>
      </c>
      <c r="D74" s="85" t="str">
        <f>IF(TMInput!C74&lt;&gt;"", TMInput!C74, IF(AND($C74=$C75, D75&lt;&gt;""), D75, IF(AND($C74=$C76, D76&lt;&gt;""), D76, IF(AND($C74=$C77, D77&lt;&gt;""), D77, IF(AND($C74=$C78, D78&lt;&gt;""), D78, "")))))</f>
        <v>MG-NonPublishedInformation</v>
      </c>
      <c r="E74" s="90" t="str">
        <f>IF(TMInput!D74&lt;&gt;"",TMInput!D74,IF(AND($C74=$C75, E75&lt;&gt;""),E75, IF(AND($C74=$C76, E76&lt;&gt;""), E76,"")))</f>
        <v/>
      </c>
      <c r="F74" s="90" t="str">
        <f>IF(TMInput!E74&lt;&gt;"",TMInput!E74,IF(AND($C74=$C75, F75&lt;&gt;""),F75, IF(AND($C74=$C76, F76&lt;&gt;""), F76,"")))</f>
        <v/>
      </c>
      <c r="G74" s="85" t="str">
        <f>IF(TMInput!F74&lt;&gt;"",TMInput!F74,IF(AND($C74=$C75, G75&lt;&gt;""),G75, IF(AND($C74=$C76, G76&lt;&gt;""), G76,"")))</f>
        <v/>
      </c>
      <c r="H74" s="87" t="str">
        <f>TMInput!G74</f>
        <v>1.8</v>
      </c>
      <c r="I74" s="87" t="str">
        <f>TMInput!H74</f>
        <v/>
      </c>
      <c r="J74" s="90" t="str">
        <f>IF(TMInput!$A74="",J73,TMInput!I74)</f>
        <v/>
      </c>
      <c r="K74" s="85" t="str">
        <f>IF(TMInput!J74&lt;&gt;"",TMInput!J74,IF(AND($C74=$C75, K75&lt;&gt;""),K75, IF(AND($C74=$C76, K76&lt;&gt;""), K76,"")))</f>
        <v>MG-AwardCriterion-specifiesProcurementCriterion-Lot</v>
      </c>
      <c r="L74" s="85" t="str">
        <f>IF(TMInput!K74&lt;&gt;"",TMInput!K74,IF(AND($C74=$C75, L75&lt;&gt;""),L75, IF(AND($C74=$C76, L76&lt;&gt;""), L76,"")))</f>
        <v>ND-LotAwardWeightCriterionParameter</v>
      </c>
      <c r="M74" s="90" t="str">
        <f>IF(TMInput!L74&lt;&gt;"",TMInput!L74,IF(AND($C74=$C75, M75&lt;&gt;""),M75, IF(AND($C74=$C76, M76&lt;&gt;""), M76,"")))</f>
        <v>ND-LotAwardCriterionWeightNumberUnpublish (concernsMaskedObject)</v>
      </c>
      <c r="N74" s="90" t="str">
        <f>IF(TMInput!M74&lt;&gt;"",TMInput!M74,IF(AND($C74=$C75, N75&lt;&gt;""),N75, IF(AND($C74=$C76, N76&lt;&gt;""), N76,"")))</f>
        <v>Connection from NonPublishedInformation to AwardCriterion under MG-AwardCriterion-specifiesProcurementCriterion-Lot_ND-LotAwardWeightCriterionParameter</v>
      </c>
      <c r="O74" s="90" t="str">
        <f>IF(TMInput!N74&lt;&gt;"",TMInput!N74,IF(AND($C74=$C75, O75&lt;&gt;""),O75, IF(AND($C74=$C76, O76&lt;&gt;""), O76,"")))</f>
        <v>tedm:MG-AwardCriterion-specifiesProcurementCriterion-Lot_ND-LotAwardWeightCriterionParameter</v>
      </c>
      <c r="P74" s="85" t="str">
        <f>IF(TMInput!O74&lt;&gt;"",TMInput!O74,IF(AND($C74=$C75, P75&lt;&gt;""),P75, IF(AND($C74=$C76, P76&lt;&gt;""), P76,"")))</f>
        <v>efac:FieldsPrivacy</v>
      </c>
      <c r="Q74" s="90" t="str">
        <f>IF(TMInput!P74&lt;&gt;"",TMInput!P74,IF(AND($C74=$C75, Q75&lt;&gt;""),Q75, IF(AND($C74=$C76, Q76&lt;&gt;""), Q76,"")))</f>
        <v>..</v>
      </c>
      <c r="R74" s="90" t="str">
        <f>IF(TMInput!Q74&lt;&gt;"", TMInput!Q74, IF(AND(OR($C74&amp;$H74=$C75&amp;$H75, $C74&amp;$I74=$C75&amp;$I75), R75&lt;&gt;""), R75, IF(AND(OR($C74&amp;$H74=$C76&amp;$H76, $C74&amp;$I74=$C76&amp;$I76), R76&lt;&gt;""), R76, IF(AND(OR($C74&amp;$H74=$C77&amp;$H77, $C74&amp;$I74=$C77&amp;$I77), R77&lt;&gt;""), R77, IF(AND(OR($C74&amp;$H74=$C78&amp;$H78, $C74&amp;$I74=$C78&amp;$I78), R78&lt;&gt;""), R78, "")))))</f>
        <v>BT-195(BT-541)-Lot-Weight</v>
      </c>
      <c r="S74" s="90" t="str">
        <f>IF(TMInput!R74&lt;&gt;"", TMInput!R74, IF(AND(OR($C74&amp;$H74=$C75&amp;$H75, $C74&amp;$I74=$C75&amp;$I75), S75&lt;&gt;""), S75, IF(AND(OR($C74&amp;$H74=$C76&amp;$H76, $C74&amp;$I74=$C76&amp;$I76), S76&lt;&gt;""), S76, IF(AND(OR($C74&amp;$H74=$C77&amp;$H77, $C74&amp;$I74=$C77&amp;$I77), S77&lt;&gt;""), S77, IF(AND(OR($C74&amp;$H74=$C78&amp;$H78, $C74&amp;$I74=$C78&amp;$I78), S78&lt;&gt;""), S78, "")))))</f>
        <v>The field BT-195(BT-541)-Lot-Weight, Unpublished Identifier, specifies information to generate the URI of the masked property</v>
      </c>
      <c r="T74" s="90" t="str">
        <f>IF(TMInput!S74&lt;&gt;"", TMInput!S74, IF(AND(OR($C74&amp;$H74=$C75&amp;$H75, $C74&amp;$I74=$C75&amp;$I75), T75&lt;&gt;""), T75, IF(AND(OR($C74&amp;$H74=$C76&amp;$H76, $C74&amp;$I74=$C76&amp;$I76), T76&lt;&gt;""), T76, IF(AND(OR($C74&amp;$H74=$C77&amp;$H77, $C74&amp;$I74=$C77&amp;$I77), T77&lt;&gt;""), T77, IF(AND(OR($C74&amp;$H74=$C78&amp;$H78, $C74&amp;$I74=$C78&amp;$I78), T78&lt;&gt;""), T78, "")))))</f>
        <v>efbc:FieldIdentifierCode/text() = 'awa-cri-num'</v>
      </c>
      <c r="U74" s="90" t="str">
        <f>IF(TMInput!T74&lt;&gt;"", TMInput!T74, IF(AND($C74=$C75, U75&lt;&gt;""), U75, IF(AND($C74=$C76, U76&lt;&gt;""), U76, IF(AND($C74=$C77, U77&lt;&gt;""), U77, IF(AND($C74=$C78, U78&lt;&gt;""), U78, "")))))</f>
        <v/>
      </c>
      <c r="V74" s="90" t="str">
        <f>IF(TMInput!U74&lt;&gt;"", TMInput!U74, IF(AND($C74=$C75, V75&lt;&gt;""), V75, IF(AND($C74=$C76, V76&lt;&gt;""), V76, IF(AND($C74=$C77, V77&lt;&gt;""), V77, IF(AND($C74=$C78, V78&lt;&gt;""), V78, "")))))</f>
        <v>BT-197(BT-541)-Lot-Weight</v>
      </c>
      <c r="W74" s="90" t="str">
        <f>IF(TMInput!V74&lt;&gt;"", TMInput!V74, IF(AND($C74=$C75, W75&lt;&gt;""), W75, IF(AND($C74=$C76, W76&lt;&gt;""), W76, IF(AND($C74=$C77, W77&lt;&gt;""), W77, IF(AND($C74=$C78, W78&lt;&gt;""), W78, "")))))</f>
        <v>In BT-197(BT-541)-Lot-Weight, Unpublished Justification Code, we link to the at-voc:non-publication-justification controlled list</v>
      </c>
      <c r="X74" s="90" t="str">
        <f>IF(TMInput!W74&lt;&gt;"", TMInput!W74, IF(AND($C74=$C75, X75&lt;&gt;""), X75, IF(AND($C74=$C76, X76&lt;&gt;""), X76, IF(AND($C74=$C77, X77&lt;&gt;""), X77, IF(AND($C74=$C78, X78&lt;&gt;""), X78, "")))))</f>
        <v>BT-198(BT-541)-Lot-Weight</v>
      </c>
      <c r="Y74" s="90" t="str">
        <f>IF(TMInput!X74&lt;&gt;"", TMInput!X74, IF(AND($C74=$C75, Y75&lt;&gt;""), Y75, IF(AND($C74=$C76, Y76&lt;&gt;""), Y76, IF(AND($C74=$C77, Y77&lt;&gt;""), Y77, IF(AND($C74=$C78, Y78&lt;&gt;""), Y78, "")))))</f>
        <v>Unpublished Access Date</v>
      </c>
      <c r="Z74" s="90" t="str">
        <f>IF(TMInput!Y74&lt;&gt;"", TMInput!Y74, IF(AND($C74=$C75, Z75&lt;&gt;""), Z75, IF(AND($C74=$C76, Z76&lt;&gt;""), Z76, IF(AND($C74=$C77, Z77&lt;&gt;""), Z77, IF(AND($C74=$C78, Z78&lt;&gt;""), Z78, "")))))</f>
        <v>tedm:MG-langString-hasConfidentialityJustification--NonPublishedInformation-ND-LotAwardCriterionWeightNumberUnpublish</v>
      </c>
      <c r="AA74" s="90" t="str">
        <f>IF(TMInput!Z74&lt;&gt;"", TMInput!Z74, IF(AND($C74=$C75, AA75&lt;&gt;""), AA75, IF(AND($C74=$C76, AA76&lt;&gt;""), AA76, IF(AND($C74=$C77, AA77&lt;&gt;""), AA77, IF(AND($C74=$C78, AA78&lt;&gt;""), AA78, "")))))</f>
        <v/>
      </c>
      <c r="AB74" s="90" t="str">
        <f>IF(TMInput!AA74&lt;&gt;"", TMInput!AA74, IF(AND($C74=$C75, AB75&lt;&gt;""), AB75, IF(AND($C74=$C76, AB76&lt;&gt;""), AB76, IF(AND($C74=$C77, AB77&lt;&gt;""), AB77, IF(AND($C74=$C78, AB78&lt;&gt;""), AB78, "")))))</f>
        <v>BT-196(BT-541)-Lot-Weight</v>
      </c>
      <c r="AC74" s="90" t="str">
        <f>IF(TMInput!AB74&lt;&gt;"", TMInput!AB74, IF(AND($C74=$C75, AC75&lt;&gt;""), AC75, IF(AND($C74=$C76, AC76&lt;&gt;""), AC76, IF(AND($C74=$C77, AC77&lt;&gt;""), AC77, IF(AND($C74=$C78, AC78&lt;&gt;""), AC78, "")))))</f>
        <v>Unpublished Justification Description of MG-NonPublishedInformation under ND-LotAwardCriterionWeightNumberUnpublish</v>
      </c>
      <c r="AD74" s="90" t="str">
        <f>IF(TMInput!AC74&lt;&gt;"", TMInput!AC74, IF(AND($C74=$C75, AD75&lt;&gt;""), AD75, IF(AND($C74=$C76, AD76&lt;&gt;""), AD76, IF(AND($C74=$C77, AD77&lt;&gt;""), AD77, IF(AND($C74=$C78, AD78&lt;&gt;""), AD78, "")))))</f>
        <v>BT-196(BT-541)-Lot-Weight-Language</v>
      </c>
      <c r="AE74" s="90" t="str">
        <f>IF(TMInput!AD74&lt;&gt;"", TMInput!AD74, IF(AND($C74=$C75, AE75&lt;&gt;""), AE75, IF(AND($C74=$C76, AE76&lt;&gt;""), AE76, IF(AND($C74=$C77, AE77&lt;&gt;""), AE77, IF(AND($C74=$C78, AE78&lt;&gt;""), AE78, "")))))</f>
        <v>Language of Unpublished Justification Description of MG-NonPublishedInformation under ND-LotAwardCriterionWeightNumberUnpublish</v>
      </c>
    </row>
    <row r="75">
      <c r="A75" s="85" t="b">
        <f t="shared" si="1"/>
        <v>0</v>
      </c>
      <c r="B75" s="90" t="str">
        <f>IF(AND(TMInput!A75="",$C75&lt;&gt;""),B74,TMInput!A75)</f>
        <v>ND-LotAwardCriterionWeightNumberUnpublish.rml.ttl</v>
      </c>
      <c r="C75" s="90" t="str">
        <f>TMInput!B75</f>
        <v>tedm:MG-NonPublishedInformation-ND-LotAwardCriterionWeightNumberUnpublish</v>
      </c>
      <c r="D75" s="85" t="str">
        <f>IF(TMInput!C75&lt;&gt;"", TMInput!C75, IF(AND($C75=$C76, D76&lt;&gt;""), D76, IF(AND($C75=$C77, D77&lt;&gt;""), D77, IF(AND($C75=$C78, D78&lt;&gt;""), D78, IF(AND($C75=$C79, D79&lt;&gt;""), D79, "")))))</f>
        <v>MG-NonPublishedInformation</v>
      </c>
      <c r="E75" s="90" t="str">
        <f>IF(TMInput!D75&lt;&gt;"",TMInput!D75,IF(AND($C75=$C76, E76&lt;&gt;""),E76, IF(AND($C75=$C77, E77&lt;&gt;""), E77,"")))</f>
        <v/>
      </c>
      <c r="F75" s="90" t="str">
        <f>IF(TMInput!E75&lt;&gt;"",TMInput!E75,IF(AND($C75=$C76, F76&lt;&gt;""),F76, IF(AND($C75=$C77, F77&lt;&gt;""), F77,"")))</f>
        <v/>
      </c>
      <c r="G75" s="85" t="str">
        <f>IF(TMInput!F75&lt;&gt;"",TMInput!F75,IF(AND($C75=$C76, G76&lt;&gt;""),G76, IF(AND($C75=$C77, G77&lt;&gt;""), G77,"")))</f>
        <v/>
      </c>
      <c r="H75" s="87" t="str">
        <f>TMInput!G75</f>
        <v>1.8</v>
      </c>
      <c r="I75" s="87" t="str">
        <f>TMInput!H75</f>
        <v/>
      </c>
      <c r="J75" s="90" t="str">
        <f>IF(TMInput!$A75="",J74,TMInput!I75)</f>
        <v/>
      </c>
      <c r="K75" s="85" t="str">
        <f>IF(TMInput!J75&lt;&gt;"",TMInput!J75,IF(AND($C75=$C76, K76&lt;&gt;""),K76, IF(AND($C75=$C77, K77&lt;&gt;""), K77,"")))</f>
        <v>MG-AwardCriterion-specifiesProcurementCriterion-Lot</v>
      </c>
      <c r="L75" s="85" t="str">
        <f>IF(TMInput!K75&lt;&gt;"",TMInput!K75,IF(AND($C75=$C76, L76&lt;&gt;""),L76, IF(AND($C75=$C77, L77&lt;&gt;""), L77,"")))</f>
        <v>ND-LotAwardWeightCriterionParameter</v>
      </c>
      <c r="M75" s="90" t="str">
        <f>IF(TMInput!L75&lt;&gt;"",TMInput!L75,IF(AND($C75=$C76, M76&lt;&gt;""),M76, IF(AND($C75=$C77, M77&lt;&gt;""), M77,"")))</f>
        <v>ND-LotAwardCriterionWeightNumberUnpublish (concernsMaskedObject)</v>
      </c>
      <c r="N75" s="90" t="str">
        <f>IF(TMInput!M75&lt;&gt;"",TMInput!M75,IF(AND($C75=$C76, N76&lt;&gt;""),N76, IF(AND($C75=$C77, N77&lt;&gt;""), N77,"")))</f>
        <v>Connection from NonPublishedInformation to AwardCriterion under MG-AwardCriterion-specifiesProcurementCriterion-Lot_ND-LotAwardWeightCriterionParameter</v>
      </c>
      <c r="O75" s="90" t="str">
        <f>IF(TMInput!N75&lt;&gt;"",TMInput!N75,IF(AND($C75=$C76, O76&lt;&gt;""),O76, IF(AND($C75=$C77, O77&lt;&gt;""), O77,"")))</f>
        <v>tedm:MG-AwardCriterion-specifiesProcurementCriterion-Lot_ND-LotAwardWeightCriterionParameter</v>
      </c>
      <c r="P75" s="85" t="str">
        <f>IF(TMInput!O75&lt;&gt;"",TMInput!O75,IF(AND($C75=$C76, P76&lt;&gt;""),P76, IF(AND($C75=$C77, P77&lt;&gt;""), P77,"")))</f>
        <v>efac:FieldsPrivacy</v>
      </c>
      <c r="Q75" s="90" t="str">
        <f>IF(TMInput!P75&lt;&gt;"",TMInput!P75,IF(AND($C75=$C76, Q76&lt;&gt;""),Q76, IF(AND($C75=$C77, Q77&lt;&gt;""), Q77,"")))</f>
        <v>..</v>
      </c>
      <c r="R75" s="90" t="str">
        <f>IF(TMInput!Q75&lt;&gt;"", TMInput!Q75, IF(AND(OR($C75&amp;$H75=$C76&amp;$H76, $C75&amp;$I75=$C76&amp;$I76), R76&lt;&gt;""), R76, IF(AND(OR($C75&amp;$H75=$C77&amp;$H77, $C75&amp;$I75=$C77&amp;$I77), R77&lt;&gt;""), R77, IF(AND(OR($C75&amp;$H75=$C78&amp;$H78, $C75&amp;$I75=$C78&amp;$I78), R78&lt;&gt;""), R78, IF(AND(OR($C75&amp;$H75=$C79&amp;$H79, $C75&amp;$I75=$C79&amp;$I79), R79&lt;&gt;""), R79, "")))))</f>
        <v>BT-195(BT-541)-Lot-Weight</v>
      </c>
      <c r="S75" s="90" t="str">
        <f>IF(TMInput!R75&lt;&gt;"", TMInput!R75, IF(AND(OR($C75&amp;$H75=$C76&amp;$H76, $C75&amp;$I75=$C76&amp;$I76), S76&lt;&gt;""), S76, IF(AND(OR($C75&amp;$H75=$C77&amp;$H77, $C75&amp;$I75=$C77&amp;$I77), S77&lt;&gt;""), S77, IF(AND(OR($C75&amp;$H75=$C78&amp;$H78, $C75&amp;$I75=$C78&amp;$I78), S78&lt;&gt;""), S78, IF(AND(OR($C75&amp;$H75=$C79&amp;$H79, $C75&amp;$I75=$C79&amp;$I79), S79&lt;&gt;""), S79, "")))))</f>
        <v>The field BT-195(BT-541)-Lot-Weight, Unpublished Identifier, specifies information to generate the URI of the masked property</v>
      </c>
      <c r="T75" s="90" t="str">
        <f>IF(TMInput!S75&lt;&gt;"", TMInput!S75, IF(AND(OR($C75&amp;$H75=$C76&amp;$H76, $C75&amp;$I75=$C76&amp;$I76), T76&lt;&gt;""), T76, IF(AND(OR($C75&amp;$H75=$C77&amp;$H77, $C75&amp;$I75=$C77&amp;$I77), T77&lt;&gt;""), T77, IF(AND(OR($C75&amp;$H75=$C78&amp;$H78, $C75&amp;$I75=$C78&amp;$I78), T78&lt;&gt;""), T78, IF(AND(OR($C75&amp;$H75=$C79&amp;$H79, $C75&amp;$I75=$C79&amp;$I79), T79&lt;&gt;""), T79, "")))))</f>
        <v>efbc:FieldIdentifierCode/text() = 'awa-cri-num'</v>
      </c>
      <c r="U75" s="90" t="str">
        <f>IF(TMInput!T75&lt;&gt;"", TMInput!T75, IF(AND($C75=$C76, U76&lt;&gt;""), U76, IF(AND($C75=$C77, U77&lt;&gt;""), U77, IF(AND($C75=$C78, U78&lt;&gt;""), U78, IF(AND($C75=$C79, U79&lt;&gt;""), U79, "")))))</f>
        <v/>
      </c>
      <c r="V75" s="90" t="str">
        <f>IF(TMInput!U75&lt;&gt;"", TMInput!U75, IF(AND($C75=$C76, V76&lt;&gt;""), V76, IF(AND($C75=$C77, V77&lt;&gt;""), V77, IF(AND($C75=$C78, V78&lt;&gt;""), V78, IF(AND($C75=$C79, V79&lt;&gt;""), V79, "")))))</f>
        <v>BT-197(BT-541)-Lot-Weight</v>
      </c>
      <c r="W75" s="90" t="str">
        <f>IF(TMInput!V75&lt;&gt;"", TMInput!V75, IF(AND($C75=$C76, W76&lt;&gt;""), W76, IF(AND($C75=$C77, W77&lt;&gt;""), W77, IF(AND($C75=$C78, W78&lt;&gt;""), W78, IF(AND($C75=$C79, W79&lt;&gt;""), W79, "")))))</f>
        <v>In BT-197(BT-541)-Lot-Weight, Unpublished Justification Code, we link to the at-voc:non-publication-justification controlled list</v>
      </c>
      <c r="X75" s="90" t="str">
        <f>IF(TMInput!W75&lt;&gt;"", TMInput!W75, IF(AND($C75=$C76, X76&lt;&gt;""), X76, IF(AND($C75=$C77, X77&lt;&gt;""), X77, IF(AND($C75=$C78, X78&lt;&gt;""), X78, IF(AND($C75=$C79, X79&lt;&gt;""), X79, "")))))</f>
        <v>BT-198(BT-541)-Lot-Weight</v>
      </c>
      <c r="Y75" s="90" t="str">
        <f>IF(TMInput!X75&lt;&gt;"", TMInput!X75, IF(AND($C75=$C76, Y76&lt;&gt;""), Y76, IF(AND($C75=$C77, Y77&lt;&gt;""), Y77, IF(AND($C75=$C78, Y78&lt;&gt;""), Y78, IF(AND($C75=$C79, Y79&lt;&gt;""), Y79, "")))))</f>
        <v>Unpublished Access Date</v>
      </c>
      <c r="Z75" s="90" t="str">
        <f>IF(TMInput!Y75&lt;&gt;"", TMInput!Y75, IF(AND($C75=$C76, Z76&lt;&gt;""), Z76, IF(AND($C75=$C77, Z77&lt;&gt;""), Z77, IF(AND($C75=$C78, Z78&lt;&gt;""), Z78, IF(AND($C75=$C79, Z79&lt;&gt;""), Z79, "")))))</f>
        <v>tedm:MG-langString-hasConfidentialityJustification--NonPublishedInformation-ND-LotAwardCriterionWeightNumberUnpublish</v>
      </c>
      <c r="AA75" s="90" t="str">
        <f>IF(TMInput!Z75&lt;&gt;"", TMInput!Z75, IF(AND($C75=$C76, AA76&lt;&gt;""), AA76, IF(AND($C75=$C77, AA77&lt;&gt;""), AA77, IF(AND($C75=$C78, AA78&lt;&gt;""), AA78, IF(AND($C75=$C79, AA79&lt;&gt;""), AA79, "")))))</f>
        <v/>
      </c>
      <c r="AB75" s="90" t="str">
        <f>IF(TMInput!AA75&lt;&gt;"", TMInput!AA75, IF(AND($C75=$C76, AB76&lt;&gt;""), AB76, IF(AND($C75=$C77, AB77&lt;&gt;""), AB77, IF(AND($C75=$C78, AB78&lt;&gt;""), AB78, IF(AND($C75=$C79, AB79&lt;&gt;""), AB79, "")))))</f>
        <v>BT-196(BT-541)-Lot-Weight</v>
      </c>
      <c r="AC75" s="90" t="str">
        <f>IF(TMInput!AB75&lt;&gt;"", TMInput!AB75, IF(AND($C75=$C76, AC76&lt;&gt;""), AC76, IF(AND($C75=$C77, AC77&lt;&gt;""), AC77, IF(AND($C75=$C78, AC78&lt;&gt;""), AC78, IF(AND($C75=$C79, AC79&lt;&gt;""), AC79, "")))))</f>
        <v>Unpublished Justification Description of MG-NonPublishedInformation under ND-LotAwardCriterionWeightNumberUnpublish</v>
      </c>
      <c r="AD75" s="90" t="str">
        <f>IF(TMInput!AC75&lt;&gt;"", TMInput!AC75, IF(AND($C75=$C76, AD76&lt;&gt;""), AD76, IF(AND($C75=$C77, AD77&lt;&gt;""), AD77, IF(AND($C75=$C78, AD78&lt;&gt;""), AD78, IF(AND($C75=$C79, AD79&lt;&gt;""), AD79, "")))))</f>
        <v>BT-196(BT-541)-Lot-Weight-Language</v>
      </c>
      <c r="AE75" s="90" t="str">
        <f>IF(TMInput!AD75&lt;&gt;"", TMInput!AD75, IF(AND($C75=$C76, AE76&lt;&gt;""), AE76, IF(AND($C75=$C77, AE77&lt;&gt;""), AE77, IF(AND($C75=$C78, AE78&lt;&gt;""), AE78, IF(AND($C75=$C79, AE79&lt;&gt;""), AE79, "")))))</f>
        <v>Language of Unpublished Justification Description of MG-NonPublishedInformation under ND-LotAwardCriterionWeightNumberUnpublish</v>
      </c>
    </row>
    <row r="76">
      <c r="A76" s="85" t="b">
        <f t="shared" si="1"/>
        <v>0</v>
      </c>
      <c r="B76" s="90" t="str">
        <f>IF(AND(TMInput!A76="",$C76&lt;&gt;""),B75,TMInput!A76)</f>
        <v>ND-LotAwardCriterionWeightNumberUnpublish.rml.ttl</v>
      </c>
      <c r="C76" s="90" t="str">
        <f>TMInput!B76</f>
        <v>tedm:MG-NonPublishedInformation-ND-LotAwardCriterionNumberUnpublish</v>
      </c>
      <c r="D76" s="85" t="str">
        <f>IF(TMInput!C76&lt;&gt;"", TMInput!C76, IF(AND($C76=$C77, D77&lt;&gt;""), D77, IF(AND($C76=$C78, D78&lt;&gt;""), D78, IF(AND($C76=$C79, D79&lt;&gt;""), D79, IF(AND($C76=$C80, D80&lt;&gt;""), D80, "")))))</f>
        <v>MG-NonPublishedInformation</v>
      </c>
      <c r="E76" s="90" t="str">
        <f>IF(TMInput!D76&lt;&gt;"",TMInput!D76,IF(AND($C76=$C77, E77&lt;&gt;""),E77, IF(AND($C76=$C78, E78&lt;&gt;""), E78,"")))</f>
        <v/>
      </c>
      <c r="F76" s="90" t="str">
        <f>IF(TMInput!E76&lt;&gt;"",TMInput!E76,IF(AND($C76=$C77, F77&lt;&gt;""),F77, IF(AND($C76=$C78, F78&lt;&gt;""), F78,"")))</f>
        <v/>
      </c>
      <c r="G76" s="85" t="str">
        <f>IF(TMInput!F76&lt;&gt;"",TMInput!F76,IF(AND($C76=$C77, G77&lt;&gt;""),G77, IF(AND($C76=$C78, G78&lt;&gt;""), G78,"")))</f>
        <v/>
      </c>
      <c r="H76" s="87" t="str">
        <f>TMInput!G76</f>
        <v>1.4</v>
      </c>
      <c r="I76" s="87" t="str">
        <f>TMInput!H76</f>
        <v>1.7</v>
      </c>
      <c r="J76" s="90" t="str">
        <f>IF(TMInput!$A76="",J75,TMInput!I76)</f>
        <v/>
      </c>
      <c r="K76" s="85" t="str">
        <f>IF(TMInput!J76&lt;&gt;"",TMInput!J76,IF(AND($C76=$C77, K77&lt;&gt;""),K77, IF(AND($C76=$C78, K78&lt;&gt;""), K78,"")))</f>
        <v/>
      </c>
      <c r="L76" s="85" t="str">
        <f>IF(TMInput!K76&lt;&gt;"",TMInput!K76,IF(AND($C76=$C77, L77&lt;&gt;""),L77, IF(AND($C76=$C78, L78&lt;&gt;""), L78,"")))</f>
        <v/>
      </c>
      <c r="M76" s="90" t="str">
        <f>IF(TMInput!L76&lt;&gt;"",TMInput!L76,IF(AND($C76=$C77, M77&lt;&gt;""),M77, IF(AND($C76=$C78, M78&lt;&gt;""), M78,"")))</f>
        <v/>
      </c>
      <c r="N76" s="90" t="str">
        <f>IF(TMInput!M76&lt;&gt;"",TMInput!M76,IF(AND($C76=$C77, N77&lt;&gt;""),N77, IF(AND($C76=$C78, N78&lt;&gt;""), N78,"")))</f>
        <v/>
      </c>
      <c r="O76" s="90" t="str">
        <f>IF(TMInput!N76&lt;&gt;"",TMInput!N76,IF(AND($C76=$C77, O77&lt;&gt;""),O77, IF(AND($C76=$C78, O78&lt;&gt;""), O78,"")))</f>
        <v/>
      </c>
      <c r="P76" s="85" t="str">
        <f>IF(TMInput!O76&lt;&gt;"",TMInput!O76,IF(AND($C76=$C77, P77&lt;&gt;""),P77, IF(AND($C76=$C78, P78&lt;&gt;""), P78,"")))</f>
        <v/>
      </c>
      <c r="Q76" s="90" t="str">
        <f>IF(TMInput!P76&lt;&gt;"",TMInput!P76,IF(AND($C76=$C77, Q77&lt;&gt;""),Q77, IF(AND($C76=$C78, Q78&lt;&gt;""), Q78,"")))</f>
        <v/>
      </c>
      <c r="R76" s="90" t="str">
        <f>IF(TMInput!Q76&lt;&gt;"", TMInput!Q76, IF(AND(OR($C76&amp;$H76=$C77&amp;$H77, $C76&amp;$I76=$C77&amp;$I77), R77&lt;&gt;""), R77, IF(AND(OR($C76&amp;$H76=$C78&amp;$H78, $C76&amp;$I76=$C78&amp;$I78), R78&lt;&gt;""), R78, IF(AND(OR($C76&amp;$H76=$C79&amp;$H79, $C76&amp;$I76=$C79&amp;$I79), R79&lt;&gt;""), R79, IF(AND(OR($C76&amp;$H76=$C80&amp;$H80, $C76&amp;$I76=$C80&amp;$I80), R80&lt;&gt;""), R80, "")))))</f>
        <v>BT-195(BT-541)-Lot</v>
      </c>
      <c r="S76" s="90" t="str">
        <f>IF(TMInput!R76&lt;&gt;"", TMInput!R76, IF(AND(OR($C76&amp;$H76=$C77&amp;$H77, $C76&amp;$I76=$C77&amp;$I77), S77&lt;&gt;""), S77, IF(AND(OR($C76&amp;$H76=$C78&amp;$H78, $C76&amp;$I76=$C78&amp;$I78), S78&lt;&gt;""), S78, IF(AND(OR($C76&amp;$H76=$C79&amp;$H79, $C76&amp;$I76=$C79&amp;$I79), S79&lt;&gt;""), S79, IF(AND(OR($C76&amp;$H76=$C80&amp;$H80, $C76&amp;$I76=$C80&amp;$I80), S80&lt;&gt;""), S80, "")))))</f>
        <v>The field BT-195(BT-541)-Lot, Unpublished Identifier, specifies information to generate the URI of the masked property</v>
      </c>
      <c r="T76" s="90" t="str">
        <f>IF(TMInput!S76&lt;&gt;"", TMInput!S76, IF(AND(OR($C76&amp;$H76=$C77&amp;$H77, $C76&amp;$I76=$C77&amp;$I77), T77&lt;&gt;""), T77, IF(AND(OR($C76&amp;$H76=$C78&amp;$H78, $C76&amp;$I76=$C78&amp;$I78), T78&lt;&gt;""), T78, IF(AND(OR($C76&amp;$H76=$C79&amp;$H79, $C76&amp;$I76=$C79&amp;$I79), T79&lt;&gt;""), T79, IF(AND(OR($C76&amp;$H76=$C80&amp;$H80, $C76&amp;$I76=$C80&amp;$I80), T80&lt;&gt;""), T80, "")))))</f>
        <v>efbc:FieldIdentifierCode/text() = 'awa-cri-num'</v>
      </c>
      <c r="U76" s="90" t="str">
        <f>IF(TMInput!T76&lt;&gt;"", TMInput!T76, IF(AND($C76=$C77, U77&lt;&gt;""), U77, IF(AND($C76=$C78, U78&lt;&gt;""), U78, IF(AND($C76=$C79, U79&lt;&gt;""), U79, IF(AND($C76=$C80, U80&lt;&gt;""), U80, "")))))</f>
        <v>http://data.europa.eu/m8g/weight&gt;} UNION {?this epo:hasMaskableProperty &lt;http://data.europa.eu/a4g/ontology#hasFixedValue&gt;} UNION {?this epo:hasMaskableProperty &lt;http://data.europa.eu/a4g/ontology#hasThresholdValue</v>
      </c>
      <c r="V76" s="90" t="str">
        <f>IF(TMInput!U76&lt;&gt;"", TMInput!U76, IF(AND($C76=$C77, V77&lt;&gt;""), V77, IF(AND($C76=$C78, V78&lt;&gt;""), V78, IF(AND($C76=$C79, V79&lt;&gt;""), V79, IF(AND($C76=$C80, V80&lt;&gt;""), V80, "")))))</f>
        <v>BT-197(BT-541)-Lot</v>
      </c>
      <c r="W76" s="90" t="str">
        <f>IF(TMInput!V76&lt;&gt;"", TMInput!V76, IF(AND($C76=$C77, W77&lt;&gt;""), W77, IF(AND($C76=$C78, W78&lt;&gt;""), W78, IF(AND($C76=$C79, W79&lt;&gt;""), W79, IF(AND($C76=$C80, W80&lt;&gt;""), W80, "")))))</f>
        <v>In BT-197(BT-541)-Lot, Unpublished Justification Code, we link to the at-voc:non-publication-justification controlled list</v>
      </c>
      <c r="X76" s="90" t="str">
        <f>IF(TMInput!W76&lt;&gt;"", TMInput!W76, IF(AND($C76=$C77, X77&lt;&gt;""), X77, IF(AND($C76=$C78, X78&lt;&gt;""), X78, IF(AND($C76=$C79, X79&lt;&gt;""), X79, IF(AND($C76=$C80, X80&lt;&gt;""), X80, "")))))</f>
        <v>BT-198(BT-541)-Lot</v>
      </c>
      <c r="Y76" s="90" t="str">
        <f>IF(TMInput!X76&lt;&gt;"", TMInput!X76, IF(AND($C76=$C77, Y77&lt;&gt;""), Y77, IF(AND($C76=$C78, Y78&lt;&gt;""), Y78, IF(AND($C76=$C79, Y79&lt;&gt;""), Y79, IF(AND($C76=$C80, Y80&lt;&gt;""), Y80, "")))))</f>
        <v>Unpublished Accessibility Date (Unpublished Access Date below SDK 1.6)</v>
      </c>
      <c r="Z76" s="90" t="str">
        <f>IF(TMInput!Y76&lt;&gt;"", TMInput!Y76, IF(AND($C76=$C77, Z77&lt;&gt;""), Z77, IF(AND($C76=$C78, Z78&lt;&gt;""), Z78, IF(AND($C76=$C79, Z79&lt;&gt;""), Z79, IF(AND($C76=$C80, Z80&lt;&gt;""), Z80, "")))))</f>
        <v>tedm:MG-langString-hasConfidentialityJustification--NonPublishedInformation-ND-LotAwardCriterionNumberUnpublish</v>
      </c>
      <c r="AA76" s="90" t="str">
        <f>IF(TMInput!Z76&lt;&gt;"", TMInput!Z76, IF(AND($C76=$C77, AA77&lt;&gt;""), AA77, IF(AND($C76=$C78, AA78&lt;&gt;""), AA78, IF(AND($C76=$C79, AA79&lt;&gt;""), AA79, IF(AND($C76=$C80, AA80&lt;&gt;""), AA80, "")))))</f>
        <v/>
      </c>
      <c r="AB76" s="90" t="str">
        <f>IF(TMInput!AA76&lt;&gt;"", TMInput!AA76, IF(AND($C76=$C77, AB77&lt;&gt;""), AB77, IF(AND($C76=$C78, AB78&lt;&gt;""), AB78, IF(AND($C76=$C79, AB79&lt;&gt;""), AB79, IF(AND($C76=$C80, AB80&lt;&gt;""), AB80, "")))))</f>
        <v>BT-196(BT-541)-Lot</v>
      </c>
      <c r="AC76" s="90" t="str">
        <f>IF(TMInput!AB76&lt;&gt;"", TMInput!AB76, IF(AND($C76=$C77, AC77&lt;&gt;""), AC77, IF(AND($C76=$C78, AC78&lt;&gt;""), AC78, IF(AND($C76=$C79, AC79&lt;&gt;""), AC79, IF(AND($C76=$C80, AC80&lt;&gt;""), AC80, "")))))</f>
        <v>Unpublished Justification Description of MG-NonPublishedInformation under ND-LotAwardCriterionNumberUnpublish</v>
      </c>
      <c r="AD76" s="90" t="str">
        <f>IF(TMInput!AC76&lt;&gt;"", TMInput!AC76, IF(AND($C76=$C77, AD77&lt;&gt;""), AD77, IF(AND($C76=$C78, AD78&lt;&gt;""), AD78, IF(AND($C76=$C79, AD79&lt;&gt;""), AD79, IF(AND($C76=$C80, AD80&lt;&gt;""), AD80, "")))))</f>
        <v>BT-196(BT-541)-Lot-Language</v>
      </c>
      <c r="AE76" s="90" t="str">
        <f>IF(TMInput!AD76&lt;&gt;"", TMInput!AD76, IF(AND($C76=$C77, AE77&lt;&gt;""), AE77, IF(AND($C76=$C78, AE78&lt;&gt;""), AE78, IF(AND($C76=$C79, AE79&lt;&gt;""), AE79, IF(AND($C76=$C80, AE80&lt;&gt;""), AE80, "")))))</f>
        <v>Language of Unpublished Justification Description of MG-NonPublishedInformation under ND-LotAwardCriterionNumberUnpublish</v>
      </c>
    </row>
    <row r="77">
      <c r="A77" s="85" t="b">
        <f t="shared" si="1"/>
        <v>0</v>
      </c>
      <c r="B77" s="90" t="str">
        <f>IF(AND(TMInput!A77="",$C77&lt;&gt;""),B76,TMInput!A77)</f>
        <v>ND-LotAwardCriterionWeightNumberUnpublish.rml.ttl</v>
      </c>
      <c r="C77" s="90" t="str">
        <f>TMInput!B77</f>
        <v>tedm:MG-NonPublishedInformation-ND-LotAwardCriterionWeightNumberUnpublish</v>
      </c>
      <c r="D77" s="85" t="str">
        <f>IF(TMInput!C77&lt;&gt;"", TMInput!C77, IF(AND($C77=$C78, D78&lt;&gt;""), D78, IF(AND($C77=$C79, D79&lt;&gt;""), D79, IF(AND($C77=$C80, D80&lt;&gt;""), D80, IF(AND($C77=$C81, D81&lt;&gt;""), D81, "")))))</f>
        <v>MG-NonPublishedInformation</v>
      </c>
      <c r="E77" s="90" t="str">
        <f>IF(TMInput!D77&lt;&gt;"",TMInput!D77,IF(AND($C77=$C78, E78&lt;&gt;""),E78, IF(AND($C77=$C79, E79&lt;&gt;""), E79,"")))</f>
        <v/>
      </c>
      <c r="F77" s="90" t="str">
        <f>IF(TMInput!E77&lt;&gt;"",TMInput!E77,IF(AND($C77=$C78, F78&lt;&gt;""),F78, IF(AND($C77=$C79, F79&lt;&gt;""), F79,"")))</f>
        <v/>
      </c>
      <c r="G77" s="85" t="str">
        <f>IF(TMInput!F77&lt;&gt;"",TMInput!F77,IF(AND($C77=$C78, G78&lt;&gt;""),G78, IF(AND($C77=$C79, G79&lt;&gt;""), G79,"")))</f>
        <v/>
      </c>
      <c r="H77" s="87" t="str">
        <f>TMInput!G77</f>
        <v>1.8</v>
      </c>
      <c r="I77" s="87" t="str">
        <f>TMInput!H77</f>
        <v/>
      </c>
      <c r="J77" s="90" t="str">
        <f>IF(TMInput!$A77="",J76,TMInput!I77)</f>
        <v/>
      </c>
      <c r="K77" s="85" t="str">
        <f>IF(TMInput!J77&lt;&gt;"",TMInput!J77,IF(AND($C77=$C78, K78&lt;&gt;""),K78, IF(AND($C77=$C79, K79&lt;&gt;""), K79,"")))</f>
        <v/>
      </c>
      <c r="L77" s="85" t="str">
        <f>IF(TMInput!K77&lt;&gt;"",TMInput!K77,IF(AND($C77=$C78, L78&lt;&gt;""),L78, IF(AND($C77=$C79, L79&lt;&gt;""), L79,"")))</f>
        <v/>
      </c>
      <c r="M77" s="90" t="str">
        <f>IF(TMInput!L77&lt;&gt;"",TMInput!L77,IF(AND($C77=$C78, M78&lt;&gt;""),M78, IF(AND($C77=$C79, M79&lt;&gt;""), M79,"")))</f>
        <v/>
      </c>
      <c r="N77" s="90" t="str">
        <f>IF(TMInput!M77&lt;&gt;"",TMInput!M77,IF(AND($C77=$C78, N78&lt;&gt;""),N78, IF(AND($C77=$C79, N79&lt;&gt;""), N79,"")))</f>
        <v/>
      </c>
      <c r="O77" s="90" t="str">
        <f>IF(TMInput!N77&lt;&gt;"",TMInput!N77,IF(AND($C77=$C78, O78&lt;&gt;""),O78, IF(AND($C77=$C79, O79&lt;&gt;""), O79,"")))</f>
        <v/>
      </c>
      <c r="P77" s="85" t="str">
        <f>IF(TMInput!O77&lt;&gt;"",TMInput!O77,IF(AND($C77=$C78, P78&lt;&gt;""),P78, IF(AND($C77=$C79, P79&lt;&gt;""), P79,"")))</f>
        <v/>
      </c>
      <c r="Q77" s="90" t="str">
        <f>IF(TMInput!P77&lt;&gt;"",TMInput!P77,IF(AND($C77=$C78, Q78&lt;&gt;""),Q78, IF(AND($C77=$C79, Q79&lt;&gt;""), Q79,"")))</f>
        <v/>
      </c>
      <c r="R77" s="90" t="str">
        <f>IF(TMInput!Q77&lt;&gt;"", TMInput!Q77, IF(AND(OR($C77&amp;$H77=$C78&amp;$H78, $C77&amp;$I77=$C78&amp;$I78), R78&lt;&gt;""), R78, IF(AND(OR($C77&amp;$H77=$C79&amp;$H79, $C77&amp;$I77=$C79&amp;$I79), R79&lt;&gt;""), R79, IF(AND(OR($C77&amp;$H77=$C80&amp;$H80, $C77&amp;$I77=$C80&amp;$I80), R80&lt;&gt;""), R80, IF(AND(OR($C77&amp;$H77=$C81&amp;$H81, $C77&amp;$I77=$C81&amp;$I81), R81&lt;&gt;""), R81, "")))))</f>
        <v>BT-195(BT-541)-Lot-Weight</v>
      </c>
      <c r="S77" s="90" t="str">
        <f>IF(TMInput!R77&lt;&gt;"", TMInput!R77, IF(AND(OR($C77&amp;$H77=$C78&amp;$H78, $C77&amp;$I77=$C78&amp;$I78), S78&lt;&gt;""), S78, IF(AND(OR($C77&amp;$H77=$C79&amp;$H79, $C77&amp;$I77=$C79&amp;$I79), S79&lt;&gt;""), S79, IF(AND(OR($C77&amp;$H77=$C80&amp;$H80, $C77&amp;$I77=$C80&amp;$I80), S80&lt;&gt;""), S80, IF(AND(OR($C77&amp;$H77=$C81&amp;$H81, $C77&amp;$I77=$C81&amp;$I81), S81&lt;&gt;""), S81, "")))))</f>
        <v>The field BT-195(BT-541)-Lot-Weight, Unpublished Identifier, specifies information to generate the URI of the masked property</v>
      </c>
      <c r="T77" s="90" t="str">
        <f>IF(TMInput!S77&lt;&gt;"", TMInput!S77, IF(AND(OR($C77&amp;$H77=$C78&amp;$H78, $C77&amp;$I77=$C78&amp;$I78), T78&lt;&gt;""), T78, IF(AND(OR($C77&amp;$H77=$C79&amp;$H79, $C77&amp;$I77=$C79&amp;$I79), T79&lt;&gt;""), T79, IF(AND(OR($C77&amp;$H77=$C80&amp;$H80, $C77&amp;$I77=$C80&amp;$I80), T80&lt;&gt;""), T80, IF(AND(OR($C77&amp;$H77=$C81&amp;$H81, $C77&amp;$I77=$C81&amp;$I81), T81&lt;&gt;""), T81, "")))))</f>
        <v>efbc:FieldIdentifierCode/text() = 'awa-cri-num'</v>
      </c>
      <c r="U77" s="90" t="str">
        <f>IF(TMInput!T77&lt;&gt;"", TMInput!T77, IF(AND($C77=$C78, U78&lt;&gt;""), U78, IF(AND($C77=$C79, U79&lt;&gt;""), U79, IF(AND($C77=$C80, U80&lt;&gt;""), U80, IF(AND($C77=$C81, U81&lt;&gt;""), U81, "")))))</f>
        <v/>
      </c>
      <c r="V77" s="90" t="str">
        <f>IF(TMInput!U77&lt;&gt;"", TMInput!U77, IF(AND($C77=$C78, V78&lt;&gt;""), V78, IF(AND($C77=$C79, V79&lt;&gt;""), V79, IF(AND($C77=$C80, V80&lt;&gt;""), V80, IF(AND($C77=$C81, V81&lt;&gt;""), V81, "")))))</f>
        <v>BT-197(BT-541)-Lot-Weight</v>
      </c>
      <c r="W77" s="90" t="str">
        <f>IF(TMInput!V77&lt;&gt;"", TMInput!V77, IF(AND($C77=$C78, W78&lt;&gt;""), W78, IF(AND($C77=$C79, W79&lt;&gt;""), W79, IF(AND($C77=$C80, W80&lt;&gt;""), W80, IF(AND($C77=$C81, W81&lt;&gt;""), W81, "")))))</f>
        <v>In BT-197(BT-541)-Lot-Weight, Unpublished Justification Code, we link to the at-voc:non-publication-justification controlled list</v>
      </c>
      <c r="X77" s="90" t="str">
        <f>IF(TMInput!W77&lt;&gt;"", TMInput!W77, IF(AND($C77=$C78, X78&lt;&gt;""), X78, IF(AND($C77=$C79, X79&lt;&gt;""), X79, IF(AND($C77=$C80, X80&lt;&gt;""), X80, IF(AND($C77=$C81, X81&lt;&gt;""), X81, "")))))</f>
        <v>BT-198(BT-541)-Lot-Weight</v>
      </c>
      <c r="Y77" s="90" t="str">
        <f>IF(TMInput!X77&lt;&gt;"", TMInput!X77, IF(AND($C77=$C78, Y78&lt;&gt;""), Y78, IF(AND($C77=$C79, Y79&lt;&gt;""), Y79, IF(AND($C77=$C80, Y80&lt;&gt;""), Y80, IF(AND($C77=$C81, Y81&lt;&gt;""), Y81, "")))))</f>
        <v>Unpublished Access Date</v>
      </c>
      <c r="Z77" s="90" t="str">
        <f>IF(TMInput!Y77&lt;&gt;"", TMInput!Y77, IF(AND($C77=$C78, Z78&lt;&gt;""), Z78, IF(AND($C77=$C79, Z79&lt;&gt;""), Z79, IF(AND($C77=$C80, Z80&lt;&gt;""), Z80, IF(AND($C77=$C81, Z81&lt;&gt;""), Z81, "")))))</f>
        <v>tedm:MG-langString-hasConfidentialityJustification--NonPublishedInformation-ND-LotAwardCriterionWeightNumberUnpublish</v>
      </c>
      <c r="AA77" s="90" t="str">
        <f>IF(TMInput!Z77&lt;&gt;"", TMInput!Z77, IF(AND($C77=$C78, AA78&lt;&gt;""), AA78, IF(AND($C77=$C79, AA79&lt;&gt;""), AA79, IF(AND($C77=$C80, AA80&lt;&gt;""), AA80, IF(AND($C77=$C81, AA81&lt;&gt;""), AA81, "")))))</f>
        <v/>
      </c>
      <c r="AB77" s="90" t="str">
        <f>IF(TMInput!AA77&lt;&gt;"", TMInput!AA77, IF(AND($C77=$C78, AB78&lt;&gt;""), AB78, IF(AND($C77=$C79, AB79&lt;&gt;""), AB79, IF(AND($C77=$C80, AB80&lt;&gt;""), AB80, IF(AND($C77=$C81, AB81&lt;&gt;""), AB81, "")))))</f>
        <v>BT-196(BT-541)-Lot-Weight</v>
      </c>
      <c r="AC77" s="90" t="str">
        <f>IF(TMInput!AB77&lt;&gt;"", TMInput!AB77, IF(AND($C77=$C78, AC78&lt;&gt;""), AC78, IF(AND($C77=$C79, AC79&lt;&gt;""), AC79, IF(AND($C77=$C80, AC80&lt;&gt;""), AC80, IF(AND($C77=$C81, AC81&lt;&gt;""), AC81, "")))))</f>
        <v>Unpublished Justification Description of MG-NonPublishedInformation under ND-LotAwardCriterionWeightNumberUnpublish</v>
      </c>
      <c r="AD77" s="90" t="str">
        <f>IF(TMInput!AC77&lt;&gt;"", TMInput!AC77, IF(AND($C77=$C78, AD78&lt;&gt;""), AD78, IF(AND($C77=$C79, AD79&lt;&gt;""), AD79, IF(AND($C77=$C80, AD80&lt;&gt;""), AD80, IF(AND($C77=$C81, AD81&lt;&gt;""), AD81, "")))))</f>
        <v>BT-196(BT-541)-Lot-Weight-Language</v>
      </c>
      <c r="AE77" s="90" t="str">
        <f>IF(TMInput!AD77&lt;&gt;"", TMInput!AD77, IF(AND($C77=$C78, AE78&lt;&gt;""), AE78, IF(AND($C77=$C79, AE79&lt;&gt;""), AE79, IF(AND($C77=$C80, AE80&lt;&gt;""), AE80, IF(AND($C77=$C81, AE81&lt;&gt;""), AE81, "")))))</f>
        <v>Language of Unpublished Justification Description of MG-NonPublishedInformation under ND-LotAwardCriterionWeightNumberUnpublish</v>
      </c>
    </row>
    <row r="78">
      <c r="A78" s="85" t="b">
        <f t="shared" si="1"/>
        <v>0</v>
      </c>
      <c r="B78" s="90" t="str">
        <f>IF(AND(TMInput!A78="",$C78&lt;&gt;""),B77,TMInput!A78)</f>
        <v>ND-LotAwardCriterionWeightNumberUnpublish.rml.ttl</v>
      </c>
      <c r="C78" s="90" t="str">
        <f>TMInput!B78</f>
        <v>tedm:MG-NonPublishedInformation-ND-LotAwardCriterionNumberUnpublish</v>
      </c>
      <c r="D78" s="85" t="str">
        <f>IF(TMInput!C78&lt;&gt;"", TMInput!C78, IF(AND($C78=$C79, D79&lt;&gt;""), D79, IF(AND($C78=$C80, D80&lt;&gt;""), D80, IF(AND($C78=$C81, D81&lt;&gt;""), D81, IF(AND($C78=$C82, D82&lt;&gt;""), D82, "")))))</f>
        <v/>
      </c>
      <c r="E78" s="90" t="str">
        <f>IF(TMInput!D78&lt;&gt;"",TMInput!D78,IF(AND($C78=$C79, E79&lt;&gt;""),E79, IF(AND($C78=$C80, E80&lt;&gt;""), E80,"")))</f>
        <v/>
      </c>
      <c r="F78" s="90" t="str">
        <f>IF(TMInput!E78&lt;&gt;"",TMInput!E78,IF(AND($C78=$C79, F79&lt;&gt;""),F79, IF(AND($C78=$C80, F80&lt;&gt;""), F80,"")))</f>
        <v/>
      </c>
      <c r="G78" s="85" t="str">
        <f>IF(TMInput!F78&lt;&gt;"",TMInput!F78,IF(AND($C78=$C79, G79&lt;&gt;""),G79, IF(AND($C78=$C80, G80&lt;&gt;""), G80,"")))</f>
        <v/>
      </c>
      <c r="H78" s="87" t="str">
        <f>TMInput!G78</f>
        <v>1.4</v>
      </c>
      <c r="I78" s="87" t="str">
        <f>TMInput!H78</f>
        <v>1.7</v>
      </c>
      <c r="J78" s="90" t="str">
        <f>IF(TMInput!$A78="",J77,TMInput!I78)</f>
        <v/>
      </c>
      <c r="K78" s="85" t="str">
        <f>IF(TMInput!J78&lt;&gt;"",TMInput!J78,IF(AND($C78=$C79, K79&lt;&gt;""),K79, IF(AND($C78=$C80, K80&lt;&gt;""), K80,"")))</f>
        <v/>
      </c>
      <c r="L78" s="85" t="str">
        <f>IF(TMInput!K78&lt;&gt;"",TMInput!K78,IF(AND($C78=$C79, L79&lt;&gt;""),L79, IF(AND($C78=$C80, L80&lt;&gt;""), L80,"")))</f>
        <v/>
      </c>
      <c r="M78" s="90" t="str">
        <f>IF(TMInput!L78&lt;&gt;"",TMInput!L78,IF(AND($C78=$C79, M79&lt;&gt;""),M79, IF(AND($C78=$C80, M80&lt;&gt;""), M80,"")))</f>
        <v/>
      </c>
      <c r="N78" s="90" t="str">
        <f>IF(TMInput!M78&lt;&gt;"",TMInput!M78,IF(AND($C78=$C79, N79&lt;&gt;""),N79, IF(AND($C78=$C80, N80&lt;&gt;""), N80,"")))</f>
        <v/>
      </c>
      <c r="O78" s="90" t="str">
        <f>IF(TMInput!N78&lt;&gt;"",TMInput!N78,IF(AND($C78=$C79, O79&lt;&gt;""),O79, IF(AND($C78=$C80, O80&lt;&gt;""), O80,"")))</f>
        <v/>
      </c>
      <c r="P78" s="85" t="str">
        <f>IF(TMInput!O78&lt;&gt;"",TMInput!O78,IF(AND($C78=$C79, P79&lt;&gt;""),P79, IF(AND($C78=$C80, P80&lt;&gt;""), P80,"")))</f>
        <v/>
      </c>
      <c r="Q78" s="90" t="str">
        <f>IF(TMInput!P78&lt;&gt;"",TMInput!P78,IF(AND($C78=$C79, Q79&lt;&gt;""),Q79, IF(AND($C78=$C80, Q80&lt;&gt;""), Q80,"")))</f>
        <v/>
      </c>
      <c r="R78" s="90" t="str">
        <f>IF(TMInput!Q78&lt;&gt;"", TMInput!Q78, IF(AND(OR($C78&amp;$H78=$C79&amp;$H79, $C78&amp;$I78=$C79&amp;$I79), R79&lt;&gt;""), R79, IF(AND(OR($C78&amp;$H78=$C80&amp;$H80, $C78&amp;$I78=$C80&amp;$I80), R80&lt;&gt;""), R80, IF(AND(OR($C78&amp;$H78=$C81&amp;$H81, $C78&amp;$I78=$C81&amp;$I81), R81&lt;&gt;""), R81, IF(AND(OR($C78&amp;$H78=$C82&amp;$H82, $C78&amp;$I78=$C82&amp;$I82), R82&lt;&gt;""), R82, "")))))</f>
        <v/>
      </c>
      <c r="S78" s="90" t="str">
        <f>IF(TMInput!R78&lt;&gt;"", TMInput!R78, IF(AND(OR($C78&amp;$H78=$C79&amp;$H79, $C78&amp;$I78=$C79&amp;$I79), S79&lt;&gt;""), S79, IF(AND(OR($C78&amp;$H78=$C80&amp;$H80, $C78&amp;$I78=$C80&amp;$I80), S80&lt;&gt;""), S80, IF(AND(OR($C78&amp;$H78=$C81&amp;$H81, $C78&amp;$I78=$C81&amp;$I81), S81&lt;&gt;""), S81, IF(AND(OR($C78&amp;$H78=$C82&amp;$H82, $C78&amp;$I78=$C82&amp;$I82), S82&lt;&gt;""), S82, "")))))</f>
        <v/>
      </c>
      <c r="T78" s="90" t="str">
        <f>IF(TMInput!S78&lt;&gt;"", TMInput!S78, IF(AND(OR($C78&amp;$H78=$C79&amp;$H79, $C78&amp;$I78=$C79&amp;$I79), T79&lt;&gt;""), T79, IF(AND(OR($C78&amp;$H78=$C80&amp;$H80, $C78&amp;$I78=$C80&amp;$I80), T80&lt;&gt;""), T80, IF(AND(OR($C78&amp;$H78=$C81&amp;$H81, $C78&amp;$I78=$C81&amp;$I81), T81&lt;&gt;""), T81, IF(AND(OR($C78&amp;$H78=$C82&amp;$H82, $C78&amp;$I78=$C82&amp;$I82), T82&lt;&gt;""), T82, "")))))</f>
        <v/>
      </c>
      <c r="U78" s="90" t="str">
        <f>IF(TMInput!T78&lt;&gt;"", TMInput!T78, IF(AND($C78=$C79, U79&lt;&gt;""), U79, IF(AND($C78=$C80, U80&lt;&gt;""), U80, IF(AND($C78=$C81, U81&lt;&gt;""), U81, IF(AND($C78=$C82, U82&lt;&gt;""), U82, "")))))</f>
        <v/>
      </c>
      <c r="V78" s="90" t="str">
        <f>IF(TMInput!U78&lt;&gt;"", TMInput!U78, IF(AND($C78=$C79, V79&lt;&gt;""), V79, IF(AND($C78=$C80, V80&lt;&gt;""), V80, IF(AND($C78=$C81, V81&lt;&gt;""), V81, IF(AND($C78=$C82, V82&lt;&gt;""), V82, "")))))</f>
        <v>BT-197(BT-541)-Lot</v>
      </c>
      <c r="W78" s="90" t="str">
        <f>IF(TMInput!V78&lt;&gt;"", TMInput!V78, IF(AND($C78=$C79, W79&lt;&gt;""), W79, IF(AND($C78=$C80, W80&lt;&gt;""), W80, IF(AND($C78=$C81, W81&lt;&gt;""), W81, IF(AND($C78=$C82, W82&lt;&gt;""), W82, "")))))</f>
        <v>In BT-197(BT-541)-Lot, Unpublished Justification Code, we link to the at-voc:non-publication-justification controlled list</v>
      </c>
      <c r="X78" s="90" t="str">
        <f>IF(TMInput!W78&lt;&gt;"", TMInput!W78, IF(AND($C78=$C79, X79&lt;&gt;""), X79, IF(AND($C78=$C80, X80&lt;&gt;""), X80, IF(AND($C78=$C81, X81&lt;&gt;""), X81, IF(AND($C78=$C82, X82&lt;&gt;""), X82, "")))))</f>
        <v>BT-198(BT-541)-Lot</v>
      </c>
      <c r="Y78" s="90" t="str">
        <f>IF(TMInput!X78&lt;&gt;"", TMInput!X78, IF(AND($C78=$C79, Y79&lt;&gt;""), Y79, IF(AND($C78=$C80, Y80&lt;&gt;""), Y80, IF(AND($C78=$C81, Y81&lt;&gt;""), Y81, IF(AND($C78=$C82, Y82&lt;&gt;""), Y82, "")))))</f>
        <v>Unpublished Accessibility Date (Unpublished Access Date below SDK 1.6)</v>
      </c>
      <c r="Z78" s="90" t="str">
        <f>IF(TMInput!Y78&lt;&gt;"", TMInput!Y78, IF(AND($C78=$C79, Z79&lt;&gt;""), Z79, IF(AND($C78=$C80, Z80&lt;&gt;""), Z80, IF(AND($C78=$C81, Z81&lt;&gt;""), Z81, IF(AND($C78=$C82, Z82&lt;&gt;""), Z82, "")))))</f>
        <v>tedm:MG-langString-hasConfidentialityJustification--NonPublishedInformation-ND-LotAwardCriterionNumberUnpublish</v>
      </c>
      <c r="AA78" s="90" t="str">
        <f>IF(TMInput!Z78&lt;&gt;"", TMInput!Z78, IF(AND($C78=$C79, AA79&lt;&gt;""), AA79, IF(AND($C78=$C80, AA80&lt;&gt;""), AA80, IF(AND($C78=$C81, AA81&lt;&gt;""), AA81, IF(AND($C78=$C82, AA82&lt;&gt;""), AA82, "")))))</f>
        <v/>
      </c>
      <c r="AB78" s="90" t="str">
        <f>IF(TMInput!AA78&lt;&gt;"", TMInput!AA78, IF(AND($C78=$C79, AB79&lt;&gt;""), AB79, IF(AND($C78=$C80, AB80&lt;&gt;""), AB80, IF(AND($C78=$C81, AB81&lt;&gt;""), AB81, IF(AND($C78=$C82, AB82&lt;&gt;""), AB82, "")))))</f>
        <v>BT-196(BT-541)-Lot</v>
      </c>
      <c r="AC78" s="90" t="str">
        <f>IF(TMInput!AB78&lt;&gt;"", TMInput!AB78, IF(AND($C78=$C79, AC79&lt;&gt;""), AC79, IF(AND($C78=$C80, AC80&lt;&gt;""), AC80, IF(AND($C78=$C81, AC81&lt;&gt;""), AC81, IF(AND($C78=$C82, AC82&lt;&gt;""), AC82, "")))))</f>
        <v>Unpublished Justification Description of MG-NonPublishedInformation under ND-LotAwardCriterionNumberUnpublish</v>
      </c>
      <c r="AD78" s="90" t="str">
        <f>IF(TMInput!AC78&lt;&gt;"", TMInput!AC78, IF(AND($C78=$C79, AD79&lt;&gt;""), AD79, IF(AND($C78=$C80, AD80&lt;&gt;""), AD80, IF(AND($C78=$C81, AD81&lt;&gt;""), AD81, IF(AND($C78=$C82, AD82&lt;&gt;""), AD82, "")))))</f>
        <v>BT-196(BT-541)-Lot-Language</v>
      </c>
      <c r="AE78" s="90" t="str">
        <f>IF(TMInput!AD78&lt;&gt;"", TMInput!AD78, IF(AND($C78=$C79, AE79&lt;&gt;""), AE79, IF(AND($C78=$C80, AE80&lt;&gt;""), AE80, IF(AND($C78=$C81, AE81&lt;&gt;""), AE81, IF(AND($C78=$C82, AE82&lt;&gt;""), AE82, "")))))</f>
        <v>Language of Unpublished Justification Description of MG-NonPublishedInformation under ND-LotAwardCriterionNumberUnpublish</v>
      </c>
    </row>
    <row r="79">
      <c r="A79" s="85" t="b">
        <f t="shared" si="1"/>
        <v>0</v>
      </c>
      <c r="B79" s="90" t="str">
        <f>IF(AND(TMInput!A79="",$C79&lt;&gt;""),B78,TMInput!A79)</f>
        <v>ND-LotAwardCriterionWeightNumberUnpublish.rml.ttl</v>
      </c>
      <c r="C79" s="90" t="str">
        <f>TMInput!B79</f>
        <v>tedm:MG-NonPublishedInformation-ND-LotAwardCriterionWeightNumberUnpublish</v>
      </c>
      <c r="D79" s="85" t="str">
        <f>IF(TMInput!C79&lt;&gt;"", TMInput!C79, IF(AND($C79=$C80, D80&lt;&gt;""), D80, IF(AND($C79=$C81, D81&lt;&gt;""), D81, IF(AND($C79=$C82, D82&lt;&gt;""), D82, IF(AND($C79=$C83, D83&lt;&gt;""), D83, "")))))</f>
        <v/>
      </c>
      <c r="E79" s="90" t="str">
        <f>IF(TMInput!D79&lt;&gt;"",TMInput!D79,IF(AND($C79=$C80, E80&lt;&gt;""),E80, IF(AND($C79=$C81, E81&lt;&gt;""), E81,"")))</f>
        <v/>
      </c>
      <c r="F79" s="90" t="str">
        <f>IF(TMInput!E79&lt;&gt;"",TMInput!E79,IF(AND($C79=$C80, F80&lt;&gt;""),F80, IF(AND($C79=$C81, F81&lt;&gt;""), F81,"")))</f>
        <v/>
      </c>
      <c r="G79" s="85" t="str">
        <f>IF(TMInput!F79&lt;&gt;"",TMInput!F79,IF(AND($C79=$C80, G80&lt;&gt;""),G80, IF(AND($C79=$C81, G81&lt;&gt;""), G81,"")))</f>
        <v/>
      </c>
      <c r="H79" s="87" t="str">
        <f>TMInput!G79</f>
        <v>1.8</v>
      </c>
      <c r="I79" s="87" t="str">
        <f>TMInput!H79</f>
        <v/>
      </c>
      <c r="J79" s="90" t="str">
        <f>IF(TMInput!$A79="",J78,TMInput!I79)</f>
        <v/>
      </c>
      <c r="K79" s="85" t="str">
        <f>IF(TMInput!J79&lt;&gt;"",TMInput!J79,IF(AND($C79=$C80, K80&lt;&gt;""),K80, IF(AND($C79=$C81, K81&lt;&gt;""), K81,"")))</f>
        <v/>
      </c>
      <c r="L79" s="85" t="str">
        <f>IF(TMInput!K79&lt;&gt;"",TMInput!K79,IF(AND($C79=$C80, L80&lt;&gt;""),L80, IF(AND($C79=$C81, L81&lt;&gt;""), L81,"")))</f>
        <v/>
      </c>
      <c r="M79" s="90" t="str">
        <f>IF(TMInput!L79&lt;&gt;"",TMInput!L79,IF(AND($C79=$C80, M80&lt;&gt;""),M80, IF(AND($C79=$C81, M81&lt;&gt;""), M81,"")))</f>
        <v/>
      </c>
      <c r="N79" s="90" t="str">
        <f>IF(TMInput!M79&lt;&gt;"",TMInput!M79,IF(AND($C79=$C80, N80&lt;&gt;""),N80, IF(AND($C79=$C81, N81&lt;&gt;""), N81,"")))</f>
        <v/>
      </c>
      <c r="O79" s="90" t="str">
        <f>IF(TMInput!N79&lt;&gt;"",TMInput!N79,IF(AND($C79=$C80, O80&lt;&gt;""),O80, IF(AND($C79=$C81, O81&lt;&gt;""), O81,"")))</f>
        <v/>
      </c>
      <c r="P79" s="85" t="str">
        <f>IF(TMInput!O79&lt;&gt;"",TMInput!O79,IF(AND($C79=$C80, P80&lt;&gt;""),P80, IF(AND($C79=$C81, P81&lt;&gt;""), P81,"")))</f>
        <v/>
      </c>
      <c r="Q79" s="90" t="str">
        <f>IF(TMInput!P79&lt;&gt;"",TMInput!P79,IF(AND($C79=$C80, Q80&lt;&gt;""),Q80, IF(AND($C79=$C81, Q81&lt;&gt;""), Q81,"")))</f>
        <v/>
      </c>
      <c r="R79" s="90" t="str">
        <f>IF(TMInput!Q79&lt;&gt;"", TMInput!Q79, IF(AND(OR($C79&amp;$H79=$C80&amp;$H80, $C79&amp;$I79=$C80&amp;$I80), R80&lt;&gt;""), R80, IF(AND(OR($C79&amp;$H79=$C81&amp;$H81, $C79&amp;$I79=$C81&amp;$I81), R81&lt;&gt;""), R81, IF(AND(OR($C79&amp;$H79=$C82&amp;$H82, $C79&amp;$I79=$C82&amp;$I82), R82&lt;&gt;""), R82, IF(AND(OR($C79&amp;$H79=$C83&amp;$H83, $C79&amp;$I79=$C83&amp;$I83), R83&lt;&gt;""), R83, "")))))</f>
        <v/>
      </c>
      <c r="S79" s="90" t="str">
        <f>IF(TMInput!R79&lt;&gt;"", TMInput!R79, IF(AND(OR($C79&amp;$H79=$C80&amp;$H80, $C79&amp;$I79=$C80&amp;$I80), S80&lt;&gt;""), S80, IF(AND(OR($C79&amp;$H79=$C81&amp;$H81, $C79&amp;$I79=$C81&amp;$I81), S81&lt;&gt;""), S81, IF(AND(OR($C79&amp;$H79=$C82&amp;$H82, $C79&amp;$I79=$C82&amp;$I82), S82&lt;&gt;""), S82, IF(AND(OR($C79&amp;$H79=$C83&amp;$H83, $C79&amp;$I79=$C83&amp;$I83), S83&lt;&gt;""), S83, "")))))</f>
        <v/>
      </c>
      <c r="T79" s="90" t="str">
        <f>IF(TMInput!S79&lt;&gt;"", TMInput!S79, IF(AND(OR($C79&amp;$H79=$C80&amp;$H80, $C79&amp;$I79=$C80&amp;$I80), T80&lt;&gt;""), T80, IF(AND(OR($C79&amp;$H79=$C81&amp;$H81, $C79&amp;$I79=$C81&amp;$I81), T81&lt;&gt;""), T81, IF(AND(OR($C79&amp;$H79=$C82&amp;$H82, $C79&amp;$I79=$C82&amp;$I82), T82&lt;&gt;""), T82, IF(AND(OR($C79&amp;$H79=$C83&amp;$H83, $C79&amp;$I79=$C83&amp;$I83), T83&lt;&gt;""), T83, "")))))</f>
        <v/>
      </c>
      <c r="U79" s="90" t="str">
        <f>IF(TMInput!T79&lt;&gt;"", TMInput!T79, IF(AND($C79=$C80, U80&lt;&gt;""), U80, IF(AND($C79=$C81, U81&lt;&gt;""), U81, IF(AND($C79=$C82, U82&lt;&gt;""), U82, IF(AND($C79=$C83, U83&lt;&gt;""), U83, "")))))</f>
        <v/>
      </c>
      <c r="V79" s="90" t="str">
        <f>IF(TMInput!U79&lt;&gt;"", TMInput!U79, IF(AND($C79=$C80, V80&lt;&gt;""), V80, IF(AND($C79=$C81, V81&lt;&gt;""), V81, IF(AND($C79=$C82, V82&lt;&gt;""), V82, IF(AND($C79=$C83, V83&lt;&gt;""), V83, "")))))</f>
        <v>BT-197(BT-541)-Lot-Weight</v>
      </c>
      <c r="W79" s="90" t="str">
        <f>IF(TMInput!V79&lt;&gt;"", TMInput!V79, IF(AND($C79=$C80, W80&lt;&gt;""), W80, IF(AND($C79=$C81, W81&lt;&gt;""), W81, IF(AND($C79=$C82, W82&lt;&gt;""), W82, IF(AND($C79=$C83, W83&lt;&gt;""), W83, "")))))</f>
        <v>In BT-197(BT-541)-Lot-Weight, Unpublished Justification Code, we link to the at-voc:non-publication-justification controlled list</v>
      </c>
      <c r="X79" s="90" t="str">
        <f>IF(TMInput!W79&lt;&gt;"", TMInput!W79, IF(AND($C79=$C80, X80&lt;&gt;""), X80, IF(AND($C79=$C81, X81&lt;&gt;""), X81, IF(AND($C79=$C82, X82&lt;&gt;""), X82, IF(AND($C79=$C83, X83&lt;&gt;""), X83, "")))))</f>
        <v>BT-198(BT-541)-Lot-Weight</v>
      </c>
      <c r="Y79" s="90" t="str">
        <f>IF(TMInput!X79&lt;&gt;"", TMInput!X79, IF(AND($C79=$C80, Y80&lt;&gt;""), Y80, IF(AND($C79=$C81, Y81&lt;&gt;""), Y81, IF(AND($C79=$C82, Y82&lt;&gt;""), Y82, IF(AND($C79=$C83, Y83&lt;&gt;""), Y83, "")))))</f>
        <v>Unpublished Access Date</v>
      </c>
      <c r="Z79" s="90" t="str">
        <f>IF(TMInput!Y79&lt;&gt;"", TMInput!Y79, IF(AND($C79=$C80, Z80&lt;&gt;""), Z80, IF(AND($C79=$C81, Z81&lt;&gt;""), Z81, IF(AND($C79=$C82, Z82&lt;&gt;""), Z82, IF(AND($C79=$C83, Z83&lt;&gt;""), Z83, "")))))</f>
        <v>tedm:MG-langString-hasConfidentialityJustification--NonPublishedInformation-ND-LotAwardCriterionWeightNumberUnpublish</v>
      </c>
      <c r="AA79" s="90" t="str">
        <f>IF(TMInput!Z79&lt;&gt;"", TMInput!Z79, IF(AND($C79=$C80, AA80&lt;&gt;""), AA80, IF(AND($C79=$C81, AA81&lt;&gt;""), AA81, IF(AND($C79=$C82, AA82&lt;&gt;""), AA82, IF(AND($C79=$C83, AA83&lt;&gt;""), AA83, "")))))</f>
        <v/>
      </c>
      <c r="AB79" s="90" t="str">
        <f>IF(TMInput!AA79&lt;&gt;"", TMInput!AA79, IF(AND($C79=$C80, AB80&lt;&gt;""), AB80, IF(AND($C79=$C81, AB81&lt;&gt;""), AB81, IF(AND($C79=$C82, AB82&lt;&gt;""), AB82, IF(AND($C79=$C83, AB83&lt;&gt;""), AB83, "")))))</f>
        <v>BT-196(BT-541)-Lot-Weight</v>
      </c>
      <c r="AC79" s="90" t="str">
        <f>IF(TMInput!AB79&lt;&gt;"", TMInput!AB79, IF(AND($C79=$C80, AC80&lt;&gt;""), AC80, IF(AND($C79=$C81, AC81&lt;&gt;""), AC81, IF(AND($C79=$C82, AC82&lt;&gt;""), AC82, IF(AND($C79=$C83, AC83&lt;&gt;""), AC83, "")))))</f>
        <v>Unpublished Justification Description of MG-NonPublishedInformation under ND-LotAwardCriterionWeightNumberUnpublish</v>
      </c>
      <c r="AD79" s="90" t="str">
        <f>IF(TMInput!AC79&lt;&gt;"", TMInput!AC79, IF(AND($C79=$C80, AD80&lt;&gt;""), AD80, IF(AND($C79=$C81, AD81&lt;&gt;""), AD81, IF(AND($C79=$C82, AD82&lt;&gt;""), AD82, IF(AND($C79=$C83, AD83&lt;&gt;""), AD83, "")))))</f>
        <v>BT-196(BT-541)-Lot-Weight-Language</v>
      </c>
      <c r="AE79" s="90" t="str">
        <f>IF(TMInput!AD79&lt;&gt;"", TMInput!AD79, IF(AND($C79=$C80, AE80&lt;&gt;""), AE80, IF(AND($C79=$C81, AE81&lt;&gt;""), AE81, IF(AND($C79=$C82, AE82&lt;&gt;""), AE82, IF(AND($C79=$C83, AE83&lt;&gt;""), AE83, "")))))</f>
        <v>Language of Unpublished Justification Description of MG-NonPublishedInformation under ND-LotAwardCriterionWeightNumberUnpublish</v>
      </c>
    </row>
    <row r="80">
      <c r="A80" s="85" t="b">
        <f t="shared" si="1"/>
        <v>0</v>
      </c>
      <c r="B80" s="90" t="str">
        <f>IF(AND(TMInput!A80="",$C80&lt;&gt;""),B79,TMInput!A80)</f>
        <v>ND-LotAwardCriterionWeightNumberUnpublish.rml.ttl</v>
      </c>
      <c r="C80" s="90" t="str">
        <f>TMInput!B80</f>
        <v>tedm:MG-NonPublishedInformation-ND-LotAwardCriterionNumberUnpublish</v>
      </c>
      <c r="D80" s="85" t="str">
        <f>IF(TMInput!C80&lt;&gt;"", TMInput!C80, IF(AND($C80=$C81, D81&lt;&gt;""), D81, IF(AND($C80=$C82, D82&lt;&gt;""), D82, IF(AND($C80=$C83, D83&lt;&gt;""), D83, IF(AND($C80=$C84, D84&lt;&gt;""), D84, "")))))</f>
        <v/>
      </c>
      <c r="E80" s="90" t="str">
        <f>IF(TMInput!D80&lt;&gt;"",TMInput!D80,IF(AND($C80=$C81, E81&lt;&gt;""),E81, IF(AND($C80=$C82, E82&lt;&gt;""), E82,"")))</f>
        <v/>
      </c>
      <c r="F80" s="90" t="str">
        <f>IF(TMInput!E80&lt;&gt;"",TMInput!E80,IF(AND($C80=$C81, F81&lt;&gt;""),F81, IF(AND($C80=$C82, F82&lt;&gt;""), F82,"")))</f>
        <v/>
      </c>
      <c r="G80" s="85" t="str">
        <f>IF(TMInput!F80&lt;&gt;"",TMInput!F80,IF(AND($C80=$C81, G81&lt;&gt;""),G81, IF(AND($C80=$C82, G82&lt;&gt;""), G82,"")))</f>
        <v/>
      </c>
      <c r="H80" s="87" t="str">
        <f>TMInput!G80</f>
        <v>1.4</v>
      </c>
      <c r="I80" s="87" t="str">
        <f>TMInput!H80</f>
        <v>1.7</v>
      </c>
      <c r="J80" s="90" t="str">
        <f>IF(TMInput!$A80="",J79,TMInput!I80)</f>
        <v/>
      </c>
      <c r="K80" s="85" t="str">
        <f>IF(TMInput!J80&lt;&gt;"",TMInput!J80,IF(AND($C80=$C81, K81&lt;&gt;""),K81, IF(AND($C80=$C82, K82&lt;&gt;""), K82,"")))</f>
        <v/>
      </c>
      <c r="L80" s="85" t="str">
        <f>IF(TMInput!K80&lt;&gt;"",TMInput!K80,IF(AND($C80=$C81, L81&lt;&gt;""),L81, IF(AND($C80=$C82, L82&lt;&gt;""), L82,"")))</f>
        <v/>
      </c>
      <c r="M80" s="90" t="str">
        <f>IF(TMInput!L80&lt;&gt;"",TMInput!L80,IF(AND($C80=$C81, M81&lt;&gt;""),M81, IF(AND($C80=$C82, M82&lt;&gt;""), M82,"")))</f>
        <v/>
      </c>
      <c r="N80" s="90" t="str">
        <f>IF(TMInput!M80&lt;&gt;"",TMInput!M80,IF(AND($C80=$C81, N81&lt;&gt;""),N81, IF(AND($C80=$C82, N82&lt;&gt;""), N82,"")))</f>
        <v/>
      </c>
      <c r="O80" s="90" t="str">
        <f>IF(TMInput!N80&lt;&gt;"",TMInput!N80,IF(AND($C80=$C81, O81&lt;&gt;""),O81, IF(AND($C80=$C82, O82&lt;&gt;""), O82,"")))</f>
        <v/>
      </c>
      <c r="P80" s="85" t="str">
        <f>IF(TMInput!O80&lt;&gt;"",TMInput!O80,IF(AND($C80=$C81, P81&lt;&gt;""),P81, IF(AND($C80=$C82, P82&lt;&gt;""), P82,"")))</f>
        <v/>
      </c>
      <c r="Q80" s="90" t="str">
        <f>IF(TMInput!P80&lt;&gt;"",TMInput!P80,IF(AND($C80=$C81, Q81&lt;&gt;""),Q81, IF(AND($C80=$C82, Q82&lt;&gt;""), Q82,"")))</f>
        <v/>
      </c>
      <c r="R80" s="90" t="str">
        <f>IF(TMInput!Q80&lt;&gt;"", TMInput!Q80, IF(AND(OR($C80&amp;$H80=$C81&amp;$H81, $C80&amp;$I80=$C81&amp;$I81), R81&lt;&gt;""), R81, IF(AND(OR($C80&amp;$H80=$C82&amp;$H82, $C80&amp;$I80=$C82&amp;$I82), R82&lt;&gt;""), R82, IF(AND(OR($C80&amp;$H80=$C83&amp;$H83, $C80&amp;$I80=$C83&amp;$I83), R83&lt;&gt;""), R83, IF(AND(OR($C80&amp;$H80=$C84&amp;$H84, $C80&amp;$I80=$C84&amp;$I84), R84&lt;&gt;""), R84, "")))))</f>
        <v/>
      </c>
      <c r="S80" s="90" t="str">
        <f>IF(TMInput!R80&lt;&gt;"", TMInput!R80, IF(AND(OR($C80&amp;$H80=$C81&amp;$H81, $C80&amp;$I80=$C81&amp;$I81), S81&lt;&gt;""), S81, IF(AND(OR($C80&amp;$H80=$C82&amp;$H82, $C80&amp;$I80=$C82&amp;$I82), S82&lt;&gt;""), S82, IF(AND(OR($C80&amp;$H80=$C83&amp;$H83, $C80&amp;$I80=$C83&amp;$I83), S83&lt;&gt;""), S83, IF(AND(OR($C80&amp;$H80=$C84&amp;$H84, $C80&amp;$I80=$C84&amp;$I84), S84&lt;&gt;""), S84, "")))))</f>
        <v/>
      </c>
      <c r="T80" s="90" t="str">
        <f>IF(TMInput!S80&lt;&gt;"", TMInput!S80, IF(AND(OR($C80&amp;$H80=$C81&amp;$H81, $C80&amp;$I80=$C81&amp;$I81), T81&lt;&gt;""), T81, IF(AND(OR($C80&amp;$H80=$C82&amp;$H82, $C80&amp;$I80=$C82&amp;$I82), T82&lt;&gt;""), T82, IF(AND(OR($C80&amp;$H80=$C83&amp;$H83, $C80&amp;$I80=$C83&amp;$I83), T83&lt;&gt;""), T83, IF(AND(OR($C80&amp;$H80=$C84&amp;$H84, $C80&amp;$I80=$C84&amp;$I84), T84&lt;&gt;""), T84, "")))))</f>
        <v/>
      </c>
      <c r="U80" s="90" t="str">
        <f>IF(TMInput!T80&lt;&gt;"", TMInput!T80, IF(AND($C80=$C81, U81&lt;&gt;""), U81, IF(AND($C80=$C82, U82&lt;&gt;""), U82, IF(AND($C80=$C83, U83&lt;&gt;""), U83, IF(AND($C80=$C84, U84&lt;&gt;""), U84, "")))))</f>
        <v/>
      </c>
      <c r="V80" s="90" t="str">
        <f>IF(TMInput!U80&lt;&gt;"", TMInput!U80, IF(AND($C80=$C81, V81&lt;&gt;""), V81, IF(AND($C80=$C82, V82&lt;&gt;""), V82, IF(AND($C80=$C83, V83&lt;&gt;""), V83, IF(AND($C80=$C84, V84&lt;&gt;""), V84, "")))))</f>
        <v>BT-197(BT-541)-Lot</v>
      </c>
      <c r="W80" s="90" t="str">
        <f>IF(TMInput!V80&lt;&gt;"", TMInput!V80, IF(AND($C80=$C81, W81&lt;&gt;""), W81, IF(AND($C80=$C82, W82&lt;&gt;""), W82, IF(AND($C80=$C83, W83&lt;&gt;""), W83, IF(AND($C80=$C84, W84&lt;&gt;""), W84, "")))))</f>
        <v>In BT-197(BT-541)-Lot, Unpublished Justification Code, we link to the at-voc:non-publication-justification controlled list</v>
      </c>
      <c r="X80" s="90" t="str">
        <f>IF(TMInput!W80&lt;&gt;"", TMInput!W80, IF(AND($C80=$C81, X81&lt;&gt;""), X81, IF(AND($C80=$C82, X82&lt;&gt;""), X82, IF(AND($C80=$C83, X83&lt;&gt;""), X83, IF(AND($C80=$C84, X84&lt;&gt;""), X84, "")))))</f>
        <v>BT-198(BT-541)-Lot</v>
      </c>
      <c r="Y80" s="90" t="str">
        <f>IF(TMInput!X80&lt;&gt;"", TMInput!X80, IF(AND($C80=$C81, Y81&lt;&gt;""), Y81, IF(AND($C80=$C82, Y82&lt;&gt;""), Y82, IF(AND($C80=$C83, Y83&lt;&gt;""), Y83, IF(AND($C80=$C84, Y84&lt;&gt;""), Y84, "")))))</f>
        <v>Unpublished Accessibility Date (Unpublished Access Date below SDK 1.6)</v>
      </c>
      <c r="Z80" s="90" t="str">
        <f>IF(TMInput!Y80&lt;&gt;"", TMInput!Y80, IF(AND($C80=$C81, Z81&lt;&gt;""), Z81, IF(AND($C80=$C82, Z82&lt;&gt;""), Z82, IF(AND($C80=$C83, Z83&lt;&gt;""), Z83, IF(AND($C80=$C84, Z84&lt;&gt;""), Z84, "")))))</f>
        <v>tedm:MG-langString-hasConfidentialityJustification--NonPublishedInformation-ND-LotAwardCriterionNumberUnpublish</v>
      </c>
      <c r="AA80" s="90" t="str">
        <f>IF(TMInput!Z80&lt;&gt;"", TMInput!Z80, IF(AND($C80=$C81, AA81&lt;&gt;""), AA81, IF(AND($C80=$C82, AA82&lt;&gt;""), AA82, IF(AND($C80=$C83, AA83&lt;&gt;""), AA83, IF(AND($C80=$C84, AA84&lt;&gt;""), AA84, "")))))</f>
        <v/>
      </c>
      <c r="AB80" s="90" t="str">
        <f>IF(TMInput!AA80&lt;&gt;"", TMInput!AA80, IF(AND($C80=$C81, AB81&lt;&gt;""), AB81, IF(AND($C80=$C82, AB82&lt;&gt;""), AB82, IF(AND($C80=$C83, AB83&lt;&gt;""), AB83, IF(AND($C80=$C84, AB84&lt;&gt;""), AB84, "")))))</f>
        <v/>
      </c>
      <c r="AC80" s="90" t="str">
        <f>IF(TMInput!AB80&lt;&gt;"", TMInput!AB80, IF(AND($C80=$C81, AC81&lt;&gt;""), AC81, IF(AND($C80=$C82, AC82&lt;&gt;""), AC82, IF(AND($C80=$C83, AC83&lt;&gt;""), AC83, IF(AND($C80=$C84, AC84&lt;&gt;""), AC84, "")))))</f>
        <v/>
      </c>
      <c r="AD80" s="90" t="str">
        <f>IF(TMInput!AC80&lt;&gt;"", TMInput!AC80, IF(AND($C80=$C81, AD81&lt;&gt;""), AD81, IF(AND($C80=$C82, AD82&lt;&gt;""), AD82, IF(AND($C80=$C83, AD83&lt;&gt;""), AD83, IF(AND($C80=$C84, AD84&lt;&gt;""), AD84, "")))))</f>
        <v/>
      </c>
      <c r="AE80" s="90" t="str">
        <f>IF(TMInput!AD80&lt;&gt;"", TMInput!AD80, IF(AND($C80=$C81, AE81&lt;&gt;""), AE81, IF(AND($C80=$C82, AE82&lt;&gt;""), AE82, IF(AND($C80=$C83, AE83&lt;&gt;""), AE83, IF(AND($C80=$C84, AE84&lt;&gt;""), AE84, "")))))</f>
        <v/>
      </c>
    </row>
    <row r="81">
      <c r="A81" s="85" t="b">
        <f t="shared" si="1"/>
        <v>0</v>
      </c>
      <c r="B81" s="90" t="str">
        <f>IF(AND(TMInput!A81="",$C81&lt;&gt;""),B80,TMInput!A81)</f>
        <v>ND-LotAwardCriterionWeightNumberUnpublish.rml.ttl</v>
      </c>
      <c r="C81" s="90" t="str">
        <f>TMInput!B81</f>
        <v>tedm:MG-NonPublishedInformation-ND-LotAwardCriterionWeightNumberUnpublish</v>
      </c>
      <c r="D81" s="85" t="str">
        <f>IF(TMInput!C81&lt;&gt;"", TMInput!C81, IF(AND($C81=$C82, D82&lt;&gt;""), D82, IF(AND($C81=$C83, D83&lt;&gt;""), D83, IF(AND($C81=$C84, D84&lt;&gt;""), D84, IF(AND($C81=$C85, D85&lt;&gt;""), D85, "")))))</f>
        <v/>
      </c>
      <c r="E81" s="90" t="str">
        <f>IF(TMInput!D81&lt;&gt;"",TMInput!D81,IF(AND($C81=$C82, E82&lt;&gt;""),E82, IF(AND($C81=$C83, E83&lt;&gt;""), E83,"")))</f>
        <v/>
      </c>
      <c r="F81" s="90" t="str">
        <f>IF(TMInput!E81&lt;&gt;"",TMInput!E81,IF(AND($C81=$C82, F82&lt;&gt;""),F82, IF(AND($C81=$C83, F83&lt;&gt;""), F83,"")))</f>
        <v/>
      </c>
      <c r="G81" s="85" t="str">
        <f>IF(TMInput!F81&lt;&gt;"",TMInput!F81,IF(AND($C81=$C82, G82&lt;&gt;""),G82, IF(AND($C81=$C83, G83&lt;&gt;""), G83,"")))</f>
        <v/>
      </c>
      <c r="H81" s="87" t="str">
        <f>TMInput!G81</f>
        <v>1.8</v>
      </c>
      <c r="I81" s="87" t="str">
        <f>TMInput!H81</f>
        <v/>
      </c>
      <c r="J81" s="90" t="str">
        <f>IF(TMInput!$A81="",J80,TMInput!I81)</f>
        <v/>
      </c>
      <c r="K81" s="85" t="str">
        <f>IF(TMInput!J81&lt;&gt;"",TMInput!J81,IF(AND($C81=$C82, K82&lt;&gt;""),K82, IF(AND($C81=$C83, K83&lt;&gt;""), K83,"")))</f>
        <v/>
      </c>
      <c r="L81" s="85" t="str">
        <f>IF(TMInput!K81&lt;&gt;"",TMInput!K81,IF(AND($C81=$C82, L82&lt;&gt;""),L82, IF(AND($C81=$C83, L83&lt;&gt;""), L83,"")))</f>
        <v/>
      </c>
      <c r="M81" s="90" t="str">
        <f>IF(TMInput!L81&lt;&gt;"",TMInput!L81,IF(AND($C81=$C82, M82&lt;&gt;""),M82, IF(AND($C81=$C83, M83&lt;&gt;""), M83,"")))</f>
        <v/>
      </c>
      <c r="N81" s="90" t="str">
        <f>IF(TMInput!M81&lt;&gt;"",TMInput!M81,IF(AND($C81=$C82, N82&lt;&gt;""),N82, IF(AND($C81=$C83, N83&lt;&gt;""), N83,"")))</f>
        <v/>
      </c>
      <c r="O81" s="90" t="str">
        <f>IF(TMInput!N81&lt;&gt;"",TMInput!N81,IF(AND($C81=$C82, O82&lt;&gt;""),O82, IF(AND($C81=$C83, O83&lt;&gt;""), O83,"")))</f>
        <v/>
      </c>
      <c r="P81" s="85" t="str">
        <f>IF(TMInput!O81&lt;&gt;"",TMInput!O81,IF(AND($C81=$C82, P82&lt;&gt;""),P82, IF(AND($C81=$C83, P83&lt;&gt;""), P83,"")))</f>
        <v/>
      </c>
      <c r="Q81" s="90" t="str">
        <f>IF(TMInput!P81&lt;&gt;"",TMInput!P81,IF(AND($C81=$C82, Q82&lt;&gt;""),Q82, IF(AND($C81=$C83, Q83&lt;&gt;""), Q83,"")))</f>
        <v/>
      </c>
      <c r="R81" s="90" t="str">
        <f>IF(TMInput!Q81&lt;&gt;"", TMInput!Q81, IF(AND(OR($C81&amp;$H81=$C82&amp;$H82, $C81&amp;$I81=$C82&amp;$I82), R82&lt;&gt;""), R82, IF(AND(OR($C81&amp;$H81=$C83&amp;$H83, $C81&amp;$I81=$C83&amp;$I83), R83&lt;&gt;""), R83, IF(AND(OR($C81&amp;$H81=$C84&amp;$H84, $C81&amp;$I81=$C84&amp;$I84), R84&lt;&gt;""), R84, IF(AND(OR($C81&amp;$H81=$C85&amp;$H85, $C81&amp;$I81=$C85&amp;$I85), R85&lt;&gt;""), R85, "")))))</f>
        <v/>
      </c>
      <c r="S81" s="90" t="str">
        <f>IF(TMInput!R81&lt;&gt;"", TMInput!R81, IF(AND(OR($C81&amp;$H81=$C82&amp;$H82, $C81&amp;$I81=$C82&amp;$I82), S82&lt;&gt;""), S82, IF(AND(OR($C81&amp;$H81=$C83&amp;$H83, $C81&amp;$I81=$C83&amp;$I83), S83&lt;&gt;""), S83, IF(AND(OR($C81&amp;$H81=$C84&amp;$H84, $C81&amp;$I81=$C84&amp;$I84), S84&lt;&gt;""), S84, IF(AND(OR($C81&amp;$H81=$C85&amp;$H85, $C81&amp;$I81=$C85&amp;$I85), S85&lt;&gt;""), S85, "")))))</f>
        <v/>
      </c>
      <c r="T81" s="90" t="str">
        <f>IF(TMInput!S81&lt;&gt;"", TMInput!S81, IF(AND(OR($C81&amp;$H81=$C82&amp;$H82, $C81&amp;$I81=$C82&amp;$I82), T82&lt;&gt;""), T82, IF(AND(OR($C81&amp;$H81=$C83&amp;$H83, $C81&amp;$I81=$C83&amp;$I83), T83&lt;&gt;""), T83, IF(AND(OR($C81&amp;$H81=$C84&amp;$H84, $C81&amp;$I81=$C84&amp;$I84), T84&lt;&gt;""), T84, IF(AND(OR($C81&amp;$H81=$C85&amp;$H85, $C81&amp;$I81=$C85&amp;$I85), T85&lt;&gt;""), T85, "")))))</f>
        <v/>
      </c>
      <c r="U81" s="90" t="str">
        <f>IF(TMInput!T81&lt;&gt;"", TMInput!T81, IF(AND($C81=$C82, U82&lt;&gt;""), U82, IF(AND($C81=$C83, U83&lt;&gt;""), U83, IF(AND($C81=$C84, U84&lt;&gt;""), U84, IF(AND($C81=$C85, U85&lt;&gt;""), U85, "")))))</f>
        <v/>
      </c>
      <c r="V81" s="90" t="str">
        <f>IF(TMInput!U81&lt;&gt;"", TMInput!U81, IF(AND($C81=$C82, V82&lt;&gt;""), V82, IF(AND($C81=$C83, V83&lt;&gt;""), V83, IF(AND($C81=$C84, V84&lt;&gt;""), V84, IF(AND($C81=$C85, V85&lt;&gt;""), V85, "")))))</f>
        <v>BT-197(BT-541)-Lot-Weight</v>
      </c>
      <c r="W81" s="90" t="str">
        <f>IF(TMInput!V81&lt;&gt;"", TMInput!V81, IF(AND($C81=$C82, W82&lt;&gt;""), W82, IF(AND($C81=$C83, W83&lt;&gt;""), W83, IF(AND($C81=$C84, W84&lt;&gt;""), W84, IF(AND($C81=$C85, W85&lt;&gt;""), W85, "")))))</f>
        <v>In BT-197(BT-541)-Lot-Weight, Unpublished Justification Code, we link to the at-voc:non-publication-justification controlled list</v>
      </c>
      <c r="X81" s="90" t="str">
        <f>IF(TMInput!W81&lt;&gt;"", TMInput!W81, IF(AND($C81=$C82, X82&lt;&gt;""), X82, IF(AND($C81=$C83, X83&lt;&gt;""), X83, IF(AND($C81=$C84, X84&lt;&gt;""), X84, IF(AND($C81=$C85, X85&lt;&gt;""), X85, "")))))</f>
        <v>BT-198(BT-541)-Lot-Weight</v>
      </c>
      <c r="Y81" s="90" t="str">
        <f>IF(TMInput!X81&lt;&gt;"", TMInput!X81, IF(AND($C81=$C82, Y82&lt;&gt;""), Y82, IF(AND($C81=$C83, Y83&lt;&gt;""), Y83, IF(AND($C81=$C84, Y84&lt;&gt;""), Y84, IF(AND($C81=$C85, Y85&lt;&gt;""), Y85, "")))))</f>
        <v>Unpublished Access Date</v>
      </c>
      <c r="Z81" s="90" t="str">
        <f>IF(TMInput!Y81&lt;&gt;"", TMInput!Y81, IF(AND($C81=$C82, Z82&lt;&gt;""), Z82, IF(AND($C81=$C83, Z83&lt;&gt;""), Z83, IF(AND($C81=$C84, Z84&lt;&gt;""), Z84, IF(AND($C81=$C85, Z85&lt;&gt;""), Z85, "")))))</f>
        <v>tedm:MG-langString-hasConfidentialityJustification--NonPublishedInformation-ND-LotAwardCriterionWeightNumberUnpublish</v>
      </c>
      <c r="AA81" s="90" t="str">
        <f>IF(TMInput!Z81&lt;&gt;"", TMInput!Z81, IF(AND($C81=$C82, AA82&lt;&gt;""), AA82, IF(AND($C81=$C83, AA83&lt;&gt;""), AA83, IF(AND($C81=$C84, AA84&lt;&gt;""), AA84, IF(AND($C81=$C85, AA85&lt;&gt;""), AA85, "")))))</f>
        <v/>
      </c>
      <c r="AB81" s="90" t="str">
        <f>IF(TMInput!AA81&lt;&gt;"", TMInput!AA81, IF(AND($C81=$C82, AB82&lt;&gt;""), AB82, IF(AND($C81=$C83, AB83&lt;&gt;""), AB83, IF(AND($C81=$C84, AB84&lt;&gt;""), AB84, IF(AND($C81=$C85, AB85&lt;&gt;""), AB85, "")))))</f>
        <v/>
      </c>
      <c r="AC81" s="90" t="str">
        <f>IF(TMInput!AB81&lt;&gt;"", TMInput!AB81, IF(AND($C81=$C82, AC82&lt;&gt;""), AC82, IF(AND($C81=$C83, AC83&lt;&gt;""), AC83, IF(AND($C81=$C84, AC84&lt;&gt;""), AC84, IF(AND($C81=$C85, AC85&lt;&gt;""), AC85, "")))))</f>
        <v/>
      </c>
      <c r="AD81" s="90" t="str">
        <f>IF(TMInput!AC81&lt;&gt;"", TMInput!AC81, IF(AND($C81=$C82, AD82&lt;&gt;""), AD82, IF(AND($C81=$C83, AD83&lt;&gt;""), AD83, IF(AND($C81=$C84, AD84&lt;&gt;""), AD84, IF(AND($C81=$C85, AD85&lt;&gt;""), AD85, "")))))</f>
        <v/>
      </c>
      <c r="AE81" s="90" t="str">
        <f>IF(TMInput!AD81&lt;&gt;"", TMInput!AD81, IF(AND($C81=$C82, AE82&lt;&gt;""), AE82, IF(AND($C81=$C83, AE83&lt;&gt;""), AE83, IF(AND($C81=$C84, AE84&lt;&gt;""), AE84, IF(AND($C81=$C85, AE85&lt;&gt;""), AE85, "")))))</f>
        <v/>
      </c>
    </row>
    <row r="82">
      <c r="A82" s="85" t="b">
        <f t="shared" si="1"/>
        <v>0</v>
      </c>
      <c r="B82" s="90" t="str">
        <f>IF(AND(TMInput!A82="",$C82&lt;&gt;""),B81,TMInput!A82)</f>
        <v>ND-LotAwardCriterionWeightNumberUnpublish.rml.ttl</v>
      </c>
      <c r="C82" s="90" t="str">
        <f>TMInput!B82</f>
        <v>tedm:MG-NonPublishedInformation-ND-LotAwardCriterionNumberUnpublish</v>
      </c>
      <c r="D82" s="85" t="str">
        <f>IF(TMInput!C82&lt;&gt;"", TMInput!C82, IF(AND($C82=$C83, D83&lt;&gt;""), D83, IF(AND($C82=$C84, D84&lt;&gt;""), D84, IF(AND($C82=$C85, D85&lt;&gt;""), D85, IF(AND($C82=$C86, D86&lt;&gt;""), D86, "")))))</f>
        <v/>
      </c>
      <c r="E82" s="90" t="str">
        <f>IF(TMInput!D82&lt;&gt;"",TMInput!D82,IF(AND($C82=$C83, E83&lt;&gt;""),E83, IF(AND($C82=$C84, E84&lt;&gt;""), E84,"")))</f>
        <v/>
      </c>
      <c r="F82" s="90" t="str">
        <f>IF(TMInput!E82&lt;&gt;"",TMInput!E82,IF(AND($C82=$C83, F83&lt;&gt;""),F83, IF(AND($C82=$C84, F84&lt;&gt;""), F84,"")))</f>
        <v/>
      </c>
      <c r="G82" s="85" t="str">
        <f>IF(TMInput!F82&lt;&gt;"",TMInput!F82,IF(AND($C82=$C83, G83&lt;&gt;""),G83, IF(AND($C82=$C84, G84&lt;&gt;""), G84,"")))</f>
        <v/>
      </c>
      <c r="H82" s="87" t="str">
        <f>TMInput!G82</f>
        <v>1.4</v>
      </c>
      <c r="I82" s="87" t="str">
        <f>TMInput!H82</f>
        <v>1.5</v>
      </c>
      <c r="J82" s="90" t="str">
        <f>IF(TMInput!$A82="",J81,TMInput!I82)</f>
        <v/>
      </c>
      <c r="K82" s="85" t="str">
        <f>IF(TMInput!J82&lt;&gt;"",TMInput!J82,IF(AND($C82=$C83, K83&lt;&gt;""),K83, IF(AND($C82=$C84, K84&lt;&gt;""), K84,"")))</f>
        <v/>
      </c>
      <c r="L82" s="85" t="str">
        <f>IF(TMInput!K82&lt;&gt;"",TMInput!K82,IF(AND($C82=$C83, L83&lt;&gt;""),L83, IF(AND($C82=$C84, L84&lt;&gt;""), L84,"")))</f>
        <v/>
      </c>
      <c r="M82" s="90" t="str">
        <f>IF(TMInput!L82&lt;&gt;"",TMInput!L82,IF(AND($C82=$C83, M83&lt;&gt;""),M83, IF(AND($C82=$C84, M84&lt;&gt;""), M84,"")))</f>
        <v/>
      </c>
      <c r="N82" s="90" t="str">
        <f>IF(TMInput!M82&lt;&gt;"",TMInput!M82,IF(AND($C82=$C83, N83&lt;&gt;""),N83, IF(AND($C82=$C84, N84&lt;&gt;""), N84,"")))</f>
        <v/>
      </c>
      <c r="O82" s="90" t="str">
        <f>IF(TMInput!N82&lt;&gt;"",TMInput!N82,IF(AND($C82=$C83, O83&lt;&gt;""),O83, IF(AND($C82=$C84, O84&lt;&gt;""), O84,"")))</f>
        <v/>
      </c>
      <c r="P82" s="85" t="str">
        <f>IF(TMInput!O82&lt;&gt;"",TMInput!O82,IF(AND($C82=$C83, P83&lt;&gt;""),P83, IF(AND($C82=$C84, P84&lt;&gt;""), P84,"")))</f>
        <v/>
      </c>
      <c r="Q82" s="90" t="str">
        <f>IF(TMInput!P82&lt;&gt;"",TMInput!P82,IF(AND($C82=$C83, Q83&lt;&gt;""),Q83, IF(AND($C82=$C84, Q84&lt;&gt;""), Q84,"")))</f>
        <v/>
      </c>
      <c r="R82" s="90" t="str">
        <f>IF(TMInput!Q82&lt;&gt;"", TMInput!Q82, IF(AND(OR($C82&amp;$H82=$C83&amp;$H83, $C82&amp;$I82=$C83&amp;$I83), R83&lt;&gt;""), R83, IF(AND(OR($C82&amp;$H82=$C84&amp;$H84, $C82&amp;$I82=$C84&amp;$I84), R84&lt;&gt;""), R84, IF(AND(OR($C82&amp;$H82=$C85&amp;$H85, $C82&amp;$I82=$C85&amp;$I85), R85&lt;&gt;""), R85, IF(AND(OR($C82&amp;$H82=$C86&amp;$H86, $C82&amp;$I82=$C86&amp;$I86), R86&lt;&gt;""), R86, "")))))</f>
        <v/>
      </c>
      <c r="S82" s="90" t="str">
        <f>IF(TMInput!R82&lt;&gt;"", TMInput!R82, IF(AND(OR($C82&amp;$H82=$C83&amp;$H83, $C82&amp;$I82=$C83&amp;$I83), S83&lt;&gt;""), S83, IF(AND(OR($C82&amp;$H82=$C84&amp;$H84, $C82&amp;$I82=$C84&amp;$I84), S84&lt;&gt;""), S84, IF(AND(OR($C82&amp;$H82=$C85&amp;$H85, $C82&amp;$I82=$C85&amp;$I85), S85&lt;&gt;""), S85, IF(AND(OR($C82&amp;$H82=$C86&amp;$H86, $C82&amp;$I82=$C86&amp;$I86), S86&lt;&gt;""), S86, "")))))</f>
        <v/>
      </c>
      <c r="T82" s="90" t="str">
        <f>IF(TMInput!S82&lt;&gt;"", TMInput!S82, IF(AND(OR($C82&amp;$H82=$C83&amp;$H83, $C82&amp;$I82=$C83&amp;$I83), T83&lt;&gt;""), T83, IF(AND(OR($C82&amp;$H82=$C84&amp;$H84, $C82&amp;$I82=$C84&amp;$I84), T84&lt;&gt;""), T84, IF(AND(OR($C82&amp;$H82=$C85&amp;$H85, $C82&amp;$I82=$C85&amp;$I85), T85&lt;&gt;""), T85, IF(AND(OR($C82&amp;$H82=$C86&amp;$H86, $C82&amp;$I82=$C86&amp;$I86), T86&lt;&gt;""), T86, "")))))</f>
        <v/>
      </c>
      <c r="U82" s="90" t="str">
        <f>IF(TMInput!T82&lt;&gt;"", TMInput!T82, IF(AND($C82=$C83, U83&lt;&gt;""), U83, IF(AND($C82=$C84, U84&lt;&gt;""), U84, IF(AND($C82=$C85, U85&lt;&gt;""), U85, IF(AND($C82=$C86, U86&lt;&gt;""), U86, "")))))</f>
        <v/>
      </c>
      <c r="V82" s="90" t="str">
        <f>IF(TMInput!U82&lt;&gt;"", TMInput!U82, IF(AND($C82=$C83, V83&lt;&gt;""), V83, IF(AND($C82=$C84, V84&lt;&gt;""), V84, IF(AND($C82=$C85, V85&lt;&gt;""), V85, IF(AND($C82=$C86, V86&lt;&gt;""), V86, "")))))</f>
        <v/>
      </c>
      <c r="W82" s="90" t="str">
        <f>IF(TMInput!V82&lt;&gt;"", TMInput!V82, IF(AND($C82=$C83, W83&lt;&gt;""), W83, IF(AND($C82=$C84, W84&lt;&gt;""), W84, IF(AND($C82=$C85, W85&lt;&gt;""), W85, IF(AND($C82=$C86, W86&lt;&gt;""), W86, "")))))</f>
        <v/>
      </c>
      <c r="X82" s="90" t="str">
        <f>IF(TMInput!W82&lt;&gt;"", TMInput!W82, IF(AND($C82=$C83, X83&lt;&gt;""), X83, IF(AND($C82=$C84, X84&lt;&gt;""), X84, IF(AND($C82=$C85, X85&lt;&gt;""), X85, IF(AND($C82=$C86, X86&lt;&gt;""), X86, "")))))</f>
        <v>BT-198(BT-541)-Lot</v>
      </c>
      <c r="Y82" s="90" t="str">
        <f>IF(TMInput!X82&lt;&gt;"", TMInput!X82, IF(AND($C82=$C83, Y83&lt;&gt;""), Y83, IF(AND($C82=$C84, Y84&lt;&gt;""), Y84, IF(AND($C82=$C85, Y85&lt;&gt;""), Y85, IF(AND($C82=$C86, Y86&lt;&gt;""), Y86, "")))))</f>
        <v>Unpublished Accessibility Date (Unpublished Access Date below SDK 1.6)</v>
      </c>
      <c r="Z82" s="90" t="str">
        <f>IF(TMInput!Y82&lt;&gt;"", TMInput!Y82, IF(AND($C82=$C83, Z83&lt;&gt;""), Z83, IF(AND($C82=$C84, Z84&lt;&gt;""), Z84, IF(AND($C82=$C85, Z85&lt;&gt;""), Z85, IF(AND($C82=$C86, Z86&lt;&gt;""), Z86, "")))))</f>
        <v>tedm:MG-langString-hasConfidentialityJustification--NonPublishedInformation-ND-LotAwardCriterionNumberUnpublish</v>
      </c>
      <c r="AA82" s="90" t="str">
        <f>IF(TMInput!Z82&lt;&gt;"", TMInput!Z82, IF(AND($C82=$C83, AA83&lt;&gt;""), AA83, IF(AND($C82=$C84, AA84&lt;&gt;""), AA84, IF(AND($C82=$C85, AA85&lt;&gt;""), AA85, IF(AND($C82=$C86, AA86&lt;&gt;""), AA86, "")))))</f>
        <v/>
      </c>
      <c r="AB82" s="90" t="str">
        <f>IF(TMInput!AA82&lt;&gt;"", TMInput!AA82, IF(AND($C82=$C83, AB83&lt;&gt;""), AB83, IF(AND($C82=$C84, AB84&lt;&gt;""), AB84, IF(AND($C82=$C85, AB85&lt;&gt;""), AB85, IF(AND($C82=$C86, AB86&lt;&gt;""), AB86, "")))))</f>
        <v/>
      </c>
      <c r="AC82" s="90" t="str">
        <f>IF(TMInput!AB82&lt;&gt;"", TMInput!AB82, IF(AND($C82=$C83, AC83&lt;&gt;""), AC83, IF(AND($C82=$C84, AC84&lt;&gt;""), AC84, IF(AND($C82=$C85, AC85&lt;&gt;""), AC85, IF(AND($C82=$C86, AC86&lt;&gt;""), AC86, "")))))</f>
        <v/>
      </c>
      <c r="AD82" s="90" t="str">
        <f>IF(TMInput!AC82&lt;&gt;"", TMInput!AC82, IF(AND($C82=$C83, AD83&lt;&gt;""), AD83, IF(AND($C82=$C84, AD84&lt;&gt;""), AD84, IF(AND($C82=$C85, AD85&lt;&gt;""), AD85, IF(AND($C82=$C86, AD86&lt;&gt;""), AD86, "")))))</f>
        <v/>
      </c>
      <c r="AE82" s="90" t="str">
        <f>IF(TMInput!AD82&lt;&gt;"", TMInput!AD82, IF(AND($C82=$C83, AE83&lt;&gt;""), AE83, IF(AND($C82=$C84, AE84&lt;&gt;""), AE84, IF(AND($C82=$C85, AE85&lt;&gt;""), AE85, IF(AND($C82=$C86, AE86&lt;&gt;""), AE86, "")))))</f>
        <v/>
      </c>
    </row>
    <row r="83">
      <c r="A83" s="85" t="b">
        <f t="shared" si="1"/>
        <v>0</v>
      </c>
      <c r="B83" s="90" t="str">
        <f>IF(AND(TMInput!A83="",$C83&lt;&gt;""),B82,TMInput!A83)</f>
        <v>ND-LotAwardCriterionWeightNumberUnpublish.rml.ttl</v>
      </c>
      <c r="C83" s="90" t="str">
        <f>TMInput!B83</f>
        <v>tedm:MG-NonPublishedInformation-ND-LotAwardCriterionNumberUnpublish</v>
      </c>
      <c r="D83" s="85" t="str">
        <f>IF(TMInput!C83&lt;&gt;"", TMInput!C83, IF(AND($C83=$C84, D84&lt;&gt;""), D84, IF(AND($C83=$C85, D85&lt;&gt;""), D85, IF(AND($C83=$C86, D86&lt;&gt;""), D86, IF(AND($C83=$C87, D87&lt;&gt;""), D87, "")))))</f>
        <v/>
      </c>
      <c r="E83" s="90" t="str">
        <f>IF(TMInput!D83&lt;&gt;"",TMInput!D83,IF(AND($C83=$C84, E84&lt;&gt;""),E84, IF(AND($C83=$C85, E85&lt;&gt;""), E85,"")))</f>
        <v/>
      </c>
      <c r="F83" s="90" t="str">
        <f>IF(TMInput!E83&lt;&gt;"",TMInput!E83,IF(AND($C83=$C84, F84&lt;&gt;""),F84, IF(AND($C83=$C85, F85&lt;&gt;""), F85,"")))</f>
        <v/>
      </c>
      <c r="G83" s="85" t="str">
        <f>IF(TMInput!F83&lt;&gt;"",TMInput!F83,IF(AND($C83=$C84, G84&lt;&gt;""),G84, IF(AND($C83=$C85, G85&lt;&gt;""), G85,"")))</f>
        <v/>
      </c>
      <c r="H83" s="87" t="str">
        <f>TMInput!G83</f>
        <v>1.6</v>
      </c>
      <c r="I83" s="87" t="str">
        <f>TMInput!H83</f>
        <v>1.7</v>
      </c>
      <c r="J83" s="90" t="str">
        <f>IF(TMInput!$A83="",J82,TMInput!I83)</f>
        <v/>
      </c>
      <c r="K83" s="85" t="str">
        <f>IF(TMInput!J83&lt;&gt;"",TMInput!J83,IF(AND($C83=$C84, K84&lt;&gt;""),K84, IF(AND($C83=$C85, K85&lt;&gt;""), K85,"")))</f>
        <v/>
      </c>
      <c r="L83" s="85" t="str">
        <f>IF(TMInput!K83&lt;&gt;"",TMInput!K83,IF(AND($C83=$C84, L84&lt;&gt;""),L84, IF(AND($C83=$C85, L85&lt;&gt;""), L85,"")))</f>
        <v/>
      </c>
      <c r="M83" s="90" t="str">
        <f>IF(TMInput!L83&lt;&gt;"",TMInput!L83,IF(AND($C83=$C84, M84&lt;&gt;""),M84, IF(AND($C83=$C85, M85&lt;&gt;""), M85,"")))</f>
        <v/>
      </c>
      <c r="N83" s="90" t="str">
        <f>IF(TMInput!M83&lt;&gt;"",TMInput!M83,IF(AND($C83=$C84, N84&lt;&gt;""),N84, IF(AND($C83=$C85, N85&lt;&gt;""), N85,"")))</f>
        <v/>
      </c>
      <c r="O83" s="90" t="str">
        <f>IF(TMInput!N83&lt;&gt;"",TMInput!N83,IF(AND($C83=$C84, O84&lt;&gt;""),O84, IF(AND($C83=$C85, O85&lt;&gt;""), O85,"")))</f>
        <v/>
      </c>
      <c r="P83" s="85" t="str">
        <f>IF(TMInput!O83&lt;&gt;"",TMInput!O83,IF(AND($C83=$C84, P84&lt;&gt;""),P84, IF(AND($C83=$C85, P85&lt;&gt;""), P85,"")))</f>
        <v/>
      </c>
      <c r="Q83" s="90" t="str">
        <f>IF(TMInput!P83&lt;&gt;"",TMInput!P83,IF(AND($C83=$C84, Q84&lt;&gt;""),Q84, IF(AND($C83=$C85, Q85&lt;&gt;""), Q85,"")))</f>
        <v/>
      </c>
      <c r="R83" s="90" t="str">
        <f>IF(TMInput!Q83&lt;&gt;"", TMInput!Q83, IF(AND(OR($C83&amp;$H83=$C84&amp;$H84, $C83&amp;$I83=$C84&amp;$I84), R84&lt;&gt;""), R84, IF(AND(OR($C83&amp;$H83=$C85&amp;$H85, $C83&amp;$I83=$C85&amp;$I85), R85&lt;&gt;""), R85, IF(AND(OR($C83&amp;$H83=$C86&amp;$H86, $C83&amp;$I83=$C86&amp;$I86), R86&lt;&gt;""), R86, IF(AND(OR($C83&amp;$H83=$C87&amp;$H87, $C83&amp;$I83=$C87&amp;$I87), R87&lt;&gt;""), R87, "")))))</f>
        <v/>
      </c>
      <c r="S83" s="90" t="str">
        <f>IF(TMInput!R83&lt;&gt;"", TMInput!R83, IF(AND(OR($C83&amp;$H83=$C84&amp;$H84, $C83&amp;$I83=$C84&amp;$I84), S84&lt;&gt;""), S84, IF(AND(OR($C83&amp;$H83=$C85&amp;$H85, $C83&amp;$I83=$C85&amp;$I85), S85&lt;&gt;""), S85, IF(AND(OR($C83&amp;$H83=$C86&amp;$H86, $C83&amp;$I83=$C86&amp;$I86), S86&lt;&gt;""), S86, IF(AND(OR($C83&amp;$H83=$C87&amp;$H87, $C83&amp;$I83=$C87&amp;$I87), S87&lt;&gt;""), S87, "")))))</f>
        <v/>
      </c>
      <c r="T83" s="90" t="str">
        <f>IF(TMInput!S83&lt;&gt;"", TMInput!S83, IF(AND(OR($C83&amp;$H83=$C84&amp;$H84, $C83&amp;$I83=$C84&amp;$I84), T84&lt;&gt;""), T84, IF(AND(OR($C83&amp;$H83=$C85&amp;$H85, $C83&amp;$I83=$C85&amp;$I85), T85&lt;&gt;""), T85, IF(AND(OR($C83&amp;$H83=$C86&amp;$H86, $C83&amp;$I83=$C86&amp;$I86), T86&lt;&gt;""), T86, IF(AND(OR($C83&amp;$H83=$C87&amp;$H87, $C83&amp;$I83=$C87&amp;$I87), T87&lt;&gt;""), T87, "")))))</f>
        <v/>
      </c>
      <c r="U83" s="90" t="str">
        <f>IF(TMInput!T83&lt;&gt;"", TMInput!T83, IF(AND($C83=$C84, U84&lt;&gt;""), U84, IF(AND($C83=$C85, U85&lt;&gt;""), U85, IF(AND($C83=$C86, U86&lt;&gt;""), U86, IF(AND($C83=$C87, U87&lt;&gt;""), U87, "")))))</f>
        <v/>
      </c>
      <c r="V83" s="90" t="str">
        <f>IF(TMInput!U83&lt;&gt;"", TMInput!U83, IF(AND($C83=$C84, V84&lt;&gt;""), V84, IF(AND($C83=$C85, V85&lt;&gt;""), V85, IF(AND($C83=$C86, V86&lt;&gt;""), V86, IF(AND($C83=$C87, V87&lt;&gt;""), V87, "")))))</f>
        <v/>
      </c>
      <c r="W83" s="90" t="str">
        <f>IF(TMInput!V83&lt;&gt;"", TMInput!V83, IF(AND($C83=$C84, W84&lt;&gt;""), W84, IF(AND($C83=$C85, W85&lt;&gt;""), W85, IF(AND($C83=$C86, W86&lt;&gt;""), W86, IF(AND($C83=$C87, W87&lt;&gt;""), W87, "")))))</f>
        <v/>
      </c>
      <c r="X83" s="90" t="str">
        <f>IF(TMInput!W83&lt;&gt;"", TMInput!W83, IF(AND($C83=$C84, X84&lt;&gt;""), X84, IF(AND($C83=$C85, X85&lt;&gt;""), X85, IF(AND($C83=$C86, X86&lt;&gt;""), X86, IF(AND($C83=$C87, X87&lt;&gt;""), X87, "")))))</f>
        <v/>
      </c>
      <c r="Y83" s="90" t="str">
        <f>IF(TMInput!X83&lt;&gt;"", TMInput!X83, IF(AND($C83=$C84, Y84&lt;&gt;""), Y84, IF(AND($C83=$C85, Y85&lt;&gt;""), Y85, IF(AND($C83=$C86, Y86&lt;&gt;""), Y86, IF(AND($C83=$C87, Y87&lt;&gt;""), Y87, "")))))</f>
        <v/>
      </c>
      <c r="Z83" s="90" t="str">
        <f>IF(TMInput!Y83&lt;&gt;"", TMInput!Y83, IF(AND($C83=$C84, Z84&lt;&gt;""), Z84, IF(AND($C83=$C85, Z85&lt;&gt;""), Z85, IF(AND($C83=$C86, Z86&lt;&gt;""), Z86, IF(AND($C83=$C87, Z87&lt;&gt;""), Z87, "")))))</f>
        <v>tedm:MG-langString-hasConfidentialityJustification--NonPublishedInformation-ND-LotAwardCriterionNumberUnpublish</v>
      </c>
      <c r="AA83" s="90" t="str">
        <f>IF(TMInput!Z83&lt;&gt;"", TMInput!Z83, IF(AND($C83=$C84, AA84&lt;&gt;""), AA84, IF(AND($C83=$C85, AA85&lt;&gt;""), AA85, IF(AND($C83=$C86, AA86&lt;&gt;""), AA86, IF(AND($C83=$C87, AA87&lt;&gt;""), AA87, "")))))</f>
        <v/>
      </c>
      <c r="AB83" s="90" t="str">
        <f>IF(TMInput!AA83&lt;&gt;"", TMInput!AA83, IF(AND($C83=$C84, AB84&lt;&gt;""), AB84, IF(AND($C83=$C85, AB85&lt;&gt;""), AB85, IF(AND($C83=$C86, AB86&lt;&gt;""), AB86, IF(AND($C83=$C87, AB87&lt;&gt;""), AB87, "")))))</f>
        <v/>
      </c>
      <c r="AC83" s="90" t="str">
        <f>IF(TMInput!AB83&lt;&gt;"", TMInput!AB83, IF(AND($C83=$C84, AC84&lt;&gt;""), AC84, IF(AND($C83=$C85, AC85&lt;&gt;""), AC85, IF(AND($C83=$C86, AC86&lt;&gt;""), AC86, IF(AND($C83=$C87, AC87&lt;&gt;""), AC87, "")))))</f>
        <v/>
      </c>
      <c r="AD83" s="90" t="str">
        <f>IF(TMInput!AC83&lt;&gt;"", TMInput!AC83, IF(AND($C83=$C84, AD84&lt;&gt;""), AD84, IF(AND($C83=$C85, AD85&lt;&gt;""), AD85, IF(AND($C83=$C86, AD86&lt;&gt;""), AD86, IF(AND($C83=$C87, AD87&lt;&gt;""), AD87, "")))))</f>
        <v/>
      </c>
      <c r="AE83" s="90" t="str">
        <f>IF(TMInput!AD83&lt;&gt;"", TMInput!AD83, IF(AND($C83=$C84, AE84&lt;&gt;""), AE84, IF(AND($C83=$C85, AE85&lt;&gt;""), AE85, IF(AND($C83=$C86, AE86&lt;&gt;""), AE86, IF(AND($C83=$C87, AE87&lt;&gt;""), AE87, "")))))</f>
        <v/>
      </c>
    </row>
    <row r="84">
      <c r="A84" s="85" t="b">
        <f t="shared" si="1"/>
        <v>0</v>
      </c>
      <c r="B84" s="90" t="str">
        <f>IF(AND(TMInput!A84="",$C84&lt;&gt;""),B83,TMInput!A84)</f>
        <v>ND-LotAwardCriterionWeightNumberUnpublish.rml.ttl</v>
      </c>
      <c r="C84" s="90" t="str">
        <f>TMInput!B84</f>
        <v>tedm:MG-NonPublishedInformation-ND-LotAwardCriterionWeightNumberUnpublish</v>
      </c>
      <c r="D84" s="85" t="str">
        <f>IF(TMInput!C84&lt;&gt;"", TMInput!C84, IF(AND($C84=$C85, D85&lt;&gt;""), D85, IF(AND($C84=$C86, D86&lt;&gt;""), D86, IF(AND($C84=$C87, D87&lt;&gt;""), D87, IF(AND($C84=$C88, D88&lt;&gt;""), D88, "")))))</f>
        <v/>
      </c>
      <c r="E84" s="90" t="str">
        <f>IF(TMInput!D84&lt;&gt;"",TMInput!D84,IF(AND($C84=$C85, E85&lt;&gt;""),E85, IF(AND($C84=$C86, E86&lt;&gt;""), E86,"")))</f>
        <v/>
      </c>
      <c r="F84" s="90" t="str">
        <f>IF(TMInput!E84&lt;&gt;"",TMInput!E84,IF(AND($C84=$C85, F85&lt;&gt;""),F85, IF(AND($C84=$C86, F86&lt;&gt;""), F86,"")))</f>
        <v/>
      </c>
      <c r="G84" s="85" t="str">
        <f>IF(TMInput!F84&lt;&gt;"",TMInput!F84,IF(AND($C84=$C85, G85&lt;&gt;""),G85, IF(AND($C84=$C86, G86&lt;&gt;""), G86,"")))</f>
        <v/>
      </c>
      <c r="H84" s="87" t="str">
        <f>TMInput!G84</f>
        <v>1.8</v>
      </c>
      <c r="I84" s="87" t="str">
        <f>TMInput!H84</f>
        <v/>
      </c>
      <c r="J84" s="90" t="str">
        <f>IF(TMInput!$A84="",J83,TMInput!I84)</f>
        <v/>
      </c>
      <c r="K84" s="85" t="str">
        <f>IF(TMInput!J84&lt;&gt;"",TMInput!J84,IF(AND($C84=$C85, K85&lt;&gt;""),K85, IF(AND($C84=$C86, K86&lt;&gt;""), K86,"")))</f>
        <v/>
      </c>
      <c r="L84" s="85" t="str">
        <f>IF(TMInput!K84&lt;&gt;"",TMInput!K84,IF(AND($C84=$C85, L85&lt;&gt;""),L85, IF(AND($C84=$C86, L86&lt;&gt;""), L86,"")))</f>
        <v/>
      </c>
      <c r="M84" s="90" t="str">
        <f>IF(TMInput!L84&lt;&gt;"",TMInput!L84,IF(AND($C84=$C85, M85&lt;&gt;""),M85, IF(AND($C84=$C86, M86&lt;&gt;""), M86,"")))</f>
        <v/>
      </c>
      <c r="N84" s="90" t="str">
        <f>IF(TMInput!M84&lt;&gt;"",TMInput!M84,IF(AND($C84=$C85, N85&lt;&gt;""),N85, IF(AND($C84=$C86, N86&lt;&gt;""), N86,"")))</f>
        <v/>
      </c>
      <c r="O84" s="90" t="str">
        <f>IF(TMInput!N84&lt;&gt;"",TMInput!N84,IF(AND($C84=$C85, O85&lt;&gt;""),O85, IF(AND($C84=$C86, O86&lt;&gt;""), O86,"")))</f>
        <v/>
      </c>
      <c r="P84" s="85" t="str">
        <f>IF(TMInput!O84&lt;&gt;"",TMInput!O84,IF(AND($C84=$C85, P85&lt;&gt;""),P85, IF(AND($C84=$C86, P86&lt;&gt;""), P86,"")))</f>
        <v/>
      </c>
      <c r="Q84" s="90" t="str">
        <f>IF(TMInput!P84&lt;&gt;"",TMInput!P84,IF(AND($C84=$C85, Q85&lt;&gt;""),Q85, IF(AND($C84=$C86, Q86&lt;&gt;""), Q86,"")))</f>
        <v/>
      </c>
      <c r="R84" s="90" t="str">
        <f>IF(TMInput!Q84&lt;&gt;"", TMInput!Q84, IF(AND(OR($C84&amp;$H84=$C85&amp;$H85, $C84&amp;$I84=$C85&amp;$I85), R85&lt;&gt;""), R85, IF(AND(OR($C84&amp;$H84=$C86&amp;$H86, $C84&amp;$I84=$C86&amp;$I86), R86&lt;&gt;""), R86, IF(AND(OR($C84&amp;$H84=$C87&amp;$H87, $C84&amp;$I84=$C87&amp;$I87), R87&lt;&gt;""), R87, IF(AND(OR($C84&amp;$H84=$C88&amp;$H88, $C84&amp;$I84=$C88&amp;$I88), R88&lt;&gt;""), R88, "")))))</f>
        <v/>
      </c>
      <c r="S84" s="90" t="str">
        <f>IF(TMInput!R84&lt;&gt;"", TMInput!R84, IF(AND(OR($C84&amp;$H84=$C85&amp;$H85, $C84&amp;$I84=$C85&amp;$I85), S85&lt;&gt;""), S85, IF(AND(OR($C84&amp;$H84=$C86&amp;$H86, $C84&amp;$I84=$C86&amp;$I86), S86&lt;&gt;""), S86, IF(AND(OR($C84&amp;$H84=$C87&amp;$H87, $C84&amp;$I84=$C87&amp;$I87), S87&lt;&gt;""), S87, IF(AND(OR($C84&amp;$H84=$C88&amp;$H88, $C84&amp;$I84=$C88&amp;$I88), S88&lt;&gt;""), S88, "")))))</f>
        <v/>
      </c>
      <c r="T84" s="90" t="str">
        <f>IF(TMInput!S84&lt;&gt;"", TMInput!S84, IF(AND(OR($C84&amp;$H84=$C85&amp;$H85, $C84&amp;$I84=$C85&amp;$I85), T85&lt;&gt;""), T85, IF(AND(OR($C84&amp;$H84=$C86&amp;$H86, $C84&amp;$I84=$C86&amp;$I86), T86&lt;&gt;""), T86, IF(AND(OR($C84&amp;$H84=$C87&amp;$H87, $C84&amp;$I84=$C87&amp;$I87), T87&lt;&gt;""), T87, IF(AND(OR($C84&amp;$H84=$C88&amp;$H88, $C84&amp;$I84=$C88&amp;$I88), T88&lt;&gt;""), T88, "")))))</f>
        <v/>
      </c>
      <c r="U84" s="90" t="str">
        <f>IF(TMInput!T84&lt;&gt;"", TMInput!T84, IF(AND($C84=$C85, U85&lt;&gt;""), U85, IF(AND($C84=$C86, U86&lt;&gt;""), U86, IF(AND($C84=$C87, U87&lt;&gt;""), U87, IF(AND($C84=$C88, U88&lt;&gt;""), U88, "")))))</f>
        <v/>
      </c>
      <c r="V84" s="90" t="str">
        <f>IF(TMInput!U84&lt;&gt;"", TMInput!U84, IF(AND($C84=$C85, V85&lt;&gt;""), V85, IF(AND($C84=$C86, V86&lt;&gt;""), V86, IF(AND($C84=$C87, V87&lt;&gt;""), V87, IF(AND($C84=$C88, V88&lt;&gt;""), V88, "")))))</f>
        <v/>
      </c>
      <c r="W84" s="90" t="str">
        <f>IF(TMInput!V84&lt;&gt;"", TMInput!V84, IF(AND($C84=$C85, W85&lt;&gt;""), W85, IF(AND($C84=$C86, W86&lt;&gt;""), W86, IF(AND($C84=$C87, W87&lt;&gt;""), W87, IF(AND($C84=$C88, W88&lt;&gt;""), W88, "")))))</f>
        <v/>
      </c>
      <c r="X84" s="90" t="str">
        <f>IF(TMInput!W84&lt;&gt;"", TMInput!W84, IF(AND($C84=$C85, X85&lt;&gt;""), X85, IF(AND($C84=$C86, X86&lt;&gt;""), X86, IF(AND($C84=$C87, X87&lt;&gt;""), X87, IF(AND($C84=$C88, X88&lt;&gt;""), X88, "")))))</f>
        <v>BT-198(BT-541)-Lot-Weight</v>
      </c>
      <c r="Y84" s="90" t="str">
        <f>IF(TMInput!X84&lt;&gt;"", TMInput!X84, IF(AND($C84=$C85, Y85&lt;&gt;""), Y85, IF(AND($C84=$C86, Y86&lt;&gt;""), Y86, IF(AND($C84=$C87, Y87&lt;&gt;""), Y87, IF(AND($C84=$C88, Y88&lt;&gt;""), Y88, "")))))</f>
        <v>Unpublished Access Date</v>
      </c>
      <c r="Z84" s="90" t="str">
        <f>IF(TMInput!Y84&lt;&gt;"", TMInput!Y84, IF(AND($C84=$C85, Z85&lt;&gt;""), Z85, IF(AND($C84=$C86, Z86&lt;&gt;""), Z86, IF(AND($C84=$C87, Z87&lt;&gt;""), Z87, IF(AND($C84=$C88, Z88&lt;&gt;""), Z88, "")))))</f>
        <v>tedm:MG-langString-hasConfidentialityJustification--NonPublishedInformation-ND-LotAwardCriterionWeightNumberUnpublish</v>
      </c>
      <c r="AA84" s="90" t="str">
        <f>IF(TMInput!Z84&lt;&gt;"", TMInput!Z84, IF(AND($C84=$C85, AA85&lt;&gt;""), AA85, IF(AND($C84=$C86, AA86&lt;&gt;""), AA86, IF(AND($C84=$C87, AA87&lt;&gt;""), AA87, IF(AND($C84=$C88, AA88&lt;&gt;""), AA88, "")))))</f>
        <v/>
      </c>
      <c r="AB84" s="90" t="str">
        <f>IF(TMInput!AA84&lt;&gt;"", TMInput!AA84, IF(AND($C84=$C85, AB85&lt;&gt;""), AB85, IF(AND($C84=$C86, AB86&lt;&gt;""), AB86, IF(AND($C84=$C87, AB87&lt;&gt;""), AB87, IF(AND($C84=$C88, AB88&lt;&gt;""), AB88, "")))))</f>
        <v/>
      </c>
      <c r="AC84" s="90" t="str">
        <f>IF(TMInput!AB84&lt;&gt;"", TMInput!AB84, IF(AND($C84=$C85, AC85&lt;&gt;""), AC85, IF(AND($C84=$C86, AC86&lt;&gt;""), AC86, IF(AND($C84=$C87, AC87&lt;&gt;""), AC87, IF(AND($C84=$C88, AC88&lt;&gt;""), AC88, "")))))</f>
        <v/>
      </c>
      <c r="AD84" s="90" t="str">
        <f>IF(TMInput!AC84&lt;&gt;"", TMInput!AC84, IF(AND($C84=$C85, AD85&lt;&gt;""), AD85, IF(AND($C84=$C86, AD86&lt;&gt;""), AD86, IF(AND($C84=$C87, AD87&lt;&gt;""), AD87, IF(AND($C84=$C88, AD88&lt;&gt;""), AD88, "")))))</f>
        <v/>
      </c>
      <c r="AE84" s="90" t="str">
        <f>IF(TMInput!AD84&lt;&gt;"", TMInput!AD84, IF(AND($C84=$C85, AE85&lt;&gt;""), AE85, IF(AND($C84=$C86, AE86&lt;&gt;""), AE86, IF(AND($C84=$C87, AE87&lt;&gt;""), AE87, IF(AND($C84=$C88, AE88&lt;&gt;""), AE88, "")))))</f>
        <v/>
      </c>
    </row>
    <row r="85">
      <c r="A85" s="85" t="b">
        <f t="shared" si="1"/>
        <v>1</v>
      </c>
      <c r="B85" s="90" t="str">
        <f>IF(AND(TMInput!A85="",$C85&lt;&gt;""),B84,TMInput!A85)</f>
        <v>ND-LotAwardCriterionNumberWeightUnpublish_v1.4-1.7.rml.ttl</v>
      </c>
      <c r="C85" s="90" t="str">
        <f>TMInput!B85</f>
        <v>tedm:MG-NonPublishedInformation-ND-LotAwardCriterionNumberWeightUnpublish</v>
      </c>
      <c r="D85" s="85" t="str">
        <f>IF(TMInput!C85&lt;&gt;"", TMInput!C85, IF(AND($C85=$C86, D86&lt;&gt;""), D86, IF(AND($C85=$C87, D87&lt;&gt;""), D87, IF(AND($C85=$C88, D88&lt;&gt;""), D88, IF(AND($C85=$C89, D89&lt;&gt;""), D89, "")))))</f>
        <v>MG-NonPublishedInformation</v>
      </c>
      <c r="E85" s="90" t="str">
        <f>IF(TMInput!D85&lt;&gt;"",TMInput!D85,IF(AND($C85=$C86, E86&lt;&gt;""),E86, IF(AND($C85=$C87, E87&lt;&gt;""), E87,"")))</f>
        <v>ND-LotAwardCriterionNumberWeightUnpublish</v>
      </c>
      <c r="F85" s="90" t="str">
        <f>IF(TMInput!E85&lt;&gt;"",TMInput!E85,IF(AND($C85=$C86, F86&lt;&gt;""),F86, IF(AND($C85=$C87, F87&lt;&gt;""), F87,"")))</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v>
      </c>
      <c r="G85" s="85" t="str">
        <f>IF(TMInput!F85&lt;&gt;"",TMInput!F85,IF(AND($C85=$C86, G86&lt;&gt;""),G86, IF(AND($C85=$C87, G87&lt;&gt;""), G87,"")))</f>
        <v>efbc:FieldIdentifierCode/text()='awa-cri-wei'</v>
      </c>
      <c r="H85" s="87" t="str">
        <f>TMInput!G85</f>
        <v>1.4</v>
      </c>
      <c r="I85" s="87" t="str">
        <f>TMInput!H85</f>
        <v>1.7</v>
      </c>
      <c r="J85" s="90" t="b">
        <f>IF(TMInput!$A85="",J84,TMInput!I85)</f>
        <v>1</v>
      </c>
      <c r="K85" s="85" t="str">
        <f>IF(TMInput!J85&lt;&gt;"",TMInput!J85,IF(AND($C85=$C86, K86&lt;&gt;""),K86, IF(AND($C85=$C87, K87&lt;&gt;""), K87,"")))</f>
        <v>MG-AwardCriterion-specifiesProcurementCriterion-Lot</v>
      </c>
      <c r="L85" s="85" t="str">
        <f>IF(TMInput!K85&lt;&gt;"",TMInput!K85,IF(AND($C85=$C86, L86&lt;&gt;""),L86, IF(AND($C85=$C87, L87&lt;&gt;""), L87,"")))</f>
        <v>ND-LotAwardCriterionParameters</v>
      </c>
      <c r="M85" s="90" t="str">
        <f>IF(TMInput!L85&lt;&gt;"",TMInput!L85,IF(AND($C85=$C86, M86&lt;&gt;""),M86, IF(AND($C85=$C87, M87&lt;&gt;""), M87,"")))</f>
        <v>ND-LotAwardCriterionNumberWeightUnpublish (concernsMaskedObject)</v>
      </c>
      <c r="N85" s="90" t="str">
        <f>IF(TMInput!M85&lt;&gt;"",TMInput!M85,IF(AND($C85=$C86, N86&lt;&gt;""),N86, IF(AND($C85=$C87, N87&lt;&gt;""), N87,"")))</f>
        <v>Connection from NonPublishedInformation to AwardCriterion under MG-AwardCriterion-specifiesProcurementCriterion-Lot_ND-LotAwardCriterionParameters</v>
      </c>
      <c r="O85" s="90" t="str">
        <f>IF(TMInput!N85&lt;&gt;"",TMInput!N85,IF(AND($C85=$C86, O86&lt;&gt;""),O86, IF(AND($C85=$C87, O87&lt;&gt;""), O87,"")))</f>
        <v>tedm:MG-AwardCriterion-specifiesProcurementCriterion-Lot_ND-LotAwardCriterionParameters</v>
      </c>
      <c r="P85" s="85" t="str">
        <f>IF(TMInput!O85&lt;&gt;"",TMInput!O85,IF(AND($C85=$C86, P86&lt;&gt;""),P86, IF(AND($C85=$C87, P87&lt;&gt;""), P87,"")))</f>
        <v>efac:AwardCriterionParameter/efac:FieldsPrivacy</v>
      </c>
      <c r="Q85" s="90" t="str">
        <f>IF(TMInput!P85&lt;&gt;"",TMInput!P85,IF(AND($C85=$C86, Q86&lt;&gt;""),Q86, IF(AND($C85=$C87, Q87&lt;&gt;""), Q87,"")))</f>
        <v>../..</v>
      </c>
      <c r="R85" s="90" t="str">
        <f>IF(TMInput!Q85&lt;&gt;"", TMInput!Q85, IF(AND(OR($C85&amp;$H85=$C86&amp;$H86, $C85&amp;$I85=$C86&amp;$I86), R86&lt;&gt;""), R86, IF(AND(OR($C85&amp;$H85=$C87&amp;$H87, $C85&amp;$I85=$C87&amp;$I87), R87&lt;&gt;""), R87, IF(AND(OR($C85&amp;$H85=$C88&amp;$H88, $C85&amp;$I85=$C88&amp;$I88), R88&lt;&gt;""), R88, IF(AND(OR($C85&amp;$H85=$C89&amp;$H89, $C85&amp;$I85=$C89&amp;$I89), R89&lt;&gt;""), R89, "")))))</f>
        <v>BT-195(BT-5421)-Lot</v>
      </c>
      <c r="S85" s="90" t="str">
        <f>IF(TMInput!R85&lt;&gt;"", TMInput!R85, IF(AND(OR($C85&amp;$H85=$C86&amp;$H86, $C85&amp;$I85=$C86&amp;$I86), S86&lt;&gt;""), S86, IF(AND(OR($C85&amp;$H85=$C87&amp;$H87, $C85&amp;$I85=$C87&amp;$I87), S87&lt;&gt;""), S87, IF(AND(OR($C85&amp;$H85=$C88&amp;$H88, $C85&amp;$I85=$C88&amp;$I88), S88&lt;&gt;""), S88, IF(AND(OR($C85&amp;$H85=$C89&amp;$H89, $C85&amp;$I85=$C89&amp;$I89), S89&lt;&gt;""), S89, "")))))</f>
        <v>The field BT-195(BT-5421)-Lot, Unpublished Identifier, specifies information to generate the URI of the masked property</v>
      </c>
      <c r="T85" s="90" t="str">
        <f>IF(TMInput!S85&lt;&gt;"", TMInput!S85, IF(AND(OR($C85&amp;$H85=$C86&amp;$H86, $C85&amp;$I85=$C86&amp;$I86), T86&lt;&gt;""), T86, IF(AND(OR($C85&amp;$H85=$C87&amp;$H87, $C85&amp;$I85=$C87&amp;$I87), T87&lt;&gt;""), T87, IF(AND(OR($C85&amp;$H85=$C88&amp;$H88, $C85&amp;$I85=$C88&amp;$I88), T88&lt;&gt;""), T88, IF(AND(OR($C85&amp;$H85=$C89&amp;$H89, $C85&amp;$I85=$C89&amp;$I89), T89&lt;&gt;""), T89, "")))))</f>
        <v>efbc:FieldIdentifierCode/text() = 'awa-cri-wei'</v>
      </c>
      <c r="U85" s="92" t="str">
        <f>IF(TMInput!T85&lt;&gt;"", TMInput!T85, IF(AND($C85=$C86, U86&lt;&gt;""), U86, IF(AND($C85=$C87, U87&lt;&gt;""), U87, IF(AND($C85=$C88, U88&lt;&gt;""), U88, IF(AND($C85=$C89, U89&lt;&gt;""), U89, "")))))</f>
        <v>http://data.europa.eu/a4g/ontology#hasWeightValueType</v>
      </c>
      <c r="V85" s="90" t="str">
        <f>IF(TMInput!U85&lt;&gt;"", TMInput!U85, IF(AND($C85=$C86, V86&lt;&gt;""), V86, IF(AND($C85=$C87, V87&lt;&gt;""), V87, IF(AND($C85=$C88, V88&lt;&gt;""), V88, IF(AND($C85=$C89, V89&lt;&gt;""), V89, "")))))</f>
        <v>BT-197(BT-5421)-Lot</v>
      </c>
      <c r="W85" s="90" t="str">
        <f>IF(TMInput!V85&lt;&gt;"", TMInput!V85, IF(AND($C85=$C86, W86&lt;&gt;""), W86, IF(AND($C85=$C87, W87&lt;&gt;""), W87, IF(AND($C85=$C88, W88&lt;&gt;""), W88, IF(AND($C85=$C89, W89&lt;&gt;""), W89, "")))))</f>
        <v>In BT-197(BT-5421)-Lot, Unpublished Justification Code, we link to the at-voc:non-publication-justification controlled list</v>
      </c>
      <c r="X85" s="90" t="str">
        <f>IF(TMInput!W85&lt;&gt;"", TMInput!W85, IF(AND($C85=$C86, X86&lt;&gt;""), X86, IF(AND($C85=$C87, X87&lt;&gt;""), X87, IF(AND($C85=$C88, X88&lt;&gt;""), X88, IF(AND($C85=$C89, X89&lt;&gt;""), X89, "")))))</f>
        <v>BT-198(BT-5421)-Lot</v>
      </c>
      <c r="Y85" s="90" t="str">
        <f>IF(TMInput!X85&lt;&gt;"", TMInput!X85, IF(AND($C85=$C86, Y86&lt;&gt;""), Y86, IF(AND($C85=$C87, Y87&lt;&gt;""), Y87, IF(AND($C85=$C88, Y88&lt;&gt;""), Y88, IF(AND($C85=$C89, Y89&lt;&gt;""), Y89, "")))))</f>
        <v>Unpublished Accessibility Date (Unpublished Access Date below SDK 1.6)</v>
      </c>
      <c r="Z85" s="90" t="str">
        <f>IF(TMInput!Y85&lt;&gt;"", TMInput!Y85, IF(AND($C85=$C86, Z86&lt;&gt;""), Z86, IF(AND($C85=$C87, Z87&lt;&gt;""), Z87, IF(AND($C85=$C88, Z88&lt;&gt;""), Z88, IF(AND($C85=$C89, Z89&lt;&gt;""), Z89, "")))))</f>
        <v>tedm:MG-langString-hasConfidentialityJustification--NonPublishedInformation-ND-LotAwardCriterionNumberWeightUnpublish</v>
      </c>
      <c r="AA85" s="90" t="str">
        <f>IF(TMInput!Z85&lt;&gt;"", TMInput!Z85, IF(AND($C85=$C86, AA86&lt;&gt;""), AA86, IF(AND($C85=$C87, AA87&lt;&gt;""), AA87, IF(AND($C85=$C88, AA88&lt;&gt;""), AA88, IF(AND($C85=$C89, AA89&lt;&gt;""), AA89, "")))))</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B85" s="90" t="str">
        <f>IF(TMInput!AA85&lt;&gt;"", TMInput!AA85, IF(AND($C85=$C86, AB86&lt;&gt;""), AB86, IF(AND($C85=$C87, AB87&lt;&gt;""), AB87, IF(AND($C85=$C88, AB88&lt;&gt;""), AB88, IF(AND($C85=$C89, AB89&lt;&gt;""), AB89, "")))))</f>
        <v>BT-196(BT-5421)-Lot</v>
      </c>
      <c r="AC85" s="90" t="str">
        <f>IF(TMInput!AB85&lt;&gt;"", TMInput!AB85, IF(AND($C85=$C86, AC86&lt;&gt;""), AC86, IF(AND($C85=$C87, AC87&lt;&gt;""), AC87, IF(AND($C85=$C88, AC88&lt;&gt;""), AC88, IF(AND($C85=$C89, AC89&lt;&gt;""), AC89, "")))))</f>
        <v>Unpublished Justification Description of MG-NonPublishedInformation under ND-LotAwardCriterionNumberWeightUnpublish</v>
      </c>
      <c r="AD85" s="90" t="str">
        <f>IF(TMInput!AC85&lt;&gt;"", TMInput!AC85, IF(AND($C85=$C86, AD86&lt;&gt;""), AD86, IF(AND($C85=$C87, AD87&lt;&gt;""), AD87, IF(AND($C85=$C88, AD88&lt;&gt;""), AD88, IF(AND($C85=$C89, AD89&lt;&gt;""), AD89, "")))))</f>
        <v>BT-196(BT-5421)-Lot-Language</v>
      </c>
      <c r="AE85" s="90" t="str">
        <f>IF(TMInput!AD85&lt;&gt;"", TMInput!AD85, IF(AND($C85=$C86, AE86&lt;&gt;""), AE86, IF(AND($C85=$C87, AE87&lt;&gt;""), AE87, IF(AND($C85=$C88, AE88&lt;&gt;""), AE88, IF(AND($C85=$C89, AE89&lt;&gt;""), AE89, "")))))</f>
        <v>Language of Unpublished Justification Description of MG-NonPublishedInformation under ND-LotAwardCriterionNumberWeightUnpublish</v>
      </c>
    </row>
    <row r="86">
      <c r="A86" s="85" t="b">
        <f t="shared" si="1"/>
        <v>0</v>
      </c>
      <c r="B86" s="90" t="str">
        <f>IF(AND(TMInput!A86="",$C86&lt;&gt;""),B85,TMInput!A86)</f>
        <v>ND-LotAwardCriterionNumberWeightUnpublish_v1.4-1.7.rml.ttl</v>
      </c>
      <c r="C86" s="90" t="str">
        <f>TMInput!B86</f>
        <v>tedm:MG-NonPublishedInformation-ND-LotAwardCriterionNumberWeightUnpublish</v>
      </c>
      <c r="D86" s="85" t="str">
        <f>IF(TMInput!C86&lt;&gt;"", TMInput!C86, IF(AND($C86=$C87, D87&lt;&gt;""), D87, IF(AND($C86=$C88, D88&lt;&gt;""), D88, IF(AND($C86=$C89, D89&lt;&gt;""), D89, IF(AND($C86=$C90, D90&lt;&gt;""), D90, "")))))</f>
        <v>MG-NonPublishedInformation</v>
      </c>
      <c r="E86" s="90" t="str">
        <f>IF(TMInput!D86&lt;&gt;"",TMInput!D86,IF(AND($C86=$C87, E87&lt;&gt;""),E87, IF(AND($C86=$C88, E88&lt;&gt;""), E88,"")))</f>
        <v>ND-LotAwardCriterionNumberWeightUnpublish</v>
      </c>
      <c r="F86" s="90" t="str">
        <f>IF(TMInput!E86&lt;&gt;"",TMInput!E86,IF(AND($C86=$C87, F87&lt;&gt;""),F87, IF(AND($C86=$C88, F88&lt;&gt;""), F88,"")))</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v>
      </c>
      <c r="G86" s="85" t="str">
        <f>IF(TMInput!F86&lt;&gt;"",TMInput!F86,IF(AND($C86=$C87, G87&lt;&gt;""),G87, IF(AND($C86=$C88, G88&lt;&gt;""), G88,"")))</f>
        <v>efbc:FieldIdentifierCode/text()='awa-cri-wei'</v>
      </c>
      <c r="H86" s="87" t="str">
        <f>TMInput!G86</f>
        <v>1.4</v>
      </c>
      <c r="I86" s="87" t="str">
        <f>TMInput!H86</f>
        <v>1.7</v>
      </c>
      <c r="J86" s="90" t="b">
        <f>IF(TMInput!$A86="",J85,TMInput!I86)</f>
        <v>1</v>
      </c>
      <c r="K86" s="85" t="str">
        <f>IF(TMInput!J86&lt;&gt;"",TMInput!J86,IF(AND($C86=$C87, K87&lt;&gt;""),K87, IF(AND($C86=$C88, K88&lt;&gt;""), K88,"")))</f>
        <v>MG-AwardCriterion-specifiesProcurementCriterion-Lot</v>
      </c>
      <c r="L86" s="85" t="str">
        <f>IF(TMInput!K86&lt;&gt;"",TMInput!K86,IF(AND($C86=$C87, L87&lt;&gt;""),L87, IF(AND($C86=$C88, L88&lt;&gt;""), L88,"")))</f>
        <v>ND-LotAwardCriterionParameters</v>
      </c>
      <c r="M86" s="90" t="str">
        <f>IF(TMInput!L86&lt;&gt;"",TMInput!L86,IF(AND($C86=$C87, M87&lt;&gt;""),M87, IF(AND($C86=$C88, M88&lt;&gt;""), M88,"")))</f>
        <v>ND-LotAwardCriterionNumberWeightUnpublish (concernsMaskedObject)</v>
      </c>
      <c r="N86" s="90" t="str">
        <f>IF(TMInput!M86&lt;&gt;"",TMInput!M86,IF(AND($C86=$C87, N87&lt;&gt;""),N87, IF(AND($C86=$C88, N88&lt;&gt;""), N88,"")))</f>
        <v>Connection from NonPublishedInformation to AwardCriterion under MG-AwardCriterion-specifiesProcurementCriterion-Lot_ND-LotAwardCriterionParameters</v>
      </c>
      <c r="O86" s="90" t="str">
        <f>IF(TMInput!N86&lt;&gt;"",TMInput!N86,IF(AND($C86=$C87, O87&lt;&gt;""),O87, IF(AND($C86=$C88, O88&lt;&gt;""), O88,"")))</f>
        <v>tedm:MG-AwardCriterion-specifiesProcurementCriterion-Lot_ND-LotAwardCriterionParameters</v>
      </c>
      <c r="P86" s="85" t="str">
        <f>IF(TMInput!O86&lt;&gt;"",TMInput!O86,IF(AND($C86=$C87, P87&lt;&gt;""),P87, IF(AND($C86=$C88, P88&lt;&gt;""), P88,"")))</f>
        <v>efac:AwardCriterionParameter/efac:FieldsPrivacy</v>
      </c>
      <c r="Q86" s="90" t="str">
        <f>IF(TMInput!P86&lt;&gt;"",TMInput!P86,IF(AND($C86=$C87, Q87&lt;&gt;""),Q87, IF(AND($C86=$C88, Q88&lt;&gt;""), Q88,"")))</f>
        <v>../..</v>
      </c>
      <c r="R86" s="90" t="str">
        <f>IF(TMInput!Q86&lt;&gt;"", TMInput!Q86, IF(AND(OR($C86&amp;$H86=$C87&amp;$H87, $C86&amp;$I86=$C87&amp;$I87), R87&lt;&gt;""), R87, IF(AND(OR($C86&amp;$H86=$C88&amp;$H88, $C86&amp;$I86=$C88&amp;$I88), R88&lt;&gt;""), R88, IF(AND(OR($C86&amp;$H86=$C89&amp;$H89, $C86&amp;$I86=$C89&amp;$I89), R89&lt;&gt;""), R89, IF(AND(OR($C86&amp;$H86=$C90&amp;$H90, $C86&amp;$I86=$C90&amp;$I90), R90&lt;&gt;""), R90, "")))))</f>
        <v>BT-195(BT-5421)-Lot</v>
      </c>
      <c r="S86" s="90" t="str">
        <f>IF(TMInput!R86&lt;&gt;"", TMInput!R86, IF(AND(OR($C86&amp;$H86=$C87&amp;$H87, $C86&amp;$I86=$C87&amp;$I87), S87&lt;&gt;""), S87, IF(AND(OR($C86&amp;$H86=$C88&amp;$H88, $C86&amp;$I86=$C88&amp;$I88), S88&lt;&gt;""), S88, IF(AND(OR($C86&amp;$H86=$C89&amp;$H89, $C86&amp;$I86=$C89&amp;$I89), S89&lt;&gt;""), S89, IF(AND(OR($C86&amp;$H86=$C90&amp;$H90, $C86&amp;$I86=$C90&amp;$I90), S90&lt;&gt;""), S90, "")))))</f>
        <v>The field BT-195(BT-5421)-Lot, Unpublished Identifier, specifies information to generate the URI of the masked property</v>
      </c>
      <c r="T86" s="90" t="str">
        <f>IF(TMInput!S86&lt;&gt;"", TMInput!S86, IF(AND(OR($C86&amp;$H86=$C87&amp;$H87, $C86&amp;$I86=$C87&amp;$I87), T87&lt;&gt;""), T87, IF(AND(OR($C86&amp;$H86=$C88&amp;$H88, $C86&amp;$I86=$C88&amp;$I88), T88&lt;&gt;""), T88, IF(AND(OR($C86&amp;$H86=$C89&amp;$H89, $C86&amp;$I86=$C89&amp;$I89), T89&lt;&gt;""), T89, IF(AND(OR($C86&amp;$H86=$C90&amp;$H90, $C86&amp;$I86=$C90&amp;$I90), T90&lt;&gt;""), T90, "")))))</f>
        <v>efbc:FieldIdentifierCode/text() = 'awa-cri-wei'</v>
      </c>
      <c r="U86" s="92" t="str">
        <f>IF(TMInput!T86&lt;&gt;"", TMInput!T86, IF(AND($C86=$C87, U87&lt;&gt;""), U87, IF(AND($C86=$C88, U88&lt;&gt;""), U88, IF(AND($C86=$C89, U89&lt;&gt;""), U89, IF(AND($C86=$C90, U90&lt;&gt;""), U90, "")))))</f>
        <v>http://data.europa.eu/a4g/ontology#hasWeightValueType</v>
      </c>
      <c r="V86" s="90" t="str">
        <f>IF(TMInput!U86&lt;&gt;"", TMInput!U86, IF(AND($C86=$C87, V87&lt;&gt;""), V87, IF(AND($C86=$C88, V88&lt;&gt;""), V88, IF(AND($C86=$C89, V89&lt;&gt;""), V89, IF(AND($C86=$C90, V90&lt;&gt;""), V90, "")))))</f>
        <v>BT-197(BT-5421)-Lot</v>
      </c>
      <c r="W86" s="90" t="str">
        <f>IF(TMInput!V86&lt;&gt;"", TMInput!V86, IF(AND($C86=$C87, W87&lt;&gt;""), W87, IF(AND($C86=$C88, W88&lt;&gt;""), W88, IF(AND($C86=$C89, W89&lt;&gt;""), W89, IF(AND($C86=$C90, W90&lt;&gt;""), W90, "")))))</f>
        <v>In BT-197(BT-5421)-Lot, Unpublished Justification Code, we link to the at-voc:non-publication-justification controlled list</v>
      </c>
      <c r="X86" s="90" t="str">
        <f>IF(TMInput!W86&lt;&gt;"", TMInput!W86, IF(AND($C86=$C87, X87&lt;&gt;""), X87, IF(AND($C86=$C88, X88&lt;&gt;""), X88, IF(AND($C86=$C89, X89&lt;&gt;""), X89, IF(AND($C86=$C90, X90&lt;&gt;""), X90, "")))))</f>
        <v>BT-198(BT-5421)-Lot</v>
      </c>
      <c r="Y86" s="90" t="str">
        <f>IF(TMInput!X86&lt;&gt;"", TMInput!X86, IF(AND($C86=$C87, Y87&lt;&gt;""), Y87, IF(AND($C86=$C88, Y88&lt;&gt;""), Y88, IF(AND($C86=$C89, Y89&lt;&gt;""), Y89, IF(AND($C86=$C90, Y90&lt;&gt;""), Y90, "")))))</f>
        <v>Unpublished Accessibility Date (Unpublished Access Date below SDK 1.6)</v>
      </c>
      <c r="Z86" s="90" t="str">
        <f>IF(TMInput!Y86&lt;&gt;"", TMInput!Y86, IF(AND($C86=$C87, Z87&lt;&gt;""), Z87, IF(AND($C86=$C88, Z88&lt;&gt;""), Z88, IF(AND($C86=$C89, Z89&lt;&gt;""), Z89, IF(AND($C86=$C90, Z90&lt;&gt;""), Z90, "")))))</f>
        <v>tedm:MG-langString-hasConfidentialityJustification--NonPublishedInformation-ND-LotAwardCriterionNumberWeightUnpublish</v>
      </c>
      <c r="AA86" s="90" t="str">
        <f>IF(TMInput!Z86&lt;&gt;"", TMInput!Z86, IF(AND($C86=$C87, AA87&lt;&gt;""), AA87, IF(AND($C86=$C88, AA88&lt;&gt;""), AA88, IF(AND($C86=$C89, AA89&lt;&gt;""), AA89, IF(AND($C86=$C90, AA90&lt;&gt;""), AA90, "")))))</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B86" s="90" t="str">
        <f>IF(TMInput!AA86&lt;&gt;"", TMInput!AA86, IF(AND($C86=$C87, AB87&lt;&gt;""), AB87, IF(AND($C86=$C88, AB88&lt;&gt;""), AB88, IF(AND($C86=$C89, AB89&lt;&gt;""), AB89, IF(AND($C86=$C90, AB90&lt;&gt;""), AB90, "")))))</f>
        <v>BT-196(BT-5421)-Lot</v>
      </c>
      <c r="AC86" s="90" t="str">
        <f>IF(TMInput!AB86&lt;&gt;"", TMInput!AB86, IF(AND($C86=$C87, AC87&lt;&gt;""), AC87, IF(AND($C86=$C88, AC88&lt;&gt;""), AC88, IF(AND($C86=$C89, AC89&lt;&gt;""), AC89, IF(AND($C86=$C90, AC90&lt;&gt;""), AC90, "")))))</f>
        <v>Unpublished Justification Description of MG-NonPublishedInformation under ND-LotAwardCriterionNumberWeightUnpublish</v>
      </c>
      <c r="AD86" s="90" t="str">
        <f>IF(TMInput!AC86&lt;&gt;"", TMInput!AC86, IF(AND($C86=$C87, AD87&lt;&gt;""), AD87, IF(AND($C86=$C88, AD88&lt;&gt;""), AD88, IF(AND($C86=$C89, AD89&lt;&gt;""), AD89, IF(AND($C86=$C90, AD90&lt;&gt;""), AD90, "")))))</f>
        <v>BT-196(BT-5421)-Lot-Language</v>
      </c>
      <c r="AE86" s="90" t="str">
        <f>IF(TMInput!AD86&lt;&gt;"", TMInput!AD86, IF(AND($C86=$C87, AE87&lt;&gt;""), AE87, IF(AND($C86=$C88, AE88&lt;&gt;""), AE88, IF(AND($C86=$C89, AE89&lt;&gt;""), AE89, IF(AND($C86=$C90, AE90&lt;&gt;""), AE90, "")))))</f>
        <v>Language of Unpublished Justification Description of MG-NonPublishedInformation under ND-LotAwardCriterionNumberWeightUnpublish</v>
      </c>
    </row>
    <row r="87">
      <c r="A87" s="85" t="b">
        <f t="shared" si="1"/>
        <v>0</v>
      </c>
      <c r="B87" s="90" t="str">
        <f>IF(AND(TMInput!A87="",$C87&lt;&gt;""),B86,TMInput!A87)</f>
        <v>ND-LotAwardCriterionNumberWeightUnpublish_v1.4-1.7.rml.ttl</v>
      </c>
      <c r="C87" s="90" t="str">
        <f>TMInput!B87</f>
        <v>tedm:MG-NonPublishedInformation-ND-LotAwardCriterionNumberWeightUnpublish</v>
      </c>
      <c r="D87" s="85" t="str">
        <f>IF(TMInput!C87&lt;&gt;"", TMInput!C87, IF(AND($C87=$C88, D88&lt;&gt;""), D88, IF(AND($C87=$C89, D89&lt;&gt;""), D89, IF(AND($C87=$C90, D90&lt;&gt;""), D90, IF(AND($C87=$C91, D91&lt;&gt;""), D91, "")))))</f>
        <v>MG-NonPublishedInformation</v>
      </c>
      <c r="E87" s="90" t="str">
        <f>IF(TMInput!D87&lt;&gt;"",TMInput!D87,IF(AND($C87=$C88, E88&lt;&gt;""),E88, IF(AND($C87=$C89, E89&lt;&gt;""), E89,"")))</f>
        <v>ND-LotAwardCriterionNumberWeightUnpublish</v>
      </c>
      <c r="F87" s="90" t="str">
        <f>IF(TMInput!E87&lt;&gt;"",TMInput!E87,IF(AND($C87=$C88, F88&lt;&gt;""),F88, IF(AND($C87=$C89, F89&lt;&gt;""), F89,"")))</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v>
      </c>
      <c r="G87" s="85" t="str">
        <f>IF(TMInput!F87&lt;&gt;"",TMInput!F87,IF(AND($C87=$C88, G88&lt;&gt;""),G88, IF(AND($C87=$C89, G89&lt;&gt;""), G89,"")))</f>
        <v>efbc:FieldIdentifierCode/text()='awa-cri-wei'</v>
      </c>
      <c r="H87" s="87" t="str">
        <f>TMInput!G87</f>
        <v>1.4</v>
      </c>
      <c r="I87" s="87" t="str">
        <f>TMInput!H87</f>
        <v>1.7</v>
      </c>
      <c r="J87" s="90" t="b">
        <f>IF(TMInput!$A87="",J86,TMInput!I87)</f>
        <v>1</v>
      </c>
      <c r="K87" s="85" t="str">
        <f>IF(TMInput!J87&lt;&gt;"",TMInput!J87,IF(AND($C87=$C88, K88&lt;&gt;""),K88, IF(AND($C87=$C89, K89&lt;&gt;""), K89,"")))</f>
        <v>MG-AwardCriterion-specifiesProcurementCriterion-Lot</v>
      </c>
      <c r="L87" s="85" t="str">
        <f>IF(TMInput!K87&lt;&gt;"",TMInput!K87,IF(AND($C87=$C88, L88&lt;&gt;""),L88, IF(AND($C87=$C89, L89&lt;&gt;""), L89,"")))</f>
        <v>ND-LotAwardCriterionParameters</v>
      </c>
      <c r="M87" s="90" t="str">
        <f>IF(TMInput!L87&lt;&gt;"",TMInput!L87,IF(AND($C87=$C88, M88&lt;&gt;""),M88, IF(AND($C87=$C89, M89&lt;&gt;""), M89,"")))</f>
        <v>ND-LotAwardCriterionNumberWeightUnpublish (concernsMaskedObject)</v>
      </c>
      <c r="N87" s="90" t="str">
        <f>IF(TMInput!M87&lt;&gt;"",TMInput!M87,IF(AND($C87=$C88, N88&lt;&gt;""),N88, IF(AND($C87=$C89, N89&lt;&gt;""), N89,"")))</f>
        <v>Connection from NonPublishedInformation to AwardCriterion under MG-AwardCriterion-specifiesProcurementCriterion-Lot_ND-LotAwardCriterionParameters</v>
      </c>
      <c r="O87" s="90" t="str">
        <f>IF(TMInput!N87&lt;&gt;"",TMInput!N87,IF(AND($C87=$C88, O88&lt;&gt;""),O88, IF(AND($C87=$C89, O89&lt;&gt;""), O89,"")))</f>
        <v>tedm:MG-AwardCriterion-specifiesProcurementCriterion-Lot_ND-LotAwardCriterionParameters</v>
      </c>
      <c r="P87" s="85" t="str">
        <f>IF(TMInput!O87&lt;&gt;"",TMInput!O87,IF(AND($C87=$C88, P88&lt;&gt;""),P88, IF(AND($C87=$C89, P89&lt;&gt;""), P89,"")))</f>
        <v>efac:AwardCriterionParameter/efac:FieldsPrivacy</v>
      </c>
      <c r="Q87" s="90" t="str">
        <f>IF(TMInput!P87&lt;&gt;"",TMInput!P87,IF(AND($C87=$C88, Q88&lt;&gt;""),Q88, IF(AND($C87=$C89, Q89&lt;&gt;""), Q89,"")))</f>
        <v>../..</v>
      </c>
      <c r="R87" s="90" t="str">
        <f>IF(TMInput!Q87&lt;&gt;"", TMInput!Q87, IF(AND(OR($C87&amp;$H87=$C88&amp;$H88, $C87&amp;$I87=$C88&amp;$I88), R88&lt;&gt;""), R88, IF(AND(OR($C87&amp;$H87=$C89&amp;$H89, $C87&amp;$I87=$C89&amp;$I89), R89&lt;&gt;""), R89, IF(AND(OR($C87&amp;$H87=$C90&amp;$H90, $C87&amp;$I87=$C90&amp;$I90), R90&lt;&gt;""), R90, IF(AND(OR($C87&amp;$H87=$C91&amp;$H91, $C87&amp;$I87=$C91&amp;$I91), R91&lt;&gt;""), R91, "")))))</f>
        <v>BT-195(BT-5421)-Lot</v>
      </c>
      <c r="S87" s="90" t="str">
        <f>IF(TMInput!R87&lt;&gt;"", TMInput!R87, IF(AND(OR($C87&amp;$H87=$C88&amp;$H88, $C87&amp;$I87=$C88&amp;$I88), S88&lt;&gt;""), S88, IF(AND(OR($C87&amp;$H87=$C89&amp;$H89, $C87&amp;$I87=$C89&amp;$I89), S89&lt;&gt;""), S89, IF(AND(OR($C87&amp;$H87=$C90&amp;$H90, $C87&amp;$I87=$C90&amp;$I90), S90&lt;&gt;""), S90, IF(AND(OR($C87&amp;$H87=$C91&amp;$H91, $C87&amp;$I87=$C91&amp;$I91), S91&lt;&gt;""), S91, "")))))</f>
        <v>The field BT-195(BT-5421)-Lot, Unpublished Identifier, specifies information to generate the URI of the masked property</v>
      </c>
      <c r="T87" s="90" t="str">
        <f>IF(TMInput!S87&lt;&gt;"", TMInput!S87, IF(AND(OR($C87&amp;$H87=$C88&amp;$H88, $C87&amp;$I87=$C88&amp;$I88), T88&lt;&gt;""), T88, IF(AND(OR($C87&amp;$H87=$C89&amp;$H89, $C87&amp;$I87=$C89&amp;$I89), T89&lt;&gt;""), T89, IF(AND(OR($C87&amp;$H87=$C90&amp;$H90, $C87&amp;$I87=$C90&amp;$I90), T90&lt;&gt;""), T90, IF(AND(OR($C87&amp;$H87=$C91&amp;$H91, $C87&amp;$I87=$C91&amp;$I91), T91&lt;&gt;""), T91, "")))))</f>
        <v>efbc:FieldIdentifierCode/text() = 'awa-cri-wei'</v>
      </c>
      <c r="U87" s="92" t="str">
        <f>IF(TMInput!T87&lt;&gt;"", TMInput!T87, IF(AND($C87=$C88, U88&lt;&gt;""), U88, IF(AND($C87=$C89, U89&lt;&gt;""), U89, IF(AND($C87=$C90, U90&lt;&gt;""), U90, IF(AND($C87=$C91, U91&lt;&gt;""), U91, "")))))</f>
        <v>http://data.europa.eu/a4g/ontology#hasWeightValueType</v>
      </c>
      <c r="V87" s="90" t="str">
        <f>IF(TMInput!U87&lt;&gt;"", TMInput!U87, IF(AND($C87=$C88, V88&lt;&gt;""), V88, IF(AND($C87=$C89, V89&lt;&gt;""), V89, IF(AND($C87=$C90, V90&lt;&gt;""), V90, IF(AND($C87=$C91, V91&lt;&gt;""), V91, "")))))</f>
        <v>BT-197(BT-5421)-Lot</v>
      </c>
      <c r="W87" s="90" t="str">
        <f>IF(TMInput!V87&lt;&gt;"", TMInput!V87, IF(AND($C87=$C88, W88&lt;&gt;""), W88, IF(AND($C87=$C89, W89&lt;&gt;""), W89, IF(AND($C87=$C90, W90&lt;&gt;""), W90, IF(AND($C87=$C91, W91&lt;&gt;""), W91, "")))))</f>
        <v>In BT-197(BT-5421)-Lot, Unpublished Justification Code, we link to the at-voc:non-publication-justification controlled list</v>
      </c>
      <c r="X87" s="90" t="str">
        <f>IF(TMInput!W87&lt;&gt;"", TMInput!W87, IF(AND($C87=$C88, X88&lt;&gt;""), X88, IF(AND($C87=$C89, X89&lt;&gt;""), X89, IF(AND($C87=$C90, X90&lt;&gt;""), X90, IF(AND($C87=$C91, X91&lt;&gt;""), X91, "")))))</f>
        <v>BT-198(BT-5421)-Lot</v>
      </c>
      <c r="Y87" s="90" t="str">
        <f>IF(TMInput!X87&lt;&gt;"", TMInput!X87, IF(AND($C87=$C88, Y88&lt;&gt;""), Y88, IF(AND($C87=$C89, Y89&lt;&gt;""), Y89, IF(AND($C87=$C90, Y90&lt;&gt;""), Y90, IF(AND($C87=$C91, Y91&lt;&gt;""), Y91, "")))))</f>
        <v>Unpublished Accessibility Date (Unpublished Access Date below SDK 1.6)</v>
      </c>
      <c r="Z87" s="90" t="str">
        <f>IF(TMInput!Y87&lt;&gt;"", TMInput!Y87, IF(AND($C87=$C88, Z88&lt;&gt;""), Z88, IF(AND($C87=$C89, Z89&lt;&gt;""), Z89, IF(AND($C87=$C90, Z90&lt;&gt;""), Z90, IF(AND($C87=$C91, Z91&lt;&gt;""), Z91, "")))))</f>
        <v>tedm:MG-langString-hasConfidentialityJustification--NonPublishedInformation-ND-LotAwardCriterionNumberWeightUnpublish</v>
      </c>
      <c r="AA87" s="90" t="str">
        <f>IF(TMInput!Z87&lt;&gt;"", TMInput!Z87, IF(AND($C87=$C88, AA88&lt;&gt;""), AA88, IF(AND($C87=$C89, AA89&lt;&gt;""), AA89, IF(AND($C87=$C90, AA90&lt;&gt;""), AA90, IF(AND($C87=$C91, AA91&lt;&gt;""), AA91, "")))))</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B87" s="90" t="str">
        <f>IF(TMInput!AA87&lt;&gt;"", TMInput!AA87, IF(AND($C87=$C88, AB88&lt;&gt;""), AB88, IF(AND($C87=$C89, AB89&lt;&gt;""), AB89, IF(AND($C87=$C90, AB90&lt;&gt;""), AB90, IF(AND($C87=$C91, AB91&lt;&gt;""), AB91, "")))))</f>
        <v>BT-196(BT-5421)-Lot</v>
      </c>
      <c r="AC87" s="90" t="str">
        <f>IF(TMInput!AB87&lt;&gt;"", TMInput!AB87, IF(AND($C87=$C88, AC88&lt;&gt;""), AC88, IF(AND($C87=$C89, AC89&lt;&gt;""), AC89, IF(AND($C87=$C90, AC90&lt;&gt;""), AC90, IF(AND($C87=$C91, AC91&lt;&gt;""), AC91, "")))))</f>
        <v>Unpublished Justification Description of MG-NonPublishedInformation under ND-LotAwardCriterionNumberWeightUnpublish</v>
      </c>
      <c r="AD87" s="90" t="str">
        <f>IF(TMInput!AC87&lt;&gt;"", TMInput!AC87, IF(AND($C87=$C88, AD88&lt;&gt;""), AD88, IF(AND($C87=$C89, AD89&lt;&gt;""), AD89, IF(AND($C87=$C90, AD90&lt;&gt;""), AD90, IF(AND($C87=$C91, AD91&lt;&gt;""), AD91, "")))))</f>
        <v>BT-196(BT-5421)-Lot-Language</v>
      </c>
      <c r="AE87" s="90" t="str">
        <f>IF(TMInput!AD87&lt;&gt;"", TMInput!AD87, IF(AND($C87=$C88, AE88&lt;&gt;""), AE88, IF(AND($C87=$C89, AE89&lt;&gt;""), AE89, IF(AND($C87=$C90, AE90&lt;&gt;""), AE90, IF(AND($C87=$C91, AE91&lt;&gt;""), AE91, "")))))</f>
        <v>Language of Unpublished Justification Description of MG-NonPublishedInformation under ND-LotAwardCriterionNumberWeightUnpublish</v>
      </c>
    </row>
    <row r="88">
      <c r="A88" s="85" t="b">
        <f t="shared" si="1"/>
        <v>1</v>
      </c>
      <c r="B88" s="90" t="str">
        <f>IF(AND(TMInput!A88="",$C88&lt;&gt;""),B87,TMInput!A88)</f>
        <v>ND-LotAwardCriterionNumberWeightUnpublish_v1.8+.rml.ttl</v>
      </c>
      <c r="C88" s="90" t="str">
        <f>TMInput!B88</f>
        <v>tedm:MG-NonPublishedInformation-ND-LotAwardCriterionNumberWeightUnpublish</v>
      </c>
      <c r="D88" s="85" t="str">
        <f>IF(TMInput!C88&lt;&gt;"", TMInput!C88, IF(AND($C88=$C89, D89&lt;&gt;""), D89, IF(AND($C88=$C90, D90&lt;&gt;""), D90, IF(AND($C88=$C91, D91&lt;&gt;""), D91, IF(AND($C88=$C92, D92&lt;&gt;""), D92, "")))))</f>
        <v>MG-NonPublishedInformation</v>
      </c>
      <c r="E88" s="90" t="str">
        <f>IF(TMInput!D88&lt;&gt;"",TMInput!D88,IF(AND($C88=$C89, E89&lt;&gt;""),E89, IF(AND($C88=$C90, E90&lt;&gt;""), E90,"")))</f>
        <v>ND-LotAwardCriterionNumberWeightUnpublish</v>
      </c>
      <c r="F88" s="90" t="str">
        <f>IF(TMInput!E88&lt;&gt;"",TMInput!E88,IF(AND($C88=$C89, F89&lt;&gt;""),F89, IF(AND($C88=$C90, F90&lt;&gt;""), F90,"")))</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v>
      </c>
      <c r="G88" s="85" t="str">
        <f>IF(TMInput!F88&lt;&gt;"",TMInput!F88,IF(AND($C88=$C89, G89&lt;&gt;""),G89, IF(AND($C88=$C90, G90&lt;&gt;""), G90,"")))</f>
        <v>efbc:FieldIdentifierCode/text()='awa-cri-wei'</v>
      </c>
      <c r="H88" s="87" t="str">
        <f>TMInput!G88</f>
        <v>1.8</v>
      </c>
      <c r="I88" s="87" t="str">
        <f>TMInput!H88</f>
        <v/>
      </c>
      <c r="J88" s="90" t="b">
        <f>IF(TMInput!$A88="",J87,TMInput!I88)</f>
        <v>1</v>
      </c>
      <c r="K88" s="85" t="str">
        <f>IF(TMInput!J88&lt;&gt;"",TMInput!J88,IF(AND($C88=$C89, K89&lt;&gt;""),K89, IF(AND($C88=$C90, K90&lt;&gt;""), K90,"")))</f>
        <v>MG-AwardCriterion-specifiesProcurementCriterion-Lot</v>
      </c>
      <c r="L88" s="85" t="str">
        <f>IF(TMInput!K88&lt;&gt;"",TMInput!K88,IF(AND($C88=$C89, L89&lt;&gt;""),L89, IF(AND($C88=$C90, L90&lt;&gt;""), L90,"")))</f>
        <v>ND-LotAwardWeightCriterionParameter</v>
      </c>
      <c r="M88" s="90" t="str">
        <f>IF(TMInput!L88&lt;&gt;"",TMInput!L88,IF(AND($C88=$C89, M89&lt;&gt;""),M89, IF(AND($C88=$C90, M90&lt;&gt;""), M90,"")))</f>
        <v>ND-LotAwardCriterionNumberWeightUnpublish (concernsMaskedObject)</v>
      </c>
      <c r="N88" s="90" t="str">
        <f>IF(TMInput!M88&lt;&gt;"",TMInput!M88,IF(AND($C88=$C89, N89&lt;&gt;""),N89, IF(AND($C88=$C90, N90&lt;&gt;""), N90,"")))</f>
        <v>Connection from NonPublishedInformation to AwardCriterion under MG-AwardCriterion-specifiesProcurementCriterion-Lot_ND-LotAwardWeightCriterionParameter</v>
      </c>
      <c r="O88" s="90" t="str">
        <f>IF(TMInput!N88&lt;&gt;"",TMInput!N88,IF(AND($C88=$C89, O89&lt;&gt;""),O89, IF(AND($C88=$C90, O90&lt;&gt;""), O90,"")))</f>
        <v>tedm:MG-AwardCriterion-specifiesProcurementCriterion-Lot_ND-LotAwardWeightCriterionParameter</v>
      </c>
      <c r="P88" s="85" t="str">
        <f>IF(TMInput!O88&lt;&gt;"",TMInput!O88,IF(AND($C88=$C89, P89&lt;&gt;""),P89, IF(AND($C88=$C90, P90&lt;&gt;""), P90,"")))</f>
        <v>efac:FieldsPrivacy</v>
      </c>
      <c r="Q88" s="90" t="str">
        <f>IF(TMInput!P88&lt;&gt;"",TMInput!P88,IF(AND($C88=$C89, Q89&lt;&gt;""),Q89, IF(AND($C88=$C90, Q90&lt;&gt;""), Q90,"")))</f>
        <v>..</v>
      </c>
      <c r="R88" s="90" t="str">
        <f>IF(TMInput!Q88&lt;&gt;"", TMInput!Q88, IF(AND(OR($C88&amp;$H88=$C89&amp;$H89, $C88&amp;$I88=$C89&amp;$I89), R89&lt;&gt;""), R89, IF(AND(OR($C88&amp;$H88=$C90&amp;$H90, $C88&amp;$I88=$C90&amp;$I90), R90&lt;&gt;""), R90, IF(AND(OR($C88&amp;$H88=$C91&amp;$H91, $C88&amp;$I88=$C91&amp;$I91), R91&lt;&gt;""), R91, IF(AND(OR($C88&amp;$H88=$C92&amp;$H92, $C88&amp;$I88=$C92&amp;$I92), R92&lt;&gt;""), R92, "")))))</f>
        <v>BT-195(BT-5421)-Lot</v>
      </c>
      <c r="S88" s="90" t="str">
        <f>IF(TMInput!R88&lt;&gt;"", TMInput!R88, IF(AND(OR($C88&amp;$H88=$C89&amp;$H89, $C88&amp;$I88=$C89&amp;$I89), S89&lt;&gt;""), S89, IF(AND(OR($C88&amp;$H88=$C90&amp;$H90, $C88&amp;$I88=$C90&amp;$I90), S90&lt;&gt;""), S90, IF(AND(OR($C88&amp;$H88=$C91&amp;$H91, $C88&amp;$I88=$C91&amp;$I91), S91&lt;&gt;""), S91, IF(AND(OR($C88&amp;$H88=$C92&amp;$H92, $C88&amp;$I88=$C92&amp;$I92), S92&lt;&gt;""), S92, "")))))</f>
        <v>The field BT-195(BT-5421)-Lot, Unpublished Identifier, specifies information to generate the URI of the masked property</v>
      </c>
      <c r="T88" s="90" t="str">
        <f>IF(TMInput!S88&lt;&gt;"", TMInput!S88, IF(AND(OR($C88&amp;$H88=$C89&amp;$H89, $C88&amp;$I88=$C89&amp;$I89), T89&lt;&gt;""), T89, IF(AND(OR($C88&amp;$H88=$C90&amp;$H90, $C88&amp;$I88=$C90&amp;$I90), T90&lt;&gt;""), T90, IF(AND(OR($C88&amp;$H88=$C91&amp;$H91, $C88&amp;$I88=$C91&amp;$I91), T91&lt;&gt;""), T91, IF(AND(OR($C88&amp;$H88=$C92&amp;$H92, $C88&amp;$I88=$C92&amp;$I92), T92&lt;&gt;""), T92, "")))))</f>
        <v>efbc:FieldIdentifierCode/text() = 'awa-cri-wei'</v>
      </c>
      <c r="U88" s="92" t="str">
        <f>IF(TMInput!T88&lt;&gt;"", TMInput!T88, IF(AND($C88=$C89, U89&lt;&gt;""), U89, IF(AND($C88=$C90, U90&lt;&gt;""), U90, IF(AND($C88=$C91, U91&lt;&gt;""), U91, IF(AND($C88=$C92, U92&lt;&gt;""), U92, "")))))</f>
        <v>http://data.europa.eu/a4g/ontology#hasWeightValueType</v>
      </c>
      <c r="V88" s="90" t="str">
        <f>IF(TMInput!U88&lt;&gt;"", TMInput!U88, IF(AND($C88=$C89, V89&lt;&gt;""), V89, IF(AND($C88=$C90, V90&lt;&gt;""), V90, IF(AND($C88=$C91, V91&lt;&gt;""), V91, IF(AND($C88=$C92, V92&lt;&gt;""), V92, "")))))</f>
        <v>BT-197(BT-5421)-Lot</v>
      </c>
      <c r="W88" s="90" t="str">
        <f>IF(TMInput!V88&lt;&gt;"", TMInput!V88, IF(AND($C88=$C89, W89&lt;&gt;""), W89, IF(AND($C88=$C90, W90&lt;&gt;""), W90, IF(AND($C88=$C91, W91&lt;&gt;""), W91, IF(AND($C88=$C92, W92&lt;&gt;""), W92, "")))))</f>
        <v>In BT-197(BT-5421)-Lot, Unpublished Justification Code, we link to the at-voc:non-publication-justification controlled list</v>
      </c>
      <c r="X88" s="90" t="str">
        <f>IF(TMInput!W88&lt;&gt;"", TMInput!W88, IF(AND($C88=$C89, X89&lt;&gt;""), X89, IF(AND($C88=$C90, X90&lt;&gt;""), X90, IF(AND($C88=$C91, X91&lt;&gt;""), X91, IF(AND($C88=$C92, X92&lt;&gt;""), X92, "")))))</f>
        <v>BT-198(BT-5421)-Lot</v>
      </c>
      <c r="Y88" s="90" t="str">
        <f>IF(TMInput!X88&lt;&gt;"", TMInput!X88, IF(AND($C88=$C89, Y89&lt;&gt;""), Y89, IF(AND($C88=$C90, Y90&lt;&gt;""), Y90, IF(AND($C88=$C91, Y91&lt;&gt;""), Y91, IF(AND($C88=$C92, Y92&lt;&gt;""), Y92, "")))))</f>
        <v>Unpublished Accessibility Date (Unpublished Access Date below SDK 1.6)</v>
      </c>
      <c r="Z88" s="90" t="str">
        <f>IF(TMInput!Y88&lt;&gt;"", TMInput!Y88, IF(AND($C88=$C89, Z89&lt;&gt;""), Z89, IF(AND($C88=$C90, Z90&lt;&gt;""), Z90, IF(AND($C88=$C91, Z91&lt;&gt;""), Z91, IF(AND($C88=$C92, Z92&lt;&gt;""), Z92, "")))))</f>
        <v>tedm:MG-langString-hasConfidentialityJustification--NonPublishedInformation-ND-LotAwardCriterionNumberWeightUnpublish</v>
      </c>
      <c r="AA88" s="90" t="str">
        <f>IF(TMInput!Z88&lt;&gt;"", TMInput!Z88, IF(AND($C88=$C89, AA89&lt;&gt;""), AA89, IF(AND($C88=$C90, AA90&lt;&gt;""), AA90, IF(AND($C88=$C91, AA91&lt;&gt;""), AA91, IF(AND($C88=$C92, AA92&lt;&gt;""), AA92, "")))))</f>
        <v>/*/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B88" s="90" t="str">
        <f>IF(TMInput!AA88&lt;&gt;"", TMInput!AA88, IF(AND($C88=$C89, AB89&lt;&gt;""), AB89, IF(AND($C88=$C90, AB90&lt;&gt;""), AB90, IF(AND($C88=$C91, AB91&lt;&gt;""), AB91, IF(AND($C88=$C92, AB92&lt;&gt;""), AB92, "")))))</f>
        <v>BT-196(BT-5421)-Lot</v>
      </c>
      <c r="AC88" s="90" t="str">
        <f>IF(TMInput!AB88&lt;&gt;"", TMInput!AB88, IF(AND($C88=$C89, AC89&lt;&gt;""), AC89, IF(AND($C88=$C90, AC90&lt;&gt;""), AC90, IF(AND($C88=$C91, AC91&lt;&gt;""), AC91, IF(AND($C88=$C92, AC92&lt;&gt;""), AC92, "")))))</f>
        <v>Unpublished Justification Description of MG-NonPublishedInformation under ND-LotAwardCriterionNumberWeightUnpublish</v>
      </c>
      <c r="AD88" s="90" t="str">
        <f>IF(TMInput!AC88&lt;&gt;"", TMInput!AC88, IF(AND($C88=$C89, AD89&lt;&gt;""), AD89, IF(AND($C88=$C90, AD90&lt;&gt;""), AD90, IF(AND($C88=$C91, AD91&lt;&gt;""), AD91, IF(AND($C88=$C92, AD92&lt;&gt;""), AD92, "")))))</f>
        <v>BT-196(BT-5421)-Lot-Language</v>
      </c>
      <c r="AE88" s="90" t="str">
        <f>IF(TMInput!AD88&lt;&gt;"", TMInput!AD88, IF(AND($C88=$C89, AE89&lt;&gt;""), AE89, IF(AND($C88=$C90, AE90&lt;&gt;""), AE90, IF(AND($C88=$C91, AE91&lt;&gt;""), AE91, IF(AND($C88=$C92, AE92&lt;&gt;""), AE92, "")))))</f>
        <v>Language of Unpublished Justification Description of MG-NonPublishedInformation under ND-LotAwardCriterionNumberWeightUnpublish</v>
      </c>
    </row>
    <row r="89">
      <c r="A89" s="85" t="b">
        <f t="shared" si="1"/>
        <v>0</v>
      </c>
      <c r="B89" s="90" t="str">
        <f>IF(AND(TMInput!A89="",$C89&lt;&gt;""),B88,TMInput!A89)</f>
        <v>ND-LotAwardCriterionNumberWeightUnpublish_v1.8+.rml.ttl</v>
      </c>
      <c r="C89" s="90" t="str">
        <f>TMInput!B89</f>
        <v>tedm:MG-NonPublishedInformation-ND-LotAwardCriterionNumberWeightUnpublish</v>
      </c>
      <c r="D89" s="85" t="str">
        <f>IF(TMInput!C89&lt;&gt;"", TMInput!C89, IF(AND($C89=$C90, D90&lt;&gt;""), D90, IF(AND($C89=$C91, D91&lt;&gt;""), D91, IF(AND($C89=$C92, D92&lt;&gt;""), D92, IF(AND($C89=$C93, D93&lt;&gt;""), D93, "")))))</f>
        <v>MG-NonPublishedInformation</v>
      </c>
      <c r="E89" s="90" t="str">
        <f>IF(TMInput!D89&lt;&gt;"",TMInput!D89,IF(AND($C89=$C90, E90&lt;&gt;""),E90, IF(AND($C89=$C91, E91&lt;&gt;""), E91,"")))</f>
        <v/>
      </c>
      <c r="F89" s="90" t="str">
        <f>IF(TMInput!E89&lt;&gt;"",TMInput!E89,IF(AND($C89=$C90, F90&lt;&gt;""),F90, IF(AND($C89=$C91, F91&lt;&gt;""), F91,"")))</f>
        <v/>
      </c>
      <c r="G89" s="85" t="str">
        <f>IF(TMInput!F89&lt;&gt;"",TMInput!F89,IF(AND($C89=$C90, G90&lt;&gt;""),G90, IF(AND($C89=$C91, G91&lt;&gt;""), G91,"")))</f>
        <v/>
      </c>
      <c r="H89" s="87" t="str">
        <f>TMInput!G89</f>
        <v>1.8</v>
      </c>
      <c r="I89" s="87" t="str">
        <f>TMInput!H89</f>
        <v/>
      </c>
      <c r="J89" s="90" t="b">
        <f>IF(TMInput!$A89="",J88,TMInput!I89)</f>
        <v>1</v>
      </c>
      <c r="K89" s="85" t="str">
        <f>IF(TMInput!J89&lt;&gt;"",TMInput!J89,IF(AND($C89=$C90, K90&lt;&gt;""),K90, IF(AND($C89=$C91, K91&lt;&gt;""), K91,"")))</f>
        <v>MG-AwardCriterion-specifiesProcurementCriterion-Lot</v>
      </c>
      <c r="L89" s="85" t="str">
        <f>IF(TMInput!K89&lt;&gt;"",TMInput!K89,IF(AND($C89=$C90, L90&lt;&gt;""),L90, IF(AND($C89=$C91, L91&lt;&gt;""), L91,"")))</f>
        <v>ND-LotAwardWeightCriterionParameter</v>
      </c>
      <c r="M89" s="90" t="str">
        <f>IF(TMInput!L89&lt;&gt;"",TMInput!L89,IF(AND($C89=$C90, M90&lt;&gt;""),M90, IF(AND($C89=$C91, M91&lt;&gt;""), M91,"")))</f>
        <v>ND-LotAwardCriterionNumberWeightUnpublish (concernsMaskedObject)</v>
      </c>
      <c r="N89" s="90" t="str">
        <f>IF(TMInput!M89&lt;&gt;"",TMInput!M89,IF(AND($C89=$C90, N90&lt;&gt;""),N90, IF(AND($C89=$C91, N91&lt;&gt;""), N91,"")))</f>
        <v>Connection from NonPublishedInformation to AwardCriterion under MG-AwardCriterion-specifiesProcurementCriterion-Lot_ND-LotAwardWeightCriterionParameter</v>
      </c>
      <c r="O89" s="90" t="str">
        <f>IF(TMInput!N89&lt;&gt;"",TMInput!N89,IF(AND($C89=$C90, O90&lt;&gt;""),O90, IF(AND($C89=$C91, O91&lt;&gt;""), O91,"")))</f>
        <v>tedm:MG-AwardCriterion-specifiesProcurementCriterion-Lot_ND-LotAwardWeightCriterionParameter</v>
      </c>
      <c r="P89" s="85" t="str">
        <f>IF(TMInput!O89&lt;&gt;"",TMInput!O89,IF(AND($C89=$C90, P90&lt;&gt;""),P90, IF(AND($C89=$C91, P91&lt;&gt;""), P91,"")))</f>
        <v>efac:FieldsPrivacy</v>
      </c>
      <c r="Q89" s="90" t="str">
        <f>IF(TMInput!P89&lt;&gt;"",TMInput!P89,IF(AND($C89=$C90, Q90&lt;&gt;""),Q90, IF(AND($C89=$C91, Q91&lt;&gt;""), Q91,"")))</f>
        <v>..</v>
      </c>
      <c r="R89" s="90" t="str">
        <f>IF(TMInput!Q89&lt;&gt;"", TMInput!Q89, IF(AND(OR($C89&amp;$H89=$C90&amp;$H90, $C89&amp;$I89=$C90&amp;$I90), R90&lt;&gt;""), R90, IF(AND(OR($C89&amp;$H89=$C91&amp;$H91, $C89&amp;$I89=$C91&amp;$I91), R91&lt;&gt;""), R91, IF(AND(OR($C89&amp;$H89=$C92&amp;$H92, $C89&amp;$I89=$C92&amp;$I92), R92&lt;&gt;""), R92, IF(AND(OR($C89&amp;$H89=$C93&amp;$H93, $C89&amp;$I89=$C93&amp;$I93), R93&lt;&gt;""), R93, "")))))</f>
        <v>BT-195(BT-5421)-Lot</v>
      </c>
      <c r="S89" s="90" t="str">
        <f>IF(TMInput!R89&lt;&gt;"", TMInput!R89, IF(AND(OR($C89&amp;$H89=$C90&amp;$H90, $C89&amp;$I89=$C90&amp;$I90), S90&lt;&gt;""), S90, IF(AND(OR($C89&amp;$H89=$C91&amp;$H91, $C89&amp;$I89=$C91&amp;$I91), S91&lt;&gt;""), S91, IF(AND(OR($C89&amp;$H89=$C92&amp;$H92, $C89&amp;$I89=$C92&amp;$I92), S92&lt;&gt;""), S92, IF(AND(OR($C89&amp;$H89=$C93&amp;$H93, $C89&amp;$I89=$C93&amp;$I93), S93&lt;&gt;""), S93, "")))))</f>
        <v>The field BT-195(BT-5421)-Lot, Unpublished Identifier, specifies information to generate the URI of the masked property</v>
      </c>
      <c r="T89" s="90" t="str">
        <f>IF(TMInput!S89&lt;&gt;"", TMInput!S89, IF(AND(OR($C89&amp;$H89=$C90&amp;$H90, $C89&amp;$I89=$C90&amp;$I90), T90&lt;&gt;""), T90, IF(AND(OR($C89&amp;$H89=$C91&amp;$H91, $C89&amp;$I89=$C91&amp;$I91), T91&lt;&gt;""), T91, IF(AND(OR($C89&amp;$H89=$C92&amp;$H92, $C89&amp;$I89=$C92&amp;$I92), T92&lt;&gt;""), T92, IF(AND(OR($C89&amp;$H89=$C93&amp;$H93, $C89&amp;$I89=$C93&amp;$I93), T93&lt;&gt;""), T93, "")))))</f>
        <v>efbc:FieldIdentifierCode/text() = 'awa-cri-wei'</v>
      </c>
      <c r="U89" s="92" t="str">
        <f>IF(TMInput!T89&lt;&gt;"", TMInput!T89, IF(AND($C89=$C90, U90&lt;&gt;""), U90, IF(AND($C89=$C91, U91&lt;&gt;""), U91, IF(AND($C89=$C92, U92&lt;&gt;""), U92, IF(AND($C89=$C93, U93&lt;&gt;""), U93, "")))))</f>
        <v>http://data.europa.eu/a4g/ontology#hasWeightValueType</v>
      </c>
      <c r="V89" s="90" t="str">
        <f>IF(TMInput!U89&lt;&gt;"", TMInput!U89, IF(AND($C89=$C90, V90&lt;&gt;""), V90, IF(AND($C89=$C91, V91&lt;&gt;""), V91, IF(AND($C89=$C92, V92&lt;&gt;""), V92, IF(AND($C89=$C93, V93&lt;&gt;""), V93, "")))))</f>
        <v>BT-197(BT-5421)-Lot</v>
      </c>
      <c r="W89" s="90" t="str">
        <f>IF(TMInput!V89&lt;&gt;"", TMInput!V89, IF(AND($C89=$C90, W90&lt;&gt;""), W90, IF(AND($C89=$C91, W91&lt;&gt;""), W91, IF(AND($C89=$C92, W92&lt;&gt;""), W92, IF(AND($C89=$C93, W93&lt;&gt;""), W93, "")))))</f>
        <v>In BT-197(BT-5421)-Lot, Unpublished Justification Code, we link to the at-voc:non-publication-justification controlled list</v>
      </c>
      <c r="X89" s="90" t="str">
        <f>IF(TMInput!W89&lt;&gt;"", TMInput!W89, IF(AND($C89=$C90, X90&lt;&gt;""), X90, IF(AND($C89=$C91, X91&lt;&gt;""), X91, IF(AND($C89=$C92, X92&lt;&gt;""), X92, IF(AND($C89=$C93, X93&lt;&gt;""), X93, "")))))</f>
        <v>BT-198(BT-5421)-Lot</v>
      </c>
      <c r="Y89" s="90" t="str">
        <f>IF(TMInput!X89&lt;&gt;"", TMInput!X89, IF(AND($C89=$C90, Y90&lt;&gt;""), Y90, IF(AND($C89=$C91, Y91&lt;&gt;""), Y91, IF(AND($C89=$C92, Y92&lt;&gt;""), Y92, IF(AND($C89=$C93, Y93&lt;&gt;""), Y93, "")))))</f>
        <v>Unpublished Accessibility Date (Unpublished Access Date below SDK 1.6)</v>
      </c>
      <c r="Z89" s="90" t="str">
        <f>IF(TMInput!Y89&lt;&gt;"", TMInput!Y89, IF(AND($C89=$C90, Z90&lt;&gt;""), Z90, IF(AND($C89=$C91, Z91&lt;&gt;""), Z91, IF(AND($C89=$C92, Z92&lt;&gt;""), Z92, IF(AND($C89=$C93, Z93&lt;&gt;""), Z93, "")))))</f>
        <v>tedm:MG-langString-hasConfidentialityJustification--NonPublishedInformation-ND-LotAwardCriterionNumberWeightUnpublish</v>
      </c>
      <c r="AA89" s="90" t="str">
        <f>IF(TMInput!Z89&lt;&gt;"", TMInput!Z89, IF(AND($C89=$C90, AA90&lt;&gt;""), AA90, IF(AND($C89=$C91, AA91&lt;&gt;""), AA91, IF(AND($C89=$C92, AA92&lt;&gt;""), AA92, IF(AND($C89=$C93, AA93&lt;&gt;""), AA93, "")))))</f>
        <v/>
      </c>
      <c r="AB89" s="90" t="str">
        <f>IF(TMInput!AA89&lt;&gt;"", TMInput!AA89, IF(AND($C89=$C90, AB90&lt;&gt;""), AB90, IF(AND($C89=$C91, AB91&lt;&gt;""), AB91, IF(AND($C89=$C92, AB92&lt;&gt;""), AB92, IF(AND($C89=$C93, AB93&lt;&gt;""), AB93, "")))))</f>
        <v>BT-196(BT-5421)-Lot</v>
      </c>
      <c r="AC89" s="90" t="str">
        <f>IF(TMInput!AB89&lt;&gt;"", TMInput!AB89, IF(AND($C89=$C90, AC90&lt;&gt;""), AC90, IF(AND($C89=$C91, AC91&lt;&gt;""), AC91, IF(AND($C89=$C92, AC92&lt;&gt;""), AC92, IF(AND($C89=$C93, AC93&lt;&gt;""), AC93, "")))))</f>
        <v>Unpublished Justification Description of MG-NonPublishedInformation under ND-LotAwardCriterionNumberWeightUnpublish</v>
      </c>
      <c r="AD89" s="90" t="str">
        <f>IF(TMInput!AC89&lt;&gt;"", TMInput!AC89, IF(AND($C89=$C90, AD90&lt;&gt;""), AD90, IF(AND($C89=$C91, AD91&lt;&gt;""), AD91, IF(AND($C89=$C92, AD92&lt;&gt;""), AD92, IF(AND($C89=$C93, AD93&lt;&gt;""), AD93, "")))))</f>
        <v>BT-196(BT-5421)-Lot-Language</v>
      </c>
      <c r="AE89" s="90" t="str">
        <f>IF(TMInput!AD89&lt;&gt;"", TMInput!AD89, IF(AND($C89=$C90, AE90&lt;&gt;""), AE90, IF(AND($C89=$C91, AE91&lt;&gt;""), AE91, IF(AND($C89=$C92, AE92&lt;&gt;""), AE92, IF(AND($C89=$C93, AE93&lt;&gt;""), AE93, "")))))</f>
        <v>Language of Unpublished Justification Description of MG-NonPublishedInformation under ND-LotAwardCriterionNumberWeightUnpublish</v>
      </c>
    </row>
    <row r="90">
      <c r="A90" s="85" t="b">
        <f t="shared" si="1"/>
        <v>0</v>
      </c>
      <c r="B90" s="90" t="str">
        <f>IF(AND(TMInput!A90="",$C90&lt;&gt;""),B89,TMInput!A90)</f>
        <v>ND-LotAwardCriterionNumberWeightUnpublish_v1.8+.rml.ttl</v>
      </c>
      <c r="C90" s="90" t="str">
        <f>TMInput!B90</f>
        <v>tedm:MG-NonPublishedInformation-ND-LotAwardCriterionNumberWeightUnpublish</v>
      </c>
      <c r="D90" s="85" t="str">
        <f>IF(TMInput!C90&lt;&gt;"", TMInput!C90, IF(AND($C90=$C91, D91&lt;&gt;""), D91, IF(AND($C90=$C92, D92&lt;&gt;""), D92, IF(AND($C90=$C93, D93&lt;&gt;""), D93, IF(AND($C90=$C94, D94&lt;&gt;""), D94, "")))))</f>
        <v>MG-NonPublishedInformation</v>
      </c>
      <c r="E90" s="90" t="str">
        <f>IF(TMInput!D90&lt;&gt;"",TMInput!D90,IF(AND($C90=$C91, E91&lt;&gt;""),E91, IF(AND($C90=$C92, E92&lt;&gt;""), E92,"")))</f>
        <v/>
      </c>
      <c r="F90" s="90" t="str">
        <f>IF(TMInput!E90&lt;&gt;"",TMInput!E90,IF(AND($C90=$C91, F91&lt;&gt;""),F91, IF(AND($C90=$C92, F92&lt;&gt;""), F92,"")))</f>
        <v/>
      </c>
      <c r="G90" s="85" t="str">
        <f>IF(TMInput!F90&lt;&gt;"",TMInput!F90,IF(AND($C90=$C91, G91&lt;&gt;""),G91, IF(AND($C90=$C92, G92&lt;&gt;""), G92,"")))</f>
        <v/>
      </c>
      <c r="H90" s="87" t="str">
        <f>TMInput!G90</f>
        <v>1.8</v>
      </c>
      <c r="I90" s="87" t="str">
        <f>TMInput!H90</f>
        <v/>
      </c>
      <c r="J90" s="90" t="b">
        <f>IF(TMInput!$A90="",J89,TMInput!I90)</f>
        <v>1</v>
      </c>
      <c r="K90" s="85" t="str">
        <f>IF(TMInput!J90&lt;&gt;"",TMInput!J90,IF(AND($C90=$C91, K91&lt;&gt;""),K91, IF(AND($C90=$C92, K92&lt;&gt;""), K92,"")))</f>
        <v>MG-AwardCriterion-specifiesProcurementCriterion-Lot</v>
      </c>
      <c r="L90" s="85" t="str">
        <f>IF(TMInput!K90&lt;&gt;"",TMInput!K90,IF(AND($C90=$C91, L91&lt;&gt;""),L91, IF(AND($C90=$C92, L92&lt;&gt;""), L92,"")))</f>
        <v>ND-LotAwardWeightCriterionParameter</v>
      </c>
      <c r="M90" s="90" t="str">
        <f>IF(TMInput!L90&lt;&gt;"",TMInput!L90,IF(AND($C90=$C91, M91&lt;&gt;""),M91, IF(AND($C90=$C92, M92&lt;&gt;""), M92,"")))</f>
        <v>ND-LotAwardCriterionNumberWeightUnpublish (concernsMaskedObject)</v>
      </c>
      <c r="N90" s="90" t="str">
        <f>IF(TMInput!M90&lt;&gt;"",TMInput!M90,IF(AND($C90=$C91, N91&lt;&gt;""),N91, IF(AND($C90=$C92, N92&lt;&gt;""), N92,"")))</f>
        <v>Connection from NonPublishedInformation to AwardCriterion under MG-AwardCriterion-specifiesProcurementCriterion-Lot_ND-LotAwardWeightCriterionParameter</v>
      </c>
      <c r="O90" s="90" t="str">
        <f>IF(TMInput!N90&lt;&gt;"",TMInput!N90,IF(AND($C90=$C91, O91&lt;&gt;""),O91, IF(AND($C90=$C92, O92&lt;&gt;""), O92,"")))</f>
        <v>tedm:MG-AwardCriterion-specifiesProcurementCriterion-Lot_ND-LotAwardWeightCriterionParameter</v>
      </c>
      <c r="P90" s="85" t="str">
        <f>IF(TMInput!O90&lt;&gt;"",TMInput!O90,IF(AND($C90=$C91, P91&lt;&gt;""),P91, IF(AND($C90=$C92, P92&lt;&gt;""), P92,"")))</f>
        <v>efac:FieldsPrivacy</v>
      </c>
      <c r="Q90" s="90" t="str">
        <f>IF(TMInput!P90&lt;&gt;"",TMInput!P90,IF(AND($C90=$C91, Q91&lt;&gt;""),Q91, IF(AND($C90=$C92, Q92&lt;&gt;""), Q92,"")))</f>
        <v>..</v>
      </c>
      <c r="R90" s="90" t="str">
        <f>IF(TMInput!Q90&lt;&gt;"", TMInput!Q90, IF(AND(OR($C90&amp;$H90=$C91&amp;$H91, $C90&amp;$I90=$C91&amp;$I91), R91&lt;&gt;""), R91, IF(AND(OR($C90&amp;$H90=$C92&amp;$H92, $C90&amp;$I90=$C92&amp;$I92), R92&lt;&gt;""), R92, IF(AND(OR($C90&amp;$H90=$C93&amp;$H93, $C90&amp;$I90=$C93&amp;$I93), R93&lt;&gt;""), R93, IF(AND(OR($C90&amp;$H90=$C94&amp;$H94, $C90&amp;$I90=$C94&amp;$I94), R94&lt;&gt;""), R94, "")))))</f>
        <v>BT-195(BT-5421)-Lot</v>
      </c>
      <c r="S90" s="90" t="str">
        <f>IF(TMInput!R90&lt;&gt;"", TMInput!R90, IF(AND(OR($C90&amp;$H90=$C91&amp;$H91, $C90&amp;$I90=$C91&amp;$I91), S91&lt;&gt;""), S91, IF(AND(OR($C90&amp;$H90=$C92&amp;$H92, $C90&amp;$I90=$C92&amp;$I92), S92&lt;&gt;""), S92, IF(AND(OR($C90&amp;$H90=$C93&amp;$H93, $C90&amp;$I90=$C93&amp;$I93), S93&lt;&gt;""), S93, IF(AND(OR($C90&amp;$H90=$C94&amp;$H94, $C90&amp;$I90=$C94&amp;$I94), S94&lt;&gt;""), S94, "")))))</f>
        <v>The field BT-195(BT-5421)-Lot, Unpublished Identifier, specifies information to generate the URI of the masked property</v>
      </c>
      <c r="T90" s="90" t="str">
        <f>IF(TMInput!S90&lt;&gt;"", TMInput!S90, IF(AND(OR($C90&amp;$H90=$C91&amp;$H91, $C90&amp;$I90=$C91&amp;$I91), T91&lt;&gt;""), T91, IF(AND(OR($C90&amp;$H90=$C92&amp;$H92, $C90&amp;$I90=$C92&amp;$I92), T92&lt;&gt;""), T92, IF(AND(OR($C90&amp;$H90=$C93&amp;$H93, $C90&amp;$I90=$C93&amp;$I93), T93&lt;&gt;""), T93, IF(AND(OR($C90&amp;$H90=$C94&amp;$H94, $C90&amp;$I90=$C94&amp;$I94), T94&lt;&gt;""), T94, "")))))</f>
        <v>efbc:FieldIdentifierCode/text() = 'awa-cri-wei'</v>
      </c>
      <c r="U90" s="92" t="str">
        <f>IF(TMInput!T90&lt;&gt;"", TMInput!T90, IF(AND($C90=$C91, U91&lt;&gt;""), U91, IF(AND($C90=$C92, U92&lt;&gt;""), U92, IF(AND($C90=$C93, U93&lt;&gt;""), U93, IF(AND($C90=$C94, U94&lt;&gt;""), U94, "")))))</f>
        <v>http://data.europa.eu/a4g/ontology#hasWeightValueType</v>
      </c>
      <c r="V90" s="90" t="str">
        <f>IF(TMInput!U90&lt;&gt;"", TMInput!U90, IF(AND($C90=$C91, V91&lt;&gt;""), V91, IF(AND($C90=$C92, V92&lt;&gt;""), V92, IF(AND($C90=$C93, V93&lt;&gt;""), V93, IF(AND($C90=$C94, V94&lt;&gt;""), V94, "")))))</f>
        <v>BT-197(BT-5421)-Lot</v>
      </c>
      <c r="W90" s="90" t="str">
        <f>IF(TMInput!V90&lt;&gt;"", TMInput!V90, IF(AND($C90=$C91, W91&lt;&gt;""), W91, IF(AND($C90=$C92, W92&lt;&gt;""), W92, IF(AND($C90=$C93, W93&lt;&gt;""), W93, IF(AND($C90=$C94, W94&lt;&gt;""), W94, "")))))</f>
        <v>In BT-197(BT-5421)-Lot, Unpublished Justification Code, we link to the at-voc:non-publication-justification controlled list</v>
      </c>
      <c r="X90" s="90" t="str">
        <f>IF(TMInput!W90&lt;&gt;"", TMInput!W90, IF(AND($C90=$C91, X91&lt;&gt;""), X91, IF(AND($C90=$C92, X92&lt;&gt;""), X92, IF(AND($C90=$C93, X93&lt;&gt;""), X93, IF(AND($C90=$C94, X94&lt;&gt;""), X94, "")))))</f>
        <v>BT-198(BT-5421)-Lot</v>
      </c>
      <c r="Y90" s="90" t="str">
        <f>IF(TMInput!X90&lt;&gt;"", TMInput!X90, IF(AND($C90=$C91, Y91&lt;&gt;""), Y91, IF(AND($C90=$C92, Y92&lt;&gt;""), Y92, IF(AND($C90=$C93, Y93&lt;&gt;""), Y93, IF(AND($C90=$C94, Y94&lt;&gt;""), Y94, "")))))</f>
        <v>Unpublished Accessibility Date (Unpublished Access Date below SDK 1.6)</v>
      </c>
      <c r="Z90" s="90" t="str">
        <f>IF(TMInput!Y90&lt;&gt;"", TMInput!Y90, IF(AND($C90=$C91, Z91&lt;&gt;""), Z91, IF(AND($C90=$C92, Z92&lt;&gt;""), Z92, IF(AND($C90=$C93, Z93&lt;&gt;""), Z93, IF(AND($C90=$C94, Z94&lt;&gt;""), Z94, "")))))</f>
        <v>tedm:MG-langString-hasConfidentialityJustification--NonPublishedInformation-ND-LotAwardCriterionNumberWeightUnpublish</v>
      </c>
      <c r="AA90" s="90" t="str">
        <f>IF(TMInput!Z90&lt;&gt;"", TMInput!Z90, IF(AND($C90=$C91, AA91&lt;&gt;""), AA91, IF(AND($C90=$C92, AA92&lt;&gt;""), AA92, IF(AND($C90=$C93, AA93&lt;&gt;""), AA93, IF(AND($C90=$C94, AA94&lt;&gt;""), AA94, "")))))</f>
        <v/>
      </c>
      <c r="AB90" s="90" t="str">
        <f>IF(TMInput!AA90&lt;&gt;"", TMInput!AA90, IF(AND($C90=$C91, AB91&lt;&gt;""), AB91, IF(AND($C90=$C92, AB92&lt;&gt;""), AB92, IF(AND($C90=$C93, AB93&lt;&gt;""), AB93, IF(AND($C90=$C94, AB94&lt;&gt;""), AB94, "")))))</f>
        <v>BT-196(BT-5421)-Lot</v>
      </c>
      <c r="AC90" s="90" t="str">
        <f>IF(TMInput!AB90&lt;&gt;"", TMInput!AB90, IF(AND($C90=$C91, AC91&lt;&gt;""), AC91, IF(AND($C90=$C92, AC92&lt;&gt;""), AC92, IF(AND($C90=$C93, AC93&lt;&gt;""), AC93, IF(AND($C90=$C94, AC94&lt;&gt;""), AC94, "")))))</f>
        <v>Unpublished Justification Description of MG-NonPublishedInformation under ND-LotAwardCriterionNumberWeightUnpublish</v>
      </c>
      <c r="AD90" s="90" t="str">
        <f>IF(TMInput!AC90&lt;&gt;"", TMInput!AC90, IF(AND($C90=$C91, AD91&lt;&gt;""), AD91, IF(AND($C90=$C92, AD92&lt;&gt;""), AD92, IF(AND($C90=$C93, AD93&lt;&gt;""), AD93, IF(AND($C90=$C94, AD94&lt;&gt;""), AD94, "")))))</f>
        <v>BT-196(BT-5421)-Lot-Language</v>
      </c>
      <c r="AE90" s="90" t="str">
        <f>IF(TMInput!AD90&lt;&gt;"", TMInput!AD90, IF(AND($C90=$C91, AE91&lt;&gt;""), AE91, IF(AND($C90=$C92, AE92&lt;&gt;""), AE92, IF(AND($C90=$C93, AE93&lt;&gt;""), AE93, IF(AND($C90=$C94, AE94&lt;&gt;""), AE94, "")))))</f>
        <v>Language of Unpublished Justification Description of MG-NonPublishedInformation under ND-LotAwardCriterionNumberWeightUnpublish</v>
      </c>
    </row>
    <row r="91">
      <c r="A91" s="85" t="b">
        <f t="shared" si="1"/>
        <v>0</v>
      </c>
      <c r="B91" s="90" t="str">
        <f>IF(AND(TMInput!A91="",$C91&lt;&gt;""),B90,TMInput!A91)</f>
        <v>ND-LotAwardCriterionNumberWeightUnpublish_v1.8+.rml.ttl</v>
      </c>
      <c r="C91" s="90" t="str">
        <f>TMInput!B91</f>
        <v>tedm:MG-NonPublishedInformation-ND-LotAwardCriterionNumberWeightUnpublish</v>
      </c>
      <c r="D91" s="85" t="str">
        <f>IF(TMInput!C91&lt;&gt;"", TMInput!C91, IF(AND($C91=$C92, D92&lt;&gt;""), D92, IF(AND($C91=$C93, D93&lt;&gt;""), D93, IF(AND($C91=$C94, D94&lt;&gt;""), D94, IF(AND($C91=$C95, D95&lt;&gt;""), D95, "")))))</f>
        <v>MG-NonPublishedInformation</v>
      </c>
      <c r="E91" s="90" t="str">
        <f>IF(TMInput!D91&lt;&gt;"",TMInput!D91,IF(AND($C91=$C92, E92&lt;&gt;""),E92, IF(AND($C91=$C93, E93&lt;&gt;""), E93,"")))</f>
        <v/>
      </c>
      <c r="F91" s="90" t="str">
        <f>IF(TMInput!E91&lt;&gt;"",TMInput!E91,IF(AND($C91=$C92, F92&lt;&gt;""),F92, IF(AND($C91=$C93, F93&lt;&gt;""), F93,"")))</f>
        <v/>
      </c>
      <c r="G91" s="85" t="str">
        <f>IF(TMInput!F91&lt;&gt;"",TMInput!F91,IF(AND($C91=$C92, G92&lt;&gt;""),G92, IF(AND($C91=$C93, G93&lt;&gt;""), G93,"")))</f>
        <v/>
      </c>
      <c r="H91" s="87" t="str">
        <f>TMInput!G91</f>
        <v>1.4</v>
      </c>
      <c r="I91" s="87" t="str">
        <f>TMInput!H91</f>
        <v/>
      </c>
      <c r="J91" s="90" t="b">
        <f>IF(TMInput!$A91="",J90,TMInput!I91)</f>
        <v>1</v>
      </c>
      <c r="K91" s="85" t="str">
        <f>IF(TMInput!J91&lt;&gt;"",TMInput!J91,IF(AND($C91=$C92, K92&lt;&gt;""),K92, IF(AND($C91=$C93, K93&lt;&gt;""), K93,"")))</f>
        <v/>
      </c>
      <c r="L91" s="85" t="str">
        <f>IF(TMInput!K91&lt;&gt;"",TMInput!K91,IF(AND($C91=$C92, L92&lt;&gt;""),L92, IF(AND($C91=$C93, L93&lt;&gt;""), L93,"")))</f>
        <v/>
      </c>
      <c r="M91" s="90" t="str">
        <f>IF(TMInput!L91&lt;&gt;"",TMInput!L91,IF(AND($C91=$C92, M92&lt;&gt;""),M92, IF(AND($C91=$C93, M93&lt;&gt;""), M93,"")))</f>
        <v/>
      </c>
      <c r="N91" s="90" t="str">
        <f>IF(TMInput!M91&lt;&gt;"",TMInput!M91,IF(AND($C91=$C92, N92&lt;&gt;""),N92, IF(AND($C91=$C93, N93&lt;&gt;""), N93,"")))</f>
        <v/>
      </c>
      <c r="O91" s="90" t="str">
        <f>IF(TMInput!N91&lt;&gt;"",TMInput!N91,IF(AND($C91=$C92, O92&lt;&gt;""),O92, IF(AND($C91=$C93, O93&lt;&gt;""), O93,"")))</f>
        <v/>
      </c>
      <c r="P91" s="85" t="str">
        <f>IF(TMInput!O91&lt;&gt;"",TMInput!O91,IF(AND($C91=$C92, P92&lt;&gt;""),P92, IF(AND($C91=$C93, P93&lt;&gt;""), P93,"")))</f>
        <v/>
      </c>
      <c r="Q91" s="90" t="str">
        <f>IF(TMInput!P91&lt;&gt;"",TMInput!P91,IF(AND($C91=$C92, Q92&lt;&gt;""),Q92, IF(AND($C91=$C93, Q93&lt;&gt;""), Q93,"")))</f>
        <v/>
      </c>
      <c r="R91" s="90" t="str">
        <f>IF(TMInput!Q91&lt;&gt;"", TMInput!Q91, IF(AND(OR($C91&amp;$H91=$C92&amp;$H92, $C91&amp;$I91=$C92&amp;$I92), R92&lt;&gt;""), R92, IF(AND(OR($C91&amp;$H91=$C93&amp;$H93, $C91&amp;$I91=$C93&amp;$I93), R93&lt;&gt;""), R93, IF(AND(OR($C91&amp;$H91=$C94&amp;$H94, $C91&amp;$I91=$C94&amp;$I94), R94&lt;&gt;""), R94, IF(AND(OR($C91&amp;$H91=$C95&amp;$H95, $C91&amp;$I91=$C95&amp;$I95), R95&lt;&gt;""), R95, "")))))</f>
        <v>BT-195(BT-5421)-Lot</v>
      </c>
      <c r="S91" s="90" t="str">
        <f>IF(TMInput!R91&lt;&gt;"", TMInput!R91, IF(AND(OR($C91&amp;$H91=$C92&amp;$H92, $C91&amp;$I91=$C92&amp;$I92), S92&lt;&gt;""), S92, IF(AND(OR($C91&amp;$H91=$C93&amp;$H93, $C91&amp;$I91=$C93&amp;$I93), S93&lt;&gt;""), S93, IF(AND(OR($C91&amp;$H91=$C94&amp;$H94, $C91&amp;$I91=$C94&amp;$I94), S94&lt;&gt;""), S94, IF(AND(OR($C91&amp;$H91=$C95&amp;$H95, $C91&amp;$I91=$C95&amp;$I95), S95&lt;&gt;""), S95, "")))))</f>
        <v>The field BT-195(BT-5421)-Lot, Unpublished Identifier, specifies information to generate the URI of the masked property</v>
      </c>
      <c r="T91" s="90" t="str">
        <f>IF(TMInput!S91&lt;&gt;"", TMInput!S91, IF(AND(OR($C91&amp;$H91=$C92&amp;$H92, $C91&amp;$I91=$C92&amp;$I92), T92&lt;&gt;""), T92, IF(AND(OR($C91&amp;$H91=$C93&amp;$H93, $C91&amp;$I91=$C93&amp;$I93), T93&lt;&gt;""), T93, IF(AND(OR($C91&amp;$H91=$C94&amp;$H94, $C91&amp;$I91=$C94&amp;$I94), T94&lt;&gt;""), T94, IF(AND(OR($C91&amp;$H91=$C95&amp;$H95, $C91&amp;$I91=$C95&amp;$I95), T95&lt;&gt;""), T95, "")))))</f>
        <v>efbc:FieldIdentifierCode/text() = 'awa-cri-wei'</v>
      </c>
      <c r="U91" s="92" t="str">
        <f>IF(TMInput!T91&lt;&gt;"", TMInput!T91, IF(AND($C91=$C92, U92&lt;&gt;""), U92, IF(AND($C91=$C93, U93&lt;&gt;""), U93, IF(AND($C91=$C94, U94&lt;&gt;""), U94, IF(AND($C91=$C95, U95&lt;&gt;""), U95, "")))))</f>
        <v>http://data.europa.eu/a4g/ontology#hasWeightValueType</v>
      </c>
      <c r="V91" s="90" t="str">
        <f>IF(TMInput!U91&lt;&gt;"", TMInput!U91, IF(AND($C91=$C92, V92&lt;&gt;""), V92, IF(AND($C91=$C93, V93&lt;&gt;""), V93, IF(AND($C91=$C94, V94&lt;&gt;""), V94, IF(AND($C91=$C95, V95&lt;&gt;""), V95, "")))))</f>
        <v>BT-197(BT-5421)-Lot</v>
      </c>
      <c r="W91" s="90" t="str">
        <f>IF(TMInput!V91&lt;&gt;"", TMInput!V91, IF(AND($C91=$C92, W92&lt;&gt;""), W92, IF(AND($C91=$C93, W93&lt;&gt;""), W93, IF(AND($C91=$C94, W94&lt;&gt;""), W94, IF(AND($C91=$C95, W95&lt;&gt;""), W95, "")))))</f>
        <v>In BT-197(BT-5421)-Lot, Unpublished Justification Code, we link to the at-voc:non-publication-justification controlled list</v>
      </c>
      <c r="X91" s="90" t="str">
        <f>IF(TMInput!W91&lt;&gt;"", TMInput!W91, IF(AND($C91=$C92, X92&lt;&gt;""), X92, IF(AND($C91=$C93, X93&lt;&gt;""), X93, IF(AND($C91=$C94, X94&lt;&gt;""), X94, IF(AND($C91=$C95, X95&lt;&gt;""), X95, "")))))</f>
        <v>BT-198(BT-5421)-Lot</v>
      </c>
      <c r="Y91" s="90" t="str">
        <f>IF(TMInput!X91&lt;&gt;"", TMInput!X91, IF(AND($C91=$C92, Y92&lt;&gt;""), Y92, IF(AND($C91=$C93, Y93&lt;&gt;""), Y93, IF(AND($C91=$C94, Y94&lt;&gt;""), Y94, IF(AND($C91=$C95, Y95&lt;&gt;""), Y95, "")))))</f>
        <v>Unpublished Accessibility Date (Unpublished Access Date below SDK 1.6)</v>
      </c>
      <c r="Z91" s="90" t="str">
        <f>IF(TMInput!Y91&lt;&gt;"", TMInput!Y91, IF(AND($C91=$C92, Z92&lt;&gt;""), Z92, IF(AND($C91=$C93, Z93&lt;&gt;""), Z93, IF(AND($C91=$C94, Z94&lt;&gt;""), Z94, IF(AND($C91=$C95, Z95&lt;&gt;""), Z95, "")))))</f>
        <v>tedm:MG-langString-hasConfidentialityJustification--NonPublishedInformation-ND-LotAwardCriterionNumberWeightUnpublish</v>
      </c>
      <c r="AA91" s="90" t="str">
        <f>IF(TMInput!Z91&lt;&gt;"", TMInput!Z91, IF(AND($C91=$C92, AA92&lt;&gt;""), AA92, IF(AND($C91=$C93, AA93&lt;&gt;""), AA93, IF(AND($C91=$C94, AA94&lt;&gt;""), AA94, IF(AND($C91=$C95, AA95&lt;&gt;""), AA95, "")))))</f>
        <v/>
      </c>
      <c r="AB91" s="90" t="str">
        <f>IF(TMInput!AA91&lt;&gt;"", TMInput!AA91, IF(AND($C91=$C92, AB92&lt;&gt;""), AB92, IF(AND($C91=$C93, AB93&lt;&gt;""), AB93, IF(AND($C91=$C94, AB94&lt;&gt;""), AB94, IF(AND($C91=$C95, AB95&lt;&gt;""), AB95, "")))))</f>
        <v>BT-196(BT-5421)-Lot</v>
      </c>
      <c r="AC91" s="90" t="str">
        <f>IF(TMInput!AB91&lt;&gt;"", TMInput!AB91, IF(AND($C91=$C92, AC92&lt;&gt;""), AC92, IF(AND($C91=$C93, AC93&lt;&gt;""), AC93, IF(AND($C91=$C94, AC94&lt;&gt;""), AC94, IF(AND($C91=$C95, AC95&lt;&gt;""), AC95, "")))))</f>
        <v>Unpublished Justification Description of MG-NonPublishedInformation under ND-LotAwardCriterionNumberWeightUnpublish</v>
      </c>
      <c r="AD91" s="90" t="str">
        <f>IF(TMInput!AC91&lt;&gt;"", TMInput!AC91, IF(AND($C91=$C92, AD92&lt;&gt;""), AD92, IF(AND($C91=$C93, AD93&lt;&gt;""), AD93, IF(AND($C91=$C94, AD94&lt;&gt;""), AD94, IF(AND($C91=$C95, AD95&lt;&gt;""), AD95, "")))))</f>
        <v>BT-196(BT-5421)-Lot-Language</v>
      </c>
      <c r="AE91" s="90" t="str">
        <f>IF(TMInput!AD91&lt;&gt;"", TMInput!AD91, IF(AND($C91=$C92, AE92&lt;&gt;""), AE92, IF(AND($C91=$C93, AE93&lt;&gt;""), AE93, IF(AND($C91=$C94, AE94&lt;&gt;""), AE94, IF(AND($C91=$C95, AE95&lt;&gt;""), AE95, "")))))</f>
        <v>Language of Unpublished Justification Description of MG-NonPublishedInformation under ND-LotAwardCriterionNumberWeightUnpublish</v>
      </c>
    </row>
    <row r="92">
      <c r="A92" s="85" t="b">
        <f t="shared" si="1"/>
        <v>0</v>
      </c>
      <c r="B92" s="90" t="str">
        <f>IF(AND(TMInput!A92="",$C92&lt;&gt;""),B91,TMInput!A92)</f>
        <v>ND-LotAwardCriterionNumberWeightUnpublish_v1.8+.rml.ttl</v>
      </c>
      <c r="C92" s="90" t="str">
        <f>TMInput!B92</f>
        <v>tedm:MG-NonPublishedInformation-ND-LotAwardCriterionNumberWeightUnpublish</v>
      </c>
      <c r="D92" s="85" t="str">
        <f>IF(TMInput!C92&lt;&gt;"", TMInput!C92, IF(AND($C92=$C93, D93&lt;&gt;""), D93, IF(AND($C92=$C94, D94&lt;&gt;""), D94, IF(AND($C92=$C95, D95&lt;&gt;""), D95, IF(AND($C92=$C96, D96&lt;&gt;""), D96, "")))))</f>
        <v/>
      </c>
      <c r="E92" s="90" t="str">
        <f>IF(TMInput!D92&lt;&gt;"",TMInput!D92,IF(AND($C92=$C93, E93&lt;&gt;""),E93, IF(AND($C92=$C94, E94&lt;&gt;""), E94,"")))</f>
        <v/>
      </c>
      <c r="F92" s="90" t="str">
        <f>IF(TMInput!E92&lt;&gt;"",TMInput!E92,IF(AND($C92=$C93, F93&lt;&gt;""),F93, IF(AND($C92=$C94, F94&lt;&gt;""), F94,"")))</f>
        <v/>
      </c>
      <c r="G92" s="85" t="str">
        <f>IF(TMInput!F92&lt;&gt;"",TMInput!F92,IF(AND($C92=$C93, G93&lt;&gt;""),G93, IF(AND($C92=$C94, G94&lt;&gt;""), G94,"")))</f>
        <v/>
      </c>
      <c r="H92" s="87" t="str">
        <f>TMInput!G92</f>
        <v>1.4</v>
      </c>
      <c r="I92" s="87" t="str">
        <f>TMInput!H92</f>
        <v/>
      </c>
      <c r="J92" s="90" t="b">
        <f>IF(TMInput!$A92="",J91,TMInput!I92)</f>
        <v>1</v>
      </c>
      <c r="K92" s="85" t="str">
        <f>IF(TMInput!J92&lt;&gt;"",TMInput!J92,IF(AND($C92=$C93, K93&lt;&gt;""),K93, IF(AND($C92=$C94, K94&lt;&gt;""), K94,"")))</f>
        <v/>
      </c>
      <c r="L92" s="85" t="str">
        <f>IF(TMInput!K92&lt;&gt;"",TMInput!K92,IF(AND($C92=$C93, L93&lt;&gt;""),L93, IF(AND($C92=$C94, L94&lt;&gt;""), L94,"")))</f>
        <v/>
      </c>
      <c r="M92" s="90" t="str">
        <f>IF(TMInput!L92&lt;&gt;"",TMInput!L92,IF(AND($C92=$C93, M93&lt;&gt;""),M93, IF(AND($C92=$C94, M94&lt;&gt;""), M94,"")))</f>
        <v/>
      </c>
      <c r="N92" s="90" t="str">
        <f>IF(TMInput!M92&lt;&gt;"",TMInput!M92,IF(AND($C92=$C93, N93&lt;&gt;""),N93, IF(AND($C92=$C94, N94&lt;&gt;""), N94,"")))</f>
        <v/>
      </c>
      <c r="O92" s="90" t="str">
        <f>IF(TMInput!N92&lt;&gt;"",TMInput!N92,IF(AND($C92=$C93, O93&lt;&gt;""),O93, IF(AND($C92=$C94, O94&lt;&gt;""), O94,"")))</f>
        <v/>
      </c>
      <c r="P92" s="85" t="str">
        <f>IF(TMInput!O92&lt;&gt;"",TMInput!O92,IF(AND($C92=$C93, P93&lt;&gt;""),P93, IF(AND($C92=$C94, P94&lt;&gt;""), P94,"")))</f>
        <v/>
      </c>
      <c r="Q92" s="90" t="str">
        <f>IF(TMInput!P92&lt;&gt;"",TMInput!P92,IF(AND($C92=$C93, Q93&lt;&gt;""),Q93, IF(AND($C92=$C94, Q94&lt;&gt;""), Q94,"")))</f>
        <v/>
      </c>
      <c r="R92" s="90" t="str">
        <f>IF(TMInput!Q92&lt;&gt;"", TMInput!Q92, IF(AND(OR($C92&amp;$H92=$C93&amp;$H93, $C92&amp;$I92=$C93&amp;$I93), R93&lt;&gt;""), R93, IF(AND(OR($C92&amp;$H92=$C94&amp;$H94, $C92&amp;$I92=$C94&amp;$I94), R94&lt;&gt;""), R94, IF(AND(OR($C92&amp;$H92=$C95&amp;$H95, $C92&amp;$I92=$C95&amp;$I95), R95&lt;&gt;""), R95, IF(AND(OR($C92&amp;$H92=$C96&amp;$H96, $C92&amp;$I92=$C96&amp;$I96), R96&lt;&gt;""), R96, "")))))</f>
        <v/>
      </c>
      <c r="S92" s="90" t="str">
        <f>IF(TMInput!R92&lt;&gt;"", TMInput!R92, IF(AND(OR($C92&amp;$H92=$C93&amp;$H93, $C92&amp;$I92=$C93&amp;$I93), S93&lt;&gt;""), S93, IF(AND(OR($C92&amp;$H92=$C94&amp;$H94, $C92&amp;$I92=$C94&amp;$I94), S94&lt;&gt;""), S94, IF(AND(OR($C92&amp;$H92=$C95&amp;$H95, $C92&amp;$I92=$C95&amp;$I95), S95&lt;&gt;""), S95, IF(AND(OR($C92&amp;$H92=$C96&amp;$H96, $C92&amp;$I92=$C96&amp;$I96), S96&lt;&gt;""), S96, "")))))</f>
        <v/>
      </c>
      <c r="T92" s="90" t="str">
        <f>IF(TMInput!S92&lt;&gt;"", TMInput!S92, IF(AND(OR($C92&amp;$H92=$C93&amp;$H93, $C92&amp;$I92=$C93&amp;$I93), T93&lt;&gt;""), T93, IF(AND(OR($C92&amp;$H92=$C94&amp;$H94, $C92&amp;$I92=$C94&amp;$I94), T94&lt;&gt;""), T94, IF(AND(OR($C92&amp;$H92=$C95&amp;$H95, $C92&amp;$I92=$C95&amp;$I95), T95&lt;&gt;""), T95, IF(AND(OR($C92&amp;$H92=$C96&amp;$H96, $C92&amp;$I92=$C96&amp;$I96), T96&lt;&gt;""), T96, "")))))</f>
        <v/>
      </c>
      <c r="U92" s="90" t="str">
        <f>IF(TMInput!T92&lt;&gt;"", TMInput!T92, IF(AND($C92=$C93, U93&lt;&gt;""), U93, IF(AND($C92=$C94, U94&lt;&gt;""), U94, IF(AND($C92=$C95, U95&lt;&gt;""), U95, IF(AND($C92=$C96, U96&lt;&gt;""), U96, "")))))</f>
        <v/>
      </c>
      <c r="V92" s="90" t="str">
        <f>IF(TMInput!U92&lt;&gt;"", TMInput!U92, IF(AND($C92=$C93, V93&lt;&gt;""), V93, IF(AND($C92=$C94, V94&lt;&gt;""), V94, IF(AND($C92=$C95, V95&lt;&gt;""), V95, IF(AND($C92=$C96, V96&lt;&gt;""), V96, "")))))</f>
        <v>BT-197(BT-5421)-Lot</v>
      </c>
      <c r="W92" s="90" t="str">
        <f>IF(TMInput!V92&lt;&gt;"", TMInput!V92, IF(AND($C92=$C93, W93&lt;&gt;""), W93, IF(AND($C92=$C94, W94&lt;&gt;""), W94, IF(AND($C92=$C95, W95&lt;&gt;""), W95, IF(AND($C92=$C96, W96&lt;&gt;""), W96, "")))))</f>
        <v>In BT-197(BT-5421)-Lot, Unpublished Justification Code, we link to the at-voc:non-publication-justification controlled list</v>
      </c>
      <c r="X92" s="90" t="str">
        <f>IF(TMInput!W92&lt;&gt;"", TMInput!W92, IF(AND($C92=$C93, X93&lt;&gt;""), X93, IF(AND($C92=$C94, X94&lt;&gt;""), X94, IF(AND($C92=$C95, X95&lt;&gt;""), X95, IF(AND($C92=$C96, X96&lt;&gt;""), X96, "")))))</f>
        <v>BT-198(BT-5421)-Lot</v>
      </c>
      <c r="Y92" s="90" t="str">
        <f>IF(TMInput!X92&lt;&gt;"", TMInput!X92, IF(AND($C92=$C93, Y93&lt;&gt;""), Y93, IF(AND($C92=$C94, Y94&lt;&gt;""), Y94, IF(AND($C92=$C95, Y95&lt;&gt;""), Y95, IF(AND($C92=$C96, Y96&lt;&gt;""), Y96, "")))))</f>
        <v>Unpublished Accessibility Date (Unpublished Access Date below SDK 1.6)</v>
      </c>
      <c r="Z92" s="90" t="str">
        <f>IF(TMInput!Y92&lt;&gt;"", TMInput!Y92, IF(AND($C92=$C93, Z93&lt;&gt;""), Z93, IF(AND($C92=$C94, Z94&lt;&gt;""), Z94, IF(AND($C92=$C95, Z95&lt;&gt;""), Z95, IF(AND($C92=$C96, Z96&lt;&gt;""), Z96, "")))))</f>
        <v>tedm:MG-langString-hasConfidentialityJustification--NonPublishedInformation-ND-LotAwardCriterionNumberWeightUnpublish</v>
      </c>
      <c r="AA92" s="90" t="str">
        <f>IF(TMInput!Z92&lt;&gt;"", TMInput!Z92, IF(AND($C92=$C93, AA93&lt;&gt;""), AA93, IF(AND($C92=$C94, AA94&lt;&gt;""), AA94, IF(AND($C92=$C95, AA95&lt;&gt;""), AA95, IF(AND($C92=$C96, AA96&lt;&gt;""), AA96, "")))))</f>
        <v/>
      </c>
      <c r="AB92" s="90" t="str">
        <f>IF(TMInput!AA92&lt;&gt;"", TMInput!AA92, IF(AND($C92=$C93, AB93&lt;&gt;""), AB93, IF(AND($C92=$C94, AB94&lt;&gt;""), AB94, IF(AND($C92=$C95, AB95&lt;&gt;""), AB95, IF(AND($C92=$C96, AB96&lt;&gt;""), AB96, "")))))</f>
        <v>BT-196(BT-5421)-Lot</v>
      </c>
      <c r="AC92" s="90" t="str">
        <f>IF(TMInput!AB92&lt;&gt;"", TMInput!AB92, IF(AND($C92=$C93, AC93&lt;&gt;""), AC93, IF(AND($C92=$C94, AC94&lt;&gt;""), AC94, IF(AND($C92=$C95, AC95&lt;&gt;""), AC95, IF(AND($C92=$C96, AC96&lt;&gt;""), AC96, "")))))</f>
        <v>Unpublished Justification Description of MG-NonPublishedInformation under ND-LotAwardCriterionNumberWeightUnpublish</v>
      </c>
      <c r="AD92" s="90" t="str">
        <f>IF(TMInput!AC92&lt;&gt;"", TMInput!AC92, IF(AND($C92=$C93, AD93&lt;&gt;""), AD93, IF(AND($C92=$C94, AD94&lt;&gt;""), AD94, IF(AND($C92=$C95, AD95&lt;&gt;""), AD95, IF(AND($C92=$C96, AD96&lt;&gt;""), AD96, "")))))</f>
        <v>BT-196(BT-5421)-Lot-Language</v>
      </c>
      <c r="AE92" s="90" t="str">
        <f>IF(TMInput!AD92&lt;&gt;"", TMInput!AD92, IF(AND($C92=$C93, AE93&lt;&gt;""), AE93, IF(AND($C92=$C94, AE94&lt;&gt;""), AE94, IF(AND($C92=$C95, AE95&lt;&gt;""), AE95, IF(AND($C92=$C96, AE96&lt;&gt;""), AE96, "")))))</f>
        <v>Language of Unpublished Justification Description of MG-NonPublishedInformation under ND-LotAwardCriterionNumberWeightUnpublish</v>
      </c>
    </row>
    <row r="93">
      <c r="A93" s="85" t="b">
        <f t="shared" si="1"/>
        <v>0</v>
      </c>
      <c r="B93" s="90" t="str">
        <f>IF(AND(TMInput!A93="",$C93&lt;&gt;""),B92,TMInput!A93)</f>
        <v>ND-LotAwardCriterionNumberWeightUnpublish_v1.8+.rml.ttl</v>
      </c>
      <c r="C93" s="90" t="str">
        <f>TMInput!B93</f>
        <v>tedm:MG-NonPublishedInformation-ND-LotAwardCriterionNumberWeightUnpublish</v>
      </c>
      <c r="D93" s="85" t="str">
        <f>IF(TMInput!C93&lt;&gt;"", TMInput!C93, IF(AND($C93=$C94, D94&lt;&gt;""), D94, IF(AND($C93=$C95, D95&lt;&gt;""), D95, IF(AND($C93=$C96, D96&lt;&gt;""), D96, IF(AND($C93=$C97, D97&lt;&gt;""), D97, "")))))</f>
        <v/>
      </c>
      <c r="E93" s="90" t="str">
        <f>IF(TMInput!D93&lt;&gt;"",TMInput!D93,IF(AND($C93=$C94, E94&lt;&gt;""),E94, IF(AND($C93=$C95, E95&lt;&gt;""), E95,"")))</f>
        <v/>
      </c>
      <c r="F93" s="90" t="str">
        <f>IF(TMInput!E93&lt;&gt;"",TMInput!E93,IF(AND($C93=$C94, F94&lt;&gt;""),F94, IF(AND($C93=$C95, F95&lt;&gt;""), F95,"")))</f>
        <v/>
      </c>
      <c r="G93" s="85" t="str">
        <f>IF(TMInput!F93&lt;&gt;"",TMInput!F93,IF(AND($C93=$C94, G94&lt;&gt;""),G94, IF(AND($C93=$C95, G95&lt;&gt;""), G95,"")))</f>
        <v/>
      </c>
      <c r="H93" s="87" t="str">
        <f>TMInput!G93</f>
        <v>1.4</v>
      </c>
      <c r="I93" s="87" t="str">
        <f>TMInput!H93</f>
        <v/>
      </c>
      <c r="J93" s="90" t="b">
        <f>IF(TMInput!$A93="",J92,TMInput!I93)</f>
        <v>1</v>
      </c>
      <c r="K93" s="85" t="str">
        <f>IF(TMInput!J93&lt;&gt;"",TMInput!J93,IF(AND($C93=$C94, K94&lt;&gt;""),K94, IF(AND($C93=$C95, K95&lt;&gt;""), K95,"")))</f>
        <v/>
      </c>
      <c r="L93" s="85" t="str">
        <f>IF(TMInput!K93&lt;&gt;"",TMInput!K93,IF(AND($C93=$C94, L94&lt;&gt;""),L94, IF(AND($C93=$C95, L95&lt;&gt;""), L95,"")))</f>
        <v/>
      </c>
      <c r="M93" s="90" t="str">
        <f>IF(TMInput!L93&lt;&gt;"",TMInput!L93,IF(AND($C93=$C94, M94&lt;&gt;""),M94, IF(AND($C93=$C95, M95&lt;&gt;""), M95,"")))</f>
        <v/>
      </c>
      <c r="N93" s="90" t="str">
        <f>IF(TMInput!M93&lt;&gt;"",TMInput!M93,IF(AND($C93=$C94, N94&lt;&gt;""),N94, IF(AND($C93=$C95, N95&lt;&gt;""), N95,"")))</f>
        <v/>
      </c>
      <c r="O93" s="90" t="str">
        <f>IF(TMInput!N93&lt;&gt;"",TMInput!N93,IF(AND($C93=$C94, O94&lt;&gt;""),O94, IF(AND($C93=$C95, O95&lt;&gt;""), O95,"")))</f>
        <v/>
      </c>
      <c r="P93" s="85" t="str">
        <f>IF(TMInput!O93&lt;&gt;"",TMInput!O93,IF(AND($C93=$C94, P94&lt;&gt;""),P94, IF(AND($C93=$C95, P95&lt;&gt;""), P95,"")))</f>
        <v/>
      </c>
      <c r="Q93" s="90" t="str">
        <f>IF(TMInput!P93&lt;&gt;"",TMInput!P93,IF(AND($C93=$C94, Q94&lt;&gt;""),Q94, IF(AND($C93=$C95, Q95&lt;&gt;""), Q95,"")))</f>
        <v/>
      </c>
      <c r="R93" s="90" t="str">
        <f>IF(TMInput!Q93&lt;&gt;"", TMInput!Q93, IF(AND(OR($C93&amp;$H93=$C94&amp;$H94, $C93&amp;$I93=$C94&amp;$I94), R94&lt;&gt;""), R94, IF(AND(OR($C93&amp;$H93=$C95&amp;$H95, $C93&amp;$I93=$C95&amp;$I95), R95&lt;&gt;""), R95, IF(AND(OR($C93&amp;$H93=$C96&amp;$H96, $C93&amp;$I93=$C96&amp;$I96), R96&lt;&gt;""), R96, IF(AND(OR($C93&amp;$H93=$C97&amp;$H97, $C93&amp;$I93=$C97&amp;$I97), R97&lt;&gt;""), R97, "")))))</f>
        <v/>
      </c>
      <c r="S93" s="90" t="str">
        <f>IF(TMInput!R93&lt;&gt;"", TMInput!R93, IF(AND(OR($C93&amp;$H93=$C94&amp;$H94, $C93&amp;$I93=$C94&amp;$I94), S94&lt;&gt;""), S94, IF(AND(OR($C93&amp;$H93=$C95&amp;$H95, $C93&amp;$I93=$C95&amp;$I95), S95&lt;&gt;""), S95, IF(AND(OR($C93&amp;$H93=$C96&amp;$H96, $C93&amp;$I93=$C96&amp;$I96), S96&lt;&gt;""), S96, IF(AND(OR($C93&amp;$H93=$C97&amp;$H97, $C93&amp;$I93=$C97&amp;$I97), S97&lt;&gt;""), S97, "")))))</f>
        <v/>
      </c>
      <c r="T93" s="90" t="str">
        <f>IF(TMInput!S93&lt;&gt;"", TMInput!S93, IF(AND(OR($C93&amp;$H93=$C94&amp;$H94, $C93&amp;$I93=$C94&amp;$I94), T94&lt;&gt;""), T94, IF(AND(OR($C93&amp;$H93=$C95&amp;$H95, $C93&amp;$I93=$C95&amp;$I95), T95&lt;&gt;""), T95, IF(AND(OR($C93&amp;$H93=$C96&amp;$H96, $C93&amp;$I93=$C96&amp;$I96), T96&lt;&gt;""), T96, IF(AND(OR($C93&amp;$H93=$C97&amp;$H97, $C93&amp;$I93=$C97&amp;$I97), T97&lt;&gt;""), T97, "")))))</f>
        <v/>
      </c>
      <c r="U93" s="90" t="str">
        <f>IF(TMInput!T93&lt;&gt;"", TMInput!T93, IF(AND($C93=$C94, U94&lt;&gt;""), U94, IF(AND($C93=$C95, U95&lt;&gt;""), U95, IF(AND($C93=$C96, U96&lt;&gt;""), U96, IF(AND($C93=$C97, U97&lt;&gt;""), U97, "")))))</f>
        <v/>
      </c>
      <c r="V93" s="90" t="str">
        <f>IF(TMInput!U93&lt;&gt;"", TMInput!U93, IF(AND($C93=$C94, V94&lt;&gt;""), V94, IF(AND($C93=$C95, V95&lt;&gt;""), V95, IF(AND($C93=$C96, V96&lt;&gt;""), V96, IF(AND($C93=$C97, V97&lt;&gt;""), V97, "")))))</f>
        <v>BT-197(BT-5421)-Lot</v>
      </c>
      <c r="W93" s="90" t="str">
        <f>IF(TMInput!V93&lt;&gt;"", TMInput!V93, IF(AND($C93=$C94, W94&lt;&gt;""), W94, IF(AND($C93=$C95, W95&lt;&gt;""), W95, IF(AND($C93=$C96, W96&lt;&gt;""), W96, IF(AND($C93=$C97, W97&lt;&gt;""), W97, "")))))</f>
        <v>In BT-197(BT-5421)-Lot, Unpublished Justification Code, we link to the at-voc:non-publication-justification controlled list</v>
      </c>
      <c r="X93" s="90" t="str">
        <f>IF(TMInput!W93&lt;&gt;"", TMInput!W93, IF(AND($C93=$C94, X94&lt;&gt;""), X94, IF(AND($C93=$C95, X95&lt;&gt;""), X95, IF(AND($C93=$C96, X96&lt;&gt;""), X96, IF(AND($C93=$C97, X97&lt;&gt;""), X97, "")))))</f>
        <v>BT-198(BT-5421)-Lot</v>
      </c>
      <c r="Y93" s="90" t="str">
        <f>IF(TMInput!X93&lt;&gt;"", TMInput!X93, IF(AND($C93=$C94, Y94&lt;&gt;""), Y94, IF(AND($C93=$C95, Y95&lt;&gt;""), Y95, IF(AND($C93=$C96, Y96&lt;&gt;""), Y96, IF(AND($C93=$C97, Y97&lt;&gt;""), Y97, "")))))</f>
        <v>Unpublished Accessibility Date (Unpublished Access Date below SDK 1.6)</v>
      </c>
      <c r="Z93" s="90" t="str">
        <f>IF(TMInput!Y93&lt;&gt;"", TMInput!Y93, IF(AND($C93=$C94, Z94&lt;&gt;""), Z94, IF(AND($C93=$C95, Z95&lt;&gt;""), Z95, IF(AND($C93=$C96, Z96&lt;&gt;""), Z96, IF(AND($C93=$C97, Z97&lt;&gt;""), Z97, "")))))</f>
        <v>tedm:MG-langString-hasConfidentialityJustification--NonPublishedInformation-ND-LotAwardCriterionNumberWeightUnpublish</v>
      </c>
      <c r="AA93" s="90" t="str">
        <f>IF(TMInput!Z93&lt;&gt;"", TMInput!Z93, IF(AND($C93=$C94, AA94&lt;&gt;""), AA94, IF(AND($C93=$C95, AA95&lt;&gt;""), AA95, IF(AND($C93=$C96, AA96&lt;&gt;""), AA96, IF(AND($C93=$C97, AA97&lt;&gt;""), AA97, "")))))</f>
        <v/>
      </c>
      <c r="AB93" s="90" t="str">
        <f>IF(TMInput!AA93&lt;&gt;"", TMInput!AA93, IF(AND($C93=$C94, AB94&lt;&gt;""), AB94, IF(AND($C93=$C95, AB95&lt;&gt;""), AB95, IF(AND($C93=$C96, AB96&lt;&gt;""), AB96, IF(AND($C93=$C97, AB97&lt;&gt;""), AB97, "")))))</f>
        <v/>
      </c>
      <c r="AC93" s="90" t="str">
        <f>IF(TMInput!AB93&lt;&gt;"", TMInput!AB93, IF(AND($C93=$C94, AC94&lt;&gt;""), AC94, IF(AND($C93=$C95, AC95&lt;&gt;""), AC95, IF(AND($C93=$C96, AC96&lt;&gt;""), AC96, IF(AND($C93=$C97, AC97&lt;&gt;""), AC97, "")))))</f>
        <v/>
      </c>
      <c r="AD93" s="90" t="str">
        <f>IF(TMInput!AC93&lt;&gt;"", TMInput!AC93, IF(AND($C93=$C94, AD94&lt;&gt;""), AD94, IF(AND($C93=$C95, AD95&lt;&gt;""), AD95, IF(AND($C93=$C96, AD96&lt;&gt;""), AD96, IF(AND($C93=$C97, AD97&lt;&gt;""), AD97, "")))))</f>
        <v/>
      </c>
      <c r="AE93" s="90" t="str">
        <f>IF(TMInput!AD93&lt;&gt;"", TMInput!AD93, IF(AND($C93=$C94, AE94&lt;&gt;""), AE94, IF(AND($C93=$C95, AE95&lt;&gt;""), AE95, IF(AND($C93=$C96, AE96&lt;&gt;""), AE96, IF(AND($C93=$C97, AE97&lt;&gt;""), AE97, "")))))</f>
        <v/>
      </c>
    </row>
    <row r="94">
      <c r="A94" s="85" t="b">
        <f t="shared" si="1"/>
        <v>0</v>
      </c>
      <c r="B94" s="90" t="str">
        <f>IF(AND(TMInput!A94="",$C94&lt;&gt;""),B93,TMInput!A94)</f>
        <v>ND-LotAwardCriterionNumberWeightUnpublish_v1.8+.rml.ttl</v>
      </c>
      <c r="C94" s="90" t="str">
        <f>TMInput!B94</f>
        <v>tedm:MG-NonPublishedInformation-ND-LotAwardCriterionNumberWeightUnpublish</v>
      </c>
      <c r="D94" s="85" t="str">
        <f>IF(TMInput!C94&lt;&gt;"", TMInput!C94, IF(AND($C94=$C95, D95&lt;&gt;""), D95, IF(AND($C94=$C96, D96&lt;&gt;""), D96, IF(AND($C94=$C97, D97&lt;&gt;""), D97, IF(AND($C94=$C98, D98&lt;&gt;""), D98, "")))))</f>
        <v/>
      </c>
      <c r="E94" s="90" t="str">
        <f>IF(TMInput!D94&lt;&gt;"",TMInput!D94,IF(AND($C94=$C95, E95&lt;&gt;""),E95, IF(AND($C94=$C96, E96&lt;&gt;""), E96,"")))</f>
        <v/>
      </c>
      <c r="F94" s="90" t="str">
        <f>IF(TMInput!E94&lt;&gt;"",TMInput!E94,IF(AND($C94=$C95, F95&lt;&gt;""),F95, IF(AND($C94=$C96, F96&lt;&gt;""), F96,"")))</f>
        <v/>
      </c>
      <c r="G94" s="85" t="str">
        <f>IF(TMInput!F94&lt;&gt;"",TMInput!F94,IF(AND($C94=$C95, G95&lt;&gt;""),G95, IF(AND($C94=$C96, G96&lt;&gt;""), G96,"")))</f>
        <v/>
      </c>
      <c r="H94" s="87" t="str">
        <f>TMInput!G94</f>
        <v>1.4</v>
      </c>
      <c r="I94" s="87" t="str">
        <f>TMInput!H94</f>
        <v>1.5</v>
      </c>
      <c r="J94" s="90" t="b">
        <f>IF(TMInput!$A94="",J93,TMInput!I94)</f>
        <v>1</v>
      </c>
      <c r="K94" s="85" t="str">
        <f>IF(TMInput!J94&lt;&gt;"",TMInput!J94,IF(AND($C94=$C95, K95&lt;&gt;""),K95, IF(AND($C94=$C96, K96&lt;&gt;""), K96,"")))</f>
        <v/>
      </c>
      <c r="L94" s="85" t="str">
        <f>IF(TMInput!K94&lt;&gt;"",TMInput!K94,IF(AND($C94=$C95, L95&lt;&gt;""),L95, IF(AND($C94=$C96, L96&lt;&gt;""), L96,"")))</f>
        <v/>
      </c>
      <c r="M94" s="90" t="str">
        <f>IF(TMInput!L94&lt;&gt;"",TMInput!L94,IF(AND($C94=$C95, M95&lt;&gt;""),M95, IF(AND($C94=$C96, M96&lt;&gt;""), M96,"")))</f>
        <v/>
      </c>
      <c r="N94" s="90" t="str">
        <f>IF(TMInput!M94&lt;&gt;"",TMInput!M94,IF(AND($C94=$C95, N95&lt;&gt;""),N95, IF(AND($C94=$C96, N96&lt;&gt;""), N96,"")))</f>
        <v/>
      </c>
      <c r="O94" s="90" t="str">
        <f>IF(TMInput!N94&lt;&gt;"",TMInput!N94,IF(AND($C94=$C95, O95&lt;&gt;""),O95, IF(AND($C94=$C96, O96&lt;&gt;""), O96,"")))</f>
        <v/>
      </c>
      <c r="P94" s="85" t="str">
        <f>IF(TMInput!O94&lt;&gt;"",TMInput!O94,IF(AND($C94=$C95, P95&lt;&gt;""),P95, IF(AND($C94=$C96, P96&lt;&gt;""), P96,"")))</f>
        <v/>
      </c>
      <c r="Q94" s="90" t="str">
        <f>IF(TMInput!P94&lt;&gt;"",TMInput!P94,IF(AND($C94=$C95, Q95&lt;&gt;""),Q95, IF(AND($C94=$C96, Q96&lt;&gt;""), Q96,"")))</f>
        <v/>
      </c>
      <c r="R94" s="90" t="str">
        <f>IF(TMInput!Q94&lt;&gt;"", TMInput!Q94, IF(AND(OR($C94&amp;$H94=$C95&amp;$H95, $C94&amp;$I94=$C95&amp;$I95), R95&lt;&gt;""), R95, IF(AND(OR($C94&amp;$H94=$C96&amp;$H96, $C94&amp;$I94=$C96&amp;$I96), R96&lt;&gt;""), R96, IF(AND(OR($C94&amp;$H94=$C97&amp;$H97, $C94&amp;$I94=$C97&amp;$I97), R97&lt;&gt;""), R97, IF(AND(OR($C94&amp;$H94=$C98&amp;$H98, $C94&amp;$I94=$C98&amp;$I98), R98&lt;&gt;""), R98, "")))))</f>
        <v/>
      </c>
      <c r="S94" s="90" t="str">
        <f>IF(TMInput!R94&lt;&gt;"", TMInput!R94, IF(AND(OR($C94&amp;$H94=$C95&amp;$H95, $C94&amp;$I94=$C95&amp;$I95), S95&lt;&gt;""), S95, IF(AND(OR($C94&amp;$H94=$C96&amp;$H96, $C94&amp;$I94=$C96&amp;$I96), S96&lt;&gt;""), S96, IF(AND(OR($C94&amp;$H94=$C97&amp;$H97, $C94&amp;$I94=$C97&amp;$I97), S97&lt;&gt;""), S97, IF(AND(OR($C94&amp;$H94=$C98&amp;$H98, $C94&amp;$I94=$C98&amp;$I98), S98&lt;&gt;""), S98, "")))))</f>
        <v/>
      </c>
      <c r="T94" s="90" t="str">
        <f>IF(TMInput!S94&lt;&gt;"", TMInput!S94, IF(AND(OR($C94&amp;$H94=$C95&amp;$H95, $C94&amp;$I94=$C95&amp;$I95), T95&lt;&gt;""), T95, IF(AND(OR($C94&amp;$H94=$C96&amp;$H96, $C94&amp;$I94=$C96&amp;$I96), T96&lt;&gt;""), T96, IF(AND(OR($C94&amp;$H94=$C97&amp;$H97, $C94&amp;$I94=$C97&amp;$I97), T97&lt;&gt;""), T97, IF(AND(OR($C94&amp;$H94=$C98&amp;$H98, $C94&amp;$I94=$C98&amp;$I98), T98&lt;&gt;""), T98, "")))))</f>
        <v/>
      </c>
      <c r="U94" s="90" t="str">
        <f>IF(TMInput!T94&lt;&gt;"", TMInput!T94, IF(AND($C94=$C95, U95&lt;&gt;""), U95, IF(AND($C94=$C96, U96&lt;&gt;""), U96, IF(AND($C94=$C97, U97&lt;&gt;""), U97, IF(AND($C94=$C98, U98&lt;&gt;""), U98, "")))))</f>
        <v/>
      </c>
      <c r="V94" s="90" t="str">
        <f>IF(TMInput!U94&lt;&gt;"", TMInput!U94, IF(AND($C94=$C95, V95&lt;&gt;""), V95, IF(AND($C94=$C96, V96&lt;&gt;""), V96, IF(AND($C94=$C97, V97&lt;&gt;""), V97, IF(AND($C94=$C98, V98&lt;&gt;""), V98, "")))))</f>
        <v/>
      </c>
      <c r="W94" s="90" t="str">
        <f>IF(TMInput!V94&lt;&gt;"", TMInput!V94, IF(AND($C94=$C95, W95&lt;&gt;""), W95, IF(AND($C94=$C96, W96&lt;&gt;""), W96, IF(AND($C94=$C97, W97&lt;&gt;""), W97, IF(AND($C94=$C98, W98&lt;&gt;""), W98, "")))))</f>
        <v/>
      </c>
      <c r="X94" s="90" t="str">
        <f>IF(TMInput!W94&lt;&gt;"", TMInput!W94, IF(AND($C94=$C95, X95&lt;&gt;""), X95, IF(AND($C94=$C96, X96&lt;&gt;""), X96, IF(AND($C94=$C97, X97&lt;&gt;""), X97, IF(AND($C94=$C98, X98&lt;&gt;""), X98, "")))))</f>
        <v>BT-198(BT-5421)-Lot</v>
      </c>
      <c r="Y94" s="90" t="str">
        <f>IF(TMInput!X94&lt;&gt;"", TMInput!X94, IF(AND($C94=$C95, Y95&lt;&gt;""), Y95, IF(AND($C94=$C96, Y96&lt;&gt;""), Y96, IF(AND($C94=$C97, Y97&lt;&gt;""), Y97, IF(AND($C94=$C98, Y98&lt;&gt;""), Y98, "")))))</f>
        <v>Unpublished Accessibility Date (Unpublished Access Date below SDK 1.6)</v>
      </c>
      <c r="Z94" s="90" t="str">
        <f>IF(TMInput!Y94&lt;&gt;"", TMInput!Y94, IF(AND($C94=$C95, Z95&lt;&gt;""), Z95, IF(AND($C94=$C96, Z96&lt;&gt;""), Z96, IF(AND($C94=$C97, Z97&lt;&gt;""), Z97, IF(AND($C94=$C98, Z98&lt;&gt;""), Z98, "")))))</f>
        <v>tedm:MG-langString-hasConfidentialityJustification--NonPublishedInformation-ND-LotAwardCriterionNumberWeightUnpublish</v>
      </c>
      <c r="AA94" s="90" t="str">
        <f>IF(TMInput!Z94&lt;&gt;"", TMInput!Z94, IF(AND($C94=$C95, AA95&lt;&gt;""), AA95, IF(AND($C94=$C96, AA96&lt;&gt;""), AA96, IF(AND($C94=$C97, AA97&lt;&gt;""), AA97, IF(AND($C94=$C98, AA98&lt;&gt;""), AA98, "")))))</f>
        <v/>
      </c>
      <c r="AB94" s="90" t="str">
        <f>IF(TMInput!AA94&lt;&gt;"", TMInput!AA94, IF(AND($C94=$C95, AB95&lt;&gt;""), AB95, IF(AND($C94=$C96, AB96&lt;&gt;""), AB96, IF(AND($C94=$C97, AB97&lt;&gt;""), AB97, IF(AND($C94=$C98, AB98&lt;&gt;""), AB98, "")))))</f>
        <v/>
      </c>
      <c r="AC94" s="90" t="str">
        <f>IF(TMInput!AB94&lt;&gt;"", TMInput!AB94, IF(AND($C94=$C95, AC95&lt;&gt;""), AC95, IF(AND($C94=$C96, AC96&lt;&gt;""), AC96, IF(AND($C94=$C97, AC97&lt;&gt;""), AC97, IF(AND($C94=$C98, AC98&lt;&gt;""), AC98, "")))))</f>
        <v/>
      </c>
      <c r="AD94" s="90" t="str">
        <f>IF(TMInput!AC94&lt;&gt;"", TMInput!AC94, IF(AND($C94=$C95, AD95&lt;&gt;""), AD95, IF(AND($C94=$C96, AD96&lt;&gt;""), AD96, IF(AND($C94=$C97, AD97&lt;&gt;""), AD97, IF(AND($C94=$C98, AD98&lt;&gt;""), AD98, "")))))</f>
        <v/>
      </c>
      <c r="AE94" s="90" t="str">
        <f>IF(TMInput!AD94&lt;&gt;"", TMInput!AD94, IF(AND($C94=$C95, AE95&lt;&gt;""), AE95, IF(AND($C94=$C96, AE96&lt;&gt;""), AE96, IF(AND($C94=$C97, AE97&lt;&gt;""), AE97, IF(AND($C94=$C98, AE98&lt;&gt;""), AE98, "")))))</f>
        <v/>
      </c>
    </row>
    <row r="95">
      <c r="A95" s="85" t="b">
        <f t="shared" si="1"/>
        <v>0</v>
      </c>
      <c r="B95" s="90" t="str">
        <f>IF(AND(TMInput!A95="",$C95&lt;&gt;""),B94,TMInput!A95)</f>
        <v>ND-LotAwardCriterionNumberWeightUnpublish_v1.8+.rml.ttl</v>
      </c>
      <c r="C95" s="90" t="str">
        <f>TMInput!B95</f>
        <v>tedm:MG-NonPublishedInformation-ND-LotAwardCriterionNumberWeightUnpublish</v>
      </c>
      <c r="D95" s="85" t="str">
        <f>IF(TMInput!C95&lt;&gt;"", TMInput!C95, IF(AND($C95=$C96, D96&lt;&gt;""), D96, IF(AND($C95=$C97, D97&lt;&gt;""), D97, IF(AND($C95=$C98, D98&lt;&gt;""), D98, IF(AND($C95=$C99, D99&lt;&gt;""), D99, "")))))</f>
        <v/>
      </c>
      <c r="E95" s="90" t="str">
        <f>IF(TMInput!D95&lt;&gt;"",TMInput!D95,IF(AND($C95=$C96, E96&lt;&gt;""),E96, IF(AND($C95=$C97, E97&lt;&gt;""), E97,"")))</f>
        <v/>
      </c>
      <c r="F95" s="90" t="str">
        <f>IF(TMInput!E95&lt;&gt;"",TMInput!E95,IF(AND($C95=$C96, F96&lt;&gt;""),F96, IF(AND($C95=$C97, F97&lt;&gt;""), F97,"")))</f>
        <v/>
      </c>
      <c r="G95" s="85" t="str">
        <f>IF(TMInput!F95&lt;&gt;"",TMInput!F95,IF(AND($C95=$C96, G96&lt;&gt;""),G96, IF(AND($C95=$C97, G97&lt;&gt;""), G97,"")))</f>
        <v/>
      </c>
      <c r="H95" s="87" t="str">
        <f>TMInput!G95</f>
        <v>1.6</v>
      </c>
      <c r="I95" s="87" t="str">
        <f>TMInput!H95</f>
        <v/>
      </c>
      <c r="J95" s="90" t="b">
        <f>IF(TMInput!$A95="",J94,TMInput!I95)</f>
        <v>1</v>
      </c>
      <c r="K95" s="85" t="str">
        <f>IF(TMInput!J95&lt;&gt;"",TMInput!J95,IF(AND($C95=$C96, K96&lt;&gt;""),K96, IF(AND($C95=$C97, K97&lt;&gt;""), K97,"")))</f>
        <v/>
      </c>
      <c r="L95" s="85" t="str">
        <f>IF(TMInput!K95&lt;&gt;"",TMInput!K95,IF(AND($C95=$C96, L96&lt;&gt;""),L96, IF(AND($C95=$C97, L97&lt;&gt;""), L97,"")))</f>
        <v/>
      </c>
      <c r="M95" s="90" t="str">
        <f>IF(TMInput!L95&lt;&gt;"",TMInput!L95,IF(AND($C95=$C96, M96&lt;&gt;""),M96, IF(AND($C95=$C97, M97&lt;&gt;""), M97,"")))</f>
        <v/>
      </c>
      <c r="N95" s="90" t="str">
        <f>IF(TMInput!M95&lt;&gt;"",TMInput!M95,IF(AND($C95=$C96, N96&lt;&gt;""),N96, IF(AND($C95=$C97, N97&lt;&gt;""), N97,"")))</f>
        <v/>
      </c>
      <c r="O95" s="90" t="str">
        <f>IF(TMInput!N95&lt;&gt;"",TMInput!N95,IF(AND($C95=$C96, O96&lt;&gt;""),O96, IF(AND($C95=$C97, O97&lt;&gt;""), O97,"")))</f>
        <v/>
      </c>
      <c r="P95" s="85" t="str">
        <f>IF(TMInput!O95&lt;&gt;"",TMInput!O95,IF(AND($C95=$C96, P96&lt;&gt;""),P96, IF(AND($C95=$C97, P97&lt;&gt;""), P97,"")))</f>
        <v/>
      </c>
      <c r="Q95" s="90" t="str">
        <f>IF(TMInput!P95&lt;&gt;"",TMInput!P95,IF(AND($C95=$C96, Q96&lt;&gt;""),Q96, IF(AND($C95=$C97, Q97&lt;&gt;""), Q97,"")))</f>
        <v/>
      </c>
      <c r="R95" s="90" t="str">
        <f>IF(TMInput!Q95&lt;&gt;"", TMInput!Q95, IF(AND(OR($C95&amp;$H95=$C96&amp;$H96, $C95&amp;$I95=$C96&amp;$I96), R96&lt;&gt;""), R96, IF(AND(OR($C95&amp;$H95=$C97&amp;$H97, $C95&amp;$I95=$C97&amp;$I97), R97&lt;&gt;""), R97, IF(AND(OR($C95&amp;$H95=$C98&amp;$H98, $C95&amp;$I95=$C98&amp;$I98), R98&lt;&gt;""), R98, IF(AND(OR($C95&amp;$H95=$C99&amp;$H99, $C95&amp;$I95=$C99&amp;$I99), R99&lt;&gt;""), R99, "")))))</f>
        <v/>
      </c>
      <c r="S95" s="90" t="str">
        <f>IF(TMInput!R95&lt;&gt;"", TMInput!R95, IF(AND(OR($C95&amp;$H95=$C96&amp;$H96, $C95&amp;$I95=$C96&amp;$I96), S96&lt;&gt;""), S96, IF(AND(OR($C95&amp;$H95=$C97&amp;$H97, $C95&amp;$I95=$C97&amp;$I97), S97&lt;&gt;""), S97, IF(AND(OR($C95&amp;$H95=$C98&amp;$H98, $C95&amp;$I95=$C98&amp;$I98), S98&lt;&gt;""), S98, IF(AND(OR($C95&amp;$H95=$C99&amp;$H99, $C95&amp;$I95=$C99&amp;$I99), S99&lt;&gt;""), S99, "")))))</f>
        <v/>
      </c>
      <c r="T95" s="90" t="str">
        <f>IF(TMInput!S95&lt;&gt;"", TMInput!S95, IF(AND(OR($C95&amp;$H95=$C96&amp;$H96, $C95&amp;$I95=$C96&amp;$I96), T96&lt;&gt;""), T96, IF(AND(OR($C95&amp;$H95=$C97&amp;$H97, $C95&amp;$I95=$C97&amp;$I97), T97&lt;&gt;""), T97, IF(AND(OR($C95&amp;$H95=$C98&amp;$H98, $C95&amp;$I95=$C98&amp;$I98), T98&lt;&gt;""), T98, IF(AND(OR($C95&amp;$H95=$C99&amp;$H99, $C95&amp;$I95=$C99&amp;$I99), T99&lt;&gt;""), T99, "")))))</f>
        <v/>
      </c>
      <c r="U95" s="90" t="str">
        <f>IF(TMInput!T95&lt;&gt;"", TMInput!T95, IF(AND($C95=$C96, U96&lt;&gt;""), U96, IF(AND($C95=$C97, U97&lt;&gt;""), U97, IF(AND($C95=$C98, U98&lt;&gt;""), U98, IF(AND($C95=$C99, U99&lt;&gt;""), U99, "")))))</f>
        <v/>
      </c>
      <c r="V95" s="90" t="str">
        <f>IF(TMInput!U95&lt;&gt;"", TMInput!U95, IF(AND($C95=$C96, V96&lt;&gt;""), V96, IF(AND($C95=$C97, V97&lt;&gt;""), V97, IF(AND($C95=$C98, V98&lt;&gt;""), V98, IF(AND($C95=$C99, V99&lt;&gt;""), V99, "")))))</f>
        <v/>
      </c>
      <c r="W95" s="90" t="str">
        <f>IF(TMInput!V95&lt;&gt;"", TMInput!V95, IF(AND($C95=$C96, W96&lt;&gt;""), W96, IF(AND($C95=$C97, W97&lt;&gt;""), W97, IF(AND($C95=$C98, W98&lt;&gt;""), W98, IF(AND($C95=$C99, W99&lt;&gt;""), W99, "")))))</f>
        <v/>
      </c>
      <c r="X95" s="90" t="str">
        <f>IF(TMInput!W95&lt;&gt;"", TMInput!W95, IF(AND($C95=$C96, X96&lt;&gt;""), X96, IF(AND($C95=$C97, X97&lt;&gt;""), X97, IF(AND($C95=$C98, X98&lt;&gt;""), X98, IF(AND($C95=$C99, X99&lt;&gt;""), X99, "")))))</f>
        <v/>
      </c>
      <c r="Y95" s="90" t="str">
        <f>IF(TMInput!X95&lt;&gt;"", TMInput!X95, IF(AND($C95=$C96, Y96&lt;&gt;""), Y96, IF(AND($C95=$C97, Y97&lt;&gt;""), Y97, IF(AND($C95=$C98, Y98&lt;&gt;""), Y98, IF(AND($C95=$C99, Y99&lt;&gt;""), Y99, "")))))</f>
        <v/>
      </c>
      <c r="Z95" s="90" t="str">
        <f>IF(TMInput!Y95&lt;&gt;"", TMInput!Y95, IF(AND($C95=$C96, Z96&lt;&gt;""), Z96, IF(AND($C95=$C97, Z97&lt;&gt;""), Z97, IF(AND($C95=$C98, Z98&lt;&gt;""), Z98, IF(AND($C95=$C99, Z99&lt;&gt;""), Z99, "")))))</f>
        <v>tedm:MG-langString-hasConfidentialityJustification--NonPublishedInformation-ND-LotAwardCriterionNumberWeightUnpublish</v>
      </c>
      <c r="AA95" s="90" t="str">
        <f>IF(TMInput!Z95&lt;&gt;"", TMInput!Z95, IF(AND($C95=$C96, AA96&lt;&gt;""), AA96, IF(AND($C95=$C97, AA97&lt;&gt;""), AA97, IF(AND($C95=$C98, AA98&lt;&gt;""), AA98, IF(AND($C95=$C99, AA99&lt;&gt;""), AA99, "")))))</f>
        <v/>
      </c>
      <c r="AB95" s="90" t="str">
        <f>IF(TMInput!AA95&lt;&gt;"", TMInput!AA95, IF(AND($C95=$C96, AB96&lt;&gt;""), AB96, IF(AND($C95=$C97, AB97&lt;&gt;""), AB97, IF(AND($C95=$C98, AB98&lt;&gt;""), AB98, IF(AND($C95=$C99, AB99&lt;&gt;""), AB99, "")))))</f>
        <v/>
      </c>
      <c r="AC95" s="90" t="str">
        <f>IF(TMInput!AB95&lt;&gt;"", TMInput!AB95, IF(AND($C95=$C96, AC96&lt;&gt;""), AC96, IF(AND($C95=$C97, AC97&lt;&gt;""), AC97, IF(AND($C95=$C98, AC98&lt;&gt;""), AC98, IF(AND($C95=$C99, AC99&lt;&gt;""), AC99, "")))))</f>
        <v/>
      </c>
      <c r="AD95" s="90" t="str">
        <f>IF(TMInput!AC95&lt;&gt;"", TMInput!AC95, IF(AND($C95=$C96, AD96&lt;&gt;""), AD96, IF(AND($C95=$C97, AD97&lt;&gt;""), AD97, IF(AND($C95=$C98, AD98&lt;&gt;""), AD98, IF(AND($C95=$C99, AD99&lt;&gt;""), AD99, "")))))</f>
        <v/>
      </c>
      <c r="AE95" s="90" t="str">
        <f>IF(TMInput!AD95&lt;&gt;"", TMInput!AD95, IF(AND($C95=$C96, AE96&lt;&gt;""), AE96, IF(AND($C95=$C97, AE97&lt;&gt;""), AE97, IF(AND($C95=$C98, AE98&lt;&gt;""), AE98, IF(AND($C95=$C99, AE99&lt;&gt;""), AE99, "")))))</f>
        <v/>
      </c>
    </row>
    <row r="96">
      <c r="A96" s="85" t="b">
        <f t="shared" si="1"/>
        <v>1</v>
      </c>
      <c r="B96" s="90" t="str">
        <f>IF(AND(TMInput!A96="",$C96&lt;&gt;""),B95,TMInput!A96)</f>
        <v>ND-LotAwardCriterionFixNumberUnpublish.rml.ttl</v>
      </c>
      <c r="C96" s="90" t="str">
        <f>TMInput!B96</f>
        <v>tedm:MG-NonPublishedInformation-ND-LotAwardCriterionFixNumberUnpublish</v>
      </c>
      <c r="D96" s="85" t="str">
        <f>IF(TMInput!C96&lt;&gt;"", TMInput!C96, IF(AND($C96=$C97, D97&lt;&gt;""), D97, IF(AND($C96=$C98, D98&lt;&gt;""), D98, IF(AND($C96=$C99, D99&lt;&gt;""), D99, IF(AND($C96=$C100, D100&lt;&gt;""), D100, "")))))</f>
        <v>MG-NonPublishedInformation</v>
      </c>
      <c r="E96" s="90" t="str">
        <f>IF(TMInput!D96&lt;&gt;"",TMInput!D96,IF(AND($C96=$C97, E97&lt;&gt;""),E97, IF(AND($C96=$C98, E98&lt;&gt;""), E98,"")))</f>
        <v>ND-LotAwardCriterionFixNumberUnpublish</v>
      </c>
      <c r="F96" s="90" t="str">
        <f>IF(TMInput!E96&lt;&gt;"",TMInput!E96,IF(AND($C96=$C97, F97&lt;&gt;""),F97, IF(AND($C96=$C98, F98&lt;&gt;""), F98,"")))</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v>
      </c>
      <c r="G96" s="85" t="str">
        <f>IF(TMInput!F96&lt;&gt;"",TMInput!F96,IF(AND($C96=$C97, G97&lt;&gt;""),G97, IF(AND($C96=$C98, G98&lt;&gt;""), G98,"")))</f>
        <v>efbc:FieldIdentifierCode/text()='awa-cri-num'</v>
      </c>
      <c r="H96" s="87" t="str">
        <f>TMInput!G96</f>
        <v>1.8</v>
      </c>
      <c r="I96" s="87" t="str">
        <f>TMInput!H96</f>
        <v/>
      </c>
      <c r="J96" s="90" t="str">
        <f>IF(TMInput!$A96="",J95,TMInput!I96)</f>
        <v/>
      </c>
      <c r="K96" s="85" t="str">
        <f>IF(TMInput!J96&lt;&gt;"",TMInput!J96,IF(AND($C96=$C97, K97&lt;&gt;""),K97, IF(AND($C96=$C98, K98&lt;&gt;""), K98,"")))</f>
        <v>MG-AwardCriterion-specifiesProcurementCriterion-Lot</v>
      </c>
      <c r="L96" s="85" t="str">
        <f>IF(TMInput!K96&lt;&gt;"",TMInput!K96,IF(AND($C96=$C97, L97&lt;&gt;""),L97, IF(AND($C96=$C98, L98&lt;&gt;""), L98,"")))</f>
        <v>ND-LotAwardFixedCriterionParameter</v>
      </c>
      <c r="M96" s="90" t="str">
        <f>IF(TMInput!L96&lt;&gt;"",TMInput!L96,IF(AND($C96=$C97, M97&lt;&gt;""),M97, IF(AND($C96=$C98, M98&lt;&gt;""), M98,"")))</f>
        <v>ND-LotAwardCriterionFixNumberUnpublish (concernsMaskedObject)</v>
      </c>
      <c r="N96" s="90" t="str">
        <f>IF(TMInput!M96&lt;&gt;"",TMInput!M96,IF(AND($C96=$C97, N97&lt;&gt;""),N97, IF(AND($C96=$C98, N98&lt;&gt;""), N98,"")))</f>
        <v>Connection from NonPublishedInformation to AwardCriterion under MG-AwardCriterion-specifiesProcurementCriterion-Lot_ND-LotAwardFixedCriterionParameter</v>
      </c>
      <c r="O96" s="90" t="str">
        <f>IF(TMInput!N96&lt;&gt;"",TMInput!N96,IF(AND($C96=$C97, O97&lt;&gt;""),O97, IF(AND($C96=$C98, O98&lt;&gt;""), O98,"")))</f>
        <v>tedm:MG-AwardCriterion-specifiesProcurementCriterion-Lot_ND-LotAwardFixedCriterionParameter</v>
      </c>
      <c r="P96" s="85" t="str">
        <f>IF(TMInput!O96&lt;&gt;"",TMInput!O96,IF(AND($C96=$C97, P97&lt;&gt;""),P97, IF(AND($C96=$C98, P98&lt;&gt;""), P98,"")))</f>
        <v>efac:FieldsPrivacy</v>
      </c>
      <c r="Q96" s="90" t="str">
        <f>IF(TMInput!P96&lt;&gt;"",TMInput!P96,IF(AND($C96=$C97, Q97&lt;&gt;""),Q97, IF(AND($C96=$C98, Q98&lt;&gt;""), Q98,"")))</f>
        <v>..</v>
      </c>
      <c r="R96" s="90" t="str">
        <f>IF(TMInput!Q96&lt;&gt;"", TMInput!Q96, IF(AND(OR($C96&amp;$H96=$C97&amp;$H97, $C96&amp;$I96=$C97&amp;$I97), R97&lt;&gt;""), R97, IF(AND(OR($C96&amp;$H96=$C98&amp;$H98, $C96&amp;$I96=$C98&amp;$I98), R98&lt;&gt;""), R98, IF(AND(OR($C96&amp;$H96=$C99&amp;$H99, $C96&amp;$I96=$C99&amp;$I99), R99&lt;&gt;""), R99, IF(AND(OR($C96&amp;$H96=$C100&amp;$H100, $C96&amp;$I96=$C100&amp;$I100), R100&lt;&gt;""), R100, "")))))</f>
        <v>BT-195(BT-541)-Lot-Fixed</v>
      </c>
      <c r="S96" s="90" t="str">
        <f>IF(TMInput!R96&lt;&gt;"", TMInput!R96, IF(AND(OR($C96&amp;$H96=$C97&amp;$H97, $C96&amp;$I96=$C97&amp;$I97), S97&lt;&gt;""), S97, IF(AND(OR($C96&amp;$H96=$C98&amp;$H98, $C96&amp;$I96=$C98&amp;$I98), S98&lt;&gt;""), S98, IF(AND(OR($C96&amp;$H96=$C99&amp;$H99, $C96&amp;$I96=$C99&amp;$I99), S99&lt;&gt;""), S99, IF(AND(OR($C96&amp;$H96=$C100&amp;$H100, $C96&amp;$I96=$C100&amp;$I100), S100&lt;&gt;""), S100, "")))))</f>
        <v>The field BT-195(BT-541)-Lot-Fixed, Unpublished Identifier, specifies information to generate the URI of the masked property</v>
      </c>
      <c r="T96" s="90" t="str">
        <f>IF(TMInput!S96&lt;&gt;"", TMInput!S96, IF(AND(OR($C96&amp;$H96=$C97&amp;$H97, $C96&amp;$I96=$C97&amp;$I97), T97&lt;&gt;""), T97, IF(AND(OR($C96&amp;$H96=$C98&amp;$H98, $C96&amp;$I96=$C98&amp;$I98), T98&lt;&gt;""), T98, IF(AND(OR($C96&amp;$H96=$C99&amp;$H99, $C96&amp;$I96=$C99&amp;$I99), T99&lt;&gt;""), T99, IF(AND(OR($C96&amp;$H96=$C100&amp;$H100, $C96&amp;$I96=$C100&amp;$I100), T100&lt;&gt;""), T100, "")))))</f>
        <v>efbc:FieldIdentifierCode/text() = 'awa-cri-num'</v>
      </c>
      <c r="U96" s="92" t="str">
        <f>IF(TMInput!T96&lt;&gt;"", TMInput!T96, IF(AND($C96=$C97, U97&lt;&gt;""), U97, IF(AND($C96=$C98, U98&lt;&gt;""), U98, IF(AND($C96=$C99, U99&lt;&gt;""), U99, IF(AND($C96=$C100, U100&lt;&gt;""), U100, "")))))</f>
        <v>http://data.europa.eu/a4g/ontology#hasFixedValue</v>
      </c>
      <c r="V96" s="90" t="str">
        <f>IF(TMInput!U96&lt;&gt;"", TMInput!U96, IF(AND($C96=$C97, V97&lt;&gt;""), V97, IF(AND($C96=$C98, V98&lt;&gt;""), V98, IF(AND($C96=$C99, V99&lt;&gt;""), V99, IF(AND($C96=$C100, V100&lt;&gt;""), V100, "")))))</f>
        <v>BT-197(BT-541)-Lot-Fixed</v>
      </c>
      <c r="W96" s="90" t="str">
        <f>IF(TMInput!V96&lt;&gt;"", TMInput!V96, IF(AND($C96=$C97, W97&lt;&gt;""), W97, IF(AND($C96=$C98, W98&lt;&gt;""), W98, IF(AND($C96=$C99, W99&lt;&gt;""), W99, IF(AND($C96=$C100, W100&lt;&gt;""), W100, "")))))</f>
        <v>In BT-197(BT-541)-Lot-Fixed, Unpublished Justification Code, we link to the at-voc:non-publication-justification controlled list</v>
      </c>
      <c r="X96" s="90" t="str">
        <f>IF(TMInput!W96&lt;&gt;"", TMInput!W96, IF(AND($C96=$C97, X97&lt;&gt;""), X97, IF(AND($C96=$C98, X98&lt;&gt;""), X98, IF(AND($C96=$C99, X99&lt;&gt;""), X99, IF(AND($C96=$C100, X100&lt;&gt;""), X100, "")))))</f>
        <v>BT-198(BT-541)-Lot-Fixed</v>
      </c>
      <c r="Y96" s="90" t="str">
        <f>IF(TMInput!X96&lt;&gt;"", TMInput!X96, IF(AND($C96=$C97, Y97&lt;&gt;""), Y97, IF(AND($C96=$C98, Y98&lt;&gt;""), Y98, IF(AND($C96=$C99, Y99&lt;&gt;""), Y99, IF(AND($C96=$C100, Y100&lt;&gt;""), Y100, "")))))</f>
        <v>Unpublished Access Date</v>
      </c>
      <c r="Z96" s="90" t="str">
        <f>IF(TMInput!Y96&lt;&gt;"", TMInput!Y96, IF(AND($C96=$C97, Z97&lt;&gt;""), Z97, IF(AND($C96=$C98, Z98&lt;&gt;""), Z98, IF(AND($C96=$C99, Z99&lt;&gt;""), Z99, IF(AND($C96=$C100, Z100&lt;&gt;""), Z100, "")))))</f>
        <v>tedm:MG-langString-hasConfidentialityJustification--NonPublishedInformation-ND-LotAwardCriterionFixNumberUnpublish</v>
      </c>
      <c r="AA96" s="90" t="str">
        <f>IF(TMInput!Z96&lt;&gt;"", TMInput!Z96, IF(AND($C96=$C97, AA97&lt;&gt;""), AA97, IF(AND($C96=$C98, AA98&lt;&gt;""), AA98, IF(AND($C96=$C99, AA99&lt;&gt;""), AA99, IF(AND($C96=$C100, AA100&lt;&gt;""), AA100, "")))))</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v>
      </c>
      <c r="AB96" s="90" t="str">
        <f>IF(TMInput!AA96&lt;&gt;"", TMInput!AA96, IF(AND($C96=$C97, AB97&lt;&gt;""), AB97, IF(AND($C96=$C98, AB98&lt;&gt;""), AB98, IF(AND($C96=$C99, AB99&lt;&gt;""), AB99, IF(AND($C96=$C100, AB100&lt;&gt;""), AB100, "")))))</f>
        <v>BT-196(BT-541)-Lot-Fixed</v>
      </c>
      <c r="AC96" s="90" t="str">
        <f>IF(TMInput!AB96&lt;&gt;"", TMInput!AB96, IF(AND($C96=$C97, AC97&lt;&gt;""), AC97, IF(AND($C96=$C98, AC98&lt;&gt;""), AC98, IF(AND($C96=$C99, AC99&lt;&gt;""), AC99, IF(AND($C96=$C100, AC100&lt;&gt;""), AC100, "")))))</f>
        <v>Unpublished Justification Description of MG-NonPublishedInformation under ND-LotAwardCriterionFixNumberUnpublish</v>
      </c>
      <c r="AD96" s="90" t="str">
        <f>IF(TMInput!AC96&lt;&gt;"", TMInput!AC96, IF(AND($C96=$C97, AD97&lt;&gt;""), AD97, IF(AND($C96=$C98, AD98&lt;&gt;""), AD98, IF(AND($C96=$C99, AD99&lt;&gt;""), AD99, IF(AND($C96=$C100, AD100&lt;&gt;""), AD100, "")))))</f>
        <v>BT-196(BT-541)-Lot-Fixed-Language</v>
      </c>
      <c r="AE96" s="90" t="str">
        <f>IF(TMInput!AD96&lt;&gt;"", TMInput!AD96, IF(AND($C96=$C97, AE97&lt;&gt;""), AE97, IF(AND($C96=$C98, AE98&lt;&gt;""), AE98, IF(AND($C96=$C99, AE99&lt;&gt;""), AE99, IF(AND($C96=$C100, AE100&lt;&gt;""), AE100, "")))))</f>
        <v>Language of Unpublished Justification Description of MG-NonPublishedInformation under ND-LotAwardCriterionFixNumberUnpublish</v>
      </c>
    </row>
    <row r="97">
      <c r="A97" s="85" t="b">
        <f t="shared" si="1"/>
        <v>0</v>
      </c>
      <c r="B97" s="90" t="str">
        <f>IF(AND(TMInput!A97="",$C97&lt;&gt;""),B96,TMInput!A97)</f>
        <v>ND-LotAwardCriterionFixNumberUnpublish.rml.ttl</v>
      </c>
      <c r="C97" s="90" t="str">
        <f>TMInput!B97</f>
        <v>tedm:MG-NonPublishedInformation-ND-LotAwardCriterionFixNumberUnpublish</v>
      </c>
      <c r="D97" s="85" t="str">
        <f>IF(TMInput!C97&lt;&gt;"", TMInput!C97, IF(AND($C97=$C98, D98&lt;&gt;""), D98, IF(AND($C97=$C99, D99&lt;&gt;""), D99, IF(AND($C97=$C100, D100&lt;&gt;""), D100, IF(AND($C97=$C101, D101&lt;&gt;""), D101, "")))))</f>
        <v>MG-NonPublishedInformation</v>
      </c>
      <c r="E97" s="90" t="str">
        <f>IF(TMInput!D97&lt;&gt;"",TMInput!D97,IF(AND($C97=$C98, E98&lt;&gt;""),E98, IF(AND($C97=$C99, E99&lt;&gt;""), E99,"")))</f>
        <v/>
      </c>
      <c r="F97" s="90" t="str">
        <f>IF(TMInput!E97&lt;&gt;"",TMInput!E97,IF(AND($C97=$C98, F98&lt;&gt;""),F98, IF(AND($C97=$C99, F99&lt;&gt;""), F99,"")))</f>
        <v/>
      </c>
      <c r="G97" s="85" t="str">
        <f>IF(TMInput!F97&lt;&gt;"",TMInput!F97,IF(AND($C97=$C98, G98&lt;&gt;""),G98, IF(AND($C97=$C99, G99&lt;&gt;""), G99,"")))</f>
        <v/>
      </c>
      <c r="H97" s="87" t="str">
        <f>TMInput!G97</f>
        <v>1.8</v>
      </c>
      <c r="I97" s="87" t="str">
        <f>TMInput!H97</f>
        <v/>
      </c>
      <c r="J97" s="90" t="str">
        <f>IF(TMInput!$A97="",J96,TMInput!I97)</f>
        <v/>
      </c>
      <c r="K97" s="85" t="str">
        <f>IF(TMInput!J97&lt;&gt;"",TMInput!J97,IF(AND($C97=$C98, K98&lt;&gt;""),K98, IF(AND($C97=$C99, K99&lt;&gt;""), K99,"")))</f>
        <v>MG-AwardCriterion-specifiesProcurementCriterion-Lot</v>
      </c>
      <c r="L97" s="85" t="str">
        <f>IF(TMInput!K97&lt;&gt;"",TMInput!K97,IF(AND($C97=$C98, L98&lt;&gt;""),L98, IF(AND($C97=$C99, L99&lt;&gt;""), L99,"")))</f>
        <v>ND-LotAwardFixedCriterionParameter</v>
      </c>
      <c r="M97" s="90" t="str">
        <f>IF(TMInput!L97&lt;&gt;"",TMInput!L97,IF(AND($C97=$C98, M98&lt;&gt;""),M98, IF(AND($C97=$C99, M99&lt;&gt;""), M99,"")))</f>
        <v>ND-LotAwardCriterionFixNumberUnpublish (concernsMaskedObject)</v>
      </c>
      <c r="N97" s="90" t="str">
        <f>IF(TMInput!M97&lt;&gt;"",TMInput!M97,IF(AND($C97=$C98, N98&lt;&gt;""),N98, IF(AND($C97=$C99, N99&lt;&gt;""), N99,"")))</f>
        <v>Connection from NonPublishedInformation to AwardCriterion under MG-AwardCriterion-specifiesProcurementCriterion-Lot_ND-LotAwardFixedCriterionParameter</v>
      </c>
      <c r="O97" s="90" t="str">
        <f>IF(TMInput!N97&lt;&gt;"",TMInput!N97,IF(AND($C97=$C98, O98&lt;&gt;""),O98, IF(AND($C97=$C99, O99&lt;&gt;""), O99,"")))</f>
        <v>tedm:MG-AwardCriterion-specifiesProcurementCriterion-Lot_ND-LotAwardFixedCriterionParameter</v>
      </c>
      <c r="P97" s="85" t="str">
        <f>IF(TMInput!O97&lt;&gt;"",TMInput!O97,IF(AND($C97=$C98, P98&lt;&gt;""),P98, IF(AND($C97=$C99, P99&lt;&gt;""), P99,"")))</f>
        <v>efac:FieldsPrivacy</v>
      </c>
      <c r="Q97" s="90" t="str">
        <f>IF(TMInput!P97&lt;&gt;"",TMInput!P97,IF(AND($C97=$C98, Q98&lt;&gt;""),Q98, IF(AND($C97=$C99, Q99&lt;&gt;""), Q99,"")))</f>
        <v>..</v>
      </c>
      <c r="R97" s="90" t="str">
        <f>IF(TMInput!Q97&lt;&gt;"", TMInput!Q97, IF(AND(OR($C97&amp;$H97=$C98&amp;$H98, $C97&amp;$I97=$C98&amp;$I98), R98&lt;&gt;""), R98, IF(AND(OR($C97&amp;$H97=$C99&amp;$H99, $C97&amp;$I97=$C99&amp;$I99), R99&lt;&gt;""), R99, IF(AND(OR($C97&amp;$H97=$C100&amp;$H100, $C97&amp;$I97=$C100&amp;$I100), R100&lt;&gt;""), R100, IF(AND(OR($C97&amp;$H97=$C101&amp;$H101, $C97&amp;$I97=$C101&amp;$I101), R101&lt;&gt;""), R101, "")))))</f>
        <v>BT-195(BT-541)-Lot-Fixed</v>
      </c>
      <c r="S97" s="90" t="str">
        <f>IF(TMInput!R97&lt;&gt;"", TMInput!R97, IF(AND(OR($C97&amp;$H97=$C98&amp;$H98, $C97&amp;$I97=$C98&amp;$I98), S98&lt;&gt;""), S98, IF(AND(OR($C97&amp;$H97=$C99&amp;$H99, $C97&amp;$I97=$C99&amp;$I99), S99&lt;&gt;""), S99, IF(AND(OR($C97&amp;$H97=$C100&amp;$H100, $C97&amp;$I97=$C100&amp;$I100), S100&lt;&gt;""), S100, IF(AND(OR($C97&amp;$H97=$C101&amp;$H101, $C97&amp;$I97=$C101&amp;$I101), S101&lt;&gt;""), S101, "")))))</f>
        <v>The field BT-195(BT-541)-Lot-Fixed, Unpublished Identifier, specifies information to generate the URI of the masked property</v>
      </c>
      <c r="T97" s="90" t="str">
        <f>IF(TMInput!S97&lt;&gt;"", TMInput!S97, IF(AND(OR($C97&amp;$H97=$C98&amp;$H98, $C97&amp;$I97=$C98&amp;$I98), T98&lt;&gt;""), T98, IF(AND(OR($C97&amp;$H97=$C99&amp;$H99, $C97&amp;$I97=$C99&amp;$I99), T99&lt;&gt;""), T99, IF(AND(OR($C97&amp;$H97=$C100&amp;$H100, $C97&amp;$I97=$C100&amp;$I100), T100&lt;&gt;""), T100, IF(AND(OR($C97&amp;$H97=$C101&amp;$H101, $C97&amp;$I97=$C101&amp;$I101), T101&lt;&gt;""), T101, "")))))</f>
        <v>efbc:FieldIdentifierCode/text() = 'awa-cri-num'</v>
      </c>
      <c r="U97" s="92" t="str">
        <f>IF(TMInput!T97&lt;&gt;"", TMInput!T97, IF(AND($C97=$C98, U98&lt;&gt;""), U98, IF(AND($C97=$C99, U99&lt;&gt;""), U99, IF(AND($C97=$C100, U100&lt;&gt;""), U100, IF(AND($C97=$C101, U101&lt;&gt;""), U101, "")))))</f>
        <v>http://data.europa.eu/a4g/ontology#hasFixedValue</v>
      </c>
      <c r="V97" s="90" t="str">
        <f>IF(TMInput!U97&lt;&gt;"", TMInput!U97, IF(AND($C97=$C98, V98&lt;&gt;""), V98, IF(AND($C97=$C99, V99&lt;&gt;""), V99, IF(AND($C97=$C100, V100&lt;&gt;""), V100, IF(AND($C97=$C101, V101&lt;&gt;""), V101, "")))))</f>
        <v>BT-197(BT-541)-Lot-Fixed</v>
      </c>
      <c r="W97" s="90" t="str">
        <f>IF(TMInput!V97&lt;&gt;"", TMInput!V97, IF(AND($C97=$C98, W98&lt;&gt;""), W98, IF(AND($C97=$C99, W99&lt;&gt;""), W99, IF(AND($C97=$C100, W100&lt;&gt;""), W100, IF(AND($C97=$C101, W101&lt;&gt;""), W101, "")))))</f>
        <v>In BT-197(BT-541)-Lot-Fixed, Unpublished Justification Code, we link to the at-voc:non-publication-justification controlled list</v>
      </c>
      <c r="X97" s="90" t="str">
        <f>IF(TMInput!W97&lt;&gt;"", TMInput!W97, IF(AND($C97=$C98, X98&lt;&gt;""), X98, IF(AND($C97=$C99, X99&lt;&gt;""), X99, IF(AND($C97=$C100, X100&lt;&gt;""), X100, IF(AND($C97=$C101, X101&lt;&gt;""), X101, "")))))</f>
        <v>BT-198(BT-541)-Lot-Fixed</v>
      </c>
      <c r="Y97" s="90" t="str">
        <f>IF(TMInput!X97&lt;&gt;"", TMInput!X97, IF(AND($C97=$C98, Y98&lt;&gt;""), Y98, IF(AND($C97=$C99, Y99&lt;&gt;""), Y99, IF(AND($C97=$C100, Y100&lt;&gt;""), Y100, IF(AND($C97=$C101, Y101&lt;&gt;""), Y101, "")))))</f>
        <v>Unpublished Access Date</v>
      </c>
      <c r="Z97" s="90" t="str">
        <f>IF(TMInput!Y97&lt;&gt;"", TMInput!Y97, IF(AND($C97=$C98, Z98&lt;&gt;""), Z98, IF(AND($C97=$C99, Z99&lt;&gt;""), Z99, IF(AND($C97=$C100, Z100&lt;&gt;""), Z100, IF(AND($C97=$C101, Z101&lt;&gt;""), Z101, "")))))</f>
        <v>tedm:MG-langString-hasConfidentialityJustification--NonPublishedInformation-ND-LotAwardCriterionFixNumberUnpublish</v>
      </c>
      <c r="AA97" s="90" t="str">
        <f>IF(TMInput!Z97&lt;&gt;"", TMInput!Z97, IF(AND($C97=$C98, AA98&lt;&gt;""), AA98, IF(AND($C97=$C99, AA99&lt;&gt;""), AA99, IF(AND($C97=$C100, AA100&lt;&gt;""), AA100, IF(AND($C97=$C101, AA101&lt;&gt;""), AA101, "")))))</f>
        <v/>
      </c>
      <c r="AB97" s="90" t="str">
        <f>IF(TMInput!AA97&lt;&gt;"", TMInput!AA97, IF(AND($C97=$C98, AB98&lt;&gt;""), AB98, IF(AND($C97=$C99, AB99&lt;&gt;""), AB99, IF(AND($C97=$C100, AB100&lt;&gt;""), AB100, IF(AND($C97=$C101, AB101&lt;&gt;""), AB101, "")))))</f>
        <v>BT-196(BT-541)-Lot-Fixed</v>
      </c>
      <c r="AC97" s="90" t="str">
        <f>IF(TMInput!AB97&lt;&gt;"", TMInput!AB97, IF(AND($C97=$C98, AC98&lt;&gt;""), AC98, IF(AND($C97=$C99, AC99&lt;&gt;""), AC99, IF(AND($C97=$C100, AC100&lt;&gt;""), AC100, IF(AND($C97=$C101, AC101&lt;&gt;""), AC101, "")))))</f>
        <v>Unpublished Justification Description of MG-NonPublishedInformation under ND-LotAwardCriterionFixNumberUnpublish</v>
      </c>
      <c r="AD97" s="90" t="str">
        <f>IF(TMInput!AC97&lt;&gt;"", TMInput!AC97, IF(AND($C97=$C98, AD98&lt;&gt;""), AD98, IF(AND($C97=$C99, AD99&lt;&gt;""), AD99, IF(AND($C97=$C100, AD100&lt;&gt;""), AD100, IF(AND($C97=$C101, AD101&lt;&gt;""), AD101, "")))))</f>
        <v>BT-196(BT-541)-Lot-Fixed-Language</v>
      </c>
      <c r="AE97" s="90" t="str">
        <f>IF(TMInput!AD97&lt;&gt;"", TMInput!AD97, IF(AND($C97=$C98, AE98&lt;&gt;""), AE98, IF(AND($C97=$C99, AE99&lt;&gt;""), AE99, IF(AND($C97=$C100, AE100&lt;&gt;""), AE100, IF(AND($C97=$C101, AE101&lt;&gt;""), AE101, "")))))</f>
        <v>Language of Unpublished Justification Description of MG-NonPublishedInformation under ND-LotAwardCriterionFixNumberUnpublish</v>
      </c>
    </row>
    <row r="98">
      <c r="A98" s="85" t="b">
        <f t="shared" si="1"/>
        <v>0</v>
      </c>
      <c r="B98" s="90" t="str">
        <f>IF(AND(TMInput!A98="",$C98&lt;&gt;""),B97,TMInput!A98)</f>
        <v>ND-LotAwardCriterionFixNumberUnpublish.rml.ttl</v>
      </c>
      <c r="C98" s="90" t="str">
        <f>TMInput!B98</f>
        <v>tedm:MG-NonPublishedInformation-ND-LotAwardCriterionFixNumberUnpublish</v>
      </c>
      <c r="D98" s="85" t="str">
        <f>IF(TMInput!C98&lt;&gt;"", TMInput!C98, IF(AND($C98=$C99, D99&lt;&gt;""), D99, IF(AND($C98=$C100, D100&lt;&gt;""), D100, IF(AND($C98=$C101, D101&lt;&gt;""), D101, IF(AND($C98=$C102, D102&lt;&gt;""), D102, "")))))</f>
        <v>MG-NonPublishedInformation</v>
      </c>
      <c r="E98" s="90" t="str">
        <f>IF(TMInput!D98&lt;&gt;"",TMInput!D98,IF(AND($C98=$C99, E99&lt;&gt;""),E99, IF(AND($C98=$C100, E100&lt;&gt;""), E100,"")))</f>
        <v/>
      </c>
      <c r="F98" s="90" t="str">
        <f>IF(TMInput!E98&lt;&gt;"",TMInput!E98,IF(AND($C98=$C99, F99&lt;&gt;""),F99, IF(AND($C98=$C100, F100&lt;&gt;""), F100,"")))</f>
        <v/>
      </c>
      <c r="G98" s="85" t="str">
        <f>IF(TMInput!F98&lt;&gt;"",TMInput!F98,IF(AND($C98=$C99, G99&lt;&gt;""),G99, IF(AND($C98=$C100, G100&lt;&gt;""), G100,"")))</f>
        <v/>
      </c>
      <c r="H98" s="87" t="str">
        <f>TMInput!G98</f>
        <v>1.8</v>
      </c>
      <c r="I98" s="87" t="str">
        <f>TMInput!H98</f>
        <v/>
      </c>
      <c r="J98" s="90" t="str">
        <f>IF(TMInput!$A98="",J97,TMInput!I98)</f>
        <v/>
      </c>
      <c r="K98" s="85" t="str">
        <f>IF(TMInput!J98&lt;&gt;"",TMInput!J98,IF(AND($C98=$C99, K99&lt;&gt;""),K99, IF(AND($C98=$C100, K100&lt;&gt;""), K100,"")))</f>
        <v>MG-AwardCriterion-specifiesProcurementCriterion-Lot</v>
      </c>
      <c r="L98" s="85" t="str">
        <f>IF(TMInput!K98&lt;&gt;"",TMInput!K98,IF(AND($C98=$C99, L99&lt;&gt;""),L99, IF(AND($C98=$C100, L100&lt;&gt;""), L100,"")))</f>
        <v>ND-LotAwardFixedCriterionParameter</v>
      </c>
      <c r="M98" s="90" t="str">
        <f>IF(TMInput!L98&lt;&gt;"",TMInput!L98,IF(AND($C98=$C99, M99&lt;&gt;""),M99, IF(AND($C98=$C100, M100&lt;&gt;""), M100,"")))</f>
        <v>ND-LotAwardCriterionFixNumberUnpublish (concernsMaskedObject)</v>
      </c>
      <c r="N98" s="90" t="str">
        <f>IF(TMInput!M98&lt;&gt;"",TMInput!M98,IF(AND($C98=$C99, N99&lt;&gt;""),N99, IF(AND($C98=$C100, N100&lt;&gt;""), N100,"")))</f>
        <v>Connection from NonPublishedInformation to AwardCriterion under MG-AwardCriterion-specifiesProcurementCriterion-Lot_ND-LotAwardFixedCriterionParameter</v>
      </c>
      <c r="O98" s="90" t="str">
        <f>IF(TMInput!N98&lt;&gt;"",TMInput!N98,IF(AND($C98=$C99, O99&lt;&gt;""),O99, IF(AND($C98=$C100, O100&lt;&gt;""), O100,"")))</f>
        <v>tedm:MG-AwardCriterion-specifiesProcurementCriterion-Lot_ND-LotAwardFixedCriterionParameter</v>
      </c>
      <c r="P98" s="85" t="str">
        <f>IF(TMInput!O98&lt;&gt;"",TMInput!O98,IF(AND($C98=$C99, P99&lt;&gt;""),P99, IF(AND($C98=$C100, P100&lt;&gt;""), P100,"")))</f>
        <v>efac:FieldsPrivacy</v>
      </c>
      <c r="Q98" s="90" t="str">
        <f>IF(TMInput!P98&lt;&gt;"",TMInput!P98,IF(AND($C98=$C99, Q99&lt;&gt;""),Q99, IF(AND($C98=$C100, Q100&lt;&gt;""), Q100,"")))</f>
        <v>..</v>
      </c>
      <c r="R98" s="90" t="str">
        <f>IF(TMInput!Q98&lt;&gt;"", TMInput!Q98, IF(AND(OR($C98&amp;$H98=$C99&amp;$H99, $C98&amp;$I98=$C99&amp;$I99), R99&lt;&gt;""), R99, IF(AND(OR($C98&amp;$H98=$C100&amp;$H100, $C98&amp;$I98=$C100&amp;$I100), R100&lt;&gt;""), R100, IF(AND(OR($C98&amp;$H98=$C101&amp;$H101, $C98&amp;$I98=$C101&amp;$I101), R101&lt;&gt;""), R101, IF(AND(OR($C98&amp;$H98=$C102&amp;$H102, $C98&amp;$I98=$C102&amp;$I102), R102&lt;&gt;""), R102, "")))))</f>
        <v>BT-195(BT-541)-Lot-Fixed</v>
      </c>
      <c r="S98" s="90" t="str">
        <f>IF(TMInput!R98&lt;&gt;"", TMInput!R98, IF(AND(OR($C98&amp;$H98=$C99&amp;$H99, $C98&amp;$I98=$C99&amp;$I99), S99&lt;&gt;""), S99, IF(AND(OR($C98&amp;$H98=$C100&amp;$H100, $C98&amp;$I98=$C100&amp;$I100), S100&lt;&gt;""), S100, IF(AND(OR($C98&amp;$H98=$C101&amp;$H101, $C98&amp;$I98=$C101&amp;$I101), S101&lt;&gt;""), S101, IF(AND(OR($C98&amp;$H98=$C102&amp;$H102, $C98&amp;$I98=$C102&amp;$I102), S102&lt;&gt;""), S102, "")))))</f>
        <v>The field BT-195(BT-541)-Lot-Fixed, Unpublished Identifier, specifies information to generate the URI of the masked property</v>
      </c>
      <c r="T98" s="90" t="str">
        <f>IF(TMInput!S98&lt;&gt;"", TMInput!S98, IF(AND(OR($C98&amp;$H98=$C99&amp;$H99, $C98&amp;$I98=$C99&amp;$I99), T99&lt;&gt;""), T99, IF(AND(OR($C98&amp;$H98=$C100&amp;$H100, $C98&amp;$I98=$C100&amp;$I100), T100&lt;&gt;""), T100, IF(AND(OR($C98&amp;$H98=$C101&amp;$H101, $C98&amp;$I98=$C101&amp;$I101), T101&lt;&gt;""), T101, IF(AND(OR($C98&amp;$H98=$C102&amp;$H102, $C98&amp;$I98=$C102&amp;$I102), T102&lt;&gt;""), T102, "")))))</f>
        <v>efbc:FieldIdentifierCode/text() = 'awa-cri-num'</v>
      </c>
      <c r="U98" s="92" t="str">
        <f>IF(TMInput!T98&lt;&gt;"", TMInput!T98, IF(AND($C98=$C99, U99&lt;&gt;""), U99, IF(AND($C98=$C100, U100&lt;&gt;""), U100, IF(AND($C98=$C101, U101&lt;&gt;""), U101, IF(AND($C98=$C102, U102&lt;&gt;""), U102, "")))))</f>
        <v>http://data.europa.eu/a4g/ontology#hasFixedValue</v>
      </c>
      <c r="V98" s="90" t="str">
        <f>IF(TMInput!U98&lt;&gt;"", TMInput!U98, IF(AND($C98=$C99, V99&lt;&gt;""), V99, IF(AND($C98=$C100, V100&lt;&gt;""), V100, IF(AND($C98=$C101, V101&lt;&gt;""), V101, IF(AND($C98=$C102, V102&lt;&gt;""), V102, "")))))</f>
        <v>BT-197(BT-541)-Lot-Fixed</v>
      </c>
      <c r="W98" s="90" t="str">
        <f>IF(TMInput!V98&lt;&gt;"", TMInput!V98, IF(AND($C98=$C99, W99&lt;&gt;""), W99, IF(AND($C98=$C100, W100&lt;&gt;""), W100, IF(AND($C98=$C101, W101&lt;&gt;""), W101, IF(AND($C98=$C102, W102&lt;&gt;""), W102, "")))))</f>
        <v>In BT-197(BT-541)-Lot-Fixed, Unpublished Justification Code, we link to the at-voc:non-publication-justification controlled list</v>
      </c>
      <c r="X98" s="90" t="str">
        <f>IF(TMInput!W98&lt;&gt;"", TMInput!W98, IF(AND($C98=$C99, X99&lt;&gt;""), X99, IF(AND($C98=$C100, X100&lt;&gt;""), X100, IF(AND($C98=$C101, X101&lt;&gt;""), X101, IF(AND($C98=$C102, X102&lt;&gt;""), X102, "")))))</f>
        <v>BT-198(BT-541)-Lot-Fixed</v>
      </c>
      <c r="Y98" s="90" t="str">
        <f>IF(TMInput!X98&lt;&gt;"", TMInput!X98, IF(AND($C98=$C99, Y99&lt;&gt;""), Y99, IF(AND($C98=$C100, Y100&lt;&gt;""), Y100, IF(AND($C98=$C101, Y101&lt;&gt;""), Y101, IF(AND($C98=$C102, Y102&lt;&gt;""), Y102, "")))))</f>
        <v>Unpublished Access Date</v>
      </c>
      <c r="Z98" s="90" t="str">
        <f>IF(TMInput!Y98&lt;&gt;"", TMInput!Y98, IF(AND($C98=$C99, Z99&lt;&gt;""), Z99, IF(AND($C98=$C100, Z100&lt;&gt;""), Z100, IF(AND($C98=$C101, Z101&lt;&gt;""), Z101, IF(AND($C98=$C102, Z102&lt;&gt;""), Z102, "")))))</f>
        <v>tedm:MG-langString-hasConfidentialityJustification--NonPublishedInformation-ND-LotAwardCriterionFixNumberUnpublish</v>
      </c>
      <c r="AA98" s="90" t="str">
        <f>IF(TMInput!Z98&lt;&gt;"", TMInput!Z98, IF(AND($C98=$C99, AA99&lt;&gt;""), AA99, IF(AND($C98=$C100, AA100&lt;&gt;""), AA100, IF(AND($C98=$C101, AA101&lt;&gt;""), AA101, IF(AND($C98=$C102, AA102&lt;&gt;""), AA102, "")))))</f>
        <v/>
      </c>
      <c r="AB98" s="90" t="str">
        <f>IF(TMInput!AA98&lt;&gt;"", TMInput!AA98, IF(AND($C98=$C99, AB99&lt;&gt;""), AB99, IF(AND($C98=$C100, AB100&lt;&gt;""), AB100, IF(AND($C98=$C101, AB101&lt;&gt;""), AB101, IF(AND($C98=$C102, AB102&lt;&gt;""), AB102, "")))))</f>
        <v>BT-196(BT-541)-Lot-Fixed</v>
      </c>
      <c r="AC98" s="90" t="str">
        <f>IF(TMInput!AB98&lt;&gt;"", TMInput!AB98, IF(AND($C98=$C99, AC99&lt;&gt;""), AC99, IF(AND($C98=$C100, AC100&lt;&gt;""), AC100, IF(AND($C98=$C101, AC101&lt;&gt;""), AC101, IF(AND($C98=$C102, AC102&lt;&gt;""), AC102, "")))))</f>
        <v>Unpublished Justification Description of MG-NonPublishedInformation under ND-LotAwardCriterionFixNumberUnpublish</v>
      </c>
      <c r="AD98" s="90" t="str">
        <f>IF(TMInput!AC98&lt;&gt;"", TMInput!AC98, IF(AND($C98=$C99, AD99&lt;&gt;""), AD99, IF(AND($C98=$C100, AD100&lt;&gt;""), AD100, IF(AND($C98=$C101, AD101&lt;&gt;""), AD101, IF(AND($C98=$C102, AD102&lt;&gt;""), AD102, "")))))</f>
        <v>BT-196(BT-541)-Lot-Fixed-Language</v>
      </c>
      <c r="AE98" s="90" t="str">
        <f>IF(TMInput!AD98&lt;&gt;"", TMInput!AD98, IF(AND($C98=$C99, AE99&lt;&gt;""), AE99, IF(AND($C98=$C100, AE100&lt;&gt;""), AE100, IF(AND($C98=$C101, AE101&lt;&gt;""), AE101, IF(AND($C98=$C102, AE102&lt;&gt;""), AE102, "")))))</f>
        <v>Language of Unpublished Justification Description of MG-NonPublishedInformation under ND-LotAwardCriterionFixNumberUnpublish</v>
      </c>
    </row>
    <row r="99">
      <c r="A99" s="85" t="b">
        <f t="shared" si="1"/>
        <v>0</v>
      </c>
      <c r="B99" s="90" t="str">
        <f>IF(AND(TMInput!A99="",$C99&lt;&gt;""),B98,TMInput!A99)</f>
        <v>ND-LotAwardCriterionFixNumberUnpublish.rml.ttl</v>
      </c>
      <c r="C99" s="90" t="str">
        <f>TMInput!B99</f>
        <v>tedm:MG-NonPublishedInformation-ND-LotAwardCriterionFixNumberUnpublish</v>
      </c>
      <c r="D99" s="85" t="str">
        <f>IF(TMInput!C99&lt;&gt;"", TMInput!C99, IF(AND($C99=$C100, D100&lt;&gt;""), D100, IF(AND($C99=$C101, D101&lt;&gt;""), D101, IF(AND($C99=$C102, D102&lt;&gt;""), D102, IF(AND($C99=$C103, D103&lt;&gt;""), D103, "")))))</f>
        <v>MG-NonPublishedInformation</v>
      </c>
      <c r="E99" s="90" t="str">
        <f>IF(TMInput!D99&lt;&gt;"",TMInput!D99,IF(AND($C99=$C100, E100&lt;&gt;""),E100, IF(AND($C99=$C101, E101&lt;&gt;""), E101,"")))</f>
        <v/>
      </c>
      <c r="F99" s="90" t="str">
        <f>IF(TMInput!E99&lt;&gt;"",TMInput!E99,IF(AND($C99=$C100, F100&lt;&gt;""),F100, IF(AND($C99=$C101, F101&lt;&gt;""), F101,"")))</f>
        <v/>
      </c>
      <c r="G99" s="85" t="str">
        <f>IF(TMInput!F99&lt;&gt;"",TMInput!F99,IF(AND($C99=$C100, G100&lt;&gt;""),G100, IF(AND($C99=$C101, G101&lt;&gt;""), G101,"")))</f>
        <v/>
      </c>
      <c r="H99" s="87" t="str">
        <f>TMInput!G99</f>
        <v>1.8</v>
      </c>
      <c r="I99" s="87" t="str">
        <f>TMInput!H99</f>
        <v/>
      </c>
      <c r="J99" s="90" t="str">
        <f>IF(TMInput!$A99="",J98,TMInput!I99)</f>
        <v/>
      </c>
      <c r="K99" s="85" t="str">
        <f>IF(TMInput!J99&lt;&gt;"",TMInput!J99,IF(AND($C99=$C100, K100&lt;&gt;""),K100, IF(AND($C99=$C101, K101&lt;&gt;""), K101,"")))</f>
        <v/>
      </c>
      <c r="L99" s="85" t="str">
        <f>IF(TMInput!K99&lt;&gt;"",TMInput!K99,IF(AND($C99=$C100, L100&lt;&gt;""),L100, IF(AND($C99=$C101, L101&lt;&gt;""), L101,"")))</f>
        <v/>
      </c>
      <c r="M99" s="90" t="str">
        <f>IF(TMInput!L99&lt;&gt;"",TMInput!L99,IF(AND($C99=$C100, M100&lt;&gt;""),M100, IF(AND($C99=$C101, M101&lt;&gt;""), M101,"")))</f>
        <v/>
      </c>
      <c r="N99" s="90" t="str">
        <f>IF(TMInput!M99&lt;&gt;"",TMInput!M99,IF(AND($C99=$C100, N100&lt;&gt;""),N100, IF(AND($C99=$C101, N101&lt;&gt;""), N101,"")))</f>
        <v/>
      </c>
      <c r="O99" s="90" t="str">
        <f>IF(TMInput!N99&lt;&gt;"",TMInput!N99,IF(AND($C99=$C100, O100&lt;&gt;""),O100, IF(AND($C99=$C101, O101&lt;&gt;""), O101,"")))</f>
        <v/>
      </c>
      <c r="P99" s="85" t="str">
        <f>IF(TMInput!O99&lt;&gt;"",TMInput!O99,IF(AND($C99=$C100, P100&lt;&gt;""),P100, IF(AND($C99=$C101, P101&lt;&gt;""), P101,"")))</f>
        <v/>
      </c>
      <c r="Q99" s="90" t="str">
        <f>IF(TMInput!P99&lt;&gt;"",TMInput!P99,IF(AND($C99=$C100, Q100&lt;&gt;""),Q100, IF(AND($C99=$C101, Q101&lt;&gt;""), Q101,"")))</f>
        <v/>
      </c>
      <c r="R99" s="90" t="str">
        <f>IF(TMInput!Q99&lt;&gt;"", TMInput!Q99, IF(AND(OR($C99&amp;$H99=$C100&amp;$H100, $C99&amp;$I99=$C100&amp;$I100), R100&lt;&gt;""), R100, IF(AND(OR($C99&amp;$H99=$C101&amp;$H101, $C99&amp;$I99=$C101&amp;$I101), R101&lt;&gt;""), R101, IF(AND(OR($C99&amp;$H99=$C102&amp;$H102, $C99&amp;$I99=$C102&amp;$I102), R102&lt;&gt;""), R102, IF(AND(OR($C99&amp;$H99=$C103&amp;$H103, $C99&amp;$I99=$C103&amp;$I103), R103&lt;&gt;""), R103, "")))))</f>
        <v>BT-195(BT-541)-Lot-Fixed</v>
      </c>
      <c r="S99" s="90" t="str">
        <f>IF(TMInput!R99&lt;&gt;"", TMInput!R99, IF(AND(OR($C99&amp;$H99=$C100&amp;$H100, $C99&amp;$I99=$C100&amp;$I100), S100&lt;&gt;""), S100, IF(AND(OR($C99&amp;$H99=$C101&amp;$H101, $C99&amp;$I99=$C101&amp;$I101), S101&lt;&gt;""), S101, IF(AND(OR($C99&amp;$H99=$C102&amp;$H102, $C99&amp;$I99=$C102&amp;$I102), S102&lt;&gt;""), S102, IF(AND(OR($C99&amp;$H99=$C103&amp;$H103, $C99&amp;$I99=$C103&amp;$I103), S103&lt;&gt;""), S103, "")))))</f>
        <v>The field BT-195(BT-541)-Lot-Fixed, Unpublished Identifier, specifies information to generate the URI of the masked property</v>
      </c>
      <c r="T99" s="90" t="str">
        <f>IF(TMInput!S99&lt;&gt;"", TMInput!S99, IF(AND(OR($C99&amp;$H99=$C100&amp;$H100, $C99&amp;$I99=$C100&amp;$I100), T100&lt;&gt;""), T100, IF(AND(OR($C99&amp;$H99=$C101&amp;$H101, $C99&amp;$I99=$C101&amp;$I101), T101&lt;&gt;""), T101, IF(AND(OR($C99&amp;$H99=$C102&amp;$H102, $C99&amp;$I99=$C102&amp;$I102), T102&lt;&gt;""), T102, IF(AND(OR($C99&amp;$H99=$C103&amp;$H103, $C99&amp;$I99=$C103&amp;$I103), T103&lt;&gt;""), T103, "")))))</f>
        <v>efbc:FieldIdentifierCode/text() = 'awa-cri-num'</v>
      </c>
      <c r="U99" s="92" t="str">
        <f>IF(TMInput!T99&lt;&gt;"", TMInput!T99, IF(AND($C99=$C100, U100&lt;&gt;""), U100, IF(AND($C99=$C101, U101&lt;&gt;""), U101, IF(AND($C99=$C102, U102&lt;&gt;""), U102, IF(AND($C99=$C103, U103&lt;&gt;""), U103, "")))))</f>
        <v>http://data.europa.eu/a4g/ontology#hasFixedValue</v>
      </c>
      <c r="V99" s="90" t="str">
        <f>IF(TMInput!U99&lt;&gt;"", TMInput!U99, IF(AND($C99=$C100, V100&lt;&gt;""), V100, IF(AND($C99=$C101, V101&lt;&gt;""), V101, IF(AND($C99=$C102, V102&lt;&gt;""), V102, IF(AND($C99=$C103, V103&lt;&gt;""), V103, "")))))</f>
        <v>BT-197(BT-541)-Lot-Fixed</v>
      </c>
      <c r="W99" s="90" t="str">
        <f>IF(TMInput!V99&lt;&gt;"", TMInput!V99, IF(AND($C99=$C100, W100&lt;&gt;""), W100, IF(AND($C99=$C101, W101&lt;&gt;""), W101, IF(AND($C99=$C102, W102&lt;&gt;""), W102, IF(AND($C99=$C103, W103&lt;&gt;""), W103, "")))))</f>
        <v>In BT-197(BT-541)-Lot-Fixed, Unpublished Justification Code, we link to the at-voc:non-publication-justification controlled list</v>
      </c>
      <c r="X99" s="90" t="str">
        <f>IF(TMInput!W99&lt;&gt;"", TMInput!W99, IF(AND($C99=$C100, X100&lt;&gt;""), X100, IF(AND($C99=$C101, X101&lt;&gt;""), X101, IF(AND($C99=$C102, X102&lt;&gt;""), X102, IF(AND($C99=$C103, X103&lt;&gt;""), X103, "")))))</f>
        <v>BT-198(BT-541)-Lot-Fixed</v>
      </c>
      <c r="Y99" s="90" t="str">
        <f>IF(TMInput!X99&lt;&gt;"", TMInput!X99, IF(AND($C99=$C100, Y100&lt;&gt;""), Y100, IF(AND($C99=$C101, Y101&lt;&gt;""), Y101, IF(AND($C99=$C102, Y102&lt;&gt;""), Y102, IF(AND($C99=$C103, Y103&lt;&gt;""), Y103, "")))))</f>
        <v>Unpublished Access Date</v>
      </c>
      <c r="Z99" s="90" t="str">
        <f>IF(TMInput!Y99&lt;&gt;"", TMInput!Y99, IF(AND($C99=$C100, Z100&lt;&gt;""), Z100, IF(AND($C99=$C101, Z101&lt;&gt;""), Z101, IF(AND($C99=$C102, Z102&lt;&gt;""), Z102, IF(AND($C99=$C103, Z103&lt;&gt;""), Z103, "")))))</f>
        <v>tedm:MG-langString-hasConfidentialityJustification--NonPublishedInformation-ND-LotAwardCriterionFixNumberUnpublish</v>
      </c>
      <c r="AA99" s="90" t="str">
        <f>IF(TMInput!Z99&lt;&gt;"", TMInput!Z99, IF(AND($C99=$C100, AA100&lt;&gt;""), AA100, IF(AND($C99=$C101, AA101&lt;&gt;""), AA101, IF(AND($C99=$C102, AA102&lt;&gt;""), AA102, IF(AND($C99=$C103, AA103&lt;&gt;""), AA103, "")))))</f>
        <v/>
      </c>
      <c r="AB99" s="90" t="str">
        <f>IF(TMInput!AA99&lt;&gt;"", TMInput!AA99, IF(AND($C99=$C100, AB100&lt;&gt;""), AB100, IF(AND($C99=$C101, AB101&lt;&gt;""), AB101, IF(AND($C99=$C102, AB102&lt;&gt;""), AB102, IF(AND($C99=$C103, AB103&lt;&gt;""), AB103, "")))))</f>
        <v>BT-196(BT-541)-Lot-Fixed</v>
      </c>
      <c r="AC99" s="90" t="str">
        <f>IF(TMInput!AB99&lt;&gt;"", TMInput!AB99, IF(AND($C99=$C100, AC100&lt;&gt;""), AC100, IF(AND($C99=$C101, AC101&lt;&gt;""), AC101, IF(AND($C99=$C102, AC102&lt;&gt;""), AC102, IF(AND($C99=$C103, AC103&lt;&gt;""), AC103, "")))))</f>
        <v>Unpublished Justification Description of MG-NonPublishedInformation under ND-LotAwardCriterionFixNumberUnpublish</v>
      </c>
      <c r="AD99" s="90" t="str">
        <f>IF(TMInput!AC99&lt;&gt;"", TMInput!AC99, IF(AND($C99=$C100, AD100&lt;&gt;""), AD100, IF(AND($C99=$C101, AD101&lt;&gt;""), AD101, IF(AND($C99=$C102, AD102&lt;&gt;""), AD102, IF(AND($C99=$C103, AD103&lt;&gt;""), AD103, "")))))</f>
        <v>BT-196(BT-541)-Lot-Fixed-Language</v>
      </c>
      <c r="AE99" s="90" t="str">
        <f>IF(TMInput!AD99&lt;&gt;"", TMInput!AD99, IF(AND($C99=$C100, AE100&lt;&gt;""), AE100, IF(AND($C99=$C101, AE101&lt;&gt;""), AE101, IF(AND($C99=$C102, AE102&lt;&gt;""), AE102, IF(AND($C99=$C103, AE103&lt;&gt;""), AE103, "")))))</f>
        <v>Language of Unpublished Justification Description of MG-NonPublishedInformation under ND-LotAwardCriterionFixNumberUnpublish</v>
      </c>
    </row>
    <row r="100">
      <c r="A100" s="85" t="b">
        <f t="shared" si="1"/>
        <v>0</v>
      </c>
      <c r="B100" s="90" t="str">
        <f>IF(AND(TMInput!A100="",$C100&lt;&gt;""),B99,TMInput!A100)</f>
        <v>ND-LotAwardCriterionFixNumberUnpublish.rml.ttl</v>
      </c>
      <c r="C100" s="90" t="str">
        <f>TMInput!B100</f>
        <v>tedm:MG-NonPublishedInformation-ND-LotAwardCriterionFixNumberUnpublish</v>
      </c>
      <c r="D100" s="85" t="str">
        <f>IF(TMInput!C100&lt;&gt;"", TMInput!C100, IF(AND($C100=$C101, D101&lt;&gt;""), D101, IF(AND($C100=$C102, D102&lt;&gt;""), D102, IF(AND($C100=$C103, D103&lt;&gt;""), D103, IF(AND($C100=$C104, D104&lt;&gt;""), D104, "")))))</f>
        <v/>
      </c>
      <c r="E100" s="90" t="str">
        <f>IF(TMInput!D100&lt;&gt;"",TMInput!D100,IF(AND($C100=$C101, E101&lt;&gt;""),E101, IF(AND($C100=$C102, E102&lt;&gt;""), E102,"")))</f>
        <v/>
      </c>
      <c r="F100" s="90" t="str">
        <f>IF(TMInput!E100&lt;&gt;"",TMInput!E100,IF(AND($C100=$C101, F101&lt;&gt;""),F101, IF(AND($C100=$C102, F102&lt;&gt;""), F102,"")))</f>
        <v/>
      </c>
      <c r="G100" s="85" t="str">
        <f>IF(TMInput!F100&lt;&gt;"",TMInput!F100,IF(AND($C100=$C101, G101&lt;&gt;""),G101, IF(AND($C100=$C102, G102&lt;&gt;""), G102,"")))</f>
        <v/>
      </c>
      <c r="H100" s="87" t="str">
        <f>TMInput!G100</f>
        <v>1.8</v>
      </c>
      <c r="I100" s="87" t="str">
        <f>TMInput!H100</f>
        <v/>
      </c>
      <c r="J100" s="90" t="str">
        <f>IF(TMInput!$A100="",J99,TMInput!I100)</f>
        <v/>
      </c>
      <c r="K100" s="85" t="str">
        <f>IF(TMInput!J100&lt;&gt;"",TMInput!J100,IF(AND($C100=$C101, K101&lt;&gt;""),K101, IF(AND($C100=$C102, K102&lt;&gt;""), K102,"")))</f>
        <v/>
      </c>
      <c r="L100" s="85" t="str">
        <f>IF(TMInput!K100&lt;&gt;"",TMInput!K100,IF(AND($C100=$C101, L101&lt;&gt;""),L101, IF(AND($C100=$C102, L102&lt;&gt;""), L102,"")))</f>
        <v/>
      </c>
      <c r="M100" s="90" t="str">
        <f>IF(TMInput!L100&lt;&gt;"",TMInput!L100,IF(AND($C100=$C101, M101&lt;&gt;""),M101, IF(AND($C100=$C102, M102&lt;&gt;""), M102,"")))</f>
        <v/>
      </c>
      <c r="N100" s="90" t="str">
        <f>IF(TMInput!M100&lt;&gt;"",TMInput!M100,IF(AND($C100=$C101, N101&lt;&gt;""),N101, IF(AND($C100=$C102, N102&lt;&gt;""), N102,"")))</f>
        <v/>
      </c>
      <c r="O100" s="90" t="str">
        <f>IF(TMInput!N100&lt;&gt;"",TMInput!N100,IF(AND($C100=$C101, O101&lt;&gt;""),O101, IF(AND($C100=$C102, O102&lt;&gt;""), O102,"")))</f>
        <v/>
      </c>
      <c r="P100" s="85" t="str">
        <f>IF(TMInput!O100&lt;&gt;"",TMInput!O100,IF(AND($C100=$C101, P101&lt;&gt;""),P101, IF(AND($C100=$C102, P102&lt;&gt;""), P102,"")))</f>
        <v/>
      </c>
      <c r="Q100" s="90" t="str">
        <f>IF(TMInput!P100&lt;&gt;"",TMInput!P100,IF(AND($C100=$C101, Q101&lt;&gt;""),Q101, IF(AND($C100=$C102, Q102&lt;&gt;""), Q102,"")))</f>
        <v/>
      </c>
      <c r="R100" s="90" t="str">
        <f>IF(TMInput!Q100&lt;&gt;"", TMInput!Q100, IF(AND(OR($C100&amp;$H100=$C101&amp;$H101, $C100&amp;$I100=$C101&amp;$I101), R101&lt;&gt;""), R101, IF(AND(OR($C100&amp;$H100=$C102&amp;$H102, $C100&amp;$I100=$C102&amp;$I102), R102&lt;&gt;""), R102, IF(AND(OR($C100&amp;$H100=$C103&amp;$H103, $C100&amp;$I100=$C103&amp;$I103), R103&lt;&gt;""), R103, IF(AND(OR($C100&amp;$H100=$C104&amp;$H104, $C100&amp;$I100=$C104&amp;$I104), R104&lt;&gt;""), R104, "")))))</f>
        <v/>
      </c>
      <c r="S100" s="90" t="str">
        <f>IF(TMInput!R100&lt;&gt;"", TMInput!R100, IF(AND(OR($C100&amp;$H100=$C101&amp;$H101, $C100&amp;$I100=$C101&amp;$I101), S101&lt;&gt;""), S101, IF(AND(OR($C100&amp;$H100=$C102&amp;$H102, $C100&amp;$I100=$C102&amp;$I102), S102&lt;&gt;""), S102, IF(AND(OR($C100&amp;$H100=$C103&amp;$H103, $C100&amp;$I100=$C103&amp;$I103), S103&lt;&gt;""), S103, IF(AND(OR($C100&amp;$H100=$C104&amp;$H104, $C100&amp;$I100=$C104&amp;$I104), S104&lt;&gt;""), S104, "")))))</f>
        <v/>
      </c>
      <c r="T100" s="90" t="str">
        <f>IF(TMInput!S100&lt;&gt;"", TMInput!S100, IF(AND(OR($C100&amp;$H100=$C101&amp;$H101, $C100&amp;$I100=$C101&amp;$I101), T101&lt;&gt;""), T101, IF(AND(OR($C100&amp;$H100=$C102&amp;$H102, $C100&amp;$I100=$C102&amp;$I102), T102&lt;&gt;""), T102, IF(AND(OR($C100&amp;$H100=$C103&amp;$H103, $C100&amp;$I100=$C103&amp;$I103), T103&lt;&gt;""), T103, IF(AND(OR($C100&amp;$H100=$C104&amp;$H104, $C100&amp;$I100=$C104&amp;$I104), T104&lt;&gt;""), T104, "")))))</f>
        <v/>
      </c>
      <c r="U100" s="90" t="str">
        <f>IF(TMInput!T100&lt;&gt;"", TMInput!T100, IF(AND($C100=$C101, U101&lt;&gt;""), U101, IF(AND($C100=$C102, U102&lt;&gt;""), U102, IF(AND($C100=$C103, U103&lt;&gt;""), U103, IF(AND($C100=$C104, U104&lt;&gt;""), U104, "")))))</f>
        <v/>
      </c>
      <c r="V100" s="90" t="str">
        <f>IF(TMInput!U100&lt;&gt;"", TMInput!U100, IF(AND($C100=$C101, V101&lt;&gt;""), V101, IF(AND($C100=$C102, V102&lt;&gt;""), V102, IF(AND($C100=$C103, V103&lt;&gt;""), V103, IF(AND($C100=$C104, V104&lt;&gt;""), V104, "")))))</f>
        <v>BT-197(BT-541)-Lot-Fixed</v>
      </c>
      <c r="W100" s="90" t="str">
        <f>IF(TMInput!V100&lt;&gt;"", TMInput!V100, IF(AND($C100=$C101, W101&lt;&gt;""), W101, IF(AND($C100=$C102, W102&lt;&gt;""), W102, IF(AND($C100=$C103, W103&lt;&gt;""), W103, IF(AND($C100=$C104, W104&lt;&gt;""), W104, "")))))</f>
        <v>In BT-197(BT-541)-Lot-Fixed, Unpublished Justification Code, we link to the at-voc:non-publication-justification controlled list</v>
      </c>
      <c r="X100" s="90" t="str">
        <f>IF(TMInput!W100&lt;&gt;"", TMInput!W100, IF(AND($C100=$C101, X101&lt;&gt;""), X101, IF(AND($C100=$C102, X102&lt;&gt;""), X102, IF(AND($C100=$C103, X103&lt;&gt;""), X103, IF(AND($C100=$C104, X104&lt;&gt;""), X104, "")))))</f>
        <v>BT-198(BT-541)-Lot-Fixed</v>
      </c>
      <c r="Y100" s="90" t="str">
        <f>IF(TMInput!X100&lt;&gt;"", TMInput!X100, IF(AND($C100=$C101, Y101&lt;&gt;""), Y101, IF(AND($C100=$C102, Y102&lt;&gt;""), Y102, IF(AND($C100=$C103, Y103&lt;&gt;""), Y103, IF(AND($C100=$C104, Y104&lt;&gt;""), Y104, "")))))</f>
        <v>Unpublished Access Date</v>
      </c>
      <c r="Z100" s="90" t="str">
        <f>IF(TMInput!Y100&lt;&gt;"", TMInput!Y100, IF(AND($C100=$C101, Z101&lt;&gt;""), Z101, IF(AND($C100=$C102, Z102&lt;&gt;""), Z102, IF(AND($C100=$C103, Z103&lt;&gt;""), Z103, IF(AND($C100=$C104, Z104&lt;&gt;""), Z104, "")))))</f>
        <v>tedm:MG-langString-hasConfidentialityJustification--NonPublishedInformation-ND-LotAwardCriterionFixNumberUnpublish</v>
      </c>
      <c r="AA100" s="90" t="str">
        <f>IF(TMInput!Z100&lt;&gt;"", TMInput!Z100, IF(AND($C100=$C101, AA101&lt;&gt;""), AA101, IF(AND($C100=$C102, AA102&lt;&gt;""), AA102, IF(AND($C100=$C103, AA103&lt;&gt;""), AA103, IF(AND($C100=$C104, AA104&lt;&gt;""), AA104, "")))))</f>
        <v/>
      </c>
      <c r="AB100" s="90" t="str">
        <f>IF(TMInput!AA100&lt;&gt;"", TMInput!AA100, IF(AND($C100=$C101, AB101&lt;&gt;""), AB101, IF(AND($C100=$C102, AB102&lt;&gt;""), AB102, IF(AND($C100=$C103, AB103&lt;&gt;""), AB103, IF(AND($C100=$C104, AB104&lt;&gt;""), AB104, "")))))</f>
        <v>BT-196(BT-541)-Lot-Fixed</v>
      </c>
      <c r="AC100" s="90" t="str">
        <f>IF(TMInput!AB100&lt;&gt;"", TMInput!AB100, IF(AND($C100=$C101, AC101&lt;&gt;""), AC101, IF(AND($C100=$C102, AC102&lt;&gt;""), AC102, IF(AND($C100=$C103, AC103&lt;&gt;""), AC103, IF(AND($C100=$C104, AC104&lt;&gt;""), AC104, "")))))</f>
        <v>Unpublished Justification Description of MG-NonPublishedInformation under ND-LotAwardCriterionFixNumberUnpublish</v>
      </c>
      <c r="AD100" s="90" t="str">
        <f>IF(TMInput!AC100&lt;&gt;"", TMInput!AC100, IF(AND($C100=$C101, AD101&lt;&gt;""), AD101, IF(AND($C100=$C102, AD102&lt;&gt;""), AD102, IF(AND($C100=$C103, AD103&lt;&gt;""), AD103, IF(AND($C100=$C104, AD104&lt;&gt;""), AD104, "")))))</f>
        <v>BT-196(BT-541)-Lot-Fixed-Language</v>
      </c>
      <c r="AE100" s="90" t="str">
        <f>IF(TMInput!AD100&lt;&gt;"", TMInput!AD100, IF(AND($C100=$C101, AE101&lt;&gt;""), AE101, IF(AND($C100=$C102, AE102&lt;&gt;""), AE102, IF(AND($C100=$C103, AE103&lt;&gt;""), AE103, IF(AND($C100=$C104, AE104&lt;&gt;""), AE104, "")))))</f>
        <v>Language of Unpublished Justification Description of MG-NonPublishedInformation under ND-LotAwardCriterionFixNumberUnpublish</v>
      </c>
    </row>
    <row r="101">
      <c r="A101" s="85" t="b">
        <f t="shared" si="1"/>
        <v>0</v>
      </c>
      <c r="B101" s="90" t="str">
        <f>IF(AND(TMInput!A101="",$C101&lt;&gt;""),B100,TMInput!A101)</f>
        <v>ND-LotAwardCriterionFixNumberUnpublish.rml.ttl</v>
      </c>
      <c r="C101" s="90" t="str">
        <f>TMInput!B101</f>
        <v>tedm:MG-NonPublishedInformation-ND-LotAwardCriterionFixNumberUnpublish</v>
      </c>
      <c r="D101" s="85" t="str">
        <f>IF(TMInput!C101&lt;&gt;"", TMInput!C101, IF(AND($C101=$C102, D102&lt;&gt;""), D102, IF(AND($C101=$C103, D103&lt;&gt;""), D103, IF(AND($C101=$C104, D104&lt;&gt;""), D104, IF(AND($C101=$C105, D105&lt;&gt;""), D105, "")))))</f>
        <v/>
      </c>
      <c r="E101" s="90" t="str">
        <f>IF(TMInput!D101&lt;&gt;"",TMInput!D101,IF(AND($C101=$C102, E102&lt;&gt;""),E102, IF(AND($C101=$C103, E103&lt;&gt;""), E103,"")))</f>
        <v/>
      </c>
      <c r="F101" s="90" t="str">
        <f>IF(TMInput!E101&lt;&gt;"",TMInput!E101,IF(AND($C101=$C102, F102&lt;&gt;""),F102, IF(AND($C101=$C103, F103&lt;&gt;""), F103,"")))</f>
        <v/>
      </c>
      <c r="G101" s="85" t="str">
        <f>IF(TMInput!F101&lt;&gt;"",TMInput!F101,IF(AND($C101=$C102, G102&lt;&gt;""),G102, IF(AND($C101=$C103, G103&lt;&gt;""), G103,"")))</f>
        <v/>
      </c>
      <c r="H101" s="87" t="str">
        <f>TMInput!G101</f>
        <v>1.8</v>
      </c>
      <c r="I101" s="87" t="str">
        <f>TMInput!H101</f>
        <v/>
      </c>
      <c r="J101" s="90" t="str">
        <f>IF(TMInput!$A101="",J100,TMInput!I101)</f>
        <v/>
      </c>
      <c r="K101" s="85" t="str">
        <f>IF(TMInput!J101&lt;&gt;"",TMInput!J101,IF(AND($C101=$C102, K102&lt;&gt;""),K102, IF(AND($C101=$C103, K103&lt;&gt;""), K103,"")))</f>
        <v/>
      </c>
      <c r="L101" s="85" t="str">
        <f>IF(TMInput!K101&lt;&gt;"",TMInput!K101,IF(AND($C101=$C102, L102&lt;&gt;""),L102, IF(AND($C101=$C103, L103&lt;&gt;""), L103,"")))</f>
        <v/>
      </c>
      <c r="M101" s="90" t="str">
        <f>IF(TMInput!L101&lt;&gt;"",TMInput!L101,IF(AND($C101=$C102, M102&lt;&gt;""),M102, IF(AND($C101=$C103, M103&lt;&gt;""), M103,"")))</f>
        <v/>
      </c>
      <c r="N101" s="90" t="str">
        <f>IF(TMInput!M101&lt;&gt;"",TMInput!M101,IF(AND($C101=$C102, N102&lt;&gt;""),N102, IF(AND($C101=$C103, N103&lt;&gt;""), N103,"")))</f>
        <v/>
      </c>
      <c r="O101" s="90" t="str">
        <f>IF(TMInput!N101&lt;&gt;"",TMInput!N101,IF(AND($C101=$C102, O102&lt;&gt;""),O102, IF(AND($C101=$C103, O103&lt;&gt;""), O103,"")))</f>
        <v/>
      </c>
      <c r="P101" s="85" t="str">
        <f>IF(TMInput!O101&lt;&gt;"",TMInput!O101,IF(AND($C101=$C102, P102&lt;&gt;""),P102, IF(AND($C101=$C103, P103&lt;&gt;""), P103,"")))</f>
        <v/>
      </c>
      <c r="Q101" s="90" t="str">
        <f>IF(TMInput!P101&lt;&gt;"",TMInput!P101,IF(AND($C101=$C102, Q102&lt;&gt;""),Q102, IF(AND($C101=$C103, Q103&lt;&gt;""), Q103,"")))</f>
        <v/>
      </c>
      <c r="R101" s="90" t="str">
        <f>IF(TMInput!Q101&lt;&gt;"", TMInput!Q101, IF(AND(OR($C101&amp;$H101=$C102&amp;$H102, $C101&amp;$I101=$C102&amp;$I102), R102&lt;&gt;""), R102, IF(AND(OR($C101&amp;$H101=$C103&amp;$H103, $C101&amp;$I101=$C103&amp;$I103), R103&lt;&gt;""), R103, IF(AND(OR($C101&amp;$H101=$C104&amp;$H104, $C101&amp;$I101=$C104&amp;$I104), R104&lt;&gt;""), R104, IF(AND(OR($C101&amp;$H101=$C105&amp;$H105, $C101&amp;$I101=$C105&amp;$I105), R105&lt;&gt;""), R105, "")))))</f>
        <v/>
      </c>
      <c r="S101" s="90" t="str">
        <f>IF(TMInput!R101&lt;&gt;"", TMInput!R101, IF(AND(OR($C101&amp;$H101=$C102&amp;$H102, $C101&amp;$I101=$C102&amp;$I102), S102&lt;&gt;""), S102, IF(AND(OR($C101&amp;$H101=$C103&amp;$H103, $C101&amp;$I101=$C103&amp;$I103), S103&lt;&gt;""), S103, IF(AND(OR($C101&amp;$H101=$C104&amp;$H104, $C101&amp;$I101=$C104&amp;$I104), S104&lt;&gt;""), S104, IF(AND(OR($C101&amp;$H101=$C105&amp;$H105, $C101&amp;$I101=$C105&amp;$I105), S105&lt;&gt;""), S105, "")))))</f>
        <v/>
      </c>
      <c r="T101" s="90" t="str">
        <f>IF(TMInput!S101&lt;&gt;"", TMInput!S101, IF(AND(OR($C101&amp;$H101=$C102&amp;$H102, $C101&amp;$I101=$C102&amp;$I102), T102&lt;&gt;""), T102, IF(AND(OR($C101&amp;$H101=$C103&amp;$H103, $C101&amp;$I101=$C103&amp;$I103), T103&lt;&gt;""), T103, IF(AND(OR($C101&amp;$H101=$C104&amp;$H104, $C101&amp;$I101=$C104&amp;$I104), T104&lt;&gt;""), T104, IF(AND(OR($C101&amp;$H101=$C105&amp;$H105, $C101&amp;$I101=$C105&amp;$I105), T105&lt;&gt;""), T105, "")))))</f>
        <v/>
      </c>
      <c r="U101" s="90" t="str">
        <f>IF(TMInput!T101&lt;&gt;"", TMInput!T101, IF(AND($C101=$C102, U102&lt;&gt;""), U102, IF(AND($C101=$C103, U103&lt;&gt;""), U103, IF(AND($C101=$C104, U104&lt;&gt;""), U104, IF(AND($C101=$C105, U105&lt;&gt;""), U105, "")))))</f>
        <v/>
      </c>
      <c r="V101" s="90" t="str">
        <f>IF(TMInput!U101&lt;&gt;"", TMInput!U101, IF(AND($C101=$C102, V102&lt;&gt;""), V102, IF(AND($C101=$C103, V103&lt;&gt;""), V103, IF(AND($C101=$C104, V104&lt;&gt;""), V104, IF(AND($C101=$C105, V105&lt;&gt;""), V105, "")))))</f>
        <v>BT-197(BT-541)-Lot-Fixed</v>
      </c>
      <c r="W101" s="90" t="str">
        <f>IF(TMInput!V101&lt;&gt;"", TMInput!V101, IF(AND($C101=$C102, W102&lt;&gt;""), W102, IF(AND($C101=$C103, W103&lt;&gt;""), W103, IF(AND($C101=$C104, W104&lt;&gt;""), W104, IF(AND($C101=$C105, W105&lt;&gt;""), W105, "")))))</f>
        <v>In BT-197(BT-541)-Lot-Fixed, Unpublished Justification Code, we link to the at-voc:non-publication-justification controlled list</v>
      </c>
      <c r="X101" s="90" t="str">
        <f>IF(TMInput!W101&lt;&gt;"", TMInput!W101, IF(AND($C101=$C102, X102&lt;&gt;""), X102, IF(AND($C101=$C103, X103&lt;&gt;""), X103, IF(AND($C101=$C104, X104&lt;&gt;""), X104, IF(AND($C101=$C105, X105&lt;&gt;""), X105, "")))))</f>
        <v>BT-198(BT-541)-Lot-Fixed</v>
      </c>
      <c r="Y101" s="90" t="str">
        <f>IF(TMInput!X101&lt;&gt;"", TMInput!X101, IF(AND($C101=$C102, Y102&lt;&gt;""), Y102, IF(AND($C101=$C103, Y103&lt;&gt;""), Y103, IF(AND($C101=$C104, Y104&lt;&gt;""), Y104, IF(AND($C101=$C105, Y105&lt;&gt;""), Y105, "")))))</f>
        <v>Unpublished Access Date</v>
      </c>
      <c r="Z101" s="90" t="str">
        <f>IF(TMInput!Y101&lt;&gt;"", TMInput!Y101, IF(AND($C101=$C102, Z102&lt;&gt;""), Z102, IF(AND($C101=$C103, Z103&lt;&gt;""), Z103, IF(AND($C101=$C104, Z104&lt;&gt;""), Z104, IF(AND($C101=$C105, Z105&lt;&gt;""), Z105, "")))))</f>
        <v>tedm:MG-langString-hasConfidentialityJustification--NonPublishedInformation-ND-LotAwardCriterionFixNumberUnpublish</v>
      </c>
      <c r="AA101" s="90" t="str">
        <f>IF(TMInput!Z101&lt;&gt;"", TMInput!Z101, IF(AND($C101=$C102, AA102&lt;&gt;""), AA102, IF(AND($C101=$C103, AA103&lt;&gt;""), AA103, IF(AND($C101=$C104, AA104&lt;&gt;""), AA104, IF(AND($C101=$C105, AA105&lt;&gt;""), AA105, "")))))</f>
        <v/>
      </c>
      <c r="AB101" s="90" t="str">
        <f>IF(TMInput!AA101&lt;&gt;"", TMInput!AA101, IF(AND($C101=$C102, AB102&lt;&gt;""), AB102, IF(AND($C101=$C103, AB103&lt;&gt;""), AB103, IF(AND($C101=$C104, AB104&lt;&gt;""), AB104, IF(AND($C101=$C105, AB105&lt;&gt;""), AB105, "")))))</f>
        <v/>
      </c>
      <c r="AC101" s="90" t="str">
        <f>IF(TMInput!AB101&lt;&gt;"", TMInput!AB101, IF(AND($C101=$C102, AC102&lt;&gt;""), AC102, IF(AND($C101=$C103, AC103&lt;&gt;""), AC103, IF(AND($C101=$C104, AC104&lt;&gt;""), AC104, IF(AND($C101=$C105, AC105&lt;&gt;""), AC105, "")))))</f>
        <v/>
      </c>
      <c r="AD101" s="90" t="str">
        <f>IF(TMInput!AC101&lt;&gt;"", TMInput!AC101, IF(AND($C101=$C102, AD102&lt;&gt;""), AD102, IF(AND($C101=$C103, AD103&lt;&gt;""), AD103, IF(AND($C101=$C104, AD104&lt;&gt;""), AD104, IF(AND($C101=$C105, AD105&lt;&gt;""), AD105, "")))))</f>
        <v/>
      </c>
      <c r="AE101" s="90" t="str">
        <f>IF(TMInput!AD101&lt;&gt;"", TMInput!AD101, IF(AND($C101=$C102, AE102&lt;&gt;""), AE102, IF(AND($C101=$C103, AE103&lt;&gt;""), AE103, IF(AND($C101=$C104, AE104&lt;&gt;""), AE104, IF(AND($C101=$C105, AE105&lt;&gt;""), AE105, "")))))</f>
        <v/>
      </c>
    </row>
    <row r="102">
      <c r="A102" s="85" t="b">
        <f t="shared" si="1"/>
        <v>0</v>
      </c>
      <c r="B102" s="90" t="str">
        <f>IF(AND(TMInput!A102="",$C102&lt;&gt;""),B101,TMInput!A102)</f>
        <v>ND-LotAwardCriterionFixNumberUnpublish.rml.ttl</v>
      </c>
      <c r="C102" s="90" t="str">
        <f>TMInput!B102</f>
        <v>tedm:MG-NonPublishedInformation-ND-LotAwardCriterionFixNumberUnpublish</v>
      </c>
      <c r="D102" s="85" t="str">
        <f>IF(TMInput!C102&lt;&gt;"", TMInput!C102, IF(AND($C102=$C103, D103&lt;&gt;""), D103, IF(AND($C102=$C104, D104&lt;&gt;""), D104, IF(AND($C102=$C105, D105&lt;&gt;""), D105, IF(AND($C102=$C106, D106&lt;&gt;""), D106, "")))))</f>
        <v/>
      </c>
      <c r="E102" s="90" t="str">
        <f>IF(TMInput!D102&lt;&gt;"",TMInput!D102,IF(AND($C102=$C103, E103&lt;&gt;""),E103, IF(AND($C102=$C104, E104&lt;&gt;""), E104,"")))</f>
        <v/>
      </c>
      <c r="F102" s="90" t="str">
        <f>IF(TMInput!E102&lt;&gt;"",TMInput!E102,IF(AND($C102=$C103, F103&lt;&gt;""),F103, IF(AND($C102=$C104, F104&lt;&gt;""), F104,"")))</f>
        <v/>
      </c>
      <c r="G102" s="85" t="str">
        <f>IF(TMInput!F102&lt;&gt;"",TMInput!F102,IF(AND($C102=$C103, G103&lt;&gt;""),G103, IF(AND($C102=$C104, G104&lt;&gt;""), G104,"")))</f>
        <v/>
      </c>
      <c r="H102" s="87" t="str">
        <f>TMInput!G102</f>
        <v/>
      </c>
      <c r="I102" s="87" t="str">
        <f>TMInput!H102</f>
        <v/>
      </c>
      <c r="J102" s="90" t="str">
        <f>IF(TMInput!$A102="",J101,TMInput!I102)</f>
        <v/>
      </c>
      <c r="K102" s="85" t="str">
        <f>IF(TMInput!J102&lt;&gt;"",TMInput!J102,IF(AND($C102=$C103, K103&lt;&gt;""),K103, IF(AND($C102=$C104, K104&lt;&gt;""), K104,"")))</f>
        <v/>
      </c>
      <c r="L102" s="85" t="str">
        <f>IF(TMInput!K102&lt;&gt;"",TMInput!K102,IF(AND($C102=$C103, L103&lt;&gt;""),L103, IF(AND($C102=$C104, L104&lt;&gt;""), L104,"")))</f>
        <v/>
      </c>
      <c r="M102" s="90" t="str">
        <f>IF(TMInput!L102&lt;&gt;"",TMInput!L102,IF(AND($C102=$C103, M103&lt;&gt;""),M103, IF(AND($C102=$C104, M104&lt;&gt;""), M104,"")))</f>
        <v/>
      </c>
      <c r="N102" s="90" t="str">
        <f>IF(TMInput!M102&lt;&gt;"",TMInput!M102,IF(AND($C102=$C103, N103&lt;&gt;""),N103, IF(AND($C102=$C104, N104&lt;&gt;""), N104,"")))</f>
        <v/>
      </c>
      <c r="O102" s="90" t="str">
        <f>IF(TMInput!N102&lt;&gt;"",TMInput!N102,IF(AND($C102=$C103, O103&lt;&gt;""),O103, IF(AND($C102=$C104, O104&lt;&gt;""), O104,"")))</f>
        <v/>
      </c>
      <c r="P102" s="85" t="str">
        <f>IF(TMInput!O102&lt;&gt;"",TMInput!O102,IF(AND($C102=$C103, P103&lt;&gt;""),P103, IF(AND($C102=$C104, P104&lt;&gt;""), P104,"")))</f>
        <v/>
      </c>
      <c r="Q102" s="90" t="str">
        <f>IF(TMInput!P102&lt;&gt;"",TMInput!P102,IF(AND($C102=$C103, Q103&lt;&gt;""),Q103, IF(AND($C102=$C104, Q104&lt;&gt;""), Q104,"")))</f>
        <v/>
      </c>
      <c r="R102" s="90" t="str">
        <f>IF(TMInput!Q102&lt;&gt;"", TMInput!Q102, IF(AND(OR($C102&amp;$H102=$C103&amp;$H103, $C102&amp;$I102=$C103&amp;$I103), R103&lt;&gt;""), R103, IF(AND(OR($C102&amp;$H102=$C104&amp;$H104, $C102&amp;$I102=$C104&amp;$I104), R104&lt;&gt;""), R104, IF(AND(OR($C102&amp;$H102=$C105&amp;$H105, $C102&amp;$I102=$C105&amp;$I105), R105&lt;&gt;""), R105, IF(AND(OR($C102&amp;$H102=$C106&amp;$H106, $C102&amp;$I102=$C106&amp;$I106), R106&lt;&gt;""), R106, "")))))</f>
        <v/>
      </c>
      <c r="S102" s="90" t="str">
        <f>IF(TMInput!R102&lt;&gt;"", TMInput!R102, IF(AND(OR($C102&amp;$H102=$C103&amp;$H103, $C102&amp;$I102=$C103&amp;$I103), S103&lt;&gt;""), S103, IF(AND(OR($C102&amp;$H102=$C104&amp;$H104, $C102&amp;$I102=$C104&amp;$I104), S104&lt;&gt;""), S104, IF(AND(OR($C102&amp;$H102=$C105&amp;$H105, $C102&amp;$I102=$C105&amp;$I105), S105&lt;&gt;""), S105, IF(AND(OR($C102&amp;$H102=$C106&amp;$H106, $C102&amp;$I102=$C106&amp;$I106), S106&lt;&gt;""), S106, "")))))</f>
        <v/>
      </c>
      <c r="T102" s="90" t="str">
        <f>IF(TMInput!S102&lt;&gt;"", TMInput!S102, IF(AND(OR($C102&amp;$H102=$C103&amp;$H103, $C102&amp;$I102=$C103&amp;$I103), T103&lt;&gt;""), T103, IF(AND(OR($C102&amp;$H102=$C104&amp;$H104, $C102&amp;$I102=$C104&amp;$I104), T104&lt;&gt;""), T104, IF(AND(OR($C102&amp;$H102=$C105&amp;$H105, $C102&amp;$I102=$C105&amp;$I105), T105&lt;&gt;""), T105, IF(AND(OR($C102&amp;$H102=$C106&amp;$H106, $C102&amp;$I102=$C106&amp;$I106), T106&lt;&gt;""), T106, "")))))</f>
        <v/>
      </c>
      <c r="U102" s="90" t="str">
        <f>IF(TMInput!T102&lt;&gt;"", TMInput!T102, IF(AND($C102=$C103, U103&lt;&gt;""), U103, IF(AND($C102=$C104, U104&lt;&gt;""), U104, IF(AND($C102=$C105, U105&lt;&gt;""), U105, IF(AND($C102=$C106, U106&lt;&gt;""), U106, "")))))</f>
        <v/>
      </c>
      <c r="V102" s="90" t="str">
        <f>IF(TMInput!U102&lt;&gt;"", TMInput!U102, IF(AND($C102=$C103, V103&lt;&gt;""), V103, IF(AND($C102=$C104, V104&lt;&gt;""), V104, IF(AND($C102=$C105, V105&lt;&gt;""), V105, IF(AND($C102=$C106, V106&lt;&gt;""), V106, "")))))</f>
        <v/>
      </c>
      <c r="W102" s="90" t="str">
        <f>IF(TMInput!V102&lt;&gt;"", TMInput!V102, IF(AND($C102=$C103, W103&lt;&gt;""), W103, IF(AND($C102=$C104, W104&lt;&gt;""), W104, IF(AND($C102=$C105, W105&lt;&gt;""), W105, IF(AND($C102=$C106, W106&lt;&gt;""), W106, "")))))</f>
        <v/>
      </c>
      <c r="X102" s="90" t="str">
        <f>IF(TMInput!W102&lt;&gt;"", TMInput!W102, IF(AND($C102=$C103, X103&lt;&gt;""), X103, IF(AND($C102=$C104, X104&lt;&gt;""), X104, IF(AND($C102=$C105, X105&lt;&gt;""), X105, IF(AND($C102=$C106, X106&lt;&gt;""), X106, "")))))</f>
        <v>BT-198(BT-541)-Lot-Fixed</v>
      </c>
      <c r="Y102" s="90" t="str">
        <f>IF(TMInput!X102&lt;&gt;"", TMInput!X102, IF(AND($C102=$C103, Y103&lt;&gt;""), Y103, IF(AND($C102=$C104, Y104&lt;&gt;""), Y104, IF(AND($C102=$C105, Y105&lt;&gt;""), Y105, IF(AND($C102=$C106, Y106&lt;&gt;""), Y106, "")))))</f>
        <v>Unpublished Access Date</v>
      </c>
      <c r="Z102" s="90" t="str">
        <f>IF(TMInput!Y102&lt;&gt;"", TMInput!Y102, IF(AND($C102=$C103, Z103&lt;&gt;""), Z103, IF(AND($C102=$C104, Z104&lt;&gt;""), Z104, IF(AND($C102=$C105, Z105&lt;&gt;""), Z105, IF(AND($C102=$C106, Z106&lt;&gt;""), Z106, "")))))</f>
        <v>tedm:MG-langString-hasConfidentialityJustification--NonPublishedInformation-ND-LotAwardCriterionFixNumberUnpublish</v>
      </c>
      <c r="AA102" s="90" t="str">
        <f>IF(TMInput!Z102&lt;&gt;"", TMInput!Z102, IF(AND($C102=$C103, AA103&lt;&gt;""), AA103, IF(AND($C102=$C104, AA104&lt;&gt;""), AA104, IF(AND($C102=$C105, AA105&lt;&gt;""), AA105, IF(AND($C102=$C106, AA106&lt;&gt;""), AA106, "")))))</f>
        <v/>
      </c>
      <c r="AB102" s="90" t="str">
        <f>IF(TMInput!AA102&lt;&gt;"", TMInput!AA102, IF(AND($C102=$C103, AB103&lt;&gt;""), AB103, IF(AND($C102=$C104, AB104&lt;&gt;""), AB104, IF(AND($C102=$C105, AB105&lt;&gt;""), AB105, IF(AND($C102=$C106, AB106&lt;&gt;""), AB106, "")))))</f>
        <v/>
      </c>
      <c r="AC102" s="90" t="str">
        <f>IF(TMInput!AB102&lt;&gt;"", TMInput!AB102, IF(AND($C102=$C103, AC103&lt;&gt;""), AC103, IF(AND($C102=$C104, AC104&lt;&gt;""), AC104, IF(AND($C102=$C105, AC105&lt;&gt;""), AC105, IF(AND($C102=$C106, AC106&lt;&gt;""), AC106, "")))))</f>
        <v/>
      </c>
      <c r="AD102" s="90" t="str">
        <f>IF(TMInput!AC102&lt;&gt;"", TMInput!AC102, IF(AND($C102=$C103, AD103&lt;&gt;""), AD103, IF(AND($C102=$C104, AD104&lt;&gt;""), AD104, IF(AND($C102=$C105, AD105&lt;&gt;""), AD105, IF(AND($C102=$C106, AD106&lt;&gt;""), AD106, "")))))</f>
        <v/>
      </c>
      <c r="AE102" s="90" t="str">
        <f>IF(TMInput!AD102&lt;&gt;"", TMInput!AD102, IF(AND($C102=$C103, AE103&lt;&gt;""), AE103, IF(AND($C102=$C104, AE104&lt;&gt;""), AE104, IF(AND($C102=$C105, AE105&lt;&gt;""), AE105, IF(AND($C102=$C106, AE106&lt;&gt;""), AE106, "")))))</f>
        <v/>
      </c>
    </row>
    <row r="103">
      <c r="A103" s="85" t="b">
        <f t="shared" si="1"/>
        <v>1</v>
      </c>
      <c r="B103" s="90" t="str">
        <f>IF(AND(TMInput!A103="",$C103&lt;&gt;""),B102,TMInput!A103)</f>
        <v>ND-LotAwardCriterionNumberFixUnpublish_v1.4-1.7.rml.ttl</v>
      </c>
      <c r="C103" s="90" t="str">
        <f>TMInput!B103</f>
        <v>tedm:MG-NonPublishedInformation-ND-LotAwardCriterionNumberFixUnpublish</v>
      </c>
      <c r="D103" s="85" t="str">
        <f>IF(TMInput!C103&lt;&gt;"", TMInput!C103, IF(AND($C103=$C104, D104&lt;&gt;""), D104, IF(AND($C103=$C105, D105&lt;&gt;""), D105, IF(AND($C103=$C106, D106&lt;&gt;""), D106, IF(AND($C103=$C107, D107&lt;&gt;""), D107, "")))))</f>
        <v>MG-NonPublishedInformation</v>
      </c>
      <c r="E103" s="90" t="str">
        <f>IF(TMInput!D103&lt;&gt;"",TMInput!D103,IF(AND($C103=$C104, E104&lt;&gt;""),E104, IF(AND($C103=$C105, E105&lt;&gt;""), E105,"")))</f>
        <v>ND-LotAwardCriterionNumberFixUnpublish</v>
      </c>
      <c r="F103" s="90" t="str">
        <f>IF(TMInput!E103&lt;&gt;"",TMInput!E103,IF(AND($C103=$C104, F104&lt;&gt;""),F104, IF(AND($C103=$C105, F105&lt;&gt;""), F105,"")))</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v>
      </c>
      <c r="G103" s="85" t="str">
        <f>IF(TMInput!F103&lt;&gt;"",TMInput!F103,IF(AND($C103=$C104, G104&lt;&gt;""),G104, IF(AND($C103=$C105, G105&lt;&gt;""), G105,"")))</f>
        <v>efbc:FieldIdentifierCode/text()='awa-cri-fix'</v>
      </c>
      <c r="H103" s="87" t="str">
        <f>TMInput!G103</f>
        <v>1.4</v>
      </c>
      <c r="I103" s="87" t="str">
        <f>TMInput!H103</f>
        <v>1.7</v>
      </c>
      <c r="J103" s="90" t="b">
        <f>IF(TMInput!$A103="",J102,TMInput!I103)</f>
        <v>1</v>
      </c>
      <c r="K103" s="85" t="str">
        <f>IF(TMInput!J103&lt;&gt;"",TMInput!J103,IF(AND($C103=$C104, K104&lt;&gt;""),K104, IF(AND($C103=$C105, K105&lt;&gt;""), K105,"")))</f>
        <v>MG-AwardCriterion-specifiesProcurementCriterion-Lot</v>
      </c>
      <c r="L103" s="85" t="str">
        <f>IF(TMInput!K103&lt;&gt;"",TMInput!K103,IF(AND($C103=$C104, L104&lt;&gt;""),L104, IF(AND($C103=$C105, L105&lt;&gt;""), L105,"")))</f>
        <v>ND-LotAwardCriterionParameters</v>
      </c>
      <c r="M103" s="90" t="str">
        <f>IF(TMInput!L103&lt;&gt;"",TMInput!L103,IF(AND($C103=$C104, M104&lt;&gt;""),M104, IF(AND($C103=$C105, M105&lt;&gt;""), M105,"")))</f>
        <v>ND-LotAwardCriterionNumberFixUnpublish (concernsMaskedObject)</v>
      </c>
      <c r="N103" s="90" t="str">
        <f>IF(TMInput!M103&lt;&gt;"",TMInput!M103,IF(AND($C103=$C104, N104&lt;&gt;""),N104, IF(AND($C103=$C105, N105&lt;&gt;""), N105,"")))</f>
        <v>Connection from NonPublishedInformation to AwardCriterion under MG-AwardCriterion-specifiesProcurementCriterion-Lot_ND-LotAwardCriterionParameters</v>
      </c>
      <c r="O103" s="90" t="str">
        <f>IF(TMInput!N103&lt;&gt;"",TMInput!N103,IF(AND($C103=$C104, O104&lt;&gt;""),O104, IF(AND($C103=$C105, O105&lt;&gt;""), O105,"")))</f>
        <v>tedm:MG-AwardCriterion-specifiesProcurementCriterion-Lot_ND-LotAwardCriterionParameters</v>
      </c>
      <c r="P103" s="85" t="str">
        <f>IF(TMInput!O103&lt;&gt;"",TMInput!O103,IF(AND($C103=$C104, P104&lt;&gt;""),P104, IF(AND($C103=$C105, P105&lt;&gt;""), P105,"")))</f>
        <v>efac:AwardCriterionParameter/efac:FieldsPrivacy</v>
      </c>
      <c r="Q103" s="90" t="str">
        <f>IF(TMInput!P103&lt;&gt;"",TMInput!P103,IF(AND($C103=$C104, Q104&lt;&gt;""),Q104, IF(AND($C103=$C105, Q105&lt;&gt;""), Q105,"")))</f>
        <v>../..</v>
      </c>
      <c r="R103" s="90" t="str">
        <f>IF(TMInput!Q103&lt;&gt;"", TMInput!Q103, IF(AND(OR($C103&amp;$H103=$C104&amp;$H104, $C103&amp;$I103=$C104&amp;$I104), R104&lt;&gt;""), R104, IF(AND(OR($C103&amp;$H103=$C105&amp;$H105, $C103&amp;$I103=$C105&amp;$I105), R105&lt;&gt;""), R105, IF(AND(OR($C103&amp;$H103=$C106&amp;$H106, $C103&amp;$I103=$C106&amp;$I106), R106&lt;&gt;""), R106, IF(AND(OR($C103&amp;$H103=$C107&amp;$H107, $C103&amp;$I103=$C107&amp;$I107), R107&lt;&gt;""), R107, "")))))</f>
        <v>BT-195(BT-5422)-Lot</v>
      </c>
      <c r="S103" s="90" t="str">
        <f>IF(TMInput!R103&lt;&gt;"", TMInput!R103, IF(AND(OR($C103&amp;$H103=$C104&amp;$H104, $C103&amp;$I103=$C104&amp;$I104), S104&lt;&gt;""), S104, IF(AND(OR($C103&amp;$H103=$C105&amp;$H105, $C103&amp;$I103=$C105&amp;$I105), S105&lt;&gt;""), S105, IF(AND(OR($C103&amp;$H103=$C106&amp;$H106, $C103&amp;$I103=$C106&amp;$I106), S106&lt;&gt;""), S106, IF(AND(OR($C103&amp;$H103=$C107&amp;$H107, $C103&amp;$I103=$C107&amp;$I107), S107&lt;&gt;""), S107, "")))))</f>
        <v>The field BT-195(BT-5422)-Lot, Unpublished Identifier, specifies information to generate the URI of the masked property</v>
      </c>
      <c r="T103" s="90" t="str">
        <f>IF(TMInput!S103&lt;&gt;"", TMInput!S103, IF(AND(OR($C103&amp;$H103=$C104&amp;$H104, $C103&amp;$I103=$C104&amp;$I104), T104&lt;&gt;""), T104, IF(AND(OR($C103&amp;$H103=$C105&amp;$H105, $C103&amp;$I103=$C105&amp;$I105), T105&lt;&gt;""), T105, IF(AND(OR($C103&amp;$H103=$C106&amp;$H106, $C103&amp;$I103=$C106&amp;$I106), T106&lt;&gt;""), T106, IF(AND(OR($C103&amp;$H103=$C107&amp;$H107, $C103&amp;$I103=$C107&amp;$I107), T107&lt;&gt;""), T107, "")))))</f>
        <v>efbc:FieldIdentifierCode/text() = 'awa-cri-fix'</v>
      </c>
      <c r="U103" s="92" t="str">
        <f>IF(TMInput!T103&lt;&gt;"", TMInput!T103, IF(AND($C103=$C104, U104&lt;&gt;""), U104, IF(AND($C103=$C105, U105&lt;&gt;""), U105, IF(AND($C103=$C106, U106&lt;&gt;""), U106, IF(AND($C103=$C107, U107&lt;&gt;""), U107, "")))))</f>
        <v>http://data.europa.eu/a4g/ontology#hasFixedValueType</v>
      </c>
      <c r="V103" s="90" t="str">
        <f>IF(TMInput!U103&lt;&gt;"", TMInput!U103, IF(AND($C103=$C104, V104&lt;&gt;""), V104, IF(AND($C103=$C105, V105&lt;&gt;""), V105, IF(AND($C103=$C106, V106&lt;&gt;""), V106, IF(AND($C103=$C107, V107&lt;&gt;""), V107, "")))))</f>
        <v>BT-197(BT-5422)-Lot</v>
      </c>
      <c r="W103" s="90" t="str">
        <f>IF(TMInput!V103&lt;&gt;"", TMInput!V103, IF(AND($C103=$C104, W104&lt;&gt;""), W104, IF(AND($C103=$C105, W105&lt;&gt;""), W105, IF(AND($C103=$C106, W106&lt;&gt;""), W106, IF(AND($C103=$C107, W107&lt;&gt;""), W107, "")))))</f>
        <v>In BT-197(BT-5422)-Lot, Unpublished Justification Code, we link to the at-voc:non-publication-justification controlled list</v>
      </c>
      <c r="X103" s="90" t="str">
        <f>IF(TMInput!W103&lt;&gt;"", TMInput!W103, IF(AND($C103=$C104, X104&lt;&gt;""), X104, IF(AND($C103=$C105, X105&lt;&gt;""), X105, IF(AND($C103=$C106, X106&lt;&gt;""), X106, IF(AND($C103=$C107, X107&lt;&gt;""), X107, "")))))</f>
        <v>BT-198(BT-5422)-Lot</v>
      </c>
      <c r="Y103" s="90" t="str">
        <f>IF(TMInput!X103&lt;&gt;"", TMInput!X103, IF(AND($C103=$C104, Y104&lt;&gt;""), Y104, IF(AND($C103=$C105, Y105&lt;&gt;""), Y105, IF(AND($C103=$C106, Y106&lt;&gt;""), Y106, IF(AND($C103=$C107, Y107&lt;&gt;""), Y107, "")))))</f>
        <v>Unpublished Accessibility Date (Unpublished Access Date below SDK 1.6)</v>
      </c>
      <c r="Z103" s="90" t="str">
        <f>IF(TMInput!Y103&lt;&gt;"", TMInput!Y103, IF(AND($C103=$C104, Z104&lt;&gt;""), Z104, IF(AND($C103=$C105, Z105&lt;&gt;""), Z105, IF(AND($C103=$C106, Z106&lt;&gt;""), Z106, IF(AND($C103=$C107, Z107&lt;&gt;""), Z107, "")))))</f>
        <v>tedm:MG-langString-hasConfidentialityJustification--NonPublishedInformation-ND-LotAwardCriterionNumberFixUnpublish</v>
      </c>
      <c r="AA103" s="90" t="str">
        <f>IF(TMInput!Z103&lt;&gt;"", TMInput!Z103, IF(AND($C103=$C104, AA104&lt;&gt;""), AA104, IF(AND($C103=$C105, AA105&lt;&gt;""), AA105, IF(AND($C103=$C106, AA106&lt;&gt;""), AA106, IF(AND($C103=$C107, AA107&lt;&gt;""), AA107, "")))))</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B103" s="90" t="str">
        <f>IF(TMInput!AA103&lt;&gt;"", TMInput!AA103, IF(AND($C103=$C104, AB104&lt;&gt;""), AB104, IF(AND($C103=$C105, AB105&lt;&gt;""), AB105, IF(AND($C103=$C106, AB106&lt;&gt;""), AB106, IF(AND($C103=$C107, AB107&lt;&gt;""), AB107, "")))))</f>
        <v>BT-196(BT-5422)-Lot</v>
      </c>
      <c r="AC103" s="90" t="str">
        <f>IF(TMInput!AB103&lt;&gt;"", TMInput!AB103, IF(AND($C103=$C104, AC104&lt;&gt;""), AC104, IF(AND($C103=$C105, AC105&lt;&gt;""), AC105, IF(AND($C103=$C106, AC106&lt;&gt;""), AC106, IF(AND($C103=$C107, AC107&lt;&gt;""), AC107, "")))))</f>
        <v>Unpublished Justification Description of MG-NonPublishedInformation under ND-LotAwardCriterionNumberFixUnpublish</v>
      </c>
      <c r="AD103" s="90" t="str">
        <f>IF(TMInput!AC103&lt;&gt;"", TMInput!AC103, IF(AND($C103=$C104, AD104&lt;&gt;""), AD104, IF(AND($C103=$C105, AD105&lt;&gt;""), AD105, IF(AND($C103=$C106, AD106&lt;&gt;""), AD106, IF(AND($C103=$C107, AD107&lt;&gt;""), AD107, "")))))</f>
        <v>BT-196(BT-5422)-Lot-Language</v>
      </c>
      <c r="AE103" s="90" t="str">
        <f>IF(TMInput!AD103&lt;&gt;"", TMInput!AD103, IF(AND($C103=$C104, AE104&lt;&gt;""), AE104, IF(AND($C103=$C105, AE105&lt;&gt;""), AE105, IF(AND($C103=$C106, AE106&lt;&gt;""), AE106, IF(AND($C103=$C107, AE107&lt;&gt;""), AE107, "")))))</f>
        <v>Language of Unpublished Justification Description of MG-NonPublishedInformation under ND-LotAwardCriterionNumberFixUnpublish</v>
      </c>
    </row>
    <row r="104">
      <c r="A104" s="85" t="b">
        <f t="shared" si="1"/>
        <v>0</v>
      </c>
      <c r="B104" s="90" t="str">
        <f>IF(AND(TMInput!A104="",$C104&lt;&gt;""),B103,TMInput!A104)</f>
        <v>ND-LotAwardCriterionNumberFixUnpublish_v1.4-1.7.rml.ttl</v>
      </c>
      <c r="C104" s="90" t="str">
        <f>TMInput!B104</f>
        <v>tedm:MG-NonPublishedInformation-ND-LotAwardCriterionNumberFixUnpublish</v>
      </c>
      <c r="D104" s="85" t="str">
        <f>IF(TMInput!C104&lt;&gt;"", TMInput!C104, IF(AND($C104=$C105, D105&lt;&gt;""), D105, IF(AND($C104=$C106, D106&lt;&gt;""), D106, IF(AND($C104=$C107, D107&lt;&gt;""), D107, IF(AND($C104=$C108, D108&lt;&gt;""), D108, "")))))</f>
        <v>MG-NonPublishedInformation</v>
      </c>
      <c r="E104" s="90" t="str">
        <f>IF(TMInput!D104&lt;&gt;"",TMInput!D104,IF(AND($C104=$C105, E105&lt;&gt;""),E105, IF(AND($C104=$C106, E106&lt;&gt;""), E106,"")))</f>
        <v>ND-LotAwardCriterionNumberFixUnpublish</v>
      </c>
      <c r="F104" s="90" t="str">
        <f>IF(TMInput!E104&lt;&gt;"",TMInput!E104,IF(AND($C104=$C105, F105&lt;&gt;""),F105, IF(AND($C104=$C106, F106&lt;&gt;""), F106,"")))</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v>
      </c>
      <c r="G104" s="85" t="str">
        <f>IF(TMInput!F104&lt;&gt;"",TMInput!F104,IF(AND($C104=$C105, G105&lt;&gt;""),G105, IF(AND($C104=$C106, G106&lt;&gt;""), G106,"")))</f>
        <v>efbc:FieldIdentifierCode/text()='awa-cri-fix'</v>
      </c>
      <c r="H104" s="87" t="str">
        <f>TMInput!G104</f>
        <v>1.4</v>
      </c>
      <c r="I104" s="87" t="str">
        <f>TMInput!H104</f>
        <v>1.7</v>
      </c>
      <c r="J104" s="90" t="b">
        <f>IF(TMInput!$A104="",J103,TMInput!I104)</f>
        <v>1</v>
      </c>
      <c r="K104" s="85" t="str">
        <f>IF(TMInput!J104&lt;&gt;"",TMInput!J104,IF(AND($C104=$C105, K105&lt;&gt;""),K105, IF(AND($C104=$C106, K106&lt;&gt;""), K106,"")))</f>
        <v>MG-AwardCriterion-specifiesProcurementCriterion-Lot</v>
      </c>
      <c r="L104" s="85" t="str">
        <f>IF(TMInput!K104&lt;&gt;"",TMInput!K104,IF(AND($C104=$C105, L105&lt;&gt;""),L105, IF(AND($C104=$C106, L106&lt;&gt;""), L106,"")))</f>
        <v>ND-LotAwardCriterionParameters</v>
      </c>
      <c r="M104" s="90" t="str">
        <f>IF(TMInput!L104&lt;&gt;"",TMInput!L104,IF(AND($C104=$C105, M105&lt;&gt;""),M105, IF(AND($C104=$C106, M106&lt;&gt;""), M106,"")))</f>
        <v>ND-LotAwardCriterionNumberFixUnpublish (concernsMaskedObject)</v>
      </c>
      <c r="N104" s="90" t="str">
        <f>IF(TMInput!M104&lt;&gt;"",TMInput!M104,IF(AND($C104=$C105, N105&lt;&gt;""),N105, IF(AND($C104=$C106, N106&lt;&gt;""), N106,"")))</f>
        <v>Connection from NonPublishedInformation to AwardCriterion under MG-AwardCriterion-specifiesProcurementCriterion-Lot_ND-LotAwardCriterionParameters</v>
      </c>
      <c r="O104" s="90" t="str">
        <f>IF(TMInput!N104&lt;&gt;"",TMInput!N104,IF(AND($C104=$C105, O105&lt;&gt;""),O105, IF(AND($C104=$C106, O106&lt;&gt;""), O106,"")))</f>
        <v>tedm:MG-AwardCriterion-specifiesProcurementCriterion-Lot_ND-LotAwardCriterionParameters</v>
      </c>
      <c r="P104" s="85" t="str">
        <f>IF(TMInput!O104&lt;&gt;"",TMInput!O104,IF(AND($C104=$C105, P105&lt;&gt;""),P105, IF(AND($C104=$C106, P106&lt;&gt;""), P106,"")))</f>
        <v>efac:AwardCriterionParameter/efac:FieldsPrivacy</v>
      </c>
      <c r="Q104" s="90" t="str">
        <f>IF(TMInput!P104&lt;&gt;"",TMInput!P104,IF(AND($C104=$C105, Q105&lt;&gt;""),Q105, IF(AND($C104=$C106, Q106&lt;&gt;""), Q106,"")))</f>
        <v>../..</v>
      </c>
      <c r="R104" s="90" t="str">
        <f>IF(TMInput!Q104&lt;&gt;"", TMInput!Q104, IF(AND(OR($C104&amp;$H104=$C105&amp;$H105, $C104&amp;$I104=$C105&amp;$I105), R105&lt;&gt;""), R105, IF(AND(OR($C104&amp;$H104=$C106&amp;$H106, $C104&amp;$I104=$C106&amp;$I106), R106&lt;&gt;""), R106, IF(AND(OR($C104&amp;$H104=$C107&amp;$H107, $C104&amp;$I104=$C107&amp;$I107), R107&lt;&gt;""), R107, IF(AND(OR($C104&amp;$H104=$C108&amp;$H108, $C104&amp;$I104=$C108&amp;$I108), R108&lt;&gt;""), R108, "")))))</f>
        <v>BT-195(BT-5422)-Lot</v>
      </c>
      <c r="S104" s="90" t="str">
        <f>IF(TMInput!R104&lt;&gt;"", TMInput!R104, IF(AND(OR($C104&amp;$H104=$C105&amp;$H105, $C104&amp;$I104=$C105&amp;$I105), S105&lt;&gt;""), S105, IF(AND(OR($C104&amp;$H104=$C106&amp;$H106, $C104&amp;$I104=$C106&amp;$I106), S106&lt;&gt;""), S106, IF(AND(OR($C104&amp;$H104=$C107&amp;$H107, $C104&amp;$I104=$C107&amp;$I107), S107&lt;&gt;""), S107, IF(AND(OR($C104&amp;$H104=$C108&amp;$H108, $C104&amp;$I104=$C108&amp;$I108), S108&lt;&gt;""), S108, "")))))</f>
        <v>The field BT-195(BT-5422)-Lot, Unpublished Identifier, specifies information to generate the URI of the masked property</v>
      </c>
      <c r="T104" s="90" t="str">
        <f>IF(TMInput!S104&lt;&gt;"", TMInput!S104, IF(AND(OR($C104&amp;$H104=$C105&amp;$H105, $C104&amp;$I104=$C105&amp;$I105), T105&lt;&gt;""), T105, IF(AND(OR($C104&amp;$H104=$C106&amp;$H106, $C104&amp;$I104=$C106&amp;$I106), T106&lt;&gt;""), T106, IF(AND(OR($C104&amp;$H104=$C107&amp;$H107, $C104&amp;$I104=$C107&amp;$I107), T107&lt;&gt;""), T107, IF(AND(OR($C104&amp;$H104=$C108&amp;$H108, $C104&amp;$I104=$C108&amp;$I108), T108&lt;&gt;""), T108, "")))))</f>
        <v>efbc:FieldIdentifierCode/text() = 'awa-cri-fix'</v>
      </c>
      <c r="U104" s="92" t="str">
        <f>IF(TMInput!T104&lt;&gt;"", TMInput!T104, IF(AND($C104=$C105, U105&lt;&gt;""), U105, IF(AND($C104=$C106, U106&lt;&gt;""), U106, IF(AND($C104=$C107, U107&lt;&gt;""), U107, IF(AND($C104=$C108, U108&lt;&gt;""), U108, "")))))</f>
        <v>http://data.europa.eu/a4g/ontology#hasFixedValueType</v>
      </c>
      <c r="V104" s="90" t="str">
        <f>IF(TMInput!U104&lt;&gt;"", TMInput!U104, IF(AND($C104=$C105, V105&lt;&gt;""), V105, IF(AND($C104=$C106, V106&lt;&gt;""), V106, IF(AND($C104=$C107, V107&lt;&gt;""), V107, IF(AND($C104=$C108, V108&lt;&gt;""), V108, "")))))</f>
        <v>BT-197(BT-5422)-Lot</v>
      </c>
      <c r="W104" s="90" t="str">
        <f>IF(TMInput!V104&lt;&gt;"", TMInput!V104, IF(AND($C104=$C105, W105&lt;&gt;""), W105, IF(AND($C104=$C106, W106&lt;&gt;""), W106, IF(AND($C104=$C107, W107&lt;&gt;""), W107, IF(AND($C104=$C108, W108&lt;&gt;""), W108, "")))))</f>
        <v>In BT-197(BT-5422)-Lot, Unpublished Justification Code, we link to the at-voc:non-publication-justification controlled list</v>
      </c>
      <c r="X104" s="90" t="str">
        <f>IF(TMInput!W104&lt;&gt;"", TMInput!W104, IF(AND($C104=$C105, X105&lt;&gt;""), X105, IF(AND($C104=$C106, X106&lt;&gt;""), X106, IF(AND($C104=$C107, X107&lt;&gt;""), X107, IF(AND($C104=$C108, X108&lt;&gt;""), X108, "")))))</f>
        <v>BT-198(BT-5422)-Lot</v>
      </c>
      <c r="Y104" s="90" t="str">
        <f>IF(TMInput!X104&lt;&gt;"", TMInput!X104, IF(AND($C104=$C105, Y105&lt;&gt;""), Y105, IF(AND($C104=$C106, Y106&lt;&gt;""), Y106, IF(AND($C104=$C107, Y107&lt;&gt;""), Y107, IF(AND($C104=$C108, Y108&lt;&gt;""), Y108, "")))))</f>
        <v>Unpublished Accessibility Date (Unpublished Access Date below SDK 1.6)</v>
      </c>
      <c r="Z104" s="90" t="str">
        <f>IF(TMInput!Y104&lt;&gt;"", TMInput!Y104, IF(AND($C104=$C105, Z105&lt;&gt;""), Z105, IF(AND($C104=$C106, Z106&lt;&gt;""), Z106, IF(AND($C104=$C107, Z107&lt;&gt;""), Z107, IF(AND($C104=$C108, Z108&lt;&gt;""), Z108, "")))))</f>
        <v>tedm:MG-langString-hasConfidentialityJustification--NonPublishedInformation-ND-LotAwardCriterionNumberFixUnpublish</v>
      </c>
      <c r="AA104" s="90" t="str">
        <f>IF(TMInput!Z104&lt;&gt;"", TMInput!Z104, IF(AND($C104=$C105, AA105&lt;&gt;""), AA105, IF(AND($C104=$C106, AA106&lt;&gt;""), AA106, IF(AND($C104=$C107, AA107&lt;&gt;""), AA107, IF(AND($C104=$C108, AA108&lt;&gt;""), AA108, "")))))</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B104" s="90" t="str">
        <f>IF(TMInput!AA104&lt;&gt;"", TMInput!AA104, IF(AND($C104=$C105, AB105&lt;&gt;""), AB105, IF(AND($C104=$C106, AB106&lt;&gt;""), AB106, IF(AND($C104=$C107, AB107&lt;&gt;""), AB107, IF(AND($C104=$C108, AB108&lt;&gt;""), AB108, "")))))</f>
        <v>BT-196(BT-5422)-Lot</v>
      </c>
      <c r="AC104" s="90" t="str">
        <f>IF(TMInput!AB104&lt;&gt;"", TMInput!AB104, IF(AND($C104=$C105, AC105&lt;&gt;""), AC105, IF(AND($C104=$C106, AC106&lt;&gt;""), AC106, IF(AND($C104=$C107, AC107&lt;&gt;""), AC107, IF(AND($C104=$C108, AC108&lt;&gt;""), AC108, "")))))</f>
        <v>Unpublished Justification Description of MG-NonPublishedInformation under ND-LotAwardCriterionNumberFixUnpublish</v>
      </c>
      <c r="AD104" s="90" t="str">
        <f>IF(TMInput!AC104&lt;&gt;"", TMInput!AC104, IF(AND($C104=$C105, AD105&lt;&gt;""), AD105, IF(AND($C104=$C106, AD106&lt;&gt;""), AD106, IF(AND($C104=$C107, AD107&lt;&gt;""), AD107, IF(AND($C104=$C108, AD108&lt;&gt;""), AD108, "")))))</f>
        <v>BT-196(BT-5422)-Lot-Language</v>
      </c>
      <c r="AE104" s="90" t="str">
        <f>IF(TMInput!AD104&lt;&gt;"", TMInput!AD104, IF(AND($C104=$C105, AE105&lt;&gt;""), AE105, IF(AND($C104=$C106, AE106&lt;&gt;""), AE106, IF(AND($C104=$C107, AE107&lt;&gt;""), AE107, IF(AND($C104=$C108, AE108&lt;&gt;""), AE108, "")))))</f>
        <v>Language of Unpublished Justification Description of MG-NonPublishedInformation under ND-LotAwardCriterionNumberFixUnpublish</v>
      </c>
    </row>
    <row r="105">
      <c r="A105" s="85" t="b">
        <f t="shared" si="1"/>
        <v>0</v>
      </c>
      <c r="B105" s="90" t="str">
        <f>IF(AND(TMInput!A105="",$C105&lt;&gt;""),B104,TMInput!A105)</f>
        <v>ND-LotAwardCriterionNumberFixUnpublish_v1.4-1.7.rml.ttl</v>
      </c>
      <c r="C105" s="90" t="str">
        <f>TMInput!B105</f>
        <v>tedm:MG-NonPublishedInformation-ND-LotAwardCriterionNumberFixUnpublish</v>
      </c>
      <c r="D105" s="85" t="str">
        <f>IF(TMInput!C105&lt;&gt;"", TMInput!C105, IF(AND($C105=$C106, D106&lt;&gt;""), D106, IF(AND($C105=$C107, D107&lt;&gt;""), D107, IF(AND($C105=$C108, D108&lt;&gt;""), D108, IF(AND($C105=$C109, D109&lt;&gt;""), D109, "")))))</f>
        <v>MG-NonPublishedInformation</v>
      </c>
      <c r="E105" s="90" t="str">
        <f>IF(TMInput!D105&lt;&gt;"",TMInput!D105,IF(AND($C105=$C106, E106&lt;&gt;""),E106, IF(AND($C105=$C107, E107&lt;&gt;""), E107,"")))</f>
        <v>ND-LotAwardCriterionNumberFixUnpublish</v>
      </c>
      <c r="F105" s="90" t="str">
        <f>IF(TMInput!E105&lt;&gt;"",TMInput!E105,IF(AND($C105=$C106, F106&lt;&gt;""),F106, IF(AND($C105=$C107, F107&lt;&gt;""), F107,"")))</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v>
      </c>
      <c r="G105" s="85" t="str">
        <f>IF(TMInput!F105&lt;&gt;"",TMInput!F105,IF(AND($C105=$C106, G106&lt;&gt;""),G106, IF(AND($C105=$C107, G107&lt;&gt;""), G107,"")))</f>
        <v>efbc:FieldIdentifierCode/text()='awa-cri-fix'</v>
      </c>
      <c r="H105" s="87" t="str">
        <f>TMInput!G105</f>
        <v>1.4</v>
      </c>
      <c r="I105" s="87" t="str">
        <f>TMInput!H105</f>
        <v>1.7</v>
      </c>
      <c r="J105" s="90" t="b">
        <f>IF(TMInput!$A105="",J104,TMInput!I105)</f>
        <v>1</v>
      </c>
      <c r="K105" s="85" t="str">
        <f>IF(TMInput!J105&lt;&gt;"",TMInput!J105,IF(AND($C105=$C106, K106&lt;&gt;""),K106, IF(AND($C105=$C107, K107&lt;&gt;""), K107,"")))</f>
        <v>MG-AwardCriterion-specifiesProcurementCriterion-Lot</v>
      </c>
      <c r="L105" s="85" t="str">
        <f>IF(TMInput!K105&lt;&gt;"",TMInput!K105,IF(AND($C105=$C106, L106&lt;&gt;""),L106, IF(AND($C105=$C107, L107&lt;&gt;""), L107,"")))</f>
        <v>ND-LotAwardCriterionParameters</v>
      </c>
      <c r="M105" s="90" t="str">
        <f>IF(TMInput!L105&lt;&gt;"",TMInput!L105,IF(AND($C105=$C106, M106&lt;&gt;""),M106, IF(AND($C105=$C107, M107&lt;&gt;""), M107,"")))</f>
        <v>ND-LotAwardCriterionNumberFixUnpublish (concernsMaskedObject)</v>
      </c>
      <c r="N105" s="90" t="str">
        <f>IF(TMInput!M105&lt;&gt;"",TMInput!M105,IF(AND($C105=$C106, N106&lt;&gt;""),N106, IF(AND($C105=$C107, N107&lt;&gt;""), N107,"")))</f>
        <v>Connection from NonPublishedInformation to AwardCriterion under MG-AwardCriterion-specifiesProcurementCriterion-Lot_ND-LotAwardCriterionParameters</v>
      </c>
      <c r="O105" s="90" t="str">
        <f>IF(TMInput!N105&lt;&gt;"",TMInput!N105,IF(AND($C105=$C106, O106&lt;&gt;""),O106, IF(AND($C105=$C107, O107&lt;&gt;""), O107,"")))</f>
        <v>tedm:MG-AwardCriterion-specifiesProcurementCriterion-Lot_ND-LotAwardCriterionParameters</v>
      </c>
      <c r="P105" s="85" t="str">
        <f>IF(TMInput!O105&lt;&gt;"",TMInput!O105,IF(AND($C105=$C106, P106&lt;&gt;""),P106, IF(AND($C105=$C107, P107&lt;&gt;""), P107,"")))</f>
        <v>efac:AwardCriterionParameter/efac:FieldsPrivacy</v>
      </c>
      <c r="Q105" s="90" t="str">
        <f>IF(TMInput!P105&lt;&gt;"",TMInput!P105,IF(AND($C105=$C106, Q106&lt;&gt;""),Q106, IF(AND($C105=$C107, Q107&lt;&gt;""), Q107,"")))</f>
        <v>../..</v>
      </c>
      <c r="R105" s="90" t="str">
        <f>IF(TMInput!Q105&lt;&gt;"", TMInput!Q105, IF(AND(OR($C105&amp;$H105=$C106&amp;$H106, $C105&amp;$I105=$C106&amp;$I106), R106&lt;&gt;""), R106, IF(AND(OR($C105&amp;$H105=$C107&amp;$H107, $C105&amp;$I105=$C107&amp;$I107), R107&lt;&gt;""), R107, IF(AND(OR($C105&amp;$H105=$C108&amp;$H108, $C105&amp;$I105=$C108&amp;$I108), R108&lt;&gt;""), R108, IF(AND(OR($C105&amp;$H105=$C109&amp;$H109, $C105&amp;$I105=$C109&amp;$I109), R109&lt;&gt;""), R109, "")))))</f>
        <v>BT-195(BT-5422)-Lot</v>
      </c>
      <c r="S105" s="90" t="str">
        <f>IF(TMInput!R105&lt;&gt;"", TMInput!R105, IF(AND(OR($C105&amp;$H105=$C106&amp;$H106, $C105&amp;$I105=$C106&amp;$I106), S106&lt;&gt;""), S106, IF(AND(OR($C105&amp;$H105=$C107&amp;$H107, $C105&amp;$I105=$C107&amp;$I107), S107&lt;&gt;""), S107, IF(AND(OR($C105&amp;$H105=$C108&amp;$H108, $C105&amp;$I105=$C108&amp;$I108), S108&lt;&gt;""), S108, IF(AND(OR($C105&amp;$H105=$C109&amp;$H109, $C105&amp;$I105=$C109&amp;$I109), S109&lt;&gt;""), S109, "")))))</f>
        <v>The field BT-195(BT-5422)-Lot, Unpublished Identifier, specifies information to generate the URI of the masked property</v>
      </c>
      <c r="T105" s="90" t="str">
        <f>IF(TMInput!S105&lt;&gt;"", TMInput!S105, IF(AND(OR($C105&amp;$H105=$C106&amp;$H106, $C105&amp;$I105=$C106&amp;$I106), T106&lt;&gt;""), T106, IF(AND(OR($C105&amp;$H105=$C107&amp;$H107, $C105&amp;$I105=$C107&amp;$I107), T107&lt;&gt;""), T107, IF(AND(OR($C105&amp;$H105=$C108&amp;$H108, $C105&amp;$I105=$C108&amp;$I108), T108&lt;&gt;""), T108, IF(AND(OR($C105&amp;$H105=$C109&amp;$H109, $C105&amp;$I105=$C109&amp;$I109), T109&lt;&gt;""), T109, "")))))</f>
        <v>efbc:FieldIdentifierCode/text() = 'awa-cri-fix'</v>
      </c>
      <c r="U105" s="92" t="str">
        <f>IF(TMInput!T105&lt;&gt;"", TMInput!T105, IF(AND($C105=$C106, U106&lt;&gt;""), U106, IF(AND($C105=$C107, U107&lt;&gt;""), U107, IF(AND($C105=$C108, U108&lt;&gt;""), U108, IF(AND($C105=$C109, U109&lt;&gt;""), U109, "")))))</f>
        <v>http://data.europa.eu/a4g/ontology#hasFixedValueType</v>
      </c>
      <c r="V105" s="90" t="str">
        <f>IF(TMInput!U105&lt;&gt;"", TMInput!U105, IF(AND($C105=$C106, V106&lt;&gt;""), V106, IF(AND($C105=$C107, V107&lt;&gt;""), V107, IF(AND($C105=$C108, V108&lt;&gt;""), V108, IF(AND($C105=$C109, V109&lt;&gt;""), V109, "")))))</f>
        <v>BT-197(BT-5422)-Lot</v>
      </c>
      <c r="W105" s="90" t="str">
        <f>IF(TMInput!V105&lt;&gt;"", TMInput!V105, IF(AND($C105=$C106, W106&lt;&gt;""), W106, IF(AND($C105=$C107, W107&lt;&gt;""), W107, IF(AND($C105=$C108, W108&lt;&gt;""), W108, IF(AND($C105=$C109, W109&lt;&gt;""), W109, "")))))</f>
        <v>In BT-197(BT-5422)-Lot, Unpublished Justification Code, we link to the at-voc:non-publication-justification controlled list</v>
      </c>
      <c r="X105" s="90" t="str">
        <f>IF(TMInput!W105&lt;&gt;"", TMInput!W105, IF(AND($C105=$C106, X106&lt;&gt;""), X106, IF(AND($C105=$C107, X107&lt;&gt;""), X107, IF(AND($C105=$C108, X108&lt;&gt;""), X108, IF(AND($C105=$C109, X109&lt;&gt;""), X109, "")))))</f>
        <v>BT-198(BT-5422)-Lot</v>
      </c>
      <c r="Y105" s="90" t="str">
        <f>IF(TMInput!X105&lt;&gt;"", TMInput!X105, IF(AND($C105=$C106, Y106&lt;&gt;""), Y106, IF(AND($C105=$C107, Y107&lt;&gt;""), Y107, IF(AND($C105=$C108, Y108&lt;&gt;""), Y108, IF(AND($C105=$C109, Y109&lt;&gt;""), Y109, "")))))</f>
        <v>Unpublished Accessibility Date (Unpublished Access Date below SDK 1.6)</v>
      </c>
      <c r="Z105" s="90" t="str">
        <f>IF(TMInput!Y105&lt;&gt;"", TMInput!Y105, IF(AND($C105=$C106, Z106&lt;&gt;""), Z106, IF(AND($C105=$C107, Z107&lt;&gt;""), Z107, IF(AND($C105=$C108, Z108&lt;&gt;""), Z108, IF(AND($C105=$C109, Z109&lt;&gt;""), Z109, "")))))</f>
        <v>tedm:MG-langString-hasConfidentialityJustification--NonPublishedInformation-ND-LotAwardCriterionNumberFixUnpublish</v>
      </c>
      <c r="AA105" s="90" t="str">
        <f>IF(TMInput!Z105&lt;&gt;"", TMInput!Z105, IF(AND($C105=$C106, AA106&lt;&gt;""), AA106, IF(AND($C105=$C107, AA107&lt;&gt;""), AA107, IF(AND($C105=$C108, AA108&lt;&gt;""), AA108, IF(AND($C105=$C109, AA109&lt;&gt;""), AA109, "")))))</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B105" s="90" t="str">
        <f>IF(TMInput!AA105&lt;&gt;"", TMInput!AA105, IF(AND($C105=$C106, AB106&lt;&gt;""), AB106, IF(AND($C105=$C107, AB107&lt;&gt;""), AB107, IF(AND($C105=$C108, AB108&lt;&gt;""), AB108, IF(AND($C105=$C109, AB109&lt;&gt;""), AB109, "")))))</f>
        <v>BT-196(BT-5422)-Lot</v>
      </c>
      <c r="AC105" s="90" t="str">
        <f>IF(TMInput!AB105&lt;&gt;"", TMInput!AB105, IF(AND($C105=$C106, AC106&lt;&gt;""), AC106, IF(AND($C105=$C107, AC107&lt;&gt;""), AC107, IF(AND($C105=$C108, AC108&lt;&gt;""), AC108, IF(AND($C105=$C109, AC109&lt;&gt;""), AC109, "")))))</f>
        <v>Unpublished Justification Description of MG-NonPublishedInformation under ND-LotAwardCriterionNumberFixUnpublish</v>
      </c>
      <c r="AD105" s="90" t="str">
        <f>IF(TMInput!AC105&lt;&gt;"", TMInput!AC105, IF(AND($C105=$C106, AD106&lt;&gt;""), AD106, IF(AND($C105=$C107, AD107&lt;&gt;""), AD107, IF(AND($C105=$C108, AD108&lt;&gt;""), AD108, IF(AND($C105=$C109, AD109&lt;&gt;""), AD109, "")))))</f>
        <v>BT-196(BT-5422)-Lot-Language</v>
      </c>
      <c r="AE105" s="90" t="str">
        <f>IF(TMInput!AD105&lt;&gt;"", TMInput!AD105, IF(AND($C105=$C106, AE106&lt;&gt;""), AE106, IF(AND($C105=$C107, AE107&lt;&gt;""), AE107, IF(AND($C105=$C108, AE108&lt;&gt;""), AE108, IF(AND($C105=$C109, AE109&lt;&gt;""), AE109, "")))))</f>
        <v>Language of Unpublished Justification Description of MG-NonPublishedInformation under ND-LotAwardCriterionNumberFixUnpublish</v>
      </c>
    </row>
    <row r="106">
      <c r="A106" s="85" t="b">
        <f t="shared" si="1"/>
        <v>1</v>
      </c>
      <c r="B106" s="90" t="str">
        <f>IF(AND(TMInput!A106="",$C106&lt;&gt;""),B105,TMInput!A106)</f>
        <v>ND-LotAwardCriterionNumberFixUnpublish_v1.8+.rml.ttl</v>
      </c>
      <c r="C106" s="90" t="str">
        <f>TMInput!B106</f>
        <v>tedm:MG-NonPublishedInformation-ND-LotAwardCriterionNumberFixUnpublish</v>
      </c>
      <c r="D106" s="85" t="str">
        <f>IF(TMInput!C106&lt;&gt;"", TMInput!C106, IF(AND($C106=$C107, D107&lt;&gt;""), D107, IF(AND($C106=$C108, D108&lt;&gt;""), D108, IF(AND($C106=$C109, D109&lt;&gt;""), D109, IF(AND($C106=$C110, D110&lt;&gt;""), D110, "")))))</f>
        <v>MG-NonPublishedInformation</v>
      </c>
      <c r="E106" s="90" t="str">
        <f>IF(TMInput!D106&lt;&gt;"",TMInput!D106,IF(AND($C106=$C107, E107&lt;&gt;""),E107, IF(AND($C106=$C108, E108&lt;&gt;""), E108,"")))</f>
        <v>ND-LotAwardCriterionNumberFixUnpublish</v>
      </c>
      <c r="F106" s="90" t="str">
        <f>IF(TMInput!E106&lt;&gt;"",TMInput!E106,IF(AND($C106=$C107, F107&lt;&gt;""),F107, IF(AND($C106=$C108, F108&lt;&gt;""), F108,"")))</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v>
      </c>
      <c r="G106" s="85" t="str">
        <f>IF(TMInput!F106&lt;&gt;"",TMInput!F106,IF(AND($C106=$C107, G107&lt;&gt;""),G107, IF(AND($C106=$C108, G108&lt;&gt;""), G108,"")))</f>
        <v>efbc:FieldIdentifierCode/text()='awa-cri-fix'</v>
      </c>
      <c r="H106" s="87" t="str">
        <f>TMInput!G106</f>
        <v>1.8</v>
      </c>
      <c r="I106" s="87" t="str">
        <f>TMInput!H106</f>
        <v/>
      </c>
      <c r="J106" s="90" t="b">
        <f>IF(TMInput!$A106="",J105,TMInput!I106)</f>
        <v>1</v>
      </c>
      <c r="K106" s="85" t="str">
        <f>IF(TMInput!J106&lt;&gt;"",TMInput!J106,IF(AND($C106=$C107, K107&lt;&gt;""),K107, IF(AND($C106=$C108, K108&lt;&gt;""), K108,"")))</f>
        <v>MG-AwardCriterion-specifiesProcurementCriterion-Lot</v>
      </c>
      <c r="L106" s="85" t="str">
        <f>IF(TMInput!K106&lt;&gt;"",TMInput!K106,IF(AND($C106=$C107, L107&lt;&gt;""),L107, IF(AND($C106=$C108, L108&lt;&gt;""), L108,"")))</f>
        <v>ND-LotAwardFixedCriterionParameter</v>
      </c>
      <c r="M106" s="90" t="str">
        <f>IF(TMInput!L106&lt;&gt;"",TMInput!L106,IF(AND($C106=$C107, M107&lt;&gt;""),M107, IF(AND($C106=$C108, M108&lt;&gt;""), M108,"")))</f>
        <v>ND-LotAwardCriterionNumberFixUnpublish (concernsMaskedObject)</v>
      </c>
      <c r="N106" s="90" t="str">
        <f>IF(TMInput!M106&lt;&gt;"",TMInput!M106,IF(AND($C106=$C107, N107&lt;&gt;""),N107, IF(AND($C106=$C108, N108&lt;&gt;""), N108,"")))</f>
        <v>Connection from NonPublishedInformation to AwardCriterion under MG-AwardCriterion-specifiesProcurementCriterion-Lot_ND-LotAwardFixedCriterionParameter</v>
      </c>
      <c r="O106" s="90" t="str">
        <f>IF(TMInput!N106&lt;&gt;"",TMInput!N106,IF(AND($C106=$C107, O107&lt;&gt;""),O107, IF(AND($C106=$C108, O108&lt;&gt;""), O108,"")))</f>
        <v>tedm:MG-AwardCriterion-specifiesProcurementCriterion-Lot_ND-LotAwardFixedCriterionParameter</v>
      </c>
      <c r="P106" s="85" t="str">
        <f>IF(TMInput!O106&lt;&gt;"",TMInput!O106,IF(AND($C106=$C107, P107&lt;&gt;""),P107, IF(AND($C106=$C108, P108&lt;&gt;""), P108,"")))</f>
        <v>efac:FieldsPrivacy</v>
      </c>
      <c r="Q106" s="90" t="str">
        <f>IF(TMInput!P106&lt;&gt;"",TMInput!P106,IF(AND($C106=$C107, Q107&lt;&gt;""),Q107, IF(AND($C106=$C108, Q108&lt;&gt;""), Q108,"")))</f>
        <v>..</v>
      </c>
      <c r="R106" s="90" t="str">
        <f>IF(TMInput!Q106&lt;&gt;"", TMInput!Q106, IF(AND(OR($C106&amp;$H106=$C107&amp;$H107, $C106&amp;$I106=$C107&amp;$I107), R107&lt;&gt;""), R107, IF(AND(OR($C106&amp;$H106=$C108&amp;$H108, $C106&amp;$I106=$C108&amp;$I108), R108&lt;&gt;""), R108, IF(AND(OR($C106&amp;$H106=$C109&amp;$H109, $C106&amp;$I106=$C109&amp;$I109), R109&lt;&gt;""), R109, IF(AND(OR($C106&amp;$H106=$C110&amp;$H110, $C106&amp;$I106=$C110&amp;$I110), R110&lt;&gt;""), R110, "")))))</f>
        <v>BT-195(BT-5422)-Lot</v>
      </c>
      <c r="S106" s="90" t="str">
        <f>IF(TMInput!R106&lt;&gt;"", TMInput!R106, IF(AND(OR($C106&amp;$H106=$C107&amp;$H107, $C106&amp;$I106=$C107&amp;$I107), S107&lt;&gt;""), S107, IF(AND(OR($C106&amp;$H106=$C108&amp;$H108, $C106&amp;$I106=$C108&amp;$I108), S108&lt;&gt;""), S108, IF(AND(OR($C106&amp;$H106=$C109&amp;$H109, $C106&amp;$I106=$C109&amp;$I109), S109&lt;&gt;""), S109, IF(AND(OR($C106&amp;$H106=$C110&amp;$H110, $C106&amp;$I106=$C110&amp;$I110), S110&lt;&gt;""), S110, "")))))</f>
        <v>The field BT-195(BT-5422)-Lot, Unpublished Identifier, specifies information to generate the URI of the masked property</v>
      </c>
      <c r="T106" s="90" t="str">
        <f>IF(TMInput!S106&lt;&gt;"", TMInput!S106, IF(AND(OR($C106&amp;$H106=$C107&amp;$H107, $C106&amp;$I106=$C107&amp;$I107), T107&lt;&gt;""), T107, IF(AND(OR($C106&amp;$H106=$C108&amp;$H108, $C106&amp;$I106=$C108&amp;$I108), T108&lt;&gt;""), T108, IF(AND(OR($C106&amp;$H106=$C109&amp;$H109, $C106&amp;$I106=$C109&amp;$I109), T109&lt;&gt;""), T109, IF(AND(OR($C106&amp;$H106=$C110&amp;$H110, $C106&amp;$I106=$C110&amp;$I110), T110&lt;&gt;""), T110, "")))))</f>
        <v>efbc:FieldIdentifierCode/text() = 'awa-cri-fix'</v>
      </c>
      <c r="U106" s="92" t="str">
        <f>IF(TMInput!T106&lt;&gt;"", TMInput!T106, IF(AND($C106=$C107, U107&lt;&gt;""), U107, IF(AND($C106=$C108, U108&lt;&gt;""), U108, IF(AND($C106=$C109, U109&lt;&gt;""), U109, IF(AND($C106=$C110, U110&lt;&gt;""), U110, "")))))</f>
        <v>http://data.europa.eu/a4g/ontology#hasFixedValueType</v>
      </c>
      <c r="V106" s="90" t="str">
        <f>IF(TMInput!U106&lt;&gt;"", TMInput!U106, IF(AND($C106=$C107, V107&lt;&gt;""), V107, IF(AND($C106=$C108, V108&lt;&gt;""), V108, IF(AND($C106=$C109, V109&lt;&gt;""), V109, IF(AND($C106=$C110, V110&lt;&gt;""), V110, "")))))</f>
        <v>BT-197(BT-5422)-Lot</v>
      </c>
      <c r="W106" s="90" t="str">
        <f>IF(TMInput!V106&lt;&gt;"", TMInput!V106, IF(AND($C106=$C107, W107&lt;&gt;""), W107, IF(AND($C106=$C108, W108&lt;&gt;""), W108, IF(AND($C106=$C109, W109&lt;&gt;""), W109, IF(AND($C106=$C110, W110&lt;&gt;""), W110, "")))))</f>
        <v>In BT-197(BT-5422)-Lot, Unpublished Justification Code, we link to the at-voc:non-publication-justification controlled list</v>
      </c>
      <c r="X106" s="90" t="str">
        <f>IF(TMInput!W106&lt;&gt;"", TMInput!W106, IF(AND($C106=$C107, X107&lt;&gt;""), X107, IF(AND($C106=$C108, X108&lt;&gt;""), X108, IF(AND($C106=$C109, X109&lt;&gt;""), X109, IF(AND($C106=$C110, X110&lt;&gt;""), X110, "")))))</f>
        <v>BT-198(BT-5422)-Lot</v>
      </c>
      <c r="Y106" s="90" t="str">
        <f>IF(TMInput!X106&lt;&gt;"", TMInput!X106, IF(AND($C106=$C107, Y107&lt;&gt;""), Y107, IF(AND($C106=$C108, Y108&lt;&gt;""), Y108, IF(AND($C106=$C109, Y109&lt;&gt;""), Y109, IF(AND($C106=$C110, Y110&lt;&gt;""), Y110, "")))))</f>
        <v>Unpublished Accessibility Date (Unpublished Access Date below SDK 1.6)</v>
      </c>
      <c r="Z106" s="90" t="str">
        <f>IF(TMInput!Y106&lt;&gt;"", TMInput!Y106, IF(AND($C106=$C107, Z107&lt;&gt;""), Z107, IF(AND($C106=$C108, Z108&lt;&gt;""), Z108, IF(AND($C106=$C109, Z109&lt;&gt;""), Z109, IF(AND($C106=$C110, Z110&lt;&gt;""), Z110, "")))))</f>
        <v>tedm:MG-langString-hasConfidentialityJustification--NonPublishedInformation-ND-LotAwardCriterionNumberFixUnpublish</v>
      </c>
      <c r="AA106" s="90" t="str">
        <f>IF(TMInput!Z106&lt;&gt;"", TMInput!Z106, IF(AND($C106=$C107, AA107&lt;&gt;""), AA107, IF(AND($C106=$C108, AA108&lt;&gt;""), AA108, IF(AND($C106=$C109, AA109&lt;&gt;""), AA109, IF(AND($C106=$C110, AA110&lt;&gt;""), AA110, "")))))</f>
        <v>/*/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B106" s="90" t="str">
        <f>IF(TMInput!AA106&lt;&gt;"", TMInput!AA106, IF(AND($C106=$C107, AB107&lt;&gt;""), AB107, IF(AND($C106=$C108, AB108&lt;&gt;""), AB108, IF(AND($C106=$C109, AB109&lt;&gt;""), AB109, IF(AND($C106=$C110, AB110&lt;&gt;""), AB110, "")))))</f>
        <v>BT-196(BT-5422)-Lot</v>
      </c>
      <c r="AC106" s="90" t="str">
        <f>IF(TMInput!AB106&lt;&gt;"", TMInput!AB106, IF(AND($C106=$C107, AC107&lt;&gt;""), AC107, IF(AND($C106=$C108, AC108&lt;&gt;""), AC108, IF(AND($C106=$C109, AC109&lt;&gt;""), AC109, IF(AND($C106=$C110, AC110&lt;&gt;""), AC110, "")))))</f>
        <v>Unpublished Justification Description of MG-NonPublishedInformation under ND-LotAwardCriterionNumberFixUnpublish</v>
      </c>
      <c r="AD106" s="90" t="str">
        <f>IF(TMInput!AC106&lt;&gt;"", TMInput!AC106, IF(AND($C106=$C107, AD107&lt;&gt;""), AD107, IF(AND($C106=$C108, AD108&lt;&gt;""), AD108, IF(AND($C106=$C109, AD109&lt;&gt;""), AD109, IF(AND($C106=$C110, AD110&lt;&gt;""), AD110, "")))))</f>
        <v>BT-196(BT-5422)-Lot-Language</v>
      </c>
      <c r="AE106" s="90" t="str">
        <f>IF(TMInput!AD106&lt;&gt;"", TMInput!AD106, IF(AND($C106=$C107, AE107&lt;&gt;""), AE107, IF(AND($C106=$C108, AE108&lt;&gt;""), AE108, IF(AND($C106=$C109, AE109&lt;&gt;""), AE109, IF(AND($C106=$C110, AE110&lt;&gt;""), AE110, "")))))</f>
        <v>Language of Unpublished Justification Description of MG-NonPublishedInformation under ND-LotAwardCriterionNumberFixUnpublish</v>
      </c>
    </row>
    <row r="107">
      <c r="A107" s="85" t="b">
        <f t="shared" si="1"/>
        <v>0</v>
      </c>
      <c r="B107" s="90" t="str">
        <f>IF(AND(TMInput!A107="",$C107&lt;&gt;""),B106,TMInput!A107)</f>
        <v>ND-LotAwardCriterionNumberFixUnpublish_v1.8+.rml.ttl</v>
      </c>
      <c r="C107" s="90" t="str">
        <f>TMInput!B107</f>
        <v>tedm:MG-NonPublishedInformation-ND-LotAwardCriterionNumberFixUnpublish</v>
      </c>
      <c r="D107" s="85" t="str">
        <f>IF(TMInput!C107&lt;&gt;"", TMInput!C107, IF(AND($C107=$C108, D108&lt;&gt;""), D108, IF(AND($C107=$C109, D109&lt;&gt;""), D109, IF(AND($C107=$C110, D110&lt;&gt;""), D110, IF(AND($C107=$C111, D111&lt;&gt;""), D111, "")))))</f>
        <v>MG-NonPublishedInformation</v>
      </c>
      <c r="E107" s="90" t="str">
        <f>IF(TMInput!D107&lt;&gt;"",TMInput!D107,IF(AND($C107=$C108, E108&lt;&gt;""),E108, IF(AND($C107=$C109, E109&lt;&gt;""), E109,"")))</f>
        <v/>
      </c>
      <c r="F107" s="90" t="str">
        <f>IF(TMInput!E107&lt;&gt;"",TMInput!E107,IF(AND($C107=$C108, F108&lt;&gt;""),F108, IF(AND($C107=$C109, F109&lt;&gt;""), F109,"")))</f>
        <v/>
      </c>
      <c r="G107" s="85" t="str">
        <f>IF(TMInput!F107&lt;&gt;"",TMInput!F107,IF(AND($C107=$C108, G108&lt;&gt;""),G108, IF(AND($C107=$C109, G109&lt;&gt;""), G109,"")))</f>
        <v/>
      </c>
      <c r="H107" s="87" t="str">
        <f>TMInput!G107</f>
        <v>1.8</v>
      </c>
      <c r="I107" s="87" t="str">
        <f>TMInput!H107</f>
        <v/>
      </c>
      <c r="J107" s="90" t="b">
        <f>IF(TMInput!$A107="",J106,TMInput!I107)</f>
        <v>1</v>
      </c>
      <c r="K107" s="85" t="str">
        <f>IF(TMInput!J107&lt;&gt;"",TMInput!J107,IF(AND($C107=$C108, K108&lt;&gt;""),K108, IF(AND($C107=$C109, K109&lt;&gt;""), K109,"")))</f>
        <v>MG-AwardCriterion-specifiesProcurementCriterion-Lot</v>
      </c>
      <c r="L107" s="85" t="str">
        <f>IF(TMInput!K107&lt;&gt;"",TMInput!K107,IF(AND($C107=$C108, L108&lt;&gt;""),L108, IF(AND($C107=$C109, L109&lt;&gt;""), L109,"")))</f>
        <v>ND-LotAwardFixedCriterionParameter</v>
      </c>
      <c r="M107" s="90" t="str">
        <f>IF(TMInput!L107&lt;&gt;"",TMInput!L107,IF(AND($C107=$C108, M108&lt;&gt;""),M108, IF(AND($C107=$C109, M109&lt;&gt;""), M109,"")))</f>
        <v>ND-LotAwardCriterionNumberFixUnpublish (concernsMaskedObject)</v>
      </c>
      <c r="N107" s="90" t="str">
        <f>IF(TMInput!M107&lt;&gt;"",TMInput!M107,IF(AND($C107=$C108, N108&lt;&gt;""),N108, IF(AND($C107=$C109, N109&lt;&gt;""), N109,"")))</f>
        <v>Connection from NonPublishedInformation to AwardCriterion under MG-AwardCriterion-specifiesProcurementCriterion-Lot_ND-LotAwardFixedCriterionParameter</v>
      </c>
      <c r="O107" s="90" t="str">
        <f>IF(TMInput!N107&lt;&gt;"",TMInput!N107,IF(AND($C107=$C108, O108&lt;&gt;""),O108, IF(AND($C107=$C109, O109&lt;&gt;""), O109,"")))</f>
        <v>tedm:MG-AwardCriterion-specifiesProcurementCriterion-Lot_ND-LotAwardFixedCriterionParameter</v>
      </c>
      <c r="P107" s="85" t="str">
        <f>IF(TMInput!O107&lt;&gt;"",TMInput!O107,IF(AND($C107=$C108, P108&lt;&gt;""),P108, IF(AND($C107=$C109, P109&lt;&gt;""), P109,"")))</f>
        <v>efac:FieldsPrivacy</v>
      </c>
      <c r="Q107" s="90" t="str">
        <f>IF(TMInput!P107&lt;&gt;"",TMInput!P107,IF(AND($C107=$C108, Q108&lt;&gt;""),Q108, IF(AND($C107=$C109, Q109&lt;&gt;""), Q109,"")))</f>
        <v>..</v>
      </c>
      <c r="R107" s="90" t="str">
        <f>IF(TMInput!Q107&lt;&gt;"", TMInput!Q107, IF(AND(OR($C107&amp;$H107=$C108&amp;$H108, $C107&amp;$I107=$C108&amp;$I108), R108&lt;&gt;""), R108, IF(AND(OR($C107&amp;$H107=$C109&amp;$H109, $C107&amp;$I107=$C109&amp;$I109), R109&lt;&gt;""), R109, IF(AND(OR($C107&amp;$H107=$C110&amp;$H110, $C107&amp;$I107=$C110&amp;$I110), R110&lt;&gt;""), R110, IF(AND(OR($C107&amp;$H107=$C111&amp;$H111, $C107&amp;$I107=$C111&amp;$I111), R111&lt;&gt;""), R111, "")))))</f>
        <v>BT-195(BT-5422)-Lot</v>
      </c>
      <c r="S107" s="90" t="str">
        <f>IF(TMInput!R107&lt;&gt;"", TMInput!R107, IF(AND(OR($C107&amp;$H107=$C108&amp;$H108, $C107&amp;$I107=$C108&amp;$I108), S108&lt;&gt;""), S108, IF(AND(OR($C107&amp;$H107=$C109&amp;$H109, $C107&amp;$I107=$C109&amp;$I109), S109&lt;&gt;""), S109, IF(AND(OR($C107&amp;$H107=$C110&amp;$H110, $C107&amp;$I107=$C110&amp;$I110), S110&lt;&gt;""), S110, IF(AND(OR($C107&amp;$H107=$C111&amp;$H111, $C107&amp;$I107=$C111&amp;$I111), S111&lt;&gt;""), S111, "")))))</f>
        <v>The field BT-195(BT-5422)-Lot, Unpublished Identifier, specifies information to generate the URI of the masked property</v>
      </c>
      <c r="T107" s="90" t="str">
        <f>IF(TMInput!S107&lt;&gt;"", TMInput!S107, IF(AND(OR($C107&amp;$H107=$C108&amp;$H108, $C107&amp;$I107=$C108&amp;$I108), T108&lt;&gt;""), T108, IF(AND(OR($C107&amp;$H107=$C109&amp;$H109, $C107&amp;$I107=$C109&amp;$I109), T109&lt;&gt;""), T109, IF(AND(OR($C107&amp;$H107=$C110&amp;$H110, $C107&amp;$I107=$C110&amp;$I110), T110&lt;&gt;""), T110, IF(AND(OR($C107&amp;$H107=$C111&amp;$H111, $C107&amp;$I107=$C111&amp;$I111), T111&lt;&gt;""), T111, "")))))</f>
        <v>efbc:FieldIdentifierCode/text() = 'awa-cri-fix'</v>
      </c>
      <c r="U107" s="92" t="str">
        <f>IF(TMInput!T107&lt;&gt;"", TMInput!T107, IF(AND($C107=$C108, U108&lt;&gt;""), U108, IF(AND($C107=$C109, U109&lt;&gt;""), U109, IF(AND($C107=$C110, U110&lt;&gt;""), U110, IF(AND($C107=$C111, U111&lt;&gt;""), U111, "")))))</f>
        <v>http://data.europa.eu/a4g/ontology#hasFixedValueType</v>
      </c>
      <c r="V107" s="90" t="str">
        <f>IF(TMInput!U107&lt;&gt;"", TMInput!U107, IF(AND($C107=$C108, V108&lt;&gt;""), V108, IF(AND($C107=$C109, V109&lt;&gt;""), V109, IF(AND($C107=$C110, V110&lt;&gt;""), V110, IF(AND($C107=$C111, V111&lt;&gt;""), V111, "")))))</f>
        <v>BT-197(BT-5422)-Lot</v>
      </c>
      <c r="W107" s="90" t="str">
        <f>IF(TMInput!V107&lt;&gt;"", TMInput!V107, IF(AND($C107=$C108, W108&lt;&gt;""), W108, IF(AND($C107=$C109, W109&lt;&gt;""), W109, IF(AND($C107=$C110, W110&lt;&gt;""), W110, IF(AND($C107=$C111, W111&lt;&gt;""), W111, "")))))</f>
        <v>In BT-197(BT-5422)-Lot, Unpublished Justification Code, we link to the at-voc:non-publication-justification controlled list</v>
      </c>
      <c r="X107" s="90" t="str">
        <f>IF(TMInput!W107&lt;&gt;"", TMInput!W107, IF(AND($C107=$C108, X108&lt;&gt;""), X108, IF(AND($C107=$C109, X109&lt;&gt;""), X109, IF(AND($C107=$C110, X110&lt;&gt;""), X110, IF(AND($C107=$C111, X111&lt;&gt;""), X111, "")))))</f>
        <v>BT-198(BT-5422)-Lot</v>
      </c>
      <c r="Y107" s="90" t="str">
        <f>IF(TMInput!X107&lt;&gt;"", TMInput!X107, IF(AND($C107=$C108, Y108&lt;&gt;""), Y108, IF(AND($C107=$C109, Y109&lt;&gt;""), Y109, IF(AND($C107=$C110, Y110&lt;&gt;""), Y110, IF(AND($C107=$C111, Y111&lt;&gt;""), Y111, "")))))</f>
        <v>Unpublished Accessibility Date (Unpublished Access Date below SDK 1.6)</v>
      </c>
      <c r="Z107" s="90" t="str">
        <f>IF(TMInput!Y107&lt;&gt;"", TMInput!Y107, IF(AND($C107=$C108, Z108&lt;&gt;""), Z108, IF(AND($C107=$C109, Z109&lt;&gt;""), Z109, IF(AND($C107=$C110, Z110&lt;&gt;""), Z110, IF(AND($C107=$C111, Z111&lt;&gt;""), Z111, "")))))</f>
        <v>tedm:MG-langString-hasConfidentialityJustification--NonPublishedInformation-ND-LotAwardCriterionNumberFixUnpublish</v>
      </c>
      <c r="AA107" s="90" t="str">
        <f>IF(TMInput!Z107&lt;&gt;"", TMInput!Z107, IF(AND($C107=$C108, AA108&lt;&gt;""), AA108, IF(AND($C107=$C109, AA109&lt;&gt;""), AA109, IF(AND($C107=$C110, AA110&lt;&gt;""), AA110, IF(AND($C107=$C111, AA111&lt;&gt;""), AA111, "")))))</f>
        <v/>
      </c>
      <c r="AB107" s="90" t="str">
        <f>IF(TMInput!AA107&lt;&gt;"", TMInput!AA107, IF(AND($C107=$C108, AB108&lt;&gt;""), AB108, IF(AND($C107=$C109, AB109&lt;&gt;""), AB109, IF(AND($C107=$C110, AB110&lt;&gt;""), AB110, IF(AND($C107=$C111, AB111&lt;&gt;""), AB111, "")))))</f>
        <v>BT-196(BT-5422)-Lot</v>
      </c>
      <c r="AC107" s="90" t="str">
        <f>IF(TMInput!AB107&lt;&gt;"", TMInput!AB107, IF(AND($C107=$C108, AC108&lt;&gt;""), AC108, IF(AND($C107=$C109, AC109&lt;&gt;""), AC109, IF(AND($C107=$C110, AC110&lt;&gt;""), AC110, IF(AND($C107=$C111, AC111&lt;&gt;""), AC111, "")))))</f>
        <v>Unpublished Justification Description of MG-NonPublishedInformation under ND-LotAwardCriterionNumberFixUnpublish</v>
      </c>
      <c r="AD107" s="90" t="str">
        <f>IF(TMInput!AC107&lt;&gt;"", TMInput!AC107, IF(AND($C107=$C108, AD108&lt;&gt;""), AD108, IF(AND($C107=$C109, AD109&lt;&gt;""), AD109, IF(AND($C107=$C110, AD110&lt;&gt;""), AD110, IF(AND($C107=$C111, AD111&lt;&gt;""), AD111, "")))))</f>
        <v>BT-196(BT-5422)-Lot-Language</v>
      </c>
      <c r="AE107" s="90" t="str">
        <f>IF(TMInput!AD107&lt;&gt;"", TMInput!AD107, IF(AND($C107=$C108, AE108&lt;&gt;""), AE108, IF(AND($C107=$C109, AE109&lt;&gt;""), AE109, IF(AND($C107=$C110, AE110&lt;&gt;""), AE110, IF(AND($C107=$C111, AE111&lt;&gt;""), AE111, "")))))</f>
        <v>Language of Unpublished Justification Description of MG-NonPublishedInformation under ND-LotAwardCriterionNumberFixUnpublish</v>
      </c>
    </row>
    <row r="108">
      <c r="A108" s="85" t="b">
        <f t="shared" si="1"/>
        <v>0</v>
      </c>
      <c r="B108" s="90" t="str">
        <f>IF(AND(TMInput!A108="",$C108&lt;&gt;""),B107,TMInput!A108)</f>
        <v>ND-LotAwardCriterionNumberFixUnpublish_v1.8+.rml.ttl</v>
      </c>
      <c r="C108" s="90" t="str">
        <f>TMInput!B108</f>
        <v>tedm:MG-NonPublishedInformation-ND-LotAwardCriterionNumberFixUnpublish</v>
      </c>
      <c r="D108" s="85" t="str">
        <f>IF(TMInput!C108&lt;&gt;"", TMInput!C108, IF(AND($C108=$C109, D109&lt;&gt;""), D109, IF(AND($C108=$C110, D110&lt;&gt;""), D110, IF(AND($C108=$C111, D111&lt;&gt;""), D111, IF(AND($C108=$C112, D112&lt;&gt;""), D112, "")))))</f>
        <v>MG-NonPublishedInformation</v>
      </c>
      <c r="E108" s="90" t="str">
        <f>IF(TMInput!D108&lt;&gt;"",TMInput!D108,IF(AND($C108=$C109, E109&lt;&gt;""),E109, IF(AND($C108=$C110, E110&lt;&gt;""), E110,"")))</f>
        <v/>
      </c>
      <c r="F108" s="90" t="str">
        <f>IF(TMInput!E108&lt;&gt;"",TMInput!E108,IF(AND($C108=$C109, F109&lt;&gt;""),F109, IF(AND($C108=$C110, F110&lt;&gt;""), F110,"")))</f>
        <v/>
      </c>
      <c r="G108" s="85" t="str">
        <f>IF(TMInput!F108&lt;&gt;"",TMInput!F108,IF(AND($C108=$C109, G109&lt;&gt;""),G109, IF(AND($C108=$C110, G110&lt;&gt;""), G110,"")))</f>
        <v/>
      </c>
      <c r="H108" s="87" t="str">
        <f>TMInput!G108</f>
        <v>1.8</v>
      </c>
      <c r="I108" s="87" t="str">
        <f>TMInput!H108</f>
        <v/>
      </c>
      <c r="J108" s="90" t="b">
        <f>IF(TMInput!$A108="",J107,TMInput!I108)</f>
        <v>1</v>
      </c>
      <c r="K108" s="85" t="str">
        <f>IF(TMInput!J108&lt;&gt;"",TMInput!J108,IF(AND($C108=$C109, K109&lt;&gt;""),K109, IF(AND($C108=$C110, K110&lt;&gt;""), K110,"")))</f>
        <v>MG-AwardCriterion-specifiesProcurementCriterion-Lot</v>
      </c>
      <c r="L108" s="85" t="str">
        <f>IF(TMInput!K108&lt;&gt;"",TMInput!K108,IF(AND($C108=$C109, L109&lt;&gt;""),L109, IF(AND($C108=$C110, L110&lt;&gt;""), L110,"")))</f>
        <v>ND-LotAwardFixedCriterionParameter</v>
      </c>
      <c r="M108" s="90" t="str">
        <f>IF(TMInput!L108&lt;&gt;"",TMInput!L108,IF(AND($C108=$C109, M109&lt;&gt;""),M109, IF(AND($C108=$C110, M110&lt;&gt;""), M110,"")))</f>
        <v>ND-LotAwardCriterionNumberFixUnpublish (concernsMaskedObject)</v>
      </c>
      <c r="N108" s="90" t="str">
        <f>IF(TMInput!M108&lt;&gt;"",TMInput!M108,IF(AND($C108=$C109, N109&lt;&gt;""),N109, IF(AND($C108=$C110, N110&lt;&gt;""), N110,"")))</f>
        <v>Connection from NonPublishedInformation to AwardCriterion under MG-AwardCriterion-specifiesProcurementCriterion-Lot_ND-LotAwardFixedCriterionParameter</v>
      </c>
      <c r="O108" s="90" t="str">
        <f>IF(TMInput!N108&lt;&gt;"",TMInput!N108,IF(AND($C108=$C109, O109&lt;&gt;""),O109, IF(AND($C108=$C110, O110&lt;&gt;""), O110,"")))</f>
        <v>tedm:MG-AwardCriterion-specifiesProcurementCriterion-Lot_ND-LotAwardFixedCriterionParameter</v>
      </c>
      <c r="P108" s="85" t="str">
        <f>IF(TMInput!O108&lt;&gt;"",TMInput!O108,IF(AND($C108=$C109, P109&lt;&gt;""),P109, IF(AND($C108=$C110, P110&lt;&gt;""), P110,"")))</f>
        <v>efac:FieldsPrivacy</v>
      </c>
      <c r="Q108" s="90" t="str">
        <f>IF(TMInput!P108&lt;&gt;"",TMInput!P108,IF(AND($C108=$C109, Q109&lt;&gt;""),Q109, IF(AND($C108=$C110, Q110&lt;&gt;""), Q110,"")))</f>
        <v>..</v>
      </c>
      <c r="R108" s="90" t="str">
        <f>IF(TMInput!Q108&lt;&gt;"", TMInput!Q108, IF(AND(OR($C108&amp;$H108=$C109&amp;$H109, $C108&amp;$I108=$C109&amp;$I109), R109&lt;&gt;""), R109, IF(AND(OR($C108&amp;$H108=$C110&amp;$H110, $C108&amp;$I108=$C110&amp;$I110), R110&lt;&gt;""), R110, IF(AND(OR($C108&amp;$H108=$C111&amp;$H111, $C108&amp;$I108=$C111&amp;$I111), R111&lt;&gt;""), R111, IF(AND(OR($C108&amp;$H108=$C112&amp;$H112, $C108&amp;$I108=$C112&amp;$I112), R112&lt;&gt;""), R112, "")))))</f>
        <v>BT-195(BT-5422)-Lot</v>
      </c>
      <c r="S108" s="90" t="str">
        <f>IF(TMInput!R108&lt;&gt;"", TMInput!R108, IF(AND(OR($C108&amp;$H108=$C109&amp;$H109, $C108&amp;$I108=$C109&amp;$I109), S109&lt;&gt;""), S109, IF(AND(OR($C108&amp;$H108=$C110&amp;$H110, $C108&amp;$I108=$C110&amp;$I110), S110&lt;&gt;""), S110, IF(AND(OR($C108&amp;$H108=$C111&amp;$H111, $C108&amp;$I108=$C111&amp;$I111), S111&lt;&gt;""), S111, IF(AND(OR($C108&amp;$H108=$C112&amp;$H112, $C108&amp;$I108=$C112&amp;$I112), S112&lt;&gt;""), S112, "")))))</f>
        <v>The field BT-195(BT-5422)-Lot, Unpublished Identifier, specifies information to generate the URI of the masked property</v>
      </c>
      <c r="T108" s="90" t="str">
        <f>IF(TMInput!S108&lt;&gt;"", TMInput!S108, IF(AND(OR($C108&amp;$H108=$C109&amp;$H109, $C108&amp;$I108=$C109&amp;$I109), T109&lt;&gt;""), T109, IF(AND(OR($C108&amp;$H108=$C110&amp;$H110, $C108&amp;$I108=$C110&amp;$I110), T110&lt;&gt;""), T110, IF(AND(OR($C108&amp;$H108=$C111&amp;$H111, $C108&amp;$I108=$C111&amp;$I111), T111&lt;&gt;""), T111, IF(AND(OR($C108&amp;$H108=$C112&amp;$H112, $C108&amp;$I108=$C112&amp;$I112), T112&lt;&gt;""), T112, "")))))</f>
        <v>efbc:FieldIdentifierCode/text() = 'awa-cri-fix'</v>
      </c>
      <c r="U108" s="92" t="str">
        <f>IF(TMInput!T108&lt;&gt;"", TMInput!T108, IF(AND($C108=$C109, U109&lt;&gt;""), U109, IF(AND($C108=$C110, U110&lt;&gt;""), U110, IF(AND($C108=$C111, U111&lt;&gt;""), U111, IF(AND($C108=$C112, U112&lt;&gt;""), U112, "")))))</f>
        <v>http://data.europa.eu/a4g/ontology#hasFixedValueType</v>
      </c>
      <c r="V108" s="90" t="str">
        <f>IF(TMInput!U108&lt;&gt;"", TMInput!U108, IF(AND($C108=$C109, V109&lt;&gt;""), V109, IF(AND($C108=$C110, V110&lt;&gt;""), V110, IF(AND($C108=$C111, V111&lt;&gt;""), V111, IF(AND($C108=$C112, V112&lt;&gt;""), V112, "")))))</f>
        <v>BT-197(BT-5422)-Lot</v>
      </c>
      <c r="W108" s="90" t="str">
        <f>IF(TMInput!V108&lt;&gt;"", TMInput!V108, IF(AND($C108=$C109, W109&lt;&gt;""), W109, IF(AND($C108=$C110, W110&lt;&gt;""), W110, IF(AND($C108=$C111, W111&lt;&gt;""), W111, IF(AND($C108=$C112, W112&lt;&gt;""), W112, "")))))</f>
        <v>In BT-197(BT-5422)-Lot, Unpublished Justification Code, we link to the at-voc:non-publication-justification controlled list</v>
      </c>
      <c r="X108" s="90" t="str">
        <f>IF(TMInput!W108&lt;&gt;"", TMInput!W108, IF(AND($C108=$C109, X109&lt;&gt;""), X109, IF(AND($C108=$C110, X110&lt;&gt;""), X110, IF(AND($C108=$C111, X111&lt;&gt;""), X111, IF(AND($C108=$C112, X112&lt;&gt;""), X112, "")))))</f>
        <v>BT-198(BT-5422)-Lot</v>
      </c>
      <c r="Y108" s="90" t="str">
        <f>IF(TMInput!X108&lt;&gt;"", TMInput!X108, IF(AND($C108=$C109, Y109&lt;&gt;""), Y109, IF(AND($C108=$C110, Y110&lt;&gt;""), Y110, IF(AND($C108=$C111, Y111&lt;&gt;""), Y111, IF(AND($C108=$C112, Y112&lt;&gt;""), Y112, "")))))</f>
        <v>Unpublished Accessibility Date (Unpublished Access Date below SDK 1.6)</v>
      </c>
      <c r="Z108" s="90" t="str">
        <f>IF(TMInput!Y108&lt;&gt;"", TMInput!Y108, IF(AND($C108=$C109, Z109&lt;&gt;""), Z109, IF(AND($C108=$C110, Z110&lt;&gt;""), Z110, IF(AND($C108=$C111, Z111&lt;&gt;""), Z111, IF(AND($C108=$C112, Z112&lt;&gt;""), Z112, "")))))</f>
        <v>tedm:MG-langString-hasConfidentialityJustification--NonPublishedInformation-ND-LotAwardCriterionNumberFixUnpublish</v>
      </c>
      <c r="AA108" s="90" t="str">
        <f>IF(TMInput!Z108&lt;&gt;"", TMInput!Z108, IF(AND($C108=$C109, AA109&lt;&gt;""), AA109, IF(AND($C108=$C110, AA110&lt;&gt;""), AA110, IF(AND($C108=$C111, AA111&lt;&gt;""), AA111, IF(AND($C108=$C112, AA112&lt;&gt;""), AA112, "")))))</f>
        <v/>
      </c>
      <c r="AB108" s="90" t="str">
        <f>IF(TMInput!AA108&lt;&gt;"", TMInput!AA108, IF(AND($C108=$C109, AB109&lt;&gt;""), AB109, IF(AND($C108=$C110, AB110&lt;&gt;""), AB110, IF(AND($C108=$C111, AB111&lt;&gt;""), AB111, IF(AND($C108=$C112, AB112&lt;&gt;""), AB112, "")))))</f>
        <v>BT-196(BT-5422)-Lot</v>
      </c>
      <c r="AC108" s="90" t="str">
        <f>IF(TMInput!AB108&lt;&gt;"", TMInput!AB108, IF(AND($C108=$C109, AC109&lt;&gt;""), AC109, IF(AND($C108=$C110, AC110&lt;&gt;""), AC110, IF(AND($C108=$C111, AC111&lt;&gt;""), AC111, IF(AND($C108=$C112, AC112&lt;&gt;""), AC112, "")))))</f>
        <v>Unpublished Justification Description of MG-NonPublishedInformation under ND-LotAwardCriterionNumberFixUnpublish</v>
      </c>
      <c r="AD108" s="90" t="str">
        <f>IF(TMInput!AC108&lt;&gt;"", TMInput!AC108, IF(AND($C108=$C109, AD109&lt;&gt;""), AD109, IF(AND($C108=$C110, AD110&lt;&gt;""), AD110, IF(AND($C108=$C111, AD111&lt;&gt;""), AD111, IF(AND($C108=$C112, AD112&lt;&gt;""), AD112, "")))))</f>
        <v>BT-196(BT-5422)-Lot-Language</v>
      </c>
      <c r="AE108" s="90" t="str">
        <f>IF(TMInput!AD108&lt;&gt;"", TMInput!AD108, IF(AND($C108=$C109, AE109&lt;&gt;""), AE109, IF(AND($C108=$C110, AE110&lt;&gt;""), AE110, IF(AND($C108=$C111, AE111&lt;&gt;""), AE111, IF(AND($C108=$C112, AE112&lt;&gt;""), AE112, "")))))</f>
        <v>Language of Unpublished Justification Description of MG-NonPublishedInformation under ND-LotAwardCriterionNumberFixUnpublish</v>
      </c>
    </row>
    <row r="109">
      <c r="A109" s="85" t="b">
        <f t="shared" si="1"/>
        <v>0</v>
      </c>
      <c r="B109" s="90" t="str">
        <f>IF(AND(TMInput!A109="",$C109&lt;&gt;""),B108,TMInput!A109)</f>
        <v>ND-LotAwardCriterionNumberFixUnpublish_v1.8+.rml.ttl</v>
      </c>
      <c r="C109" s="90" t="str">
        <f>TMInput!B109</f>
        <v>tedm:MG-NonPublishedInformation-ND-LotAwardCriterionNumberFixUnpublish</v>
      </c>
      <c r="D109" s="85" t="str">
        <f>IF(TMInput!C109&lt;&gt;"", TMInput!C109, IF(AND($C109=$C110, D110&lt;&gt;""), D110, IF(AND($C109=$C111, D111&lt;&gt;""), D111, IF(AND($C109=$C112, D112&lt;&gt;""), D112, IF(AND($C109=$C113, D113&lt;&gt;""), D113, "")))))</f>
        <v>MG-NonPublishedInformation</v>
      </c>
      <c r="E109" s="90" t="str">
        <f>IF(TMInput!D109&lt;&gt;"",TMInput!D109,IF(AND($C109=$C110, E110&lt;&gt;""),E110, IF(AND($C109=$C111, E111&lt;&gt;""), E111,"")))</f>
        <v/>
      </c>
      <c r="F109" s="90" t="str">
        <f>IF(TMInput!E109&lt;&gt;"",TMInput!E109,IF(AND($C109=$C110, F110&lt;&gt;""),F110, IF(AND($C109=$C111, F111&lt;&gt;""), F111,"")))</f>
        <v/>
      </c>
      <c r="G109" s="85" t="str">
        <f>IF(TMInput!F109&lt;&gt;"",TMInput!F109,IF(AND($C109=$C110, G110&lt;&gt;""),G110, IF(AND($C109=$C111, G111&lt;&gt;""), G111,"")))</f>
        <v/>
      </c>
      <c r="H109" s="87" t="str">
        <f>TMInput!G109</f>
        <v>1.4</v>
      </c>
      <c r="I109" s="87" t="str">
        <f>TMInput!H109</f>
        <v/>
      </c>
      <c r="J109" s="90" t="b">
        <f>IF(TMInput!$A109="",J108,TMInput!I109)</f>
        <v>1</v>
      </c>
      <c r="K109" s="85" t="str">
        <f>IF(TMInput!J109&lt;&gt;"",TMInput!J109,IF(AND($C109=$C110, K110&lt;&gt;""),K110, IF(AND($C109=$C111, K111&lt;&gt;""), K111,"")))</f>
        <v/>
      </c>
      <c r="L109" s="85" t="str">
        <f>IF(TMInput!K109&lt;&gt;"",TMInput!K109,IF(AND($C109=$C110, L110&lt;&gt;""),L110, IF(AND($C109=$C111, L111&lt;&gt;""), L111,"")))</f>
        <v/>
      </c>
      <c r="M109" s="90" t="str">
        <f>IF(TMInput!L109&lt;&gt;"",TMInput!L109,IF(AND($C109=$C110, M110&lt;&gt;""),M110, IF(AND($C109=$C111, M111&lt;&gt;""), M111,"")))</f>
        <v/>
      </c>
      <c r="N109" s="90" t="str">
        <f>IF(TMInput!M109&lt;&gt;"",TMInput!M109,IF(AND($C109=$C110, N110&lt;&gt;""),N110, IF(AND($C109=$C111, N111&lt;&gt;""), N111,"")))</f>
        <v/>
      </c>
      <c r="O109" s="90" t="str">
        <f>IF(TMInput!N109&lt;&gt;"",TMInput!N109,IF(AND($C109=$C110, O110&lt;&gt;""),O110, IF(AND($C109=$C111, O111&lt;&gt;""), O111,"")))</f>
        <v/>
      </c>
      <c r="P109" s="85" t="str">
        <f>IF(TMInput!O109&lt;&gt;"",TMInput!O109,IF(AND($C109=$C110, P110&lt;&gt;""),P110, IF(AND($C109=$C111, P111&lt;&gt;""), P111,"")))</f>
        <v/>
      </c>
      <c r="Q109" s="90" t="str">
        <f>IF(TMInput!P109&lt;&gt;"",TMInput!P109,IF(AND($C109=$C110, Q110&lt;&gt;""),Q110, IF(AND($C109=$C111, Q111&lt;&gt;""), Q111,"")))</f>
        <v/>
      </c>
      <c r="R109" s="90" t="str">
        <f>IF(TMInput!Q109&lt;&gt;"", TMInput!Q109, IF(AND(OR($C109&amp;$H109=$C110&amp;$H110, $C109&amp;$I109=$C110&amp;$I110), R110&lt;&gt;""), R110, IF(AND(OR($C109&amp;$H109=$C111&amp;$H111, $C109&amp;$I109=$C111&amp;$I111), R111&lt;&gt;""), R111, IF(AND(OR($C109&amp;$H109=$C112&amp;$H112, $C109&amp;$I109=$C112&amp;$I112), R112&lt;&gt;""), R112, IF(AND(OR($C109&amp;$H109=$C113&amp;$H113, $C109&amp;$I109=$C113&amp;$I113), R113&lt;&gt;""), R113, "")))))</f>
        <v>BT-195(BT-5422)-Lot</v>
      </c>
      <c r="S109" s="90" t="str">
        <f>IF(TMInput!R109&lt;&gt;"", TMInput!R109, IF(AND(OR($C109&amp;$H109=$C110&amp;$H110, $C109&amp;$I109=$C110&amp;$I110), S110&lt;&gt;""), S110, IF(AND(OR($C109&amp;$H109=$C111&amp;$H111, $C109&amp;$I109=$C111&amp;$I111), S111&lt;&gt;""), S111, IF(AND(OR($C109&amp;$H109=$C112&amp;$H112, $C109&amp;$I109=$C112&amp;$I112), S112&lt;&gt;""), S112, IF(AND(OR($C109&amp;$H109=$C113&amp;$H113, $C109&amp;$I109=$C113&amp;$I113), S113&lt;&gt;""), S113, "")))))</f>
        <v>The field BT-195(BT-5422)-Lot, Unpublished Identifier, specifies information to generate the URI of the masked property</v>
      </c>
      <c r="T109" s="90" t="str">
        <f>IF(TMInput!S109&lt;&gt;"", TMInput!S109, IF(AND(OR($C109&amp;$H109=$C110&amp;$H110, $C109&amp;$I109=$C110&amp;$I110), T110&lt;&gt;""), T110, IF(AND(OR($C109&amp;$H109=$C111&amp;$H111, $C109&amp;$I109=$C111&amp;$I111), T111&lt;&gt;""), T111, IF(AND(OR($C109&amp;$H109=$C112&amp;$H112, $C109&amp;$I109=$C112&amp;$I112), T112&lt;&gt;""), T112, IF(AND(OR($C109&amp;$H109=$C113&amp;$H113, $C109&amp;$I109=$C113&amp;$I113), T113&lt;&gt;""), T113, "")))))</f>
        <v>efbc:FieldIdentifierCode/text() = 'awa-cri-fix'</v>
      </c>
      <c r="U109" s="92" t="str">
        <f>IF(TMInput!T109&lt;&gt;"", TMInput!T109, IF(AND($C109=$C110, U110&lt;&gt;""), U110, IF(AND($C109=$C111, U111&lt;&gt;""), U111, IF(AND($C109=$C112, U112&lt;&gt;""), U112, IF(AND($C109=$C113, U113&lt;&gt;""), U113, "")))))</f>
        <v>http://data.europa.eu/a4g/ontology#hasFixedValueType</v>
      </c>
      <c r="V109" s="90" t="str">
        <f>IF(TMInput!U109&lt;&gt;"", TMInput!U109, IF(AND($C109=$C110, V110&lt;&gt;""), V110, IF(AND($C109=$C111, V111&lt;&gt;""), V111, IF(AND($C109=$C112, V112&lt;&gt;""), V112, IF(AND($C109=$C113, V113&lt;&gt;""), V113, "")))))</f>
        <v>BT-197(BT-5422)-Lot</v>
      </c>
      <c r="W109" s="90" t="str">
        <f>IF(TMInput!V109&lt;&gt;"", TMInput!V109, IF(AND($C109=$C110, W110&lt;&gt;""), W110, IF(AND($C109=$C111, W111&lt;&gt;""), W111, IF(AND($C109=$C112, W112&lt;&gt;""), W112, IF(AND($C109=$C113, W113&lt;&gt;""), W113, "")))))</f>
        <v>In BT-197(BT-5422)-Lot, Unpublished Justification Code, we link to the at-voc:non-publication-justification controlled list</v>
      </c>
      <c r="X109" s="90" t="str">
        <f>IF(TMInput!W109&lt;&gt;"", TMInput!W109, IF(AND($C109=$C110, X110&lt;&gt;""), X110, IF(AND($C109=$C111, X111&lt;&gt;""), X111, IF(AND($C109=$C112, X112&lt;&gt;""), X112, IF(AND($C109=$C113, X113&lt;&gt;""), X113, "")))))</f>
        <v>BT-198(BT-5422)-Lot</v>
      </c>
      <c r="Y109" s="90" t="str">
        <f>IF(TMInput!X109&lt;&gt;"", TMInput!X109, IF(AND($C109=$C110, Y110&lt;&gt;""), Y110, IF(AND($C109=$C111, Y111&lt;&gt;""), Y111, IF(AND($C109=$C112, Y112&lt;&gt;""), Y112, IF(AND($C109=$C113, Y113&lt;&gt;""), Y113, "")))))</f>
        <v>Unpublished Accessibility Date (Unpublished Access Date below SDK 1.6)</v>
      </c>
      <c r="Z109" s="90" t="str">
        <f>IF(TMInput!Y109&lt;&gt;"", TMInput!Y109, IF(AND($C109=$C110, Z110&lt;&gt;""), Z110, IF(AND($C109=$C111, Z111&lt;&gt;""), Z111, IF(AND($C109=$C112, Z112&lt;&gt;""), Z112, IF(AND($C109=$C113, Z113&lt;&gt;""), Z113, "")))))</f>
        <v>tedm:MG-langString-hasConfidentialityJustification--NonPublishedInformation-ND-LotAwardCriterionNumberFixUnpublish</v>
      </c>
      <c r="AA109" s="90" t="str">
        <f>IF(TMInput!Z109&lt;&gt;"", TMInput!Z109, IF(AND($C109=$C110, AA110&lt;&gt;""), AA110, IF(AND($C109=$C111, AA111&lt;&gt;""), AA111, IF(AND($C109=$C112, AA112&lt;&gt;""), AA112, IF(AND($C109=$C113, AA113&lt;&gt;""), AA113, "")))))</f>
        <v/>
      </c>
      <c r="AB109" s="90" t="str">
        <f>IF(TMInput!AA109&lt;&gt;"", TMInput!AA109, IF(AND($C109=$C110, AB110&lt;&gt;""), AB110, IF(AND($C109=$C111, AB111&lt;&gt;""), AB111, IF(AND($C109=$C112, AB112&lt;&gt;""), AB112, IF(AND($C109=$C113, AB113&lt;&gt;""), AB113, "")))))</f>
        <v>BT-196(BT-5422)-Lot</v>
      </c>
      <c r="AC109" s="90" t="str">
        <f>IF(TMInput!AB109&lt;&gt;"", TMInput!AB109, IF(AND($C109=$C110, AC110&lt;&gt;""), AC110, IF(AND($C109=$C111, AC111&lt;&gt;""), AC111, IF(AND($C109=$C112, AC112&lt;&gt;""), AC112, IF(AND($C109=$C113, AC113&lt;&gt;""), AC113, "")))))</f>
        <v>Unpublished Justification Description of MG-NonPublishedInformation under ND-LotAwardCriterionNumberFixUnpublish</v>
      </c>
      <c r="AD109" s="90" t="str">
        <f>IF(TMInput!AC109&lt;&gt;"", TMInput!AC109, IF(AND($C109=$C110, AD110&lt;&gt;""), AD110, IF(AND($C109=$C111, AD111&lt;&gt;""), AD111, IF(AND($C109=$C112, AD112&lt;&gt;""), AD112, IF(AND($C109=$C113, AD113&lt;&gt;""), AD113, "")))))</f>
        <v>BT-196(BT-5422)-Lot-Language</v>
      </c>
      <c r="AE109" s="90" t="str">
        <f>IF(TMInput!AD109&lt;&gt;"", TMInput!AD109, IF(AND($C109=$C110, AE110&lt;&gt;""), AE110, IF(AND($C109=$C111, AE111&lt;&gt;""), AE111, IF(AND($C109=$C112, AE112&lt;&gt;""), AE112, IF(AND($C109=$C113, AE113&lt;&gt;""), AE113, "")))))</f>
        <v>Language of Unpublished Justification Description of MG-NonPublishedInformation under ND-LotAwardCriterionNumberFixUnpublish</v>
      </c>
    </row>
    <row r="110">
      <c r="A110" s="85" t="b">
        <f t="shared" si="1"/>
        <v>0</v>
      </c>
      <c r="B110" s="90" t="str">
        <f>IF(AND(TMInput!A110="",$C110&lt;&gt;""),B109,TMInput!A110)</f>
        <v>ND-LotAwardCriterionNumberFixUnpublish_v1.8+.rml.ttl</v>
      </c>
      <c r="C110" s="90" t="str">
        <f>TMInput!B110</f>
        <v>tedm:MG-NonPublishedInformation-ND-LotAwardCriterionNumberFixUnpublish</v>
      </c>
      <c r="D110" s="85" t="str">
        <f>IF(TMInput!C110&lt;&gt;"", TMInput!C110, IF(AND($C110=$C111, D111&lt;&gt;""), D111, IF(AND($C110=$C112, D112&lt;&gt;""), D112, IF(AND($C110=$C113, D113&lt;&gt;""), D113, IF(AND($C110=$C114, D114&lt;&gt;""), D114, "")))))</f>
        <v/>
      </c>
      <c r="E110" s="90" t="str">
        <f>IF(TMInput!D110&lt;&gt;"",TMInput!D110,IF(AND($C110=$C111, E111&lt;&gt;""),E111, IF(AND($C110=$C112, E112&lt;&gt;""), E112,"")))</f>
        <v/>
      </c>
      <c r="F110" s="90" t="str">
        <f>IF(TMInput!E110&lt;&gt;"",TMInput!E110,IF(AND($C110=$C111, F111&lt;&gt;""),F111, IF(AND($C110=$C112, F112&lt;&gt;""), F112,"")))</f>
        <v/>
      </c>
      <c r="G110" s="85" t="str">
        <f>IF(TMInput!F110&lt;&gt;"",TMInput!F110,IF(AND($C110=$C111, G111&lt;&gt;""),G111, IF(AND($C110=$C112, G112&lt;&gt;""), G112,"")))</f>
        <v/>
      </c>
      <c r="H110" s="87" t="str">
        <f>TMInput!G110</f>
        <v>1.4</v>
      </c>
      <c r="I110" s="87" t="str">
        <f>TMInput!H110</f>
        <v/>
      </c>
      <c r="J110" s="90" t="b">
        <f>IF(TMInput!$A110="",J109,TMInput!I110)</f>
        <v>1</v>
      </c>
      <c r="K110" s="85" t="str">
        <f>IF(TMInput!J110&lt;&gt;"",TMInput!J110,IF(AND($C110=$C111, K111&lt;&gt;""),K111, IF(AND($C110=$C112, K112&lt;&gt;""), K112,"")))</f>
        <v/>
      </c>
      <c r="L110" s="85" t="str">
        <f>IF(TMInput!K110&lt;&gt;"",TMInput!K110,IF(AND($C110=$C111, L111&lt;&gt;""),L111, IF(AND($C110=$C112, L112&lt;&gt;""), L112,"")))</f>
        <v/>
      </c>
      <c r="M110" s="90" t="str">
        <f>IF(TMInput!L110&lt;&gt;"",TMInput!L110,IF(AND($C110=$C111, M111&lt;&gt;""),M111, IF(AND($C110=$C112, M112&lt;&gt;""), M112,"")))</f>
        <v/>
      </c>
      <c r="N110" s="90" t="str">
        <f>IF(TMInput!M110&lt;&gt;"",TMInput!M110,IF(AND($C110=$C111, N111&lt;&gt;""),N111, IF(AND($C110=$C112, N112&lt;&gt;""), N112,"")))</f>
        <v/>
      </c>
      <c r="O110" s="90" t="str">
        <f>IF(TMInput!N110&lt;&gt;"",TMInput!N110,IF(AND($C110=$C111, O111&lt;&gt;""),O111, IF(AND($C110=$C112, O112&lt;&gt;""), O112,"")))</f>
        <v/>
      </c>
      <c r="P110" s="85" t="str">
        <f>IF(TMInput!O110&lt;&gt;"",TMInput!O110,IF(AND($C110=$C111, P111&lt;&gt;""),P111, IF(AND($C110=$C112, P112&lt;&gt;""), P112,"")))</f>
        <v/>
      </c>
      <c r="Q110" s="90" t="str">
        <f>IF(TMInput!P110&lt;&gt;"",TMInput!P110,IF(AND($C110=$C111, Q111&lt;&gt;""),Q111, IF(AND($C110=$C112, Q112&lt;&gt;""), Q112,"")))</f>
        <v/>
      </c>
      <c r="R110" s="90" t="str">
        <f>IF(TMInput!Q110&lt;&gt;"", TMInput!Q110, IF(AND(OR($C110&amp;$H110=$C111&amp;$H111, $C110&amp;$I110=$C111&amp;$I111), R111&lt;&gt;""), R111, IF(AND(OR($C110&amp;$H110=$C112&amp;$H112, $C110&amp;$I110=$C112&amp;$I112), R112&lt;&gt;""), R112, IF(AND(OR($C110&amp;$H110=$C113&amp;$H113, $C110&amp;$I110=$C113&amp;$I113), R113&lt;&gt;""), R113, IF(AND(OR($C110&amp;$H110=$C114&amp;$H114, $C110&amp;$I110=$C114&amp;$I114), R114&lt;&gt;""), R114, "")))))</f>
        <v/>
      </c>
      <c r="S110" s="90" t="str">
        <f>IF(TMInput!R110&lt;&gt;"", TMInput!R110, IF(AND(OR($C110&amp;$H110=$C111&amp;$H111, $C110&amp;$I110=$C111&amp;$I111), S111&lt;&gt;""), S111, IF(AND(OR($C110&amp;$H110=$C112&amp;$H112, $C110&amp;$I110=$C112&amp;$I112), S112&lt;&gt;""), S112, IF(AND(OR($C110&amp;$H110=$C113&amp;$H113, $C110&amp;$I110=$C113&amp;$I113), S113&lt;&gt;""), S113, IF(AND(OR($C110&amp;$H110=$C114&amp;$H114, $C110&amp;$I110=$C114&amp;$I114), S114&lt;&gt;""), S114, "")))))</f>
        <v/>
      </c>
      <c r="T110" s="90" t="str">
        <f>IF(TMInput!S110&lt;&gt;"", TMInput!S110, IF(AND(OR($C110&amp;$H110=$C111&amp;$H111, $C110&amp;$I110=$C111&amp;$I111), T111&lt;&gt;""), T111, IF(AND(OR($C110&amp;$H110=$C112&amp;$H112, $C110&amp;$I110=$C112&amp;$I112), T112&lt;&gt;""), T112, IF(AND(OR($C110&amp;$H110=$C113&amp;$H113, $C110&amp;$I110=$C113&amp;$I113), T113&lt;&gt;""), T113, IF(AND(OR($C110&amp;$H110=$C114&amp;$H114, $C110&amp;$I110=$C114&amp;$I114), T114&lt;&gt;""), T114, "")))))</f>
        <v/>
      </c>
      <c r="U110" s="90" t="str">
        <f>IF(TMInput!T110&lt;&gt;"", TMInput!T110, IF(AND($C110=$C111, U111&lt;&gt;""), U111, IF(AND($C110=$C112, U112&lt;&gt;""), U112, IF(AND($C110=$C113, U113&lt;&gt;""), U113, IF(AND($C110=$C114, U114&lt;&gt;""), U114, "")))))</f>
        <v/>
      </c>
      <c r="V110" s="90" t="str">
        <f>IF(TMInput!U110&lt;&gt;"", TMInput!U110, IF(AND($C110=$C111, V111&lt;&gt;""), V111, IF(AND($C110=$C112, V112&lt;&gt;""), V112, IF(AND($C110=$C113, V113&lt;&gt;""), V113, IF(AND($C110=$C114, V114&lt;&gt;""), V114, "")))))</f>
        <v>BT-197(BT-5422)-Lot</v>
      </c>
      <c r="W110" s="90" t="str">
        <f>IF(TMInput!V110&lt;&gt;"", TMInput!V110, IF(AND($C110=$C111, W111&lt;&gt;""), W111, IF(AND($C110=$C112, W112&lt;&gt;""), W112, IF(AND($C110=$C113, W113&lt;&gt;""), W113, IF(AND($C110=$C114, W114&lt;&gt;""), W114, "")))))</f>
        <v>In BT-197(BT-5422)-Lot, Unpublished Justification Code, we link to the at-voc:non-publication-justification controlled list</v>
      </c>
      <c r="X110" s="90" t="str">
        <f>IF(TMInput!W110&lt;&gt;"", TMInput!W110, IF(AND($C110=$C111, X111&lt;&gt;""), X111, IF(AND($C110=$C112, X112&lt;&gt;""), X112, IF(AND($C110=$C113, X113&lt;&gt;""), X113, IF(AND($C110=$C114, X114&lt;&gt;""), X114, "")))))</f>
        <v>BT-198(BT-5422)-Lot</v>
      </c>
      <c r="Y110" s="90" t="str">
        <f>IF(TMInput!X110&lt;&gt;"", TMInput!X110, IF(AND($C110=$C111, Y111&lt;&gt;""), Y111, IF(AND($C110=$C112, Y112&lt;&gt;""), Y112, IF(AND($C110=$C113, Y113&lt;&gt;""), Y113, IF(AND($C110=$C114, Y114&lt;&gt;""), Y114, "")))))</f>
        <v>Unpublished Accessibility Date (Unpublished Access Date below SDK 1.6)</v>
      </c>
      <c r="Z110" s="90" t="str">
        <f>IF(TMInput!Y110&lt;&gt;"", TMInput!Y110, IF(AND($C110=$C111, Z111&lt;&gt;""), Z111, IF(AND($C110=$C112, Z112&lt;&gt;""), Z112, IF(AND($C110=$C113, Z113&lt;&gt;""), Z113, IF(AND($C110=$C114, Z114&lt;&gt;""), Z114, "")))))</f>
        <v>tedm:MG-langString-hasConfidentialityJustification--NonPublishedInformation-ND-LotAwardCriterionNumberFixUnpublish</v>
      </c>
      <c r="AA110" s="90" t="str">
        <f>IF(TMInput!Z110&lt;&gt;"", TMInput!Z110, IF(AND($C110=$C111, AA111&lt;&gt;""), AA111, IF(AND($C110=$C112, AA112&lt;&gt;""), AA112, IF(AND($C110=$C113, AA113&lt;&gt;""), AA113, IF(AND($C110=$C114, AA114&lt;&gt;""), AA114, "")))))</f>
        <v/>
      </c>
      <c r="AB110" s="90" t="str">
        <f>IF(TMInput!AA110&lt;&gt;"", TMInput!AA110, IF(AND($C110=$C111, AB111&lt;&gt;""), AB111, IF(AND($C110=$C112, AB112&lt;&gt;""), AB112, IF(AND($C110=$C113, AB113&lt;&gt;""), AB113, IF(AND($C110=$C114, AB114&lt;&gt;""), AB114, "")))))</f>
        <v>BT-196(BT-5422)-Lot</v>
      </c>
      <c r="AC110" s="90" t="str">
        <f>IF(TMInput!AB110&lt;&gt;"", TMInput!AB110, IF(AND($C110=$C111, AC111&lt;&gt;""), AC111, IF(AND($C110=$C112, AC112&lt;&gt;""), AC112, IF(AND($C110=$C113, AC113&lt;&gt;""), AC113, IF(AND($C110=$C114, AC114&lt;&gt;""), AC114, "")))))</f>
        <v>Unpublished Justification Description of MG-NonPublishedInformation under ND-LotAwardCriterionNumberFixUnpublish</v>
      </c>
      <c r="AD110" s="90" t="str">
        <f>IF(TMInput!AC110&lt;&gt;"", TMInput!AC110, IF(AND($C110=$C111, AD111&lt;&gt;""), AD111, IF(AND($C110=$C112, AD112&lt;&gt;""), AD112, IF(AND($C110=$C113, AD113&lt;&gt;""), AD113, IF(AND($C110=$C114, AD114&lt;&gt;""), AD114, "")))))</f>
        <v>BT-196(BT-5422)-Lot-Language</v>
      </c>
      <c r="AE110" s="90" t="str">
        <f>IF(TMInput!AD110&lt;&gt;"", TMInput!AD110, IF(AND($C110=$C111, AE111&lt;&gt;""), AE111, IF(AND($C110=$C112, AE112&lt;&gt;""), AE112, IF(AND($C110=$C113, AE113&lt;&gt;""), AE113, IF(AND($C110=$C114, AE114&lt;&gt;""), AE114, "")))))</f>
        <v>Language of Unpublished Justification Description of MG-NonPublishedInformation under ND-LotAwardCriterionNumberFixUnpublish</v>
      </c>
    </row>
    <row r="111">
      <c r="A111" s="85" t="b">
        <f t="shared" si="1"/>
        <v>0</v>
      </c>
      <c r="B111" s="90" t="str">
        <f>IF(AND(TMInput!A111="",$C111&lt;&gt;""),B110,TMInput!A111)</f>
        <v>ND-LotAwardCriterionNumberFixUnpublish_v1.8+.rml.ttl</v>
      </c>
      <c r="C111" s="90" t="str">
        <f>TMInput!B111</f>
        <v>tedm:MG-NonPublishedInformation-ND-LotAwardCriterionNumberFixUnpublish</v>
      </c>
      <c r="D111" s="85" t="str">
        <f>IF(TMInput!C111&lt;&gt;"", TMInput!C111, IF(AND($C111=$C112, D112&lt;&gt;""), D112, IF(AND($C111=$C113, D113&lt;&gt;""), D113, IF(AND($C111=$C114, D114&lt;&gt;""), D114, IF(AND($C111=$C115, D115&lt;&gt;""), D115, "")))))</f>
        <v/>
      </c>
      <c r="E111" s="90" t="str">
        <f>IF(TMInput!D111&lt;&gt;"",TMInput!D111,IF(AND($C111=$C112, E112&lt;&gt;""),E112, IF(AND($C111=$C113, E113&lt;&gt;""), E113,"")))</f>
        <v/>
      </c>
      <c r="F111" s="90" t="str">
        <f>IF(TMInput!E111&lt;&gt;"",TMInput!E111,IF(AND($C111=$C112, F112&lt;&gt;""),F112, IF(AND($C111=$C113, F113&lt;&gt;""), F113,"")))</f>
        <v/>
      </c>
      <c r="G111" s="85" t="str">
        <f>IF(TMInput!F111&lt;&gt;"",TMInput!F111,IF(AND($C111=$C112, G112&lt;&gt;""),G112, IF(AND($C111=$C113, G113&lt;&gt;""), G113,"")))</f>
        <v/>
      </c>
      <c r="H111" s="87" t="str">
        <f>TMInput!G111</f>
        <v>1.4</v>
      </c>
      <c r="I111" s="87" t="str">
        <f>TMInput!H111</f>
        <v/>
      </c>
      <c r="J111" s="90" t="b">
        <f>IF(TMInput!$A111="",J110,TMInput!I111)</f>
        <v>1</v>
      </c>
      <c r="K111" s="85" t="str">
        <f>IF(TMInput!J111&lt;&gt;"",TMInput!J111,IF(AND($C111=$C112, K112&lt;&gt;""),K112, IF(AND($C111=$C113, K113&lt;&gt;""), K113,"")))</f>
        <v/>
      </c>
      <c r="L111" s="85" t="str">
        <f>IF(TMInput!K111&lt;&gt;"",TMInput!K111,IF(AND($C111=$C112, L112&lt;&gt;""),L112, IF(AND($C111=$C113, L113&lt;&gt;""), L113,"")))</f>
        <v/>
      </c>
      <c r="M111" s="90" t="str">
        <f>IF(TMInput!L111&lt;&gt;"",TMInput!L111,IF(AND($C111=$C112, M112&lt;&gt;""),M112, IF(AND($C111=$C113, M113&lt;&gt;""), M113,"")))</f>
        <v/>
      </c>
      <c r="N111" s="90" t="str">
        <f>IF(TMInput!M111&lt;&gt;"",TMInput!M111,IF(AND($C111=$C112, N112&lt;&gt;""),N112, IF(AND($C111=$C113, N113&lt;&gt;""), N113,"")))</f>
        <v/>
      </c>
      <c r="O111" s="90" t="str">
        <f>IF(TMInput!N111&lt;&gt;"",TMInput!N111,IF(AND($C111=$C112, O112&lt;&gt;""),O112, IF(AND($C111=$C113, O113&lt;&gt;""), O113,"")))</f>
        <v/>
      </c>
      <c r="P111" s="85" t="str">
        <f>IF(TMInput!O111&lt;&gt;"",TMInput!O111,IF(AND($C111=$C112, P112&lt;&gt;""),P112, IF(AND($C111=$C113, P113&lt;&gt;""), P113,"")))</f>
        <v/>
      </c>
      <c r="Q111" s="90" t="str">
        <f>IF(TMInput!P111&lt;&gt;"",TMInput!P111,IF(AND($C111=$C112, Q112&lt;&gt;""),Q112, IF(AND($C111=$C113, Q113&lt;&gt;""), Q113,"")))</f>
        <v/>
      </c>
      <c r="R111" s="90" t="str">
        <f>IF(TMInput!Q111&lt;&gt;"", TMInput!Q111, IF(AND(OR($C111&amp;$H111=$C112&amp;$H112, $C111&amp;$I111=$C112&amp;$I112), R112&lt;&gt;""), R112, IF(AND(OR($C111&amp;$H111=$C113&amp;$H113, $C111&amp;$I111=$C113&amp;$I113), R113&lt;&gt;""), R113, IF(AND(OR($C111&amp;$H111=$C114&amp;$H114, $C111&amp;$I111=$C114&amp;$I114), R114&lt;&gt;""), R114, IF(AND(OR($C111&amp;$H111=$C115&amp;$H115, $C111&amp;$I111=$C115&amp;$I115), R115&lt;&gt;""), R115, "")))))</f>
        <v/>
      </c>
      <c r="S111" s="90" t="str">
        <f>IF(TMInput!R111&lt;&gt;"", TMInput!R111, IF(AND(OR($C111&amp;$H111=$C112&amp;$H112, $C111&amp;$I111=$C112&amp;$I112), S112&lt;&gt;""), S112, IF(AND(OR($C111&amp;$H111=$C113&amp;$H113, $C111&amp;$I111=$C113&amp;$I113), S113&lt;&gt;""), S113, IF(AND(OR($C111&amp;$H111=$C114&amp;$H114, $C111&amp;$I111=$C114&amp;$I114), S114&lt;&gt;""), S114, IF(AND(OR($C111&amp;$H111=$C115&amp;$H115, $C111&amp;$I111=$C115&amp;$I115), S115&lt;&gt;""), S115, "")))))</f>
        <v/>
      </c>
      <c r="T111" s="90" t="str">
        <f>IF(TMInput!S111&lt;&gt;"", TMInput!S111, IF(AND(OR($C111&amp;$H111=$C112&amp;$H112, $C111&amp;$I111=$C112&amp;$I112), T112&lt;&gt;""), T112, IF(AND(OR($C111&amp;$H111=$C113&amp;$H113, $C111&amp;$I111=$C113&amp;$I113), T113&lt;&gt;""), T113, IF(AND(OR($C111&amp;$H111=$C114&amp;$H114, $C111&amp;$I111=$C114&amp;$I114), T114&lt;&gt;""), T114, IF(AND(OR($C111&amp;$H111=$C115&amp;$H115, $C111&amp;$I111=$C115&amp;$I115), T115&lt;&gt;""), T115, "")))))</f>
        <v/>
      </c>
      <c r="U111" s="90" t="str">
        <f>IF(TMInput!T111&lt;&gt;"", TMInput!T111, IF(AND($C111=$C112, U112&lt;&gt;""), U112, IF(AND($C111=$C113, U113&lt;&gt;""), U113, IF(AND($C111=$C114, U114&lt;&gt;""), U114, IF(AND($C111=$C115, U115&lt;&gt;""), U115, "")))))</f>
        <v/>
      </c>
      <c r="V111" s="90" t="str">
        <f>IF(TMInput!U111&lt;&gt;"", TMInput!U111, IF(AND($C111=$C112, V112&lt;&gt;""), V112, IF(AND($C111=$C113, V113&lt;&gt;""), V113, IF(AND($C111=$C114, V114&lt;&gt;""), V114, IF(AND($C111=$C115, V115&lt;&gt;""), V115, "")))))</f>
        <v>BT-197(BT-5422)-Lot</v>
      </c>
      <c r="W111" s="90" t="str">
        <f>IF(TMInput!V111&lt;&gt;"", TMInput!V111, IF(AND($C111=$C112, W112&lt;&gt;""), W112, IF(AND($C111=$C113, W113&lt;&gt;""), W113, IF(AND($C111=$C114, W114&lt;&gt;""), W114, IF(AND($C111=$C115, W115&lt;&gt;""), W115, "")))))</f>
        <v>In BT-197(BT-5422)-Lot, Unpublished Justification Code, we link to the at-voc:non-publication-justification controlled list</v>
      </c>
      <c r="X111" s="90" t="str">
        <f>IF(TMInput!W111&lt;&gt;"", TMInput!W111, IF(AND($C111=$C112, X112&lt;&gt;""), X112, IF(AND($C111=$C113, X113&lt;&gt;""), X113, IF(AND($C111=$C114, X114&lt;&gt;""), X114, IF(AND($C111=$C115, X115&lt;&gt;""), X115, "")))))</f>
        <v>BT-198(BT-5422)-Lot</v>
      </c>
      <c r="Y111" s="90" t="str">
        <f>IF(TMInput!X111&lt;&gt;"", TMInput!X111, IF(AND($C111=$C112, Y112&lt;&gt;""), Y112, IF(AND($C111=$C113, Y113&lt;&gt;""), Y113, IF(AND($C111=$C114, Y114&lt;&gt;""), Y114, IF(AND($C111=$C115, Y115&lt;&gt;""), Y115, "")))))</f>
        <v>Unpublished Accessibility Date (Unpublished Access Date below SDK 1.6)</v>
      </c>
      <c r="Z111" s="90" t="str">
        <f>IF(TMInput!Y111&lt;&gt;"", TMInput!Y111, IF(AND($C111=$C112, Z112&lt;&gt;""), Z112, IF(AND($C111=$C113, Z113&lt;&gt;""), Z113, IF(AND($C111=$C114, Z114&lt;&gt;""), Z114, IF(AND($C111=$C115, Z115&lt;&gt;""), Z115, "")))))</f>
        <v>tedm:MG-langString-hasConfidentialityJustification--NonPublishedInformation-ND-LotAwardCriterionNumberFixUnpublish</v>
      </c>
      <c r="AA111" s="90" t="str">
        <f>IF(TMInput!Z111&lt;&gt;"", TMInput!Z111, IF(AND($C111=$C112, AA112&lt;&gt;""), AA112, IF(AND($C111=$C113, AA113&lt;&gt;""), AA113, IF(AND($C111=$C114, AA114&lt;&gt;""), AA114, IF(AND($C111=$C115, AA115&lt;&gt;""), AA115, "")))))</f>
        <v/>
      </c>
      <c r="AB111" s="90" t="str">
        <f>IF(TMInput!AA111&lt;&gt;"", TMInput!AA111, IF(AND($C111=$C112, AB112&lt;&gt;""), AB112, IF(AND($C111=$C113, AB113&lt;&gt;""), AB113, IF(AND($C111=$C114, AB114&lt;&gt;""), AB114, IF(AND($C111=$C115, AB115&lt;&gt;""), AB115, "")))))</f>
        <v/>
      </c>
      <c r="AC111" s="90" t="str">
        <f>IF(TMInput!AB111&lt;&gt;"", TMInput!AB111, IF(AND($C111=$C112, AC112&lt;&gt;""), AC112, IF(AND($C111=$C113, AC113&lt;&gt;""), AC113, IF(AND($C111=$C114, AC114&lt;&gt;""), AC114, IF(AND($C111=$C115, AC115&lt;&gt;""), AC115, "")))))</f>
        <v/>
      </c>
      <c r="AD111" s="90" t="str">
        <f>IF(TMInput!AC111&lt;&gt;"", TMInput!AC111, IF(AND($C111=$C112, AD112&lt;&gt;""), AD112, IF(AND($C111=$C113, AD113&lt;&gt;""), AD113, IF(AND($C111=$C114, AD114&lt;&gt;""), AD114, IF(AND($C111=$C115, AD115&lt;&gt;""), AD115, "")))))</f>
        <v/>
      </c>
      <c r="AE111" s="90" t="str">
        <f>IF(TMInput!AD111&lt;&gt;"", TMInput!AD111, IF(AND($C111=$C112, AE112&lt;&gt;""), AE112, IF(AND($C111=$C113, AE113&lt;&gt;""), AE113, IF(AND($C111=$C114, AE114&lt;&gt;""), AE114, IF(AND($C111=$C115, AE115&lt;&gt;""), AE115, "")))))</f>
        <v/>
      </c>
    </row>
    <row r="112">
      <c r="A112" s="85" t="b">
        <f t="shared" si="1"/>
        <v>0</v>
      </c>
      <c r="B112" s="90" t="str">
        <f>IF(AND(TMInput!A112="",$C112&lt;&gt;""),B111,TMInput!A112)</f>
        <v>ND-LotAwardCriterionNumberFixUnpublish_v1.8+.rml.ttl</v>
      </c>
      <c r="C112" s="90" t="str">
        <f>TMInput!B112</f>
        <v>tedm:MG-NonPublishedInformation-ND-LotAwardCriterionNumberFixUnpublish</v>
      </c>
      <c r="D112" s="85" t="str">
        <f>IF(TMInput!C112&lt;&gt;"", TMInput!C112, IF(AND($C112=$C113, D113&lt;&gt;""), D113, IF(AND($C112=$C114, D114&lt;&gt;""), D114, IF(AND($C112=$C115, D115&lt;&gt;""), D115, IF(AND($C112=$C116, D116&lt;&gt;""), D116, "")))))</f>
        <v/>
      </c>
      <c r="E112" s="90" t="str">
        <f>IF(TMInput!D112&lt;&gt;"",TMInput!D112,IF(AND($C112=$C113, E113&lt;&gt;""),E113, IF(AND($C112=$C114, E114&lt;&gt;""), E114,"")))</f>
        <v/>
      </c>
      <c r="F112" s="90" t="str">
        <f>IF(TMInput!E112&lt;&gt;"",TMInput!E112,IF(AND($C112=$C113, F113&lt;&gt;""),F113, IF(AND($C112=$C114, F114&lt;&gt;""), F114,"")))</f>
        <v/>
      </c>
      <c r="G112" s="85" t="str">
        <f>IF(TMInput!F112&lt;&gt;"",TMInput!F112,IF(AND($C112=$C113, G113&lt;&gt;""),G113, IF(AND($C112=$C114, G114&lt;&gt;""), G114,"")))</f>
        <v/>
      </c>
      <c r="H112" s="87" t="str">
        <f>TMInput!G112</f>
        <v>1.4</v>
      </c>
      <c r="I112" s="87" t="str">
        <f>TMInput!H112</f>
        <v>1.5</v>
      </c>
      <c r="J112" s="90" t="b">
        <f>IF(TMInput!$A112="",J111,TMInput!I112)</f>
        <v>1</v>
      </c>
      <c r="K112" s="85" t="str">
        <f>IF(TMInput!J112&lt;&gt;"",TMInput!J112,IF(AND($C112=$C113, K113&lt;&gt;""),K113, IF(AND($C112=$C114, K114&lt;&gt;""), K114,"")))</f>
        <v/>
      </c>
      <c r="L112" s="85" t="str">
        <f>IF(TMInput!K112&lt;&gt;"",TMInput!K112,IF(AND($C112=$C113, L113&lt;&gt;""),L113, IF(AND($C112=$C114, L114&lt;&gt;""), L114,"")))</f>
        <v/>
      </c>
      <c r="M112" s="90" t="str">
        <f>IF(TMInput!L112&lt;&gt;"",TMInput!L112,IF(AND($C112=$C113, M113&lt;&gt;""),M113, IF(AND($C112=$C114, M114&lt;&gt;""), M114,"")))</f>
        <v/>
      </c>
      <c r="N112" s="90" t="str">
        <f>IF(TMInput!M112&lt;&gt;"",TMInput!M112,IF(AND($C112=$C113, N113&lt;&gt;""),N113, IF(AND($C112=$C114, N114&lt;&gt;""), N114,"")))</f>
        <v/>
      </c>
      <c r="O112" s="90" t="str">
        <f>IF(TMInput!N112&lt;&gt;"",TMInput!N112,IF(AND($C112=$C113, O113&lt;&gt;""),O113, IF(AND($C112=$C114, O114&lt;&gt;""), O114,"")))</f>
        <v/>
      </c>
      <c r="P112" s="85" t="str">
        <f>IF(TMInput!O112&lt;&gt;"",TMInput!O112,IF(AND($C112=$C113, P113&lt;&gt;""),P113, IF(AND($C112=$C114, P114&lt;&gt;""), P114,"")))</f>
        <v/>
      </c>
      <c r="Q112" s="90" t="str">
        <f>IF(TMInput!P112&lt;&gt;"",TMInput!P112,IF(AND($C112=$C113, Q113&lt;&gt;""),Q113, IF(AND($C112=$C114, Q114&lt;&gt;""), Q114,"")))</f>
        <v/>
      </c>
      <c r="R112" s="90" t="str">
        <f>IF(TMInput!Q112&lt;&gt;"", TMInput!Q112, IF(AND(OR($C112&amp;$H112=$C113&amp;$H113, $C112&amp;$I112=$C113&amp;$I113), R113&lt;&gt;""), R113, IF(AND(OR($C112&amp;$H112=$C114&amp;$H114, $C112&amp;$I112=$C114&amp;$I114), R114&lt;&gt;""), R114, IF(AND(OR($C112&amp;$H112=$C115&amp;$H115, $C112&amp;$I112=$C115&amp;$I115), R115&lt;&gt;""), R115, IF(AND(OR($C112&amp;$H112=$C116&amp;$H116, $C112&amp;$I112=$C116&amp;$I116), R116&lt;&gt;""), R116, "")))))</f>
        <v/>
      </c>
      <c r="S112" s="90" t="str">
        <f>IF(TMInput!R112&lt;&gt;"", TMInput!R112, IF(AND(OR($C112&amp;$H112=$C113&amp;$H113, $C112&amp;$I112=$C113&amp;$I113), S113&lt;&gt;""), S113, IF(AND(OR($C112&amp;$H112=$C114&amp;$H114, $C112&amp;$I112=$C114&amp;$I114), S114&lt;&gt;""), S114, IF(AND(OR($C112&amp;$H112=$C115&amp;$H115, $C112&amp;$I112=$C115&amp;$I115), S115&lt;&gt;""), S115, IF(AND(OR($C112&amp;$H112=$C116&amp;$H116, $C112&amp;$I112=$C116&amp;$I116), S116&lt;&gt;""), S116, "")))))</f>
        <v/>
      </c>
      <c r="T112" s="90" t="str">
        <f>IF(TMInput!S112&lt;&gt;"", TMInput!S112, IF(AND(OR($C112&amp;$H112=$C113&amp;$H113, $C112&amp;$I112=$C113&amp;$I113), T113&lt;&gt;""), T113, IF(AND(OR($C112&amp;$H112=$C114&amp;$H114, $C112&amp;$I112=$C114&amp;$I114), T114&lt;&gt;""), T114, IF(AND(OR($C112&amp;$H112=$C115&amp;$H115, $C112&amp;$I112=$C115&amp;$I115), T115&lt;&gt;""), T115, IF(AND(OR($C112&amp;$H112=$C116&amp;$H116, $C112&amp;$I112=$C116&amp;$I116), T116&lt;&gt;""), T116, "")))))</f>
        <v/>
      </c>
      <c r="U112" s="90" t="str">
        <f>IF(TMInput!T112&lt;&gt;"", TMInput!T112, IF(AND($C112=$C113, U113&lt;&gt;""), U113, IF(AND($C112=$C114, U114&lt;&gt;""), U114, IF(AND($C112=$C115, U115&lt;&gt;""), U115, IF(AND($C112=$C116, U116&lt;&gt;""), U116, "")))))</f>
        <v/>
      </c>
      <c r="V112" s="90" t="str">
        <f>IF(TMInput!U112&lt;&gt;"", TMInput!U112, IF(AND($C112=$C113, V113&lt;&gt;""), V113, IF(AND($C112=$C114, V114&lt;&gt;""), V114, IF(AND($C112=$C115, V115&lt;&gt;""), V115, IF(AND($C112=$C116, V116&lt;&gt;""), V116, "")))))</f>
        <v/>
      </c>
      <c r="W112" s="90" t="str">
        <f>IF(TMInput!V112&lt;&gt;"", TMInput!V112, IF(AND($C112=$C113, W113&lt;&gt;""), W113, IF(AND($C112=$C114, W114&lt;&gt;""), W114, IF(AND($C112=$C115, W115&lt;&gt;""), W115, IF(AND($C112=$C116, W116&lt;&gt;""), W116, "")))))</f>
        <v/>
      </c>
      <c r="X112" s="90" t="str">
        <f>IF(TMInput!W112&lt;&gt;"", TMInput!W112, IF(AND($C112=$C113, X113&lt;&gt;""), X113, IF(AND($C112=$C114, X114&lt;&gt;""), X114, IF(AND($C112=$C115, X115&lt;&gt;""), X115, IF(AND($C112=$C116, X116&lt;&gt;""), X116, "")))))</f>
        <v>BT-198(BT-5422)-Lot</v>
      </c>
      <c r="Y112" s="90" t="str">
        <f>IF(TMInput!X112&lt;&gt;"", TMInput!X112, IF(AND($C112=$C113, Y113&lt;&gt;""), Y113, IF(AND($C112=$C114, Y114&lt;&gt;""), Y114, IF(AND($C112=$C115, Y115&lt;&gt;""), Y115, IF(AND($C112=$C116, Y116&lt;&gt;""), Y116, "")))))</f>
        <v>Unpublished Accessibility Date (Unpublished Access Date below SDK 1.6)</v>
      </c>
      <c r="Z112" s="90" t="str">
        <f>IF(TMInput!Y112&lt;&gt;"", TMInput!Y112, IF(AND($C112=$C113, Z113&lt;&gt;""), Z113, IF(AND($C112=$C114, Z114&lt;&gt;""), Z114, IF(AND($C112=$C115, Z115&lt;&gt;""), Z115, IF(AND($C112=$C116, Z116&lt;&gt;""), Z116, "")))))</f>
        <v>tedm:MG-langString-hasConfidentialityJustification--NonPublishedInformation-ND-LotAwardCriterionNumberFixUnpublish</v>
      </c>
      <c r="AA112" s="90" t="str">
        <f>IF(TMInput!Z112&lt;&gt;"", TMInput!Z112, IF(AND($C112=$C113, AA113&lt;&gt;""), AA113, IF(AND($C112=$C114, AA114&lt;&gt;""), AA114, IF(AND($C112=$C115, AA115&lt;&gt;""), AA115, IF(AND($C112=$C116, AA116&lt;&gt;""), AA116, "")))))</f>
        <v/>
      </c>
      <c r="AB112" s="90" t="str">
        <f>IF(TMInput!AA112&lt;&gt;"", TMInput!AA112, IF(AND($C112=$C113, AB113&lt;&gt;""), AB113, IF(AND($C112=$C114, AB114&lt;&gt;""), AB114, IF(AND($C112=$C115, AB115&lt;&gt;""), AB115, IF(AND($C112=$C116, AB116&lt;&gt;""), AB116, "")))))</f>
        <v/>
      </c>
      <c r="AC112" s="90" t="str">
        <f>IF(TMInput!AB112&lt;&gt;"", TMInput!AB112, IF(AND($C112=$C113, AC113&lt;&gt;""), AC113, IF(AND($C112=$C114, AC114&lt;&gt;""), AC114, IF(AND($C112=$C115, AC115&lt;&gt;""), AC115, IF(AND($C112=$C116, AC116&lt;&gt;""), AC116, "")))))</f>
        <v/>
      </c>
      <c r="AD112" s="90" t="str">
        <f>IF(TMInput!AC112&lt;&gt;"", TMInput!AC112, IF(AND($C112=$C113, AD113&lt;&gt;""), AD113, IF(AND($C112=$C114, AD114&lt;&gt;""), AD114, IF(AND($C112=$C115, AD115&lt;&gt;""), AD115, IF(AND($C112=$C116, AD116&lt;&gt;""), AD116, "")))))</f>
        <v/>
      </c>
      <c r="AE112" s="90" t="str">
        <f>IF(TMInput!AD112&lt;&gt;"", TMInput!AD112, IF(AND($C112=$C113, AE113&lt;&gt;""), AE113, IF(AND($C112=$C114, AE114&lt;&gt;""), AE114, IF(AND($C112=$C115, AE115&lt;&gt;""), AE115, IF(AND($C112=$C116, AE116&lt;&gt;""), AE116, "")))))</f>
        <v/>
      </c>
    </row>
    <row r="113">
      <c r="A113" s="85" t="b">
        <f t="shared" si="1"/>
        <v>0</v>
      </c>
      <c r="B113" s="90" t="str">
        <f>IF(AND(TMInput!A113="",$C113&lt;&gt;""),B112,TMInput!A113)</f>
        <v>ND-LotAwardCriterionNumberFixUnpublish_v1.8+.rml.ttl</v>
      </c>
      <c r="C113" s="90" t="str">
        <f>TMInput!B113</f>
        <v>tedm:MG-NonPublishedInformation-ND-LotAwardCriterionNumberFixUnpublish</v>
      </c>
      <c r="D113" s="85" t="str">
        <f>IF(TMInput!C113&lt;&gt;"", TMInput!C113, IF(AND($C113=$C114, D114&lt;&gt;""), D114, IF(AND($C113=$C115, D115&lt;&gt;""), D115, IF(AND($C113=$C116, D116&lt;&gt;""), D116, IF(AND($C113=$C117, D117&lt;&gt;""), D117, "")))))</f>
        <v/>
      </c>
      <c r="E113" s="90" t="str">
        <f>IF(TMInput!D113&lt;&gt;"",TMInput!D113,IF(AND($C113=$C114, E114&lt;&gt;""),E114, IF(AND($C113=$C115, E115&lt;&gt;""), E115,"")))</f>
        <v/>
      </c>
      <c r="F113" s="90" t="str">
        <f>IF(TMInput!E113&lt;&gt;"",TMInput!E113,IF(AND($C113=$C114, F114&lt;&gt;""),F114, IF(AND($C113=$C115, F115&lt;&gt;""), F115,"")))</f>
        <v/>
      </c>
      <c r="G113" s="85" t="str">
        <f>IF(TMInput!F113&lt;&gt;"",TMInput!F113,IF(AND($C113=$C114, G114&lt;&gt;""),G114, IF(AND($C113=$C115, G115&lt;&gt;""), G115,"")))</f>
        <v/>
      </c>
      <c r="H113" s="87" t="str">
        <f>TMInput!G113</f>
        <v>1.6</v>
      </c>
      <c r="I113" s="87" t="str">
        <f>TMInput!H113</f>
        <v/>
      </c>
      <c r="J113" s="90" t="b">
        <f>IF(TMInput!$A113="",J112,TMInput!I113)</f>
        <v>1</v>
      </c>
      <c r="K113" s="85" t="str">
        <f>IF(TMInput!J113&lt;&gt;"",TMInput!J113,IF(AND($C113=$C114, K114&lt;&gt;""),K114, IF(AND($C113=$C115, K115&lt;&gt;""), K115,"")))</f>
        <v/>
      </c>
      <c r="L113" s="85" t="str">
        <f>IF(TMInput!K113&lt;&gt;"",TMInput!K113,IF(AND($C113=$C114, L114&lt;&gt;""),L114, IF(AND($C113=$C115, L115&lt;&gt;""), L115,"")))</f>
        <v/>
      </c>
      <c r="M113" s="90" t="str">
        <f>IF(TMInput!L113&lt;&gt;"",TMInput!L113,IF(AND($C113=$C114, M114&lt;&gt;""),M114, IF(AND($C113=$C115, M115&lt;&gt;""), M115,"")))</f>
        <v/>
      </c>
      <c r="N113" s="90" t="str">
        <f>IF(TMInput!M113&lt;&gt;"",TMInput!M113,IF(AND($C113=$C114, N114&lt;&gt;""),N114, IF(AND($C113=$C115, N115&lt;&gt;""), N115,"")))</f>
        <v/>
      </c>
      <c r="O113" s="90" t="str">
        <f>IF(TMInput!N113&lt;&gt;"",TMInput!N113,IF(AND($C113=$C114, O114&lt;&gt;""),O114, IF(AND($C113=$C115, O115&lt;&gt;""), O115,"")))</f>
        <v/>
      </c>
      <c r="P113" s="85" t="str">
        <f>IF(TMInput!O113&lt;&gt;"",TMInput!O113,IF(AND($C113=$C114, P114&lt;&gt;""),P114, IF(AND($C113=$C115, P115&lt;&gt;""), P115,"")))</f>
        <v/>
      </c>
      <c r="Q113" s="90" t="str">
        <f>IF(TMInput!P113&lt;&gt;"",TMInput!P113,IF(AND($C113=$C114, Q114&lt;&gt;""),Q114, IF(AND($C113=$C115, Q115&lt;&gt;""), Q115,"")))</f>
        <v/>
      </c>
      <c r="R113" s="90" t="str">
        <f>IF(TMInput!Q113&lt;&gt;"", TMInput!Q113, IF(AND(OR($C113&amp;$H113=$C114&amp;$H114, $C113&amp;$I113=$C114&amp;$I114), R114&lt;&gt;""), R114, IF(AND(OR($C113&amp;$H113=$C115&amp;$H115, $C113&amp;$I113=$C115&amp;$I115), R115&lt;&gt;""), R115, IF(AND(OR($C113&amp;$H113=$C116&amp;$H116, $C113&amp;$I113=$C116&amp;$I116), R116&lt;&gt;""), R116, IF(AND(OR($C113&amp;$H113=$C117&amp;$H117, $C113&amp;$I113=$C117&amp;$I117), R117&lt;&gt;""), R117, "")))))</f>
        <v/>
      </c>
      <c r="S113" s="90" t="str">
        <f>IF(TMInput!R113&lt;&gt;"", TMInput!R113, IF(AND(OR($C113&amp;$H113=$C114&amp;$H114, $C113&amp;$I113=$C114&amp;$I114), S114&lt;&gt;""), S114, IF(AND(OR($C113&amp;$H113=$C115&amp;$H115, $C113&amp;$I113=$C115&amp;$I115), S115&lt;&gt;""), S115, IF(AND(OR($C113&amp;$H113=$C116&amp;$H116, $C113&amp;$I113=$C116&amp;$I116), S116&lt;&gt;""), S116, IF(AND(OR($C113&amp;$H113=$C117&amp;$H117, $C113&amp;$I113=$C117&amp;$I117), S117&lt;&gt;""), S117, "")))))</f>
        <v/>
      </c>
      <c r="T113" s="90" t="str">
        <f>IF(TMInput!S113&lt;&gt;"", TMInput!S113, IF(AND(OR($C113&amp;$H113=$C114&amp;$H114, $C113&amp;$I113=$C114&amp;$I114), T114&lt;&gt;""), T114, IF(AND(OR($C113&amp;$H113=$C115&amp;$H115, $C113&amp;$I113=$C115&amp;$I115), T115&lt;&gt;""), T115, IF(AND(OR($C113&amp;$H113=$C116&amp;$H116, $C113&amp;$I113=$C116&amp;$I116), T116&lt;&gt;""), T116, IF(AND(OR($C113&amp;$H113=$C117&amp;$H117, $C113&amp;$I113=$C117&amp;$I117), T117&lt;&gt;""), T117, "")))))</f>
        <v/>
      </c>
      <c r="U113" s="90" t="str">
        <f>IF(TMInput!T113&lt;&gt;"", TMInput!T113, IF(AND($C113=$C114, U114&lt;&gt;""), U114, IF(AND($C113=$C115, U115&lt;&gt;""), U115, IF(AND($C113=$C116, U116&lt;&gt;""), U116, IF(AND($C113=$C117, U117&lt;&gt;""), U117, "")))))</f>
        <v/>
      </c>
      <c r="V113" s="90" t="str">
        <f>IF(TMInput!U113&lt;&gt;"", TMInput!U113, IF(AND($C113=$C114, V114&lt;&gt;""), V114, IF(AND($C113=$C115, V115&lt;&gt;""), V115, IF(AND($C113=$C116, V116&lt;&gt;""), V116, IF(AND($C113=$C117, V117&lt;&gt;""), V117, "")))))</f>
        <v/>
      </c>
      <c r="W113" s="90" t="str">
        <f>IF(TMInput!V113&lt;&gt;"", TMInput!V113, IF(AND($C113=$C114, W114&lt;&gt;""), W114, IF(AND($C113=$C115, W115&lt;&gt;""), W115, IF(AND($C113=$C116, W116&lt;&gt;""), W116, IF(AND($C113=$C117, W117&lt;&gt;""), W117, "")))))</f>
        <v/>
      </c>
      <c r="X113" s="90" t="str">
        <f>IF(TMInput!W113&lt;&gt;"", TMInput!W113, IF(AND($C113=$C114, X114&lt;&gt;""), X114, IF(AND($C113=$C115, X115&lt;&gt;""), X115, IF(AND($C113=$C116, X116&lt;&gt;""), X116, IF(AND($C113=$C117, X117&lt;&gt;""), X117, "")))))</f>
        <v/>
      </c>
      <c r="Y113" s="90" t="str">
        <f>IF(TMInput!X113&lt;&gt;"", TMInput!X113, IF(AND($C113=$C114, Y114&lt;&gt;""), Y114, IF(AND($C113=$C115, Y115&lt;&gt;""), Y115, IF(AND($C113=$C116, Y116&lt;&gt;""), Y116, IF(AND($C113=$C117, Y117&lt;&gt;""), Y117, "")))))</f>
        <v/>
      </c>
      <c r="Z113" s="90" t="str">
        <f>IF(TMInput!Y113&lt;&gt;"", TMInput!Y113, IF(AND($C113=$C114, Z114&lt;&gt;""), Z114, IF(AND($C113=$C115, Z115&lt;&gt;""), Z115, IF(AND($C113=$C116, Z116&lt;&gt;""), Z116, IF(AND($C113=$C117, Z117&lt;&gt;""), Z117, "")))))</f>
        <v>tedm:MG-langString-hasConfidentialityJustification--NonPublishedInformation-ND-LotAwardCriterionNumberFixUnpublish</v>
      </c>
      <c r="AA113" s="90" t="str">
        <f>IF(TMInput!Z113&lt;&gt;"", TMInput!Z113, IF(AND($C113=$C114, AA114&lt;&gt;""), AA114, IF(AND($C113=$C115, AA115&lt;&gt;""), AA115, IF(AND($C113=$C116, AA116&lt;&gt;""), AA116, IF(AND($C113=$C117, AA117&lt;&gt;""), AA117, "")))))</f>
        <v/>
      </c>
      <c r="AB113" s="90" t="str">
        <f>IF(TMInput!AA113&lt;&gt;"", TMInput!AA113, IF(AND($C113=$C114, AB114&lt;&gt;""), AB114, IF(AND($C113=$C115, AB115&lt;&gt;""), AB115, IF(AND($C113=$C116, AB116&lt;&gt;""), AB116, IF(AND($C113=$C117, AB117&lt;&gt;""), AB117, "")))))</f>
        <v/>
      </c>
      <c r="AC113" s="90" t="str">
        <f>IF(TMInput!AB113&lt;&gt;"", TMInput!AB113, IF(AND($C113=$C114, AC114&lt;&gt;""), AC114, IF(AND($C113=$C115, AC115&lt;&gt;""), AC115, IF(AND($C113=$C116, AC116&lt;&gt;""), AC116, IF(AND($C113=$C117, AC117&lt;&gt;""), AC117, "")))))</f>
        <v/>
      </c>
      <c r="AD113" s="90" t="str">
        <f>IF(TMInput!AC113&lt;&gt;"", TMInput!AC113, IF(AND($C113=$C114, AD114&lt;&gt;""), AD114, IF(AND($C113=$C115, AD115&lt;&gt;""), AD115, IF(AND($C113=$C116, AD116&lt;&gt;""), AD116, IF(AND($C113=$C117, AD117&lt;&gt;""), AD117, "")))))</f>
        <v/>
      </c>
      <c r="AE113" s="90" t="str">
        <f>IF(TMInput!AD113&lt;&gt;"", TMInput!AD113, IF(AND($C113=$C114, AE114&lt;&gt;""), AE114, IF(AND($C113=$C115, AE115&lt;&gt;""), AE115, IF(AND($C113=$C116, AE116&lt;&gt;""), AE116, IF(AND($C113=$C117, AE117&lt;&gt;""), AE117, "")))))</f>
        <v/>
      </c>
    </row>
    <row r="114">
      <c r="A114" s="85" t="b">
        <f t="shared" si="1"/>
        <v>1</v>
      </c>
      <c r="B114" s="90" t="str">
        <f>IF(AND(TMInput!A114="",$C114&lt;&gt;""),B113,TMInput!A114)</f>
        <v>ND-LotAwardCriterionThresholdNumberUnpublish.rml.ttl</v>
      </c>
      <c r="C114" s="90" t="str">
        <f>TMInput!B114</f>
        <v>tedm:MG-NonPublishedInformation-ND-LotAwardCriterionThresholdNumberUnpublish</v>
      </c>
      <c r="D114" s="85" t="str">
        <f>IF(TMInput!C114&lt;&gt;"", TMInput!C114, IF(AND($C114=$C115, D115&lt;&gt;""), D115, IF(AND($C114=$C116, D116&lt;&gt;""), D116, IF(AND($C114=$C117, D117&lt;&gt;""), D117, IF(AND($C114=$C118, D118&lt;&gt;""), D118, "")))))</f>
        <v>MG-NonPublishedInformation</v>
      </c>
      <c r="E114" s="90" t="str">
        <f>IF(TMInput!D114&lt;&gt;"",TMInput!D114,IF(AND($C114=$C115, E115&lt;&gt;""),E115, IF(AND($C114=$C116, E116&lt;&gt;""), E116,"")))</f>
        <v>ND-LotAwardCriterionThresholdNumberUnpublish</v>
      </c>
      <c r="F114" s="90" t="str">
        <f>IF(TMInput!E114&lt;&gt;"",TMInput!E114,IF(AND($C114=$C115, F115&lt;&gt;""),F115, IF(AND($C114=$C116, F116&lt;&gt;""), F116,"")))</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v>
      </c>
      <c r="G114" s="85" t="str">
        <f>IF(TMInput!F114&lt;&gt;"",TMInput!F114,IF(AND($C114=$C115, G115&lt;&gt;""),G115, IF(AND($C114=$C116, G116&lt;&gt;""), G116,"")))</f>
        <v>efbc:FieldIdentifierCode/text()='awa-cri-num'</v>
      </c>
      <c r="H114" s="87" t="str">
        <f>TMInput!G114</f>
        <v>1.8</v>
      </c>
      <c r="I114" s="87" t="str">
        <f>TMInput!H114</f>
        <v/>
      </c>
      <c r="J114" s="90" t="str">
        <f>IF(TMInput!$A114="",J113,TMInput!I114)</f>
        <v/>
      </c>
      <c r="K114" s="85" t="str">
        <f>IF(TMInput!J114&lt;&gt;"",TMInput!J114,IF(AND($C114=$C115, K115&lt;&gt;""),K115, IF(AND($C114=$C116, K116&lt;&gt;""), K116,"")))</f>
        <v>MG-AwardCriterion-specifiesProcurementCriterion-Lot</v>
      </c>
      <c r="L114" s="85" t="str">
        <f>IF(TMInput!K114&lt;&gt;"",TMInput!K114,IF(AND($C114=$C115, L115&lt;&gt;""),L115, IF(AND($C114=$C116, L116&lt;&gt;""), L116,"")))</f>
        <v>ND-LotAwardThresholdCriterionParameter</v>
      </c>
      <c r="M114" s="90" t="str">
        <f>IF(TMInput!L114&lt;&gt;"",TMInput!L114,IF(AND($C114=$C115, M115&lt;&gt;""),M115, IF(AND($C114=$C116, M116&lt;&gt;""), M116,"")))</f>
        <v>ND-LotAwardCriterionThresholdNumberUnpublish (concernsMaskedObject)</v>
      </c>
      <c r="N114" s="90" t="str">
        <f>IF(TMInput!M114&lt;&gt;"",TMInput!M114,IF(AND($C114=$C115, N115&lt;&gt;""),N115, IF(AND($C114=$C116, N116&lt;&gt;""), N116,"")))</f>
        <v>Connection from NonPublishedInformation to Constraint under MG-AwardCriterion-specifiesProcurementCriterion-Lot_ND-LotAwardThresholdCriterionParameter</v>
      </c>
      <c r="O114" s="90" t="str">
        <f>IF(TMInput!N114&lt;&gt;"",TMInput!N114,IF(AND($C114=$C115, O115&lt;&gt;""),O115, IF(AND($C114=$C116, O116&lt;&gt;""), O116,"")))</f>
        <v>tedm:MG-AwardCriterion-specifiesProcurementCriterion-Lot_ND-LotAwardThresholdCriterionParameter</v>
      </c>
      <c r="P114" s="85" t="str">
        <f>IF(TMInput!O114&lt;&gt;"",TMInput!O114,IF(AND($C114=$C115, P115&lt;&gt;""),P115, IF(AND($C114=$C116, P116&lt;&gt;""), P116,"")))</f>
        <v>efac:FieldsPrivacy</v>
      </c>
      <c r="Q114" s="90" t="str">
        <f>IF(TMInput!P114&lt;&gt;"",TMInput!P114,IF(AND($C114=$C115, Q115&lt;&gt;""),Q115, IF(AND($C114=$C116, Q116&lt;&gt;""), Q116,"")))</f>
        <v>..</v>
      </c>
      <c r="R114" s="90" t="str">
        <f>IF(TMInput!Q114&lt;&gt;"", TMInput!Q114, IF(AND(OR($C114&amp;$H114=$C115&amp;$H115, $C114&amp;$I114=$C115&amp;$I115), R115&lt;&gt;""), R115, IF(AND(OR($C114&amp;$H114=$C116&amp;$H116, $C114&amp;$I114=$C116&amp;$I116), R116&lt;&gt;""), R116, IF(AND(OR($C114&amp;$H114=$C117&amp;$H117, $C114&amp;$I114=$C117&amp;$I117), R117&lt;&gt;""), R117, IF(AND(OR($C114&amp;$H114=$C118&amp;$H118, $C114&amp;$I114=$C118&amp;$I118), R118&lt;&gt;""), R118, "")))))</f>
        <v>BT-195(BT-541)-Lot-Threshold</v>
      </c>
      <c r="S114" s="90" t="str">
        <f>IF(TMInput!R114&lt;&gt;"", TMInput!R114, IF(AND(OR($C114&amp;$H114=$C115&amp;$H115, $C114&amp;$I114=$C115&amp;$I115), S115&lt;&gt;""), S115, IF(AND(OR($C114&amp;$H114=$C116&amp;$H116, $C114&amp;$I114=$C116&amp;$I116), S116&lt;&gt;""), S116, IF(AND(OR($C114&amp;$H114=$C117&amp;$H117, $C114&amp;$I114=$C117&amp;$I117), S117&lt;&gt;""), S117, IF(AND(OR($C114&amp;$H114=$C118&amp;$H118, $C114&amp;$I114=$C118&amp;$I118), S118&lt;&gt;""), S118, "")))))</f>
        <v>The field BT-195(BT-541)-Lot-Threshold, Unpublished Identifier, specifies information to generate the URI of the masked property</v>
      </c>
      <c r="T114" s="90" t="str">
        <f>IF(TMInput!S114&lt;&gt;"", TMInput!S114, IF(AND(OR($C114&amp;$H114=$C115&amp;$H115, $C114&amp;$I114=$C115&amp;$I115), T115&lt;&gt;""), T115, IF(AND(OR($C114&amp;$H114=$C116&amp;$H116, $C114&amp;$I114=$C116&amp;$I116), T116&lt;&gt;""), T116, IF(AND(OR($C114&amp;$H114=$C117&amp;$H117, $C114&amp;$I114=$C117&amp;$I117), T117&lt;&gt;""), T117, IF(AND(OR($C114&amp;$H114=$C118&amp;$H118, $C114&amp;$I114=$C118&amp;$I118), T118&lt;&gt;""), T118, "")))))</f>
        <v>efbc:FieldIdentifierCode/text() = 'awa-cri-num'</v>
      </c>
      <c r="U114" s="92" t="str">
        <f>IF(TMInput!T114&lt;&gt;"", TMInput!T114, IF(AND($C114=$C115, U115&lt;&gt;""), U115, IF(AND($C114=$C116, U116&lt;&gt;""), U116, IF(AND($C114=$C117, U117&lt;&gt;""), U117, IF(AND($C114=$C118, U118&lt;&gt;""), U118, "")))))</f>
        <v>http://data.europa.eu/a4g/ontology#hasThresholdValue</v>
      </c>
      <c r="V114" s="90" t="str">
        <f>IF(TMInput!U114&lt;&gt;"", TMInput!U114, IF(AND($C114=$C115, V115&lt;&gt;""), V115, IF(AND($C114=$C116, V116&lt;&gt;""), V116, IF(AND($C114=$C117, V117&lt;&gt;""), V117, IF(AND($C114=$C118, V118&lt;&gt;""), V118, "")))))</f>
        <v>BT-197(BT-541)-Lot-Threshold</v>
      </c>
      <c r="W114" s="90" t="str">
        <f>IF(TMInput!V114&lt;&gt;"", TMInput!V114, IF(AND($C114=$C115, W115&lt;&gt;""), W115, IF(AND($C114=$C116, W116&lt;&gt;""), W116, IF(AND($C114=$C117, W117&lt;&gt;""), W117, IF(AND($C114=$C118, W118&lt;&gt;""), W118, "")))))</f>
        <v>In BT-197(BT-541)-Lot-Threshold, Unpublished Justification Code, we link to the at-voc:non-publication-justification controlled list</v>
      </c>
      <c r="X114" s="90" t="str">
        <f>IF(TMInput!W114&lt;&gt;"", TMInput!W114, IF(AND($C114=$C115, X115&lt;&gt;""), X115, IF(AND($C114=$C116, X116&lt;&gt;""), X116, IF(AND($C114=$C117, X117&lt;&gt;""), X117, IF(AND($C114=$C118, X118&lt;&gt;""), X118, "")))))</f>
        <v>BT-198(BT-541)-Lot-Threshold</v>
      </c>
      <c r="Y114" s="90" t="str">
        <f>IF(TMInput!X114&lt;&gt;"", TMInput!X114, IF(AND($C114=$C115, Y115&lt;&gt;""), Y115, IF(AND($C114=$C116, Y116&lt;&gt;""), Y116, IF(AND($C114=$C117, Y117&lt;&gt;""), Y117, IF(AND($C114=$C118, Y118&lt;&gt;""), Y118, "")))))</f>
        <v>Unpublished Access Date</v>
      </c>
      <c r="Z114" s="90" t="str">
        <f>IF(TMInput!Y114&lt;&gt;"", TMInput!Y114, IF(AND($C114=$C115, Z115&lt;&gt;""), Z115, IF(AND($C114=$C116, Z116&lt;&gt;""), Z116, IF(AND($C114=$C117, Z117&lt;&gt;""), Z117, IF(AND($C114=$C118, Z118&lt;&gt;""), Z118, "")))))</f>
        <v>tedm:MG-langString-hasConfidentialityJustification--NonPublishedInformation-ND-LotAwardCriterionThresholdNumberUnpublish</v>
      </c>
      <c r="AA114" s="90" t="str">
        <f>IF(TMInput!Z114&lt;&gt;"", TMInput!Z114, IF(AND($C114=$C115, AA115&lt;&gt;""), AA115, IF(AND($C114=$C116, AA116&lt;&gt;""), AA116, IF(AND($C114=$C117, AA117&lt;&gt;""), AA117, IF(AND($C114=$C118, AA118&lt;&gt;""), AA118, "")))))</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v>
      </c>
      <c r="AB114" s="90" t="str">
        <f>IF(TMInput!AA114&lt;&gt;"", TMInput!AA114, IF(AND($C114=$C115, AB115&lt;&gt;""), AB115, IF(AND($C114=$C116, AB116&lt;&gt;""), AB116, IF(AND($C114=$C117, AB117&lt;&gt;""), AB117, IF(AND($C114=$C118, AB118&lt;&gt;""), AB118, "")))))</f>
        <v>BT-196(BT-541)-Lot-Threshold</v>
      </c>
      <c r="AC114" s="90" t="str">
        <f>IF(TMInput!AB114&lt;&gt;"", TMInput!AB114, IF(AND($C114=$C115, AC115&lt;&gt;""), AC115, IF(AND($C114=$C116, AC116&lt;&gt;""), AC116, IF(AND($C114=$C117, AC117&lt;&gt;""), AC117, IF(AND($C114=$C118, AC118&lt;&gt;""), AC118, "")))))</f>
        <v>Unpublished Justification Description of MG-NonPublishedInformation under ND-LotAwardCriterionThresholdNumberUnpublish</v>
      </c>
      <c r="AD114" s="90" t="str">
        <f>IF(TMInput!AC114&lt;&gt;"", TMInput!AC114, IF(AND($C114=$C115, AD115&lt;&gt;""), AD115, IF(AND($C114=$C116, AD116&lt;&gt;""), AD116, IF(AND($C114=$C117, AD117&lt;&gt;""), AD117, IF(AND($C114=$C118, AD118&lt;&gt;""), AD118, "")))))</f>
        <v>BT-196(BT-541)-Lot-Threshold-Language</v>
      </c>
      <c r="AE114" s="90" t="str">
        <f>IF(TMInput!AD114&lt;&gt;"", TMInput!AD114, IF(AND($C114=$C115, AE115&lt;&gt;""), AE115, IF(AND($C114=$C116, AE116&lt;&gt;""), AE116, IF(AND($C114=$C117, AE117&lt;&gt;""), AE117, IF(AND($C114=$C118, AE118&lt;&gt;""), AE118, "")))))</f>
        <v>Language of Unpublished Justification Description of MG-NonPublishedInformation under ND-LotAwardCriterionThresholdNumberUnpublish</v>
      </c>
    </row>
    <row r="115">
      <c r="A115" s="85" t="b">
        <f t="shared" si="1"/>
        <v>0</v>
      </c>
      <c r="B115" s="90" t="str">
        <f>IF(AND(TMInput!A115="",$C115&lt;&gt;""),B114,TMInput!A115)</f>
        <v>ND-LotAwardCriterionThresholdNumberUnpublish.rml.ttl</v>
      </c>
      <c r="C115" s="90" t="str">
        <f>TMInput!B115</f>
        <v>tedm:MG-NonPublishedInformation-ND-LotAwardCriterionThresholdNumberUnpublish</v>
      </c>
      <c r="D115" s="85" t="str">
        <f>IF(TMInput!C115&lt;&gt;"", TMInput!C115, IF(AND($C115=$C116, D116&lt;&gt;""), D116, IF(AND($C115=$C117, D117&lt;&gt;""), D117, IF(AND($C115=$C118, D118&lt;&gt;""), D118, IF(AND($C115=$C119, D119&lt;&gt;""), D119, "")))))</f>
        <v>MG-NonPublishedInformation</v>
      </c>
      <c r="E115" s="90" t="str">
        <f>IF(TMInput!D115&lt;&gt;"",TMInput!D115,IF(AND($C115=$C116, E116&lt;&gt;""),E116, IF(AND($C115=$C117, E117&lt;&gt;""), E117,"")))</f>
        <v/>
      </c>
      <c r="F115" s="90" t="str">
        <f>IF(TMInput!E115&lt;&gt;"",TMInput!E115,IF(AND($C115=$C116, F116&lt;&gt;""),F116, IF(AND($C115=$C117, F117&lt;&gt;""), F117,"")))</f>
        <v/>
      </c>
      <c r="G115" s="85" t="str">
        <f>IF(TMInput!F115&lt;&gt;"",TMInput!F115,IF(AND($C115=$C116, G116&lt;&gt;""),G116, IF(AND($C115=$C117, G117&lt;&gt;""), G117,"")))</f>
        <v/>
      </c>
      <c r="H115" s="87" t="str">
        <f>TMInput!G115</f>
        <v>1.8</v>
      </c>
      <c r="I115" s="87" t="str">
        <f>TMInput!H115</f>
        <v/>
      </c>
      <c r="J115" s="90" t="str">
        <f>IF(TMInput!$A115="",J114,TMInput!I115)</f>
        <v/>
      </c>
      <c r="K115" s="85" t="str">
        <f>IF(TMInput!J115&lt;&gt;"",TMInput!J115,IF(AND($C115=$C116, K116&lt;&gt;""),K116, IF(AND($C115=$C117, K117&lt;&gt;""), K117,"")))</f>
        <v>MG-AwardCriterion-specifiesProcurementCriterion-Lot</v>
      </c>
      <c r="L115" s="85" t="str">
        <f>IF(TMInput!K115&lt;&gt;"",TMInput!K115,IF(AND($C115=$C116, L116&lt;&gt;""),L116, IF(AND($C115=$C117, L117&lt;&gt;""), L117,"")))</f>
        <v>ND-LotAwardThresholdCriterionParameter</v>
      </c>
      <c r="M115" s="90" t="str">
        <f>IF(TMInput!L115&lt;&gt;"",TMInput!L115,IF(AND($C115=$C116, M116&lt;&gt;""),M116, IF(AND($C115=$C117, M117&lt;&gt;""), M117,"")))</f>
        <v>ND-LotAwardCriterionThresholdNumberUnpublish (concernsMaskedObject)</v>
      </c>
      <c r="N115" s="90" t="str">
        <f>IF(TMInput!M115&lt;&gt;"",TMInput!M115,IF(AND($C115=$C116, N116&lt;&gt;""),N116, IF(AND($C115=$C117, N117&lt;&gt;""), N117,"")))</f>
        <v>Connection from NonPublishedInformation to Constraint under MG-AwardCriterion-specifiesProcurementCriterion-Lot_ND-LotAwardThresholdCriterionParameter</v>
      </c>
      <c r="O115" s="90" t="str">
        <f>IF(TMInput!N115&lt;&gt;"",TMInput!N115,IF(AND($C115=$C116, O116&lt;&gt;""),O116, IF(AND($C115=$C117, O117&lt;&gt;""), O117,"")))</f>
        <v>tedm:MG-AwardCriterion-specifiesProcurementCriterion-Lot_ND-LotAwardThresholdCriterionParameter</v>
      </c>
      <c r="P115" s="85" t="str">
        <f>IF(TMInput!O115&lt;&gt;"",TMInput!O115,IF(AND($C115=$C116, P116&lt;&gt;""),P116, IF(AND($C115=$C117, P117&lt;&gt;""), P117,"")))</f>
        <v>efac:FieldsPrivacy</v>
      </c>
      <c r="Q115" s="90" t="str">
        <f>IF(TMInput!P115&lt;&gt;"",TMInput!P115,IF(AND($C115=$C116, Q116&lt;&gt;""),Q116, IF(AND($C115=$C117, Q117&lt;&gt;""), Q117,"")))</f>
        <v>..</v>
      </c>
      <c r="R115" s="90" t="str">
        <f>IF(TMInput!Q115&lt;&gt;"", TMInput!Q115, IF(AND(OR($C115&amp;$H115=$C116&amp;$H116, $C115&amp;$I115=$C116&amp;$I116), R116&lt;&gt;""), R116, IF(AND(OR($C115&amp;$H115=$C117&amp;$H117, $C115&amp;$I115=$C117&amp;$I117), R117&lt;&gt;""), R117, IF(AND(OR($C115&amp;$H115=$C118&amp;$H118, $C115&amp;$I115=$C118&amp;$I118), R118&lt;&gt;""), R118, IF(AND(OR($C115&amp;$H115=$C119&amp;$H119, $C115&amp;$I115=$C119&amp;$I119), R119&lt;&gt;""), R119, "")))))</f>
        <v>BT-195(BT-541)-Lot-Threshold</v>
      </c>
      <c r="S115" s="90" t="str">
        <f>IF(TMInput!R115&lt;&gt;"", TMInput!R115, IF(AND(OR($C115&amp;$H115=$C116&amp;$H116, $C115&amp;$I115=$C116&amp;$I116), S116&lt;&gt;""), S116, IF(AND(OR($C115&amp;$H115=$C117&amp;$H117, $C115&amp;$I115=$C117&amp;$I117), S117&lt;&gt;""), S117, IF(AND(OR($C115&amp;$H115=$C118&amp;$H118, $C115&amp;$I115=$C118&amp;$I118), S118&lt;&gt;""), S118, IF(AND(OR($C115&amp;$H115=$C119&amp;$H119, $C115&amp;$I115=$C119&amp;$I119), S119&lt;&gt;""), S119, "")))))</f>
        <v>The field BT-195(BT-541)-Lot-Threshold, Unpublished Identifier, specifies information to generate the URI of the masked property</v>
      </c>
      <c r="T115" s="90" t="str">
        <f>IF(TMInput!S115&lt;&gt;"", TMInput!S115, IF(AND(OR($C115&amp;$H115=$C116&amp;$H116, $C115&amp;$I115=$C116&amp;$I116), T116&lt;&gt;""), T116, IF(AND(OR($C115&amp;$H115=$C117&amp;$H117, $C115&amp;$I115=$C117&amp;$I117), T117&lt;&gt;""), T117, IF(AND(OR($C115&amp;$H115=$C118&amp;$H118, $C115&amp;$I115=$C118&amp;$I118), T118&lt;&gt;""), T118, IF(AND(OR($C115&amp;$H115=$C119&amp;$H119, $C115&amp;$I115=$C119&amp;$I119), T119&lt;&gt;""), T119, "")))))</f>
        <v>efbc:FieldIdentifierCode/text() = 'awa-cri-num'</v>
      </c>
      <c r="U115" s="92" t="str">
        <f>IF(TMInput!T115&lt;&gt;"", TMInput!T115, IF(AND($C115=$C116, U116&lt;&gt;""), U116, IF(AND($C115=$C117, U117&lt;&gt;""), U117, IF(AND($C115=$C118, U118&lt;&gt;""), U118, IF(AND($C115=$C119, U119&lt;&gt;""), U119, "")))))</f>
        <v>http://data.europa.eu/a4g/ontology#hasThresholdValue</v>
      </c>
      <c r="V115" s="90" t="str">
        <f>IF(TMInput!U115&lt;&gt;"", TMInput!U115, IF(AND($C115=$C116, V116&lt;&gt;""), V116, IF(AND($C115=$C117, V117&lt;&gt;""), V117, IF(AND($C115=$C118, V118&lt;&gt;""), V118, IF(AND($C115=$C119, V119&lt;&gt;""), V119, "")))))</f>
        <v>BT-197(BT-541)-Lot-Threshold</v>
      </c>
      <c r="W115" s="90" t="str">
        <f>IF(TMInput!V115&lt;&gt;"", TMInput!V115, IF(AND($C115=$C116, W116&lt;&gt;""), W116, IF(AND($C115=$C117, W117&lt;&gt;""), W117, IF(AND($C115=$C118, W118&lt;&gt;""), W118, IF(AND($C115=$C119, W119&lt;&gt;""), W119, "")))))</f>
        <v>In BT-197(BT-541)-Lot-Threshold, Unpublished Justification Code, we link to the at-voc:non-publication-justification controlled list</v>
      </c>
      <c r="X115" s="90" t="str">
        <f>IF(TMInput!W115&lt;&gt;"", TMInput!W115, IF(AND($C115=$C116, X116&lt;&gt;""), X116, IF(AND($C115=$C117, X117&lt;&gt;""), X117, IF(AND($C115=$C118, X118&lt;&gt;""), X118, IF(AND($C115=$C119, X119&lt;&gt;""), X119, "")))))</f>
        <v>BT-198(BT-541)-Lot-Threshold</v>
      </c>
      <c r="Y115" s="90" t="str">
        <f>IF(TMInput!X115&lt;&gt;"", TMInput!X115, IF(AND($C115=$C116, Y116&lt;&gt;""), Y116, IF(AND($C115=$C117, Y117&lt;&gt;""), Y117, IF(AND($C115=$C118, Y118&lt;&gt;""), Y118, IF(AND($C115=$C119, Y119&lt;&gt;""), Y119, "")))))</f>
        <v>Unpublished Access Date</v>
      </c>
      <c r="Z115" s="90" t="str">
        <f>IF(TMInput!Y115&lt;&gt;"", TMInput!Y115, IF(AND($C115=$C116, Z116&lt;&gt;""), Z116, IF(AND($C115=$C117, Z117&lt;&gt;""), Z117, IF(AND($C115=$C118, Z118&lt;&gt;""), Z118, IF(AND($C115=$C119, Z119&lt;&gt;""), Z119, "")))))</f>
        <v>tedm:MG-langString-hasConfidentialityJustification--NonPublishedInformation-ND-LotAwardCriterionThresholdNumberUnpublish</v>
      </c>
      <c r="AA115" s="90" t="str">
        <f>IF(TMInput!Z115&lt;&gt;"", TMInput!Z115, IF(AND($C115=$C116, AA116&lt;&gt;""), AA116, IF(AND($C115=$C117, AA117&lt;&gt;""), AA117, IF(AND($C115=$C118, AA118&lt;&gt;""), AA118, IF(AND($C115=$C119, AA119&lt;&gt;""), AA119, "")))))</f>
        <v/>
      </c>
      <c r="AB115" s="90" t="str">
        <f>IF(TMInput!AA115&lt;&gt;"", TMInput!AA115, IF(AND($C115=$C116, AB116&lt;&gt;""), AB116, IF(AND($C115=$C117, AB117&lt;&gt;""), AB117, IF(AND($C115=$C118, AB118&lt;&gt;""), AB118, IF(AND($C115=$C119, AB119&lt;&gt;""), AB119, "")))))</f>
        <v>BT-196(BT-541)-Lot-Threshold</v>
      </c>
      <c r="AC115" s="90" t="str">
        <f>IF(TMInput!AB115&lt;&gt;"", TMInput!AB115, IF(AND($C115=$C116, AC116&lt;&gt;""), AC116, IF(AND($C115=$C117, AC117&lt;&gt;""), AC117, IF(AND($C115=$C118, AC118&lt;&gt;""), AC118, IF(AND($C115=$C119, AC119&lt;&gt;""), AC119, "")))))</f>
        <v>Unpublished Justification Description of MG-NonPublishedInformation under ND-LotAwardCriterionThresholdNumberUnpublish</v>
      </c>
      <c r="AD115" s="90" t="str">
        <f>IF(TMInput!AC115&lt;&gt;"", TMInput!AC115, IF(AND($C115=$C116, AD116&lt;&gt;""), AD116, IF(AND($C115=$C117, AD117&lt;&gt;""), AD117, IF(AND($C115=$C118, AD118&lt;&gt;""), AD118, IF(AND($C115=$C119, AD119&lt;&gt;""), AD119, "")))))</f>
        <v>BT-196(BT-541)-Lot-Threshold-Language</v>
      </c>
      <c r="AE115" s="90" t="str">
        <f>IF(TMInput!AD115&lt;&gt;"", TMInput!AD115, IF(AND($C115=$C116, AE116&lt;&gt;""), AE116, IF(AND($C115=$C117, AE117&lt;&gt;""), AE117, IF(AND($C115=$C118, AE118&lt;&gt;""), AE118, IF(AND($C115=$C119, AE119&lt;&gt;""), AE119, "")))))</f>
        <v>Language of Unpublished Justification Description of MG-NonPublishedInformation under ND-LotAwardCriterionThresholdNumberUnpublish</v>
      </c>
    </row>
    <row r="116">
      <c r="A116" s="85" t="b">
        <f t="shared" si="1"/>
        <v>0</v>
      </c>
      <c r="B116" s="90" t="str">
        <f>IF(AND(TMInput!A116="",$C116&lt;&gt;""),B115,TMInput!A116)</f>
        <v>ND-LotAwardCriterionThresholdNumberUnpublish.rml.ttl</v>
      </c>
      <c r="C116" s="90" t="str">
        <f>TMInput!B116</f>
        <v>tedm:MG-NonPublishedInformation-ND-LotAwardCriterionThresholdNumberUnpublish</v>
      </c>
      <c r="D116" s="85" t="str">
        <f>IF(TMInput!C116&lt;&gt;"", TMInput!C116, IF(AND($C116=$C117, D117&lt;&gt;""), D117, IF(AND($C116=$C118, D118&lt;&gt;""), D118, IF(AND($C116=$C119, D119&lt;&gt;""), D119, IF(AND($C116=$C120, D120&lt;&gt;""), D120, "")))))</f>
        <v>MG-NonPublishedInformation</v>
      </c>
      <c r="E116" s="90" t="str">
        <f>IF(TMInput!D116&lt;&gt;"",TMInput!D116,IF(AND($C116=$C117, E117&lt;&gt;""),E117, IF(AND($C116=$C118, E118&lt;&gt;""), E118,"")))</f>
        <v/>
      </c>
      <c r="F116" s="90" t="str">
        <f>IF(TMInput!E116&lt;&gt;"",TMInput!E116,IF(AND($C116=$C117, F117&lt;&gt;""),F117, IF(AND($C116=$C118, F118&lt;&gt;""), F118,"")))</f>
        <v/>
      </c>
      <c r="G116" s="85" t="str">
        <f>IF(TMInput!F116&lt;&gt;"",TMInput!F116,IF(AND($C116=$C117, G117&lt;&gt;""),G117, IF(AND($C116=$C118, G118&lt;&gt;""), G118,"")))</f>
        <v/>
      </c>
      <c r="H116" s="87" t="str">
        <f>TMInput!G116</f>
        <v>1.8</v>
      </c>
      <c r="I116" s="87" t="str">
        <f>TMInput!H116</f>
        <v/>
      </c>
      <c r="J116" s="90" t="str">
        <f>IF(TMInput!$A116="",J115,TMInput!I116)</f>
        <v/>
      </c>
      <c r="K116" s="85" t="str">
        <f>IF(TMInput!J116&lt;&gt;"",TMInput!J116,IF(AND($C116=$C117, K117&lt;&gt;""),K117, IF(AND($C116=$C118, K118&lt;&gt;""), K118,"")))</f>
        <v>MG-AwardCriterion-specifiesProcurementCriterion-Lot</v>
      </c>
      <c r="L116" s="85" t="str">
        <f>IF(TMInput!K116&lt;&gt;"",TMInput!K116,IF(AND($C116=$C117, L117&lt;&gt;""),L117, IF(AND($C116=$C118, L118&lt;&gt;""), L118,"")))</f>
        <v>ND-LotAwardThresholdCriterionParameter</v>
      </c>
      <c r="M116" s="90" t="str">
        <f>IF(TMInput!L116&lt;&gt;"",TMInput!L116,IF(AND($C116=$C117, M117&lt;&gt;""),M117, IF(AND($C116=$C118, M118&lt;&gt;""), M118,"")))</f>
        <v>ND-LotAwardCriterionThresholdNumberUnpublish (concernsMaskedObject)</v>
      </c>
      <c r="N116" s="90" t="str">
        <f>IF(TMInput!M116&lt;&gt;"",TMInput!M116,IF(AND($C116=$C117, N117&lt;&gt;""),N117, IF(AND($C116=$C118, N118&lt;&gt;""), N118,"")))</f>
        <v>Connection from NonPublishedInformation to Constraint under MG-AwardCriterion-specifiesProcurementCriterion-Lot_ND-LotAwardThresholdCriterionParameter</v>
      </c>
      <c r="O116" s="90" t="str">
        <f>IF(TMInput!N116&lt;&gt;"",TMInput!N116,IF(AND($C116=$C117, O117&lt;&gt;""),O117, IF(AND($C116=$C118, O118&lt;&gt;""), O118,"")))</f>
        <v>tedm:MG-AwardCriterion-specifiesProcurementCriterion-Lot_ND-LotAwardThresholdCriterionParameter</v>
      </c>
      <c r="P116" s="85" t="str">
        <f>IF(TMInput!O116&lt;&gt;"",TMInput!O116,IF(AND($C116=$C117, P117&lt;&gt;""),P117, IF(AND($C116=$C118, P118&lt;&gt;""), P118,"")))</f>
        <v>efac:FieldsPrivacy</v>
      </c>
      <c r="Q116" s="90" t="str">
        <f>IF(TMInput!P116&lt;&gt;"",TMInput!P116,IF(AND($C116=$C117, Q117&lt;&gt;""),Q117, IF(AND($C116=$C118, Q118&lt;&gt;""), Q118,"")))</f>
        <v>..</v>
      </c>
      <c r="R116" s="90" t="str">
        <f>IF(TMInput!Q116&lt;&gt;"", TMInput!Q116, IF(AND(OR($C116&amp;$H116=$C117&amp;$H117, $C116&amp;$I116=$C117&amp;$I117), R117&lt;&gt;""), R117, IF(AND(OR($C116&amp;$H116=$C118&amp;$H118, $C116&amp;$I116=$C118&amp;$I118), R118&lt;&gt;""), R118, IF(AND(OR($C116&amp;$H116=$C119&amp;$H119, $C116&amp;$I116=$C119&amp;$I119), R119&lt;&gt;""), R119, IF(AND(OR($C116&amp;$H116=$C120&amp;$H120, $C116&amp;$I116=$C120&amp;$I120), R120&lt;&gt;""), R120, "")))))</f>
        <v>BT-195(BT-541)-Lot-Threshold</v>
      </c>
      <c r="S116" s="90" t="str">
        <f>IF(TMInput!R116&lt;&gt;"", TMInput!R116, IF(AND(OR($C116&amp;$H116=$C117&amp;$H117, $C116&amp;$I116=$C117&amp;$I117), S117&lt;&gt;""), S117, IF(AND(OR($C116&amp;$H116=$C118&amp;$H118, $C116&amp;$I116=$C118&amp;$I118), S118&lt;&gt;""), S118, IF(AND(OR($C116&amp;$H116=$C119&amp;$H119, $C116&amp;$I116=$C119&amp;$I119), S119&lt;&gt;""), S119, IF(AND(OR($C116&amp;$H116=$C120&amp;$H120, $C116&amp;$I116=$C120&amp;$I120), S120&lt;&gt;""), S120, "")))))</f>
        <v>The field BT-195(BT-541)-Lot-Threshold, Unpublished Identifier, specifies information to generate the URI of the masked property</v>
      </c>
      <c r="T116" s="90" t="str">
        <f>IF(TMInput!S116&lt;&gt;"", TMInput!S116, IF(AND(OR($C116&amp;$H116=$C117&amp;$H117, $C116&amp;$I116=$C117&amp;$I117), T117&lt;&gt;""), T117, IF(AND(OR($C116&amp;$H116=$C118&amp;$H118, $C116&amp;$I116=$C118&amp;$I118), T118&lt;&gt;""), T118, IF(AND(OR($C116&amp;$H116=$C119&amp;$H119, $C116&amp;$I116=$C119&amp;$I119), T119&lt;&gt;""), T119, IF(AND(OR($C116&amp;$H116=$C120&amp;$H120, $C116&amp;$I116=$C120&amp;$I120), T120&lt;&gt;""), T120, "")))))</f>
        <v>efbc:FieldIdentifierCode/text() = 'awa-cri-num'</v>
      </c>
      <c r="U116" s="92" t="str">
        <f>IF(TMInput!T116&lt;&gt;"", TMInput!T116, IF(AND($C116=$C117, U117&lt;&gt;""), U117, IF(AND($C116=$C118, U118&lt;&gt;""), U118, IF(AND($C116=$C119, U119&lt;&gt;""), U119, IF(AND($C116=$C120, U120&lt;&gt;""), U120, "")))))</f>
        <v>http://data.europa.eu/a4g/ontology#hasThresholdValue</v>
      </c>
      <c r="V116" s="90" t="str">
        <f>IF(TMInput!U116&lt;&gt;"", TMInput!U116, IF(AND($C116=$C117, V117&lt;&gt;""), V117, IF(AND($C116=$C118, V118&lt;&gt;""), V118, IF(AND($C116=$C119, V119&lt;&gt;""), V119, IF(AND($C116=$C120, V120&lt;&gt;""), V120, "")))))</f>
        <v>BT-197(BT-541)-Lot-Threshold</v>
      </c>
      <c r="W116" s="90" t="str">
        <f>IF(TMInput!V116&lt;&gt;"", TMInput!V116, IF(AND($C116=$C117, W117&lt;&gt;""), W117, IF(AND($C116=$C118, W118&lt;&gt;""), W118, IF(AND($C116=$C119, W119&lt;&gt;""), W119, IF(AND($C116=$C120, W120&lt;&gt;""), W120, "")))))</f>
        <v>In BT-197(BT-541)-Lot-Threshold, Unpublished Justification Code, we link to the at-voc:non-publication-justification controlled list</v>
      </c>
      <c r="X116" s="90" t="str">
        <f>IF(TMInput!W116&lt;&gt;"", TMInput!W116, IF(AND($C116=$C117, X117&lt;&gt;""), X117, IF(AND($C116=$C118, X118&lt;&gt;""), X118, IF(AND($C116=$C119, X119&lt;&gt;""), X119, IF(AND($C116=$C120, X120&lt;&gt;""), X120, "")))))</f>
        <v>BT-198(BT-541)-Lot-Threshold</v>
      </c>
      <c r="Y116" s="90" t="str">
        <f>IF(TMInput!X116&lt;&gt;"", TMInput!X116, IF(AND($C116=$C117, Y117&lt;&gt;""), Y117, IF(AND($C116=$C118, Y118&lt;&gt;""), Y118, IF(AND($C116=$C119, Y119&lt;&gt;""), Y119, IF(AND($C116=$C120, Y120&lt;&gt;""), Y120, "")))))</f>
        <v>Unpublished Access Date</v>
      </c>
      <c r="Z116" s="90" t="str">
        <f>IF(TMInput!Y116&lt;&gt;"", TMInput!Y116, IF(AND($C116=$C117, Z117&lt;&gt;""), Z117, IF(AND($C116=$C118, Z118&lt;&gt;""), Z118, IF(AND($C116=$C119, Z119&lt;&gt;""), Z119, IF(AND($C116=$C120, Z120&lt;&gt;""), Z120, "")))))</f>
        <v>tedm:MG-langString-hasConfidentialityJustification--NonPublishedInformation-ND-LotAwardCriterionThresholdNumberUnpublish</v>
      </c>
      <c r="AA116" s="90" t="str">
        <f>IF(TMInput!Z116&lt;&gt;"", TMInput!Z116, IF(AND($C116=$C117, AA117&lt;&gt;""), AA117, IF(AND($C116=$C118, AA118&lt;&gt;""), AA118, IF(AND($C116=$C119, AA119&lt;&gt;""), AA119, IF(AND($C116=$C120, AA120&lt;&gt;""), AA120, "")))))</f>
        <v/>
      </c>
      <c r="AB116" s="90" t="str">
        <f>IF(TMInput!AA116&lt;&gt;"", TMInput!AA116, IF(AND($C116=$C117, AB117&lt;&gt;""), AB117, IF(AND($C116=$C118, AB118&lt;&gt;""), AB118, IF(AND($C116=$C119, AB119&lt;&gt;""), AB119, IF(AND($C116=$C120, AB120&lt;&gt;""), AB120, "")))))</f>
        <v>BT-196(BT-541)-Lot-Threshold</v>
      </c>
      <c r="AC116" s="90" t="str">
        <f>IF(TMInput!AB116&lt;&gt;"", TMInput!AB116, IF(AND($C116=$C117, AC117&lt;&gt;""), AC117, IF(AND($C116=$C118, AC118&lt;&gt;""), AC118, IF(AND($C116=$C119, AC119&lt;&gt;""), AC119, IF(AND($C116=$C120, AC120&lt;&gt;""), AC120, "")))))</f>
        <v>Unpublished Justification Description of MG-NonPublishedInformation under ND-LotAwardCriterionThresholdNumberUnpublish</v>
      </c>
      <c r="AD116" s="90" t="str">
        <f>IF(TMInput!AC116&lt;&gt;"", TMInput!AC116, IF(AND($C116=$C117, AD117&lt;&gt;""), AD117, IF(AND($C116=$C118, AD118&lt;&gt;""), AD118, IF(AND($C116=$C119, AD119&lt;&gt;""), AD119, IF(AND($C116=$C120, AD120&lt;&gt;""), AD120, "")))))</f>
        <v>BT-196(BT-541)-Lot-Threshold-Language</v>
      </c>
      <c r="AE116" s="90" t="str">
        <f>IF(TMInput!AD116&lt;&gt;"", TMInput!AD116, IF(AND($C116=$C117, AE117&lt;&gt;""), AE117, IF(AND($C116=$C118, AE118&lt;&gt;""), AE118, IF(AND($C116=$C119, AE119&lt;&gt;""), AE119, IF(AND($C116=$C120, AE120&lt;&gt;""), AE120, "")))))</f>
        <v>Language of Unpublished Justification Description of MG-NonPublishedInformation under ND-LotAwardCriterionThresholdNumberUnpublish</v>
      </c>
    </row>
    <row r="117">
      <c r="A117" s="85" t="b">
        <f t="shared" si="1"/>
        <v>0</v>
      </c>
      <c r="B117" s="90" t="str">
        <f>IF(AND(TMInput!A117="",$C117&lt;&gt;""),B116,TMInput!A117)</f>
        <v>ND-LotAwardCriterionThresholdNumberUnpublish.rml.ttl</v>
      </c>
      <c r="C117" s="90" t="str">
        <f>TMInput!B117</f>
        <v>tedm:MG-NonPublishedInformation-ND-LotAwardCriterionThresholdNumberUnpublish</v>
      </c>
      <c r="D117" s="85" t="str">
        <f>IF(TMInput!C117&lt;&gt;"", TMInput!C117, IF(AND($C117=$C118, D118&lt;&gt;""), D118, IF(AND($C117=$C119, D119&lt;&gt;""), D119, IF(AND($C117=$C120, D120&lt;&gt;""), D120, IF(AND($C117=$C121, D121&lt;&gt;""), D121, "")))))</f>
        <v>MG-NonPublishedInformation</v>
      </c>
      <c r="E117" s="90" t="str">
        <f>IF(TMInput!D117&lt;&gt;"",TMInput!D117,IF(AND($C117=$C118, E118&lt;&gt;""),E118, IF(AND($C117=$C119, E119&lt;&gt;""), E119,"")))</f>
        <v/>
      </c>
      <c r="F117" s="90" t="str">
        <f>IF(TMInput!E117&lt;&gt;"",TMInput!E117,IF(AND($C117=$C118, F118&lt;&gt;""),F118, IF(AND($C117=$C119, F119&lt;&gt;""), F119,"")))</f>
        <v/>
      </c>
      <c r="G117" s="85" t="str">
        <f>IF(TMInput!F117&lt;&gt;"",TMInput!F117,IF(AND($C117=$C118, G118&lt;&gt;""),G118, IF(AND($C117=$C119, G119&lt;&gt;""), G119,"")))</f>
        <v/>
      </c>
      <c r="H117" s="87" t="str">
        <f>TMInput!G117</f>
        <v>1.8</v>
      </c>
      <c r="I117" s="87" t="str">
        <f>TMInput!H117</f>
        <v/>
      </c>
      <c r="J117" s="90" t="str">
        <f>IF(TMInput!$A117="",J116,TMInput!I117)</f>
        <v/>
      </c>
      <c r="K117" s="85" t="str">
        <f>IF(TMInput!J117&lt;&gt;"",TMInput!J117,IF(AND($C117=$C118, K118&lt;&gt;""),K118, IF(AND($C117=$C119, K119&lt;&gt;""), K119,"")))</f>
        <v/>
      </c>
      <c r="L117" s="85" t="str">
        <f>IF(TMInput!K117&lt;&gt;"",TMInput!K117,IF(AND($C117=$C118, L118&lt;&gt;""),L118, IF(AND($C117=$C119, L119&lt;&gt;""), L119,"")))</f>
        <v/>
      </c>
      <c r="M117" s="90" t="str">
        <f>IF(TMInput!L117&lt;&gt;"",TMInput!L117,IF(AND($C117=$C118, M118&lt;&gt;""),M118, IF(AND($C117=$C119, M119&lt;&gt;""), M119,"")))</f>
        <v/>
      </c>
      <c r="N117" s="90" t="str">
        <f>IF(TMInput!M117&lt;&gt;"",TMInput!M117,IF(AND($C117=$C118, N118&lt;&gt;""),N118, IF(AND($C117=$C119, N119&lt;&gt;""), N119,"")))</f>
        <v/>
      </c>
      <c r="O117" s="90" t="str">
        <f>IF(TMInput!N117&lt;&gt;"",TMInput!N117,IF(AND($C117=$C118, O118&lt;&gt;""),O118, IF(AND($C117=$C119, O119&lt;&gt;""), O119,"")))</f>
        <v/>
      </c>
      <c r="P117" s="85" t="str">
        <f>IF(TMInput!O117&lt;&gt;"",TMInput!O117,IF(AND($C117=$C118, P118&lt;&gt;""),P118, IF(AND($C117=$C119, P119&lt;&gt;""), P119,"")))</f>
        <v/>
      </c>
      <c r="Q117" s="90" t="str">
        <f>IF(TMInput!P117&lt;&gt;"",TMInput!P117,IF(AND($C117=$C118, Q118&lt;&gt;""),Q118, IF(AND($C117=$C119, Q119&lt;&gt;""), Q119,"")))</f>
        <v/>
      </c>
      <c r="R117" s="90" t="str">
        <f>IF(TMInput!Q117&lt;&gt;"", TMInput!Q117, IF(AND(OR($C117&amp;$H117=$C118&amp;$H118, $C117&amp;$I117=$C118&amp;$I118), R118&lt;&gt;""), R118, IF(AND(OR($C117&amp;$H117=$C119&amp;$H119, $C117&amp;$I117=$C119&amp;$I119), R119&lt;&gt;""), R119, IF(AND(OR($C117&amp;$H117=$C120&amp;$H120, $C117&amp;$I117=$C120&amp;$I120), R120&lt;&gt;""), R120, IF(AND(OR($C117&amp;$H117=$C121&amp;$H121, $C117&amp;$I117=$C121&amp;$I121), R121&lt;&gt;""), R121, "")))))</f>
        <v>BT-195(BT-541)-Lot-Threshold</v>
      </c>
      <c r="S117" s="90" t="str">
        <f>IF(TMInput!R117&lt;&gt;"", TMInput!R117, IF(AND(OR($C117&amp;$H117=$C118&amp;$H118, $C117&amp;$I117=$C118&amp;$I118), S118&lt;&gt;""), S118, IF(AND(OR($C117&amp;$H117=$C119&amp;$H119, $C117&amp;$I117=$C119&amp;$I119), S119&lt;&gt;""), S119, IF(AND(OR($C117&amp;$H117=$C120&amp;$H120, $C117&amp;$I117=$C120&amp;$I120), S120&lt;&gt;""), S120, IF(AND(OR($C117&amp;$H117=$C121&amp;$H121, $C117&amp;$I117=$C121&amp;$I121), S121&lt;&gt;""), S121, "")))))</f>
        <v>The field BT-195(BT-541)-Lot-Threshold, Unpublished Identifier, specifies information to generate the URI of the masked property</v>
      </c>
      <c r="T117" s="90" t="str">
        <f>IF(TMInput!S117&lt;&gt;"", TMInput!S117, IF(AND(OR($C117&amp;$H117=$C118&amp;$H118, $C117&amp;$I117=$C118&amp;$I118), T118&lt;&gt;""), T118, IF(AND(OR($C117&amp;$H117=$C119&amp;$H119, $C117&amp;$I117=$C119&amp;$I119), T119&lt;&gt;""), T119, IF(AND(OR($C117&amp;$H117=$C120&amp;$H120, $C117&amp;$I117=$C120&amp;$I120), T120&lt;&gt;""), T120, IF(AND(OR($C117&amp;$H117=$C121&amp;$H121, $C117&amp;$I117=$C121&amp;$I121), T121&lt;&gt;""), T121, "")))))</f>
        <v>efbc:FieldIdentifierCode/text() = 'awa-cri-num'</v>
      </c>
      <c r="U117" s="92" t="str">
        <f>IF(TMInput!T117&lt;&gt;"", TMInput!T117, IF(AND($C117=$C118, U118&lt;&gt;""), U118, IF(AND($C117=$C119, U119&lt;&gt;""), U119, IF(AND($C117=$C120, U120&lt;&gt;""), U120, IF(AND($C117=$C121, U121&lt;&gt;""), U121, "")))))</f>
        <v>http://data.europa.eu/a4g/ontology#hasThresholdValue</v>
      </c>
      <c r="V117" s="90" t="str">
        <f>IF(TMInput!U117&lt;&gt;"", TMInput!U117, IF(AND($C117=$C118, V118&lt;&gt;""), V118, IF(AND($C117=$C119, V119&lt;&gt;""), V119, IF(AND($C117=$C120, V120&lt;&gt;""), V120, IF(AND($C117=$C121, V121&lt;&gt;""), V121, "")))))</f>
        <v>BT-197(BT-541)-Lot-Threshold</v>
      </c>
      <c r="W117" s="90" t="str">
        <f>IF(TMInput!V117&lt;&gt;"", TMInput!V117, IF(AND($C117=$C118, W118&lt;&gt;""), W118, IF(AND($C117=$C119, W119&lt;&gt;""), W119, IF(AND($C117=$C120, W120&lt;&gt;""), W120, IF(AND($C117=$C121, W121&lt;&gt;""), W121, "")))))</f>
        <v>In BT-197(BT-541)-Lot-Threshold, Unpublished Justification Code, we link to the at-voc:non-publication-justification controlled list</v>
      </c>
      <c r="X117" s="90" t="str">
        <f>IF(TMInput!W117&lt;&gt;"", TMInput!W117, IF(AND($C117=$C118, X118&lt;&gt;""), X118, IF(AND($C117=$C119, X119&lt;&gt;""), X119, IF(AND($C117=$C120, X120&lt;&gt;""), X120, IF(AND($C117=$C121, X121&lt;&gt;""), X121, "")))))</f>
        <v>BT-198(BT-541)-Lot-Threshold</v>
      </c>
      <c r="Y117" s="90" t="str">
        <f>IF(TMInput!X117&lt;&gt;"", TMInput!X117, IF(AND($C117=$C118, Y118&lt;&gt;""), Y118, IF(AND($C117=$C119, Y119&lt;&gt;""), Y119, IF(AND($C117=$C120, Y120&lt;&gt;""), Y120, IF(AND($C117=$C121, Y121&lt;&gt;""), Y121, "")))))</f>
        <v>Unpublished Access Date</v>
      </c>
      <c r="Z117" s="90" t="str">
        <f>IF(TMInput!Y117&lt;&gt;"", TMInput!Y117, IF(AND($C117=$C118, Z118&lt;&gt;""), Z118, IF(AND($C117=$C119, Z119&lt;&gt;""), Z119, IF(AND($C117=$C120, Z120&lt;&gt;""), Z120, IF(AND($C117=$C121, Z121&lt;&gt;""), Z121, "")))))</f>
        <v>tedm:MG-langString-hasConfidentialityJustification--NonPublishedInformation-ND-LotAwardCriterionThresholdNumberUnpublish</v>
      </c>
      <c r="AA117" s="90" t="str">
        <f>IF(TMInput!Z117&lt;&gt;"", TMInput!Z117, IF(AND($C117=$C118, AA118&lt;&gt;""), AA118, IF(AND($C117=$C119, AA119&lt;&gt;""), AA119, IF(AND($C117=$C120, AA120&lt;&gt;""), AA120, IF(AND($C117=$C121, AA121&lt;&gt;""), AA121, "")))))</f>
        <v/>
      </c>
      <c r="AB117" s="90" t="str">
        <f>IF(TMInput!AA117&lt;&gt;"", TMInput!AA117, IF(AND($C117=$C118, AB118&lt;&gt;""), AB118, IF(AND($C117=$C119, AB119&lt;&gt;""), AB119, IF(AND($C117=$C120, AB120&lt;&gt;""), AB120, IF(AND($C117=$C121, AB121&lt;&gt;""), AB121, "")))))</f>
        <v>BT-196(BT-541)-Lot-Threshold</v>
      </c>
      <c r="AC117" s="90" t="str">
        <f>IF(TMInput!AB117&lt;&gt;"", TMInput!AB117, IF(AND($C117=$C118, AC118&lt;&gt;""), AC118, IF(AND($C117=$C119, AC119&lt;&gt;""), AC119, IF(AND($C117=$C120, AC120&lt;&gt;""), AC120, IF(AND($C117=$C121, AC121&lt;&gt;""), AC121, "")))))</f>
        <v>Unpublished Justification Description of MG-NonPublishedInformation under ND-LotAwardCriterionThresholdNumberUnpublish</v>
      </c>
      <c r="AD117" s="90" t="str">
        <f>IF(TMInput!AC117&lt;&gt;"", TMInput!AC117, IF(AND($C117=$C118, AD118&lt;&gt;""), AD118, IF(AND($C117=$C119, AD119&lt;&gt;""), AD119, IF(AND($C117=$C120, AD120&lt;&gt;""), AD120, IF(AND($C117=$C121, AD121&lt;&gt;""), AD121, "")))))</f>
        <v>BT-196(BT-541)-Lot-Threshold-Language</v>
      </c>
      <c r="AE117" s="90" t="str">
        <f>IF(TMInput!AD117&lt;&gt;"", TMInput!AD117, IF(AND($C117=$C118, AE118&lt;&gt;""), AE118, IF(AND($C117=$C119, AE119&lt;&gt;""), AE119, IF(AND($C117=$C120, AE120&lt;&gt;""), AE120, IF(AND($C117=$C121, AE121&lt;&gt;""), AE121, "")))))</f>
        <v>Language of Unpublished Justification Description of MG-NonPublishedInformation under ND-LotAwardCriterionThresholdNumberUnpublish</v>
      </c>
    </row>
    <row r="118">
      <c r="A118" s="85" t="b">
        <f t="shared" si="1"/>
        <v>0</v>
      </c>
      <c r="B118" s="90" t="str">
        <f>IF(AND(TMInput!A118="",$C118&lt;&gt;""),B117,TMInput!A118)</f>
        <v>ND-LotAwardCriterionThresholdNumberUnpublish.rml.ttl</v>
      </c>
      <c r="C118" s="90" t="str">
        <f>TMInput!B118</f>
        <v>tedm:MG-NonPublishedInformation-ND-LotAwardCriterionThresholdNumberUnpublish</v>
      </c>
      <c r="D118" s="85" t="str">
        <f>IF(TMInput!C118&lt;&gt;"", TMInput!C118, IF(AND($C118=$C119, D119&lt;&gt;""), D119, IF(AND($C118=$C120, D120&lt;&gt;""), D120, IF(AND($C118=$C121, D121&lt;&gt;""), D121, IF(AND($C118=$C122, D122&lt;&gt;""), D122, "")))))</f>
        <v/>
      </c>
      <c r="E118" s="90" t="str">
        <f>IF(TMInput!D118&lt;&gt;"",TMInput!D118,IF(AND($C118=$C119, E119&lt;&gt;""),E119, IF(AND($C118=$C120, E120&lt;&gt;""), E120,"")))</f>
        <v/>
      </c>
      <c r="F118" s="90" t="str">
        <f>IF(TMInput!E118&lt;&gt;"",TMInput!E118,IF(AND($C118=$C119, F119&lt;&gt;""),F119, IF(AND($C118=$C120, F120&lt;&gt;""), F120,"")))</f>
        <v/>
      </c>
      <c r="G118" s="85" t="str">
        <f>IF(TMInput!F118&lt;&gt;"",TMInput!F118,IF(AND($C118=$C119, G119&lt;&gt;""),G119, IF(AND($C118=$C120, G120&lt;&gt;""), G120,"")))</f>
        <v/>
      </c>
      <c r="H118" s="87" t="str">
        <f>TMInput!G118</f>
        <v>1.8</v>
      </c>
      <c r="I118" s="87" t="str">
        <f>TMInput!H118</f>
        <v/>
      </c>
      <c r="J118" s="90" t="str">
        <f>IF(TMInput!$A118="",J117,TMInput!I118)</f>
        <v/>
      </c>
      <c r="K118" s="85" t="str">
        <f>IF(TMInput!J118&lt;&gt;"",TMInput!J118,IF(AND($C118=$C119, K119&lt;&gt;""),K119, IF(AND($C118=$C120, K120&lt;&gt;""), K120,"")))</f>
        <v/>
      </c>
      <c r="L118" s="85" t="str">
        <f>IF(TMInput!K118&lt;&gt;"",TMInput!K118,IF(AND($C118=$C119, L119&lt;&gt;""),L119, IF(AND($C118=$C120, L120&lt;&gt;""), L120,"")))</f>
        <v/>
      </c>
      <c r="M118" s="90" t="str">
        <f>IF(TMInput!L118&lt;&gt;"",TMInput!L118,IF(AND($C118=$C119, M119&lt;&gt;""),M119, IF(AND($C118=$C120, M120&lt;&gt;""), M120,"")))</f>
        <v/>
      </c>
      <c r="N118" s="90" t="str">
        <f>IF(TMInput!M118&lt;&gt;"",TMInput!M118,IF(AND($C118=$C119, N119&lt;&gt;""),N119, IF(AND($C118=$C120, N120&lt;&gt;""), N120,"")))</f>
        <v/>
      </c>
      <c r="O118" s="90" t="str">
        <f>IF(TMInput!N118&lt;&gt;"",TMInput!N118,IF(AND($C118=$C119, O119&lt;&gt;""),O119, IF(AND($C118=$C120, O120&lt;&gt;""), O120,"")))</f>
        <v/>
      </c>
      <c r="P118" s="85" t="str">
        <f>IF(TMInput!O118&lt;&gt;"",TMInput!O118,IF(AND($C118=$C119, P119&lt;&gt;""),P119, IF(AND($C118=$C120, P120&lt;&gt;""), P120,"")))</f>
        <v/>
      </c>
      <c r="Q118" s="90" t="str">
        <f>IF(TMInput!P118&lt;&gt;"",TMInput!P118,IF(AND($C118=$C119, Q119&lt;&gt;""),Q119, IF(AND($C118=$C120, Q120&lt;&gt;""), Q120,"")))</f>
        <v/>
      </c>
      <c r="R118" s="90" t="str">
        <f>IF(TMInput!Q118&lt;&gt;"", TMInput!Q118, IF(AND(OR($C118&amp;$H118=$C119&amp;$H119, $C118&amp;$I118=$C119&amp;$I119), R119&lt;&gt;""), R119, IF(AND(OR($C118&amp;$H118=$C120&amp;$H120, $C118&amp;$I118=$C120&amp;$I120), R120&lt;&gt;""), R120, IF(AND(OR($C118&amp;$H118=$C121&amp;$H121, $C118&amp;$I118=$C121&amp;$I121), R121&lt;&gt;""), R121, IF(AND(OR($C118&amp;$H118=$C122&amp;$H122, $C118&amp;$I118=$C122&amp;$I122), R122&lt;&gt;""), R122, "")))))</f>
        <v/>
      </c>
      <c r="S118" s="90" t="str">
        <f>IF(TMInput!R118&lt;&gt;"", TMInput!R118, IF(AND(OR($C118&amp;$H118=$C119&amp;$H119, $C118&amp;$I118=$C119&amp;$I119), S119&lt;&gt;""), S119, IF(AND(OR($C118&amp;$H118=$C120&amp;$H120, $C118&amp;$I118=$C120&amp;$I120), S120&lt;&gt;""), S120, IF(AND(OR($C118&amp;$H118=$C121&amp;$H121, $C118&amp;$I118=$C121&amp;$I121), S121&lt;&gt;""), S121, IF(AND(OR($C118&amp;$H118=$C122&amp;$H122, $C118&amp;$I118=$C122&amp;$I122), S122&lt;&gt;""), S122, "")))))</f>
        <v/>
      </c>
      <c r="T118" s="90" t="str">
        <f>IF(TMInput!S118&lt;&gt;"", TMInput!S118, IF(AND(OR($C118&amp;$H118=$C119&amp;$H119, $C118&amp;$I118=$C119&amp;$I119), T119&lt;&gt;""), T119, IF(AND(OR($C118&amp;$H118=$C120&amp;$H120, $C118&amp;$I118=$C120&amp;$I120), T120&lt;&gt;""), T120, IF(AND(OR($C118&amp;$H118=$C121&amp;$H121, $C118&amp;$I118=$C121&amp;$I121), T121&lt;&gt;""), T121, IF(AND(OR($C118&amp;$H118=$C122&amp;$H122, $C118&amp;$I118=$C122&amp;$I122), T122&lt;&gt;""), T122, "")))))</f>
        <v/>
      </c>
      <c r="U118" s="90" t="str">
        <f>IF(TMInput!T118&lt;&gt;"", TMInput!T118, IF(AND($C118=$C119, U119&lt;&gt;""), U119, IF(AND($C118=$C120, U120&lt;&gt;""), U120, IF(AND($C118=$C121, U121&lt;&gt;""), U121, IF(AND($C118=$C122, U122&lt;&gt;""), U122, "")))))</f>
        <v/>
      </c>
      <c r="V118" s="90" t="str">
        <f>IF(TMInput!U118&lt;&gt;"", TMInput!U118, IF(AND($C118=$C119, V119&lt;&gt;""), V119, IF(AND($C118=$C120, V120&lt;&gt;""), V120, IF(AND($C118=$C121, V121&lt;&gt;""), V121, IF(AND($C118=$C122, V122&lt;&gt;""), V122, "")))))</f>
        <v>BT-197(BT-541)-Lot-Threshold</v>
      </c>
      <c r="W118" s="90" t="str">
        <f>IF(TMInput!V118&lt;&gt;"", TMInput!V118, IF(AND($C118=$C119, W119&lt;&gt;""), W119, IF(AND($C118=$C120, W120&lt;&gt;""), W120, IF(AND($C118=$C121, W121&lt;&gt;""), W121, IF(AND($C118=$C122, W122&lt;&gt;""), W122, "")))))</f>
        <v>In BT-197(BT-541)-Lot-Threshold, Unpublished Justification Code, we link to the at-voc:non-publication-justification controlled list</v>
      </c>
      <c r="X118" s="90" t="str">
        <f>IF(TMInput!W118&lt;&gt;"", TMInput!W118, IF(AND($C118=$C119, X119&lt;&gt;""), X119, IF(AND($C118=$C120, X120&lt;&gt;""), X120, IF(AND($C118=$C121, X121&lt;&gt;""), X121, IF(AND($C118=$C122, X122&lt;&gt;""), X122, "")))))</f>
        <v>BT-198(BT-541)-Lot-Threshold</v>
      </c>
      <c r="Y118" s="90" t="str">
        <f>IF(TMInput!X118&lt;&gt;"", TMInput!X118, IF(AND($C118=$C119, Y119&lt;&gt;""), Y119, IF(AND($C118=$C120, Y120&lt;&gt;""), Y120, IF(AND($C118=$C121, Y121&lt;&gt;""), Y121, IF(AND($C118=$C122, Y122&lt;&gt;""), Y122, "")))))</f>
        <v>Unpublished Access Date</v>
      </c>
      <c r="Z118" s="90" t="str">
        <f>IF(TMInput!Y118&lt;&gt;"", TMInput!Y118, IF(AND($C118=$C119, Z119&lt;&gt;""), Z119, IF(AND($C118=$C120, Z120&lt;&gt;""), Z120, IF(AND($C118=$C121, Z121&lt;&gt;""), Z121, IF(AND($C118=$C122, Z122&lt;&gt;""), Z122, "")))))</f>
        <v>tedm:MG-langString-hasConfidentialityJustification--NonPublishedInformation-ND-LotAwardCriterionThresholdNumberUnpublish</v>
      </c>
      <c r="AA118" s="90" t="str">
        <f>IF(TMInput!Z118&lt;&gt;"", TMInput!Z118, IF(AND($C118=$C119, AA119&lt;&gt;""), AA119, IF(AND($C118=$C120, AA120&lt;&gt;""), AA120, IF(AND($C118=$C121, AA121&lt;&gt;""), AA121, IF(AND($C118=$C122, AA122&lt;&gt;""), AA122, "")))))</f>
        <v/>
      </c>
      <c r="AB118" s="90" t="str">
        <f>IF(TMInput!AA118&lt;&gt;"", TMInput!AA118, IF(AND($C118=$C119, AB119&lt;&gt;""), AB119, IF(AND($C118=$C120, AB120&lt;&gt;""), AB120, IF(AND($C118=$C121, AB121&lt;&gt;""), AB121, IF(AND($C118=$C122, AB122&lt;&gt;""), AB122, "")))))</f>
        <v>BT-196(BT-541)-Lot-Threshold</v>
      </c>
      <c r="AC118" s="90" t="str">
        <f>IF(TMInput!AB118&lt;&gt;"", TMInput!AB118, IF(AND($C118=$C119, AC119&lt;&gt;""), AC119, IF(AND($C118=$C120, AC120&lt;&gt;""), AC120, IF(AND($C118=$C121, AC121&lt;&gt;""), AC121, IF(AND($C118=$C122, AC122&lt;&gt;""), AC122, "")))))</f>
        <v>Unpublished Justification Description of MG-NonPublishedInformation under ND-LotAwardCriterionThresholdNumberUnpublish</v>
      </c>
      <c r="AD118" s="90" t="str">
        <f>IF(TMInput!AC118&lt;&gt;"", TMInput!AC118, IF(AND($C118=$C119, AD119&lt;&gt;""), AD119, IF(AND($C118=$C120, AD120&lt;&gt;""), AD120, IF(AND($C118=$C121, AD121&lt;&gt;""), AD121, IF(AND($C118=$C122, AD122&lt;&gt;""), AD122, "")))))</f>
        <v>BT-196(BT-541)-Lot-Threshold-Language</v>
      </c>
      <c r="AE118" s="90" t="str">
        <f>IF(TMInput!AD118&lt;&gt;"", TMInput!AD118, IF(AND($C118=$C119, AE119&lt;&gt;""), AE119, IF(AND($C118=$C120, AE120&lt;&gt;""), AE120, IF(AND($C118=$C121, AE121&lt;&gt;""), AE121, IF(AND($C118=$C122, AE122&lt;&gt;""), AE122, "")))))</f>
        <v>Language of Unpublished Justification Description of MG-NonPublishedInformation under ND-LotAwardCriterionThresholdNumberUnpublish</v>
      </c>
    </row>
    <row r="119">
      <c r="A119" s="85" t="b">
        <f t="shared" si="1"/>
        <v>0</v>
      </c>
      <c r="B119" s="90" t="str">
        <f>IF(AND(TMInput!A119="",$C119&lt;&gt;""),B118,TMInput!A119)</f>
        <v>ND-LotAwardCriterionThresholdNumberUnpublish.rml.ttl</v>
      </c>
      <c r="C119" s="90" t="str">
        <f>TMInput!B119</f>
        <v>tedm:MG-NonPublishedInformation-ND-LotAwardCriterionThresholdNumberUnpublish</v>
      </c>
      <c r="D119" s="85" t="str">
        <f>IF(TMInput!C119&lt;&gt;"", TMInput!C119, IF(AND($C119=$C120, D120&lt;&gt;""), D120, IF(AND($C119=$C121, D121&lt;&gt;""), D121, IF(AND($C119=$C122, D122&lt;&gt;""), D122, IF(AND($C119=$C123, D123&lt;&gt;""), D123, "")))))</f>
        <v/>
      </c>
      <c r="E119" s="90" t="str">
        <f>IF(TMInput!D119&lt;&gt;"",TMInput!D119,IF(AND($C119=$C120, E120&lt;&gt;""),E120, IF(AND($C119=$C121, E121&lt;&gt;""), E121,"")))</f>
        <v/>
      </c>
      <c r="F119" s="90" t="str">
        <f>IF(TMInput!E119&lt;&gt;"",TMInput!E119,IF(AND($C119=$C120, F120&lt;&gt;""),F120, IF(AND($C119=$C121, F121&lt;&gt;""), F121,"")))</f>
        <v/>
      </c>
      <c r="G119" s="85" t="str">
        <f>IF(TMInput!F119&lt;&gt;"",TMInput!F119,IF(AND($C119=$C120, G120&lt;&gt;""),G120, IF(AND($C119=$C121, G121&lt;&gt;""), G121,"")))</f>
        <v/>
      </c>
      <c r="H119" s="87" t="str">
        <f>TMInput!G119</f>
        <v>1.8</v>
      </c>
      <c r="I119" s="87" t="str">
        <f>TMInput!H119</f>
        <v/>
      </c>
      <c r="J119" s="90" t="str">
        <f>IF(TMInput!$A119="",J118,TMInput!I119)</f>
        <v/>
      </c>
      <c r="K119" s="85" t="str">
        <f>IF(TMInput!J119&lt;&gt;"",TMInput!J119,IF(AND($C119=$C120, K120&lt;&gt;""),K120, IF(AND($C119=$C121, K121&lt;&gt;""), K121,"")))</f>
        <v/>
      </c>
      <c r="L119" s="85" t="str">
        <f>IF(TMInput!K119&lt;&gt;"",TMInput!K119,IF(AND($C119=$C120, L120&lt;&gt;""),L120, IF(AND($C119=$C121, L121&lt;&gt;""), L121,"")))</f>
        <v/>
      </c>
      <c r="M119" s="90" t="str">
        <f>IF(TMInput!L119&lt;&gt;"",TMInput!L119,IF(AND($C119=$C120, M120&lt;&gt;""),M120, IF(AND($C119=$C121, M121&lt;&gt;""), M121,"")))</f>
        <v/>
      </c>
      <c r="N119" s="90" t="str">
        <f>IF(TMInput!M119&lt;&gt;"",TMInput!M119,IF(AND($C119=$C120, N120&lt;&gt;""),N120, IF(AND($C119=$C121, N121&lt;&gt;""), N121,"")))</f>
        <v/>
      </c>
      <c r="O119" s="90" t="str">
        <f>IF(TMInput!N119&lt;&gt;"",TMInput!N119,IF(AND($C119=$C120, O120&lt;&gt;""),O120, IF(AND($C119=$C121, O121&lt;&gt;""), O121,"")))</f>
        <v/>
      </c>
      <c r="P119" s="85" t="str">
        <f>IF(TMInput!O119&lt;&gt;"",TMInput!O119,IF(AND($C119=$C120, P120&lt;&gt;""),P120, IF(AND($C119=$C121, P121&lt;&gt;""), P121,"")))</f>
        <v/>
      </c>
      <c r="Q119" s="90" t="str">
        <f>IF(TMInput!P119&lt;&gt;"",TMInput!P119,IF(AND($C119=$C120, Q120&lt;&gt;""),Q120, IF(AND($C119=$C121, Q121&lt;&gt;""), Q121,"")))</f>
        <v/>
      </c>
      <c r="R119" s="90" t="str">
        <f>IF(TMInput!Q119&lt;&gt;"", TMInput!Q119, IF(AND(OR($C119&amp;$H119=$C120&amp;$H120, $C119&amp;$I119=$C120&amp;$I120), R120&lt;&gt;""), R120, IF(AND(OR($C119&amp;$H119=$C121&amp;$H121, $C119&amp;$I119=$C121&amp;$I121), R121&lt;&gt;""), R121, IF(AND(OR($C119&amp;$H119=$C122&amp;$H122, $C119&amp;$I119=$C122&amp;$I122), R122&lt;&gt;""), R122, IF(AND(OR($C119&amp;$H119=$C123&amp;$H123, $C119&amp;$I119=$C123&amp;$I123), R123&lt;&gt;""), R123, "")))))</f>
        <v/>
      </c>
      <c r="S119" s="90" t="str">
        <f>IF(TMInput!R119&lt;&gt;"", TMInput!R119, IF(AND(OR($C119&amp;$H119=$C120&amp;$H120, $C119&amp;$I119=$C120&amp;$I120), S120&lt;&gt;""), S120, IF(AND(OR($C119&amp;$H119=$C121&amp;$H121, $C119&amp;$I119=$C121&amp;$I121), S121&lt;&gt;""), S121, IF(AND(OR($C119&amp;$H119=$C122&amp;$H122, $C119&amp;$I119=$C122&amp;$I122), S122&lt;&gt;""), S122, IF(AND(OR($C119&amp;$H119=$C123&amp;$H123, $C119&amp;$I119=$C123&amp;$I123), S123&lt;&gt;""), S123, "")))))</f>
        <v/>
      </c>
      <c r="T119" s="90" t="str">
        <f>IF(TMInput!S119&lt;&gt;"", TMInput!S119, IF(AND(OR($C119&amp;$H119=$C120&amp;$H120, $C119&amp;$I119=$C120&amp;$I120), T120&lt;&gt;""), T120, IF(AND(OR($C119&amp;$H119=$C121&amp;$H121, $C119&amp;$I119=$C121&amp;$I121), T121&lt;&gt;""), T121, IF(AND(OR($C119&amp;$H119=$C122&amp;$H122, $C119&amp;$I119=$C122&amp;$I122), T122&lt;&gt;""), T122, IF(AND(OR($C119&amp;$H119=$C123&amp;$H123, $C119&amp;$I119=$C123&amp;$I123), T123&lt;&gt;""), T123, "")))))</f>
        <v/>
      </c>
      <c r="U119" s="90" t="str">
        <f>IF(TMInput!T119&lt;&gt;"", TMInput!T119, IF(AND($C119=$C120, U120&lt;&gt;""), U120, IF(AND($C119=$C121, U121&lt;&gt;""), U121, IF(AND($C119=$C122, U122&lt;&gt;""), U122, IF(AND($C119=$C123, U123&lt;&gt;""), U123, "")))))</f>
        <v/>
      </c>
      <c r="V119" s="90" t="str">
        <f>IF(TMInput!U119&lt;&gt;"", TMInput!U119, IF(AND($C119=$C120, V120&lt;&gt;""), V120, IF(AND($C119=$C121, V121&lt;&gt;""), V121, IF(AND($C119=$C122, V122&lt;&gt;""), V122, IF(AND($C119=$C123, V123&lt;&gt;""), V123, "")))))</f>
        <v>BT-197(BT-541)-Lot-Threshold</v>
      </c>
      <c r="W119" s="90" t="str">
        <f>IF(TMInput!V119&lt;&gt;"", TMInput!V119, IF(AND($C119=$C120, W120&lt;&gt;""), W120, IF(AND($C119=$C121, W121&lt;&gt;""), W121, IF(AND($C119=$C122, W122&lt;&gt;""), W122, IF(AND($C119=$C123, W123&lt;&gt;""), W123, "")))))</f>
        <v>In BT-197(BT-541)-Lot-Threshold, Unpublished Justification Code, we link to the at-voc:non-publication-justification controlled list</v>
      </c>
      <c r="X119" s="90" t="str">
        <f>IF(TMInput!W119&lt;&gt;"", TMInput!W119, IF(AND($C119=$C120, X120&lt;&gt;""), X120, IF(AND($C119=$C121, X121&lt;&gt;""), X121, IF(AND($C119=$C122, X122&lt;&gt;""), X122, IF(AND($C119=$C123, X123&lt;&gt;""), X123, "")))))</f>
        <v>BT-198(BT-541)-Lot-Threshold</v>
      </c>
      <c r="Y119" s="90" t="str">
        <f>IF(TMInput!X119&lt;&gt;"", TMInput!X119, IF(AND($C119=$C120, Y120&lt;&gt;""), Y120, IF(AND($C119=$C121, Y121&lt;&gt;""), Y121, IF(AND($C119=$C122, Y122&lt;&gt;""), Y122, IF(AND($C119=$C123, Y123&lt;&gt;""), Y123, "")))))</f>
        <v>Unpublished Access Date</v>
      </c>
      <c r="Z119" s="90" t="str">
        <f>IF(TMInput!Y119&lt;&gt;"", TMInput!Y119, IF(AND($C119=$C120, Z120&lt;&gt;""), Z120, IF(AND($C119=$C121, Z121&lt;&gt;""), Z121, IF(AND($C119=$C122, Z122&lt;&gt;""), Z122, IF(AND($C119=$C123, Z123&lt;&gt;""), Z123, "")))))</f>
        <v>tedm:MG-langString-hasConfidentialityJustification--NonPublishedInformation-ND-LotAwardCriterionThresholdNumberUnpublish</v>
      </c>
      <c r="AA119" s="90" t="str">
        <f>IF(TMInput!Z119&lt;&gt;"", TMInput!Z119, IF(AND($C119=$C120, AA120&lt;&gt;""), AA120, IF(AND($C119=$C121, AA121&lt;&gt;""), AA121, IF(AND($C119=$C122, AA122&lt;&gt;""), AA122, IF(AND($C119=$C123, AA123&lt;&gt;""), AA123, "")))))</f>
        <v/>
      </c>
      <c r="AB119" s="90" t="str">
        <f>IF(TMInput!AA119&lt;&gt;"", TMInput!AA119, IF(AND($C119=$C120, AB120&lt;&gt;""), AB120, IF(AND($C119=$C121, AB121&lt;&gt;""), AB121, IF(AND($C119=$C122, AB122&lt;&gt;""), AB122, IF(AND($C119=$C123, AB123&lt;&gt;""), AB123, "")))))</f>
        <v/>
      </c>
      <c r="AC119" s="90" t="str">
        <f>IF(TMInput!AB119&lt;&gt;"", TMInput!AB119, IF(AND($C119=$C120, AC120&lt;&gt;""), AC120, IF(AND($C119=$C121, AC121&lt;&gt;""), AC121, IF(AND($C119=$C122, AC122&lt;&gt;""), AC122, IF(AND($C119=$C123, AC123&lt;&gt;""), AC123, "")))))</f>
        <v/>
      </c>
      <c r="AD119" s="90" t="str">
        <f>IF(TMInput!AC119&lt;&gt;"", TMInput!AC119, IF(AND($C119=$C120, AD120&lt;&gt;""), AD120, IF(AND($C119=$C121, AD121&lt;&gt;""), AD121, IF(AND($C119=$C122, AD122&lt;&gt;""), AD122, IF(AND($C119=$C123, AD123&lt;&gt;""), AD123, "")))))</f>
        <v/>
      </c>
      <c r="AE119" s="90" t="str">
        <f>IF(TMInput!AD119&lt;&gt;"", TMInput!AD119, IF(AND($C119=$C120, AE120&lt;&gt;""), AE120, IF(AND($C119=$C121, AE121&lt;&gt;""), AE121, IF(AND($C119=$C122, AE122&lt;&gt;""), AE122, IF(AND($C119=$C123, AE123&lt;&gt;""), AE123, "")))))</f>
        <v/>
      </c>
    </row>
    <row r="120">
      <c r="A120" s="85" t="b">
        <f t="shared" si="1"/>
        <v>0</v>
      </c>
      <c r="B120" s="90" t="str">
        <f>IF(AND(TMInput!A120="",$C120&lt;&gt;""),B119,TMInput!A120)</f>
        <v>ND-LotAwardCriterionThresholdNumberUnpublish.rml.ttl</v>
      </c>
      <c r="C120" s="90" t="str">
        <f>TMInput!B120</f>
        <v>tedm:MG-NonPublishedInformation-ND-LotAwardCriterionThresholdNumberUnpublish</v>
      </c>
      <c r="D120" s="85" t="str">
        <f>IF(TMInput!C120&lt;&gt;"", TMInput!C120, IF(AND($C120=$C121, D121&lt;&gt;""), D121, IF(AND($C120=$C122, D122&lt;&gt;""), D122, IF(AND($C120=$C123, D123&lt;&gt;""), D123, IF(AND($C120=$C124, D124&lt;&gt;""), D124, "")))))</f>
        <v/>
      </c>
      <c r="E120" s="90" t="str">
        <f>IF(TMInput!D120&lt;&gt;"",TMInput!D120,IF(AND($C120=$C121, E121&lt;&gt;""),E121, IF(AND($C120=$C122, E122&lt;&gt;""), E122,"")))</f>
        <v/>
      </c>
      <c r="F120" s="90" t="str">
        <f>IF(TMInput!E120&lt;&gt;"",TMInput!E120,IF(AND($C120=$C121, F121&lt;&gt;""),F121, IF(AND($C120=$C122, F122&lt;&gt;""), F122,"")))</f>
        <v/>
      </c>
      <c r="G120" s="85" t="str">
        <f>IF(TMInput!F120&lt;&gt;"",TMInput!F120,IF(AND($C120=$C121, G121&lt;&gt;""),G121, IF(AND($C120=$C122, G122&lt;&gt;""), G122,"")))</f>
        <v/>
      </c>
      <c r="H120" s="87" t="str">
        <f>TMInput!G120</f>
        <v>1.8</v>
      </c>
      <c r="I120" s="87" t="str">
        <f>TMInput!H120</f>
        <v/>
      </c>
      <c r="J120" s="90" t="str">
        <f>IF(TMInput!$A120="",J119,TMInput!I120)</f>
        <v/>
      </c>
      <c r="K120" s="85" t="str">
        <f>IF(TMInput!J120&lt;&gt;"",TMInput!J120,IF(AND($C120=$C121, K121&lt;&gt;""),K121, IF(AND($C120=$C122, K122&lt;&gt;""), K122,"")))</f>
        <v/>
      </c>
      <c r="L120" s="85" t="str">
        <f>IF(TMInput!K120&lt;&gt;"",TMInput!K120,IF(AND($C120=$C121, L121&lt;&gt;""),L121, IF(AND($C120=$C122, L122&lt;&gt;""), L122,"")))</f>
        <v/>
      </c>
      <c r="M120" s="90" t="str">
        <f>IF(TMInput!L120&lt;&gt;"",TMInput!L120,IF(AND($C120=$C121, M121&lt;&gt;""),M121, IF(AND($C120=$C122, M122&lt;&gt;""), M122,"")))</f>
        <v/>
      </c>
      <c r="N120" s="90" t="str">
        <f>IF(TMInput!M120&lt;&gt;"",TMInput!M120,IF(AND($C120=$C121, N121&lt;&gt;""),N121, IF(AND($C120=$C122, N122&lt;&gt;""), N122,"")))</f>
        <v/>
      </c>
      <c r="O120" s="90" t="str">
        <f>IF(TMInput!N120&lt;&gt;"",TMInput!N120,IF(AND($C120=$C121, O121&lt;&gt;""),O121, IF(AND($C120=$C122, O122&lt;&gt;""), O122,"")))</f>
        <v/>
      </c>
      <c r="P120" s="85" t="str">
        <f>IF(TMInput!O120&lt;&gt;"",TMInput!O120,IF(AND($C120=$C121, P121&lt;&gt;""),P121, IF(AND($C120=$C122, P122&lt;&gt;""), P122,"")))</f>
        <v/>
      </c>
      <c r="Q120" s="90" t="str">
        <f>IF(TMInput!P120&lt;&gt;"",TMInput!P120,IF(AND($C120=$C121, Q121&lt;&gt;""),Q121, IF(AND($C120=$C122, Q122&lt;&gt;""), Q122,"")))</f>
        <v/>
      </c>
      <c r="R120" s="90" t="str">
        <f>IF(TMInput!Q120&lt;&gt;"", TMInput!Q120, IF(AND(OR($C120&amp;$H120=$C121&amp;$H121, $C120&amp;$I120=$C121&amp;$I121), R121&lt;&gt;""), R121, IF(AND(OR($C120&amp;$H120=$C122&amp;$H122, $C120&amp;$I120=$C122&amp;$I122), R122&lt;&gt;""), R122, IF(AND(OR($C120&amp;$H120=$C123&amp;$H123, $C120&amp;$I120=$C123&amp;$I123), R123&lt;&gt;""), R123, IF(AND(OR($C120&amp;$H120=$C124&amp;$H124, $C120&amp;$I120=$C124&amp;$I124), R124&lt;&gt;""), R124, "")))))</f>
        <v/>
      </c>
      <c r="S120" s="90" t="str">
        <f>IF(TMInput!R120&lt;&gt;"", TMInput!R120, IF(AND(OR($C120&amp;$H120=$C121&amp;$H121, $C120&amp;$I120=$C121&amp;$I121), S121&lt;&gt;""), S121, IF(AND(OR($C120&amp;$H120=$C122&amp;$H122, $C120&amp;$I120=$C122&amp;$I122), S122&lt;&gt;""), S122, IF(AND(OR($C120&amp;$H120=$C123&amp;$H123, $C120&amp;$I120=$C123&amp;$I123), S123&lt;&gt;""), S123, IF(AND(OR($C120&amp;$H120=$C124&amp;$H124, $C120&amp;$I120=$C124&amp;$I124), S124&lt;&gt;""), S124, "")))))</f>
        <v/>
      </c>
      <c r="T120" s="90" t="str">
        <f>IF(TMInput!S120&lt;&gt;"", TMInput!S120, IF(AND(OR($C120&amp;$H120=$C121&amp;$H121, $C120&amp;$I120=$C121&amp;$I121), T121&lt;&gt;""), T121, IF(AND(OR($C120&amp;$H120=$C122&amp;$H122, $C120&amp;$I120=$C122&amp;$I122), T122&lt;&gt;""), T122, IF(AND(OR($C120&amp;$H120=$C123&amp;$H123, $C120&amp;$I120=$C123&amp;$I123), T123&lt;&gt;""), T123, IF(AND(OR($C120&amp;$H120=$C124&amp;$H124, $C120&amp;$I120=$C124&amp;$I124), T124&lt;&gt;""), T124, "")))))</f>
        <v/>
      </c>
      <c r="U120" s="90" t="str">
        <f>IF(TMInput!T120&lt;&gt;"", TMInput!T120, IF(AND($C120=$C121, U121&lt;&gt;""), U121, IF(AND($C120=$C122, U122&lt;&gt;""), U122, IF(AND($C120=$C123, U123&lt;&gt;""), U123, IF(AND($C120=$C124, U124&lt;&gt;""), U124, "")))))</f>
        <v/>
      </c>
      <c r="V120" s="90" t="str">
        <f>IF(TMInput!U120&lt;&gt;"", TMInput!U120, IF(AND($C120=$C121, V121&lt;&gt;""), V121, IF(AND($C120=$C122, V122&lt;&gt;""), V122, IF(AND($C120=$C123, V123&lt;&gt;""), V123, IF(AND($C120=$C124, V124&lt;&gt;""), V124, "")))))</f>
        <v/>
      </c>
      <c r="W120" s="90" t="str">
        <f>IF(TMInput!V120&lt;&gt;"", TMInput!V120, IF(AND($C120=$C121, W121&lt;&gt;""), W121, IF(AND($C120=$C122, W122&lt;&gt;""), W122, IF(AND($C120=$C123, W123&lt;&gt;""), W123, IF(AND($C120=$C124, W124&lt;&gt;""), W124, "")))))</f>
        <v/>
      </c>
      <c r="X120" s="90" t="str">
        <f>IF(TMInput!W120&lt;&gt;"", TMInput!W120, IF(AND($C120=$C121, X121&lt;&gt;""), X121, IF(AND($C120=$C122, X122&lt;&gt;""), X122, IF(AND($C120=$C123, X123&lt;&gt;""), X123, IF(AND($C120=$C124, X124&lt;&gt;""), X124, "")))))</f>
        <v>BT-198(BT-541)-Lot-Threshold</v>
      </c>
      <c r="Y120" s="90" t="str">
        <f>IF(TMInput!X120&lt;&gt;"", TMInput!X120, IF(AND($C120=$C121, Y121&lt;&gt;""), Y121, IF(AND($C120=$C122, Y122&lt;&gt;""), Y122, IF(AND($C120=$C123, Y123&lt;&gt;""), Y123, IF(AND($C120=$C124, Y124&lt;&gt;""), Y124, "")))))</f>
        <v>Unpublished Access Date</v>
      </c>
      <c r="Z120" s="90" t="str">
        <f>IF(TMInput!Y120&lt;&gt;"", TMInput!Y120, IF(AND($C120=$C121, Z121&lt;&gt;""), Z121, IF(AND($C120=$C122, Z122&lt;&gt;""), Z122, IF(AND($C120=$C123, Z123&lt;&gt;""), Z123, IF(AND($C120=$C124, Z124&lt;&gt;""), Z124, "")))))</f>
        <v>tedm:MG-langString-hasConfidentialityJustification--NonPublishedInformation-ND-LotAwardCriterionThresholdNumberUnpublish</v>
      </c>
      <c r="AA120" s="90" t="str">
        <f>IF(TMInput!Z120&lt;&gt;"", TMInput!Z120, IF(AND($C120=$C121, AA121&lt;&gt;""), AA121, IF(AND($C120=$C122, AA122&lt;&gt;""), AA122, IF(AND($C120=$C123, AA123&lt;&gt;""), AA123, IF(AND($C120=$C124, AA124&lt;&gt;""), AA124, "")))))</f>
        <v/>
      </c>
      <c r="AB120" s="90" t="str">
        <f>IF(TMInput!AA120&lt;&gt;"", TMInput!AA120, IF(AND($C120=$C121, AB121&lt;&gt;""), AB121, IF(AND($C120=$C122, AB122&lt;&gt;""), AB122, IF(AND($C120=$C123, AB123&lt;&gt;""), AB123, IF(AND($C120=$C124, AB124&lt;&gt;""), AB124, "")))))</f>
        <v/>
      </c>
      <c r="AC120" s="90" t="str">
        <f>IF(TMInput!AB120&lt;&gt;"", TMInput!AB120, IF(AND($C120=$C121, AC121&lt;&gt;""), AC121, IF(AND($C120=$C122, AC122&lt;&gt;""), AC122, IF(AND($C120=$C123, AC123&lt;&gt;""), AC123, IF(AND($C120=$C124, AC124&lt;&gt;""), AC124, "")))))</f>
        <v/>
      </c>
      <c r="AD120" s="90" t="str">
        <f>IF(TMInput!AC120&lt;&gt;"", TMInput!AC120, IF(AND($C120=$C121, AD121&lt;&gt;""), AD121, IF(AND($C120=$C122, AD122&lt;&gt;""), AD122, IF(AND($C120=$C123, AD123&lt;&gt;""), AD123, IF(AND($C120=$C124, AD124&lt;&gt;""), AD124, "")))))</f>
        <v/>
      </c>
      <c r="AE120" s="90" t="str">
        <f>IF(TMInput!AD120&lt;&gt;"", TMInput!AD120, IF(AND($C120=$C121, AE121&lt;&gt;""), AE121, IF(AND($C120=$C122, AE122&lt;&gt;""), AE122, IF(AND($C120=$C123, AE123&lt;&gt;""), AE123, IF(AND($C120=$C124, AE124&lt;&gt;""), AE124, "")))))</f>
        <v/>
      </c>
    </row>
    <row r="121">
      <c r="A121" s="85" t="b">
        <f t="shared" si="1"/>
        <v>1</v>
      </c>
      <c r="B121" s="90" t="str">
        <f>IF(AND(TMInput!A121="",$C121&lt;&gt;""),B120,TMInput!A121)</f>
        <v>ND-LotAwardCriterionNumberThresholdUnpublish_v1.4-1.7.rml.ttl</v>
      </c>
      <c r="C121" s="90" t="str">
        <f>TMInput!B121</f>
        <v>tedm:MG-NonPublishedInformation-ND-LotAwardCriterionNumberThresholdUnpublish</v>
      </c>
      <c r="D121" s="85" t="str">
        <f>IF(TMInput!C121&lt;&gt;"", TMInput!C121, IF(AND($C121=$C122, D122&lt;&gt;""), D122, IF(AND($C121=$C123, D123&lt;&gt;""), D123, IF(AND($C121=$C124, D124&lt;&gt;""), D124, IF(AND($C121=$C125, D125&lt;&gt;""), D125, "")))))</f>
        <v>MG-NonPublishedInformation</v>
      </c>
      <c r="E121" s="90" t="str">
        <f>IF(TMInput!D121&lt;&gt;"",TMInput!D121,IF(AND($C121=$C122, E122&lt;&gt;""),E122, IF(AND($C121=$C123, E123&lt;&gt;""), E123,"")))</f>
        <v>ND-LotAwardCriterionNumberThresholdUnpublish</v>
      </c>
      <c r="F121" s="90" t="str">
        <f>IF(TMInput!E121&lt;&gt;"",TMInput!E121,IF(AND($C121=$C122, F122&lt;&gt;""),F122, IF(AND($C121=$C123, F123&lt;&gt;""), F123,"")))</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G121" s="85" t="str">
        <f>IF(TMInput!F121&lt;&gt;"",TMInput!F121,IF(AND($C121=$C122, G122&lt;&gt;""),G122, IF(AND($C121=$C123, G123&lt;&gt;""), G123,"")))</f>
        <v>efbc:FieldIdentifierCode/text()='awa-cri-thr'</v>
      </c>
      <c r="H121" s="87" t="str">
        <f>TMInput!G121</f>
        <v>1.4</v>
      </c>
      <c r="I121" s="87" t="str">
        <f>TMInput!H121</f>
        <v>1.7</v>
      </c>
      <c r="J121" s="90" t="b">
        <f>IF(TMInput!$A121="",J120,TMInput!I121)</f>
        <v>1</v>
      </c>
      <c r="K121" s="85" t="str">
        <f>IF(TMInput!J121&lt;&gt;"",TMInput!J121,IF(AND($C121=$C122, K122&lt;&gt;""),K122, IF(AND($C121=$C123, K123&lt;&gt;""), K123,"")))</f>
        <v>MG-AwardCriterion-specifiesProcurementCriterion-Lot</v>
      </c>
      <c r="L121" s="85" t="str">
        <f>IF(TMInput!K121&lt;&gt;"",TMInput!K121,IF(AND($C121=$C122, L122&lt;&gt;""),L122, IF(AND($C121=$C123, L123&lt;&gt;""), L123,"")))</f>
        <v>ND-LotAwardCriterionParameters</v>
      </c>
      <c r="M121" s="90" t="str">
        <f>IF(TMInput!L121&lt;&gt;"",TMInput!L121,IF(AND($C121=$C122, M122&lt;&gt;""),M122, IF(AND($C121=$C123, M123&lt;&gt;""), M123,"")))</f>
        <v>ND-LotAwardCriterionNumberThresholdUnpublish (concernsMaskedObject)</v>
      </c>
      <c r="N121" s="90" t="str">
        <f>IF(TMInput!M121&lt;&gt;"",TMInput!M121,IF(AND($C121=$C122, N122&lt;&gt;""),N122, IF(AND($C121=$C123, N123&lt;&gt;""), N123,"")))</f>
        <v>Connection from NonPublishedInformation to Constraint under MG-AwardCriterion-specifiesProcurementCriterion-Lot_ND-LotAwardCriterionParameters</v>
      </c>
      <c r="O121" s="90" t="str">
        <f>IF(TMInput!N121&lt;&gt;"",TMInput!N121,IF(AND($C121=$C122, O122&lt;&gt;""),O122, IF(AND($C121=$C123, O123&lt;&gt;""), O123,"")))</f>
        <v>tedm:MG-AwardCriterion-specifiesProcurementCriterion-Lot_ND-LotAwardCriterionParameters</v>
      </c>
      <c r="P121" s="85" t="str">
        <f>IF(TMInput!O121&lt;&gt;"",TMInput!O121,IF(AND($C121=$C122, P122&lt;&gt;""),P122, IF(AND($C121=$C123, P123&lt;&gt;""), P123,"")))</f>
        <v>efac:AwardCriterionParameter/efac:FieldsPrivacy</v>
      </c>
      <c r="Q121" s="90" t="str">
        <f>IF(TMInput!P121&lt;&gt;"",TMInput!P121,IF(AND($C121=$C122, Q122&lt;&gt;""),Q122, IF(AND($C121=$C123, Q123&lt;&gt;""), Q123,"")))</f>
        <v>../..</v>
      </c>
      <c r="R121" s="90" t="str">
        <f>IF(TMInput!Q121&lt;&gt;"", TMInput!Q121, IF(AND(OR($C121&amp;$H121=$C122&amp;$H122, $C121&amp;$I121=$C122&amp;$I122), R122&lt;&gt;""), R122, IF(AND(OR($C121&amp;$H121=$C123&amp;$H123, $C121&amp;$I121=$C123&amp;$I123), R123&lt;&gt;""), R123, IF(AND(OR($C121&amp;$H121=$C124&amp;$H124, $C121&amp;$I121=$C124&amp;$I124), R124&lt;&gt;""), R124, IF(AND(OR($C121&amp;$H121=$C125&amp;$H125, $C121&amp;$I121=$C125&amp;$I125), R125&lt;&gt;""), R125, "")))))</f>
        <v>BT-195(BT-5423)-Lot</v>
      </c>
      <c r="S121" s="90" t="str">
        <f>IF(TMInput!R121&lt;&gt;"", TMInput!R121, IF(AND(OR($C121&amp;$H121=$C122&amp;$H122, $C121&amp;$I121=$C122&amp;$I122), S122&lt;&gt;""), S122, IF(AND(OR($C121&amp;$H121=$C123&amp;$H123, $C121&amp;$I121=$C123&amp;$I123), S123&lt;&gt;""), S123, IF(AND(OR($C121&amp;$H121=$C124&amp;$H124, $C121&amp;$I121=$C124&amp;$I124), S124&lt;&gt;""), S124, IF(AND(OR($C121&amp;$H121=$C125&amp;$H125, $C121&amp;$I121=$C125&amp;$I125), S125&lt;&gt;""), S125, "")))))</f>
        <v>The field BT-195(BT-5423)-Lot, Unpublished Identifier, specifies information to generate the URI of the masked property</v>
      </c>
      <c r="T121" s="90" t="str">
        <f>IF(TMInput!S121&lt;&gt;"", TMInput!S121, IF(AND(OR($C121&amp;$H121=$C122&amp;$H122, $C121&amp;$I121=$C122&amp;$I122), T122&lt;&gt;""), T122, IF(AND(OR($C121&amp;$H121=$C123&amp;$H123, $C121&amp;$I121=$C123&amp;$I123), T123&lt;&gt;""), T123, IF(AND(OR($C121&amp;$H121=$C124&amp;$H124, $C121&amp;$I121=$C124&amp;$I124), T124&lt;&gt;""), T124, IF(AND(OR($C121&amp;$H121=$C125&amp;$H125, $C121&amp;$I121=$C125&amp;$I125), T125&lt;&gt;""), T125, "")))))</f>
        <v>efbc:FieldIdentifierCode/text() = 'awa-cri-thr'</v>
      </c>
      <c r="U121" s="92" t="str">
        <f>IF(TMInput!T121&lt;&gt;"", TMInput!T121, IF(AND($C121=$C122, U122&lt;&gt;""), U122, IF(AND($C121=$C123, U123&lt;&gt;""), U123, IF(AND($C121=$C124, U124&lt;&gt;""), U124, IF(AND($C121=$C125, U125&lt;&gt;""), U125, "")))))</f>
        <v>http://data.europa.eu/a4g/ontology#hasThresholdType</v>
      </c>
      <c r="V121" s="90" t="str">
        <f>IF(TMInput!U121&lt;&gt;"", TMInput!U121, IF(AND($C121=$C122, V122&lt;&gt;""), V122, IF(AND($C121=$C123, V123&lt;&gt;""), V123, IF(AND($C121=$C124, V124&lt;&gt;""), V124, IF(AND($C121=$C125, V125&lt;&gt;""), V125, "")))))</f>
        <v>BT-197(BT-5423)-Lot</v>
      </c>
      <c r="W121" s="90" t="str">
        <f>IF(TMInput!V121&lt;&gt;"", TMInput!V121, IF(AND($C121=$C122, W122&lt;&gt;""), W122, IF(AND($C121=$C123, W123&lt;&gt;""), W123, IF(AND($C121=$C124, W124&lt;&gt;""), W124, IF(AND($C121=$C125, W125&lt;&gt;""), W125, "")))))</f>
        <v>In BT-197(BT-5423)-Lot, Unpublished Justification Code, we link to the at-voc:non-publication-justification controlled list</v>
      </c>
      <c r="X121" s="90" t="str">
        <f>IF(TMInput!W121&lt;&gt;"", TMInput!W121, IF(AND($C121=$C122, X122&lt;&gt;""), X122, IF(AND($C121=$C123, X123&lt;&gt;""), X123, IF(AND($C121=$C124, X124&lt;&gt;""), X124, IF(AND($C121=$C125, X125&lt;&gt;""), X125, "")))))</f>
        <v>BT-198(BT-5423)-Lot</v>
      </c>
      <c r="Y121" s="90" t="str">
        <f>IF(TMInput!X121&lt;&gt;"", TMInput!X121, IF(AND($C121=$C122, Y122&lt;&gt;""), Y122, IF(AND($C121=$C123, Y123&lt;&gt;""), Y123, IF(AND($C121=$C124, Y124&lt;&gt;""), Y124, IF(AND($C121=$C125, Y125&lt;&gt;""), Y125, "")))))</f>
        <v>Unpublished Accessibility Date (Unpublished Access Date below SDK 1.6)</v>
      </c>
      <c r="Z121" s="90" t="str">
        <f>IF(TMInput!Y121&lt;&gt;"", TMInput!Y121, IF(AND($C121=$C122, Z122&lt;&gt;""), Z122, IF(AND($C121=$C123, Z123&lt;&gt;""), Z123, IF(AND($C121=$C124, Z124&lt;&gt;""), Z124, IF(AND($C121=$C125, Z125&lt;&gt;""), Z125, "")))))</f>
        <v>tedm:MG-langString-hasConfidentialityJustification--NonPublishedInformation-ND-LotAwardCriterionNumberThresholdUnpublish</v>
      </c>
      <c r="AA121" s="90" t="str">
        <f>IF(TMInput!Z121&lt;&gt;"", TMInput!Z121, IF(AND($C121=$C122, AA122&lt;&gt;""), AA122, IF(AND($C121=$C123, AA123&lt;&gt;""), AA123, IF(AND($C121=$C124, AA124&lt;&gt;""), AA124, IF(AND($C121=$C125, AA125&lt;&gt;""), AA125, "")))))</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B121" s="90" t="str">
        <f>IF(TMInput!AA121&lt;&gt;"", TMInput!AA121, IF(AND($C121=$C122, AB122&lt;&gt;""), AB122, IF(AND($C121=$C123, AB123&lt;&gt;""), AB123, IF(AND($C121=$C124, AB124&lt;&gt;""), AB124, IF(AND($C121=$C125, AB125&lt;&gt;""), AB125, "")))))</f>
        <v>BT-196(BT-5423)-Lot</v>
      </c>
      <c r="AC121" s="90" t="str">
        <f>IF(TMInput!AB121&lt;&gt;"", TMInput!AB121, IF(AND($C121=$C122, AC122&lt;&gt;""), AC122, IF(AND($C121=$C123, AC123&lt;&gt;""), AC123, IF(AND($C121=$C124, AC124&lt;&gt;""), AC124, IF(AND($C121=$C125, AC125&lt;&gt;""), AC125, "")))))</f>
        <v>Unpublished Justification Description of MG-NonPublishedInformation under ND-LotAwardCriterionNumberThresholdUnpublish</v>
      </c>
      <c r="AD121" s="90" t="str">
        <f>IF(TMInput!AC121&lt;&gt;"", TMInput!AC121, IF(AND($C121=$C122, AD122&lt;&gt;""), AD122, IF(AND($C121=$C123, AD123&lt;&gt;""), AD123, IF(AND($C121=$C124, AD124&lt;&gt;""), AD124, IF(AND($C121=$C125, AD125&lt;&gt;""), AD125, "")))))</f>
        <v>BT-196(BT-5423)-Lot-Language</v>
      </c>
      <c r="AE121" s="90" t="str">
        <f>IF(TMInput!AD121&lt;&gt;"", TMInput!AD121, IF(AND($C121=$C122, AE122&lt;&gt;""), AE122, IF(AND($C121=$C123, AE123&lt;&gt;""), AE123, IF(AND($C121=$C124, AE124&lt;&gt;""), AE124, IF(AND($C121=$C125, AE125&lt;&gt;""), AE125, "")))))</f>
        <v>Language of Unpublished Justification Description of MG-NonPublishedInformation under ND-LotAwardCriterionNumberThresholdUnpublish</v>
      </c>
    </row>
    <row r="122">
      <c r="A122" s="85" t="b">
        <f t="shared" si="1"/>
        <v>0</v>
      </c>
      <c r="B122" s="90" t="str">
        <f>IF(AND(TMInput!A122="",$C122&lt;&gt;""),B121,TMInput!A122)</f>
        <v>ND-LotAwardCriterionNumberThresholdUnpublish_v1.4-1.7.rml.ttl</v>
      </c>
      <c r="C122" s="90" t="str">
        <f>TMInput!B122</f>
        <v>tedm:MG-NonPublishedInformation-ND-LotAwardCriterionNumberThresholdUnpublish</v>
      </c>
      <c r="D122" s="85" t="str">
        <f>IF(TMInput!C122&lt;&gt;"", TMInput!C122, IF(AND($C122=$C123, D123&lt;&gt;""), D123, IF(AND($C122=$C124, D124&lt;&gt;""), D124, IF(AND($C122=$C125, D125&lt;&gt;""), D125, IF(AND($C122=$C126, D126&lt;&gt;""), D126, "")))))</f>
        <v>MG-NonPublishedInformation</v>
      </c>
      <c r="E122" s="90" t="str">
        <f>IF(TMInput!D122&lt;&gt;"",TMInput!D122,IF(AND($C122=$C123, E123&lt;&gt;""),E123, IF(AND($C122=$C124, E124&lt;&gt;""), E124,"")))</f>
        <v>ND-LotAwardCriterionNumberThresholdUnpublish</v>
      </c>
      <c r="F122" s="90" t="str">
        <f>IF(TMInput!E122&lt;&gt;"",TMInput!E122,IF(AND($C122=$C123, F123&lt;&gt;""),F123, IF(AND($C122=$C124, F124&lt;&gt;""), F124,"")))</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G122" s="85" t="str">
        <f>IF(TMInput!F122&lt;&gt;"",TMInput!F122,IF(AND($C122=$C123, G123&lt;&gt;""),G123, IF(AND($C122=$C124, G124&lt;&gt;""), G124,"")))</f>
        <v>efbc:FieldIdentifierCode/text()='awa-cri-thr'</v>
      </c>
      <c r="H122" s="87" t="str">
        <f>TMInput!G122</f>
        <v>1.4</v>
      </c>
      <c r="I122" s="87" t="str">
        <f>TMInput!H122</f>
        <v>1.7</v>
      </c>
      <c r="J122" s="90" t="b">
        <f>IF(TMInput!$A122="",J121,TMInput!I122)</f>
        <v>1</v>
      </c>
      <c r="K122" s="85" t="str">
        <f>IF(TMInput!J122&lt;&gt;"",TMInput!J122,IF(AND($C122=$C123, K123&lt;&gt;""),K123, IF(AND($C122=$C124, K124&lt;&gt;""), K124,"")))</f>
        <v>MG-AwardCriterion-specifiesProcurementCriterion-Lot</v>
      </c>
      <c r="L122" s="85" t="str">
        <f>IF(TMInput!K122&lt;&gt;"",TMInput!K122,IF(AND($C122=$C123, L123&lt;&gt;""),L123, IF(AND($C122=$C124, L124&lt;&gt;""), L124,"")))</f>
        <v>ND-LotAwardCriterionParameters</v>
      </c>
      <c r="M122" s="90" t="str">
        <f>IF(TMInput!L122&lt;&gt;"",TMInput!L122,IF(AND($C122=$C123, M123&lt;&gt;""),M123, IF(AND($C122=$C124, M124&lt;&gt;""), M124,"")))</f>
        <v>ND-LotAwardCriterionNumberThresholdUnpublish (concernsMaskedObject)</v>
      </c>
      <c r="N122" s="90" t="str">
        <f>IF(TMInput!M122&lt;&gt;"",TMInput!M122,IF(AND($C122=$C123, N123&lt;&gt;""),N123, IF(AND($C122=$C124, N124&lt;&gt;""), N124,"")))</f>
        <v>Connection from NonPublishedInformation to Constraint under MG-AwardCriterion-specifiesProcurementCriterion-Lot_ND-LotAwardCriterionParameters</v>
      </c>
      <c r="O122" s="90" t="str">
        <f>IF(TMInput!N122&lt;&gt;"",TMInput!N122,IF(AND($C122=$C123, O123&lt;&gt;""),O123, IF(AND($C122=$C124, O124&lt;&gt;""), O124,"")))</f>
        <v>tedm:MG-AwardCriterion-specifiesProcurementCriterion-Lot_ND-LotAwardCriterionParameters</v>
      </c>
      <c r="P122" s="85" t="str">
        <f>IF(TMInput!O122&lt;&gt;"",TMInput!O122,IF(AND($C122=$C123, P123&lt;&gt;""),P123, IF(AND($C122=$C124, P124&lt;&gt;""), P124,"")))</f>
        <v>efac:AwardCriterionParameter/efac:FieldsPrivacy</v>
      </c>
      <c r="Q122" s="90" t="str">
        <f>IF(TMInput!P122&lt;&gt;"",TMInput!P122,IF(AND($C122=$C123, Q123&lt;&gt;""),Q123, IF(AND($C122=$C124, Q124&lt;&gt;""), Q124,"")))</f>
        <v>../..</v>
      </c>
      <c r="R122" s="90" t="str">
        <f>IF(TMInput!Q122&lt;&gt;"", TMInput!Q122, IF(AND(OR($C122&amp;$H122=$C123&amp;$H123, $C122&amp;$I122=$C123&amp;$I123), R123&lt;&gt;""), R123, IF(AND(OR($C122&amp;$H122=$C124&amp;$H124, $C122&amp;$I122=$C124&amp;$I124), R124&lt;&gt;""), R124, IF(AND(OR($C122&amp;$H122=$C125&amp;$H125, $C122&amp;$I122=$C125&amp;$I125), R125&lt;&gt;""), R125, IF(AND(OR($C122&amp;$H122=$C126&amp;$H126, $C122&amp;$I122=$C126&amp;$I126), R126&lt;&gt;""), R126, "")))))</f>
        <v>BT-195(BT-5423)-Lot</v>
      </c>
      <c r="S122" s="90" t="str">
        <f>IF(TMInput!R122&lt;&gt;"", TMInput!R122, IF(AND(OR($C122&amp;$H122=$C123&amp;$H123, $C122&amp;$I122=$C123&amp;$I123), S123&lt;&gt;""), S123, IF(AND(OR($C122&amp;$H122=$C124&amp;$H124, $C122&amp;$I122=$C124&amp;$I124), S124&lt;&gt;""), S124, IF(AND(OR($C122&amp;$H122=$C125&amp;$H125, $C122&amp;$I122=$C125&amp;$I125), S125&lt;&gt;""), S125, IF(AND(OR($C122&amp;$H122=$C126&amp;$H126, $C122&amp;$I122=$C126&amp;$I126), S126&lt;&gt;""), S126, "")))))</f>
        <v>The field BT-195(BT-5423)-Lot, Unpublished Identifier, specifies information to generate the URI of the masked property</v>
      </c>
      <c r="T122" s="90" t="str">
        <f>IF(TMInput!S122&lt;&gt;"", TMInput!S122, IF(AND(OR($C122&amp;$H122=$C123&amp;$H123, $C122&amp;$I122=$C123&amp;$I123), T123&lt;&gt;""), T123, IF(AND(OR($C122&amp;$H122=$C124&amp;$H124, $C122&amp;$I122=$C124&amp;$I124), T124&lt;&gt;""), T124, IF(AND(OR($C122&amp;$H122=$C125&amp;$H125, $C122&amp;$I122=$C125&amp;$I125), T125&lt;&gt;""), T125, IF(AND(OR($C122&amp;$H122=$C126&amp;$H126, $C122&amp;$I122=$C126&amp;$I126), T126&lt;&gt;""), T126, "")))))</f>
        <v>efbc:FieldIdentifierCode/text() = 'awa-cri-thr'</v>
      </c>
      <c r="U122" s="92" t="str">
        <f>IF(TMInput!T122&lt;&gt;"", TMInput!T122, IF(AND($C122=$C123, U123&lt;&gt;""), U123, IF(AND($C122=$C124, U124&lt;&gt;""), U124, IF(AND($C122=$C125, U125&lt;&gt;""), U125, IF(AND($C122=$C126, U126&lt;&gt;""), U126, "")))))</f>
        <v>http://data.europa.eu/a4g/ontology#hasThresholdType</v>
      </c>
      <c r="V122" s="90" t="str">
        <f>IF(TMInput!U122&lt;&gt;"", TMInput!U122, IF(AND($C122=$C123, V123&lt;&gt;""), V123, IF(AND($C122=$C124, V124&lt;&gt;""), V124, IF(AND($C122=$C125, V125&lt;&gt;""), V125, IF(AND($C122=$C126, V126&lt;&gt;""), V126, "")))))</f>
        <v>BT-197(BT-5423)-Lot</v>
      </c>
      <c r="W122" s="90" t="str">
        <f>IF(TMInput!V122&lt;&gt;"", TMInput!V122, IF(AND($C122=$C123, W123&lt;&gt;""), W123, IF(AND($C122=$C124, W124&lt;&gt;""), W124, IF(AND($C122=$C125, W125&lt;&gt;""), W125, IF(AND($C122=$C126, W126&lt;&gt;""), W126, "")))))</f>
        <v>In BT-197(BT-5423)-Lot, Unpublished Justification Code, we link to the at-voc:non-publication-justification controlled list</v>
      </c>
      <c r="X122" s="90" t="str">
        <f>IF(TMInput!W122&lt;&gt;"", TMInput!W122, IF(AND($C122=$C123, X123&lt;&gt;""), X123, IF(AND($C122=$C124, X124&lt;&gt;""), X124, IF(AND($C122=$C125, X125&lt;&gt;""), X125, IF(AND($C122=$C126, X126&lt;&gt;""), X126, "")))))</f>
        <v>BT-198(BT-5423)-Lot</v>
      </c>
      <c r="Y122" s="90" t="str">
        <f>IF(TMInput!X122&lt;&gt;"", TMInput!X122, IF(AND($C122=$C123, Y123&lt;&gt;""), Y123, IF(AND($C122=$C124, Y124&lt;&gt;""), Y124, IF(AND($C122=$C125, Y125&lt;&gt;""), Y125, IF(AND($C122=$C126, Y126&lt;&gt;""), Y126, "")))))</f>
        <v>Unpublished Accessibility Date (Unpublished Access Date below SDK 1.6)</v>
      </c>
      <c r="Z122" s="90" t="str">
        <f>IF(TMInput!Y122&lt;&gt;"", TMInput!Y122, IF(AND($C122=$C123, Z123&lt;&gt;""), Z123, IF(AND($C122=$C124, Z124&lt;&gt;""), Z124, IF(AND($C122=$C125, Z125&lt;&gt;""), Z125, IF(AND($C122=$C126, Z126&lt;&gt;""), Z126, "")))))</f>
        <v>tedm:MG-langString-hasConfidentialityJustification--NonPublishedInformation-ND-LotAwardCriterionNumberThresholdUnpublish</v>
      </c>
      <c r="AA122" s="90" t="str">
        <f>IF(TMInput!Z122&lt;&gt;"", TMInput!Z122, IF(AND($C122=$C123, AA123&lt;&gt;""), AA123, IF(AND($C122=$C124, AA124&lt;&gt;""), AA124, IF(AND($C122=$C125, AA125&lt;&gt;""), AA125, IF(AND($C122=$C126, AA126&lt;&gt;""), AA126, "")))))</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B122" s="90" t="str">
        <f>IF(TMInput!AA122&lt;&gt;"", TMInput!AA122, IF(AND($C122=$C123, AB123&lt;&gt;""), AB123, IF(AND($C122=$C124, AB124&lt;&gt;""), AB124, IF(AND($C122=$C125, AB125&lt;&gt;""), AB125, IF(AND($C122=$C126, AB126&lt;&gt;""), AB126, "")))))</f>
        <v>BT-196(BT-5423)-Lot</v>
      </c>
      <c r="AC122" s="90" t="str">
        <f>IF(TMInput!AB122&lt;&gt;"", TMInput!AB122, IF(AND($C122=$C123, AC123&lt;&gt;""), AC123, IF(AND($C122=$C124, AC124&lt;&gt;""), AC124, IF(AND($C122=$C125, AC125&lt;&gt;""), AC125, IF(AND($C122=$C126, AC126&lt;&gt;""), AC126, "")))))</f>
        <v>Unpublished Justification Description of MG-NonPublishedInformation under ND-LotAwardCriterionNumberThresholdUnpublish</v>
      </c>
      <c r="AD122" s="90" t="str">
        <f>IF(TMInput!AC122&lt;&gt;"", TMInput!AC122, IF(AND($C122=$C123, AD123&lt;&gt;""), AD123, IF(AND($C122=$C124, AD124&lt;&gt;""), AD124, IF(AND($C122=$C125, AD125&lt;&gt;""), AD125, IF(AND($C122=$C126, AD126&lt;&gt;""), AD126, "")))))</f>
        <v>BT-196(BT-5423)-Lot-Language</v>
      </c>
      <c r="AE122" s="90" t="str">
        <f>IF(TMInput!AD122&lt;&gt;"", TMInput!AD122, IF(AND($C122=$C123, AE123&lt;&gt;""), AE123, IF(AND($C122=$C124, AE124&lt;&gt;""), AE124, IF(AND($C122=$C125, AE125&lt;&gt;""), AE125, IF(AND($C122=$C126, AE126&lt;&gt;""), AE126, "")))))</f>
        <v>Language of Unpublished Justification Description of MG-NonPublishedInformation under ND-LotAwardCriterionNumberThresholdUnpublish</v>
      </c>
    </row>
    <row r="123">
      <c r="A123" s="85" t="b">
        <f t="shared" si="1"/>
        <v>0</v>
      </c>
      <c r="B123" s="90" t="str">
        <f>IF(AND(TMInput!A123="",$C123&lt;&gt;""),B122,TMInput!A123)</f>
        <v>ND-LotAwardCriterionNumberThresholdUnpublish_v1.4-1.7.rml.ttl</v>
      </c>
      <c r="C123" s="90" t="str">
        <f>TMInput!B123</f>
        <v>tedm:MG-NonPublishedInformation-ND-LotAwardCriterionNumberThresholdUnpublish</v>
      </c>
      <c r="D123" s="85" t="str">
        <f>IF(TMInput!C123&lt;&gt;"", TMInput!C123, IF(AND($C123=$C124, D124&lt;&gt;""), D124, IF(AND($C123=$C125, D125&lt;&gt;""), D125, IF(AND($C123=$C126, D126&lt;&gt;""), D126, IF(AND($C123=$C127, D127&lt;&gt;""), D127, "")))))</f>
        <v>MG-NonPublishedInformation</v>
      </c>
      <c r="E123" s="90" t="str">
        <f>IF(TMInput!D123&lt;&gt;"",TMInput!D123,IF(AND($C123=$C124, E124&lt;&gt;""),E124, IF(AND($C123=$C125, E125&lt;&gt;""), E125,"")))</f>
        <v>ND-LotAwardCriterionNumberThresholdUnpublish</v>
      </c>
      <c r="F123" s="90" t="str">
        <f>IF(TMInput!E123&lt;&gt;"",TMInput!E123,IF(AND($C123=$C124, F124&lt;&gt;""),F124, IF(AND($C123=$C125, F125&lt;&gt;""), F125,"")))</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G123" s="85" t="str">
        <f>IF(TMInput!F123&lt;&gt;"",TMInput!F123,IF(AND($C123=$C124, G124&lt;&gt;""),G124, IF(AND($C123=$C125, G125&lt;&gt;""), G125,"")))</f>
        <v>efbc:FieldIdentifierCode/text()='awa-cri-thr'</v>
      </c>
      <c r="H123" s="87" t="str">
        <f>TMInput!G123</f>
        <v>1.4</v>
      </c>
      <c r="I123" s="87" t="str">
        <f>TMInput!H123</f>
        <v>1.7</v>
      </c>
      <c r="J123" s="90" t="b">
        <f>IF(TMInput!$A123="",J122,TMInput!I123)</f>
        <v>1</v>
      </c>
      <c r="K123" s="85" t="str">
        <f>IF(TMInput!J123&lt;&gt;"",TMInput!J123,IF(AND($C123=$C124, K124&lt;&gt;""),K124, IF(AND($C123=$C125, K125&lt;&gt;""), K125,"")))</f>
        <v>MG-AwardCriterion-specifiesProcurementCriterion-Lot</v>
      </c>
      <c r="L123" s="85" t="str">
        <f>IF(TMInput!K123&lt;&gt;"",TMInput!K123,IF(AND($C123=$C124, L124&lt;&gt;""),L124, IF(AND($C123=$C125, L125&lt;&gt;""), L125,"")))</f>
        <v>ND-LotAwardCriterionParameters</v>
      </c>
      <c r="M123" s="90" t="str">
        <f>IF(TMInput!L123&lt;&gt;"",TMInput!L123,IF(AND($C123=$C124, M124&lt;&gt;""),M124, IF(AND($C123=$C125, M125&lt;&gt;""), M125,"")))</f>
        <v>ND-LotAwardCriterionNumberThresholdUnpublish (concernsMaskedObject)</v>
      </c>
      <c r="N123" s="90" t="str">
        <f>IF(TMInput!M123&lt;&gt;"",TMInput!M123,IF(AND($C123=$C124, N124&lt;&gt;""),N124, IF(AND($C123=$C125, N125&lt;&gt;""), N125,"")))</f>
        <v>Connection from NonPublishedInformation to Constraint under MG-AwardCriterion-specifiesProcurementCriterion-Lot_ND-LotAwardCriterionParameters</v>
      </c>
      <c r="O123" s="90" t="str">
        <f>IF(TMInput!N123&lt;&gt;"",TMInput!N123,IF(AND($C123=$C124, O124&lt;&gt;""),O124, IF(AND($C123=$C125, O125&lt;&gt;""), O125,"")))</f>
        <v>tedm:MG-AwardCriterion-specifiesProcurementCriterion-Lot_ND-LotAwardCriterionParameters</v>
      </c>
      <c r="P123" s="85" t="str">
        <f>IF(TMInput!O123&lt;&gt;"",TMInput!O123,IF(AND($C123=$C124, P124&lt;&gt;""),P124, IF(AND($C123=$C125, P125&lt;&gt;""), P125,"")))</f>
        <v>efac:AwardCriterionParameter/efac:FieldsPrivacy</v>
      </c>
      <c r="Q123" s="90" t="str">
        <f>IF(TMInput!P123&lt;&gt;"",TMInput!P123,IF(AND($C123=$C124, Q124&lt;&gt;""),Q124, IF(AND($C123=$C125, Q125&lt;&gt;""), Q125,"")))</f>
        <v>../..</v>
      </c>
      <c r="R123" s="90" t="str">
        <f>IF(TMInput!Q123&lt;&gt;"", TMInput!Q123, IF(AND(OR($C123&amp;$H123=$C124&amp;$H124, $C123&amp;$I123=$C124&amp;$I124), R124&lt;&gt;""), R124, IF(AND(OR($C123&amp;$H123=$C125&amp;$H125, $C123&amp;$I123=$C125&amp;$I125), R125&lt;&gt;""), R125, IF(AND(OR($C123&amp;$H123=$C126&amp;$H126, $C123&amp;$I123=$C126&amp;$I126), R126&lt;&gt;""), R126, IF(AND(OR($C123&amp;$H123=$C127&amp;$H127, $C123&amp;$I123=$C127&amp;$I127), R127&lt;&gt;""), R127, "")))))</f>
        <v>BT-195(BT-5423)-Lot</v>
      </c>
      <c r="S123" s="90" t="str">
        <f>IF(TMInput!R123&lt;&gt;"", TMInput!R123, IF(AND(OR($C123&amp;$H123=$C124&amp;$H124, $C123&amp;$I123=$C124&amp;$I124), S124&lt;&gt;""), S124, IF(AND(OR($C123&amp;$H123=$C125&amp;$H125, $C123&amp;$I123=$C125&amp;$I125), S125&lt;&gt;""), S125, IF(AND(OR($C123&amp;$H123=$C126&amp;$H126, $C123&amp;$I123=$C126&amp;$I126), S126&lt;&gt;""), S126, IF(AND(OR($C123&amp;$H123=$C127&amp;$H127, $C123&amp;$I123=$C127&amp;$I127), S127&lt;&gt;""), S127, "")))))</f>
        <v>The field BT-195(BT-5423)-Lot, Unpublished Identifier, specifies information to generate the URI of the masked property</v>
      </c>
      <c r="T123" s="90" t="str">
        <f>IF(TMInput!S123&lt;&gt;"", TMInput!S123, IF(AND(OR($C123&amp;$H123=$C124&amp;$H124, $C123&amp;$I123=$C124&amp;$I124), T124&lt;&gt;""), T124, IF(AND(OR($C123&amp;$H123=$C125&amp;$H125, $C123&amp;$I123=$C125&amp;$I125), T125&lt;&gt;""), T125, IF(AND(OR($C123&amp;$H123=$C126&amp;$H126, $C123&amp;$I123=$C126&amp;$I126), T126&lt;&gt;""), T126, IF(AND(OR($C123&amp;$H123=$C127&amp;$H127, $C123&amp;$I123=$C127&amp;$I127), T127&lt;&gt;""), T127, "")))))</f>
        <v>efbc:FieldIdentifierCode/text() = 'awa-cri-thr'</v>
      </c>
      <c r="U123" s="92" t="str">
        <f>IF(TMInput!T123&lt;&gt;"", TMInput!T123, IF(AND($C123=$C124, U124&lt;&gt;""), U124, IF(AND($C123=$C125, U125&lt;&gt;""), U125, IF(AND($C123=$C126, U126&lt;&gt;""), U126, IF(AND($C123=$C127, U127&lt;&gt;""), U127, "")))))</f>
        <v>http://data.europa.eu/a4g/ontology#hasThresholdType</v>
      </c>
      <c r="V123" s="90" t="str">
        <f>IF(TMInput!U123&lt;&gt;"", TMInput!U123, IF(AND($C123=$C124, V124&lt;&gt;""), V124, IF(AND($C123=$C125, V125&lt;&gt;""), V125, IF(AND($C123=$C126, V126&lt;&gt;""), V126, IF(AND($C123=$C127, V127&lt;&gt;""), V127, "")))))</f>
        <v>BT-197(BT-5423)-Lot</v>
      </c>
      <c r="W123" s="90" t="str">
        <f>IF(TMInput!V123&lt;&gt;"", TMInput!V123, IF(AND($C123=$C124, W124&lt;&gt;""), W124, IF(AND($C123=$C125, W125&lt;&gt;""), W125, IF(AND($C123=$C126, W126&lt;&gt;""), W126, IF(AND($C123=$C127, W127&lt;&gt;""), W127, "")))))</f>
        <v>In BT-197(BT-5423)-Lot, Unpublished Justification Code, we link to the at-voc:non-publication-justification controlled list</v>
      </c>
      <c r="X123" s="90" t="str">
        <f>IF(TMInput!W123&lt;&gt;"", TMInput!W123, IF(AND($C123=$C124, X124&lt;&gt;""), X124, IF(AND($C123=$C125, X125&lt;&gt;""), X125, IF(AND($C123=$C126, X126&lt;&gt;""), X126, IF(AND($C123=$C127, X127&lt;&gt;""), X127, "")))))</f>
        <v>BT-198(BT-5423)-Lot</v>
      </c>
      <c r="Y123" s="90" t="str">
        <f>IF(TMInput!X123&lt;&gt;"", TMInput!X123, IF(AND($C123=$C124, Y124&lt;&gt;""), Y124, IF(AND($C123=$C125, Y125&lt;&gt;""), Y125, IF(AND($C123=$C126, Y126&lt;&gt;""), Y126, IF(AND($C123=$C127, Y127&lt;&gt;""), Y127, "")))))</f>
        <v>Unpublished Accessibility Date (Unpublished Access Date below SDK 1.6)</v>
      </c>
      <c r="Z123" s="90" t="str">
        <f>IF(TMInput!Y123&lt;&gt;"", TMInput!Y123, IF(AND($C123=$C124, Z124&lt;&gt;""), Z124, IF(AND($C123=$C125, Z125&lt;&gt;""), Z125, IF(AND($C123=$C126, Z126&lt;&gt;""), Z126, IF(AND($C123=$C127, Z127&lt;&gt;""), Z127, "")))))</f>
        <v>tedm:MG-langString-hasConfidentialityJustification--NonPublishedInformation-ND-LotAwardCriterionNumberThresholdUnpublish</v>
      </c>
      <c r="AA123" s="90" t="str">
        <f>IF(TMInput!Z123&lt;&gt;"", TMInput!Z123, IF(AND($C123=$C124, AA124&lt;&gt;""), AA124, IF(AND($C123=$C125, AA125&lt;&gt;""), AA125, IF(AND($C123=$C126, AA126&lt;&gt;""), AA126, IF(AND($C123=$C127, AA127&lt;&gt;""), AA127, "")))))</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B123" s="90" t="str">
        <f>IF(TMInput!AA123&lt;&gt;"", TMInput!AA123, IF(AND($C123=$C124, AB124&lt;&gt;""), AB124, IF(AND($C123=$C125, AB125&lt;&gt;""), AB125, IF(AND($C123=$C126, AB126&lt;&gt;""), AB126, IF(AND($C123=$C127, AB127&lt;&gt;""), AB127, "")))))</f>
        <v>BT-196(BT-5423)-Lot</v>
      </c>
      <c r="AC123" s="90" t="str">
        <f>IF(TMInput!AB123&lt;&gt;"", TMInput!AB123, IF(AND($C123=$C124, AC124&lt;&gt;""), AC124, IF(AND($C123=$C125, AC125&lt;&gt;""), AC125, IF(AND($C123=$C126, AC126&lt;&gt;""), AC126, IF(AND($C123=$C127, AC127&lt;&gt;""), AC127, "")))))</f>
        <v>Unpublished Justification Description of MG-NonPublishedInformation under ND-LotAwardCriterionNumberThresholdUnpublish</v>
      </c>
      <c r="AD123" s="90" t="str">
        <f>IF(TMInput!AC123&lt;&gt;"", TMInput!AC123, IF(AND($C123=$C124, AD124&lt;&gt;""), AD124, IF(AND($C123=$C125, AD125&lt;&gt;""), AD125, IF(AND($C123=$C126, AD126&lt;&gt;""), AD126, IF(AND($C123=$C127, AD127&lt;&gt;""), AD127, "")))))</f>
        <v>BT-196(BT-5423)-Lot-Language</v>
      </c>
      <c r="AE123" s="90" t="str">
        <f>IF(TMInput!AD123&lt;&gt;"", TMInput!AD123, IF(AND($C123=$C124, AE124&lt;&gt;""), AE124, IF(AND($C123=$C125, AE125&lt;&gt;""), AE125, IF(AND($C123=$C126, AE126&lt;&gt;""), AE126, IF(AND($C123=$C127, AE127&lt;&gt;""), AE127, "")))))</f>
        <v>Language of Unpublished Justification Description of MG-NonPublishedInformation under ND-LotAwardCriterionNumberThresholdUnpublish</v>
      </c>
    </row>
    <row r="124">
      <c r="A124" s="85" t="b">
        <f t="shared" si="1"/>
        <v>1</v>
      </c>
      <c r="B124" s="90" t="str">
        <f>IF(AND(TMInput!A124="",$C124&lt;&gt;""),B123,TMInput!A124)</f>
        <v>ND-LotAwardCriterionNumberThresholdUnpublish_v1.8+.rml.ttl</v>
      </c>
      <c r="C124" s="90" t="str">
        <f>TMInput!B124</f>
        <v>tedm:MG-NonPublishedInformation-ND-LotAwardCriterionNumberThresholdUnpublish</v>
      </c>
      <c r="D124" s="85" t="str">
        <f>IF(TMInput!C124&lt;&gt;"", TMInput!C124, IF(AND($C124=$C125, D125&lt;&gt;""), D125, IF(AND($C124=$C126, D126&lt;&gt;""), D126, IF(AND($C124=$C127, D127&lt;&gt;""), D127, IF(AND($C124=$C128, D128&lt;&gt;""), D128, "")))))</f>
        <v>MG-NonPublishedInformation</v>
      </c>
      <c r="E124" s="90" t="str">
        <f>IF(TMInput!D124&lt;&gt;"",TMInput!D124,IF(AND($C124=$C125, E125&lt;&gt;""),E125, IF(AND($C124=$C126, E126&lt;&gt;""), E126,"")))</f>
        <v>ND-LotAwardCriterionNumberThresholdUnpublish</v>
      </c>
      <c r="F124" s="90" t="str">
        <f>IF(TMInput!E124&lt;&gt;"",TMInput!E124,IF(AND($C124=$C125, F125&lt;&gt;""),F125, IF(AND($C124=$C126, F126&lt;&gt;""), F126,"")))</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G124" s="85" t="str">
        <f>IF(TMInput!F124&lt;&gt;"",TMInput!F124,IF(AND($C124=$C125, G125&lt;&gt;""),G125, IF(AND($C124=$C126, G126&lt;&gt;""), G126,"")))</f>
        <v>efbc:FieldIdentifierCode/text()='awa-cri-thr'</v>
      </c>
      <c r="H124" s="87" t="str">
        <f>TMInput!G124</f>
        <v>1.8</v>
      </c>
      <c r="I124" s="87" t="str">
        <f>TMInput!H124</f>
        <v/>
      </c>
      <c r="J124" s="90" t="b">
        <f>IF(TMInput!$A124="",J123,TMInput!I124)</f>
        <v>1</v>
      </c>
      <c r="K124" s="85" t="str">
        <f>IF(TMInput!J124&lt;&gt;"",TMInput!J124,IF(AND($C124=$C125, K125&lt;&gt;""),K125, IF(AND($C124=$C126, K126&lt;&gt;""), K126,"")))</f>
        <v>MG-AwardCriterion-specifiesProcurementCriterion-Lot</v>
      </c>
      <c r="L124" s="85" t="str">
        <f>IF(TMInput!K124&lt;&gt;"",TMInput!K124,IF(AND($C124=$C125, L125&lt;&gt;""),L125, IF(AND($C124=$C126, L126&lt;&gt;""), L126,"")))</f>
        <v>ND-LotAwardThresholdCriterionParameter</v>
      </c>
      <c r="M124" s="90" t="str">
        <f>IF(TMInput!L124&lt;&gt;"",TMInput!L124,IF(AND($C124=$C125, M125&lt;&gt;""),M125, IF(AND($C124=$C126, M126&lt;&gt;""), M126,"")))</f>
        <v>ND-LotAwardCriterionNumberThresholdUnpublish (concernsMaskedObject)</v>
      </c>
      <c r="N124" s="90" t="str">
        <f>IF(TMInput!M124&lt;&gt;"",TMInput!M124,IF(AND($C124=$C125, N125&lt;&gt;""),N125, IF(AND($C124=$C126, N126&lt;&gt;""), N126,"")))</f>
        <v>Connection from NonPublishedInformation to Constraint under MG-AwardCriterion-specifiesProcurementCriterion-Lot_ND-LotAwardThresholdCriterionParameter</v>
      </c>
      <c r="O124" s="90" t="str">
        <f>IF(TMInput!N124&lt;&gt;"",TMInput!N124,IF(AND($C124=$C125, O125&lt;&gt;""),O125, IF(AND($C124=$C126, O126&lt;&gt;""), O126,"")))</f>
        <v>tedm:MG-AwardCriterion-specifiesProcurementCriterion-Lot_ND-LotAwardThresholdCriterionParameter</v>
      </c>
      <c r="P124" s="85" t="str">
        <f>IF(TMInput!O124&lt;&gt;"",TMInput!O124,IF(AND($C124=$C125, P125&lt;&gt;""),P125, IF(AND($C124=$C126, P126&lt;&gt;""), P126,"")))</f>
        <v>efac:FieldsPrivacy</v>
      </c>
      <c r="Q124" s="90" t="str">
        <f>IF(TMInput!P124&lt;&gt;"",TMInput!P124,IF(AND($C124=$C125, Q125&lt;&gt;""),Q125, IF(AND($C124=$C126, Q126&lt;&gt;""), Q126,"")))</f>
        <v>..</v>
      </c>
      <c r="R124" s="90" t="str">
        <f>IF(TMInput!Q124&lt;&gt;"", TMInput!Q124, IF(AND(OR($C124&amp;$H124=$C125&amp;$H125, $C124&amp;$I124=$C125&amp;$I125), R125&lt;&gt;""), R125, IF(AND(OR($C124&amp;$H124=$C126&amp;$H126, $C124&amp;$I124=$C126&amp;$I126), R126&lt;&gt;""), R126, IF(AND(OR($C124&amp;$H124=$C127&amp;$H127, $C124&amp;$I124=$C127&amp;$I127), R127&lt;&gt;""), R127, IF(AND(OR($C124&amp;$H124=$C128&amp;$H128, $C124&amp;$I124=$C128&amp;$I128), R128&lt;&gt;""), R128, "")))))</f>
        <v>BT-195(BT-5423)-Lot</v>
      </c>
      <c r="S124" s="90" t="str">
        <f>IF(TMInput!R124&lt;&gt;"", TMInput!R124, IF(AND(OR($C124&amp;$H124=$C125&amp;$H125, $C124&amp;$I124=$C125&amp;$I125), S125&lt;&gt;""), S125, IF(AND(OR($C124&amp;$H124=$C126&amp;$H126, $C124&amp;$I124=$C126&amp;$I126), S126&lt;&gt;""), S126, IF(AND(OR($C124&amp;$H124=$C127&amp;$H127, $C124&amp;$I124=$C127&amp;$I127), S127&lt;&gt;""), S127, IF(AND(OR($C124&amp;$H124=$C128&amp;$H128, $C124&amp;$I124=$C128&amp;$I128), S128&lt;&gt;""), S128, "")))))</f>
        <v>The field BT-195(BT-5423)-Lot, Unpublished Identifier, specifies information to generate the URI of the masked property</v>
      </c>
      <c r="T124" s="90" t="str">
        <f>IF(TMInput!S124&lt;&gt;"", TMInput!S124, IF(AND(OR($C124&amp;$H124=$C125&amp;$H125, $C124&amp;$I124=$C125&amp;$I125), T125&lt;&gt;""), T125, IF(AND(OR($C124&amp;$H124=$C126&amp;$H126, $C124&amp;$I124=$C126&amp;$I126), T126&lt;&gt;""), T126, IF(AND(OR($C124&amp;$H124=$C127&amp;$H127, $C124&amp;$I124=$C127&amp;$I127), T127&lt;&gt;""), T127, IF(AND(OR($C124&amp;$H124=$C128&amp;$H128, $C124&amp;$I124=$C128&amp;$I128), T128&lt;&gt;""), T128, "")))))</f>
        <v>efbc:FieldIdentifierCode/text() = 'awa-cri-thr'</v>
      </c>
      <c r="U124" s="92" t="str">
        <f>IF(TMInput!T124&lt;&gt;"", TMInput!T124, IF(AND($C124=$C125, U125&lt;&gt;""), U125, IF(AND($C124=$C126, U126&lt;&gt;""), U126, IF(AND($C124=$C127, U127&lt;&gt;""), U127, IF(AND($C124=$C128, U128&lt;&gt;""), U128, "")))))</f>
        <v>http://data.europa.eu/a4g/ontology#hasThresholdType</v>
      </c>
      <c r="V124" s="90" t="str">
        <f>IF(TMInput!U124&lt;&gt;"", TMInput!U124, IF(AND($C124=$C125, V125&lt;&gt;""), V125, IF(AND($C124=$C126, V126&lt;&gt;""), V126, IF(AND($C124=$C127, V127&lt;&gt;""), V127, IF(AND($C124=$C128, V128&lt;&gt;""), V128, "")))))</f>
        <v>BT-197(BT-5423)-Lot</v>
      </c>
      <c r="W124" s="90" t="str">
        <f>IF(TMInput!V124&lt;&gt;"", TMInput!V124, IF(AND($C124=$C125, W125&lt;&gt;""), W125, IF(AND($C124=$C126, W126&lt;&gt;""), W126, IF(AND($C124=$C127, W127&lt;&gt;""), W127, IF(AND($C124=$C128, W128&lt;&gt;""), W128, "")))))</f>
        <v>In BT-197(BT-5423)-Lot, Unpublished Justification Code, we link to the at-voc:non-publication-justification controlled list</v>
      </c>
      <c r="X124" s="90" t="str">
        <f>IF(TMInput!W124&lt;&gt;"", TMInput!W124, IF(AND($C124=$C125, X125&lt;&gt;""), X125, IF(AND($C124=$C126, X126&lt;&gt;""), X126, IF(AND($C124=$C127, X127&lt;&gt;""), X127, IF(AND($C124=$C128, X128&lt;&gt;""), X128, "")))))</f>
        <v>BT-198(BT-5423)-Lot</v>
      </c>
      <c r="Y124" s="90" t="str">
        <f>IF(TMInput!X124&lt;&gt;"", TMInput!X124, IF(AND($C124=$C125, Y125&lt;&gt;""), Y125, IF(AND($C124=$C126, Y126&lt;&gt;""), Y126, IF(AND($C124=$C127, Y127&lt;&gt;""), Y127, IF(AND($C124=$C128, Y128&lt;&gt;""), Y128, "")))))</f>
        <v>Unpublished Accessibility Date (Unpublished Access Date below SDK 1.6)</v>
      </c>
      <c r="Z124" s="90" t="str">
        <f>IF(TMInput!Y124&lt;&gt;"", TMInput!Y124, IF(AND($C124=$C125, Z125&lt;&gt;""), Z125, IF(AND($C124=$C126, Z126&lt;&gt;""), Z126, IF(AND($C124=$C127, Z127&lt;&gt;""), Z127, IF(AND($C124=$C128, Z128&lt;&gt;""), Z128, "")))))</f>
        <v>tedm:MG-langString-hasConfidentialityJustification--NonPublishedInformation-ND-LotAwardCriterionNumberThresholdUnpublish</v>
      </c>
      <c r="AA124" s="90" t="str">
        <f>IF(TMInput!Z124&lt;&gt;"", TMInput!Z124, IF(AND($C124=$C125, AA125&lt;&gt;""), AA125, IF(AND($C124=$C126, AA126&lt;&gt;""), AA126, IF(AND($C124=$C127, AA127&lt;&gt;""), AA127, IF(AND($C124=$C128, AA128&lt;&gt;""), AA128, "")))))</f>
        <v>/*/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B124" s="90" t="str">
        <f>IF(TMInput!AA124&lt;&gt;"", TMInput!AA124, IF(AND($C124=$C125, AB125&lt;&gt;""), AB125, IF(AND($C124=$C126, AB126&lt;&gt;""), AB126, IF(AND($C124=$C127, AB127&lt;&gt;""), AB127, IF(AND($C124=$C128, AB128&lt;&gt;""), AB128, "")))))</f>
        <v>BT-196(BT-5423)-Lot</v>
      </c>
      <c r="AC124" s="90" t="str">
        <f>IF(TMInput!AB124&lt;&gt;"", TMInput!AB124, IF(AND($C124=$C125, AC125&lt;&gt;""), AC125, IF(AND($C124=$C126, AC126&lt;&gt;""), AC126, IF(AND($C124=$C127, AC127&lt;&gt;""), AC127, IF(AND($C124=$C128, AC128&lt;&gt;""), AC128, "")))))</f>
        <v>Unpublished Justification Description of MG-NonPublishedInformation under ND-LotAwardCriterionNumberThresholdUnpublish</v>
      </c>
      <c r="AD124" s="90" t="str">
        <f>IF(TMInput!AC124&lt;&gt;"", TMInput!AC124, IF(AND($C124=$C125, AD125&lt;&gt;""), AD125, IF(AND($C124=$C126, AD126&lt;&gt;""), AD126, IF(AND($C124=$C127, AD127&lt;&gt;""), AD127, IF(AND($C124=$C128, AD128&lt;&gt;""), AD128, "")))))</f>
        <v>BT-196(BT-5423)-Lot-Language</v>
      </c>
      <c r="AE124" s="90" t="str">
        <f>IF(TMInput!AD124&lt;&gt;"", TMInput!AD124, IF(AND($C124=$C125, AE125&lt;&gt;""), AE125, IF(AND($C124=$C126, AE126&lt;&gt;""), AE126, IF(AND($C124=$C127, AE127&lt;&gt;""), AE127, IF(AND($C124=$C128, AE128&lt;&gt;""), AE128, "")))))</f>
        <v>Language of Unpublished Justification Description of MG-NonPublishedInformation under ND-LotAwardCriterionNumberThresholdUnpublish</v>
      </c>
    </row>
    <row r="125">
      <c r="A125" s="85" t="b">
        <f t="shared" si="1"/>
        <v>0</v>
      </c>
      <c r="B125" s="90" t="str">
        <f>IF(AND(TMInput!A125="",$C125&lt;&gt;""),B124,TMInput!A125)</f>
        <v>ND-LotAwardCriterionNumberThresholdUnpublish_v1.8+.rml.ttl</v>
      </c>
      <c r="C125" s="90" t="str">
        <f>TMInput!B125</f>
        <v>tedm:MG-NonPublishedInformation-ND-LotAwardCriterionNumberThresholdUnpublish</v>
      </c>
      <c r="D125" s="85" t="str">
        <f>IF(TMInput!C125&lt;&gt;"", TMInput!C125, IF(AND($C125=$C126, D126&lt;&gt;""), D126, IF(AND($C125=$C127, D127&lt;&gt;""), D127, IF(AND($C125=$C128, D128&lt;&gt;""), D128, IF(AND($C125=$C129, D129&lt;&gt;""), D129, "")))))</f>
        <v>MG-NonPublishedInformation</v>
      </c>
      <c r="E125" s="90" t="str">
        <f>IF(TMInput!D125&lt;&gt;"",TMInput!D125,IF(AND($C125=$C126, E126&lt;&gt;""),E126, IF(AND($C125=$C127, E127&lt;&gt;""), E127,"")))</f>
        <v/>
      </c>
      <c r="F125" s="90" t="str">
        <f>IF(TMInput!E125&lt;&gt;"",TMInput!E125,IF(AND($C125=$C126, F126&lt;&gt;""),F126, IF(AND($C125=$C127, F127&lt;&gt;""), F127,"")))</f>
        <v/>
      </c>
      <c r="G125" s="85" t="str">
        <f>IF(TMInput!F125&lt;&gt;"",TMInput!F125,IF(AND($C125=$C126, G126&lt;&gt;""),G126, IF(AND($C125=$C127, G127&lt;&gt;""), G127,"")))</f>
        <v/>
      </c>
      <c r="H125" s="87" t="str">
        <f>TMInput!G125</f>
        <v>1.8</v>
      </c>
      <c r="I125" s="87" t="str">
        <f>TMInput!H125</f>
        <v/>
      </c>
      <c r="J125" s="90" t="b">
        <f>IF(TMInput!$A125="",J124,TMInput!I125)</f>
        <v>1</v>
      </c>
      <c r="K125" s="85" t="str">
        <f>IF(TMInput!J125&lt;&gt;"",TMInput!J125,IF(AND($C125=$C126, K126&lt;&gt;""),K126, IF(AND($C125=$C127, K127&lt;&gt;""), K127,"")))</f>
        <v>MG-AwardCriterion-specifiesProcurementCriterion-Lot</v>
      </c>
      <c r="L125" s="85" t="str">
        <f>IF(TMInput!K125&lt;&gt;"",TMInput!K125,IF(AND($C125=$C126, L126&lt;&gt;""),L126, IF(AND($C125=$C127, L127&lt;&gt;""), L127,"")))</f>
        <v>ND-LotAwardThresholdCriterionParameter</v>
      </c>
      <c r="M125" s="90" t="str">
        <f>IF(TMInput!L125&lt;&gt;"",TMInput!L125,IF(AND($C125=$C126, M126&lt;&gt;""),M126, IF(AND($C125=$C127, M127&lt;&gt;""), M127,"")))</f>
        <v>ND-LotAwardCriterionNumberThresholdUnpublish (concernsMaskedObject)</v>
      </c>
      <c r="N125" s="90" t="str">
        <f>IF(TMInput!M125&lt;&gt;"",TMInput!M125,IF(AND($C125=$C126, N126&lt;&gt;""),N126, IF(AND($C125=$C127, N127&lt;&gt;""), N127,"")))</f>
        <v>Connection from NonPublishedInformation to Constraint under MG-AwardCriterion-specifiesProcurementCriterion-Lot_ND-LotAwardThresholdCriterionParameter</v>
      </c>
      <c r="O125" s="90" t="str">
        <f>IF(TMInput!N125&lt;&gt;"",TMInput!N125,IF(AND($C125=$C126, O126&lt;&gt;""),O126, IF(AND($C125=$C127, O127&lt;&gt;""), O127,"")))</f>
        <v>tedm:MG-AwardCriterion-specifiesProcurementCriterion-Lot_ND-LotAwardThresholdCriterionParameter</v>
      </c>
      <c r="P125" s="85" t="str">
        <f>IF(TMInput!O125&lt;&gt;"",TMInput!O125,IF(AND($C125=$C126, P126&lt;&gt;""),P126, IF(AND($C125=$C127, P127&lt;&gt;""), P127,"")))</f>
        <v>efac:FieldsPrivacy</v>
      </c>
      <c r="Q125" s="90" t="str">
        <f>IF(TMInput!P125&lt;&gt;"",TMInput!P125,IF(AND($C125=$C126, Q126&lt;&gt;""),Q126, IF(AND($C125=$C127, Q127&lt;&gt;""), Q127,"")))</f>
        <v>..</v>
      </c>
      <c r="R125" s="90" t="str">
        <f>IF(TMInput!Q125&lt;&gt;"", TMInput!Q125, IF(AND(OR($C125&amp;$H125=$C126&amp;$H126, $C125&amp;$I125=$C126&amp;$I126), R126&lt;&gt;""), R126, IF(AND(OR($C125&amp;$H125=$C127&amp;$H127, $C125&amp;$I125=$C127&amp;$I127), R127&lt;&gt;""), R127, IF(AND(OR($C125&amp;$H125=$C128&amp;$H128, $C125&amp;$I125=$C128&amp;$I128), R128&lt;&gt;""), R128, IF(AND(OR($C125&amp;$H125=$C129&amp;$H129, $C125&amp;$I125=$C129&amp;$I129), R129&lt;&gt;""), R129, "")))))</f>
        <v>BT-195(BT-5423)-Lot</v>
      </c>
      <c r="S125" s="90" t="str">
        <f>IF(TMInput!R125&lt;&gt;"", TMInput!R125, IF(AND(OR($C125&amp;$H125=$C126&amp;$H126, $C125&amp;$I125=$C126&amp;$I126), S126&lt;&gt;""), S126, IF(AND(OR($C125&amp;$H125=$C127&amp;$H127, $C125&amp;$I125=$C127&amp;$I127), S127&lt;&gt;""), S127, IF(AND(OR($C125&amp;$H125=$C128&amp;$H128, $C125&amp;$I125=$C128&amp;$I128), S128&lt;&gt;""), S128, IF(AND(OR($C125&amp;$H125=$C129&amp;$H129, $C125&amp;$I125=$C129&amp;$I129), S129&lt;&gt;""), S129, "")))))</f>
        <v>The field BT-195(BT-5423)-Lot, Unpublished Identifier, specifies information to generate the URI of the masked property</v>
      </c>
      <c r="T125" s="90" t="str">
        <f>IF(TMInput!S125&lt;&gt;"", TMInput!S125, IF(AND(OR($C125&amp;$H125=$C126&amp;$H126, $C125&amp;$I125=$C126&amp;$I126), T126&lt;&gt;""), T126, IF(AND(OR($C125&amp;$H125=$C127&amp;$H127, $C125&amp;$I125=$C127&amp;$I127), T127&lt;&gt;""), T127, IF(AND(OR($C125&amp;$H125=$C128&amp;$H128, $C125&amp;$I125=$C128&amp;$I128), T128&lt;&gt;""), T128, IF(AND(OR($C125&amp;$H125=$C129&amp;$H129, $C125&amp;$I125=$C129&amp;$I129), T129&lt;&gt;""), T129, "")))))</f>
        <v>efbc:FieldIdentifierCode/text() = 'awa-cri-thr'</v>
      </c>
      <c r="U125" s="92" t="str">
        <f>IF(TMInput!T125&lt;&gt;"", TMInput!T125, IF(AND($C125=$C126, U126&lt;&gt;""), U126, IF(AND($C125=$C127, U127&lt;&gt;""), U127, IF(AND($C125=$C128, U128&lt;&gt;""), U128, IF(AND($C125=$C129, U129&lt;&gt;""), U129, "")))))</f>
        <v>http://data.europa.eu/a4g/ontology#hasThresholdType</v>
      </c>
      <c r="V125" s="90" t="str">
        <f>IF(TMInput!U125&lt;&gt;"", TMInput!U125, IF(AND($C125=$C126, V126&lt;&gt;""), V126, IF(AND($C125=$C127, V127&lt;&gt;""), V127, IF(AND($C125=$C128, V128&lt;&gt;""), V128, IF(AND($C125=$C129, V129&lt;&gt;""), V129, "")))))</f>
        <v>BT-197(BT-5423)-Lot</v>
      </c>
      <c r="W125" s="90" t="str">
        <f>IF(TMInput!V125&lt;&gt;"", TMInput!V125, IF(AND($C125=$C126, W126&lt;&gt;""), W126, IF(AND($C125=$C127, W127&lt;&gt;""), W127, IF(AND($C125=$C128, W128&lt;&gt;""), W128, IF(AND($C125=$C129, W129&lt;&gt;""), W129, "")))))</f>
        <v>In BT-197(BT-5423)-Lot, Unpublished Justification Code, we link to the at-voc:non-publication-justification controlled list</v>
      </c>
      <c r="X125" s="90" t="str">
        <f>IF(TMInput!W125&lt;&gt;"", TMInput!W125, IF(AND($C125=$C126, X126&lt;&gt;""), X126, IF(AND($C125=$C127, X127&lt;&gt;""), X127, IF(AND($C125=$C128, X128&lt;&gt;""), X128, IF(AND($C125=$C129, X129&lt;&gt;""), X129, "")))))</f>
        <v>BT-198(BT-5423)-Lot</v>
      </c>
      <c r="Y125" s="90" t="str">
        <f>IF(TMInput!X125&lt;&gt;"", TMInput!X125, IF(AND($C125=$C126, Y126&lt;&gt;""), Y126, IF(AND($C125=$C127, Y127&lt;&gt;""), Y127, IF(AND($C125=$C128, Y128&lt;&gt;""), Y128, IF(AND($C125=$C129, Y129&lt;&gt;""), Y129, "")))))</f>
        <v>Unpublished Accessibility Date (Unpublished Access Date below SDK 1.6)</v>
      </c>
      <c r="Z125" s="90" t="str">
        <f>IF(TMInput!Y125&lt;&gt;"", TMInput!Y125, IF(AND($C125=$C126, Z126&lt;&gt;""), Z126, IF(AND($C125=$C127, Z127&lt;&gt;""), Z127, IF(AND($C125=$C128, Z128&lt;&gt;""), Z128, IF(AND($C125=$C129, Z129&lt;&gt;""), Z129, "")))))</f>
        <v>tedm:MG-langString-hasConfidentialityJustification--NonPublishedInformation-ND-LotAwardCriterionNumberThresholdUnpublish</v>
      </c>
      <c r="AA125" s="90" t="str">
        <f>IF(TMInput!Z125&lt;&gt;"", TMInput!Z125, IF(AND($C125=$C126, AA126&lt;&gt;""), AA126, IF(AND($C125=$C127, AA127&lt;&gt;""), AA127, IF(AND($C125=$C128, AA128&lt;&gt;""), AA128, IF(AND($C125=$C129, AA129&lt;&gt;""), AA129, "")))))</f>
        <v/>
      </c>
      <c r="AB125" s="90" t="str">
        <f>IF(TMInput!AA125&lt;&gt;"", TMInput!AA125, IF(AND($C125=$C126, AB126&lt;&gt;""), AB126, IF(AND($C125=$C127, AB127&lt;&gt;""), AB127, IF(AND($C125=$C128, AB128&lt;&gt;""), AB128, IF(AND($C125=$C129, AB129&lt;&gt;""), AB129, "")))))</f>
        <v>BT-196(BT-5423)-Lot</v>
      </c>
      <c r="AC125" s="90" t="str">
        <f>IF(TMInput!AB125&lt;&gt;"", TMInput!AB125, IF(AND($C125=$C126, AC126&lt;&gt;""), AC126, IF(AND($C125=$C127, AC127&lt;&gt;""), AC127, IF(AND($C125=$C128, AC128&lt;&gt;""), AC128, IF(AND($C125=$C129, AC129&lt;&gt;""), AC129, "")))))</f>
        <v>Unpublished Justification Description of MG-NonPublishedInformation under ND-LotAwardCriterionNumberThresholdUnpublish</v>
      </c>
      <c r="AD125" s="90" t="str">
        <f>IF(TMInput!AC125&lt;&gt;"", TMInput!AC125, IF(AND($C125=$C126, AD126&lt;&gt;""), AD126, IF(AND($C125=$C127, AD127&lt;&gt;""), AD127, IF(AND($C125=$C128, AD128&lt;&gt;""), AD128, IF(AND($C125=$C129, AD129&lt;&gt;""), AD129, "")))))</f>
        <v>BT-196(BT-5423)-Lot-Language</v>
      </c>
      <c r="AE125" s="90" t="str">
        <f>IF(TMInput!AD125&lt;&gt;"", TMInput!AD125, IF(AND($C125=$C126, AE126&lt;&gt;""), AE126, IF(AND($C125=$C127, AE127&lt;&gt;""), AE127, IF(AND($C125=$C128, AE128&lt;&gt;""), AE128, IF(AND($C125=$C129, AE129&lt;&gt;""), AE129, "")))))</f>
        <v>Language of Unpublished Justification Description of MG-NonPublishedInformation under ND-LotAwardCriterionNumberThresholdUnpublish</v>
      </c>
    </row>
    <row r="126">
      <c r="A126" s="85" t="b">
        <f t="shared" si="1"/>
        <v>0</v>
      </c>
      <c r="B126" s="90" t="str">
        <f>IF(AND(TMInput!A126="",$C126&lt;&gt;""),B125,TMInput!A126)</f>
        <v>ND-LotAwardCriterionNumberThresholdUnpublish_v1.8+.rml.ttl</v>
      </c>
      <c r="C126" s="90" t="str">
        <f>TMInput!B126</f>
        <v>tedm:MG-NonPublishedInformation-ND-LotAwardCriterionNumberThresholdUnpublish</v>
      </c>
      <c r="D126" s="85" t="str">
        <f>IF(TMInput!C126&lt;&gt;"", TMInput!C126, IF(AND($C126=$C127, D127&lt;&gt;""), D127, IF(AND($C126=$C128, D128&lt;&gt;""), D128, IF(AND($C126=$C129, D129&lt;&gt;""), D129, IF(AND($C126=$C130, D130&lt;&gt;""), D130, "")))))</f>
        <v>MG-NonPublishedInformation</v>
      </c>
      <c r="E126" s="90" t="str">
        <f>IF(TMInput!D126&lt;&gt;"",TMInput!D126,IF(AND($C126=$C127, E127&lt;&gt;""),E127, IF(AND($C126=$C128, E128&lt;&gt;""), E128,"")))</f>
        <v/>
      </c>
      <c r="F126" s="90" t="str">
        <f>IF(TMInput!E126&lt;&gt;"",TMInput!E126,IF(AND($C126=$C127, F127&lt;&gt;""),F127, IF(AND($C126=$C128, F128&lt;&gt;""), F128,"")))</f>
        <v/>
      </c>
      <c r="G126" s="85" t="str">
        <f>IF(TMInput!F126&lt;&gt;"",TMInput!F126,IF(AND($C126=$C127, G127&lt;&gt;""),G127, IF(AND($C126=$C128, G128&lt;&gt;""), G128,"")))</f>
        <v/>
      </c>
      <c r="H126" s="87" t="str">
        <f>TMInput!G126</f>
        <v>1.8</v>
      </c>
      <c r="I126" s="87" t="str">
        <f>TMInput!H126</f>
        <v/>
      </c>
      <c r="J126" s="90" t="b">
        <f>IF(TMInput!$A126="",J125,TMInput!I126)</f>
        <v>1</v>
      </c>
      <c r="K126" s="85" t="str">
        <f>IF(TMInput!J126&lt;&gt;"",TMInput!J126,IF(AND($C126=$C127, K127&lt;&gt;""),K127, IF(AND($C126=$C128, K128&lt;&gt;""), K128,"")))</f>
        <v>MG-AwardCriterion-specifiesProcurementCriterion-Lot</v>
      </c>
      <c r="L126" s="85" t="str">
        <f>IF(TMInput!K126&lt;&gt;"",TMInput!K126,IF(AND($C126=$C127, L127&lt;&gt;""),L127, IF(AND($C126=$C128, L128&lt;&gt;""), L128,"")))</f>
        <v>ND-LotAwardThresholdCriterionParameter</v>
      </c>
      <c r="M126" s="90" t="str">
        <f>IF(TMInput!L126&lt;&gt;"",TMInput!L126,IF(AND($C126=$C127, M127&lt;&gt;""),M127, IF(AND($C126=$C128, M128&lt;&gt;""), M128,"")))</f>
        <v>ND-LotAwardCriterionNumberThresholdUnpublish (concernsMaskedObject)</v>
      </c>
      <c r="N126" s="90" t="str">
        <f>IF(TMInput!M126&lt;&gt;"",TMInput!M126,IF(AND($C126=$C127, N127&lt;&gt;""),N127, IF(AND($C126=$C128, N128&lt;&gt;""), N128,"")))</f>
        <v>Connection from NonPublishedInformation to Constraint under MG-AwardCriterion-specifiesProcurementCriterion-Lot_ND-LotAwardThresholdCriterionParameter</v>
      </c>
      <c r="O126" s="90" t="str">
        <f>IF(TMInput!N126&lt;&gt;"",TMInput!N126,IF(AND($C126=$C127, O127&lt;&gt;""),O127, IF(AND($C126=$C128, O128&lt;&gt;""), O128,"")))</f>
        <v>tedm:MG-AwardCriterion-specifiesProcurementCriterion-Lot_ND-LotAwardThresholdCriterionParameter</v>
      </c>
      <c r="P126" s="85" t="str">
        <f>IF(TMInput!O126&lt;&gt;"",TMInput!O126,IF(AND($C126=$C127, P127&lt;&gt;""),P127, IF(AND($C126=$C128, P128&lt;&gt;""), P128,"")))</f>
        <v>efac:FieldsPrivacy</v>
      </c>
      <c r="Q126" s="90" t="str">
        <f>IF(TMInput!P126&lt;&gt;"",TMInput!P126,IF(AND($C126=$C127, Q127&lt;&gt;""),Q127, IF(AND($C126=$C128, Q128&lt;&gt;""), Q128,"")))</f>
        <v>..</v>
      </c>
      <c r="R126" s="90" t="str">
        <f>IF(TMInput!Q126&lt;&gt;"", TMInput!Q126, IF(AND(OR($C126&amp;$H126=$C127&amp;$H127, $C126&amp;$I126=$C127&amp;$I127), R127&lt;&gt;""), R127, IF(AND(OR($C126&amp;$H126=$C128&amp;$H128, $C126&amp;$I126=$C128&amp;$I128), R128&lt;&gt;""), R128, IF(AND(OR($C126&amp;$H126=$C129&amp;$H129, $C126&amp;$I126=$C129&amp;$I129), R129&lt;&gt;""), R129, IF(AND(OR($C126&amp;$H126=$C130&amp;$H130, $C126&amp;$I126=$C130&amp;$I130), R130&lt;&gt;""), R130, "")))))</f>
        <v>BT-195(BT-5423)-Lot</v>
      </c>
      <c r="S126" s="90" t="str">
        <f>IF(TMInput!R126&lt;&gt;"", TMInput!R126, IF(AND(OR($C126&amp;$H126=$C127&amp;$H127, $C126&amp;$I126=$C127&amp;$I127), S127&lt;&gt;""), S127, IF(AND(OR($C126&amp;$H126=$C128&amp;$H128, $C126&amp;$I126=$C128&amp;$I128), S128&lt;&gt;""), S128, IF(AND(OR($C126&amp;$H126=$C129&amp;$H129, $C126&amp;$I126=$C129&amp;$I129), S129&lt;&gt;""), S129, IF(AND(OR($C126&amp;$H126=$C130&amp;$H130, $C126&amp;$I126=$C130&amp;$I130), S130&lt;&gt;""), S130, "")))))</f>
        <v>The field BT-195(BT-5423)-Lot, Unpublished Identifier, specifies information to generate the URI of the masked property</v>
      </c>
      <c r="T126" s="90" t="str">
        <f>IF(TMInput!S126&lt;&gt;"", TMInput!S126, IF(AND(OR($C126&amp;$H126=$C127&amp;$H127, $C126&amp;$I126=$C127&amp;$I127), T127&lt;&gt;""), T127, IF(AND(OR($C126&amp;$H126=$C128&amp;$H128, $C126&amp;$I126=$C128&amp;$I128), T128&lt;&gt;""), T128, IF(AND(OR($C126&amp;$H126=$C129&amp;$H129, $C126&amp;$I126=$C129&amp;$I129), T129&lt;&gt;""), T129, IF(AND(OR($C126&amp;$H126=$C130&amp;$H130, $C126&amp;$I126=$C130&amp;$I130), T130&lt;&gt;""), T130, "")))))</f>
        <v>efbc:FieldIdentifierCode/text() = 'awa-cri-thr'</v>
      </c>
      <c r="U126" s="92" t="str">
        <f>IF(TMInput!T126&lt;&gt;"", TMInput!T126, IF(AND($C126=$C127, U127&lt;&gt;""), U127, IF(AND($C126=$C128, U128&lt;&gt;""), U128, IF(AND($C126=$C129, U129&lt;&gt;""), U129, IF(AND($C126=$C130, U130&lt;&gt;""), U130, "")))))</f>
        <v>http://data.europa.eu/a4g/ontology#hasThresholdType</v>
      </c>
      <c r="V126" s="90" t="str">
        <f>IF(TMInput!U126&lt;&gt;"", TMInput!U126, IF(AND($C126=$C127, V127&lt;&gt;""), V127, IF(AND($C126=$C128, V128&lt;&gt;""), V128, IF(AND($C126=$C129, V129&lt;&gt;""), V129, IF(AND($C126=$C130, V130&lt;&gt;""), V130, "")))))</f>
        <v>BT-197(BT-5423)-Lot</v>
      </c>
      <c r="W126" s="90" t="str">
        <f>IF(TMInput!V126&lt;&gt;"", TMInput!V126, IF(AND($C126=$C127, W127&lt;&gt;""), W127, IF(AND($C126=$C128, W128&lt;&gt;""), W128, IF(AND($C126=$C129, W129&lt;&gt;""), W129, IF(AND($C126=$C130, W130&lt;&gt;""), W130, "")))))</f>
        <v>In BT-197(BT-5423)-Lot, Unpublished Justification Code, we link to the at-voc:non-publication-justification controlled list</v>
      </c>
      <c r="X126" s="90" t="str">
        <f>IF(TMInput!W126&lt;&gt;"", TMInput!W126, IF(AND($C126=$C127, X127&lt;&gt;""), X127, IF(AND($C126=$C128, X128&lt;&gt;""), X128, IF(AND($C126=$C129, X129&lt;&gt;""), X129, IF(AND($C126=$C130, X130&lt;&gt;""), X130, "")))))</f>
        <v>BT-198(BT-5423)-Lot</v>
      </c>
      <c r="Y126" s="90" t="str">
        <f>IF(TMInput!X126&lt;&gt;"", TMInput!X126, IF(AND($C126=$C127, Y127&lt;&gt;""), Y127, IF(AND($C126=$C128, Y128&lt;&gt;""), Y128, IF(AND($C126=$C129, Y129&lt;&gt;""), Y129, IF(AND($C126=$C130, Y130&lt;&gt;""), Y130, "")))))</f>
        <v>Unpublished Accessibility Date (Unpublished Access Date below SDK 1.6)</v>
      </c>
      <c r="Z126" s="90" t="str">
        <f>IF(TMInput!Y126&lt;&gt;"", TMInput!Y126, IF(AND($C126=$C127, Z127&lt;&gt;""), Z127, IF(AND($C126=$C128, Z128&lt;&gt;""), Z128, IF(AND($C126=$C129, Z129&lt;&gt;""), Z129, IF(AND($C126=$C130, Z130&lt;&gt;""), Z130, "")))))</f>
        <v>tedm:MG-langString-hasConfidentialityJustification--NonPublishedInformation-ND-LotAwardCriterionNumberThresholdUnpublish</v>
      </c>
      <c r="AA126" s="90" t="str">
        <f>IF(TMInput!Z126&lt;&gt;"", TMInput!Z126, IF(AND($C126=$C127, AA127&lt;&gt;""), AA127, IF(AND($C126=$C128, AA128&lt;&gt;""), AA128, IF(AND($C126=$C129, AA129&lt;&gt;""), AA129, IF(AND($C126=$C130, AA130&lt;&gt;""), AA130, "")))))</f>
        <v/>
      </c>
      <c r="AB126" s="90" t="str">
        <f>IF(TMInput!AA126&lt;&gt;"", TMInput!AA126, IF(AND($C126=$C127, AB127&lt;&gt;""), AB127, IF(AND($C126=$C128, AB128&lt;&gt;""), AB128, IF(AND($C126=$C129, AB129&lt;&gt;""), AB129, IF(AND($C126=$C130, AB130&lt;&gt;""), AB130, "")))))</f>
        <v>BT-196(BT-5423)-Lot</v>
      </c>
      <c r="AC126" s="90" t="str">
        <f>IF(TMInput!AB126&lt;&gt;"", TMInput!AB126, IF(AND($C126=$C127, AC127&lt;&gt;""), AC127, IF(AND($C126=$C128, AC128&lt;&gt;""), AC128, IF(AND($C126=$C129, AC129&lt;&gt;""), AC129, IF(AND($C126=$C130, AC130&lt;&gt;""), AC130, "")))))</f>
        <v>Unpublished Justification Description of MG-NonPublishedInformation under ND-LotAwardCriterionNumberThresholdUnpublish</v>
      </c>
      <c r="AD126" s="90" t="str">
        <f>IF(TMInput!AC126&lt;&gt;"", TMInput!AC126, IF(AND($C126=$C127, AD127&lt;&gt;""), AD127, IF(AND($C126=$C128, AD128&lt;&gt;""), AD128, IF(AND($C126=$C129, AD129&lt;&gt;""), AD129, IF(AND($C126=$C130, AD130&lt;&gt;""), AD130, "")))))</f>
        <v>BT-196(BT-5423)-Lot-Language</v>
      </c>
      <c r="AE126" s="90" t="str">
        <f>IF(TMInput!AD126&lt;&gt;"", TMInput!AD126, IF(AND($C126=$C127, AE127&lt;&gt;""), AE127, IF(AND($C126=$C128, AE128&lt;&gt;""), AE128, IF(AND($C126=$C129, AE129&lt;&gt;""), AE129, IF(AND($C126=$C130, AE130&lt;&gt;""), AE130, "")))))</f>
        <v>Language of Unpublished Justification Description of MG-NonPublishedInformation under ND-LotAwardCriterionNumberThresholdUnpublish</v>
      </c>
    </row>
    <row r="127">
      <c r="A127" s="85" t="b">
        <f t="shared" si="1"/>
        <v>0</v>
      </c>
      <c r="B127" s="90" t="str">
        <f>IF(AND(TMInput!A127="",$C127&lt;&gt;""),B126,TMInput!A127)</f>
        <v>ND-LotAwardCriterionNumberThresholdUnpublish_v1.8+.rml.ttl</v>
      </c>
      <c r="C127" s="90" t="str">
        <f>TMInput!B127</f>
        <v>tedm:MG-NonPublishedInformation-ND-LotAwardCriterionNumberThresholdUnpublish</v>
      </c>
      <c r="D127" s="85" t="str">
        <f>IF(TMInput!C127&lt;&gt;"", TMInput!C127, IF(AND($C127=$C128, D128&lt;&gt;""), D128, IF(AND($C127=$C129, D129&lt;&gt;""), D129, IF(AND($C127=$C130, D130&lt;&gt;""), D130, IF(AND($C127=$C131, D131&lt;&gt;""), D131, "")))))</f>
        <v>MG-NonPublishedInformation</v>
      </c>
      <c r="E127" s="90" t="str">
        <f>IF(TMInput!D127&lt;&gt;"",TMInput!D127,IF(AND($C127=$C128, E128&lt;&gt;""),E128, IF(AND($C127=$C129, E129&lt;&gt;""), E129,"")))</f>
        <v/>
      </c>
      <c r="F127" s="90" t="str">
        <f>IF(TMInput!E127&lt;&gt;"",TMInput!E127,IF(AND($C127=$C128, F128&lt;&gt;""),F128, IF(AND($C127=$C129, F129&lt;&gt;""), F129,"")))</f>
        <v/>
      </c>
      <c r="G127" s="85" t="str">
        <f>IF(TMInput!F127&lt;&gt;"",TMInput!F127,IF(AND($C127=$C128, G128&lt;&gt;""),G128, IF(AND($C127=$C129, G129&lt;&gt;""), G129,"")))</f>
        <v/>
      </c>
      <c r="H127" s="87" t="str">
        <f>TMInput!G127</f>
        <v>1.4</v>
      </c>
      <c r="I127" s="87" t="str">
        <f>TMInput!H127</f>
        <v/>
      </c>
      <c r="J127" s="90" t="b">
        <f>IF(TMInput!$A127="",J126,TMInput!I127)</f>
        <v>1</v>
      </c>
      <c r="K127" s="85" t="str">
        <f>IF(TMInput!J127&lt;&gt;"",TMInput!J127,IF(AND($C127=$C128, K128&lt;&gt;""),K128, IF(AND($C127=$C129, K129&lt;&gt;""), K129,"")))</f>
        <v/>
      </c>
      <c r="L127" s="85" t="str">
        <f>IF(TMInput!K127&lt;&gt;"",TMInput!K127,IF(AND($C127=$C128, L128&lt;&gt;""),L128, IF(AND($C127=$C129, L129&lt;&gt;""), L129,"")))</f>
        <v/>
      </c>
      <c r="M127" s="90" t="str">
        <f>IF(TMInput!L127&lt;&gt;"",TMInput!L127,IF(AND($C127=$C128, M128&lt;&gt;""),M128, IF(AND($C127=$C129, M129&lt;&gt;""), M129,"")))</f>
        <v/>
      </c>
      <c r="N127" s="90" t="str">
        <f>IF(TMInput!M127&lt;&gt;"",TMInput!M127,IF(AND($C127=$C128, N128&lt;&gt;""),N128, IF(AND($C127=$C129, N129&lt;&gt;""), N129,"")))</f>
        <v/>
      </c>
      <c r="O127" s="90" t="str">
        <f>IF(TMInput!N127&lt;&gt;"",TMInput!N127,IF(AND($C127=$C128, O128&lt;&gt;""),O128, IF(AND($C127=$C129, O129&lt;&gt;""), O129,"")))</f>
        <v/>
      </c>
      <c r="P127" s="85" t="str">
        <f>IF(TMInput!O127&lt;&gt;"",TMInput!O127,IF(AND($C127=$C128, P128&lt;&gt;""),P128, IF(AND($C127=$C129, P129&lt;&gt;""), P129,"")))</f>
        <v/>
      </c>
      <c r="Q127" s="90" t="str">
        <f>IF(TMInput!P127&lt;&gt;"",TMInput!P127,IF(AND($C127=$C128, Q128&lt;&gt;""),Q128, IF(AND($C127=$C129, Q129&lt;&gt;""), Q129,"")))</f>
        <v/>
      </c>
      <c r="R127" s="90" t="str">
        <f>IF(TMInput!Q127&lt;&gt;"", TMInput!Q127, IF(AND(OR($C127&amp;$H127=$C128&amp;$H128, $C127&amp;$I127=$C128&amp;$I128), R128&lt;&gt;""), R128, IF(AND(OR($C127&amp;$H127=$C129&amp;$H129, $C127&amp;$I127=$C129&amp;$I129), R129&lt;&gt;""), R129, IF(AND(OR($C127&amp;$H127=$C130&amp;$H130, $C127&amp;$I127=$C130&amp;$I130), R130&lt;&gt;""), R130, IF(AND(OR($C127&amp;$H127=$C131&amp;$H131, $C127&amp;$I127=$C131&amp;$I131), R131&lt;&gt;""), R131, "")))))</f>
        <v>BT-195(BT-5423)-Lot</v>
      </c>
      <c r="S127" s="90" t="str">
        <f>IF(TMInput!R127&lt;&gt;"", TMInput!R127, IF(AND(OR($C127&amp;$H127=$C128&amp;$H128, $C127&amp;$I127=$C128&amp;$I128), S128&lt;&gt;""), S128, IF(AND(OR($C127&amp;$H127=$C129&amp;$H129, $C127&amp;$I127=$C129&amp;$I129), S129&lt;&gt;""), S129, IF(AND(OR($C127&amp;$H127=$C130&amp;$H130, $C127&amp;$I127=$C130&amp;$I130), S130&lt;&gt;""), S130, IF(AND(OR($C127&amp;$H127=$C131&amp;$H131, $C127&amp;$I127=$C131&amp;$I131), S131&lt;&gt;""), S131, "")))))</f>
        <v>The field BT-195(BT-5423)-Lot, Unpublished Identifier, specifies information to generate the URI of the masked property</v>
      </c>
      <c r="T127" s="90" t="str">
        <f>IF(TMInput!S127&lt;&gt;"", TMInput!S127, IF(AND(OR($C127&amp;$H127=$C128&amp;$H128, $C127&amp;$I127=$C128&amp;$I128), T128&lt;&gt;""), T128, IF(AND(OR($C127&amp;$H127=$C129&amp;$H129, $C127&amp;$I127=$C129&amp;$I129), T129&lt;&gt;""), T129, IF(AND(OR($C127&amp;$H127=$C130&amp;$H130, $C127&amp;$I127=$C130&amp;$I130), T130&lt;&gt;""), T130, IF(AND(OR($C127&amp;$H127=$C131&amp;$H131, $C127&amp;$I127=$C131&amp;$I131), T131&lt;&gt;""), T131, "")))))</f>
        <v>efbc:FieldIdentifierCode/text() = 'awa-cri-thr'</v>
      </c>
      <c r="U127" s="92" t="str">
        <f>IF(TMInput!T127&lt;&gt;"", TMInput!T127, IF(AND($C127=$C128, U128&lt;&gt;""), U128, IF(AND($C127=$C129, U129&lt;&gt;""), U129, IF(AND($C127=$C130, U130&lt;&gt;""), U130, IF(AND($C127=$C131, U131&lt;&gt;""), U131, "")))))</f>
        <v>http://data.europa.eu/a4g/ontology#hasThresholdType</v>
      </c>
      <c r="V127" s="90" t="str">
        <f>IF(TMInput!U127&lt;&gt;"", TMInput!U127, IF(AND($C127=$C128, V128&lt;&gt;""), V128, IF(AND($C127=$C129, V129&lt;&gt;""), V129, IF(AND($C127=$C130, V130&lt;&gt;""), V130, IF(AND($C127=$C131, V131&lt;&gt;""), V131, "")))))</f>
        <v>BT-197(BT-5423)-Lot</v>
      </c>
      <c r="W127" s="90" t="str">
        <f>IF(TMInput!V127&lt;&gt;"", TMInput!V127, IF(AND($C127=$C128, W128&lt;&gt;""), W128, IF(AND($C127=$C129, W129&lt;&gt;""), W129, IF(AND($C127=$C130, W130&lt;&gt;""), W130, IF(AND($C127=$C131, W131&lt;&gt;""), W131, "")))))</f>
        <v>In BT-197(BT-5423)-Lot, Unpublished Justification Code, we link to the at-voc:non-publication-justification controlled list</v>
      </c>
      <c r="X127" s="90" t="str">
        <f>IF(TMInput!W127&lt;&gt;"", TMInput!W127, IF(AND($C127=$C128, X128&lt;&gt;""), X128, IF(AND($C127=$C129, X129&lt;&gt;""), X129, IF(AND($C127=$C130, X130&lt;&gt;""), X130, IF(AND($C127=$C131, X131&lt;&gt;""), X131, "")))))</f>
        <v>BT-198(BT-5423)-Lot</v>
      </c>
      <c r="Y127" s="90" t="str">
        <f>IF(TMInput!X127&lt;&gt;"", TMInput!X127, IF(AND($C127=$C128, Y128&lt;&gt;""), Y128, IF(AND($C127=$C129, Y129&lt;&gt;""), Y129, IF(AND($C127=$C130, Y130&lt;&gt;""), Y130, IF(AND($C127=$C131, Y131&lt;&gt;""), Y131, "")))))</f>
        <v>Unpublished Accessibility Date (Unpublished Access Date below SDK 1.6)</v>
      </c>
      <c r="Z127" s="90" t="str">
        <f>IF(TMInput!Y127&lt;&gt;"", TMInput!Y127, IF(AND($C127=$C128, Z128&lt;&gt;""), Z128, IF(AND($C127=$C129, Z129&lt;&gt;""), Z129, IF(AND($C127=$C130, Z130&lt;&gt;""), Z130, IF(AND($C127=$C131, Z131&lt;&gt;""), Z131, "")))))</f>
        <v>tedm:MG-langString-hasConfidentialityJustification--NonPublishedInformation-ND-LotAwardCriterionNumberThresholdUnpublish</v>
      </c>
      <c r="AA127" s="90" t="str">
        <f>IF(TMInput!Z127&lt;&gt;"", TMInput!Z127, IF(AND($C127=$C128, AA128&lt;&gt;""), AA128, IF(AND($C127=$C129, AA129&lt;&gt;""), AA129, IF(AND($C127=$C130, AA130&lt;&gt;""), AA130, IF(AND($C127=$C131, AA131&lt;&gt;""), AA131, "")))))</f>
        <v/>
      </c>
      <c r="AB127" s="90" t="str">
        <f>IF(TMInput!AA127&lt;&gt;"", TMInput!AA127, IF(AND($C127=$C128, AB128&lt;&gt;""), AB128, IF(AND($C127=$C129, AB129&lt;&gt;""), AB129, IF(AND($C127=$C130, AB130&lt;&gt;""), AB130, IF(AND($C127=$C131, AB131&lt;&gt;""), AB131, "")))))</f>
        <v>BT-196(BT-5423)-Lot</v>
      </c>
      <c r="AC127" s="90" t="str">
        <f>IF(TMInput!AB127&lt;&gt;"", TMInput!AB127, IF(AND($C127=$C128, AC128&lt;&gt;""), AC128, IF(AND($C127=$C129, AC129&lt;&gt;""), AC129, IF(AND($C127=$C130, AC130&lt;&gt;""), AC130, IF(AND($C127=$C131, AC131&lt;&gt;""), AC131, "")))))</f>
        <v>Unpublished Justification Description of MG-NonPublishedInformation under ND-LotAwardCriterionNumberThresholdUnpublish</v>
      </c>
      <c r="AD127" s="90" t="str">
        <f>IF(TMInput!AC127&lt;&gt;"", TMInput!AC127, IF(AND($C127=$C128, AD128&lt;&gt;""), AD128, IF(AND($C127=$C129, AD129&lt;&gt;""), AD129, IF(AND($C127=$C130, AD130&lt;&gt;""), AD130, IF(AND($C127=$C131, AD131&lt;&gt;""), AD131, "")))))</f>
        <v>BT-196(BT-5423)-Lot-Language</v>
      </c>
      <c r="AE127" s="90" t="str">
        <f>IF(TMInput!AD127&lt;&gt;"", TMInput!AD127, IF(AND($C127=$C128, AE128&lt;&gt;""), AE128, IF(AND($C127=$C129, AE129&lt;&gt;""), AE129, IF(AND($C127=$C130, AE130&lt;&gt;""), AE130, IF(AND($C127=$C131, AE131&lt;&gt;""), AE131, "")))))</f>
        <v>Language of Unpublished Justification Description of MG-NonPublishedInformation under ND-LotAwardCriterionNumberThresholdUnpublish</v>
      </c>
    </row>
    <row r="128">
      <c r="A128" s="85" t="b">
        <f t="shared" si="1"/>
        <v>0</v>
      </c>
      <c r="B128" s="90" t="str">
        <f>IF(AND(TMInput!A128="",$C128&lt;&gt;""),B127,TMInput!A128)</f>
        <v>ND-LotAwardCriterionNumberThresholdUnpublish_v1.8+.rml.ttl</v>
      </c>
      <c r="C128" s="90" t="str">
        <f>TMInput!B128</f>
        <v>tedm:MG-NonPublishedInformation-ND-LotAwardCriterionNumberThresholdUnpublish</v>
      </c>
      <c r="D128" s="85" t="str">
        <f>IF(TMInput!C128&lt;&gt;"", TMInput!C128, IF(AND($C128=$C129, D129&lt;&gt;""), D129, IF(AND($C128=$C130, D130&lt;&gt;""), D130, IF(AND($C128=$C131, D131&lt;&gt;""), D131, IF(AND($C128=$C132, D132&lt;&gt;""), D132, "")))))</f>
        <v/>
      </c>
      <c r="E128" s="90" t="str">
        <f>IF(TMInput!D128&lt;&gt;"",TMInput!D128,IF(AND($C128=$C129, E129&lt;&gt;""),E129, IF(AND($C128=$C130, E130&lt;&gt;""), E130,"")))</f>
        <v/>
      </c>
      <c r="F128" s="90" t="str">
        <f>IF(TMInput!E128&lt;&gt;"",TMInput!E128,IF(AND($C128=$C129, F129&lt;&gt;""),F129, IF(AND($C128=$C130, F130&lt;&gt;""), F130,"")))</f>
        <v/>
      </c>
      <c r="G128" s="85" t="str">
        <f>IF(TMInput!F128&lt;&gt;"",TMInput!F128,IF(AND($C128=$C129, G129&lt;&gt;""),G129, IF(AND($C128=$C130, G130&lt;&gt;""), G130,"")))</f>
        <v/>
      </c>
      <c r="H128" s="87" t="str">
        <f>TMInput!G128</f>
        <v>1.4</v>
      </c>
      <c r="I128" s="87" t="str">
        <f>TMInput!H128</f>
        <v/>
      </c>
      <c r="J128" s="90" t="b">
        <f>IF(TMInput!$A128="",J127,TMInput!I128)</f>
        <v>1</v>
      </c>
      <c r="K128" s="85" t="str">
        <f>IF(TMInput!J128&lt;&gt;"",TMInput!J128,IF(AND($C128=$C129, K129&lt;&gt;""),K129, IF(AND($C128=$C130, K130&lt;&gt;""), K130,"")))</f>
        <v/>
      </c>
      <c r="L128" s="85" t="str">
        <f>IF(TMInput!K128&lt;&gt;"",TMInput!K128,IF(AND($C128=$C129, L129&lt;&gt;""),L129, IF(AND($C128=$C130, L130&lt;&gt;""), L130,"")))</f>
        <v/>
      </c>
      <c r="M128" s="90" t="str">
        <f>IF(TMInput!L128&lt;&gt;"",TMInput!L128,IF(AND($C128=$C129, M129&lt;&gt;""),M129, IF(AND($C128=$C130, M130&lt;&gt;""), M130,"")))</f>
        <v/>
      </c>
      <c r="N128" s="90" t="str">
        <f>IF(TMInput!M128&lt;&gt;"",TMInput!M128,IF(AND($C128=$C129, N129&lt;&gt;""),N129, IF(AND($C128=$C130, N130&lt;&gt;""), N130,"")))</f>
        <v/>
      </c>
      <c r="O128" s="90" t="str">
        <f>IF(TMInput!N128&lt;&gt;"",TMInput!N128,IF(AND($C128=$C129, O129&lt;&gt;""),O129, IF(AND($C128=$C130, O130&lt;&gt;""), O130,"")))</f>
        <v/>
      </c>
      <c r="P128" s="85" t="str">
        <f>IF(TMInput!O128&lt;&gt;"",TMInput!O128,IF(AND($C128=$C129, P129&lt;&gt;""),P129, IF(AND($C128=$C130, P130&lt;&gt;""), P130,"")))</f>
        <v/>
      </c>
      <c r="Q128" s="90" t="str">
        <f>IF(TMInput!P128&lt;&gt;"",TMInput!P128,IF(AND($C128=$C129, Q129&lt;&gt;""),Q129, IF(AND($C128=$C130, Q130&lt;&gt;""), Q130,"")))</f>
        <v/>
      </c>
      <c r="R128" s="90" t="str">
        <f>IF(TMInput!Q128&lt;&gt;"", TMInput!Q128, IF(AND(OR($C128&amp;$H128=$C129&amp;$H129, $C128&amp;$I128=$C129&amp;$I129), R129&lt;&gt;""), R129, IF(AND(OR($C128&amp;$H128=$C130&amp;$H130, $C128&amp;$I128=$C130&amp;$I130), R130&lt;&gt;""), R130, IF(AND(OR($C128&amp;$H128=$C131&amp;$H131, $C128&amp;$I128=$C131&amp;$I131), R131&lt;&gt;""), R131, IF(AND(OR($C128&amp;$H128=$C132&amp;$H132, $C128&amp;$I128=$C132&amp;$I132), R132&lt;&gt;""), R132, "")))))</f>
        <v/>
      </c>
      <c r="S128" s="90" t="str">
        <f>IF(TMInput!R128&lt;&gt;"", TMInput!R128, IF(AND(OR($C128&amp;$H128=$C129&amp;$H129, $C128&amp;$I128=$C129&amp;$I129), S129&lt;&gt;""), S129, IF(AND(OR($C128&amp;$H128=$C130&amp;$H130, $C128&amp;$I128=$C130&amp;$I130), S130&lt;&gt;""), S130, IF(AND(OR($C128&amp;$H128=$C131&amp;$H131, $C128&amp;$I128=$C131&amp;$I131), S131&lt;&gt;""), S131, IF(AND(OR($C128&amp;$H128=$C132&amp;$H132, $C128&amp;$I128=$C132&amp;$I132), S132&lt;&gt;""), S132, "")))))</f>
        <v/>
      </c>
      <c r="T128" s="90" t="str">
        <f>IF(TMInput!S128&lt;&gt;"", TMInput!S128, IF(AND(OR($C128&amp;$H128=$C129&amp;$H129, $C128&amp;$I128=$C129&amp;$I129), T129&lt;&gt;""), T129, IF(AND(OR($C128&amp;$H128=$C130&amp;$H130, $C128&amp;$I128=$C130&amp;$I130), T130&lt;&gt;""), T130, IF(AND(OR($C128&amp;$H128=$C131&amp;$H131, $C128&amp;$I128=$C131&amp;$I131), T131&lt;&gt;""), T131, IF(AND(OR($C128&amp;$H128=$C132&amp;$H132, $C128&amp;$I128=$C132&amp;$I132), T132&lt;&gt;""), T132, "")))))</f>
        <v/>
      </c>
      <c r="U128" s="90" t="str">
        <f>IF(TMInput!T128&lt;&gt;"", TMInput!T128, IF(AND($C128=$C129, U129&lt;&gt;""), U129, IF(AND($C128=$C130, U130&lt;&gt;""), U130, IF(AND($C128=$C131, U131&lt;&gt;""), U131, IF(AND($C128=$C132, U132&lt;&gt;""), U132, "")))))</f>
        <v/>
      </c>
      <c r="V128" s="90" t="str">
        <f>IF(TMInput!U128&lt;&gt;"", TMInput!U128, IF(AND($C128=$C129, V129&lt;&gt;""), V129, IF(AND($C128=$C130, V130&lt;&gt;""), V130, IF(AND($C128=$C131, V131&lt;&gt;""), V131, IF(AND($C128=$C132, V132&lt;&gt;""), V132, "")))))</f>
        <v>BT-197(BT-5423)-Lot</v>
      </c>
      <c r="W128" s="90" t="str">
        <f>IF(TMInput!V128&lt;&gt;"", TMInput!V128, IF(AND($C128=$C129, W129&lt;&gt;""), W129, IF(AND($C128=$C130, W130&lt;&gt;""), W130, IF(AND($C128=$C131, W131&lt;&gt;""), W131, IF(AND($C128=$C132, W132&lt;&gt;""), W132, "")))))</f>
        <v>In BT-197(BT-5423)-Lot, Unpublished Justification Code, we link to the at-voc:non-publication-justification controlled list</v>
      </c>
      <c r="X128" s="90" t="str">
        <f>IF(TMInput!W128&lt;&gt;"", TMInput!W128, IF(AND($C128=$C129, X129&lt;&gt;""), X129, IF(AND($C128=$C130, X130&lt;&gt;""), X130, IF(AND($C128=$C131, X131&lt;&gt;""), X131, IF(AND($C128=$C132, X132&lt;&gt;""), X132, "")))))</f>
        <v>BT-198(BT-5423)-Lot</v>
      </c>
      <c r="Y128" s="90" t="str">
        <f>IF(TMInput!X128&lt;&gt;"", TMInput!X128, IF(AND($C128=$C129, Y129&lt;&gt;""), Y129, IF(AND($C128=$C130, Y130&lt;&gt;""), Y130, IF(AND($C128=$C131, Y131&lt;&gt;""), Y131, IF(AND($C128=$C132, Y132&lt;&gt;""), Y132, "")))))</f>
        <v>Unpublished Accessibility Date (Unpublished Access Date below SDK 1.6)</v>
      </c>
      <c r="Z128" s="90" t="str">
        <f>IF(TMInput!Y128&lt;&gt;"", TMInput!Y128, IF(AND($C128=$C129, Z129&lt;&gt;""), Z129, IF(AND($C128=$C130, Z130&lt;&gt;""), Z130, IF(AND($C128=$C131, Z131&lt;&gt;""), Z131, IF(AND($C128=$C132, Z132&lt;&gt;""), Z132, "")))))</f>
        <v>tedm:MG-langString-hasConfidentialityJustification--NonPublishedInformation-ND-LotAwardCriterionNumberThresholdUnpublish</v>
      </c>
      <c r="AA128" s="90" t="str">
        <f>IF(TMInput!Z128&lt;&gt;"", TMInput!Z128, IF(AND($C128=$C129, AA129&lt;&gt;""), AA129, IF(AND($C128=$C130, AA130&lt;&gt;""), AA130, IF(AND($C128=$C131, AA131&lt;&gt;""), AA131, IF(AND($C128=$C132, AA132&lt;&gt;""), AA132, "")))))</f>
        <v/>
      </c>
      <c r="AB128" s="90" t="str">
        <f>IF(TMInput!AA128&lt;&gt;"", TMInput!AA128, IF(AND($C128=$C129, AB129&lt;&gt;""), AB129, IF(AND($C128=$C130, AB130&lt;&gt;""), AB130, IF(AND($C128=$C131, AB131&lt;&gt;""), AB131, IF(AND($C128=$C132, AB132&lt;&gt;""), AB132, "")))))</f>
        <v>BT-196(BT-5423)-Lot</v>
      </c>
      <c r="AC128" s="90" t="str">
        <f>IF(TMInput!AB128&lt;&gt;"", TMInput!AB128, IF(AND($C128=$C129, AC129&lt;&gt;""), AC129, IF(AND($C128=$C130, AC130&lt;&gt;""), AC130, IF(AND($C128=$C131, AC131&lt;&gt;""), AC131, IF(AND($C128=$C132, AC132&lt;&gt;""), AC132, "")))))</f>
        <v>Unpublished Justification Description of MG-NonPublishedInformation under ND-LotAwardCriterionNumberThresholdUnpublish</v>
      </c>
      <c r="AD128" s="90" t="str">
        <f>IF(TMInput!AC128&lt;&gt;"", TMInput!AC128, IF(AND($C128=$C129, AD129&lt;&gt;""), AD129, IF(AND($C128=$C130, AD130&lt;&gt;""), AD130, IF(AND($C128=$C131, AD131&lt;&gt;""), AD131, IF(AND($C128=$C132, AD132&lt;&gt;""), AD132, "")))))</f>
        <v>BT-196(BT-5423)-Lot-Language</v>
      </c>
      <c r="AE128" s="90" t="str">
        <f>IF(TMInput!AD128&lt;&gt;"", TMInput!AD128, IF(AND($C128=$C129, AE129&lt;&gt;""), AE129, IF(AND($C128=$C130, AE130&lt;&gt;""), AE130, IF(AND($C128=$C131, AE131&lt;&gt;""), AE131, IF(AND($C128=$C132, AE132&lt;&gt;""), AE132, "")))))</f>
        <v>Language of Unpublished Justification Description of MG-NonPublishedInformation under ND-LotAwardCriterionNumberThresholdUnpublish</v>
      </c>
    </row>
    <row r="129">
      <c r="A129" s="85" t="b">
        <f t="shared" si="1"/>
        <v>0</v>
      </c>
      <c r="B129" s="90" t="str">
        <f>IF(AND(TMInput!A129="",$C129&lt;&gt;""),B128,TMInput!A129)</f>
        <v>ND-LotAwardCriterionNumberThresholdUnpublish_v1.8+.rml.ttl</v>
      </c>
      <c r="C129" s="90" t="str">
        <f>TMInput!B129</f>
        <v>tedm:MG-NonPublishedInformation-ND-LotAwardCriterionNumberThresholdUnpublish</v>
      </c>
      <c r="D129" s="85" t="str">
        <f>IF(TMInput!C129&lt;&gt;"", TMInput!C129, IF(AND($C129=$C130, D130&lt;&gt;""), D130, IF(AND($C129=$C131, D131&lt;&gt;""), D131, IF(AND($C129=$C132, D132&lt;&gt;""), D132, IF(AND($C129=$C133, D133&lt;&gt;""), D133, "")))))</f>
        <v/>
      </c>
      <c r="E129" s="90" t="str">
        <f>IF(TMInput!D129&lt;&gt;"",TMInput!D129,IF(AND($C129=$C130, E130&lt;&gt;""),E130, IF(AND($C129=$C131, E131&lt;&gt;""), E131,"")))</f>
        <v/>
      </c>
      <c r="F129" s="90" t="str">
        <f>IF(TMInput!E129&lt;&gt;"",TMInput!E129,IF(AND($C129=$C130, F130&lt;&gt;""),F130, IF(AND($C129=$C131, F131&lt;&gt;""), F131,"")))</f>
        <v/>
      </c>
      <c r="G129" s="85" t="str">
        <f>IF(TMInput!F129&lt;&gt;"",TMInput!F129,IF(AND($C129=$C130, G130&lt;&gt;""),G130, IF(AND($C129=$C131, G131&lt;&gt;""), G131,"")))</f>
        <v/>
      </c>
      <c r="H129" s="87" t="str">
        <f>TMInput!G129</f>
        <v>1.4</v>
      </c>
      <c r="I129" s="87" t="str">
        <f>TMInput!H129</f>
        <v/>
      </c>
      <c r="J129" s="90" t="b">
        <f>IF(TMInput!$A129="",J128,TMInput!I129)</f>
        <v>1</v>
      </c>
      <c r="K129" s="85" t="str">
        <f>IF(TMInput!J129&lt;&gt;"",TMInput!J129,IF(AND($C129=$C130, K130&lt;&gt;""),K130, IF(AND($C129=$C131, K131&lt;&gt;""), K131,"")))</f>
        <v/>
      </c>
      <c r="L129" s="85" t="str">
        <f>IF(TMInput!K129&lt;&gt;"",TMInput!K129,IF(AND($C129=$C130, L130&lt;&gt;""),L130, IF(AND($C129=$C131, L131&lt;&gt;""), L131,"")))</f>
        <v/>
      </c>
      <c r="M129" s="90" t="str">
        <f>IF(TMInput!L129&lt;&gt;"",TMInput!L129,IF(AND($C129=$C130, M130&lt;&gt;""),M130, IF(AND($C129=$C131, M131&lt;&gt;""), M131,"")))</f>
        <v/>
      </c>
      <c r="N129" s="90" t="str">
        <f>IF(TMInput!M129&lt;&gt;"",TMInput!M129,IF(AND($C129=$C130, N130&lt;&gt;""),N130, IF(AND($C129=$C131, N131&lt;&gt;""), N131,"")))</f>
        <v/>
      </c>
      <c r="O129" s="90" t="str">
        <f>IF(TMInput!N129&lt;&gt;"",TMInput!N129,IF(AND($C129=$C130, O130&lt;&gt;""),O130, IF(AND($C129=$C131, O131&lt;&gt;""), O131,"")))</f>
        <v/>
      </c>
      <c r="P129" s="85" t="str">
        <f>IF(TMInput!O129&lt;&gt;"",TMInput!O129,IF(AND($C129=$C130, P130&lt;&gt;""),P130, IF(AND($C129=$C131, P131&lt;&gt;""), P131,"")))</f>
        <v/>
      </c>
      <c r="Q129" s="90" t="str">
        <f>IF(TMInput!P129&lt;&gt;"",TMInput!P129,IF(AND($C129=$C130, Q130&lt;&gt;""),Q130, IF(AND($C129=$C131, Q131&lt;&gt;""), Q131,"")))</f>
        <v/>
      </c>
      <c r="R129" s="90" t="str">
        <f>IF(TMInput!Q129&lt;&gt;"", TMInput!Q129, IF(AND(OR($C129&amp;$H129=$C130&amp;$H130, $C129&amp;$I129=$C130&amp;$I130), R130&lt;&gt;""), R130, IF(AND(OR($C129&amp;$H129=$C131&amp;$H131, $C129&amp;$I129=$C131&amp;$I131), R131&lt;&gt;""), R131, IF(AND(OR($C129&amp;$H129=$C132&amp;$H132, $C129&amp;$I129=$C132&amp;$I132), R132&lt;&gt;""), R132, IF(AND(OR($C129&amp;$H129=$C133&amp;$H133, $C129&amp;$I129=$C133&amp;$I133), R133&lt;&gt;""), R133, "")))))</f>
        <v/>
      </c>
      <c r="S129" s="90" t="str">
        <f>IF(TMInput!R129&lt;&gt;"", TMInput!R129, IF(AND(OR($C129&amp;$H129=$C130&amp;$H130, $C129&amp;$I129=$C130&amp;$I130), S130&lt;&gt;""), S130, IF(AND(OR($C129&amp;$H129=$C131&amp;$H131, $C129&amp;$I129=$C131&amp;$I131), S131&lt;&gt;""), S131, IF(AND(OR($C129&amp;$H129=$C132&amp;$H132, $C129&amp;$I129=$C132&amp;$I132), S132&lt;&gt;""), S132, IF(AND(OR($C129&amp;$H129=$C133&amp;$H133, $C129&amp;$I129=$C133&amp;$I133), S133&lt;&gt;""), S133, "")))))</f>
        <v/>
      </c>
      <c r="T129" s="90" t="str">
        <f>IF(TMInput!S129&lt;&gt;"", TMInput!S129, IF(AND(OR($C129&amp;$H129=$C130&amp;$H130, $C129&amp;$I129=$C130&amp;$I130), T130&lt;&gt;""), T130, IF(AND(OR($C129&amp;$H129=$C131&amp;$H131, $C129&amp;$I129=$C131&amp;$I131), T131&lt;&gt;""), T131, IF(AND(OR($C129&amp;$H129=$C132&amp;$H132, $C129&amp;$I129=$C132&amp;$I132), T132&lt;&gt;""), T132, IF(AND(OR($C129&amp;$H129=$C133&amp;$H133, $C129&amp;$I129=$C133&amp;$I133), T133&lt;&gt;""), T133, "")))))</f>
        <v/>
      </c>
      <c r="U129" s="90" t="str">
        <f>IF(TMInput!T129&lt;&gt;"", TMInput!T129, IF(AND($C129=$C130, U130&lt;&gt;""), U130, IF(AND($C129=$C131, U131&lt;&gt;""), U131, IF(AND($C129=$C132, U132&lt;&gt;""), U132, IF(AND($C129=$C133, U133&lt;&gt;""), U133, "")))))</f>
        <v/>
      </c>
      <c r="V129" s="90" t="str">
        <f>IF(TMInput!U129&lt;&gt;"", TMInput!U129, IF(AND($C129=$C130, V130&lt;&gt;""), V130, IF(AND($C129=$C131, V131&lt;&gt;""), V131, IF(AND($C129=$C132, V132&lt;&gt;""), V132, IF(AND($C129=$C133, V133&lt;&gt;""), V133, "")))))</f>
        <v>BT-197(BT-5423)-Lot</v>
      </c>
      <c r="W129" s="90" t="str">
        <f>IF(TMInput!V129&lt;&gt;"", TMInput!V129, IF(AND($C129=$C130, W130&lt;&gt;""), W130, IF(AND($C129=$C131, W131&lt;&gt;""), W131, IF(AND($C129=$C132, W132&lt;&gt;""), W132, IF(AND($C129=$C133, W133&lt;&gt;""), W133, "")))))</f>
        <v>In BT-197(BT-5423)-Lot, Unpublished Justification Code, we link to the at-voc:non-publication-justification controlled list</v>
      </c>
      <c r="X129" s="90" t="str">
        <f>IF(TMInput!W129&lt;&gt;"", TMInput!W129, IF(AND($C129=$C130, X130&lt;&gt;""), X130, IF(AND($C129=$C131, X131&lt;&gt;""), X131, IF(AND($C129=$C132, X132&lt;&gt;""), X132, IF(AND($C129=$C133, X133&lt;&gt;""), X133, "")))))</f>
        <v>BT-198(BT-5423)-Lot</v>
      </c>
      <c r="Y129" s="90" t="str">
        <f>IF(TMInput!X129&lt;&gt;"", TMInput!X129, IF(AND($C129=$C130, Y130&lt;&gt;""), Y130, IF(AND($C129=$C131, Y131&lt;&gt;""), Y131, IF(AND($C129=$C132, Y132&lt;&gt;""), Y132, IF(AND($C129=$C133, Y133&lt;&gt;""), Y133, "")))))</f>
        <v>Unpublished Accessibility Date (Unpublished Access Date below SDK 1.6)</v>
      </c>
      <c r="Z129" s="90" t="str">
        <f>IF(TMInput!Y129&lt;&gt;"", TMInput!Y129, IF(AND($C129=$C130, Z130&lt;&gt;""), Z130, IF(AND($C129=$C131, Z131&lt;&gt;""), Z131, IF(AND($C129=$C132, Z132&lt;&gt;""), Z132, IF(AND($C129=$C133, Z133&lt;&gt;""), Z133, "")))))</f>
        <v>tedm:MG-langString-hasConfidentialityJustification--NonPublishedInformation-ND-LotAwardCriterionNumberThresholdUnpublish</v>
      </c>
      <c r="AA129" s="90" t="str">
        <f>IF(TMInput!Z129&lt;&gt;"", TMInput!Z129, IF(AND($C129=$C130, AA130&lt;&gt;""), AA130, IF(AND($C129=$C131, AA131&lt;&gt;""), AA131, IF(AND($C129=$C132, AA132&lt;&gt;""), AA132, IF(AND($C129=$C133, AA133&lt;&gt;""), AA133, "")))))</f>
        <v/>
      </c>
      <c r="AB129" s="90" t="str">
        <f>IF(TMInput!AA129&lt;&gt;"", TMInput!AA129, IF(AND($C129=$C130, AB130&lt;&gt;""), AB130, IF(AND($C129=$C131, AB131&lt;&gt;""), AB131, IF(AND($C129=$C132, AB132&lt;&gt;""), AB132, IF(AND($C129=$C133, AB133&lt;&gt;""), AB133, "")))))</f>
        <v/>
      </c>
      <c r="AC129" s="90" t="str">
        <f>IF(TMInput!AB129&lt;&gt;"", TMInput!AB129, IF(AND($C129=$C130, AC130&lt;&gt;""), AC130, IF(AND($C129=$C131, AC131&lt;&gt;""), AC131, IF(AND($C129=$C132, AC132&lt;&gt;""), AC132, IF(AND($C129=$C133, AC133&lt;&gt;""), AC133, "")))))</f>
        <v/>
      </c>
      <c r="AD129" s="90" t="str">
        <f>IF(TMInput!AC129&lt;&gt;"", TMInput!AC129, IF(AND($C129=$C130, AD130&lt;&gt;""), AD130, IF(AND($C129=$C131, AD131&lt;&gt;""), AD131, IF(AND($C129=$C132, AD132&lt;&gt;""), AD132, IF(AND($C129=$C133, AD133&lt;&gt;""), AD133, "")))))</f>
        <v/>
      </c>
      <c r="AE129" s="90" t="str">
        <f>IF(TMInput!AD129&lt;&gt;"", TMInput!AD129, IF(AND($C129=$C130, AE130&lt;&gt;""), AE130, IF(AND($C129=$C131, AE131&lt;&gt;""), AE131, IF(AND($C129=$C132, AE132&lt;&gt;""), AE132, IF(AND($C129=$C133, AE133&lt;&gt;""), AE133, "")))))</f>
        <v/>
      </c>
    </row>
    <row r="130">
      <c r="A130" s="85" t="b">
        <f t="shared" si="1"/>
        <v>0</v>
      </c>
      <c r="B130" s="90" t="str">
        <f>IF(AND(TMInput!A130="",$C130&lt;&gt;""),B129,TMInput!A130)</f>
        <v>ND-LotAwardCriterionNumberThresholdUnpublish_v1.8+.rml.ttl</v>
      </c>
      <c r="C130" s="90" t="str">
        <f>TMInput!B130</f>
        <v>tedm:MG-NonPublishedInformation-ND-LotAwardCriterionNumberThresholdUnpublish</v>
      </c>
      <c r="D130" s="85" t="str">
        <f>IF(TMInput!C130&lt;&gt;"", TMInput!C130, IF(AND($C130=$C131, D131&lt;&gt;""), D131, IF(AND($C130=$C132, D132&lt;&gt;""), D132, IF(AND($C130=$C133, D133&lt;&gt;""), D133, IF(AND($C130=$C134, D134&lt;&gt;""), D134, "")))))</f>
        <v/>
      </c>
      <c r="E130" s="90" t="str">
        <f>IF(TMInput!D130&lt;&gt;"",TMInput!D130,IF(AND($C130=$C131, E131&lt;&gt;""),E131, IF(AND($C130=$C132, E132&lt;&gt;""), E132,"")))</f>
        <v/>
      </c>
      <c r="F130" s="90" t="str">
        <f>IF(TMInput!E130&lt;&gt;"",TMInput!E130,IF(AND($C130=$C131, F131&lt;&gt;""),F131, IF(AND($C130=$C132, F132&lt;&gt;""), F132,"")))</f>
        <v/>
      </c>
      <c r="G130" s="85" t="str">
        <f>IF(TMInput!F130&lt;&gt;"",TMInput!F130,IF(AND($C130=$C131, G131&lt;&gt;""),G131, IF(AND($C130=$C132, G132&lt;&gt;""), G132,"")))</f>
        <v/>
      </c>
      <c r="H130" s="87" t="str">
        <f>TMInput!G130</f>
        <v>1.4</v>
      </c>
      <c r="I130" s="87" t="str">
        <f>TMInput!H130</f>
        <v>1.5</v>
      </c>
      <c r="J130" s="90" t="b">
        <f>IF(TMInput!$A130="",J129,TMInput!I130)</f>
        <v>1</v>
      </c>
      <c r="K130" s="85" t="str">
        <f>IF(TMInput!J130&lt;&gt;"",TMInput!J130,IF(AND($C130=$C131, K131&lt;&gt;""),K131, IF(AND($C130=$C132, K132&lt;&gt;""), K132,"")))</f>
        <v/>
      </c>
      <c r="L130" s="85" t="str">
        <f>IF(TMInput!K130&lt;&gt;"",TMInput!K130,IF(AND($C130=$C131, L131&lt;&gt;""),L131, IF(AND($C130=$C132, L132&lt;&gt;""), L132,"")))</f>
        <v/>
      </c>
      <c r="M130" s="90" t="str">
        <f>IF(TMInput!L130&lt;&gt;"",TMInput!L130,IF(AND($C130=$C131, M131&lt;&gt;""),M131, IF(AND($C130=$C132, M132&lt;&gt;""), M132,"")))</f>
        <v/>
      </c>
      <c r="N130" s="90" t="str">
        <f>IF(TMInput!M130&lt;&gt;"",TMInput!M130,IF(AND($C130=$C131, N131&lt;&gt;""),N131, IF(AND($C130=$C132, N132&lt;&gt;""), N132,"")))</f>
        <v/>
      </c>
      <c r="O130" s="90" t="str">
        <f>IF(TMInput!N130&lt;&gt;"",TMInput!N130,IF(AND($C130=$C131, O131&lt;&gt;""),O131, IF(AND($C130=$C132, O132&lt;&gt;""), O132,"")))</f>
        <v/>
      </c>
      <c r="P130" s="85" t="str">
        <f>IF(TMInput!O130&lt;&gt;"",TMInput!O130,IF(AND($C130=$C131, P131&lt;&gt;""),P131, IF(AND($C130=$C132, P132&lt;&gt;""), P132,"")))</f>
        <v/>
      </c>
      <c r="Q130" s="90" t="str">
        <f>IF(TMInput!P130&lt;&gt;"",TMInput!P130,IF(AND($C130=$C131, Q131&lt;&gt;""),Q131, IF(AND($C130=$C132, Q132&lt;&gt;""), Q132,"")))</f>
        <v/>
      </c>
      <c r="R130" s="90" t="str">
        <f>IF(TMInput!Q130&lt;&gt;"", TMInput!Q130, IF(AND(OR($C130&amp;$H130=$C131&amp;$H131, $C130&amp;$I130=$C131&amp;$I131), R131&lt;&gt;""), R131, IF(AND(OR($C130&amp;$H130=$C132&amp;$H132, $C130&amp;$I130=$C132&amp;$I132), R132&lt;&gt;""), R132, IF(AND(OR($C130&amp;$H130=$C133&amp;$H133, $C130&amp;$I130=$C133&amp;$I133), R133&lt;&gt;""), R133, IF(AND(OR($C130&amp;$H130=$C134&amp;$H134, $C130&amp;$I130=$C134&amp;$I134), R134&lt;&gt;""), R134, "")))))</f>
        <v/>
      </c>
      <c r="S130" s="90" t="str">
        <f>IF(TMInput!R130&lt;&gt;"", TMInput!R130, IF(AND(OR($C130&amp;$H130=$C131&amp;$H131, $C130&amp;$I130=$C131&amp;$I131), S131&lt;&gt;""), S131, IF(AND(OR($C130&amp;$H130=$C132&amp;$H132, $C130&amp;$I130=$C132&amp;$I132), S132&lt;&gt;""), S132, IF(AND(OR($C130&amp;$H130=$C133&amp;$H133, $C130&amp;$I130=$C133&amp;$I133), S133&lt;&gt;""), S133, IF(AND(OR($C130&amp;$H130=$C134&amp;$H134, $C130&amp;$I130=$C134&amp;$I134), S134&lt;&gt;""), S134, "")))))</f>
        <v/>
      </c>
      <c r="T130" s="90" t="str">
        <f>IF(TMInput!S130&lt;&gt;"", TMInput!S130, IF(AND(OR($C130&amp;$H130=$C131&amp;$H131, $C130&amp;$I130=$C131&amp;$I131), T131&lt;&gt;""), T131, IF(AND(OR($C130&amp;$H130=$C132&amp;$H132, $C130&amp;$I130=$C132&amp;$I132), T132&lt;&gt;""), T132, IF(AND(OR($C130&amp;$H130=$C133&amp;$H133, $C130&amp;$I130=$C133&amp;$I133), T133&lt;&gt;""), T133, IF(AND(OR($C130&amp;$H130=$C134&amp;$H134, $C130&amp;$I130=$C134&amp;$I134), T134&lt;&gt;""), T134, "")))))</f>
        <v/>
      </c>
      <c r="U130" s="90" t="str">
        <f>IF(TMInput!T130&lt;&gt;"", TMInput!T130, IF(AND($C130=$C131, U131&lt;&gt;""), U131, IF(AND($C130=$C132, U132&lt;&gt;""), U132, IF(AND($C130=$C133, U133&lt;&gt;""), U133, IF(AND($C130=$C134, U134&lt;&gt;""), U134, "")))))</f>
        <v/>
      </c>
      <c r="V130" s="90" t="str">
        <f>IF(TMInput!U130&lt;&gt;"", TMInput!U130, IF(AND($C130=$C131, V131&lt;&gt;""), V131, IF(AND($C130=$C132, V132&lt;&gt;""), V132, IF(AND($C130=$C133, V133&lt;&gt;""), V133, IF(AND($C130=$C134, V134&lt;&gt;""), V134, "")))))</f>
        <v/>
      </c>
      <c r="W130" s="90" t="str">
        <f>IF(TMInput!V130&lt;&gt;"", TMInput!V130, IF(AND($C130=$C131, W131&lt;&gt;""), W131, IF(AND($C130=$C132, W132&lt;&gt;""), W132, IF(AND($C130=$C133, W133&lt;&gt;""), W133, IF(AND($C130=$C134, W134&lt;&gt;""), W134, "")))))</f>
        <v/>
      </c>
      <c r="X130" s="90" t="str">
        <f>IF(TMInput!W130&lt;&gt;"", TMInput!W130, IF(AND($C130=$C131, X131&lt;&gt;""), X131, IF(AND($C130=$C132, X132&lt;&gt;""), X132, IF(AND($C130=$C133, X133&lt;&gt;""), X133, IF(AND($C130=$C134, X134&lt;&gt;""), X134, "")))))</f>
        <v>BT-198(BT-5423)-Lot</v>
      </c>
      <c r="Y130" s="90" t="str">
        <f>IF(TMInput!X130&lt;&gt;"", TMInput!X130, IF(AND($C130=$C131, Y131&lt;&gt;""), Y131, IF(AND($C130=$C132, Y132&lt;&gt;""), Y132, IF(AND($C130=$C133, Y133&lt;&gt;""), Y133, IF(AND($C130=$C134, Y134&lt;&gt;""), Y134, "")))))</f>
        <v>Unpublished Accessibility Date (Unpublished Access Date below SDK 1.6)</v>
      </c>
      <c r="Z130" s="90" t="str">
        <f>IF(TMInput!Y130&lt;&gt;"", TMInput!Y130, IF(AND($C130=$C131, Z131&lt;&gt;""), Z131, IF(AND($C130=$C132, Z132&lt;&gt;""), Z132, IF(AND($C130=$C133, Z133&lt;&gt;""), Z133, IF(AND($C130=$C134, Z134&lt;&gt;""), Z134, "")))))</f>
        <v>tedm:MG-langString-hasConfidentialityJustification--NonPublishedInformation-ND-LotAwardCriterionNumberThresholdUnpublish</v>
      </c>
      <c r="AA130" s="90" t="str">
        <f>IF(TMInput!Z130&lt;&gt;"", TMInput!Z130, IF(AND($C130=$C131, AA131&lt;&gt;""), AA131, IF(AND($C130=$C132, AA132&lt;&gt;""), AA132, IF(AND($C130=$C133, AA133&lt;&gt;""), AA133, IF(AND($C130=$C134, AA134&lt;&gt;""), AA134, "")))))</f>
        <v/>
      </c>
      <c r="AB130" s="90" t="str">
        <f>IF(TMInput!AA130&lt;&gt;"", TMInput!AA130, IF(AND($C130=$C131, AB131&lt;&gt;""), AB131, IF(AND($C130=$C132, AB132&lt;&gt;""), AB132, IF(AND($C130=$C133, AB133&lt;&gt;""), AB133, IF(AND($C130=$C134, AB134&lt;&gt;""), AB134, "")))))</f>
        <v/>
      </c>
      <c r="AC130" s="90" t="str">
        <f>IF(TMInput!AB130&lt;&gt;"", TMInput!AB130, IF(AND($C130=$C131, AC131&lt;&gt;""), AC131, IF(AND($C130=$C132, AC132&lt;&gt;""), AC132, IF(AND($C130=$C133, AC133&lt;&gt;""), AC133, IF(AND($C130=$C134, AC134&lt;&gt;""), AC134, "")))))</f>
        <v/>
      </c>
      <c r="AD130" s="90" t="str">
        <f>IF(TMInput!AC130&lt;&gt;"", TMInput!AC130, IF(AND($C130=$C131, AD131&lt;&gt;""), AD131, IF(AND($C130=$C132, AD132&lt;&gt;""), AD132, IF(AND($C130=$C133, AD133&lt;&gt;""), AD133, IF(AND($C130=$C134, AD134&lt;&gt;""), AD134, "")))))</f>
        <v/>
      </c>
      <c r="AE130" s="90" t="str">
        <f>IF(TMInput!AD130&lt;&gt;"", TMInput!AD130, IF(AND($C130=$C131, AE131&lt;&gt;""), AE131, IF(AND($C130=$C132, AE132&lt;&gt;""), AE132, IF(AND($C130=$C133, AE133&lt;&gt;""), AE133, IF(AND($C130=$C134, AE134&lt;&gt;""), AE134, "")))))</f>
        <v/>
      </c>
    </row>
    <row r="131">
      <c r="A131" s="85" t="b">
        <f t="shared" si="1"/>
        <v>0</v>
      </c>
      <c r="B131" s="90" t="str">
        <f>IF(AND(TMInput!A131="",$C131&lt;&gt;""),B130,TMInput!A131)</f>
        <v>ND-LotAwardCriterionNumberThresholdUnpublish_v1.8+.rml.ttl</v>
      </c>
      <c r="C131" s="90" t="str">
        <f>TMInput!B131</f>
        <v>tedm:MG-NonPublishedInformation-ND-LotAwardCriterionNumberThresholdUnpublish</v>
      </c>
      <c r="D131" s="85" t="str">
        <f>IF(TMInput!C131&lt;&gt;"", TMInput!C131, IF(AND($C131=$C132, D132&lt;&gt;""), D132, IF(AND($C131=$C133, D133&lt;&gt;""), D133, IF(AND($C131=$C134, D134&lt;&gt;""), D134, IF(AND($C131=$C135, D135&lt;&gt;""), D135, "")))))</f>
        <v/>
      </c>
      <c r="E131" s="90" t="str">
        <f>IF(TMInput!D131&lt;&gt;"",TMInput!D131,IF(AND($C131=$C132, E132&lt;&gt;""),E132, IF(AND($C131=$C133, E133&lt;&gt;""), E133,"")))</f>
        <v/>
      </c>
      <c r="F131" s="90" t="str">
        <f>IF(TMInput!E131&lt;&gt;"",TMInput!E131,IF(AND($C131=$C132, F132&lt;&gt;""),F132, IF(AND($C131=$C133, F133&lt;&gt;""), F133,"")))</f>
        <v/>
      </c>
      <c r="G131" s="85" t="str">
        <f>IF(TMInput!F131&lt;&gt;"",TMInput!F131,IF(AND($C131=$C132, G132&lt;&gt;""),G132, IF(AND($C131=$C133, G133&lt;&gt;""), G133,"")))</f>
        <v/>
      </c>
      <c r="H131" s="87" t="str">
        <f>TMInput!G131</f>
        <v>1.6</v>
      </c>
      <c r="I131" s="87" t="str">
        <f>TMInput!H131</f>
        <v/>
      </c>
      <c r="J131" s="90" t="b">
        <f>IF(TMInput!$A131="",J130,TMInput!I131)</f>
        <v>1</v>
      </c>
      <c r="K131" s="85" t="str">
        <f>IF(TMInput!J131&lt;&gt;"",TMInput!J131,IF(AND($C131=$C132, K132&lt;&gt;""),K132, IF(AND($C131=$C133, K133&lt;&gt;""), K133,"")))</f>
        <v/>
      </c>
      <c r="L131" s="85" t="str">
        <f>IF(TMInput!K131&lt;&gt;"",TMInput!K131,IF(AND($C131=$C132, L132&lt;&gt;""),L132, IF(AND($C131=$C133, L133&lt;&gt;""), L133,"")))</f>
        <v/>
      </c>
      <c r="M131" s="90" t="str">
        <f>IF(TMInput!L131&lt;&gt;"",TMInput!L131,IF(AND($C131=$C132, M132&lt;&gt;""),M132, IF(AND($C131=$C133, M133&lt;&gt;""), M133,"")))</f>
        <v/>
      </c>
      <c r="N131" s="90" t="str">
        <f>IF(TMInput!M131&lt;&gt;"",TMInput!M131,IF(AND($C131=$C132, N132&lt;&gt;""),N132, IF(AND($C131=$C133, N133&lt;&gt;""), N133,"")))</f>
        <v/>
      </c>
      <c r="O131" s="90" t="str">
        <f>IF(TMInput!N131&lt;&gt;"",TMInput!N131,IF(AND($C131=$C132, O132&lt;&gt;""),O132, IF(AND($C131=$C133, O133&lt;&gt;""), O133,"")))</f>
        <v/>
      </c>
      <c r="P131" s="85" t="str">
        <f>IF(TMInput!O131&lt;&gt;"",TMInput!O131,IF(AND($C131=$C132, P132&lt;&gt;""),P132, IF(AND($C131=$C133, P133&lt;&gt;""), P133,"")))</f>
        <v/>
      </c>
      <c r="Q131" s="90" t="str">
        <f>IF(TMInput!P131&lt;&gt;"",TMInput!P131,IF(AND($C131=$C132, Q132&lt;&gt;""),Q132, IF(AND($C131=$C133, Q133&lt;&gt;""), Q133,"")))</f>
        <v/>
      </c>
      <c r="R131" s="90" t="str">
        <f>IF(TMInput!Q131&lt;&gt;"", TMInput!Q131, IF(AND(OR($C131&amp;$H131=$C132&amp;$H132, $C131&amp;$I131=$C132&amp;$I132), R132&lt;&gt;""), R132, IF(AND(OR($C131&amp;$H131=$C133&amp;$H133, $C131&amp;$I131=$C133&amp;$I133), R133&lt;&gt;""), R133, IF(AND(OR($C131&amp;$H131=$C134&amp;$H134, $C131&amp;$I131=$C134&amp;$I134), R134&lt;&gt;""), R134, IF(AND(OR($C131&amp;$H131=$C135&amp;$H135, $C131&amp;$I131=$C135&amp;$I135), R135&lt;&gt;""), R135, "")))))</f>
        <v/>
      </c>
      <c r="S131" s="90" t="str">
        <f>IF(TMInput!R131&lt;&gt;"", TMInput!R131, IF(AND(OR($C131&amp;$H131=$C132&amp;$H132, $C131&amp;$I131=$C132&amp;$I132), S132&lt;&gt;""), S132, IF(AND(OR($C131&amp;$H131=$C133&amp;$H133, $C131&amp;$I131=$C133&amp;$I133), S133&lt;&gt;""), S133, IF(AND(OR($C131&amp;$H131=$C134&amp;$H134, $C131&amp;$I131=$C134&amp;$I134), S134&lt;&gt;""), S134, IF(AND(OR($C131&amp;$H131=$C135&amp;$H135, $C131&amp;$I131=$C135&amp;$I135), S135&lt;&gt;""), S135, "")))))</f>
        <v/>
      </c>
      <c r="T131" s="90" t="str">
        <f>IF(TMInput!S131&lt;&gt;"", TMInput!S131, IF(AND(OR($C131&amp;$H131=$C132&amp;$H132, $C131&amp;$I131=$C132&amp;$I132), T132&lt;&gt;""), T132, IF(AND(OR($C131&amp;$H131=$C133&amp;$H133, $C131&amp;$I131=$C133&amp;$I133), T133&lt;&gt;""), T133, IF(AND(OR($C131&amp;$H131=$C134&amp;$H134, $C131&amp;$I131=$C134&amp;$I134), T134&lt;&gt;""), T134, IF(AND(OR($C131&amp;$H131=$C135&amp;$H135, $C131&amp;$I131=$C135&amp;$I135), T135&lt;&gt;""), T135, "")))))</f>
        <v/>
      </c>
      <c r="U131" s="90" t="str">
        <f>IF(TMInput!T131&lt;&gt;"", TMInput!T131, IF(AND($C131=$C132, U132&lt;&gt;""), U132, IF(AND($C131=$C133, U133&lt;&gt;""), U133, IF(AND($C131=$C134, U134&lt;&gt;""), U134, IF(AND($C131=$C135, U135&lt;&gt;""), U135, "")))))</f>
        <v/>
      </c>
      <c r="V131" s="90" t="str">
        <f>IF(TMInput!U131&lt;&gt;"", TMInput!U131, IF(AND($C131=$C132, V132&lt;&gt;""), V132, IF(AND($C131=$C133, V133&lt;&gt;""), V133, IF(AND($C131=$C134, V134&lt;&gt;""), V134, IF(AND($C131=$C135, V135&lt;&gt;""), V135, "")))))</f>
        <v/>
      </c>
      <c r="W131" s="90" t="str">
        <f>IF(TMInput!V131&lt;&gt;"", TMInput!V131, IF(AND($C131=$C132, W132&lt;&gt;""), W132, IF(AND($C131=$C133, W133&lt;&gt;""), W133, IF(AND($C131=$C134, W134&lt;&gt;""), W134, IF(AND($C131=$C135, W135&lt;&gt;""), W135, "")))))</f>
        <v/>
      </c>
      <c r="X131" s="90" t="str">
        <f>IF(TMInput!W131&lt;&gt;"", TMInput!W131, IF(AND($C131=$C132, X132&lt;&gt;""), X132, IF(AND($C131=$C133, X133&lt;&gt;""), X133, IF(AND($C131=$C134, X134&lt;&gt;""), X134, IF(AND($C131=$C135, X135&lt;&gt;""), X135, "")))))</f>
        <v/>
      </c>
      <c r="Y131" s="90" t="str">
        <f>IF(TMInput!X131&lt;&gt;"", TMInput!X131, IF(AND($C131=$C132, Y132&lt;&gt;""), Y132, IF(AND($C131=$C133, Y133&lt;&gt;""), Y133, IF(AND($C131=$C134, Y134&lt;&gt;""), Y134, IF(AND($C131=$C135, Y135&lt;&gt;""), Y135, "")))))</f>
        <v/>
      </c>
      <c r="Z131" s="90" t="str">
        <f>IF(TMInput!Y131&lt;&gt;"", TMInput!Y131, IF(AND($C131=$C132, Z132&lt;&gt;""), Z132, IF(AND($C131=$C133, Z133&lt;&gt;""), Z133, IF(AND($C131=$C134, Z134&lt;&gt;""), Z134, IF(AND($C131=$C135, Z135&lt;&gt;""), Z135, "")))))</f>
        <v>tedm:MG-langString-hasConfidentialityJustification--NonPublishedInformation-ND-LotAwardCriterionNumberThresholdUnpublish</v>
      </c>
      <c r="AA131" s="90" t="str">
        <f>IF(TMInput!Z131&lt;&gt;"", TMInput!Z131, IF(AND($C131=$C132, AA132&lt;&gt;""), AA132, IF(AND($C131=$C133, AA133&lt;&gt;""), AA133, IF(AND($C131=$C134, AA134&lt;&gt;""), AA134, IF(AND($C131=$C135, AA135&lt;&gt;""), AA135, "")))))</f>
        <v/>
      </c>
      <c r="AB131" s="90" t="str">
        <f>IF(TMInput!AA131&lt;&gt;"", TMInput!AA131, IF(AND($C131=$C132, AB132&lt;&gt;""), AB132, IF(AND($C131=$C133, AB133&lt;&gt;""), AB133, IF(AND($C131=$C134, AB134&lt;&gt;""), AB134, IF(AND($C131=$C135, AB135&lt;&gt;""), AB135, "")))))</f>
        <v/>
      </c>
      <c r="AC131" s="90" t="str">
        <f>IF(TMInput!AB131&lt;&gt;"", TMInput!AB131, IF(AND($C131=$C132, AC132&lt;&gt;""), AC132, IF(AND($C131=$C133, AC133&lt;&gt;""), AC133, IF(AND($C131=$C134, AC134&lt;&gt;""), AC134, IF(AND($C131=$C135, AC135&lt;&gt;""), AC135, "")))))</f>
        <v/>
      </c>
      <c r="AD131" s="90" t="str">
        <f>IF(TMInput!AC131&lt;&gt;"", TMInput!AC131, IF(AND($C131=$C132, AD132&lt;&gt;""), AD132, IF(AND($C131=$C133, AD133&lt;&gt;""), AD133, IF(AND($C131=$C134, AD134&lt;&gt;""), AD134, IF(AND($C131=$C135, AD135&lt;&gt;""), AD135, "")))))</f>
        <v/>
      </c>
      <c r="AE131" s="90" t="str">
        <f>IF(TMInput!AD131&lt;&gt;"", TMInput!AD131, IF(AND($C131=$C132, AE132&lt;&gt;""), AE132, IF(AND($C131=$C133, AE133&lt;&gt;""), AE133, IF(AND($C131=$C134, AE134&lt;&gt;""), AE134, IF(AND($C131=$C135, AE135&lt;&gt;""), AE135, "")))))</f>
        <v/>
      </c>
    </row>
    <row r="132">
      <c r="A132" s="85" t="b">
        <f t="shared" si="1"/>
        <v>1</v>
      </c>
      <c r="B132" s="90" t="str">
        <f>IF(AND(TMInput!A132="",$C132&lt;&gt;""),B131,TMInput!A132)</f>
        <v>ND-LotAwardCriteriaNameUnpublish.rml.ttl</v>
      </c>
      <c r="C132" s="90" t="str">
        <f>TMInput!B132</f>
        <v>tedm:MG-NonPublishedInformation-ND-LotAwardCriteriaNameUnpublish</v>
      </c>
      <c r="D132" s="85" t="str">
        <f>IF(TMInput!C132&lt;&gt;"", TMInput!C132, IF(AND($C132=$C133, D133&lt;&gt;""), D133, IF(AND($C132=$C134, D134&lt;&gt;""), D134, IF(AND($C132=$C135, D135&lt;&gt;""), D135, IF(AND($C132=$C136, D136&lt;&gt;""), D136, "")))))</f>
        <v>MG-NonPublishedInformation</v>
      </c>
      <c r="E132" s="90" t="str">
        <f>IF(TMInput!D132&lt;&gt;"",TMInput!D132,IF(AND($C132=$C133, E133&lt;&gt;""),E133, IF(AND($C132=$C134, E134&lt;&gt;""), E134,"")))</f>
        <v>ND-LotAwardCriteriaNameUnpublish</v>
      </c>
      <c r="F132" s="90" t="str">
        <f>IF(TMInput!E132&lt;&gt;"",TMInput!E132,IF(AND($C132=$C133, F133&lt;&gt;""),F133, IF(AND($C132=$C134, F134&lt;&gt;""), F134,"")))</f>
        <v>/*/cac:ProcurementProjectLot[cbc:ID/@schemeName='Lot']/cac:TenderingTerms/cac:AwardingTerms/cac:AwardingCriterion/cac:SubordinateAwardingCriterion/ext:UBLExtensions/ext:UBLExtension/ext:ExtensionContent/efext:EformsExtension/efac:FieldsPrivacy[efbc:FieldIdentifierCode/text()='awa-cri-nam']</v>
      </c>
      <c r="G132" s="85" t="str">
        <f>IF(TMInput!F132&lt;&gt;"",TMInput!F132,IF(AND($C132=$C133, G133&lt;&gt;""),G133, IF(AND($C132=$C134, G134&lt;&gt;""), G134,"")))</f>
        <v>efbc:FieldIdentifierCode/text()='awa-cri-nam'</v>
      </c>
      <c r="H132" s="87" t="str">
        <f>TMInput!G132</f>
        <v>1.4</v>
      </c>
      <c r="I132" s="87" t="str">
        <f>TMInput!H132</f>
        <v/>
      </c>
      <c r="J132" s="90" t="str">
        <f>IF(TMInput!$A132="",J131,TMInput!I132)</f>
        <v/>
      </c>
      <c r="K132" s="85" t="str">
        <f>IF(TMInput!J132&lt;&gt;"",TMInput!J132,IF(AND($C132=$C133, K133&lt;&gt;""),K133, IF(AND($C132=$C134, K134&lt;&gt;""), K134,"")))</f>
        <v>MG-AwardCriterion-specifiesProcurementCriterion-Lot</v>
      </c>
      <c r="L132" s="85" t="str">
        <f>IF(TMInput!K132&lt;&gt;"",TMInput!K132,IF(AND($C132=$C133, L133&lt;&gt;""),L133, IF(AND($C132=$C134, L134&lt;&gt;""), L134,"")))</f>
        <v>ND-LotAwardCriterionParameters</v>
      </c>
      <c r="M132" s="90" t="str">
        <f>IF(TMInput!L132&lt;&gt;"",TMInput!L132,IF(AND($C132=$C133, M133&lt;&gt;""),M133, IF(AND($C132=$C134, M134&lt;&gt;""), M134,"")))</f>
        <v>ND-LotAwardCriteriaNameUnpublish (concernsMaskedObject)</v>
      </c>
      <c r="N132" s="90" t="str">
        <f>IF(TMInput!M132&lt;&gt;"",TMInput!M132,IF(AND($C132=$C133, N133&lt;&gt;""),N133, IF(AND($C132=$C134, N134&lt;&gt;""), N134,"")))</f>
        <v>Connection from NonPublishedInformation to AwardCriterion under MG-AwardCriterion-specifiesProcurementCriterion-Lot_ND-LotAwardCriterionParameters</v>
      </c>
      <c r="O132" s="90" t="str">
        <f>IF(TMInput!N132&lt;&gt;"",TMInput!N132,IF(AND($C132=$C133, O133&lt;&gt;""),O133, IF(AND($C132=$C134, O134&lt;&gt;""), O134,"")))</f>
        <v>tedm:MG-AwardCriterion-specifiesProcurementCriterion-Lot_ND-LotAwardCriterionParameters</v>
      </c>
      <c r="P132" s="85" t="str">
        <f>IF(TMInput!O132&lt;&gt;"",TMInput!O132,IF(AND($C132=$C133, P133&lt;&gt;""),P133, IF(AND($C132=$C134, P134&lt;&gt;""), P134,"")))</f>
        <v>efac:FieldsPrivacy</v>
      </c>
      <c r="Q132" s="90" t="str">
        <f>IF(TMInput!P132&lt;&gt;"",TMInput!P132,IF(AND($C132=$C133, Q133&lt;&gt;""),Q133, IF(AND($C132=$C134, Q134&lt;&gt;""), Q134,"")))</f>
        <v>..</v>
      </c>
      <c r="R132" s="90" t="str">
        <f>IF(TMInput!Q132&lt;&gt;"", TMInput!Q132, IF(AND(OR($C132&amp;$H132=$C133&amp;$H133, $C132&amp;$I132=$C133&amp;$I133), R133&lt;&gt;""), R133, IF(AND(OR($C132&amp;$H132=$C134&amp;$H134, $C132&amp;$I132=$C134&amp;$I134), R134&lt;&gt;""), R134, IF(AND(OR($C132&amp;$H132=$C135&amp;$H135, $C132&amp;$I132=$C135&amp;$I135), R135&lt;&gt;""), R135, IF(AND(OR($C132&amp;$H132=$C136&amp;$H136, $C132&amp;$I132=$C136&amp;$I136), R136&lt;&gt;""), R136, "")))))</f>
        <v>BT-195(BT-734)-Lot</v>
      </c>
      <c r="S132" s="90" t="str">
        <f>IF(TMInput!R132&lt;&gt;"", TMInput!R132, IF(AND(OR($C132&amp;$H132=$C133&amp;$H133, $C132&amp;$I132=$C133&amp;$I133), S133&lt;&gt;""), S133, IF(AND(OR($C132&amp;$H132=$C134&amp;$H134, $C132&amp;$I132=$C134&amp;$I134), S134&lt;&gt;""), S134, IF(AND(OR($C132&amp;$H132=$C135&amp;$H135, $C132&amp;$I132=$C135&amp;$I135), S135&lt;&gt;""), S135, IF(AND(OR($C132&amp;$H132=$C136&amp;$H136, $C132&amp;$I132=$C136&amp;$I136), S136&lt;&gt;""), S136, "")))))</f>
        <v>The field BT-195(BT-734)-Lot, Unpublished Identifier, specifies information to generate the URI of the masked property</v>
      </c>
      <c r="T132" s="90" t="str">
        <f>IF(TMInput!S132&lt;&gt;"", TMInput!S132, IF(AND(OR($C132&amp;$H132=$C133&amp;$H133, $C132&amp;$I132=$C133&amp;$I133), T133&lt;&gt;""), T133, IF(AND(OR($C132&amp;$H132=$C134&amp;$H134, $C132&amp;$I132=$C134&amp;$I134), T134&lt;&gt;""), T134, IF(AND(OR($C132&amp;$H132=$C135&amp;$H135, $C132&amp;$I132=$C135&amp;$I135), T135&lt;&gt;""), T135, IF(AND(OR($C132&amp;$H132=$C136&amp;$H136, $C132&amp;$I132=$C136&amp;$I136), T136&lt;&gt;""), T136, "")))))</f>
        <v>efbc:FieldIdentifierCode/text() = 'awa-cri-nam'</v>
      </c>
      <c r="U132" s="92" t="str">
        <f>IF(TMInput!T132&lt;&gt;"", TMInput!T132, IF(AND($C132=$C133, U133&lt;&gt;""), U133, IF(AND($C132=$C134, U134&lt;&gt;""), U134, IF(AND($C132=$C135, U135&lt;&gt;""), U135, IF(AND($C132=$C136, U136&lt;&gt;""), U136, "")))))</f>
        <v>http://www.w3.org/2004/02/skos/core#prefLabel</v>
      </c>
      <c r="V132" s="90" t="str">
        <f>IF(TMInput!U132&lt;&gt;"", TMInput!U132, IF(AND($C132=$C133, V133&lt;&gt;""), V133, IF(AND($C132=$C134, V134&lt;&gt;""), V134, IF(AND($C132=$C135, V135&lt;&gt;""), V135, IF(AND($C132=$C136, V136&lt;&gt;""), V136, "")))))</f>
        <v>BT-197(BT-734)-Lot</v>
      </c>
      <c r="W132" s="90" t="str">
        <f>IF(TMInput!V132&lt;&gt;"", TMInput!V132, IF(AND($C132=$C133, W133&lt;&gt;""), W133, IF(AND($C132=$C134, W134&lt;&gt;""), W134, IF(AND($C132=$C135, W135&lt;&gt;""), W135, IF(AND($C132=$C136, W136&lt;&gt;""), W136, "")))))</f>
        <v>In BT-197(BT-734)-Lot, Unpublished Justification Code, we link to the at-voc:non-publication-justification controlled list</v>
      </c>
      <c r="X132" s="90" t="str">
        <f>IF(TMInput!W132&lt;&gt;"", TMInput!W132, IF(AND($C132=$C133, X133&lt;&gt;""), X133, IF(AND($C132=$C134, X134&lt;&gt;""), X134, IF(AND($C132=$C135, X135&lt;&gt;""), X135, IF(AND($C132=$C136, X136&lt;&gt;""), X136, "")))))</f>
        <v>BT-198(BT-734)-Lot</v>
      </c>
      <c r="Y132" s="90" t="str">
        <f>IF(TMInput!X132&lt;&gt;"", TMInput!X132, IF(AND($C132=$C133, Y133&lt;&gt;""), Y133, IF(AND($C132=$C134, Y134&lt;&gt;""), Y134, IF(AND($C132=$C135, Y135&lt;&gt;""), Y135, IF(AND($C132=$C136, Y136&lt;&gt;""), Y136, "")))))</f>
        <v>Unpublished Accessibility Date (Unpublished Access Date below SDK 1.6)</v>
      </c>
      <c r="Z132" s="90" t="str">
        <f>IF(TMInput!Y132&lt;&gt;"", TMInput!Y132, IF(AND($C132=$C133, Z133&lt;&gt;""), Z133, IF(AND($C132=$C134, Z134&lt;&gt;""), Z134, IF(AND($C132=$C135, Z135&lt;&gt;""), Z135, IF(AND($C132=$C136, Z136&lt;&gt;""), Z136, "")))))</f>
        <v>tedm:MG-langString-hasConfidentialityJustification--NonPublishedInformation-ND-LotAwardCriteriaNameUnpublish</v>
      </c>
      <c r="AA132" s="90" t="str">
        <f>IF(TMInput!Z132&lt;&gt;"", TMInput!Z132, IF(AND($C132=$C133, AA133&lt;&gt;""), AA133, IF(AND($C132=$C134, AA134&lt;&gt;""), AA134, IF(AND($C132=$C135, AA135&lt;&gt;""), AA135, IF(AND($C132=$C136, AA136&lt;&gt;""), AA136, "")))))</f>
        <v>/*/cac:ProcurementProjectLot[cbc:ID/@schemeName='Lot']/cac:TenderingTerms/cac:AwardingTerms/cac:AwardingCriterion/cac:SubordinateAwardingCriterion/ext:UBLExtensions/ext:UBLExtension/ext:ExtensionContent/efext:EformsExtension/efac:FieldsPrivacy[efbc:FieldIdentifierCode/text()='awa-cri-nam']/efbc:ReasonDescription</v>
      </c>
      <c r="AB132" s="90" t="str">
        <f>IF(TMInput!AA132&lt;&gt;"", TMInput!AA132, IF(AND($C132=$C133, AB133&lt;&gt;""), AB133, IF(AND($C132=$C134, AB134&lt;&gt;""), AB134, IF(AND($C132=$C135, AB135&lt;&gt;""), AB135, IF(AND($C132=$C136, AB136&lt;&gt;""), AB136, "")))))</f>
        <v>BT-196(BT-734)-Lot</v>
      </c>
      <c r="AC132" s="90" t="str">
        <f>IF(TMInput!AB132&lt;&gt;"", TMInput!AB132, IF(AND($C132=$C133, AC133&lt;&gt;""), AC133, IF(AND($C132=$C134, AC134&lt;&gt;""), AC134, IF(AND($C132=$C135, AC135&lt;&gt;""), AC135, IF(AND($C132=$C136, AC136&lt;&gt;""), AC136, "")))))</f>
        <v>Unpublished Justification Description of MG-NonPublishedInformation under ND-LotAwardCriteriaNameUnpublish</v>
      </c>
      <c r="AD132" s="90" t="str">
        <f>IF(TMInput!AC132&lt;&gt;"", TMInput!AC132, IF(AND($C132=$C133, AD133&lt;&gt;""), AD133, IF(AND($C132=$C134, AD134&lt;&gt;""), AD134, IF(AND($C132=$C135, AD135&lt;&gt;""), AD135, IF(AND($C132=$C136, AD136&lt;&gt;""), AD136, "")))))</f>
        <v>BT-196(BT-734)-Lot-Language</v>
      </c>
      <c r="AE132" s="90" t="str">
        <f>IF(TMInput!AD132&lt;&gt;"", TMInput!AD132, IF(AND($C132=$C133, AE133&lt;&gt;""), AE133, IF(AND($C132=$C134, AE134&lt;&gt;""), AE134, IF(AND($C132=$C135, AE135&lt;&gt;""), AE135, IF(AND($C132=$C136, AE136&lt;&gt;""), AE136, "")))))</f>
        <v>Language of Unpublished Justification Description of MG-NonPublishedInformation under ND-LotAwardCriteriaNameUnpublish</v>
      </c>
    </row>
    <row r="133">
      <c r="A133" s="85" t="b">
        <f t="shared" si="1"/>
        <v>0</v>
      </c>
      <c r="B133" s="90" t="str">
        <f>IF(AND(TMInput!A133="",$C133&lt;&gt;""),B132,TMInput!A133)</f>
        <v>ND-LotAwardCriteriaNameUnpublish.rml.ttl</v>
      </c>
      <c r="C133" s="90" t="str">
        <f>TMInput!B133</f>
        <v>tedm:MG-NonPublishedInformation-ND-LotAwardCriteriaNameUnpublish</v>
      </c>
      <c r="D133" s="85" t="str">
        <f>IF(TMInput!C133&lt;&gt;"", TMInput!C133, IF(AND($C133=$C134, D134&lt;&gt;""), D134, IF(AND($C133=$C135, D135&lt;&gt;""), D135, IF(AND($C133=$C136, D136&lt;&gt;""), D136, IF(AND($C133=$C137, D137&lt;&gt;""), D137, "")))))</f>
        <v>MG-NonPublishedInformation</v>
      </c>
      <c r="E133" s="90" t="str">
        <f>IF(TMInput!D133&lt;&gt;"",TMInput!D133,IF(AND($C133=$C134, E134&lt;&gt;""),E134, IF(AND($C133=$C135, E135&lt;&gt;""), E135,"")))</f>
        <v/>
      </c>
      <c r="F133" s="90" t="str">
        <f>IF(TMInput!E133&lt;&gt;"",TMInput!E133,IF(AND($C133=$C134, F134&lt;&gt;""),F134, IF(AND($C133=$C135, F135&lt;&gt;""), F135,"")))</f>
        <v/>
      </c>
      <c r="G133" s="85" t="str">
        <f>IF(TMInput!F133&lt;&gt;"",TMInput!F133,IF(AND($C133=$C134, G134&lt;&gt;""),G134, IF(AND($C133=$C135, G135&lt;&gt;""), G135,"")))</f>
        <v/>
      </c>
      <c r="H133" s="87" t="str">
        <f>TMInput!G133</f>
        <v>1.4</v>
      </c>
      <c r="I133" s="87" t="str">
        <f>TMInput!H133</f>
        <v/>
      </c>
      <c r="J133" s="90" t="str">
        <f>IF(TMInput!$A133="",J132,TMInput!I133)</f>
        <v/>
      </c>
      <c r="K133" s="85" t="str">
        <f>IF(TMInput!J133&lt;&gt;"",TMInput!J133,IF(AND($C133=$C134, K134&lt;&gt;""),K134, IF(AND($C133=$C135, K135&lt;&gt;""), K135,"")))</f>
        <v>MG-AwardCriterion-specifiesProcurementCriterion-Lot</v>
      </c>
      <c r="L133" s="85" t="str">
        <f>IF(TMInput!K133&lt;&gt;"",TMInput!K133,IF(AND($C133=$C134, L134&lt;&gt;""),L134, IF(AND($C133=$C135, L135&lt;&gt;""), L135,"")))</f>
        <v>ND-LotAwardCriterionParameters</v>
      </c>
      <c r="M133" s="90" t="str">
        <f>IF(TMInput!L133&lt;&gt;"",TMInput!L133,IF(AND($C133=$C134, M134&lt;&gt;""),M134, IF(AND($C133=$C135, M135&lt;&gt;""), M135,"")))</f>
        <v>ND-LotAwardCriteriaNameUnpublish (concernsMaskedObject)</v>
      </c>
      <c r="N133" s="90" t="str">
        <f>IF(TMInput!M133&lt;&gt;"",TMInput!M133,IF(AND($C133=$C134, N134&lt;&gt;""),N134, IF(AND($C133=$C135, N135&lt;&gt;""), N135,"")))</f>
        <v>Connection from NonPublishedInformation to AwardCriterion under MG-AwardCriterion-specifiesProcurementCriterion-Lot_ND-LotAwardCriterionParameters</v>
      </c>
      <c r="O133" s="90" t="str">
        <f>IF(TMInput!N133&lt;&gt;"",TMInput!N133,IF(AND($C133=$C134, O134&lt;&gt;""),O134, IF(AND($C133=$C135, O135&lt;&gt;""), O135,"")))</f>
        <v>tedm:MG-AwardCriterion-specifiesProcurementCriterion-Lot_ND-LotAwardCriterionParameters</v>
      </c>
      <c r="P133" s="85" t="str">
        <f>IF(TMInput!O133&lt;&gt;"",TMInput!O133,IF(AND($C133=$C134, P134&lt;&gt;""),P134, IF(AND($C133=$C135, P135&lt;&gt;""), P135,"")))</f>
        <v>efac:FieldsPrivacy</v>
      </c>
      <c r="Q133" s="90" t="str">
        <f>IF(TMInput!P133&lt;&gt;"",TMInput!P133,IF(AND($C133=$C134, Q134&lt;&gt;""),Q134, IF(AND($C133=$C135, Q135&lt;&gt;""), Q135,"")))</f>
        <v>..</v>
      </c>
      <c r="R133" s="90" t="str">
        <f>IF(TMInput!Q133&lt;&gt;"", TMInput!Q133, IF(AND(OR($C133&amp;$H133=$C134&amp;$H134, $C133&amp;$I133=$C134&amp;$I134), R134&lt;&gt;""), R134, IF(AND(OR($C133&amp;$H133=$C135&amp;$H135, $C133&amp;$I133=$C135&amp;$I135), R135&lt;&gt;""), R135, IF(AND(OR($C133&amp;$H133=$C136&amp;$H136, $C133&amp;$I133=$C136&amp;$I136), R136&lt;&gt;""), R136, IF(AND(OR($C133&amp;$H133=$C137&amp;$H137, $C133&amp;$I133=$C137&amp;$I137), R137&lt;&gt;""), R137, "")))))</f>
        <v>BT-195(BT-734)-Lot</v>
      </c>
      <c r="S133" s="90" t="str">
        <f>IF(TMInput!R133&lt;&gt;"", TMInput!R133, IF(AND(OR($C133&amp;$H133=$C134&amp;$H134, $C133&amp;$I133=$C134&amp;$I134), S134&lt;&gt;""), S134, IF(AND(OR($C133&amp;$H133=$C135&amp;$H135, $C133&amp;$I133=$C135&amp;$I135), S135&lt;&gt;""), S135, IF(AND(OR($C133&amp;$H133=$C136&amp;$H136, $C133&amp;$I133=$C136&amp;$I136), S136&lt;&gt;""), S136, IF(AND(OR($C133&amp;$H133=$C137&amp;$H137, $C133&amp;$I133=$C137&amp;$I137), S137&lt;&gt;""), S137, "")))))</f>
        <v>The field BT-195(BT-734)-Lot, Unpublished Identifier, specifies information to generate the URI of the masked property</v>
      </c>
      <c r="T133" s="90" t="str">
        <f>IF(TMInput!S133&lt;&gt;"", TMInput!S133, IF(AND(OR($C133&amp;$H133=$C134&amp;$H134, $C133&amp;$I133=$C134&amp;$I134), T134&lt;&gt;""), T134, IF(AND(OR($C133&amp;$H133=$C135&amp;$H135, $C133&amp;$I133=$C135&amp;$I135), T135&lt;&gt;""), T135, IF(AND(OR($C133&amp;$H133=$C136&amp;$H136, $C133&amp;$I133=$C136&amp;$I136), T136&lt;&gt;""), T136, IF(AND(OR($C133&amp;$H133=$C137&amp;$H137, $C133&amp;$I133=$C137&amp;$I137), T137&lt;&gt;""), T137, "")))))</f>
        <v>efbc:FieldIdentifierCode/text() = 'awa-cri-nam'</v>
      </c>
      <c r="U133" s="92" t="str">
        <f>IF(TMInput!T133&lt;&gt;"", TMInput!T133, IF(AND($C133=$C134, U134&lt;&gt;""), U134, IF(AND($C133=$C135, U135&lt;&gt;""), U135, IF(AND($C133=$C136, U136&lt;&gt;""), U136, IF(AND($C133=$C137, U137&lt;&gt;""), U137, "")))))</f>
        <v>http://www.w3.org/2004/02/skos/core#prefLabel</v>
      </c>
      <c r="V133" s="90" t="str">
        <f>IF(TMInput!U133&lt;&gt;"", TMInput!U133, IF(AND($C133=$C134, V134&lt;&gt;""), V134, IF(AND($C133=$C135, V135&lt;&gt;""), V135, IF(AND($C133=$C136, V136&lt;&gt;""), V136, IF(AND($C133=$C137, V137&lt;&gt;""), V137, "")))))</f>
        <v>BT-197(BT-734)-Lot</v>
      </c>
      <c r="W133" s="90" t="str">
        <f>IF(TMInput!V133&lt;&gt;"", TMInput!V133, IF(AND($C133=$C134, W134&lt;&gt;""), W134, IF(AND($C133=$C135, W135&lt;&gt;""), W135, IF(AND($C133=$C136, W136&lt;&gt;""), W136, IF(AND($C133=$C137, W137&lt;&gt;""), W137, "")))))</f>
        <v>In BT-197(BT-734)-Lot, Unpublished Justification Code, we link to the at-voc:non-publication-justification controlled list</v>
      </c>
      <c r="X133" s="90" t="str">
        <f>IF(TMInput!W133&lt;&gt;"", TMInput!W133, IF(AND($C133=$C134, X134&lt;&gt;""), X134, IF(AND($C133=$C135, X135&lt;&gt;""), X135, IF(AND($C133=$C136, X136&lt;&gt;""), X136, IF(AND($C133=$C137, X137&lt;&gt;""), X137, "")))))</f>
        <v>BT-198(BT-734)-Lot</v>
      </c>
      <c r="Y133" s="90" t="str">
        <f>IF(TMInput!X133&lt;&gt;"", TMInput!X133, IF(AND($C133=$C134, Y134&lt;&gt;""), Y134, IF(AND($C133=$C135, Y135&lt;&gt;""), Y135, IF(AND($C133=$C136, Y136&lt;&gt;""), Y136, IF(AND($C133=$C137, Y137&lt;&gt;""), Y137, "")))))</f>
        <v>Unpublished Accessibility Date (Unpublished Access Date below SDK 1.6)</v>
      </c>
      <c r="Z133" s="90" t="str">
        <f>IF(TMInput!Y133&lt;&gt;"", TMInput!Y133, IF(AND($C133=$C134, Z134&lt;&gt;""), Z134, IF(AND($C133=$C135, Z135&lt;&gt;""), Z135, IF(AND($C133=$C136, Z136&lt;&gt;""), Z136, IF(AND($C133=$C137, Z137&lt;&gt;""), Z137, "")))))</f>
        <v>tedm:MG-langString-hasConfidentialityJustification--NonPublishedInformation-ND-LotAwardCriteriaNameUnpublish</v>
      </c>
      <c r="AA133" s="90" t="str">
        <f>IF(TMInput!Z133&lt;&gt;"", TMInput!Z133, IF(AND($C133=$C134, AA134&lt;&gt;""), AA134, IF(AND($C133=$C135, AA135&lt;&gt;""), AA135, IF(AND($C133=$C136, AA136&lt;&gt;""), AA136, IF(AND($C133=$C137, AA137&lt;&gt;""), AA137, "")))))</f>
        <v/>
      </c>
      <c r="AB133" s="90" t="str">
        <f>IF(TMInput!AA133&lt;&gt;"", TMInput!AA133, IF(AND($C133=$C134, AB134&lt;&gt;""), AB134, IF(AND($C133=$C135, AB135&lt;&gt;""), AB135, IF(AND($C133=$C136, AB136&lt;&gt;""), AB136, IF(AND($C133=$C137, AB137&lt;&gt;""), AB137, "")))))</f>
        <v>BT-196(BT-734)-Lot</v>
      </c>
      <c r="AC133" s="90" t="str">
        <f>IF(TMInput!AB133&lt;&gt;"", TMInput!AB133, IF(AND($C133=$C134, AC134&lt;&gt;""), AC134, IF(AND($C133=$C135, AC135&lt;&gt;""), AC135, IF(AND($C133=$C136, AC136&lt;&gt;""), AC136, IF(AND($C133=$C137, AC137&lt;&gt;""), AC137, "")))))</f>
        <v>Unpublished Justification Description of MG-NonPublishedInformation under ND-LotAwardCriteriaNameUnpublish</v>
      </c>
      <c r="AD133" s="90" t="str">
        <f>IF(TMInput!AC133&lt;&gt;"", TMInput!AC133, IF(AND($C133=$C134, AD134&lt;&gt;""), AD134, IF(AND($C133=$C135, AD135&lt;&gt;""), AD135, IF(AND($C133=$C136, AD136&lt;&gt;""), AD136, IF(AND($C133=$C137, AD137&lt;&gt;""), AD137, "")))))</f>
        <v>BT-196(BT-734)-Lot-Language</v>
      </c>
      <c r="AE133" s="90" t="str">
        <f>IF(TMInput!AD133&lt;&gt;"", TMInput!AD133, IF(AND($C133=$C134, AE134&lt;&gt;""), AE134, IF(AND($C133=$C135, AE135&lt;&gt;""), AE135, IF(AND($C133=$C136, AE136&lt;&gt;""), AE136, IF(AND($C133=$C137, AE137&lt;&gt;""), AE137, "")))))</f>
        <v>Language of Unpublished Justification Description of MG-NonPublishedInformation under ND-LotAwardCriteriaNameUnpublish</v>
      </c>
    </row>
    <row r="134">
      <c r="A134" s="85" t="b">
        <f t="shared" si="1"/>
        <v>0</v>
      </c>
      <c r="B134" s="90" t="str">
        <f>IF(AND(TMInput!A134="",$C134&lt;&gt;""),B133,TMInput!A134)</f>
        <v>ND-LotAwardCriteriaNameUnpublish.rml.ttl</v>
      </c>
      <c r="C134" s="90" t="str">
        <f>TMInput!B134</f>
        <v>tedm:MG-NonPublishedInformation-ND-LotAwardCriteriaNameUnpublish</v>
      </c>
      <c r="D134" s="85" t="str">
        <f>IF(TMInput!C134&lt;&gt;"", TMInput!C134, IF(AND($C134=$C135, D135&lt;&gt;""), D135, IF(AND($C134=$C136, D136&lt;&gt;""), D136, IF(AND($C134=$C137, D137&lt;&gt;""), D137, IF(AND($C134=$C138, D138&lt;&gt;""), D138, "")))))</f>
        <v>MG-NonPublishedInformation</v>
      </c>
      <c r="E134" s="90" t="str">
        <f>IF(TMInput!D134&lt;&gt;"",TMInput!D134,IF(AND($C134=$C135, E135&lt;&gt;""),E135, IF(AND($C134=$C136, E136&lt;&gt;""), E136,"")))</f>
        <v/>
      </c>
      <c r="F134" s="90" t="str">
        <f>IF(TMInput!E134&lt;&gt;"",TMInput!E134,IF(AND($C134=$C135, F135&lt;&gt;""),F135, IF(AND($C134=$C136, F136&lt;&gt;""), F136,"")))</f>
        <v/>
      </c>
      <c r="G134" s="85" t="str">
        <f>IF(TMInput!F134&lt;&gt;"",TMInput!F134,IF(AND($C134=$C135, G135&lt;&gt;""),G135, IF(AND($C134=$C136, G136&lt;&gt;""), G136,"")))</f>
        <v/>
      </c>
      <c r="H134" s="87" t="str">
        <f>TMInput!G134</f>
        <v>1.4</v>
      </c>
      <c r="I134" s="87" t="str">
        <f>TMInput!H134</f>
        <v/>
      </c>
      <c r="J134" s="90" t="str">
        <f>IF(TMInput!$A134="",J133,TMInput!I134)</f>
        <v/>
      </c>
      <c r="K134" s="85" t="str">
        <f>IF(TMInput!J134&lt;&gt;"",TMInput!J134,IF(AND($C134=$C135, K135&lt;&gt;""),K135, IF(AND($C134=$C136, K136&lt;&gt;""), K136,"")))</f>
        <v>MG-AwardCriterion-specifiesProcurementCriterion-Lot</v>
      </c>
      <c r="L134" s="85" t="str">
        <f>IF(TMInput!K134&lt;&gt;"",TMInput!K134,IF(AND($C134=$C135, L135&lt;&gt;""),L135, IF(AND($C134=$C136, L136&lt;&gt;""), L136,"")))</f>
        <v>ND-LotAwardCriterionParameters</v>
      </c>
      <c r="M134" s="90" t="str">
        <f>IF(TMInput!L134&lt;&gt;"",TMInput!L134,IF(AND($C134=$C135, M135&lt;&gt;""),M135, IF(AND($C134=$C136, M136&lt;&gt;""), M136,"")))</f>
        <v>ND-LotAwardCriteriaNameUnpublish (concernsMaskedObject)</v>
      </c>
      <c r="N134" s="90" t="str">
        <f>IF(TMInput!M134&lt;&gt;"",TMInput!M134,IF(AND($C134=$C135, N135&lt;&gt;""),N135, IF(AND($C134=$C136, N136&lt;&gt;""), N136,"")))</f>
        <v>Connection from NonPublishedInformation to AwardCriterion under MG-AwardCriterion-specifiesProcurementCriterion-Lot_ND-LotAwardCriterionParameters</v>
      </c>
      <c r="O134" s="90" t="str">
        <f>IF(TMInput!N134&lt;&gt;"",TMInput!N134,IF(AND($C134=$C135, O135&lt;&gt;""),O135, IF(AND($C134=$C136, O136&lt;&gt;""), O136,"")))</f>
        <v>tedm:MG-AwardCriterion-specifiesProcurementCriterion-Lot_ND-LotAwardCriterionParameters</v>
      </c>
      <c r="P134" s="85" t="str">
        <f>IF(TMInput!O134&lt;&gt;"",TMInput!O134,IF(AND($C134=$C135, P135&lt;&gt;""),P135, IF(AND($C134=$C136, P136&lt;&gt;""), P136,"")))</f>
        <v>efac:FieldsPrivacy</v>
      </c>
      <c r="Q134" s="90" t="str">
        <f>IF(TMInput!P134&lt;&gt;"",TMInput!P134,IF(AND($C134=$C135, Q135&lt;&gt;""),Q135, IF(AND($C134=$C136, Q136&lt;&gt;""), Q136,"")))</f>
        <v>..</v>
      </c>
      <c r="R134" s="90" t="str">
        <f>IF(TMInput!Q134&lt;&gt;"", TMInput!Q134, IF(AND(OR($C134&amp;$H134=$C135&amp;$H135, $C134&amp;$I134=$C135&amp;$I135), R135&lt;&gt;""), R135, IF(AND(OR($C134&amp;$H134=$C136&amp;$H136, $C134&amp;$I134=$C136&amp;$I136), R136&lt;&gt;""), R136, IF(AND(OR($C134&amp;$H134=$C137&amp;$H137, $C134&amp;$I134=$C137&amp;$I137), R137&lt;&gt;""), R137, IF(AND(OR($C134&amp;$H134=$C138&amp;$H138, $C134&amp;$I134=$C138&amp;$I138), R138&lt;&gt;""), R138, "")))))</f>
        <v>BT-195(BT-734)-Lot</v>
      </c>
      <c r="S134" s="90" t="str">
        <f>IF(TMInput!R134&lt;&gt;"", TMInput!R134, IF(AND(OR($C134&amp;$H134=$C135&amp;$H135, $C134&amp;$I134=$C135&amp;$I135), S135&lt;&gt;""), S135, IF(AND(OR($C134&amp;$H134=$C136&amp;$H136, $C134&amp;$I134=$C136&amp;$I136), S136&lt;&gt;""), S136, IF(AND(OR($C134&amp;$H134=$C137&amp;$H137, $C134&amp;$I134=$C137&amp;$I137), S137&lt;&gt;""), S137, IF(AND(OR($C134&amp;$H134=$C138&amp;$H138, $C134&amp;$I134=$C138&amp;$I138), S138&lt;&gt;""), S138, "")))))</f>
        <v>The field BT-195(BT-734)-Lot, Unpublished Identifier, specifies information to generate the URI of the masked property</v>
      </c>
      <c r="T134" s="90" t="str">
        <f>IF(TMInput!S134&lt;&gt;"", TMInput!S134, IF(AND(OR($C134&amp;$H134=$C135&amp;$H135, $C134&amp;$I134=$C135&amp;$I135), T135&lt;&gt;""), T135, IF(AND(OR($C134&amp;$H134=$C136&amp;$H136, $C134&amp;$I134=$C136&amp;$I136), T136&lt;&gt;""), T136, IF(AND(OR($C134&amp;$H134=$C137&amp;$H137, $C134&amp;$I134=$C137&amp;$I137), T137&lt;&gt;""), T137, IF(AND(OR($C134&amp;$H134=$C138&amp;$H138, $C134&amp;$I134=$C138&amp;$I138), T138&lt;&gt;""), T138, "")))))</f>
        <v>efbc:FieldIdentifierCode/text() = 'awa-cri-nam'</v>
      </c>
      <c r="U134" s="92" t="str">
        <f>IF(TMInput!T134&lt;&gt;"", TMInput!T134, IF(AND($C134=$C135, U135&lt;&gt;""), U135, IF(AND($C134=$C136, U136&lt;&gt;""), U136, IF(AND($C134=$C137, U137&lt;&gt;""), U137, IF(AND($C134=$C138, U138&lt;&gt;""), U138, "")))))</f>
        <v>http://www.w3.org/2004/02/skos/core#prefLabel</v>
      </c>
      <c r="V134" s="90" t="str">
        <f>IF(TMInput!U134&lt;&gt;"", TMInput!U134, IF(AND($C134=$C135, V135&lt;&gt;""), V135, IF(AND($C134=$C136, V136&lt;&gt;""), V136, IF(AND($C134=$C137, V137&lt;&gt;""), V137, IF(AND($C134=$C138, V138&lt;&gt;""), V138, "")))))</f>
        <v>BT-197(BT-734)-Lot</v>
      </c>
      <c r="W134" s="90" t="str">
        <f>IF(TMInput!V134&lt;&gt;"", TMInput!V134, IF(AND($C134=$C135, W135&lt;&gt;""), W135, IF(AND($C134=$C136, W136&lt;&gt;""), W136, IF(AND($C134=$C137, W137&lt;&gt;""), W137, IF(AND($C134=$C138, W138&lt;&gt;""), W138, "")))))</f>
        <v>In BT-197(BT-734)-Lot, Unpublished Justification Code, we link to the at-voc:non-publication-justification controlled list</v>
      </c>
      <c r="X134" s="90" t="str">
        <f>IF(TMInput!W134&lt;&gt;"", TMInput!W134, IF(AND($C134=$C135, X135&lt;&gt;""), X135, IF(AND($C134=$C136, X136&lt;&gt;""), X136, IF(AND($C134=$C137, X137&lt;&gt;""), X137, IF(AND($C134=$C138, X138&lt;&gt;""), X138, "")))))</f>
        <v>BT-198(BT-734)-Lot</v>
      </c>
      <c r="Y134" s="90" t="str">
        <f>IF(TMInput!X134&lt;&gt;"", TMInput!X134, IF(AND($C134=$C135, Y135&lt;&gt;""), Y135, IF(AND($C134=$C136, Y136&lt;&gt;""), Y136, IF(AND($C134=$C137, Y137&lt;&gt;""), Y137, IF(AND($C134=$C138, Y138&lt;&gt;""), Y138, "")))))</f>
        <v>Unpublished Accessibility Date (Unpublished Access Date below SDK 1.6)</v>
      </c>
      <c r="Z134" s="90" t="str">
        <f>IF(TMInput!Y134&lt;&gt;"", TMInput!Y134, IF(AND($C134=$C135, Z135&lt;&gt;""), Z135, IF(AND($C134=$C136, Z136&lt;&gt;""), Z136, IF(AND($C134=$C137, Z137&lt;&gt;""), Z137, IF(AND($C134=$C138, Z138&lt;&gt;""), Z138, "")))))</f>
        <v>tedm:MG-langString-hasConfidentialityJustification--NonPublishedInformation-ND-LotAwardCriteriaNameUnpublish</v>
      </c>
      <c r="AA134" s="90" t="str">
        <f>IF(TMInput!Z134&lt;&gt;"", TMInput!Z134, IF(AND($C134=$C135, AA135&lt;&gt;""), AA135, IF(AND($C134=$C136, AA136&lt;&gt;""), AA136, IF(AND($C134=$C137, AA137&lt;&gt;""), AA137, IF(AND($C134=$C138, AA138&lt;&gt;""), AA138, "")))))</f>
        <v/>
      </c>
      <c r="AB134" s="90" t="str">
        <f>IF(TMInput!AA134&lt;&gt;"", TMInput!AA134, IF(AND($C134=$C135, AB135&lt;&gt;""), AB135, IF(AND($C134=$C136, AB136&lt;&gt;""), AB136, IF(AND($C134=$C137, AB137&lt;&gt;""), AB137, IF(AND($C134=$C138, AB138&lt;&gt;""), AB138, "")))))</f>
        <v>BT-196(BT-734)-Lot</v>
      </c>
      <c r="AC134" s="90" t="str">
        <f>IF(TMInput!AB134&lt;&gt;"", TMInput!AB134, IF(AND($C134=$C135, AC135&lt;&gt;""), AC135, IF(AND($C134=$C136, AC136&lt;&gt;""), AC136, IF(AND($C134=$C137, AC137&lt;&gt;""), AC137, IF(AND($C134=$C138, AC138&lt;&gt;""), AC138, "")))))</f>
        <v>Unpublished Justification Description of MG-NonPublishedInformation under ND-LotAwardCriteriaNameUnpublish</v>
      </c>
      <c r="AD134" s="90" t="str">
        <f>IF(TMInput!AC134&lt;&gt;"", TMInput!AC134, IF(AND($C134=$C135, AD135&lt;&gt;""), AD135, IF(AND($C134=$C136, AD136&lt;&gt;""), AD136, IF(AND($C134=$C137, AD137&lt;&gt;""), AD137, IF(AND($C134=$C138, AD138&lt;&gt;""), AD138, "")))))</f>
        <v>BT-196(BT-734)-Lot-Language</v>
      </c>
      <c r="AE134" s="90" t="str">
        <f>IF(TMInput!AD134&lt;&gt;"", TMInput!AD134, IF(AND($C134=$C135, AE135&lt;&gt;""), AE135, IF(AND($C134=$C136, AE136&lt;&gt;""), AE136, IF(AND($C134=$C137, AE137&lt;&gt;""), AE137, IF(AND($C134=$C138, AE138&lt;&gt;""), AE138, "")))))</f>
        <v>Language of Unpublished Justification Description of MG-NonPublishedInformation under ND-LotAwardCriteriaNameUnpublish</v>
      </c>
    </row>
    <row r="135">
      <c r="A135" s="85" t="b">
        <f t="shared" si="1"/>
        <v>0</v>
      </c>
      <c r="B135" s="90" t="str">
        <f>IF(AND(TMInput!A135="",$C135&lt;&gt;""),B134,TMInput!A135)</f>
        <v>ND-LotAwardCriteriaNameUnpublish.rml.ttl</v>
      </c>
      <c r="C135" s="90" t="str">
        <f>TMInput!B135</f>
        <v>tedm:MG-NonPublishedInformation-ND-LotAwardCriteriaNameUnpublish</v>
      </c>
      <c r="D135" s="85" t="str">
        <f>IF(TMInput!C135&lt;&gt;"", TMInput!C135, IF(AND($C135=$C136, D136&lt;&gt;""), D136, IF(AND($C135=$C137, D137&lt;&gt;""), D137, IF(AND($C135=$C138, D138&lt;&gt;""), D138, IF(AND($C135=$C139, D139&lt;&gt;""), D139, "")))))</f>
        <v>MG-NonPublishedInformation</v>
      </c>
      <c r="E135" s="90" t="str">
        <f>IF(TMInput!D135&lt;&gt;"",TMInput!D135,IF(AND($C135=$C136, E136&lt;&gt;""),E136, IF(AND($C135=$C137, E137&lt;&gt;""), E137,"")))</f>
        <v/>
      </c>
      <c r="F135" s="90" t="str">
        <f>IF(TMInput!E135&lt;&gt;"",TMInput!E135,IF(AND($C135=$C136, F136&lt;&gt;""),F136, IF(AND($C135=$C137, F137&lt;&gt;""), F137,"")))</f>
        <v/>
      </c>
      <c r="G135" s="85" t="str">
        <f>IF(TMInput!F135&lt;&gt;"",TMInput!F135,IF(AND($C135=$C136, G136&lt;&gt;""),G136, IF(AND($C135=$C137, G137&lt;&gt;""), G137,"")))</f>
        <v/>
      </c>
      <c r="H135" s="87" t="str">
        <f>TMInput!G135</f>
        <v>1.4</v>
      </c>
      <c r="I135" s="87" t="str">
        <f>TMInput!H135</f>
        <v/>
      </c>
      <c r="J135" s="90" t="str">
        <f>IF(TMInput!$A135="",J134,TMInput!I135)</f>
        <v/>
      </c>
      <c r="K135" s="85" t="str">
        <f>IF(TMInput!J135&lt;&gt;"",TMInput!J135,IF(AND($C135=$C136, K136&lt;&gt;""),K136, IF(AND($C135=$C137, K137&lt;&gt;""), K137,"")))</f>
        <v/>
      </c>
      <c r="L135" s="85" t="str">
        <f>IF(TMInput!K135&lt;&gt;"",TMInput!K135,IF(AND($C135=$C136, L136&lt;&gt;""),L136, IF(AND($C135=$C137, L137&lt;&gt;""), L137,"")))</f>
        <v/>
      </c>
      <c r="M135" s="90" t="str">
        <f>IF(TMInput!L135&lt;&gt;"",TMInput!L135,IF(AND($C135=$C136, M136&lt;&gt;""),M136, IF(AND($C135=$C137, M137&lt;&gt;""), M137,"")))</f>
        <v/>
      </c>
      <c r="N135" s="90" t="str">
        <f>IF(TMInput!M135&lt;&gt;"",TMInput!M135,IF(AND($C135=$C136, N136&lt;&gt;""),N136, IF(AND($C135=$C137, N137&lt;&gt;""), N137,"")))</f>
        <v/>
      </c>
      <c r="O135" s="90" t="str">
        <f>IF(TMInput!N135&lt;&gt;"",TMInput!N135,IF(AND($C135=$C136, O136&lt;&gt;""),O136, IF(AND($C135=$C137, O137&lt;&gt;""), O137,"")))</f>
        <v/>
      </c>
      <c r="P135" s="85" t="str">
        <f>IF(TMInput!O135&lt;&gt;"",TMInput!O135,IF(AND($C135=$C136, P136&lt;&gt;""),P136, IF(AND($C135=$C137, P137&lt;&gt;""), P137,"")))</f>
        <v/>
      </c>
      <c r="Q135" s="90" t="str">
        <f>IF(TMInput!P135&lt;&gt;"",TMInput!P135,IF(AND($C135=$C136, Q136&lt;&gt;""),Q136, IF(AND($C135=$C137, Q137&lt;&gt;""), Q137,"")))</f>
        <v/>
      </c>
      <c r="R135" s="90" t="str">
        <f>IF(TMInput!Q135&lt;&gt;"", TMInput!Q135, IF(AND(OR($C135&amp;$H135=$C136&amp;$H136, $C135&amp;$I135=$C136&amp;$I136), R136&lt;&gt;""), R136, IF(AND(OR($C135&amp;$H135=$C137&amp;$H137, $C135&amp;$I135=$C137&amp;$I137), R137&lt;&gt;""), R137, IF(AND(OR($C135&amp;$H135=$C138&amp;$H138, $C135&amp;$I135=$C138&amp;$I138), R138&lt;&gt;""), R138, IF(AND(OR($C135&amp;$H135=$C139&amp;$H139, $C135&amp;$I135=$C139&amp;$I139), R139&lt;&gt;""), R139, "")))))</f>
        <v>BT-195(BT-734)-Lot</v>
      </c>
      <c r="S135" s="90" t="str">
        <f>IF(TMInput!R135&lt;&gt;"", TMInput!R135, IF(AND(OR($C135&amp;$H135=$C136&amp;$H136, $C135&amp;$I135=$C136&amp;$I136), S136&lt;&gt;""), S136, IF(AND(OR($C135&amp;$H135=$C137&amp;$H137, $C135&amp;$I135=$C137&amp;$I137), S137&lt;&gt;""), S137, IF(AND(OR($C135&amp;$H135=$C138&amp;$H138, $C135&amp;$I135=$C138&amp;$I138), S138&lt;&gt;""), S138, IF(AND(OR($C135&amp;$H135=$C139&amp;$H139, $C135&amp;$I135=$C139&amp;$I139), S139&lt;&gt;""), S139, "")))))</f>
        <v>The field BT-195(BT-734)-Lot, Unpublished Identifier, specifies information to generate the URI of the masked property</v>
      </c>
      <c r="T135" s="90" t="str">
        <f>IF(TMInput!S135&lt;&gt;"", TMInput!S135, IF(AND(OR($C135&amp;$H135=$C136&amp;$H136, $C135&amp;$I135=$C136&amp;$I136), T136&lt;&gt;""), T136, IF(AND(OR($C135&amp;$H135=$C137&amp;$H137, $C135&amp;$I135=$C137&amp;$I137), T137&lt;&gt;""), T137, IF(AND(OR($C135&amp;$H135=$C138&amp;$H138, $C135&amp;$I135=$C138&amp;$I138), T138&lt;&gt;""), T138, IF(AND(OR($C135&amp;$H135=$C139&amp;$H139, $C135&amp;$I135=$C139&amp;$I139), T139&lt;&gt;""), T139, "")))))</f>
        <v>efbc:FieldIdentifierCode/text() = 'awa-cri-nam'</v>
      </c>
      <c r="U135" s="92" t="str">
        <f>IF(TMInput!T135&lt;&gt;"", TMInput!T135, IF(AND($C135=$C136, U136&lt;&gt;""), U136, IF(AND($C135=$C137, U137&lt;&gt;""), U137, IF(AND($C135=$C138, U138&lt;&gt;""), U138, IF(AND($C135=$C139, U139&lt;&gt;""), U139, "")))))</f>
        <v>http://www.w3.org/2004/02/skos/core#prefLabel</v>
      </c>
      <c r="V135" s="90" t="str">
        <f>IF(TMInput!U135&lt;&gt;"", TMInput!U135, IF(AND($C135=$C136, V136&lt;&gt;""), V136, IF(AND($C135=$C137, V137&lt;&gt;""), V137, IF(AND($C135=$C138, V138&lt;&gt;""), V138, IF(AND($C135=$C139, V139&lt;&gt;""), V139, "")))))</f>
        <v>BT-197(BT-734)-Lot</v>
      </c>
      <c r="W135" s="90" t="str">
        <f>IF(TMInput!V135&lt;&gt;"", TMInput!V135, IF(AND($C135=$C136, W136&lt;&gt;""), W136, IF(AND($C135=$C137, W137&lt;&gt;""), W137, IF(AND($C135=$C138, W138&lt;&gt;""), W138, IF(AND($C135=$C139, W139&lt;&gt;""), W139, "")))))</f>
        <v>In BT-197(BT-734)-Lot, Unpublished Justification Code, we link to the at-voc:non-publication-justification controlled list</v>
      </c>
      <c r="X135" s="90" t="str">
        <f>IF(TMInput!W135&lt;&gt;"", TMInput!W135, IF(AND($C135=$C136, X136&lt;&gt;""), X136, IF(AND($C135=$C137, X137&lt;&gt;""), X137, IF(AND($C135=$C138, X138&lt;&gt;""), X138, IF(AND($C135=$C139, X139&lt;&gt;""), X139, "")))))</f>
        <v>BT-198(BT-734)-Lot</v>
      </c>
      <c r="Y135" s="90" t="str">
        <f>IF(TMInput!X135&lt;&gt;"", TMInput!X135, IF(AND($C135=$C136, Y136&lt;&gt;""), Y136, IF(AND($C135=$C137, Y137&lt;&gt;""), Y137, IF(AND($C135=$C138, Y138&lt;&gt;""), Y138, IF(AND($C135=$C139, Y139&lt;&gt;""), Y139, "")))))</f>
        <v>Unpublished Accessibility Date (Unpublished Access Date below SDK 1.6)</v>
      </c>
      <c r="Z135" s="90" t="str">
        <f>IF(TMInput!Y135&lt;&gt;"", TMInput!Y135, IF(AND($C135=$C136, Z136&lt;&gt;""), Z136, IF(AND($C135=$C137, Z137&lt;&gt;""), Z137, IF(AND($C135=$C138, Z138&lt;&gt;""), Z138, IF(AND($C135=$C139, Z139&lt;&gt;""), Z139, "")))))</f>
        <v>tedm:MG-langString-hasConfidentialityJustification--NonPublishedInformation-ND-LotAwardCriteriaNameUnpublish</v>
      </c>
      <c r="AA135" s="90" t="str">
        <f>IF(TMInput!Z135&lt;&gt;"", TMInput!Z135, IF(AND($C135=$C136, AA136&lt;&gt;""), AA136, IF(AND($C135=$C137, AA137&lt;&gt;""), AA137, IF(AND($C135=$C138, AA138&lt;&gt;""), AA138, IF(AND($C135=$C139, AA139&lt;&gt;""), AA139, "")))))</f>
        <v/>
      </c>
      <c r="AB135" s="90" t="str">
        <f>IF(TMInput!AA135&lt;&gt;"", TMInput!AA135, IF(AND($C135=$C136, AB136&lt;&gt;""), AB136, IF(AND($C135=$C137, AB137&lt;&gt;""), AB137, IF(AND($C135=$C138, AB138&lt;&gt;""), AB138, IF(AND($C135=$C139, AB139&lt;&gt;""), AB139, "")))))</f>
        <v>BT-196(BT-734)-Lot</v>
      </c>
      <c r="AC135" s="90" t="str">
        <f>IF(TMInput!AB135&lt;&gt;"", TMInput!AB135, IF(AND($C135=$C136, AC136&lt;&gt;""), AC136, IF(AND($C135=$C137, AC137&lt;&gt;""), AC137, IF(AND($C135=$C138, AC138&lt;&gt;""), AC138, IF(AND($C135=$C139, AC139&lt;&gt;""), AC139, "")))))</f>
        <v>Unpublished Justification Description of MG-NonPublishedInformation under ND-LotAwardCriteriaNameUnpublish</v>
      </c>
      <c r="AD135" s="90" t="str">
        <f>IF(TMInput!AC135&lt;&gt;"", TMInput!AC135, IF(AND($C135=$C136, AD136&lt;&gt;""), AD136, IF(AND($C135=$C137, AD137&lt;&gt;""), AD137, IF(AND($C135=$C138, AD138&lt;&gt;""), AD138, IF(AND($C135=$C139, AD139&lt;&gt;""), AD139, "")))))</f>
        <v>BT-196(BT-734)-Lot-Language</v>
      </c>
      <c r="AE135" s="90" t="str">
        <f>IF(TMInput!AD135&lt;&gt;"", TMInput!AD135, IF(AND($C135=$C136, AE136&lt;&gt;""), AE136, IF(AND($C135=$C137, AE137&lt;&gt;""), AE137, IF(AND($C135=$C138, AE138&lt;&gt;""), AE138, IF(AND($C135=$C139, AE139&lt;&gt;""), AE139, "")))))</f>
        <v>Language of Unpublished Justification Description of MG-NonPublishedInformation under ND-LotAwardCriteriaNameUnpublish</v>
      </c>
    </row>
    <row r="136">
      <c r="A136" s="85" t="b">
        <f t="shared" si="1"/>
        <v>0</v>
      </c>
      <c r="B136" s="90" t="str">
        <f>IF(AND(TMInput!A136="",$C136&lt;&gt;""),B135,TMInput!A136)</f>
        <v>ND-LotAwardCriteriaNameUnpublish.rml.ttl</v>
      </c>
      <c r="C136" s="90" t="str">
        <f>TMInput!B136</f>
        <v>tedm:MG-NonPublishedInformation-ND-LotAwardCriteriaNameUnpublish</v>
      </c>
      <c r="D136" s="85" t="str">
        <f>IF(TMInput!C136&lt;&gt;"", TMInput!C136, IF(AND($C136=$C137, D137&lt;&gt;""), D137, IF(AND($C136=$C138, D138&lt;&gt;""), D138, IF(AND($C136=$C139, D139&lt;&gt;""), D139, IF(AND($C136=$C140, D140&lt;&gt;""), D140, "")))))</f>
        <v/>
      </c>
      <c r="E136" s="90" t="str">
        <f>IF(TMInput!D136&lt;&gt;"",TMInput!D136,IF(AND($C136=$C137, E137&lt;&gt;""),E137, IF(AND($C136=$C138, E138&lt;&gt;""), E138,"")))</f>
        <v/>
      </c>
      <c r="F136" s="90" t="str">
        <f>IF(TMInput!E136&lt;&gt;"",TMInput!E136,IF(AND($C136=$C137, F137&lt;&gt;""),F137, IF(AND($C136=$C138, F138&lt;&gt;""), F138,"")))</f>
        <v/>
      </c>
      <c r="G136" s="85" t="str">
        <f>IF(TMInput!F136&lt;&gt;"",TMInput!F136,IF(AND($C136=$C137, G137&lt;&gt;""),G137, IF(AND($C136=$C138, G138&lt;&gt;""), G138,"")))</f>
        <v/>
      </c>
      <c r="H136" s="87" t="str">
        <f>TMInput!G136</f>
        <v>1.4</v>
      </c>
      <c r="I136" s="87" t="str">
        <f>TMInput!H136</f>
        <v/>
      </c>
      <c r="J136" s="90" t="str">
        <f>IF(TMInput!$A136="",J135,TMInput!I136)</f>
        <v/>
      </c>
      <c r="K136" s="85" t="str">
        <f>IF(TMInput!J136&lt;&gt;"",TMInput!J136,IF(AND($C136=$C137, K137&lt;&gt;""),K137, IF(AND($C136=$C138, K138&lt;&gt;""), K138,"")))</f>
        <v/>
      </c>
      <c r="L136" s="85" t="str">
        <f>IF(TMInput!K136&lt;&gt;"",TMInput!K136,IF(AND($C136=$C137, L137&lt;&gt;""),L137, IF(AND($C136=$C138, L138&lt;&gt;""), L138,"")))</f>
        <v/>
      </c>
      <c r="M136" s="90" t="str">
        <f>IF(TMInput!L136&lt;&gt;"",TMInput!L136,IF(AND($C136=$C137, M137&lt;&gt;""),M137, IF(AND($C136=$C138, M138&lt;&gt;""), M138,"")))</f>
        <v/>
      </c>
      <c r="N136" s="90" t="str">
        <f>IF(TMInput!M136&lt;&gt;"",TMInput!M136,IF(AND($C136=$C137, N137&lt;&gt;""),N137, IF(AND($C136=$C138, N138&lt;&gt;""), N138,"")))</f>
        <v/>
      </c>
      <c r="O136" s="90" t="str">
        <f>IF(TMInput!N136&lt;&gt;"",TMInput!N136,IF(AND($C136=$C137, O137&lt;&gt;""),O137, IF(AND($C136=$C138, O138&lt;&gt;""), O138,"")))</f>
        <v/>
      </c>
      <c r="P136" s="85" t="str">
        <f>IF(TMInput!O136&lt;&gt;"",TMInput!O136,IF(AND($C136=$C137, P137&lt;&gt;""),P137, IF(AND($C136=$C138, P138&lt;&gt;""), P138,"")))</f>
        <v/>
      </c>
      <c r="Q136" s="90" t="str">
        <f>IF(TMInput!P136&lt;&gt;"",TMInput!P136,IF(AND($C136=$C137, Q137&lt;&gt;""),Q137, IF(AND($C136=$C138, Q138&lt;&gt;""), Q138,"")))</f>
        <v/>
      </c>
      <c r="R136" s="90" t="str">
        <f>IF(TMInput!Q136&lt;&gt;"", TMInput!Q136, IF(AND(OR($C136&amp;$H136=$C137&amp;$H137, $C136&amp;$I136=$C137&amp;$I137), R137&lt;&gt;""), R137, IF(AND(OR($C136&amp;$H136=$C138&amp;$H138, $C136&amp;$I136=$C138&amp;$I138), R138&lt;&gt;""), R138, IF(AND(OR($C136&amp;$H136=$C139&amp;$H139, $C136&amp;$I136=$C139&amp;$I139), R139&lt;&gt;""), R139, IF(AND(OR($C136&amp;$H136=$C140&amp;$H140, $C136&amp;$I136=$C140&amp;$I140), R140&lt;&gt;""), R140, "")))))</f>
        <v/>
      </c>
      <c r="S136" s="90" t="str">
        <f>IF(TMInput!R136&lt;&gt;"", TMInput!R136, IF(AND(OR($C136&amp;$H136=$C137&amp;$H137, $C136&amp;$I136=$C137&amp;$I137), S137&lt;&gt;""), S137, IF(AND(OR($C136&amp;$H136=$C138&amp;$H138, $C136&amp;$I136=$C138&amp;$I138), S138&lt;&gt;""), S138, IF(AND(OR($C136&amp;$H136=$C139&amp;$H139, $C136&amp;$I136=$C139&amp;$I139), S139&lt;&gt;""), S139, IF(AND(OR($C136&amp;$H136=$C140&amp;$H140, $C136&amp;$I136=$C140&amp;$I140), S140&lt;&gt;""), S140, "")))))</f>
        <v/>
      </c>
      <c r="T136" s="90" t="str">
        <f>IF(TMInput!S136&lt;&gt;"", TMInput!S136, IF(AND(OR($C136&amp;$H136=$C137&amp;$H137, $C136&amp;$I136=$C137&amp;$I137), T137&lt;&gt;""), T137, IF(AND(OR($C136&amp;$H136=$C138&amp;$H138, $C136&amp;$I136=$C138&amp;$I138), T138&lt;&gt;""), T138, IF(AND(OR($C136&amp;$H136=$C139&amp;$H139, $C136&amp;$I136=$C139&amp;$I139), T139&lt;&gt;""), T139, IF(AND(OR($C136&amp;$H136=$C140&amp;$H140, $C136&amp;$I136=$C140&amp;$I140), T140&lt;&gt;""), T140, "")))))</f>
        <v/>
      </c>
      <c r="U136" s="90" t="str">
        <f>IF(TMInput!T136&lt;&gt;"", TMInput!T136, IF(AND($C136=$C137, U137&lt;&gt;""), U137, IF(AND($C136=$C138, U138&lt;&gt;""), U138, IF(AND($C136=$C139, U139&lt;&gt;""), U139, IF(AND($C136=$C140, U140&lt;&gt;""), U140, "")))))</f>
        <v/>
      </c>
      <c r="V136" s="90" t="str">
        <f>IF(TMInput!U136&lt;&gt;"", TMInput!U136, IF(AND($C136=$C137, V137&lt;&gt;""), V137, IF(AND($C136=$C138, V138&lt;&gt;""), V138, IF(AND($C136=$C139, V139&lt;&gt;""), V139, IF(AND($C136=$C140, V140&lt;&gt;""), V140, "")))))</f>
        <v>BT-197(BT-734)-Lot</v>
      </c>
      <c r="W136" s="90" t="str">
        <f>IF(TMInput!V136&lt;&gt;"", TMInput!V136, IF(AND($C136=$C137, W137&lt;&gt;""), W137, IF(AND($C136=$C138, W138&lt;&gt;""), W138, IF(AND($C136=$C139, W139&lt;&gt;""), W139, IF(AND($C136=$C140, W140&lt;&gt;""), W140, "")))))</f>
        <v>In BT-197(BT-734)-Lot, Unpublished Justification Code, we link to the at-voc:non-publication-justification controlled list</v>
      </c>
      <c r="X136" s="90" t="str">
        <f>IF(TMInput!W136&lt;&gt;"", TMInput!W136, IF(AND($C136=$C137, X137&lt;&gt;""), X137, IF(AND($C136=$C138, X138&lt;&gt;""), X138, IF(AND($C136=$C139, X139&lt;&gt;""), X139, IF(AND($C136=$C140, X140&lt;&gt;""), X140, "")))))</f>
        <v>BT-198(BT-734)-Lot</v>
      </c>
      <c r="Y136" s="90" t="str">
        <f>IF(TMInput!X136&lt;&gt;"", TMInput!X136, IF(AND($C136=$C137, Y137&lt;&gt;""), Y137, IF(AND($C136=$C138, Y138&lt;&gt;""), Y138, IF(AND($C136=$C139, Y139&lt;&gt;""), Y139, IF(AND($C136=$C140, Y140&lt;&gt;""), Y140, "")))))</f>
        <v>Unpublished Accessibility Date (Unpublished Access Date below SDK 1.6)</v>
      </c>
      <c r="Z136" s="90" t="str">
        <f>IF(TMInput!Y136&lt;&gt;"", TMInput!Y136, IF(AND($C136=$C137, Z137&lt;&gt;""), Z137, IF(AND($C136=$C138, Z138&lt;&gt;""), Z138, IF(AND($C136=$C139, Z139&lt;&gt;""), Z139, IF(AND($C136=$C140, Z140&lt;&gt;""), Z140, "")))))</f>
        <v>tedm:MG-langString-hasConfidentialityJustification--NonPublishedInformation-ND-LotAwardCriteriaNameUnpublish</v>
      </c>
      <c r="AA136" s="90" t="str">
        <f>IF(TMInput!Z136&lt;&gt;"", TMInput!Z136, IF(AND($C136=$C137, AA137&lt;&gt;""), AA137, IF(AND($C136=$C138, AA138&lt;&gt;""), AA138, IF(AND($C136=$C139, AA139&lt;&gt;""), AA139, IF(AND($C136=$C140, AA140&lt;&gt;""), AA140, "")))))</f>
        <v/>
      </c>
      <c r="AB136" s="90" t="str">
        <f>IF(TMInput!AA136&lt;&gt;"", TMInput!AA136, IF(AND($C136=$C137, AB137&lt;&gt;""), AB137, IF(AND($C136=$C138, AB138&lt;&gt;""), AB138, IF(AND($C136=$C139, AB139&lt;&gt;""), AB139, IF(AND($C136=$C140, AB140&lt;&gt;""), AB140, "")))))</f>
        <v>BT-196(BT-734)-Lot</v>
      </c>
      <c r="AC136" s="90" t="str">
        <f>IF(TMInput!AB136&lt;&gt;"", TMInput!AB136, IF(AND($C136=$C137, AC137&lt;&gt;""), AC137, IF(AND($C136=$C138, AC138&lt;&gt;""), AC138, IF(AND($C136=$C139, AC139&lt;&gt;""), AC139, IF(AND($C136=$C140, AC140&lt;&gt;""), AC140, "")))))</f>
        <v>Unpublished Justification Description of MG-NonPublishedInformation under ND-LotAwardCriteriaNameUnpublish</v>
      </c>
      <c r="AD136" s="90" t="str">
        <f>IF(TMInput!AC136&lt;&gt;"", TMInput!AC136, IF(AND($C136=$C137, AD137&lt;&gt;""), AD137, IF(AND($C136=$C138, AD138&lt;&gt;""), AD138, IF(AND($C136=$C139, AD139&lt;&gt;""), AD139, IF(AND($C136=$C140, AD140&lt;&gt;""), AD140, "")))))</f>
        <v>BT-196(BT-734)-Lot-Language</v>
      </c>
      <c r="AE136" s="90" t="str">
        <f>IF(TMInput!AD136&lt;&gt;"", TMInput!AD136, IF(AND($C136=$C137, AE137&lt;&gt;""), AE137, IF(AND($C136=$C138, AE138&lt;&gt;""), AE138, IF(AND($C136=$C139, AE139&lt;&gt;""), AE139, IF(AND($C136=$C140, AE140&lt;&gt;""), AE140, "")))))</f>
        <v>Language of Unpublished Justification Description of MG-NonPublishedInformation under ND-LotAwardCriteriaNameUnpublish</v>
      </c>
    </row>
    <row r="137">
      <c r="A137" s="85" t="b">
        <f t="shared" si="1"/>
        <v>0</v>
      </c>
      <c r="B137" s="90" t="str">
        <f>IF(AND(TMInput!A137="",$C137&lt;&gt;""),B136,TMInput!A137)</f>
        <v>ND-LotAwardCriteriaNameUnpublish.rml.ttl</v>
      </c>
      <c r="C137" s="90" t="str">
        <f>TMInput!B137</f>
        <v>tedm:MG-NonPublishedInformation-ND-LotAwardCriteriaNameUnpublish</v>
      </c>
      <c r="D137" s="85" t="str">
        <f>IF(TMInput!C137&lt;&gt;"", TMInput!C137, IF(AND($C137=$C138, D138&lt;&gt;""), D138, IF(AND($C137=$C139, D139&lt;&gt;""), D139, IF(AND($C137=$C140, D140&lt;&gt;""), D140, IF(AND($C137=$C141, D141&lt;&gt;""), D141, "")))))</f>
        <v/>
      </c>
      <c r="E137" s="90" t="str">
        <f>IF(TMInput!D137&lt;&gt;"",TMInput!D137,IF(AND($C137=$C138, E138&lt;&gt;""),E138, IF(AND($C137=$C139, E139&lt;&gt;""), E139,"")))</f>
        <v/>
      </c>
      <c r="F137" s="90" t="str">
        <f>IF(TMInput!E137&lt;&gt;"",TMInput!E137,IF(AND($C137=$C138, F138&lt;&gt;""),F138, IF(AND($C137=$C139, F139&lt;&gt;""), F139,"")))</f>
        <v/>
      </c>
      <c r="G137" s="85" t="str">
        <f>IF(TMInput!F137&lt;&gt;"",TMInput!F137,IF(AND($C137=$C138, G138&lt;&gt;""),G138, IF(AND($C137=$C139, G139&lt;&gt;""), G139,"")))</f>
        <v/>
      </c>
      <c r="H137" s="87" t="str">
        <f>TMInput!G137</f>
        <v>1.4</v>
      </c>
      <c r="I137" s="87" t="str">
        <f>TMInput!H137</f>
        <v/>
      </c>
      <c r="J137" s="90" t="str">
        <f>IF(TMInput!$A137="",J136,TMInput!I137)</f>
        <v/>
      </c>
      <c r="K137" s="85" t="str">
        <f>IF(TMInput!J137&lt;&gt;"",TMInput!J137,IF(AND($C137=$C138, K138&lt;&gt;""),K138, IF(AND($C137=$C139, K139&lt;&gt;""), K139,"")))</f>
        <v/>
      </c>
      <c r="L137" s="85" t="str">
        <f>IF(TMInput!K137&lt;&gt;"",TMInput!K137,IF(AND($C137=$C138, L138&lt;&gt;""),L138, IF(AND($C137=$C139, L139&lt;&gt;""), L139,"")))</f>
        <v/>
      </c>
      <c r="M137" s="90" t="str">
        <f>IF(TMInput!L137&lt;&gt;"",TMInput!L137,IF(AND($C137=$C138, M138&lt;&gt;""),M138, IF(AND($C137=$C139, M139&lt;&gt;""), M139,"")))</f>
        <v/>
      </c>
      <c r="N137" s="90" t="str">
        <f>IF(TMInput!M137&lt;&gt;"",TMInput!M137,IF(AND($C137=$C138, N138&lt;&gt;""),N138, IF(AND($C137=$C139, N139&lt;&gt;""), N139,"")))</f>
        <v/>
      </c>
      <c r="O137" s="90" t="str">
        <f>IF(TMInput!N137&lt;&gt;"",TMInput!N137,IF(AND($C137=$C138, O138&lt;&gt;""),O138, IF(AND($C137=$C139, O139&lt;&gt;""), O139,"")))</f>
        <v/>
      </c>
      <c r="P137" s="85" t="str">
        <f>IF(TMInput!O137&lt;&gt;"",TMInput!O137,IF(AND($C137=$C138, P138&lt;&gt;""),P138, IF(AND($C137=$C139, P139&lt;&gt;""), P139,"")))</f>
        <v/>
      </c>
      <c r="Q137" s="90" t="str">
        <f>IF(TMInput!P137&lt;&gt;"",TMInput!P137,IF(AND($C137=$C138, Q138&lt;&gt;""),Q138, IF(AND($C137=$C139, Q139&lt;&gt;""), Q139,"")))</f>
        <v/>
      </c>
      <c r="R137" s="90" t="str">
        <f>IF(TMInput!Q137&lt;&gt;"", TMInput!Q137, IF(AND(OR($C137&amp;$H137=$C138&amp;$H138, $C137&amp;$I137=$C138&amp;$I138), R138&lt;&gt;""), R138, IF(AND(OR($C137&amp;$H137=$C139&amp;$H139, $C137&amp;$I137=$C139&amp;$I139), R139&lt;&gt;""), R139, IF(AND(OR($C137&amp;$H137=$C140&amp;$H140, $C137&amp;$I137=$C140&amp;$I140), R140&lt;&gt;""), R140, IF(AND(OR($C137&amp;$H137=$C141&amp;$H141, $C137&amp;$I137=$C141&amp;$I141), R141&lt;&gt;""), R141, "")))))</f>
        <v/>
      </c>
      <c r="S137" s="90" t="str">
        <f>IF(TMInput!R137&lt;&gt;"", TMInput!R137, IF(AND(OR($C137&amp;$H137=$C138&amp;$H138, $C137&amp;$I137=$C138&amp;$I138), S138&lt;&gt;""), S138, IF(AND(OR($C137&amp;$H137=$C139&amp;$H139, $C137&amp;$I137=$C139&amp;$I139), S139&lt;&gt;""), S139, IF(AND(OR($C137&amp;$H137=$C140&amp;$H140, $C137&amp;$I137=$C140&amp;$I140), S140&lt;&gt;""), S140, IF(AND(OR($C137&amp;$H137=$C141&amp;$H141, $C137&amp;$I137=$C141&amp;$I141), S141&lt;&gt;""), S141, "")))))</f>
        <v/>
      </c>
      <c r="T137" s="90" t="str">
        <f>IF(TMInput!S137&lt;&gt;"", TMInput!S137, IF(AND(OR($C137&amp;$H137=$C138&amp;$H138, $C137&amp;$I137=$C138&amp;$I138), T138&lt;&gt;""), T138, IF(AND(OR($C137&amp;$H137=$C139&amp;$H139, $C137&amp;$I137=$C139&amp;$I139), T139&lt;&gt;""), T139, IF(AND(OR($C137&amp;$H137=$C140&amp;$H140, $C137&amp;$I137=$C140&amp;$I140), T140&lt;&gt;""), T140, IF(AND(OR($C137&amp;$H137=$C141&amp;$H141, $C137&amp;$I137=$C141&amp;$I141), T141&lt;&gt;""), T141, "")))))</f>
        <v/>
      </c>
      <c r="U137" s="90" t="str">
        <f>IF(TMInput!T137&lt;&gt;"", TMInput!T137, IF(AND($C137=$C138, U138&lt;&gt;""), U138, IF(AND($C137=$C139, U139&lt;&gt;""), U139, IF(AND($C137=$C140, U140&lt;&gt;""), U140, IF(AND($C137=$C141, U141&lt;&gt;""), U141, "")))))</f>
        <v/>
      </c>
      <c r="V137" s="90" t="str">
        <f>IF(TMInput!U137&lt;&gt;"", TMInput!U137, IF(AND($C137=$C138, V138&lt;&gt;""), V138, IF(AND($C137=$C139, V139&lt;&gt;""), V139, IF(AND($C137=$C140, V140&lt;&gt;""), V140, IF(AND($C137=$C141, V141&lt;&gt;""), V141, "")))))</f>
        <v>BT-197(BT-734)-Lot</v>
      </c>
      <c r="W137" s="90" t="str">
        <f>IF(TMInput!V137&lt;&gt;"", TMInput!V137, IF(AND($C137=$C138, W138&lt;&gt;""), W138, IF(AND($C137=$C139, W139&lt;&gt;""), W139, IF(AND($C137=$C140, W140&lt;&gt;""), W140, IF(AND($C137=$C141, W141&lt;&gt;""), W141, "")))))</f>
        <v>In BT-197(BT-734)-Lot, Unpublished Justification Code, we link to the at-voc:non-publication-justification controlled list</v>
      </c>
      <c r="X137" s="90" t="str">
        <f>IF(TMInput!W137&lt;&gt;"", TMInput!W137, IF(AND($C137=$C138, X138&lt;&gt;""), X138, IF(AND($C137=$C139, X139&lt;&gt;""), X139, IF(AND($C137=$C140, X140&lt;&gt;""), X140, IF(AND($C137=$C141, X141&lt;&gt;""), X141, "")))))</f>
        <v>BT-198(BT-734)-Lot</v>
      </c>
      <c r="Y137" s="90" t="str">
        <f>IF(TMInput!X137&lt;&gt;"", TMInput!X137, IF(AND($C137=$C138, Y138&lt;&gt;""), Y138, IF(AND($C137=$C139, Y139&lt;&gt;""), Y139, IF(AND($C137=$C140, Y140&lt;&gt;""), Y140, IF(AND($C137=$C141, Y141&lt;&gt;""), Y141, "")))))</f>
        <v>Unpublished Accessibility Date (Unpublished Access Date below SDK 1.6)</v>
      </c>
      <c r="Z137" s="90" t="str">
        <f>IF(TMInput!Y137&lt;&gt;"", TMInput!Y137, IF(AND($C137=$C138, Z138&lt;&gt;""), Z138, IF(AND($C137=$C139, Z139&lt;&gt;""), Z139, IF(AND($C137=$C140, Z140&lt;&gt;""), Z140, IF(AND($C137=$C141, Z141&lt;&gt;""), Z141, "")))))</f>
        <v>tedm:MG-langString-hasConfidentialityJustification--NonPublishedInformation-ND-LotAwardCriteriaNameUnpublish</v>
      </c>
      <c r="AA137" s="90" t="str">
        <f>IF(TMInput!Z137&lt;&gt;"", TMInput!Z137, IF(AND($C137=$C138, AA138&lt;&gt;""), AA138, IF(AND($C137=$C139, AA139&lt;&gt;""), AA139, IF(AND($C137=$C140, AA140&lt;&gt;""), AA140, IF(AND($C137=$C141, AA141&lt;&gt;""), AA141, "")))))</f>
        <v/>
      </c>
      <c r="AB137" s="90" t="str">
        <f>IF(TMInput!AA137&lt;&gt;"", TMInput!AA137, IF(AND($C137=$C138, AB138&lt;&gt;""), AB138, IF(AND($C137=$C139, AB139&lt;&gt;""), AB139, IF(AND($C137=$C140, AB140&lt;&gt;""), AB140, IF(AND($C137=$C141, AB141&lt;&gt;""), AB141, "")))))</f>
        <v/>
      </c>
      <c r="AC137" s="90" t="str">
        <f>IF(TMInput!AB137&lt;&gt;"", TMInput!AB137, IF(AND($C137=$C138, AC138&lt;&gt;""), AC138, IF(AND($C137=$C139, AC139&lt;&gt;""), AC139, IF(AND($C137=$C140, AC140&lt;&gt;""), AC140, IF(AND($C137=$C141, AC141&lt;&gt;""), AC141, "")))))</f>
        <v/>
      </c>
      <c r="AD137" s="90" t="str">
        <f>IF(TMInput!AC137&lt;&gt;"", TMInput!AC137, IF(AND($C137=$C138, AD138&lt;&gt;""), AD138, IF(AND($C137=$C139, AD139&lt;&gt;""), AD139, IF(AND($C137=$C140, AD140&lt;&gt;""), AD140, IF(AND($C137=$C141, AD141&lt;&gt;""), AD141, "")))))</f>
        <v/>
      </c>
      <c r="AE137" s="90" t="str">
        <f>IF(TMInput!AD137&lt;&gt;"", TMInput!AD137, IF(AND($C137=$C138, AE138&lt;&gt;""), AE138, IF(AND($C137=$C139, AE139&lt;&gt;""), AE139, IF(AND($C137=$C140, AE140&lt;&gt;""), AE140, IF(AND($C137=$C141, AE141&lt;&gt;""), AE141, "")))))</f>
        <v/>
      </c>
    </row>
    <row r="138">
      <c r="A138" s="85" t="b">
        <f t="shared" si="1"/>
        <v>0</v>
      </c>
      <c r="B138" s="90" t="str">
        <f>IF(AND(TMInput!A138="",$C138&lt;&gt;""),B137,TMInput!A138)</f>
        <v>ND-LotAwardCriteriaNameUnpublish.rml.ttl</v>
      </c>
      <c r="C138" s="90" t="str">
        <f>TMInput!B138</f>
        <v>tedm:MG-NonPublishedInformation-ND-LotAwardCriteriaNameUnpublish</v>
      </c>
      <c r="D138" s="85" t="str">
        <f>IF(TMInput!C138&lt;&gt;"", TMInput!C138, IF(AND($C138=$C139, D139&lt;&gt;""), D139, IF(AND($C138=$C140, D140&lt;&gt;""), D140, IF(AND($C138=$C141, D141&lt;&gt;""), D141, IF(AND($C138=$C142, D142&lt;&gt;""), D142, "")))))</f>
        <v/>
      </c>
      <c r="E138" s="90" t="str">
        <f>IF(TMInput!D138&lt;&gt;"",TMInput!D138,IF(AND($C138=$C139, E139&lt;&gt;""),E139, IF(AND($C138=$C140, E140&lt;&gt;""), E140,"")))</f>
        <v/>
      </c>
      <c r="F138" s="90" t="str">
        <f>IF(TMInput!E138&lt;&gt;"",TMInput!E138,IF(AND($C138=$C139, F139&lt;&gt;""),F139, IF(AND($C138=$C140, F140&lt;&gt;""), F140,"")))</f>
        <v/>
      </c>
      <c r="G138" s="85" t="str">
        <f>IF(TMInput!F138&lt;&gt;"",TMInput!F138,IF(AND($C138=$C139, G139&lt;&gt;""),G139, IF(AND($C138=$C140, G140&lt;&gt;""), G140,"")))</f>
        <v/>
      </c>
      <c r="H138" s="87" t="str">
        <f>TMInput!G138</f>
        <v>1.4</v>
      </c>
      <c r="I138" s="87" t="str">
        <f>TMInput!H138</f>
        <v>1.5</v>
      </c>
      <c r="J138" s="90" t="str">
        <f>IF(TMInput!$A138="",J137,TMInput!I138)</f>
        <v/>
      </c>
      <c r="K138" s="85" t="str">
        <f>IF(TMInput!J138&lt;&gt;"",TMInput!J138,IF(AND($C138=$C139, K139&lt;&gt;""),K139, IF(AND($C138=$C140, K140&lt;&gt;""), K140,"")))</f>
        <v/>
      </c>
      <c r="L138" s="85" t="str">
        <f>IF(TMInput!K138&lt;&gt;"",TMInput!K138,IF(AND($C138=$C139, L139&lt;&gt;""),L139, IF(AND($C138=$C140, L140&lt;&gt;""), L140,"")))</f>
        <v/>
      </c>
      <c r="M138" s="90" t="str">
        <f>IF(TMInput!L138&lt;&gt;"",TMInput!L138,IF(AND($C138=$C139, M139&lt;&gt;""),M139, IF(AND($C138=$C140, M140&lt;&gt;""), M140,"")))</f>
        <v/>
      </c>
      <c r="N138" s="90" t="str">
        <f>IF(TMInput!M138&lt;&gt;"",TMInput!M138,IF(AND($C138=$C139, N139&lt;&gt;""),N139, IF(AND($C138=$C140, N140&lt;&gt;""), N140,"")))</f>
        <v/>
      </c>
      <c r="O138" s="90" t="str">
        <f>IF(TMInput!N138&lt;&gt;"",TMInput!N138,IF(AND($C138=$C139, O139&lt;&gt;""),O139, IF(AND($C138=$C140, O140&lt;&gt;""), O140,"")))</f>
        <v/>
      </c>
      <c r="P138" s="85" t="str">
        <f>IF(TMInput!O138&lt;&gt;"",TMInput!O138,IF(AND($C138=$C139, P139&lt;&gt;""),P139, IF(AND($C138=$C140, P140&lt;&gt;""), P140,"")))</f>
        <v/>
      </c>
      <c r="Q138" s="90" t="str">
        <f>IF(TMInput!P138&lt;&gt;"",TMInput!P138,IF(AND($C138=$C139, Q139&lt;&gt;""),Q139, IF(AND($C138=$C140, Q140&lt;&gt;""), Q140,"")))</f>
        <v/>
      </c>
      <c r="R138" s="90" t="str">
        <f>IF(TMInput!Q138&lt;&gt;"", TMInput!Q138, IF(AND(OR($C138&amp;$H138=$C139&amp;$H139, $C138&amp;$I138=$C139&amp;$I139), R139&lt;&gt;""), R139, IF(AND(OR($C138&amp;$H138=$C140&amp;$H140, $C138&amp;$I138=$C140&amp;$I140), R140&lt;&gt;""), R140, IF(AND(OR($C138&amp;$H138=$C141&amp;$H141, $C138&amp;$I138=$C141&amp;$I141), R141&lt;&gt;""), R141, IF(AND(OR($C138&amp;$H138=$C142&amp;$H142, $C138&amp;$I138=$C142&amp;$I142), R142&lt;&gt;""), R142, "")))))</f>
        <v/>
      </c>
      <c r="S138" s="90" t="str">
        <f>IF(TMInput!R138&lt;&gt;"", TMInput!R138, IF(AND(OR($C138&amp;$H138=$C139&amp;$H139, $C138&amp;$I138=$C139&amp;$I139), S139&lt;&gt;""), S139, IF(AND(OR($C138&amp;$H138=$C140&amp;$H140, $C138&amp;$I138=$C140&amp;$I140), S140&lt;&gt;""), S140, IF(AND(OR($C138&amp;$H138=$C141&amp;$H141, $C138&amp;$I138=$C141&amp;$I141), S141&lt;&gt;""), S141, IF(AND(OR($C138&amp;$H138=$C142&amp;$H142, $C138&amp;$I138=$C142&amp;$I142), S142&lt;&gt;""), S142, "")))))</f>
        <v/>
      </c>
      <c r="T138" s="90" t="str">
        <f>IF(TMInput!S138&lt;&gt;"", TMInput!S138, IF(AND(OR($C138&amp;$H138=$C139&amp;$H139, $C138&amp;$I138=$C139&amp;$I139), T139&lt;&gt;""), T139, IF(AND(OR($C138&amp;$H138=$C140&amp;$H140, $C138&amp;$I138=$C140&amp;$I140), T140&lt;&gt;""), T140, IF(AND(OR($C138&amp;$H138=$C141&amp;$H141, $C138&amp;$I138=$C141&amp;$I141), T141&lt;&gt;""), T141, IF(AND(OR($C138&amp;$H138=$C142&amp;$H142, $C138&amp;$I138=$C142&amp;$I142), T142&lt;&gt;""), T142, "")))))</f>
        <v/>
      </c>
      <c r="U138" s="90" t="str">
        <f>IF(TMInput!T138&lt;&gt;"", TMInput!T138, IF(AND($C138=$C139, U139&lt;&gt;""), U139, IF(AND($C138=$C140, U140&lt;&gt;""), U140, IF(AND($C138=$C141, U141&lt;&gt;""), U141, IF(AND($C138=$C142, U142&lt;&gt;""), U142, "")))))</f>
        <v/>
      </c>
      <c r="V138" s="90" t="str">
        <f>IF(TMInput!U138&lt;&gt;"", TMInput!U138, IF(AND($C138=$C139, V139&lt;&gt;""), V139, IF(AND($C138=$C140, V140&lt;&gt;""), V140, IF(AND($C138=$C141, V141&lt;&gt;""), V141, IF(AND($C138=$C142, V142&lt;&gt;""), V142, "")))))</f>
        <v/>
      </c>
      <c r="W138" s="90" t="str">
        <f>IF(TMInput!V138&lt;&gt;"", TMInput!V138, IF(AND($C138=$C139, W139&lt;&gt;""), W139, IF(AND($C138=$C140, W140&lt;&gt;""), W140, IF(AND($C138=$C141, W141&lt;&gt;""), W141, IF(AND($C138=$C142, W142&lt;&gt;""), W142, "")))))</f>
        <v/>
      </c>
      <c r="X138" s="90" t="str">
        <f>IF(TMInput!W138&lt;&gt;"", TMInput!W138, IF(AND($C138=$C139, X139&lt;&gt;""), X139, IF(AND($C138=$C140, X140&lt;&gt;""), X140, IF(AND($C138=$C141, X141&lt;&gt;""), X141, IF(AND($C138=$C142, X142&lt;&gt;""), X142, "")))))</f>
        <v>BT-198(BT-734)-Lot</v>
      </c>
      <c r="Y138" s="90" t="str">
        <f>IF(TMInput!X138&lt;&gt;"", TMInput!X138, IF(AND($C138=$C139, Y139&lt;&gt;""), Y139, IF(AND($C138=$C140, Y140&lt;&gt;""), Y140, IF(AND($C138=$C141, Y141&lt;&gt;""), Y141, IF(AND($C138=$C142, Y142&lt;&gt;""), Y142, "")))))</f>
        <v>Unpublished Accessibility Date (Unpublished Access Date below SDK 1.6)</v>
      </c>
      <c r="Z138" s="90" t="str">
        <f>IF(TMInput!Y138&lt;&gt;"", TMInput!Y138, IF(AND($C138=$C139, Z139&lt;&gt;""), Z139, IF(AND($C138=$C140, Z140&lt;&gt;""), Z140, IF(AND($C138=$C141, Z141&lt;&gt;""), Z141, IF(AND($C138=$C142, Z142&lt;&gt;""), Z142, "")))))</f>
        <v>tedm:MG-langString-hasConfidentialityJustification--NonPublishedInformation-ND-LotAwardCriteriaNameUnpublish</v>
      </c>
      <c r="AA138" s="90" t="str">
        <f>IF(TMInput!Z138&lt;&gt;"", TMInput!Z138, IF(AND($C138=$C139, AA139&lt;&gt;""), AA139, IF(AND($C138=$C140, AA140&lt;&gt;""), AA140, IF(AND($C138=$C141, AA141&lt;&gt;""), AA141, IF(AND($C138=$C142, AA142&lt;&gt;""), AA142, "")))))</f>
        <v/>
      </c>
      <c r="AB138" s="90" t="str">
        <f>IF(TMInput!AA138&lt;&gt;"", TMInput!AA138, IF(AND($C138=$C139, AB139&lt;&gt;""), AB139, IF(AND($C138=$C140, AB140&lt;&gt;""), AB140, IF(AND($C138=$C141, AB141&lt;&gt;""), AB141, IF(AND($C138=$C142, AB142&lt;&gt;""), AB142, "")))))</f>
        <v/>
      </c>
      <c r="AC138" s="90" t="str">
        <f>IF(TMInput!AB138&lt;&gt;"", TMInput!AB138, IF(AND($C138=$C139, AC139&lt;&gt;""), AC139, IF(AND($C138=$C140, AC140&lt;&gt;""), AC140, IF(AND($C138=$C141, AC141&lt;&gt;""), AC141, IF(AND($C138=$C142, AC142&lt;&gt;""), AC142, "")))))</f>
        <v/>
      </c>
      <c r="AD138" s="90" t="str">
        <f>IF(TMInput!AC138&lt;&gt;"", TMInput!AC138, IF(AND($C138=$C139, AD139&lt;&gt;""), AD139, IF(AND($C138=$C140, AD140&lt;&gt;""), AD140, IF(AND($C138=$C141, AD141&lt;&gt;""), AD141, IF(AND($C138=$C142, AD142&lt;&gt;""), AD142, "")))))</f>
        <v/>
      </c>
      <c r="AE138" s="90" t="str">
        <f>IF(TMInput!AD138&lt;&gt;"", TMInput!AD138, IF(AND($C138=$C139, AE139&lt;&gt;""), AE139, IF(AND($C138=$C140, AE140&lt;&gt;""), AE140, IF(AND($C138=$C141, AE141&lt;&gt;""), AE141, IF(AND($C138=$C142, AE142&lt;&gt;""), AE142, "")))))</f>
        <v/>
      </c>
    </row>
    <row r="139">
      <c r="A139" s="85" t="b">
        <f t="shared" si="1"/>
        <v>0</v>
      </c>
      <c r="B139" s="90" t="str">
        <f>IF(AND(TMInput!A139="",$C139&lt;&gt;""),B138,TMInput!A139)</f>
        <v>ND-LotAwardCriteriaNameUnpublish.rml.ttl</v>
      </c>
      <c r="C139" s="90" t="str">
        <f>TMInput!B139</f>
        <v>tedm:MG-NonPublishedInformation-ND-LotAwardCriteriaNameUnpublish</v>
      </c>
      <c r="D139" s="85" t="str">
        <f>IF(TMInput!C139&lt;&gt;"", TMInput!C139, IF(AND($C139=$C140, D140&lt;&gt;""), D140, IF(AND($C139=$C141, D141&lt;&gt;""), D141, IF(AND($C139=$C142, D142&lt;&gt;""), D142, IF(AND($C139=$C143, D143&lt;&gt;""), D143, "")))))</f>
        <v/>
      </c>
      <c r="E139" s="90" t="str">
        <f>IF(TMInput!D139&lt;&gt;"",TMInput!D139,IF(AND($C139=$C140, E140&lt;&gt;""),E140, IF(AND($C139=$C141, E141&lt;&gt;""), E141,"")))</f>
        <v/>
      </c>
      <c r="F139" s="90" t="str">
        <f>IF(TMInput!E139&lt;&gt;"",TMInput!E139,IF(AND($C139=$C140, F140&lt;&gt;""),F140, IF(AND($C139=$C141, F141&lt;&gt;""), F141,"")))</f>
        <v/>
      </c>
      <c r="G139" s="85" t="str">
        <f>IF(TMInput!F139&lt;&gt;"",TMInput!F139,IF(AND($C139=$C140, G140&lt;&gt;""),G140, IF(AND($C139=$C141, G141&lt;&gt;""), G141,"")))</f>
        <v/>
      </c>
      <c r="H139" s="87" t="str">
        <f>TMInput!G139</f>
        <v>1.6</v>
      </c>
      <c r="I139" s="87" t="str">
        <f>TMInput!H139</f>
        <v/>
      </c>
      <c r="J139" s="90" t="str">
        <f>IF(TMInput!$A139="",J138,TMInput!I139)</f>
        <v/>
      </c>
      <c r="K139" s="85" t="str">
        <f>IF(TMInput!J139&lt;&gt;"",TMInput!J139,IF(AND($C139=$C140, K140&lt;&gt;""),K140, IF(AND($C139=$C141, K141&lt;&gt;""), K141,"")))</f>
        <v/>
      </c>
      <c r="L139" s="85" t="str">
        <f>IF(TMInput!K139&lt;&gt;"",TMInput!K139,IF(AND($C139=$C140, L140&lt;&gt;""),L140, IF(AND($C139=$C141, L141&lt;&gt;""), L141,"")))</f>
        <v/>
      </c>
      <c r="M139" s="90" t="str">
        <f>IF(TMInput!L139&lt;&gt;"",TMInput!L139,IF(AND($C139=$C140, M140&lt;&gt;""),M140, IF(AND($C139=$C141, M141&lt;&gt;""), M141,"")))</f>
        <v/>
      </c>
      <c r="N139" s="90" t="str">
        <f>IF(TMInput!M139&lt;&gt;"",TMInput!M139,IF(AND($C139=$C140, N140&lt;&gt;""),N140, IF(AND($C139=$C141, N141&lt;&gt;""), N141,"")))</f>
        <v/>
      </c>
      <c r="O139" s="90" t="str">
        <f>IF(TMInput!N139&lt;&gt;"",TMInput!N139,IF(AND($C139=$C140, O140&lt;&gt;""),O140, IF(AND($C139=$C141, O141&lt;&gt;""), O141,"")))</f>
        <v/>
      </c>
      <c r="P139" s="85" t="str">
        <f>IF(TMInput!O139&lt;&gt;"",TMInput!O139,IF(AND($C139=$C140, P140&lt;&gt;""),P140, IF(AND($C139=$C141, P141&lt;&gt;""), P141,"")))</f>
        <v/>
      </c>
      <c r="Q139" s="90" t="str">
        <f>IF(TMInput!P139&lt;&gt;"",TMInput!P139,IF(AND($C139=$C140, Q140&lt;&gt;""),Q140, IF(AND($C139=$C141, Q141&lt;&gt;""), Q141,"")))</f>
        <v/>
      </c>
      <c r="R139" s="90" t="str">
        <f>IF(TMInput!Q139&lt;&gt;"", TMInput!Q139, IF(AND(OR($C139&amp;$H139=$C140&amp;$H140, $C139&amp;$I139=$C140&amp;$I140), R140&lt;&gt;""), R140, IF(AND(OR($C139&amp;$H139=$C141&amp;$H141, $C139&amp;$I139=$C141&amp;$I141), R141&lt;&gt;""), R141, IF(AND(OR($C139&amp;$H139=$C142&amp;$H142, $C139&amp;$I139=$C142&amp;$I142), R142&lt;&gt;""), R142, IF(AND(OR($C139&amp;$H139=$C143&amp;$H143, $C139&amp;$I139=$C143&amp;$I143), R143&lt;&gt;""), R143, "")))))</f>
        <v/>
      </c>
      <c r="S139" s="90" t="str">
        <f>IF(TMInput!R139&lt;&gt;"", TMInput!R139, IF(AND(OR($C139&amp;$H139=$C140&amp;$H140, $C139&amp;$I139=$C140&amp;$I140), S140&lt;&gt;""), S140, IF(AND(OR($C139&amp;$H139=$C141&amp;$H141, $C139&amp;$I139=$C141&amp;$I141), S141&lt;&gt;""), S141, IF(AND(OR($C139&amp;$H139=$C142&amp;$H142, $C139&amp;$I139=$C142&amp;$I142), S142&lt;&gt;""), S142, IF(AND(OR($C139&amp;$H139=$C143&amp;$H143, $C139&amp;$I139=$C143&amp;$I143), S143&lt;&gt;""), S143, "")))))</f>
        <v/>
      </c>
      <c r="T139" s="90" t="str">
        <f>IF(TMInput!S139&lt;&gt;"", TMInput!S139, IF(AND(OR($C139&amp;$H139=$C140&amp;$H140, $C139&amp;$I139=$C140&amp;$I140), T140&lt;&gt;""), T140, IF(AND(OR($C139&amp;$H139=$C141&amp;$H141, $C139&amp;$I139=$C141&amp;$I141), T141&lt;&gt;""), T141, IF(AND(OR($C139&amp;$H139=$C142&amp;$H142, $C139&amp;$I139=$C142&amp;$I142), T142&lt;&gt;""), T142, IF(AND(OR($C139&amp;$H139=$C143&amp;$H143, $C139&amp;$I139=$C143&amp;$I143), T143&lt;&gt;""), T143, "")))))</f>
        <v/>
      </c>
      <c r="U139" s="90" t="str">
        <f>IF(TMInput!T139&lt;&gt;"", TMInput!T139, IF(AND($C139=$C140, U140&lt;&gt;""), U140, IF(AND($C139=$C141, U141&lt;&gt;""), U141, IF(AND($C139=$C142, U142&lt;&gt;""), U142, IF(AND($C139=$C143, U143&lt;&gt;""), U143, "")))))</f>
        <v/>
      </c>
      <c r="V139" s="90" t="str">
        <f>IF(TMInput!U139&lt;&gt;"", TMInput!U139, IF(AND($C139=$C140, V140&lt;&gt;""), V140, IF(AND($C139=$C141, V141&lt;&gt;""), V141, IF(AND($C139=$C142, V142&lt;&gt;""), V142, IF(AND($C139=$C143, V143&lt;&gt;""), V143, "")))))</f>
        <v/>
      </c>
      <c r="W139" s="90" t="str">
        <f>IF(TMInput!V139&lt;&gt;"", TMInput!V139, IF(AND($C139=$C140, W140&lt;&gt;""), W140, IF(AND($C139=$C141, W141&lt;&gt;""), W141, IF(AND($C139=$C142, W142&lt;&gt;""), W142, IF(AND($C139=$C143, W143&lt;&gt;""), W143, "")))))</f>
        <v/>
      </c>
      <c r="X139" s="90" t="str">
        <f>IF(TMInput!W139&lt;&gt;"", TMInput!W139, IF(AND($C139=$C140, X140&lt;&gt;""), X140, IF(AND($C139=$C141, X141&lt;&gt;""), X141, IF(AND($C139=$C142, X142&lt;&gt;""), X142, IF(AND($C139=$C143, X143&lt;&gt;""), X143, "")))))</f>
        <v/>
      </c>
      <c r="Y139" s="90" t="str">
        <f>IF(TMInput!X139&lt;&gt;"", TMInput!X139, IF(AND($C139=$C140, Y140&lt;&gt;""), Y140, IF(AND($C139=$C141, Y141&lt;&gt;""), Y141, IF(AND($C139=$C142, Y142&lt;&gt;""), Y142, IF(AND($C139=$C143, Y143&lt;&gt;""), Y143, "")))))</f>
        <v/>
      </c>
      <c r="Z139" s="90" t="str">
        <f>IF(TMInput!Y139&lt;&gt;"", TMInput!Y139, IF(AND($C139=$C140, Z140&lt;&gt;""), Z140, IF(AND($C139=$C141, Z141&lt;&gt;""), Z141, IF(AND($C139=$C142, Z142&lt;&gt;""), Z142, IF(AND($C139=$C143, Z143&lt;&gt;""), Z143, "")))))</f>
        <v>tedm:MG-langString-hasConfidentialityJustification--NonPublishedInformation-ND-LotAwardCriteriaNameUnpublish</v>
      </c>
      <c r="AA139" s="90" t="str">
        <f>IF(TMInput!Z139&lt;&gt;"", TMInput!Z139, IF(AND($C139=$C140, AA140&lt;&gt;""), AA140, IF(AND($C139=$C141, AA141&lt;&gt;""), AA141, IF(AND($C139=$C142, AA142&lt;&gt;""), AA142, IF(AND($C139=$C143, AA143&lt;&gt;""), AA143, "")))))</f>
        <v/>
      </c>
      <c r="AB139" s="90" t="str">
        <f>IF(TMInput!AA139&lt;&gt;"", TMInput!AA139, IF(AND($C139=$C140, AB140&lt;&gt;""), AB140, IF(AND($C139=$C141, AB141&lt;&gt;""), AB141, IF(AND($C139=$C142, AB142&lt;&gt;""), AB142, IF(AND($C139=$C143, AB143&lt;&gt;""), AB143, "")))))</f>
        <v/>
      </c>
      <c r="AC139" s="90" t="str">
        <f>IF(TMInput!AB139&lt;&gt;"", TMInput!AB139, IF(AND($C139=$C140, AC140&lt;&gt;""), AC140, IF(AND($C139=$C141, AC141&lt;&gt;""), AC141, IF(AND($C139=$C142, AC142&lt;&gt;""), AC142, IF(AND($C139=$C143, AC143&lt;&gt;""), AC143, "")))))</f>
        <v/>
      </c>
      <c r="AD139" s="90" t="str">
        <f>IF(TMInput!AC139&lt;&gt;"", TMInput!AC139, IF(AND($C139=$C140, AD140&lt;&gt;""), AD140, IF(AND($C139=$C141, AD141&lt;&gt;""), AD141, IF(AND($C139=$C142, AD142&lt;&gt;""), AD142, IF(AND($C139=$C143, AD143&lt;&gt;""), AD143, "")))))</f>
        <v/>
      </c>
      <c r="AE139" s="90" t="str">
        <f>IF(TMInput!AD139&lt;&gt;"", TMInput!AD139, IF(AND($C139=$C140, AE140&lt;&gt;""), AE140, IF(AND($C139=$C141, AE141&lt;&gt;""), AE141, IF(AND($C139=$C142, AE142&lt;&gt;""), AE142, IF(AND($C139=$C143, AE143&lt;&gt;""), AE143, "")))))</f>
        <v/>
      </c>
    </row>
    <row r="140">
      <c r="A140" s="85" t="b">
        <f t="shared" si="1"/>
        <v>1</v>
      </c>
      <c r="B140" s="90" t="str">
        <f>IF(AND(TMInput!A140="",$C140&lt;&gt;""),B139,TMInput!A140)</f>
        <v>ND-LotAwardCriterionNumberComplicatedUnpublish.rml.ttl</v>
      </c>
      <c r="C140" s="90" t="str">
        <f>TMInput!B140</f>
        <v>tedm:MG-NonPublishedInformation-ND-LotAwardCriterionNumberComplicatedUnpublish</v>
      </c>
      <c r="D140" s="85" t="str">
        <f>IF(TMInput!C140&lt;&gt;"", TMInput!C140, IF(AND($C140=$C141, D141&lt;&gt;""), D141, IF(AND($C140=$C142, D142&lt;&gt;""), D142, IF(AND($C140=$C143, D143&lt;&gt;""), D143, IF(AND($C140=$C144, D144&lt;&gt;""), D144, "")))))</f>
        <v>MG-NonPublishedInformation</v>
      </c>
      <c r="E140" s="90" t="str">
        <f>IF(TMInput!D140&lt;&gt;"",TMInput!D140,IF(AND($C140=$C141, E141&lt;&gt;""),E141, IF(AND($C140=$C142, E142&lt;&gt;""), E142,"")))</f>
        <v>ND-LotAwardCriterionNumberComplicatedUnpublish</v>
      </c>
      <c r="F140" s="90" t="str">
        <f>IF(TMInput!E140&lt;&gt;"",TMInput!E140,IF(AND($C140=$C141, F141&lt;&gt;""),F141, IF(AND($C140=$C142, F142&lt;&gt;""), F142,"")))</f>
        <v>/*/cac:ProcurementProjectLot[cbc:ID/@schemeName='Lot']/cac:TenderingTerms/cac:AwardingTerms/cac:AwardingCriterion/ext:UBLExtensions/ext:UBLExtension/ext:ExtensionContent/efext:EformsExtension/efac:FieldsPrivacy[efbc:FieldIdentifierCode/text()='awa-cri-com']</v>
      </c>
      <c r="G140" s="85" t="str">
        <f>IF(TMInput!F140&lt;&gt;"",TMInput!F140,IF(AND($C140=$C141, G141&lt;&gt;""),G141, IF(AND($C140=$C142, G142&lt;&gt;""), G142,"")))</f>
        <v>efbc:FieldIdentifierCode/text()='awa-cri-com'</v>
      </c>
      <c r="H140" s="87" t="str">
        <f>TMInput!G140</f>
        <v>1.4</v>
      </c>
      <c r="I140" s="87" t="str">
        <f>TMInput!H140</f>
        <v/>
      </c>
      <c r="J140" s="90" t="str">
        <f>IF(TMInput!$A140="",J139,TMInput!I140)</f>
        <v/>
      </c>
      <c r="K140" s="85" t="str">
        <f>IF(TMInput!J140&lt;&gt;"",TMInput!J140,IF(AND($C140=$C141, K141&lt;&gt;""),K141, IF(AND($C140=$C142, K142&lt;&gt;""), K142,"")))</f>
        <v>MG-AwardEvaluationTerm-isSubjectToTerm-Lot</v>
      </c>
      <c r="L140" s="85" t="str">
        <f>IF(TMInput!K140&lt;&gt;"",TMInput!K140,IF(AND($C140=$C141, L141&lt;&gt;""),L141, IF(AND($C140=$C142, L142&lt;&gt;""), L142,"")))</f>
        <v>ND-LotAwardCriteria</v>
      </c>
      <c r="M140" s="90" t="str">
        <f>IF(TMInput!L140&lt;&gt;"",TMInput!L140,IF(AND($C140=$C141, M141&lt;&gt;""),M141, IF(AND($C140=$C142, M142&lt;&gt;""), M142,"")))</f>
        <v>ND-LotAwardCriterionNumberComplicatedUnpublish (concernsMaskedObject)</v>
      </c>
      <c r="N140" s="90" t="str">
        <f>IF(TMInput!M140&lt;&gt;"",TMInput!M140,IF(AND($C140=$C141, N141&lt;&gt;""),N141, IF(AND($C140=$C142, N142&lt;&gt;""), N142,"")))</f>
        <v>Connection from NonPublishedInformation to AwardEvaluationTerm under MG-AwardEvaluationTerm-isSubjectToTerm-Lot_ND-LotAwardCriteria</v>
      </c>
      <c r="O140" s="90" t="str">
        <f>IF(TMInput!N140&lt;&gt;"",TMInput!N140,IF(AND($C140=$C141, O141&lt;&gt;""),O141, IF(AND($C140=$C142, O142&lt;&gt;""), O142,"")))</f>
        <v>tedm:MG-AwardEvaluationTerm-isSubjectToTerm-Lot_ND-LotAwardCriteria</v>
      </c>
      <c r="P140" s="85" t="str">
        <f>IF(TMInput!O140&lt;&gt;"",TMInput!O140,IF(AND($C140=$C141, P141&lt;&gt;""),P141, IF(AND($C140=$C142, P142&lt;&gt;""), P142,"")))</f>
        <v>ext:UBLExtensions/ext:UBLExtension/ext:ExtensionContent/efext:EformsExtension/efac:FieldsPrivacy</v>
      </c>
      <c r="Q140" s="90" t="str">
        <f>IF(TMInput!P140&lt;&gt;"",TMInput!P140,IF(AND($C140=$C141, Q141&lt;&gt;""),Q141, IF(AND($C140=$C142, Q142&lt;&gt;""), Q142,"")))</f>
        <v>../../../../..</v>
      </c>
      <c r="R140" s="90" t="str">
        <f>IF(TMInput!Q140&lt;&gt;"", TMInput!Q140, IF(AND(OR($C140&amp;$H140=$C141&amp;$H141, $C140&amp;$I140=$C141&amp;$I141), R141&lt;&gt;""), R141, IF(AND(OR($C140&amp;$H140=$C142&amp;$H142, $C140&amp;$I140=$C142&amp;$I142), R142&lt;&gt;""), R142, IF(AND(OR($C140&amp;$H140=$C143&amp;$H143, $C140&amp;$I140=$C143&amp;$I143), R143&lt;&gt;""), R143, IF(AND(OR($C140&amp;$H140=$C144&amp;$H144, $C140&amp;$I140=$C144&amp;$I144), R144&lt;&gt;""), R144, "")))))</f>
        <v>BT-195(BT-543)-Lot</v>
      </c>
      <c r="S140" s="90" t="str">
        <f>IF(TMInput!R140&lt;&gt;"", TMInput!R140, IF(AND(OR($C140&amp;$H140=$C141&amp;$H141, $C140&amp;$I140=$C141&amp;$I141), S141&lt;&gt;""), S141, IF(AND(OR($C140&amp;$H140=$C142&amp;$H142, $C140&amp;$I140=$C142&amp;$I142), S142&lt;&gt;""), S142, IF(AND(OR($C140&amp;$H140=$C143&amp;$H143, $C140&amp;$I140=$C143&amp;$I143), S143&lt;&gt;""), S143, IF(AND(OR($C140&amp;$H140=$C144&amp;$H144, $C140&amp;$I140=$C144&amp;$I144), S144&lt;&gt;""), S144, "")))))</f>
        <v>The field BT-195(BT-543)-Lot, Unpublished Identifier, specifies information to generate the URI of the masked property</v>
      </c>
      <c r="T140" s="90" t="str">
        <f>IF(TMInput!S140&lt;&gt;"", TMInput!S140, IF(AND(OR($C140&amp;$H140=$C141&amp;$H141, $C140&amp;$I140=$C141&amp;$I141), T141&lt;&gt;""), T141, IF(AND(OR($C140&amp;$H140=$C142&amp;$H142, $C140&amp;$I140=$C142&amp;$I142), T142&lt;&gt;""), T142, IF(AND(OR($C140&amp;$H140=$C143&amp;$H143, $C140&amp;$I140=$C143&amp;$I143), T143&lt;&gt;""), T143, IF(AND(OR($C140&amp;$H140=$C144&amp;$H144, $C140&amp;$I140=$C144&amp;$I144), T144&lt;&gt;""), T144, "")))))</f>
        <v>efbc:FieldIdentifierCode/text() = 'awa-cri-com'</v>
      </c>
      <c r="U140" s="92" t="str">
        <f>IF(TMInput!T140&lt;&gt;"", TMInput!T140, IF(AND($C140=$C141, U141&lt;&gt;""), U141, IF(AND($C140=$C142, U142&lt;&gt;""), U142, IF(AND($C140=$C143, U143&lt;&gt;""), U143, IF(AND($C140=$C144, U144&lt;&gt;""), U144, "")))))</f>
        <v>http://data.europa.eu/a4g/ontology#hasAwardCriteriaEvaluationFormula</v>
      </c>
      <c r="V140" s="90" t="str">
        <f>IF(TMInput!U140&lt;&gt;"", TMInput!U140, IF(AND($C140=$C141, V141&lt;&gt;""), V141, IF(AND($C140=$C142, V142&lt;&gt;""), V142, IF(AND($C140=$C143, V143&lt;&gt;""), V143, IF(AND($C140=$C144, V144&lt;&gt;""), V144, "")))))</f>
        <v>BT-197(BT-543)-Lot</v>
      </c>
      <c r="W140" s="90" t="str">
        <f>IF(TMInput!V140&lt;&gt;"", TMInput!V140, IF(AND($C140=$C141, W141&lt;&gt;""), W141, IF(AND($C140=$C142, W142&lt;&gt;""), W142, IF(AND($C140=$C143, W143&lt;&gt;""), W143, IF(AND($C140=$C144, W144&lt;&gt;""), W144, "")))))</f>
        <v>In BT-197(BT-543)-Lot, Unpublished Justification Code, we link to the at-voc:non-publication-justification controlled list</v>
      </c>
      <c r="X140" s="90" t="str">
        <f>IF(TMInput!W140&lt;&gt;"", TMInput!W140, IF(AND($C140=$C141, X141&lt;&gt;""), X141, IF(AND($C140=$C142, X142&lt;&gt;""), X142, IF(AND($C140=$C143, X143&lt;&gt;""), X143, IF(AND($C140=$C144, X144&lt;&gt;""), X144, "")))))</f>
        <v>BT-198(BT-543)-Lot</v>
      </c>
      <c r="Y140" s="90" t="str">
        <f>IF(TMInput!X140&lt;&gt;"", TMInput!X140, IF(AND($C140=$C141, Y141&lt;&gt;""), Y141, IF(AND($C140=$C142, Y142&lt;&gt;""), Y142, IF(AND($C140=$C143, Y143&lt;&gt;""), Y143, IF(AND($C140=$C144, Y144&lt;&gt;""), Y144, "")))))</f>
        <v>Unpublished Accessibility Date (Unpublished Access Date below SDK 1.6)</v>
      </c>
      <c r="Z140" s="90" t="str">
        <f>IF(TMInput!Y140&lt;&gt;"", TMInput!Y140, IF(AND($C140=$C141, Z141&lt;&gt;""), Z141, IF(AND($C140=$C142, Z142&lt;&gt;""), Z142, IF(AND($C140=$C143, Z143&lt;&gt;""), Z143, IF(AND($C140=$C144, Z144&lt;&gt;""), Z144, "")))))</f>
        <v>tedm:MG-langString-hasConfidentialityJustification--NonPublishedInformation-ND-LotAwardCriterionNumberComplicatedUnpublish</v>
      </c>
      <c r="AA140" s="90" t="str">
        <f>IF(TMInput!Z140&lt;&gt;"", TMInput!Z140, IF(AND($C140=$C141, AA141&lt;&gt;""), AA141, IF(AND($C140=$C142, AA142&lt;&gt;""), AA142, IF(AND($C140=$C143, AA143&lt;&gt;""), AA143, IF(AND($C140=$C144, AA144&lt;&gt;""), AA144, "")))))</f>
        <v>/*/cac:ProcurementProjectLot[cbc:ID/@schemeName='Lot']/cac:TenderingTerms/cac:AwardingTerms/cac:AwardingCriterion/ext:UBLExtensions/ext:UBLExtension/ext:ExtensionContent/efext:EformsExtension/efac:FieldsPrivacy[efbc:FieldIdentifierCode/text()='awa-cri-com']/efbc:ReasonDescription</v>
      </c>
      <c r="AB140" s="90" t="str">
        <f>IF(TMInput!AA140&lt;&gt;"", TMInput!AA140, IF(AND($C140=$C141, AB141&lt;&gt;""), AB141, IF(AND($C140=$C142, AB142&lt;&gt;""), AB142, IF(AND($C140=$C143, AB143&lt;&gt;""), AB143, IF(AND($C140=$C144, AB144&lt;&gt;""), AB144, "")))))</f>
        <v>BT-196(BT-543)-Lot</v>
      </c>
      <c r="AC140" s="90" t="str">
        <f>IF(TMInput!AB140&lt;&gt;"", TMInput!AB140, IF(AND($C140=$C141, AC141&lt;&gt;""), AC141, IF(AND($C140=$C142, AC142&lt;&gt;""), AC142, IF(AND($C140=$C143, AC143&lt;&gt;""), AC143, IF(AND($C140=$C144, AC144&lt;&gt;""), AC144, "")))))</f>
        <v>Unpublished Justification Description of MG-NonPublishedInformation under ND-LotAwardCriterionNumberComplicatedUnpublish</v>
      </c>
      <c r="AD140" s="90" t="str">
        <f>IF(TMInput!AC140&lt;&gt;"", TMInput!AC140, IF(AND($C140=$C141, AD141&lt;&gt;""), AD141, IF(AND($C140=$C142, AD142&lt;&gt;""), AD142, IF(AND($C140=$C143, AD143&lt;&gt;""), AD143, IF(AND($C140=$C144, AD144&lt;&gt;""), AD144, "")))))</f>
        <v>BT-196(BT-543)-Lot-Language</v>
      </c>
      <c r="AE140" s="90" t="str">
        <f>IF(TMInput!AD140&lt;&gt;"", TMInput!AD140, IF(AND($C140=$C141, AE141&lt;&gt;""), AE141, IF(AND($C140=$C142, AE142&lt;&gt;""), AE142, IF(AND($C140=$C143, AE143&lt;&gt;""), AE143, IF(AND($C140=$C144, AE144&lt;&gt;""), AE144, "")))))</f>
        <v>Language of Unpublished Justification Description of MG-NonPublishedInformation under ND-LotAwardCriterionNumberComplicatedUnpublish</v>
      </c>
    </row>
    <row r="141">
      <c r="A141" s="85" t="b">
        <f t="shared" si="1"/>
        <v>0</v>
      </c>
      <c r="B141" s="90" t="str">
        <f>IF(AND(TMInput!A141="",$C141&lt;&gt;""),B140,TMInput!A141)</f>
        <v>ND-LotAwardCriterionNumberComplicatedUnpublish.rml.ttl</v>
      </c>
      <c r="C141" s="90" t="str">
        <f>TMInput!B141</f>
        <v>tedm:MG-NonPublishedInformation-ND-LotAwardCriterionNumberComplicatedUnpublish</v>
      </c>
      <c r="D141" s="85" t="str">
        <f>IF(TMInput!C141&lt;&gt;"", TMInput!C141, IF(AND($C141=$C142, D142&lt;&gt;""), D142, IF(AND($C141=$C143, D143&lt;&gt;""), D143, IF(AND($C141=$C144, D144&lt;&gt;""), D144, IF(AND($C141=$C145, D145&lt;&gt;""), D145, "")))))</f>
        <v>MG-NonPublishedInformation</v>
      </c>
      <c r="E141" s="90" t="str">
        <f>IF(TMInput!D141&lt;&gt;"",TMInput!D141,IF(AND($C141=$C142, E142&lt;&gt;""),E142, IF(AND($C141=$C143, E143&lt;&gt;""), E143,"")))</f>
        <v/>
      </c>
      <c r="F141" s="90" t="str">
        <f>IF(TMInput!E141&lt;&gt;"",TMInput!E141,IF(AND($C141=$C142, F142&lt;&gt;""),F142, IF(AND($C141=$C143, F143&lt;&gt;""), F143,"")))</f>
        <v/>
      </c>
      <c r="G141" s="85" t="str">
        <f>IF(TMInput!F141&lt;&gt;"",TMInput!F141,IF(AND($C141=$C142, G142&lt;&gt;""),G142, IF(AND($C141=$C143, G143&lt;&gt;""), G143,"")))</f>
        <v/>
      </c>
      <c r="H141" s="87" t="str">
        <f>TMInput!G141</f>
        <v>1.4</v>
      </c>
      <c r="I141" s="87" t="str">
        <f>TMInput!H141</f>
        <v/>
      </c>
      <c r="J141" s="90" t="str">
        <f>IF(TMInput!$A141="",J140,TMInput!I141)</f>
        <v/>
      </c>
      <c r="K141" s="85" t="str">
        <f>IF(TMInput!J141&lt;&gt;"",TMInput!J141,IF(AND($C141=$C142, K142&lt;&gt;""),K142, IF(AND($C141=$C143, K143&lt;&gt;""), K143,"")))</f>
        <v>MG-AwardEvaluationTerm-isSubjectToTerm-Lot</v>
      </c>
      <c r="L141" s="85" t="str">
        <f>IF(TMInput!K141&lt;&gt;"",TMInput!K141,IF(AND($C141=$C142, L142&lt;&gt;""),L142, IF(AND($C141=$C143, L143&lt;&gt;""), L143,"")))</f>
        <v>ND-LotAwardCriteria</v>
      </c>
      <c r="M141" s="90" t="str">
        <f>IF(TMInput!L141&lt;&gt;"",TMInput!L141,IF(AND($C141=$C142, M142&lt;&gt;""),M142, IF(AND($C141=$C143, M143&lt;&gt;""), M143,"")))</f>
        <v>ND-LotAwardCriterionNumberComplicatedUnpublish (concernsMaskedObject)</v>
      </c>
      <c r="N141" s="90" t="str">
        <f>IF(TMInput!M141&lt;&gt;"",TMInput!M141,IF(AND($C141=$C142, N142&lt;&gt;""),N142, IF(AND($C141=$C143, N143&lt;&gt;""), N143,"")))</f>
        <v>Connection from NonPublishedInformation to AwardEvaluationTerm under MG-AwardEvaluationTerm-isSubjectToTerm-Lot_ND-LotAwardCriteria</v>
      </c>
      <c r="O141" s="90" t="str">
        <f>IF(TMInput!N141&lt;&gt;"",TMInput!N141,IF(AND($C141=$C142, O142&lt;&gt;""),O142, IF(AND($C141=$C143, O143&lt;&gt;""), O143,"")))</f>
        <v>tedm:MG-AwardEvaluationTerm-isSubjectToTerm-Lot_ND-LotAwardCriteria</v>
      </c>
      <c r="P141" s="85" t="str">
        <f>IF(TMInput!O141&lt;&gt;"",TMInput!O141,IF(AND($C141=$C142, P142&lt;&gt;""),P142, IF(AND($C141=$C143, P143&lt;&gt;""), P143,"")))</f>
        <v>ext:UBLExtensions/ext:UBLExtension/ext:ExtensionContent/efext:EformsExtension/efac:FieldsPrivacy</v>
      </c>
      <c r="Q141" s="90" t="str">
        <f>IF(TMInput!P141&lt;&gt;"",TMInput!P141,IF(AND($C141=$C142, Q142&lt;&gt;""),Q142, IF(AND($C141=$C143, Q143&lt;&gt;""), Q143,"")))</f>
        <v>../../../../..</v>
      </c>
      <c r="R141" s="90" t="str">
        <f>IF(TMInput!Q141&lt;&gt;"", TMInput!Q141, IF(AND(OR($C141&amp;$H141=$C142&amp;$H142, $C141&amp;$I141=$C142&amp;$I142), R142&lt;&gt;""), R142, IF(AND(OR($C141&amp;$H141=$C143&amp;$H143, $C141&amp;$I141=$C143&amp;$I143), R143&lt;&gt;""), R143, IF(AND(OR($C141&amp;$H141=$C144&amp;$H144, $C141&amp;$I141=$C144&amp;$I144), R144&lt;&gt;""), R144, IF(AND(OR($C141&amp;$H141=$C145&amp;$H145, $C141&amp;$I141=$C145&amp;$I145), R145&lt;&gt;""), R145, "")))))</f>
        <v>BT-195(BT-543)-Lot</v>
      </c>
      <c r="S141" s="90" t="str">
        <f>IF(TMInput!R141&lt;&gt;"", TMInput!R141, IF(AND(OR($C141&amp;$H141=$C142&amp;$H142, $C141&amp;$I141=$C142&amp;$I142), S142&lt;&gt;""), S142, IF(AND(OR($C141&amp;$H141=$C143&amp;$H143, $C141&amp;$I141=$C143&amp;$I143), S143&lt;&gt;""), S143, IF(AND(OR($C141&amp;$H141=$C144&amp;$H144, $C141&amp;$I141=$C144&amp;$I144), S144&lt;&gt;""), S144, IF(AND(OR($C141&amp;$H141=$C145&amp;$H145, $C141&amp;$I141=$C145&amp;$I145), S145&lt;&gt;""), S145, "")))))</f>
        <v>The field BT-195(BT-543)-Lot, Unpublished Identifier, specifies information to generate the URI of the masked property</v>
      </c>
      <c r="T141" s="90" t="str">
        <f>IF(TMInput!S141&lt;&gt;"", TMInput!S141, IF(AND(OR($C141&amp;$H141=$C142&amp;$H142, $C141&amp;$I141=$C142&amp;$I142), T142&lt;&gt;""), T142, IF(AND(OR($C141&amp;$H141=$C143&amp;$H143, $C141&amp;$I141=$C143&amp;$I143), T143&lt;&gt;""), T143, IF(AND(OR($C141&amp;$H141=$C144&amp;$H144, $C141&amp;$I141=$C144&amp;$I144), T144&lt;&gt;""), T144, IF(AND(OR($C141&amp;$H141=$C145&amp;$H145, $C141&amp;$I141=$C145&amp;$I145), T145&lt;&gt;""), T145, "")))))</f>
        <v>efbc:FieldIdentifierCode/text() = 'awa-cri-com'</v>
      </c>
      <c r="U141" s="92" t="str">
        <f>IF(TMInput!T141&lt;&gt;"", TMInput!T141, IF(AND($C141=$C142, U142&lt;&gt;""), U142, IF(AND($C141=$C143, U143&lt;&gt;""), U143, IF(AND($C141=$C144, U144&lt;&gt;""), U144, IF(AND($C141=$C145, U145&lt;&gt;""), U145, "")))))</f>
        <v>http://data.europa.eu/a4g/ontology#hasAwardCriteriaEvaluationFormula</v>
      </c>
      <c r="V141" s="90" t="str">
        <f>IF(TMInput!U141&lt;&gt;"", TMInput!U141, IF(AND($C141=$C142, V142&lt;&gt;""), V142, IF(AND($C141=$C143, V143&lt;&gt;""), V143, IF(AND($C141=$C144, V144&lt;&gt;""), V144, IF(AND($C141=$C145, V145&lt;&gt;""), V145, "")))))</f>
        <v>BT-197(BT-543)-Lot</v>
      </c>
      <c r="W141" s="90" t="str">
        <f>IF(TMInput!V141&lt;&gt;"", TMInput!V141, IF(AND($C141=$C142, W142&lt;&gt;""), W142, IF(AND($C141=$C143, W143&lt;&gt;""), W143, IF(AND($C141=$C144, W144&lt;&gt;""), W144, IF(AND($C141=$C145, W145&lt;&gt;""), W145, "")))))</f>
        <v>In BT-197(BT-543)-Lot, Unpublished Justification Code, we link to the at-voc:non-publication-justification controlled list</v>
      </c>
      <c r="X141" s="90" t="str">
        <f>IF(TMInput!W141&lt;&gt;"", TMInput!W141, IF(AND($C141=$C142, X142&lt;&gt;""), X142, IF(AND($C141=$C143, X143&lt;&gt;""), X143, IF(AND($C141=$C144, X144&lt;&gt;""), X144, IF(AND($C141=$C145, X145&lt;&gt;""), X145, "")))))</f>
        <v>BT-198(BT-543)-Lot</v>
      </c>
      <c r="Y141" s="90" t="str">
        <f>IF(TMInput!X141&lt;&gt;"", TMInput!X141, IF(AND($C141=$C142, Y142&lt;&gt;""), Y142, IF(AND($C141=$C143, Y143&lt;&gt;""), Y143, IF(AND($C141=$C144, Y144&lt;&gt;""), Y144, IF(AND($C141=$C145, Y145&lt;&gt;""), Y145, "")))))</f>
        <v>Unpublished Accessibility Date (Unpublished Access Date below SDK 1.6)</v>
      </c>
      <c r="Z141" s="90" t="str">
        <f>IF(TMInput!Y141&lt;&gt;"", TMInput!Y141, IF(AND($C141=$C142, Z142&lt;&gt;""), Z142, IF(AND($C141=$C143, Z143&lt;&gt;""), Z143, IF(AND($C141=$C144, Z144&lt;&gt;""), Z144, IF(AND($C141=$C145, Z145&lt;&gt;""), Z145, "")))))</f>
        <v>tedm:MG-langString-hasConfidentialityJustification--NonPublishedInformation-ND-LotAwardCriterionNumberComplicatedUnpublish</v>
      </c>
      <c r="AA141" s="90" t="str">
        <f>IF(TMInput!Z141&lt;&gt;"", TMInput!Z141, IF(AND($C141=$C142, AA142&lt;&gt;""), AA142, IF(AND($C141=$C143, AA143&lt;&gt;""), AA143, IF(AND($C141=$C144, AA144&lt;&gt;""), AA144, IF(AND($C141=$C145, AA145&lt;&gt;""), AA145, "")))))</f>
        <v/>
      </c>
      <c r="AB141" s="90" t="str">
        <f>IF(TMInput!AA141&lt;&gt;"", TMInput!AA141, IF(AND($C141=$C142, AB142&lt;&gt;""), AB142, IF(AND($C141=$C143, AB143&lt;&gt;""), AB143, IF(AND($C141=$C144, AB144&lt;&gt;""), AB144, IF(AND($C141=$C145, AB145&lt;&gt;""), AB145, "")))))</f>
        <v>BT-196(BT-543)-Lot</v>
      </c>
      <c r="AC141" s="90" t="str">
        <f>IF(TMInput!AB141&lt;&gt;"", TMInput!AB141, IF(AND($C141=$C142, AC142&lt;&gt;""), AC142, IF(AND($C141=$C143, AC143&lt;&gt;""), AC143, IF(AND($C141=$C144, AC144&lt;&gt;""), AC144, IF(AND($C141=$C145, AC145&lt;&gt;""), AC145, "")))))</f>
        <v>Unpublished Justification Description of MG-NonPublishedInformation under ND-LotAwardCriterionNumberComplicatedUnpublish</v>
      </c>
      <c r="AD141" s="90" t="str">
        <f>IF(TMInput!AC141&lt;&gt;"", TMInput!AC141, IF(AND($C141=$C142, AD142&lt;&gt;""), AD142, IF(AND($C141=$C143, AD143&lt;&gt;""), AD143, IF(AND($C141=$C144, AD144&lt;&gt;""), AD144, IF(AND($C141=$C145, AD145&lt;&gt;""), AD145, "")))))</f>
        <v>BT-196(BT-543)-Lot-Language</v>
      </c>
      <c r="AE141" s="90" t="str">
        <f>IF(TMInput!AD141&lt;&gt;"", TMInput!AD141, IF(AND($C141=$C142, AE142&lt;&gt;""), AE142, IF(AND($C141=$C143, AE143&lt;&gt;""), AE143, IF(AND($C141=$C144, AE144&lt;&gt;""), AE144, IF(AND($C141=$C145, AE145&lt;&gt;""), AE145, "")))))</f>
        <v>Language of Unpublished Justification Description of MG-NonPublishedInformation under ND-LotAwardCriterionNumberComplicatedUnpublish</v>
      </c>
    </row>
    <row r="142">
      <c r="A142" s="85" t="b">
        <f t="shared" si="1"/>
        <v>0</v>
      </c>
      <c r="B142" s="90" t="str">
        <f>IF(AND(TMInput!A142="",$C142&lt;&gt;""),B141,TMInput!A142)</f>
        <v>ND-LotAwardCriterionNumberComplicatedUnpublish.rml.ttl</v>
      </c>
      <c r="C142" s="90" t="str">
        <f>TMInput!B142</f>
        <v>tedm:MG-NonPublishedInformation-ND-LotAwardCriterionNumberComplicatedUnpublish</v>
      </c>
      <c r="D142" s="85" t="str">
        <f>IF(TMInput!C142&lt;&gt;"", TMInput!C142, IF(AND($C142=$C143, D143&lt;&gt;""), D143, IF(AND($C142=$C144, D144&lt;&gt;""), D144, IF(AND($C142=$C145, D145&lt;&gt;""), D145, IF(AND($C142=$C146, D146&lt;&gt;""), D146, "")))))</f>
        <v>MG-NonPublishedInformation</v>
      </c>
      <c r="E142" s="90" t="str">
        <f>IF(TMInput!D142&lt;&gt;"",TMInput!D142,IF(AND($C142=$C143, E143&lt;&gt;""),E143, IF(AND($C142=$C144, E144&lt;&gt;""), E144,"")))</f>
        <v/>
      </c>
      <c r="F142" s="90" t="str">
        <f>IF(TMInput!E142&lt;&gt;"",TMInput!E142,IF(AND($C142=$C143, F143&lt;&gt;""),F143, IF(AND($C142=$C144, F144&lt;&gt;""), F144,"")))</f>
        <v/>
      </c>
      <c r="G142" s="85" t="str">
        <f>IF(TMInput!F142&lt;&gt;"",TMInput!F142,IF(AND($C142=$C143, G143&lt;&gt;""),G143, IF(AND($C142=$C144, G144&lt;&gt;""), G144,"")))</f>
        <v/>
      </c>
      <c r="H142" s="87" t="str">
        <f>TMInput!G142</f>
        <v>1.4</v>
      </c>
      <c r="I142" s="87" t="str">
        <f>TMInput!H142</f>
        <v/>
      </c>
      <c r="J142" s="90" t="str">
        <f>IF(TMInput!$A142="",J141,TMInput!I142)</f>
        <v/>
      </c>
      <c r="K142" s="85" t="str">
        <f>IF(TMInput!J142&lt;&gt;"",TMInput!J142,IF(AND($C142=$C143, K143&lt;&gt;""),K143, IF(AND($C142=$C144, K144&lt;&gt;""), K144,"")))</f>
        <v>MG-AwardEvaluationTerm-isSubjectToTerm-Lot</v>
      </c>
      <c r="L142" s="85" t="str">
        <f>IF(TMInput!K142&lt;&gt;"",TMInput!K142,IF(AND($C142=$C143, L143&lt;&gt;""),L143, IF(AND($C142=$C144, L144&lt;&gt;""), L144,"")))</f>
        <v>ND-LotAwardCriteria</v>
      </c>
      <c r="M142" s="90" t="str">
        <f>IF(TMInput!L142&lt;&gt;"",TMInput!L142,IF(AND($C142=$C143, M143&lt;&gt;""),M143, IF(AND($C142=$C144, M144&lt;&gt;""), M144,"")))</f>
        <v>ND-LotAwardCriterionNumberComplicatedUnpublish (concernsMaskedObject)</v>
      </c>
      <c r="N142" s="90" t="str">
        <f>IF(TMInput!M142&lt;&gt;"",TMInput!M142,IF(AND($C142=$C143, N143&lt;&gt;""),N143, IF(AND($C142=$C144, N144&lt;&gt;""), N144,"")))</f>
        <v>Connection from NonPublishedInformation to AwardEvaluationTerm under MG-AwardEvaluationTerm-isSubjectToTerm-Lot_ND-LotAwardCriteria</v>
      </c>
      <c r="O142" s="90" t="str">
        <f>IF(TMInput!N142&lt;&gt;"",TMInput!N142,IF(AND($C142=$C143, O143&lt;&gt;""),O143, IF(AND($C142=$C144, O144&lt;&gt;""), O144,"")))</f>
        <v>tedm:MG-AwardEvaluationTerm-isSubjectToTerm-Lot_ND-LotAwardCriteria</v>
      </c>
      <c r="P142" s="85" t="str">
        <f>IF(TMInput!O142&lt;&gt;"",TMInput!O142,IF(AND($C142=$C143, P143&lt;&gt;""),P143, IF(AND($C142=$C144, P144&lt;&gt;""), P144,"")))</f>
        <v>ext:UBLExtensions/ext:UBLExtension/ext:ExtensionContent/efext:EformsExtension/efac:FieldsPrivacy</v>
      </c>
      <c r="Q142" s="90" t="str">
        <f>IF(TMInput!P142&lt;&gt;"",TMInput!P142,IF(AND($C142=$C143, Q143&lt;&gt;""),Q143, IF(AND($C142=$C144, Q144&lt;&gt;""), Q144,"")))</f>
        <v>../../../../..</v>
      </c>
      <c r="R142" s="90" t="str">
        <f>IF(TMInput!Q142&lt;&gt;"", TMInput!Q142, IF(AND(OR($C142&amp;$H142=$C143&amp;$H143, $C142&amp;$I142=$C143&amp;$I143), R143&lt;&gt;""), R143, IF(AND(OR($C142&amp;$H142=$C144&amp;$H144, $C142&amp;$I142=$C144&amp;$I144), R144&lt;&gt;""), R144, IF(AND(OR($C142&amp;$H142=$C145&amp;$H145, $C142&amp;$I142=$C145&amp;$I145), R145&lt;&gt;""), R145, IF(AND(OR($C142&amp;$H142=$C146&amp;$H146, $C142&amp;$I142=$C146&amp;$I146), R146&lt;&gt;""), R146, "")))))</f>
        <v>BT-195(BT-543)-Lot</v>
      </c>
      <c r="S142" s="90" t="str">
        <f>IF(TMInput!R142&lt;&gt;"", TMInput!R142, IF(AND(OR($C142&amp;$H142=$C143&amp;$H143, $C142&amp;$I142=$C143&amp;$I143), S143&lt;&gt;""), S143, IF(AND(OR($C142&amp;$H142=$C144&amp;$H144, $C142&amp;$I142=$C144&amp;$I144), S144&lt;&gt;""), S144, IF(AND(OR($C142&amp;$H142=$C145&amp;$H145, $C142&amp;$I142=$C145&amp;$I145), S145&lt;&gt;""), S145, IF(AND(OR($C142&amp;$H142=$C146&amp;$H146, $C142&amp;$I142=$C146&amp;$I146), S146&lt;&gt;""), S146, "")))))</f>
        <v>The field BT-195(BT-543)-Lot, Unpublished Identifier, specifies information to generate the URI of the masked property</v>
      </c>
      <c r="T142" s="90" t="str">
        <f>IF(TMInput!S142&lt;&gt;"", TMInput!S142, IF(AND(OR($C142&amp;$H142=$C143&amp;$H143, $C142&amp;$I142=$C143&amp;$I143), T143&lt;&gt;""), T143, IF(AND(OR($C142&amp;$H142=$C144&amp;$H144, $C142&amp;$I142=$C144&amp;$I144), T144&lt;&gt;""), T144, IF(AND(OR($C142&amp;$H142=$C145&amp;$H145, $C142&amp;$I142=$C145&amp;$I145), T145&lt;&gt;""), T145, IF(AND(OR($C142&amp;$H142=$C146&amp;$H146, $C142&amp;$I142=$C146&amp;$I146), T146&lt;&gt;""), T146, "")))))</f>
        <v>efbc:FieldIdentifierCode/text() = 'awa-cri-com'</v>
      </c>
      <c r="U142" s="92" t="str">
        <f>IF(TMInput!T142&lt;&gt;"", TMInput!T142, IF(AND($C142=$C143, U143&lt;&gt;""), U143, IF(AND($C142=$C144, U144&lt;&gt;""), U144, IF(AND($C142=$C145, U145&lt;&gt;""), U145, IF(AND($C142=$C146, U146&lt;&gt;""), U146, "")))))</f>
        <v>http://data.europa.eu/a4g/ontology#hasAwardCriteriaEvaluationFormula</v>
      </c>
      <c r="V142" s="90" t="str">
        <f>IF(TMInput!U142&lt;&gt;"", TMInput!U142, IF(AND($C142=$C143, V143&lt;&gt;""), V143, IF(AND($C142=$C144, V144&lt;&gt;""), V144, IF(AND($C142=$C145, V145&lt;&gt;""), V145, IF(AND($C142=$C146, V146&lt;&gt;""), V146, "")))))</f>
        <v>BT-197(BT-543)-Lot</v>
      </c>
      <c r="W142" s="90" t="str">
        <f>IF(TMInput!V142&lt;&gt;"", TMInput!V142, IF(AND($C142=$C143, W143&lt;&gt;""), W143, IF(AND($C142=$C144, W144&lt;&gt;""), W144, IF(AND($C142=$C145, W145&lt;&gt;""), W145, IF(AND($C142=$C146, W146&lt;&gt;""), W146, "")))))</f>
        <v>In BT-197(BT-543)-Lot, Unpublished Justification Code, we link to the at-voc:non-publication-justification controlled list</v>
      </c>
      <c r="X142" s="90" t="str">
        <f>IF(TMInput!W142&lt;&gt;"", TMInput!W142, IF(AND($C142=$C143, X143&lt;&gt;""), X143, IF(AND($C142=$C144, X144&lt;&gt;""), X144, IF(AND($C142=$C145, X145&lt;&gt;""), X145, IF(AND($C142=$C146, X146&lt;&gt;""), X146, "")))))</f>
        <v>BT-198(BT-543)-Lot</v>
      </c>
      <c r="Y142" s="90" t="str">
        <f>IF(TMInput!X142&lt;&gt;"", TMInput!X142, IF(AND($C142=$C143, Y143&lt;&gt;""), Y143, IF(AND($C142=$C144, Y144&lt;&gt;""), Y144, IF(AND($C142=$C145, Y145&lt;&gt;""), Y145, IF(AND($C142=$C146, Y146&lt;&gt;""), Y146, "")))))</f>
        <v>Unpublished Accessibility Date (Unpublished Access Date below SDK 1.6)</v>
      </c>
      <c r="Z142" s="90" t="str">
        <f>IF(TMInput!Y142&lt;&gt;"", TMInput!Y142, IF(AND($C142=$C143, Z143&lt;&gt;""), Z143, IF(AND($C142=$C144, Z144&lt;&gt;""), Z144, IF(AND($C142=$C145, Z145&lt;&gt;""), Z145, IF(AND($C142=$C146, Z146&lt;&gt;""), Z146, "")))))</f>
        <v>tedm:MG-langString-hasConfidentialityJustification--NonPublishedInformation-ND-LotAwardCriterionNumberComplicatedUnpublish</v>
      </c>
      <c r="AA142" s="90" t="str">
        <f>IF(TMInput!Z142&lt;&gt;"", TMInput!Z142, IF(AND($C142=$C143, AA143&lt;&gt;""), AA143, IF(AND($C142=$C144, AA144&lt;&gt;""), AA144, IF(AND($C142=$C145, AA145&lt;&gt;""), AA145, IF(AND($C142=$C146, AA146&lt;&gt;""), AA146, "")))))</f>
        <v/>
      </c>
      <c r="AB142" s="90" t="str">
        <f>IF(TMInput!AA142&lt;&gt;"", TMInput!AA142, IF(AND($C142=$C143, AB143&lt;&gt;""), AB143, IF(AND($C142=$C144, AB144&lt;&gt;""), AB144, IF(AND($C142=$C145, AB145&lt;&gt;""), AB145, IF(AND($C142=$C146, AB146&lt;&gt;""), AB146, "")))))</f>
        <v>BT-196(BT-543)-Lot</v>
      </c>
      <c r="AC142" s="90" t="str">
        <f>IF(TMInput!AB142&lt;&gt;"", TMInput!AB142, IF(AND($C142=$C143, AC143&lt;&gt;""), AC143, IF(AND($C142=$C144, AC144&lt;&gt;""), AC144, IF(AND($C142=$C145, AC145&lt;&gt;""), AC145, IF(AND($C142=$C146, AC146&lt;&gt;""), AC146, "")))))</f>
        <v>Unpublished Justification Description of MG-NonPublishedInformation under ND-LotAwardCriterionNumberComplicatedUnpublish</v>
      </c>
      <c r="AD142" s="90" t="str">
        <f>IF(TMInput!AC142&lt;&gt;"", TMInput!AC142, IF(AND($C142=$C143, AD143&lt;&gt;""), AD143, IF(AND($C142=$C144, AD144&lt;&gt;""), AD144, IF(AND($C142=$C145, AD145&lt;&gt;""), AD145, IF(AND($C142=$C146, AD146&lt;&gt;""), AD146, "")))))</f>
        <v>BT-196(BT-543)-Lot-Language</v>
      </c>
      <c r="AE142" s="90" t="str">
        <f>IF(TMInput!AD142&lt;&gt;"", TMInput!AD142, IF(AND($C142=$C143, AE143&lt;&gt;""), AE143, IF(AND($C142=$C144, AE144&lt;&gt;""), AE144, IF(AND($C142=$C145, AE145&lt;&gt;""), AE145, IF(AND($C142=$C146, AE146&lt;&gt;""), AE146, "")))))</f>
        <v>Language of Unpublished Justification Description of MG-NonPublishedInformation under ND-LotAwardCriterionNumberComplicatedUnpublish</v>
      </c>
    </row>
    <row r="143">
      <c r="A143" s="85" t="b">
        <f t="shared" si="1"/>
        <v>0</v>
      </c>
      <c r="B143" s="90" t="str">
        <f>IF(AND(TMInput!A143="",$C143&lt;&gt;""),B142,TMInput!A143)</f>
        <v>ND-LotAwardCriterionNumberComplicatedUnpublish.rml.ttl</v>
      </c>
      <c r="C143" s="90" t="str">
        <f>TMInput!B143</f>
        <v>tedm:MG-NonPublishedInformation-ND-LotAwardCriterionNumberComplicatedUnpublish</v>
      </c>
      <c r="D143" s="85" t="str">
        <f>IF(TMInput!C143&lt;&gt;"", TMInput!C143, IF(AND($C143=$C144, D144&lt;&gt;""), D144, IF(AND($C143=$C145, D145&lt;&gt;""), D145, IF(AND($C143=$C146, D146&lt;&gt;""), D146, IF(AND($C143=$C147, D147&lt;&gt;""), D147, "")))))</f>
        <v>MG-NonPublishedInformation</v>
      </c>
      <c r="E143" s="90" t="str">
        <f>IF(TMInput!D143&lt;&gt;"",TMInput!D143,IF(AND($C143=$C144, E144&lt;&gt;""),E144, IF(AND($C143=$C145, E145&lt;&gt;""), E145,"")))</f>
        <v/>
      </c>
      <c r="F143" s="90" t="str">
        <f>IF(TMInput!E143&lt;&gt;"",TMInput!E143,IF(AND($C143=$C144, F144&lt;&gt;""),F144, IF(AND($C143=$C145, F145&lt;&gt;""), F145,"")))</f>
        <v/>
      </c>
      <c r="G143" s="85" t="str">
        <f>IF(TMInput!F143&lt;&gt;"",TMInput!F143,IF(AND($C143=$C144, G144&lt;&gt;""),G144, IF(AND($C143=$C145, G145&lt;&gt;""), G145,"")))</f>
        <v/>
      </c>
      <c r="H143" s="87" t="str">
        <f>TMInput!G143</f>
        <v>1.4</v>
      </c>
      <c r="I143" s="87" t="str">
        <f>TMInput!H143</f>
        <v/>
      </c>
      <c r="J143" s="90" t="str">
        <f>IF(TMInput!$A143="",J142,TMInput!I143)</f>
        <v/>
      </c>
      <c r="K143" s="85" t="str">
        <f>IF(TMInput!J143&lt;&gt;"",TMInput!J143,IF(AND($C143=$C144, K144&lt;&gt;""),K144, IF(AND($C143=$C145, K145&lt;&gt;""), K145,"")))</f>
        <v/>
      </c>
      <c r="L143" s="85" t="str">
        <f>IF(TMInput!K143&lt;&gt;"",TMInput!K143,IF(AND($C143=$C144, L144&lt;&gt;""),L144, IF(AND($C143=$C145, L145&lt;&gt;""), L145,"")))</f>
        <v/>
      </c>
      <c r="M143" s="90" t="str">
        <f>IF(TMInput!L143&lt;&gt;"",TMInput!L143,IF(AND($C143=$C144, M144&lt;&gt;""),M144, IF(AND($C143=$C145, M145&lt;&gt;""), M145,"")))</f>
        <v/>
      </c>
      <c r="N143" s="90" t="str">
        <f>IF(TMInput!M143&lt;&gt;"",TMInput!M143,IF(AND($C143=$C144, N144&lt;&gt;""),N144, IF(AND($C143=$C145, N145&lt;&gt;""), N145,"")))</f>
        <v/>
      </c>
      <c r="O143" s="90" t="str">
        <f>IF(TMInput!N143&lt;&gt;"",TMInput!N143,IF(AND($C143=$C144, O144&lt;&gt;""),O144, IF(AND($C143=$C145, O145&lt;&gt;""), O145,"")))</f>
        <v/>
      </c>
      <c r="P143" s="85" t="str">
        <f>IF(TMInput!O143&lt;&gt;"",TMInput!O143,IF(AND($C143=$C144, P144&lt;&gt;""),P144, IF(AND($C143=$C145, P145&lt;&gt;""), P145,"")))</f>
        <v/>
      </c>
      <c r="Q143" s="90" t="str">
        <f>IF(TMInput!P143&lt;&gt;"",TMInput!P143,IF(AND($C143=$C144, Q144&lt;&gt;""),Q144, IF(AND($C143=$C145, Q145&lt;&gt;""), Q145,"")))</f>
        <v/>
      </c>
      <c r="R143" s="90" t="str">
        <f>IF(TMInput!Q143&lt;&gt;"", TMInput!Q143, IF(AND(OR($C143&amp;$H143=$C144&amp;$H144, $C143&amp;$I143=$C144&amp;$I144), R144&lt;&gt;""), R144, IF(AND(OR($C143&amp;$H143=$C145&amp;$H145, $C143&amp;$I143=$C145&amp;$I145), R145&lt;&gt;""), R145, IF(AND(OR($C143&amp;$H143=$C146&amp;$H146, $C143&amp;$I143=$C146&amp;$I146), R146&lt;&gt;""), R146, IF(AND(OR($C143&amp;$H143=$C147&amp;$H147, $C143&amp;$I143=$C147&amp;$I147), R147&lt;&gt;""), R147, "")))))</f>
        <v>BT-195(BT-543)-Lot</v>
      </c>
      <c r="S143" s="90" t="str">
        <f>IF(TMInput!R143&lt;&gt;"", TMInput!R143, IF(AND(OR($C143&amp;$H143=$C144&amp;$H144, $C143&amp;$I143=$C144&amp;$I144), S144&lt;&gt;""), S144, IF(AND(OR($C143&amp;$H143=$C145&amp;$H145, $C143&amp;$I143=$C145&amp;$I145), S145&lt;&gt;""), S145, IF(AND(OR($C143&amp;$H143=$C146&amp;$H146, $C143&amp;$I143=$C146&amp;$I146), S146&lt;&gt;""), S146, IF(AND(OR($C143&amp;$H143=$C147&amp;$H147, $C143&amp;$I143=$C147&amp;$I147), S147&lt;&gt;""), S147, "")))))</f>
        <v>The field BT-195(BT-543)-Lot, Unpublished Identifier, specifies information to generate the URI of the masked property</v>
      </c>
      <c r="T143" s="90" t="str">
        <f>IF(TMInput!S143&lt;&gt;"", TMInput!S143, IF(AND(OR($C143&amp;$H143=$C144&amp;$H144, $C143&amp;$I143=$C144&amp;$I144), T144&lt;&gt;""), T144, IF(AND(OR($C143&amp;$H143=$C145&amp;$H145, $C143&amp;$I143=$C145&amp;$I145), T145&lt;&gt;""), T145, IF(AND(OR($C143&amp;$H143=$C146&amp;$H146, $C143&amp;$I143=$C146&amp;$I146), T146&lt;&gt;""), T146, IF(AND(OR($C143&amp;$H143=$C147&amp;$H147, $C143&amp;$I143=$C147&amp;$I147), T147&lt;&gt;""), T147, "")))))</f>
        <v>efbc:FieldIdentifierCode/text() = 'awa-cri-com'</v>
      </c>
      <c r="U143" s="92" t="str">
        <f>IF(TMInput!T143&lt;&gt;"", TMInput!T143, IF(AND($C143=$C144, U144&lt;&gt;""), U144, IF(AND($C143=$C145, U145&lt;&gt;""), U145, IF(AND($C143=$C146, U146&lt;&gt;""), U146, IF(AND($C143=$C147, U147&lt;&gt;""), U147, "")))))</f>
        <v>http://data.europa.eu/a4g/ontology#hasAwardCriteriaEvaluationFormula</v>
      </c>
      <c r="V143" s="90" t="str">
        <f>IF(TMInput!U143&lt;&gt;"", TMInput!U143, IF(AND($C143=$C144, V144&lt;&gt;""), V144, IF(AND($C143=$C145, V145&lt;&gt;""), V145, IF(AND($C143=$C146, V146&lt;&gt;""), V146, IF(AND($C143=$C147, V147&lt;&gt;""), V147, "")))))</f>
        <v>BT-197(BT-543)-Lot</v>
      </c>
      <c r="W143" s="90" t="str">
        <f>IF(TMInput!V143&lt;&gt;"", TMInput!V143, IF(AND($C143=$C144, W144&lt;&gt;""), W144, IF(AND($C143=$C145, W145&lt;&gt;""), W145, IF(AND($C143=$C146, W146&lt;&gt;""), W146, IF(AND($C143=$C147, W147&lt;&gt;""), W147, "")))))</f>
        <v>In BT-197(BT-543)-Lot, Unpublished Justification Code, we link to the at-voc:non-publication-justification controlled list</v>
      </c>
      <c r="X143" s="90" t="str">
        <f>IF(TMInput!W143&lt;&gt;"", TMInput!W143, IF(AND($C143=$C144, X144&lt;&gt;""), X144, IF(AND($C143=$C145, X145&lt;&gt;""), X145, IF(AND($C143=$C146, X146&lt;&gt;""), X146, IF(AND($C143=$C147, X147&lt;&gt;""), X147, "")))))</f>
        <v>BT-198(BT-543)-Lot</v>
      </c>
      <c r="Y143" s="90" t="str">
        <f>IF(TMInput!X143&lt;&gt;"", TMInput!X143, IF(AND($C143=$C144, Y144&lt;&gt;""), Y144, IF(AND($C143=$C145, Y145&lt;&gt;""), Y145, IF(AND($C143=$C146, Y146&lt;&gt;""), Y146, IF(AND($C143=$C147, Y147&lt;&gt;""), Y147, "")))))</f>
        <v>Unpublished Accessibility Date (Unpublished Access Date below SDK 1.6)</v>
      </c>
      <c r="Z143" s="90" t="str">
        <f>IF(TMInput!Y143&lt;&gt;"", TMInput!Y143, IF(AND($C143=$C144, Z144&lt;&gt;""), Z144, IF(AND($C143=$C145, Z145&lt;&gt;""), Z145, IF(AND($C143=$C146, Z146&lt;&gt;""), Z146, IF(AND($C143=$C147, Z147&lt;&gt;""), Z147, "")))))</f>
        <v>tedm:MG-langString-hasConfidentialityJustification--NonPublishedInformation-ND-LotAwardCriterionNumberComplicatedUnpublish</v>
      </c>
      <c r="AA143" s="90" t="str">
        <f>IF(TMInput!Z143&lt;&gt;"", TMInput!Z143, IF(AND($C143=$C144, AA144&lt;&gt;""), AA144, IF(AND($C143=$C145, AA145&lt;&gt;""), AA145, IF(AND($C143=$C146, AA146&lt;&gt;""), AA146, IF(AND($C143=$C147, AA147&lt;&gt;""), AA147, "")))))</f>
        <v/>
      </c>
      <c r="AB143" s="90" t="str">
        <f>IF(TMInput!AA143&lt;&gt;"", TMInput!AA143, IF(AND($C143=$C144, AB144&lt;&gt;""), AB144, IF(AND($C143=$C145, AB145&lt;&gt;""), AB145, IF(AND($C143=$C146, AB146&lt;&gt;""), AB146, IF(AND($C143=$C147, AB147&lt;&gt;""), AB147, "")))))</f>
        <v>BT-196(BT-543)-Lot</v>
      </c>
      <c r="AC143" s="90" t="str">
        <f>IF(TMInput!AB143&lt;&gt;"", TMInput!AB143, IF(AND($C143=$C144, AC144&lt;&gt;""), AC144, IF(AND($C143=$C145, AC145&lt;&gt;""), AC145, IF(AND($C143=$C146, AC146&lt;&gt;""), AC146, IF(AND($C143=$C147, AC147&lt;&gt;""), AC147, "")))))</f>
        <v>Unpublished Justification Description of MG-NonPublishedInformation under ND-LotAwardCriterionNumberComplicatedUnpublish</v>
      </c>
      <c r="AD143" s="90" t="str">
        <f>IF(TMInput!AC143&lt;&gt;"", TMInput!AC143, IF(AND($C143=$C144, AD144&lt;&gt;""), AD144, IF(AND($C143=$C145, AD145&lt;&gt;""), AD145, IF(AND($C143=$C146, AD146&lt;&gt;""), AD146, IF(AND($C143=$C147, AD147&lt;&gt;""), AD147, "")))))</f>
        <v>BT-196(BT-543)-Lot-Language</v>
      </c>
      <c r="AE143" s="90" t="str">
        <f>IF(TMInput!AD143&lt;&gt;"", TMInput!AD143, IF(AND($C143=$C144, AE144&lt;&gt;""), AE144, IF(AND($C143=$C145, AE145&lt;&gt;""), AE145, IF(AND($C143=$C146, AE146&lt;&gt;""), AE146, IF(AND($C143=$C147, AE147&lt;&gt;""), AE147, "")))))</f>
        <v>Language of Unpublished Justification Description of MG-NonPublishedInformation under ND-LotAwardCriterionNumberComplicatedUnpublish</v>
      </c>
    </row>
    <row r="144">
      <c r="A144" s="85" t="b">
        <f t="shared" si="1"/>
        <v>0</v>
      </c>
      <c r="B144" s="90" t="str">
        <f>IF(AND(TMInput!A144="",$C144&lt;&gt;""),B143,TMInput!A144)</f>
        <v>ND-LotAwardCriterionNumberComplicatedUnpublish.rml.ttl</v>
      </c>
      <c r="C144" s="90" t="str">
        <f>TMInput!B144</f>
        <v>tedm:MG-NonPublishedInformation-ND-LotAwardCriterionNumberComplicatedUnpublish</v>
      </c>
      <c r="D144" s="85" t="str">
        <f>IF(TMInput!C144&lt;&gt;"", TMInput!C144, IF(AND($C144=$C145, D145&lt;&gt;""), D145, IF(AND($C144=$C146, D146&lt;&gt;""), D146, IF(AND($C144=$C147, D147&lt;&gt;""), D147, IF(AND($C144=$C148, D148&lt;&gt;""), D148, "")))))</f>
        <v/>
      </c>
      <c r="E144" s="90" t="str">
        <f>IF(TMInput!D144&lt;&gt;"",TMInput!D144,IF(AND($C144=$C145, E145&lt;&gt;""),E145, IF(AND($C144=$C146, E146&lt;&gt;""), E146,"")))</f>
        <v/>
      </c>
      <c r="F144" s="90" t="str">
        <f>IF(TMInput!E144&lt;&gt;"",TMInput!E144,IF(AND($C144=$C145, F145&lt;&gt;""),F145, IF(AND($C144=$C146, F146&lt;&gt;""), F146,"")))</f>
        <v/>
      </c>
      <c r="G144" s="85" t="str">
        <f>IF(TMInput!F144&lt;&gt;"",TMInput!F144,IF(AND($C144=$C145, G145&lt;&gt;""),G145, IF(AND($C144=$C146, G146&lt;&gt;""), G146,"")))</f>
        <v/>
      </c>
      <c r="H144" s="87" t="str">
        <f>TMInput!G144</f>
        <v>1.4</v>
      </c>
      <c r="I144" s="87" t="str">
        <f>TMInput!H144</f>
        <v/>
      </c>
      <c r="J144" s="90" t="str">
        <f>IF(TMInput!$A144="",J143,TMInput!I144)</f>
        <v/>
      </c>
      <c r="K144" s="85" t="str">
        <f>IF(TMInput!J144&lt;&gt;"",TMInput!J144,IF(AND($C144=$C145, K145&lt;&gt;""),K145, IF(AND($C144=$C146, K146&lt;&gt;""), K146,"")))</f>
        <v/>
      </c>
      <c r="L144" s="85" t="str">
        <f>IF(TMInput!K144&lt;&gt;"",TMInput!K144,IF(AND($C144=$C145, L145&lt;&gt;""),L145, IF(AND($C144=$C146, L146&lt;&gt;""), L146,"")))</f>
        <v/>
      </c>
      <c r="M144" s="90" t="str">
        <f>IF(TMInput!L144&lt;&gt;"",TMInput!L144,IF(AND($C144=$C145, M145&lt;&gt;""),M145, IF(AND($C144=$C146, M146&lt;&gt;""), M146,"")))</f>
        <v/>
      </c>
      <c r="N144" s="90" t="str">
        <f>IF(TMInput!M144&lt;&gt;"",TMInput!M144,IF(AND($C144=$C145, N145&lt;&gt;""),N145, IF(AND($C144=$C146, N146&lt;&gt;""), N146,"")))</f>
        <v/>
      </c>
      <c r="O144" s="90" t="str">
        <f>IF(TMInput!N144&lt;&gt;"",TMInput!N144,IF(AND($C144=$C145, O145&lt;&gt;""),O145, IF(AND($C144=$C146, O146&lt;&gt;""), O146,"")))</f>
        <v/>
      </c>
      <c r="P144" s="85" t="str">
        <f>IF(TMInput!O144&lt;&gt;"",TMInput!O144,IF(AND($C144=$C145, P145&lt;&gt;""),P145, IF(AND($C144=$C146, P146&lt;&gt;""), P146,"")))</f>
        <v/>
      </c>
      <c r="Q144" s="90" t="str">
        <f>IF(TMInput!P144&lt;&gt;"",TMInput!P144,IF(AND($C144=$C145, Q145&lt;&gt;""),Q145, IF(AND($C144=$C146, Q146&lt;&gt;""), Q146,"")))</f>
        <v/>
      </c>
      <c r="R144" s="90" t="str">
        <f>IF(TMInput!Q144&lt;&gt;"", TMInput!Q144, IF(AND(OR($C144&amp;$H144=$C145&amp;$H145, $C144&amp;$I144=$C145&amp;$I145), R145&lt;&gt;""), R145, IF(AND(OR($C144&amp;$H144=$C146&amp;$H146, $C144&amp;$I144=$C146&amp;$I146), R146&lt;&gt;""), R146, IF(AND(OR($C144&amp;$H144=$C147&amp;$H147, $C144&amp;$I144=$C147&amp;$I147), R147&lt;&gt;""), R147, IF(AND(OR($C144&amp;$H144=$C148&amp;$H148, $C144&amp;$I144=$C148&amp;$I148), R148&lt;&gt;""), R148, "")))))</f>
        <v/>
      </c>
      <c r="S144" s="90" t="str">
        <f>IF(TMInput!R144&lt;&gt;"", TMInput!R144, IF(AND(OR($C144&amp;$H144=$C145&amp;$H145, $C144&amp;$I144=$C145&amp;$I145), S145&lt;&gt;""), S145, IF(AND(OR($C144&amp;$H144=$C146&amp;$H146, $C144&amp;$I144=$C146&amp;$I146), S146&lt;&gt;""), S146, IF(AND(OR($C144&amp;$H144=$C147&amp;$H147, $C144&amp;$I144=$C147&amp;$I147), S147&lt;&gt;""), S147, IF(AND(OR($C144&amp;$H144=$C148&amp;$H148, $C144&amp;$I144=$C148&amp;$I148), S148&lt;&gt;""), S148, "")))))</f>
        <v/>
      </c>
      <c r="T144" s="90" t="str">
        <f>IF(TMInput!S144&lt;&gt;"", TMInput!S144, IF(AND(OR($C144&amp;$H144=$C145&amp;$H145, $C144&amp;$I144=$C145&amp;$I145), T145&lt;&gt;""), T145, IF(AND(OR($C144&amp;$H144=$C146&amp;$H146, $C144&amp;$I144=$C146&amp;$I146), T146&lt;&gt;""), T146, IF(AND(OR($C144&amp;$H144=$C147&amp;$H147, $C144&amp;$I144=$C147&amp;$I147), T147&lt;&gt;""), T147, IF(AND(OR($C144&amp;$H144=$C148&amp;$H148, $C144&amp;$I144=$C148&amp;$I148), T148&lt;&gt;""), T148, "")))))</f>
        <v/>
      </c>
      <c r="U144" s="90" t="str">
        <f>IF(TMInput!T144&lt;&gt;"", TMInput!T144, IF(AND($C144=$C145, U145&lt;&gt;""), U145, IF(AND($C144=$C146, U146&lt;&gt;""), U146, IF(AND($C144=$C147, U147&lt;&gt;""), U147, IF(AND($C144=$C148, U148&lt;&gt;""), U148, "")))))</f>
        <v/>
      </c>
      <c r="V144" s="90" t="str">
        <f>IF(TMInput!U144&lt;&gt;"", TMInput!U144, IF(AND($C144=$C145, V145&lt;&gt;""), V145, IF(AND($C144=$C146, V146&lt;&gt;""), V146, IF(AND($C144=$C147, V147&lt;&gt;""), V147, IF(AND($C144=$C148, V148&lt;&gt;""), V148, "")))))</f>
        <v>BT-197(BT-543)-Lot</v>
      </c>
      <c r="W144" s="90" t="str">
        <f>IF(TMInput!V144&lt;&gt;"", TMInput!V144, IF(AND($C144=$C145, W145&lt;&gt;""), W145, IF(AND($C144=$C146, W146&lt;&gt;""), W146, IF(AND($C144=$C147, W147&lt;&gt;""), W147, IF(AND($C144=$C148, W148&lt;&gt;""), W148, "")))))</f>
        <v>In BT-197(BT-543)-Lot, Unpublished Justification Code, we link to the at-voc:non-publication-justification controlled list</v>
      </c>
      <c r="X144" s="90" t="str">
        <f>IF(TMInput!W144&lt;&gt;"", TMInput!W144, IF(AND($C144=$C145, X145&lt;&gt;""), X145, IF(AND($C144=$C146, X146&lt;&gt;""), X146, IF(AND($C144=$C147, X147&lt;&gt;""), X147, IF(AND($C144=$C148, X148&lt;&gt;""), X148, "")))))</f>
        <v>BT-198(BT-543)-Lot</v>
      </c>
      <c r="Y144" s="90" t="str">
        <f>IF(TMInput!X144&lt;&gt;"", TMInput!X144, IF(AND($C144=$C145, Y145&lt;&gt;""), Y145, IF(AND($C144=$C146, Y146&lt;&gt;""), Y146, IF(AND($C144=$C147, Y147&lt;&gt;""), Y147, IF(AND($C144=$C148, Y148&lt;&gt;""), Y148, "")))))</f>
        <v>Unpublished Accessibility Date (Unpublished Access Date below SDK 1.6)</v>
      </c>
      <c r="Z144" s="90" t="str">
        <f>IF(TMInput!Y144&lt;&gt;"", TMInput!Y144, IF(AND($C144=$C145, Z145&lt;&gt;""), Z145, IF(AND($C144=$C146, Z146&lt;&gt;""), Z146, IF(AND($C144=$C147, Z147&lt;&gt;""), Z147, IF(AND($C144=$C148, Z148&lt;&gt;""), Z148, "")))))</f>
        <v>tedm:MG-langString-hasConfidentialityJustification--NonPublishedInformation-ND-LotAwardCriterionNumberComplicatedUnpublish</v>
      </c>
      <c r="AA144" s="90" t="str">
        <f>IF(TMInput!Z144&lt;&gt;"", TMInput!Z144, IF(AND($C144=$C145, AA145&lt;&gt;""), AA145, IF(AND($C144=$C146, AA146&lt;&gt;""), AA146, IF(AND($C144=$C147, AA147&lt;&gt;""), AA147, IF(AND($C144=$C148, AA148&lt;&gt;""), AA148, "")))))</f>
        <v/>
      </c>
      <c r="AB144" s="90" t="str">
        <f>IF(TMInput!AA144&lt;&gt;"", TMInput!AA144, IF(AND($C144=$C145, AB145&lt;&gt;""), AB145, IF(AND($C144=$C146, AB146&lt;&gt;""), AB146, IF(AND($C144=$C147, AB147&lt;&gt;""), AB147, IF(AND($C144=$C148, AB148&lt;&gt;""), AB148, "")))))</f>
        <v>BT-196(BT-543)-Lot</v>
      </c>
      <c r="AC144" s="90" t="str">
        <f>IF(TMInput!AB144&lt;&gt;"", TMInput!AB144, IF(AND($C144=$C145, AC145&lt;&gt;""), AC145, IF(AND($C144=$C146, AC146&lt;&gt;""), AC146, IF(AND($C144=$C147, AC147&lt;&gt;""), AC147, IF(AND($C144=$C148, AC148&lt;&gt;""), AC148, "")))))</f>
        <v>Unpublished Justification Description of MG-NonPublishedInformation under ND-LotAwardCriterionNumberComplicatedUnpublish</v>
      </c>
      <c r="AD144" s="90" t="str">
        <f>IF(TMInput!AC144&lt;&gt;"", TMInput!AC144, IF(AND($C144=$C145, AD145&lt;&gt;""), AD145, IF(AND($C144=$C146, AD146&lt;&gt;""), AD146, IF(AND($C144=$C147, AD147&lt;&gt;""), AD147, IF(AND($C144=$C148, AD148&lt;&gt;""), AD148, "")))))</f>
        <v>BT-196(BT-543)-Lot-Language</v>
      </c>
      <c r="AE144" s="90" t="str">
        <f>IF(TMInput!AD144&lt;&gt;"", TMInput!AD144, IF(AND($C144=$C145, AE145&lt;&gt;""), AE145, IF(AND($C144=$C146, AE146&lt;&gt;""), AE146, IF(AND($C144=$C147, AE147&lt;&gt;""), AE147, IF(AND($C144=$C148, AE148&lt;&gt;""), AE148, "")))))</f>
        <v>Language of Unpublished Justification Description of MG-NonPublishedInformation under ND-LotAwardCriterionNumberComplicatedUnpublish</v>
      </c>
    </row>
    <row r="145">
      <c r="A145" s="85" t="b">
        <f t="shared" si="1"/>
        <v>0</v>
      </c>
      <c r="B145" s="90" t="str">
        <f>IF(AND(TMInput!A145="",$C145&lt;&gt;""),B144,TMInput!A145)</f>
        <v>ND-LotAwardCriterionNumberComplicatedUnpublish.rml.ttl</v>
      </c>
      <c r="C145" s="90" t="str">
        <f>TMInput!B145</f>
        <v>tedm:MG-NonPublishedInformation-ND-LotAwardCriterionNumberComplicatedUnpublish</v>
      </c>
      <c r="D145" s="85" t="str">
        <f>IF(TMInput!C145&lt;&gt;"", TMInput!C145, IF(AND($C145=$C146, D146&lt;&gt;""), D146, IF(AND($C145=$C147, D147&lt;&gt;""), D147, IF(AND($C145=$C148, D148&lt;&gt;""), D148, IF(AND($C145=$C149, D149&lt;&gt;""), D149, "")))))</f>
        <v/>
      </c>
      <c r="E145" s="90" t="str">
        <f>IF(TMInput!D145&lt;&gt;"",TMInput!D145,IF(AND($C145=$C146, E146&lt;&gt;""),E146, IF(AND($C145=$C147, E147&lt;&gt;""), E147,"")))</f>
        <v/>
      </c>
      <c r="F145" s="90" t="str">
        <f>IF(TMInput!E145&lt;&gt;"",TMInput!E145,IF(AND($C145=$C146, F146&lt;&gt;""),F146, IF(AND($C145=$C147, F147&lt;&gt;""), F147,"")))</f>
        <v/>
      </c>
      <c r="G145" s="85" t="str">
        <f>IF(TMInput!F145&lt;&gt;"",TMInput!F145,IF(AND($C145=$C146, G146&lt;&gt;""),G146, IF(AND($C145=$C147, G147&lt;&gt;""), G147,"")))</f>
        <v/>
      </c>
      <c r="H145" s="87" t="str">
        <f>TMInput!G145</f>
        <v>1.4</v>
      </c>
      <c r="I145" s="87" t="str">
        <f>TMInput!H145</f>
        <v/>
      </c>
      <c r="J145" s="90" t="str">
        <f>IF(TMInput!$A145="",J144,TMInput!I145)</f>
        <v/>
      </c>
      <c r="K145" s="85" t="str">
        <f>IF(TMInput!J145&lt;&gt;"",TMInput!J145,IF(AND($C145=$C146, K146&lt;&gt;""),K146, IF(AND($C145=$C147, K147&lt;&gt;""), K147,"")))</f>
        <v/>
      </c>
      <c r="L145" s="85" t="str">
        <f>IF(TMInput!K145&lt;&gt;"",TMInput!K145,IF(AND($C145=$C146, L146&lt;&gt;""),L146, IF(AND($C145=$C147, L147&lt;&gt;""), L147,"")))</f>
        <v/>
      </c>
      <c r="M145" s="90" t="str">
        <f>IF(TMInput!L145&lt;&gt;"",TMInput!L145,IF(AND($C145=$C146, M146&lt;&gt;""),M146, IF(AND($C145=$C147, M147&lt;&gt;""), M147,"")))</f>
        <v/>
      </c>
      <c r="N145" s="90" t="str">
        <f>IF(TMInput!M145&lt;&gt;"",TMInput!M145,IF(AND($C145=$C146, N146&lt;&gt;""),N146, IF(AND($C145=$C147, N147&lt;&gt;""), N147,"")))</f>
        <v/>
      </c>
      <c r="O145" s="90" t="str">
        <f>IF(TMInput!N145&lt;&gt;"",TMInput!N145,IF(AND($C145=$C146, O146&lt;&gt;""),O146, IF(AND($C145=$C147, O147&lt;&gt;""), O147,"")))</f>
        <v/>
      </c>
      <c r="P145" s="85" t="str">
        <f>IF(TMInput!O145&lt;&gt;"",TMInput!O145,IF(AND($C145=$C146, P146&lt;&gt;""),P146, IF(AND($C145=$C147, P147&lt;&gt;""), P147,"")))</f>
        <v/>
      </c>
      <c r="Q145" s="90" t="str">
        <f>IF(TMInput!P145&lt;&gt;"",TMInput!P145,IF(AND($C145=$C146, Q146&lt;&gt;""),Q146, IF(AND($C145=$C147, Q147&lt;&gt;""), Q147,"")))</f>
        <v/>
      </c>
      <c r="R145" s="90" t="str">
        <f>IF(TMInput!Q145&lt;&gt;"", TMInput!Q145, IF(AND(OR($C145&amp;$H145=$C146&amp;$H146, $C145&amp;$I145=$C146&amp;$I146), R146&lt;&gt;""), R146, IF(AND(OR($C145&amp;$H145=$C147&amp;$H147, $C145&amp;$I145=$C147&amp;$I147), R147&lt;&gt;""), R147, IF(AND(OR($C145&amp;$H145=$C148&amp;$H148, $C145&amp;$I145=$C148&amp;$I148), R148&lt;&gt;""), R148, IF(AND(OR($C145&amp;$H145=$C149&amp;$H149, $C145&amp;$I145=$C149&amp;$I149), R149&lt;&gt;""), R149, "")))))</f>
        <v/>
      </c>
      <c r="S145" s="90" t="str">
        <f>IF(TMInput!R145&lt;&gt;"", TMInput!R145, IF(AND(OR($C145&amp;$H145=$C146&amp;$H146, $C145&amp;$I145=$C146&amp;$I146), S146&lt;&gt;""), S146, IF(AND(OR($C145&amp;$H145=$C147&amp;$H147, $C145&amp;$I145=$C147&amp;$I147), S147&lt;&gt;""), S147, IF(AND(OR($C145&amp;$H145=$C148&amp;$H148, $C145&amp;$I145=$C148&amp;$I148), S148&lt;&gt;""), S148, IF(AND(OR($C145&amp;$H145=$C149&amp;$H149, $C145&amp;$I145=$C149&amp;$I149), S149&lt;&gt;""), S149, "")))))</f>
        <v/>
      </c>
      <c r="T145" s="90" t="str">
        <f>IF(TMInput!S145&lt;&gt;"", TMInput!S145, IF(AND(OR($C145&amp;$H145=$C146&amp;$H146, $C145&amp;$I145=$C146&amp;$I146), T146&lt;&gt;""), T146, IF(AND(OR($C145&amp;$H145=$C147&amp;$H147, $C145&amp;$I145=$C147&amp;$I147), T147&lt;&gt;""), T147, IF(AND(OR($C145&amp;$H145=$C148&amp;$H148, $C145&amp;$I145=$C148&amp;$I148), T148&lt;&gt;""), T148, IF(AND(OR($C145&amp;$H145=$C149&amp;$H149, $C145&amp;$I145=$C149&amp;$I149), T149&lt;&gt;""), T149, "")))))</f>
        <v/>
      </c>
      <c r="U145" s="90" t="str">
        <f>IF(TMInput!T145&lt;&gt;"", TMInput!T145, IF(AND($C145=$C146, U146&lt;&gt;""), U146, IF(AND($C145=$C147, U147&lt;&gt;""), U147, IF(AND($C145=$C148, U148&lt;&gt;""), U148, IF(AND($C145=$C149, U149&lt;&gt;""), U149, "")))))</f>
        <v/>
      </c>
      <c r="V145" s="90" t="str">
        <f>IF(TMInput!U145&lt;&gt;"", TMInput!U145, IF(AND($C145=$C146, V146&lt;&gt;""), V146, IF(AND($C145=$C147, V147&lt;&gt;""), V147, IF(AND($C145=$C148, V148&lt;&gt;""), V148, IF(AND($C145=$C149, V149&lt;&gt;""), V149, "")))))</f>
        <v>BT-197(BT-543)-Lot</v>
      </c>
      <c r="W145" s="90" t="str">
        <f>IF(TMInput!V145&lt;&gt;"", TMInput!V145, IF(AND($C145=$C146, W146&lt;&gt;""), W146, IF(AND($C145=$C147, W147&lt;&gt;""), W147, IF(AND($C145=$C148, W148&lt;&gt;""), W148, IF(AND($C145=$C149, W149&lt;&gt;""), W149, "")))))</f>
        <v>In BT-197(BT-543)-Lot, Unpublished Justification Code, we link to the at-voc:non-publication-justification controlled list</v>
      </c>
      <c r="X145" s="90" t="str">
        <f>IF(TMInput!W145&lt;&gt;"", TMInput!W145, IF(AND($C145=$C146, X146&lt;&gt;""), X146, IF(AND($C145=$C147, X147&lt;&gt;""), X147, IF(AND($C145=$C148, X148&lt;&gt;""), X148, IF(AND($C145=$C149, X149&lt;&gt;""), X149, "")))))</f>
        <v>BT-198(BT-543)-Lot</v>
      </c>
      <c r="Y145" s="90" t="str">
        <f>IF(TMInput!X145&lt;&gt;"", TMInput!X145, IF(AND($C145=$C146, Y146&lt;&gt;""), Y146, IF(AND($C145=$C147, Y147&lt;&gt;""), Y147, IF(AND($C145=$C148, Y148&lt;&gt;""), Y148, IF(AND($C145=$C149, Y149&lt;&gt;""), Y149, "")))))</f>
        <v>Unpublished Accessibility Date (Unpublished Access Date below SDK 1.6)</v>
      </c>
      <c r="Z145" s="90" t="str">
        <f>IF(TMInput!Y145&lt;&gt;"", TMInput!Y145, IF(AND($C145=$C146, Z146&lt;&gt;""), Z146, IF(AND($C145=$C147, Z147&lt;&gt;""), Z147, IF(AND($C145=$C148, Z148&lt;&gt;""), Z148, IF(AND($C145=$C149, Z149&lt;&gt;""), Z149, "")))))</f>
        <v>tedm:MG-langString-hasConfidentialityJustification--NonPublishedInformation-ND-LotAwardCriterionNumberComplicatedUnpublish</v>
      </c>
      <c r="AA145" s="90" t="str">
        <f>IF(TMInput!Z145&lt;&gt;"", TMInput!Z145, IF(AND($C145=$C146, AA146&lt;&gt;""), AA146, IF(AND($C145=$C147, AA147&lt;&gt;""), AA147, IF(AND($C145=$C148, AA148&lt;&gt;""), AA148, IF(AND($C145=$C149, AA149&lt;&gt;""), AA149, "")))))</f>
        <v/>
      </c>
      <c r="AB145" s="90" t="str">
        <f>IF(TMInput!AA145&lt;&gt;"", TMInput!AA145, IF(AND($C145=$C146, AB146&lt;&gt;""), AB146, IF(AND($C145=$C147, AB147&lt;&gt;""), AB147, IF(AND($C145=$C148, AB148&lt;&gt;""), AB148, IF(AND($C145=$C149, AB149&lt;&gt;""), AB149, "")))))</f>
        <v/>
      </c>
      <c r="AC145" s="90" t="str">
        <f>IF(TMInput!AB145&lt;&gt;"", TMInput!AB145, IF(AND($C145=$C146, AC146&lt;&gt;""), AC146, IF(AND($C145=$C147, AC147&lt;&gt;""), AC147, IF(AND($C145=$C148, AC148&lt;&gt;""), AC148, IF(AND($C145=$C149, AC149&lt;&gt;""), AC149, "")))))</f>
        <v/>
      </c>
      <c r="AD145" s="90" t="str">
        <f>IF(TMInput!AC145&lt;&gt;"", TMInput!AC145, IF(AND($C145=$C146, AD146&lt;&gt;""), AD146, IF(AND($C145=$C147, AD147&lt;&gt;""), AD147, IF(AND($C145=$C148, AD148&lt;&gt;""), AD148, IF(AND($C145=$C149, AD149&lt;&gt;""), AD149, "")))))</f>
        <v/>
      </c>
      <c r="AE145" s="90" t="str">
        <f>IF(TMInput!AD145&lt;&gt;"", TMInput!AD145, IF(AND($C145=$C146, AE146&lt;&gt;""), AE146, IF(AND($C145=$C147, AE147&lt;&gt;""), AE147, IF(AND($C145=$C148, AE148&lt;&gt;""), AE148, IF(AND($C145=$C149, AE149&lt;&gt;""), AE149, "")))))</f>
        <v/>
      </c>
    </row>
    <row r="146">
      <c r="A146" s="85" t="b">
        <f t="shared" si="1"/>
        <v>0</v>
      </c>
      <c r="B146" s="90" t="str">
        <f>IF(AND(TMInput!A146="",$C146&lt;&gt;""),B145,TMInput!A146)</f>
        <v>ND-LotAwardCriterionNumberComplicatedUnpublish.rml.ttl</v>
      </c>
      <c r="C146" s="90" t="str">
        <f>TMInput!B146</f>
        <v>tedm:MG-NonPublishedInformation-ND-LotAwardCriterionNumberComplicatedUnpublish</v>
      </c>
      <c r="D146" s="85" t="str">
        <f>IF(TMInput!C146&lt;&gt;"", TMInput!C146, IF(AND($C146=$C147, D147&lt;&gt;""), D147, IF(AND($C146=$C148, D148&lt;&gt;""), D148, IF(AND($C146=$C149, D149&lt;&gt;""), D149, IF(AND($C146=$C150, D150&lt;&gt;""), D150, "")))))</f>
        <v/>
      </c>
      <c r="E146" s="90" t="str">
        <f>IF(TMInput!D146&lt;&gt;"",TMInput!D146,IF(AND($C146=$C147, E147&lt;&gt;""),E147, IF(AND($C146=$C148, E148&lt;&gt;""), E148,"")))</f>
        <v/>
      </c>
      <c r="F146" s="90" t="str">
        <f>IF(TMInput!E146&lt;&gt;"",TMInput!E146,IF(AND($C146=$C147, F147&lt;&gt;""),F147, IF(AND($C146=$C148, F148&lt;&gt;""), F148,"")))</f>
        <v/>
      </c>
      <c r="G146" s="85" t="str">
        <f>IF(TMInput!F146&lt;&gt;"",TMInput!F146,IF(AND($C146=$C147, G147&lt;&gt;""),G147, IF(AND($C146=$C148, G148&lt;&gt;""), G148,"")))</f>
        <v/>
      </c>
      <c r="H146" s="87" t="str">
        <f>TMInput!G146</f>
        <v>1.4</v>
      </c>
      <c r="I146" s="87" t="str">
        <f>TMInput!H146</f>
        <v>1.5</v>
      </c>
      <c r="J146" s="90" t="str">
        <f>IF(TMInput!$A146="",J145,TMInput!I146)</f>
        <v/>
      </c>
      <c r="K146" s="85" t="str">
        <f>IF(TMInput!J146&lt;&gt;"",TMInput!J146,IF(AND($C146=$C147, K147&lt;&gt;""),K147, IF(AND($C146=$C148, K148&lt;&gt;""), K148,"")))</f>
        <v/>
      </c>
      <c r="L146" s="85" t="str">
        <f>IF(TMInput!K146&lt;&gt;"",TMInput!K146,IF(AND($C146=$C147, L147&lt;&gt;""),L147, IF(AND($C146=$C148, L148&lt;&gt;""), L148,"")))</f>
        <v/>
      </c>
      <c r="M146" s="90" t="str">
        <f>IF(TMInput!L146&lt;&gt;"",TMInput!L146,IF(AND($C146=$C147, M147&lt;&gt;""),M147, IF(AND($C146=$C148, M148&lt;&gt;""), M148,"")))</f>
        <v/>
      </c>
      <c r="N146" s="90" t="str">
        <f>IF(TMInput!M146&lt;&gt;"",TMInput!M146,IF(AND($C146=$C147, N147&lt;&gt;""),N147, IF(AND($C146=$C148, N148&lt;&gt;""), N148,"")))</f>
        <v/>
      </c>
      <c r="O146" s="90" t="str">
        <f>IF(TMInput!N146&lt;&gt;"",TMInput!N146,IF(AND($C146=$C147, O147&lt;&gt;""),O147, IF(AND($C146=$C148, O148&lt;&gt;""), O148,"")))</f>
        <v/>
      </c>
      <c r="P146" s="85" t="str">
        <f>IF(TMInput!O146&lt;&gt;"",TMInput!O146,IF(AND($C146=$C147, P147&lt;&gt;""),P147, IF(AND($C146=$C148, P148&lt;&gt;""), P148,"")))</f>
        <v/>
      </c>
      <c r="Q146" s="90" t="str">
        <f>IF(TMInput!P146&lt;&gt;"",TMInput!P146,IF(AND($C146=$C147, Q147&lt;&gt;""),Q147, IF(AND($C146=$C148, Q148&lt;&gt;""), Q148,"")))</f>
        <v/>
      </c>
      <c r="R146" s="90" t="str">
        <f>IF(TMInput!Q146&lt;&gt;"", TMInput!Q146, IF(AND(OR($C146&amp;$H146=$C147&amp;$H147, $C146&amp;$I146=$C147&amp;$I147), R147&lt;&gt;""), R147, IF(AND(OR($C146&amp;$H146=$C148&amp;$H148, $C146&amp;$I146=$C148&amp;$I148), R148&lt;&gt;""), R148, IF(AND(OR($C146&amp;$H146=$C149&amp;$H149, $C146&amp;$I146=$C149&amp;$I149), R149&lt;&gt;""), R149, IF(AND(OR($C146&amp;$H146=$C150&amp;$H150, $C146&amp;$I146=$C150&amp;$I150), R150&lt;&gt;""), R150, "")))))</f>
        <v/>
      </c>
      <c r="S146" s="90" t="str">
        <f>IF(TMInput!R146&lt;&gt;"", TMInput!R146, IF(AND(OR($C146&amp;$H146=$C147&amp;$H147, $C146&amp;$I146=$C147&amp;$I147), S147&lt;&gt;""), S147, IF(AND(OR($C146&amp;$H146=$C148&amp;$H148, $C146&amp;$I146=$C148&amp;$I148), S148&lt;&gt;""), S148, IF(AND(OR($C146&amp;$H146=$C149&amp;$H149, $C146&amp;$I146=$C149&amp;$I149), S149&lt;&gt;""), S149, IF(AND(OR($C146&amp;$H146=$C150&amp;$H150, $C146&amp;$I146=$C150&amp;$I150), S150&lt;&gt;""), S150, "")))))</f>
        <v/>
      </c>
      <c r="T146" s="90" t="str">
        <f>IF(TMInput!S146&lt;&gt;"", TMInput!S146, IF(AND(OR($C146&amp;$H146=$C147&amp;$H147, $C146&amp;$I146=$C147&amp;$I147), T147&lt;&gt;""), T147, IF(AND(OR($C146&amp;$H146=$C148&amp;$H148, $C146&amp;$I146=$C148&amp;$I148), T148&lt;&gt;""), T148, IF(AND(OR($C146&amp;$H146=$C149&amp;$H149, $C146&amp;$I146=$C149&amp;$I149), T149&lt;&gt;""), T149, IF(AND(OR($C146&amp;$H146=$C150&amp;$H150, $C146&amp;$I146=$C150&amp;$I150), T150&lt;&gt;""), T150, "")))))</f>
        <v/>
      </c>
      <c r="U146" s="90" t="str">
        <f>IF(TMInput!T146&lt;&gt;"", TMInput!T146, IF(AND($C146=$C147, U147&lt;&gt;""), U147, IF(AND($C146=$C148, U148&lt;&gt;""), U148, IF(AND($C146=$C149, U149&lt;&gt;""), U149, IF(AND($C146=$C150, U150&lt;&gt;""), U150, "")))))</f>
        <v/>
      </c>
      <c r="V146" s="90" t="str">
        <f>IF(TMInput!U146&lt;&gt;"", TMInput!U146, IF(AND($C146=$C147, V147&lt;&gt;""), V147, IF(AND($C146=$C148, V148&lt;&gt;""), V148, IF(AND($C146=$C149, V149&lt;&gt;""), V149, IF(AND($C146=$C150, V150&lt;&gt;""), V150, "")))))</f>
        <v/>
      </c>
      <c r="W146" s="90" t="str">
        <f>IF(TMInput!V146&lt;&gt;"", TMInput!V146, IF(AND($C146=$C147, W147&lt;&gt;""), W147, IF(AND($C146=$C148, W148&lt;&gt;""), W148, IF(AND($C146=$C149, W149&lt;&gt;""), W149, IF(AND($C146=$C150, W150&lt;&gt;""), W150, "")))))</f>
        <v/>
      </c>
      <c r="X146" s="90" t="str">
        <f>IF(TMInput!W146&lt;&gt;"", TMInput!W146, IF(AND($C146=$C147, X147&lt;&gt;""), X147, IF(AND($C146=$C148, X148&lt;&gt;""), X148, IF(AND($C146=$C149, X149&lt;&gt;""), X149, IF(AND($C146=$C150, X150&lt;&gt;""), X150, "")))))</f>
        <v>BT-198(BT-543)-Lot</v>
      </c>
      <c r="Y146" s="90" t="str">
        <f>IF(TMInput!X146&lt;&gt;"", TMInput!X146, IF(AND($C146=$C147, Y147&lt;&gt;""), Y147, IF(AND($C146=$C148, Y148&lt;&gt;""), Y148, IF(AND($C146=$C149, Y149&lt;&gt;""), Y149, IF(AND($C146=$C150, Y150&lt;&gt;""), Y150, "")))))</f>
        <v>Unpublished Accessibility Date (Unpublished Access Date below SDK 1.6)</v>
      </c>
      <c r="Z146" s="90" t="str">
        <f>IF(TMInput!Y146&lt;&gt;"", TMInput!Y146, IF(AND($C146=$C147, Z147&lt;&gt;""), Z147, IF(AND($C146=$C148, Z148&lt;&gt;""), Z148, IF(AND($C146=$C149, Z149&lt;&gt;""), Z149, IF(AND($C146=$C150, Z150&lt;&gt;""), Z150, "")))))</f>
        <v>tedm:MG-langString-hasConfidentialityJustification--NonPublishedInformation-ND-LotAwardCriterionNumberComplicatedUnpublish</v>
      </c>
      <c r="AA146" s="90" t="str">
        <f>IF(TMInput!Z146&lt;&gt;"", TMInput!Z146, IF(AND($C146=$C147, AA147&lt;&gt;""), AA147, IF(AND($C146=$C148, AA148&lt;&gt;""), AA148, IF(AND($C146=$C149, AA149&lt;&gt;""), AA149, IF(AND($C146=$C150, AA150&lt;&gt;""), AA150, "")))))</f>
        <v/>
      </c>
      <c r="AB146" s="90" t="str">
        <f>IF(TMInput!AA146&lt;&gt;"", TMInput!AA146, IF(AND($C146=$C147, AB147&lt;&gt;""), AB147, IF(AND($C146=$C148, AB148&lt;&gt;""), AB148, IF(AND($C146=$C149, AB149&lt;&gt;""), AB149, IF(AND($C146=$C150, AB150&lt;&gt;""), AB150, "")))))</f>
        <v/>
      </c>
      <c r="AC146" s="90" t="str">
        <f>IF(TMInput!AB146&lt;&gt;"", TMInput!AB146, IF(AND($C146=$C147, AC147&lt;&gt;""), AC147, IF(AND($C146=$C148, AC148&lt;&gt;""), AC148, IF(AND($C146=$C149, AC149&lt;&gt;""), AC149, IF(AND($C146=$C150, AC150&lt;&gt;""), AC150, "")))))</f>
        <v/>
      </c>
      <c r="AD146" s="90" t="str">
        <f>IF(TMInput!AC146&lt;&gt;"", TMInput!AC146, IF(AND($C146=$C147, AD147&lt;&gt;""), AD147, IF(AND($C146=$C148, AD148&lt;&gt;""), AD148, IF(AND($C146=$C149, AD149&lt;&gt;""), AD149, IF(AND($C146=$C150, AD150&lt;&gt;""), AD150, "")))))</f>
        <v/>
      </c>
      <c r="AE146" s="90" t="str">
        <f>IF(TMInput!AD146&lt;&gt;"", TMInput!AD146, IF(AND($C146=$C147, AE147&lt;&gt;""), AE147, IF(AND($C146=$C148, AE148&lt;&gt;""), AE148, IF(AND($C146=$C149, AE149&lt;&gt;""), AE149, IF(AND($C146=$C150, AE150&lt;&gt;""), AE150, "")))))</f>
        <v/>
      </c>
    </row>
    <row r="147">
      <c r="A147" s="85" t="b">
        <f t="shared" si="1"/>
        <v>0</v>
      </c>
      <c r="B147" s="90" t="str">
        <f>IF(AND(TMInput!A147="",$C147&lt;&gt;""),B146,TMInput!A147)</f>
        <v>ND-LotAwardCriterionNumberComplicatedUnpublish.rml.ttl</v>
      </c>
      <c r="C147" s="90" t="str">
        <f>TMInput!B147</f>
        <v>tedm:MG-NonPublishedInformation-ND-LotAwardCriterionNumberComplicatedUnpublish</v>
      </c>
      <c r="D147" s="85" t="str">
        <f>IF(TMInput!C147&lt;&gt;"", TMInput!C147, IF(AND($C147=$C148, D148&lt;&gt;""), D148, IF(AND($C147=$C149, D149&lt;&gt;""), D149, IF(AND($C147=$C150, D150&lt;&gt;""), D150, IF(AND($C147=$C151, D151&lt;&gt;""), D151, "")))))</f>
        <v/>
      </c>
      <c r="E147" s="90" t="str">
        <f>IF(TMInput!D147&lt;&gt;"",TMInput!D147,IF(AND($C147=$C148, E148&lt;&gt;""),E148, IF(AND($C147=$C149, E149&lt;&gt;""), E149,"")))</f>
        <v/>
      </c>
      <c r="F147" s="90" t="str">
        <f>IF(TMInput!E147&lt;&gt;"",TMInput!E147,IF(AND($C147=$C148, F148&lt;&gt;""),F148, IF(AND($C147=$C149, F149&lt;&gt;""), F149,"")))</f>
        <v/>
      </c>
      <c r="G147" s="85" t="str">
        <f>IF(TMInput!F147&lt;&gt;"",TMInput!F147,IF(AND($C147=$C148, G148&lt;&gt;""),G148, IF(AND($C147=$C149, G149&lt;&gt;""), G149,"")))</f>
        <v/>
      </c>
      <c r="H147" s="87" t="str">
        <f>TMInput!G147</f>
        <v>1.6</v>
      </c>
      <c r="I147" s="87" t="str">
        <f>TMInput!H147</f>
        <v/>
      </c>
      <c r="J147" s="90" t="str">
        <f>IF(TMInput!$A147="",J146,TMInput!I147)</f>
        <v/>
      </c>
      <c r="K147" s="85" t="str">
        <f>IF(TMInput!J147&lt;&gt;"",TMInput!J147,IF(AND($C147=$C148, K148&lt;&gt;""),K148, IF(AND($C147=$C149, K149&lt;&gt;""), K149,"")))</f>
        <v/>
      </c>
      <c r="L147" s="85" t="str">
        <f>IF(TMInput!K147&lt;&gt;"",TMInput!K147,IF(AND($C147=$C148, L148&lt;&gt;""),L148, IF(AND($C147=$C149, L149&lt;&gt;""), L149,"")))</f>
        <v/>
      </c>
      <c r="M147" s="90" t="str">
        <f>IF(TMInput!L147&lt;&gt;"",TMInput!L147,IF(AND($C147=$C148, M148&lt;&gt;""),M148, IF(AND($C147=$C149, M149&lt;&gt;""), M149,"")))</f>
        <v/>
      </c>
      <c r="N147" s="90" t="str">
        <f>IF(TMInput!M147&lt;&gt;"",TMInput!M147,IF(AND($C147=$C148, N148&lt;&gt;""),N148, IF(AND($C147=$C149, N149&lt;&gt;""), N149,"")))</f>
        <v/>
      </c>
      <c r="O147" s="90" t="str">
        <f>IF(TMInput!N147&lt;&gt;"",TMInput!N147,IF(AND($C147=$C148, O148&lt;&gt;""),O148, IF(AND($C147=$C149, O149&lt;&gt;""), O149,"")))</f>
        <v/>
      </c>
      <c r="P147" s="85" t="str">
        <f>IF(TMInput!O147&lt;&gt;"",TMInput!O147,IF(AND($C147=$C148, P148&lt;&gt;""),P148, IF(AND($C147=$C149, P149&lt;&gt;""), P149,"")))</f>
        <v/>
      </c>
      <c r="Q147" s="90" t="str">
        <f>IF(TMInput!P147&lt;&gt;"",TMInput!P147,IF(AND($C147=$C148, Q148&lt;&gt;""),Q148, IF(AND($C147=$C149, Q149&lt;&gt;""), Q149,"")))</f>
        <v/>
      </c>
      <c r="R147" s="90" t="str">
        <f>IF(TMInput!Q147&lt;&gt;"", TMInput!Q147, IF(AND(OR($C147&amp;$H147=$C148&amp;$H148, $C147&amp;$I147=$C148&amp;$I148), R148&lt;&gt;""), R148, IF(AND(OR($C147&amp;$H147=$C149&amp;$H149, $C147&amp;$I147=$C149&amp;$I149), R149&lt;&gt;""), R149, IF(AND(OR($C147&amp;$H147=$C150&amp;$H150, $C147&amp;$I147=$C150&amp;$I150), R150&lt;&gt;""), R150, IF(AND(OR($C147&amp;$H147=$C151&amp;$H151, $C147&amp;$I147=$C151&amp;$I151), R151&lt;&gt;""), R151, "")))))</f>
        <v/>
      </c>
      <c r="S147" s="90" t="str">
        <f>IF(TMInput!R147&lt;&gt;"", TMInput!R147, IF(AND(OR($C147&amp;$H147=$C148&amp;$H148, $C147&amp;$I147=$C148&amp;$I148), S148&lt;&gt;""), S148, IF(AND(OR($C147&amp;$H147=$C149&amp;$H149, $C147&amp;$I147=$C149&amp;$I149), S149&lt;&gt;""), S149, IF(AND(OR($C147&amp;$H147=$C150&amp;$H150, $C147&amp;$I147=$C150&amp;$I150), S150&lt;&gt;""), S150, IF(AND(OR($C147&amp;$H147=$C151&amp;$H151, $C147&amp;$I147=$C151&amp;$I151), S151&lt;&gt;""), S151, "")))))</f>
        <v/>
      </c>
      <c r="T147" s="90" t="str">
        <f>IF(TMInput!S147&lt;&gt;"", TMInput!S147, IF(AND(OR($C147&amp;$H147=$C148&amp;$H148, $C147&amp;$I147=$C148&amp;$I148), T148&lt;&gt;""), T148, IF(AND(OR($C147&amp;$H147=$C149&amp;$H149, $C147&amp;$I147=$C149&amp;$I149), T149&lt;&gt;""), T149, IF(AND(OR($C147&amp;$H147=$C150&amp;$H150, $C147&amp;$I147=$C150&amp;$I150), T150&lt;&gt;""), T150, IF(AND(OR($C147&amp;$H147=$C151&amp;$H151, $C147&amp;$I147=$C151&amp;$I151), T151&lt;&gt;""), T151, "")))))</f>
        <v/>
      </c>
      <c r="U147" s="90" t="str">
        <f>IF(TMInput!T147&lt;&gt;"", TMInput!T147, IF(AND($C147=$C148, U148&lt;&gt;""), U148, IF(AND($C147=$C149, U149&lt;&gt;""), U149, IF(AND($C147=$C150, U150&lt;&gt;""), U150, IF(AND($C147=$C151, U151&lt;&gt;""), U151, "")))))</f>
        <v/>
      </c>
      <c r="V147" s="90" t="str">
        <f>IF(TMInput!U147&lt;&gt;"", TMInput!U147, IF(AND($C147=$C148, V148&lt;&gt;""), V148, IF(AND($C147=$C149, V149&lt;&gt;""), V149, IF(AND($C147=$C150, V150&lt;&gt;""), V150, IF(AND($C147=$C151, V151&lt;&gt;""), V151, "")))))</f>
        <v/>
      </c>
      <c r="W147" s="90" t="str">
        <f>IF(TMInput!V147&lt;&gt;"", TMInput!V147, IF(AND($C147=$C148, W148&lt;&gt;""), W148, IF(AND($C147=$C149, W149&lt;&gt;""), W149, IF(AND($C147=$C150, W150&lt;&gt;""), W150, IF(AND($C147=$C151, W151&lt;&gt;""), W151, "")))))</f>
        <v/>
      </c>
      <c r="X147" s="90" t="str">
        <f>IF(TMInput!W147&lt;&gt;"", TMInput!W147, IF(AND($C147=$C148, X148&lt;&gt;""), X148, IF(AND($C147=$C149, X149&lt;&gt;""), X149, IF(AND($C147=$C150, X150&lt;&gt;""), X150, IF(AND($C147=$C151, X151&lt;&gt;""), X151, "")))))</f>
        <v/>
      </c>
      <c r="Y147" s="90" t="str">
        <f>IF(TMInput!X147&lt;&gt;"", TMInput!X147, IF(AND($C147=$C148, Y148&lt;&gt;""), Y148, IF(AND($C147=$C149, Y149&lt;&gt;""), Y149, IF(AND($C147=$C150, Y150&lt;&gt;""), Y150, IF(AND($C147=$C151, Y151&lt;&gt;""), Y151, "")))))</f>
        <v/>
      </c>
      <c r="Z147" s="90" t="str">
        <f>IF(TMInput!Y147&lt;&gt;"", TMInput!Y147, IF(AND($C147=$C148, Z148&lt;&gt;""), Z148, IF(AND($C147=$C149, Z149&lt;&gt;""), Z149, IF(AND($C147=$C150, Z150&lt;&gt;""), Z150, IF(AND($C147=$C151, Z151&lt;&gt;""), Z151, "")))))</f>
        <v>tedm:MG-langString-hasConfidentialityJustification--NonPublishedInformation-ND-LotAwardCriterionNumberComplicatedUnpublish</v>
      </c>
      <c r="AA147" s="90" t="str">
        <f>IF(TMInput!Z147&lt;&gt;"", TMInput!Z147, IF(AND($C147=$C148, AA148&lt;&gt;""), AA148, IF(AND($C147=$C149, AA149&lt;&gt;""), AA149, IF(AND($C147=$C150, AA150&lt;&gt;""), AA150, IF(AND($C147=$C151, AA151&lt;&gt;""), AA151, "")))))</f>
        <v/>
      </c>
      <c r="AB147" s="90" t="str">
        <f>IF(TMInput!AA147&lt;&gt;"", TMInput!AA147, IF(AND($C147=$C148, AB148&lt;&gt;""), AB148, IF(AND($C147=$C149, AB149&lt;&gt;""), AB149, IF(AND($C147=$C150, AB150&lt;&gt;""), AB150, IF(AND($C147=$C151, AB151&lt;&gt;""), AB151, "")))))</f>
        <v/>
      </c>
      <c r="AC147" s="90" t="str">
        <f>IF(TMInput!AB147&lt;&gt;"", TMInput!AB147, IF(AND($C147=$C148, AC148&lt;&gt;""), AC148, IF(AND($C147=$C149, AC149&lt;&gt;""), AC149, IF(AND($C147=$C150, AC150&lt;&gt;""), AC150, IF(AND($C147=$C151, AC151&lt;&gt;""), AC151, "")))))</f>
        <v/>
      </c>
      <c r="AD147" s="90" t="str">
        <f>IF(TMInput!AC147&lt;&gt;"", TMInput!AC147, IF(AND($C147=$C148, AD148&lt;&gt;""), AD148, IF(AND($C147=$C149, AD149&lt;&gt;""), AD149, IF(AND($C147=$C150, AD150&lt;&gt;""), AD150, IF(AND($C147=$C151, AD151&lt;&gt;""), AD151, "")))))</f>
        <v/>
      </c>
      <c r="AE147" s="90" t="str">
        <f>IF(TMInput!AD147&lt;&gt;"", TMInput!AD147, IF(AND($C147=$C148, AE148&lt;&gt;""), AE148, IF(AND($C147=$C149, AE149&lt;&gt;""), AE149, IF(AND($C147=$C150, AE150&lt;&gt;""), AE150, IF(AND($C147=$C151, AE151&lt;&gt;""), AE151, "")))))</f>
        <v/>
      </c>
    </row>
    <row r="148">
      <c r="A148" s="85" t="b">
        <f t="shared" si="1"/>
        <v>1</v>
      </c>
      <c r="B148" s="90" t="str">
        <f>IF(AND(TMInput!A148="",$C148&lt;&gt;""),B147,TMInput!A148)</f>
        <v>ND-LotAwardCriteriaOrderJustificationUnpublish.rml.ttl</v>
      </c>
      <c r="C148" s="90" t="str">
        <f>TMInput!B148</f>
        <v>tedm:MG-NonPublishedInformation-ND-LotAwardCriteriaOrderJustificationUnpublish</v>
      </c>
      <c r="D148" s="85" t="str">
        <f>IF(TMInput!C148&lt;&gt;"", TMInput!C148, IF(AND($C148=$C149, D149&lt;&gt;""), D149, IF(AND($C148=$C150, D150&lt;&gt;""), D150, IF(AND($C148=$C151, D151&lt;&gt;""), D151, IF(AND($C148=$C152, D152&lt;&gt;""), D152, "")))))</f>
        <v>MG-NonPublishedInformation</v>
      </c>
      <c r="E148" s="90" t="str">
        <f>IF(TMInput!D148&lt;&gt;"",TMInput!D148,IF(AND($C148=$C149, E149&lt;&gt;""),E149, IF(AND($C148=$C150, E150&lt;&gt;""), E150,"")))</f>
        <v>ND-LotAwardCriteriaOrderJustificationUnpublish</v>
      </c>
      <c r="F148" s="90" t="str">
        <f>IF(TMInput!E148&lt;&gt;"",TMInput!E148,IF(AND($C148=$C149, F149&lt;&gt;""),F149, IF(AND($C148=$C150, F150&lt;&gt;""), F150,"")))</f>
        <v>/*/cac:ProcurementProjectLot[cbc:ID/@schemeName='Lot']/cac:TenderingTerms/cac:AwardingTerms/cac:AwardingCriterion/ext:UBLExtensions/ext:UBLExtension/ext:ExtensionContent/efext:EformsExtension/efac:FieldsPrivacy[efbc:FieldIdentifierCode/text()='awa-cri-ord']</v>
      </c>
      <c r="G148" s="85" t="str">
        <f>IF(TMInput!F148&lt;&gt;"",TMInput!F148,IF(AND($C148=$C149, G149&lt;&gt;""),G149, IF(AND($C148=$C150, G150&lt;&gt;""), G150,"")))</f>
        <v>efbc:FieldIdentifierCode/text()='awa-cri-ord'</v>
      </c>
      <c r="H148" s="87" t="str">
        <f>TMInput!G148</f>
        <v>1.4</v>
      </c>
      <c r="I148" s="87" t="str">
        <f>TMInput!H148</f>
        <v/>
      </c>
      <c r="J148" s="90" t="str">
        <f>IF(TMInput!$A148="",J147,TMInput!I148)</f>
        <v/>
      </c>
      <c r="K148" s="85" t="str">
        <f>IF(TMInput!J148&lt;&gt;"",TMInput!J148,IF(AND($C148=$C149, K149&lt;&gt;""),K149, IF(AND($C148=$C150, K150&lt;&gt;""), K150,"")))</f>
        <v>MG-AwardEvaluationTerm-isSubjectToTerm-Lot</v>
      </c>
      <c r="L148" s="85" t="str">
        <f>IF(TMInput!K148&lt;&gt;"",TMInput!K148,IF(AND($C148=$C149, L149&lt;&gt;""),L149, IF(AND($C148=$C150, L150&lt;&gt;""), L150,"")))</f>
        <v>ND-LotAwardCriteria</v>
      </c>
      <c r="M148" s="90" t="str">
        <f>IF(TMInput!L148&lt;&gt;"",TMInput!L148,IF(AND($C148=$C149, M149&lt;&gt;""),M149, IF(AND($C148=$C150, M150&lt;&gt;""), M150,"")))</f>
        <v>ND-LotAwardCriteriaOrderJustificationUnpublish (concernsMaskedObject)</v>
      </c>
      <c r="N148" s="90" t="str">
        <f>IF(TMInput!M148&lt;&gt;"",TMInput!M148,IF(AND($C148=$C149, N149&lt;&gt;""),N149, IF(AND($C148=$C150, N150&lt;&gt;""), N150,"")))</f>
        <v>Connection from NonPublishedInformation to AwardEvaluationTerm under MG-AwardEvaluationTerm-isSubjectToTerm-Lot_ND-LotAwardCriteria</v>
      </c>
      <c r="O148" s="90" t="str">
        <f>IF(TMInput!N148&lt;&gt;"",TMInput!N148,IF(AND($C148=$C149, O149&lt;&gt;""),O149, IF(AND($C148=$C150, O150&lt;&gt;""), O150,"")))</f>
        <v>tedm:MG-AwardEvaluationTerm-isSubjectToTerm-Lot_ND-LotAwardCriteria</v>
      </c>
      <c r="P148" s="85" t="str">
        <f>IF(TMInput!O148&lt;&gt;"",TMInput!O148,IF(AND($C148=$C149, P149&lt;&gt;""),P149, IF(AND($C148=$C150, P150&lt;&gt;""), P150,"")))</f>
        <v>ext:UBLExtensions/ext:UBLExtension/ext:ExtensionContent/efext:EformsExtension/efac:FieldsPrivacy</v>
      </c>
      <c r="Q148" s="90" t="str">
        <f>IF(TMInput!P148&lt;&gt;"",TMInput!P148,IF(AND($C148=$C149, Q149&lt;&gt;""),Q149, IF(AND($C148=$C150, Q150&lt;&gt;""), Q150,"")))</f>
        <v>../../../../..</v>
      </c>
      <c r="R148" s="90" t="str">
        <f>IF(TMInput!Q148&lt;&gt;"", TMInput!Q148, IF(AND(OR($C148&amp;$H148=$C149&amp;$H149, $C148&amp;$I148=$C149&amp;$I149), R149&lt;&gt;""), R149, IF(AND(OR($C148&amp;$H148=$C150&amp;$H150, $C148&amp;$I148=$C150&amp;$I150), R150&lt;&gt;""), R150, IF(AND(OR($C148&amp;$H148=$C151&amp;$H151, $C148&amp;$I148=$C151&amp;$I151), R151&lt;&gt;""), R151, IF(AND(OR($C148&amp;$H148=$C152&amp;$H152, $C148&amp;$I148=$C152&amp;$I152), R152&lt;&gt;""), R152, "")))))</f>
        <v>BT-195(BT-733)-Lot</v>
      </c>
      <c r="S148" s="90" t="str">
        <f>IF(TMInput!R148&lt;&gt;"", TMInput!R148, IF(AND(OR($C148&amp;$H148=$C149&amp;$H149, $C148&amp;$I148=$C149&amp;$I149), S149&lt;&gt;""), S149, IF(AND(OR($C148&amp;$H148=$C150&amp;$H150, $C148&amp;$I148=$C150&amp;$I150), S150&lt;&gt;""), S150, IF(AND(OR($C148&amp;$H148=$C151&amp;$H151, $C148&amp;$I148=$C151&amp;$I151), S151&lt;&gt;""), S151, IF(AND(OR($C148&amp;$H148=$C152&amp;$H152, $C148&amp;$I148=$C152&amp;$I152), S152&lt;&gt;""), S152, "")))))</f>
        <v>The field BT-195(BT-733)-Lot, Unpublished Identifier, specifies information to generate the URI of the masked property</v>
      </c>
      <c r="T148" s="90" t="str">
        <f>IF(TMInput!S148&lt;&gt;"", TMInput!S148, IF(AND(OR($C148&amp;$H148=$C149&amp;$H149, $C148&amp;$I148=$C149&amp;$I149), T149&lt;&gt;""), T149, IF(AND(OR($C148&amp;$H148=$C150&amp;$H150, $C148&amp;$I148=$C150&amp;$I150), T150&lt;&gt;""), T150, IF(AND(OR($C148&amp;$H148=$C151&amp;$H151, $C148&amp;$I148=$C151&amp;$I151), T151&lt;&gt;""), T151, IF(AND(OR($C148&amp;$H148=$C152&amp;$H152, $C148&amp;$I148=$C152&amp;$I152), T152&lt;&gt;""), T152, "")))))</f>
        <v>efbc:FieldIdentifierCode/text() = 'awa-cri-ord'</v>
      </c>
      <c r="U148" s="92" t="str">
        <f>IF(TMInput!T148&lt;&gt;"", TMInput!T148, IF(AND($C148=$C149, U149&lt;&gt;""), U149, IF(AND($C148=$C150, U150&lt;&gt;""), U150, IF(AND($C148=$C151, U151&lt;&gt;""), U151, IF(AND($C148=$C152, U152&lt;&gt;""), U152, "")))))</f>
        <v>http://data.europa.eu/a4g/ontology#hasAwardCriteriaOrderJustification</v>
      </c>
      <c r="V148" s="90" t="str">
        <f>IF(TMInput!U148&lt;&gt;"", TMInput!U148, IF(AND($C148=$C149, V149&lt;&gt;""), V149, IF(AND($C148=$C150, V150&lt;&gt;""), V150, IF(AND($C148=$C151, V151&lt;&gt;""), V151, IF(AND($C148=$C152, V152&lt;&gt;""), V152, "")))))</f>
        <v>BT-197(BT-733)-Lot</v>
      </c>
      <c r="W148" s="90" t="str">
        <f>IF(TMInput!V148&lt;&gt;"", TMInput!V148, IF(AND($C148=$C149, W149&lt;&gt;""), W149, IF(AND($C148=$C150, W150&lt;&gt;""), W150, IF(AND($C148=$C151, W151&lt;&gt;""), W151, IF(AND($C148=$C152, W152&lt;&gt;""), W152, "")))))</f>
        <v>In BT-197(BT-733)-Lot, Unpublished Justification Code, we link to the at-voc:non-publication-justification controlled list</v>
      </c>
      <c r="X148" s="90" t="str">
        <f>IF(TMInput!W148&lt;&gt;"", TMInput!W148, IF(AND($C148=$C149, X149&lt;&gt;""), X149, IF(AND($C148=$C150, X150&lt;&gt;""), X150, IF(AND($C148=$C151, X151&lt;&gt;""), X151, IF(AND($C148=$C152, X152&lt;&gt;""), X152, "")))))</f>
        <v>BT-198(BT-733)-Lot</v>
      </c>
      <c r="Y148" s="90" t="str">
        <f>IF(TMInput!X148&lt;&gt;"", TMInput!X148, IF(AND($C148=$C149, Y149&lt;&gt;""), Y149, IF(AND($C148=$C150, Y150&lt;&gt;""), Y150, IF(AND($C148=$C151, Y151&lt;&gt;""), Y151, IF(AND($C148=$C152, Y152&lt;&gt;""), Y152, "")))))</f>
        <v>Unpublished Accessibility Date (Unpublished Access Date below SDK 1.6)</v>
      </c>
      <c r="Z148" s="90" t="str">
        <f>IF(TMInput!Y148&lt;&gt;"", TMInput!Y148, IF(AND($C148=$C149, Z149&lt;&gt;""), Z149, IF(AND($C148=$C150, Z150&lt;&gt;""), Z150, IF(AND($C148=$C151, Z151&lt;&gt;""), Z151, IF(AND($C148=$C152, Z152&lt;&gt;""), Z152, "")))))</f>
        <v>tedm:MG-langString-hasConfidentialityJustification--NonPublishedInformation-ND-LotAwardCriteriaOrderJustificationUnpublish</v>
      </c>
      <c r="AA148" s="90" t="str">
        <f>IF(TMInput!Z148&lt;&gt;"", TMInput!Z148, IF(AND($C148=$C149, AA149&lt;&gt;""), AA149, IF(AND($C148=$C150, AA150&lt;&gt;""), AA150, IF(AND($C148=$C151, AA151&lt;&gt;""), AA151, IF(AND($C148=$C152, AA152&lt;&gt;""), AA152, "")))))</f>
        <v>/*/cac:ProcurementProjectLot[cbc:ID/@schemeName='Lot']/cac:TenderingTerms/cac:AwardingTerms/cac:AwardingCriterion/ext:UBLExtensions/ext:UBLExtension/ext:ExtensionContent/efext:EformsExtension/efac:FieldsPrivacy[efbc:FieldIdentifierCode/text()='awa-cri-ord']/efbc:ReasonDescription</v>
      </c>
      <c r="AB148" s="90" t="str">
        <f>IF(TMInput!AA148&lt;&gt;"", TMInput!AA148, IF(AND($C148=$C149, AB149&lt;&gt;""), AB149, IF(AND($C148=$C150, AB150&lt;&gt;""), AB150, IF(AND($C148=$C151, AB151&lt;&gt;""), AB151, IF(AND($C148=$C152, AB152&lt;&gt;""), AB152, "")))))</f>
        <v>BT-196(BT-733)-Lot</v>
      </c>
      <c r="AC148" s="90" t="str">
        <f>IF(TMInput!AB148&lt;&gt;"", TMInput!AB148, IF(AND($C148=$C149, AC149&lt;&gt;""), AC149, IF(AND($C148=$C150, AC150&lt;&gt;""), AC150, IF(AND($C148=$C151, AC151&lt;&gt;""), AC151, IF(AND($C148=$C152, AC152&lt;&gt;""), AC152, "")))))</f>
        <v>Unpublished Justification Description of MG-NonPublishedInformation under ND-LotAwardCriteriaOrderJustificationUnpublish</v>
      </c>
      <c r="AD148" s="90" t="str">
        <f>IF(TMInput!AC148&lt;&gt;"", TMInput!AC148, IF(AND($C148=$C149, AD149&lt;&gt;""), AD149, IF(AND($C148=$C150, AD150&lt;&gt;""), AD150, IF(AND($C148=$C151, AD151&lt;&gt;""), AD151, IF(AND($C148=$C152, AD152&lt;&gt;""), AD152, "")))))</f>
        <v>BT-196(BT-733)-Lot-Language</v>
      </c>
      <c r="AE148" s="90" t="str">
        <f>IF(TMInput!AD148&lt;&gt;"", TMInput!AD148, IF(AND($C148=$C149, AE149&lt;&gt;""), AE149, IF(AND($C148=$C150, AE150&lt;&gt;""), AE150, IF(AND($C148=$C151, AE151&lt;&gt;""), AE151, IF(AND($C148=$C152, AE152&lt;&gt;""), AE152, "")))))</f>
        <v>Language of Unpublished Justification Description of MG-NonPublishedInformation under ND-LotAwardCriteriaOrderJustificationUnpublish</v>
      </c>
    </row>
    <row r="149">
      <c r="A149" s="85" t="b">
        <f t="shared" si="1"/>
        <v>0</v>
      </c>
      <c r="B149" s="90" t="str">
        <f>IF(AND(TMInput!A149="",$C149&lt;&gt;""),B148,TMInput!A149)</f>
        <v>ND-LotAwardCriteriaOrderJustificationUnpublish.rml.ttl</v>
      </c>
      <c r="C149" s="90" t="str">
        <f>TMInput!B149</f>
        <v>tedm:MG-NonPublishedInformation-ND-LotAwardCriteriaOrderJustificationUnpublish</v>
      </c>
      <c r="D149" s="85" t="str">
        <f>IF(TMInput!C149&lt;&gt;"", TMInput!C149, IF(AND($C149=$C150, D150&lt;&gt;""), D150, IF(AND($C149=$C151, D151&lt;&gt;""), D151, IF(AND($C149=$C152, D152&lt;&gt;""), D152, IF(AND($C149=$C153, D153&lt;&gt;""), D153, "")))))</f>
        <v>MG-NonPublishedInformation</v>
      </c>
      <c r="E149" s="90" t="str">
        <f>IF(TMInput!D149&lt;&gt;"",TMInput!D149,IF(AND($C149=$C150, E150&lt;&gt;""),E150, IF(AND($C149=$C151, E151&lt;&gt;""), E151,"")))</f>
        <v/>
      </c>
      <c r="F149" s="90" t="str">
        <f>IF(TMInput!E149&lt;&gt;"",TMInput!E149,IF(AND($C149=$C150, F150&lt;&gt;""),F150, IF(AND($C149=$C151, F151&lt;&gt;""), F151,"")))</f>
        <v/>
      </c>
      <c r="G149" s="85" t="str">
        <f>IF(TMInput!F149&lt;&gt;"",TMInput!F149,IF(AND($C149=$C150, G150&lt;&gt;""),G150, IF(AND($C149=$C151, G151&lt;&gt;""), G151,"")))</f>
        <v/>
      </c>
      <c r="H149" s="87" t="str">
        <f>TMInput!G149</f>
        <v>1.4</v>
      </c>
      <c r="I149" s="87" t="str">
        <f>TMInput!H149</f>
        <v/>
      </c>
      <c r="J149" s="90" t="str">
        <f>IF(TMInput!$A149="",J148,TMInput!I149)</f>
        <v/>
      </c>
      <c r="K149" s="85" t="str">
        <f>IF(TMInput!J149&lt;&gt;"",TMInput!J149,IF(AND($C149=$C150, K150&lt;&gt;""),K150, IF(AND($C149=$C151, K151&lt;&gt;""), K151,"")))</f>
        <v>MG-AwardEvaluationTerm-isSubjectToTerm-Lot</v>
      </c>
      <c r="L149" s="85" t="str">
        <f>IF(TMInput!K149&lt;&gt;"",TMInput!K149,IF(AND($C149=$C150, L150&lt;&gt;""),L150, IF(AND($C149=$C151, L151&lt;&gt;""), L151,"")))</f>
        <v>ND-LotAwardCriteria</v>
      </c>
      <c r="M149" s="90" t="str">
        <f>IF(TMInput!L149&lt;&gt;"",TMInput!L149,IF(AND($C149=$C150, M150&lt;&gt;""),M150, IF(AND($C149=$C151, M151&lt;&gt;""), M151,"")))</f>
        <v>ND-LotAwardCriteriaOrderJustificationUnpublish (concernsMaskedObject)</v>
      </c>
      <c r="N149" s="90" t="str">
        <f>IF(TMInput!M149&lt;&gt;"",TMInput!M149,IF(AND($C149=$C150, N150&lt;&gt;""),N150, IF(AND($C149=$C151, N151&lt;&gt;""), N151,"")))</f>
        <v>Connection from NonPublishedInformation to AwardEvaluationTerm under MG-AwardEvaluationTerm-isSubjectToTerm-Lot_ND-LotAwardCriteria</v>
      </c>
      <c r="O149" s="90" t="str">
        <f>IF(TMInput!N149&lt;&gt;"",TMInput!N149,IF(AND($C149=$C150, O150&lt;&gt;""),O150, IF(AND($C149=$C151, O151&lt;&gt;""), O151,"")))</f>
        <v>tedm:MG-AwardEvaluationTerm-isSubjectToTerm-Lot_ND-LotAwardCriteria</v>
      </c>
      <c r="P149" s="85" t="str">
        <f>IF(TMInput!O149&lt;&gt;"",TMInput!O149,IF(AND($C149=$C150, P150&lt;&gt;""),P150, IF(AND($C149=$C151, P151&lt;&gt;""), P151,"")))</f>
        <v>ext:UBLExtensions/ext:UBLExtension/ext:ExtensionContent/efext:EformsExtension/efac:FieldsPrivacy</v>
      </c>
      <c r="Q149" s="90" t="str">
        <f>IF(TMInput!P149&lt;&gt;"",TMInput!P149,IF(AND($C149=$C150, Q150&lt;&gt;""),Q150, IF(AND($C149=$C151, Q151&lt;&gt;""), Q151,"")))</f>
        <v>../../../../..</v>
      </c>
      <c r="R149" s="90" t="str">
        <f>IF(TMInput!Q149&lt;&gt;"", TMInput!Q149, IF(AND(OR($C149&amp;$H149=$C150&amp;$H150, $C149&amp;$I149=$C150&amp;$I150), R150&lt;&gt;""), R150, IF(AND(OR($C149&amp;$H149=$C151&amp;$H151, $C149&amp;$I149=$C151&amp;$I151), R151&lt;&gt;""), R151, IF(AND(OR($C149&amp;$H149=$C152&amp;$H152, $C149&amp;$I149=$C152&amp;$I152), R152&lt;&gt;""), R152, IF(AND(OR($C149&amp;$H149=$C153&amp;$H153, $C149&amp;$I149=$C153&amp;$I153), R153&lt;&gt;""), R153, "")))))</f>
        <v>BT-195(BT-733)-Lot</v>
      </c>
      <c r="S149" s="90" t="str">
        <f>IF(TMInput!R149&lt;&gt;"", TMInput!R149, IF(AND(OR($C149&amp;$H149=$C150&amp;$H150, $C149&amp;$I149=$C150&amp;$I150), S150&lt;&gt;""), S150, IF(AND(OR($C149&amp;$H149=$C151&amp;$H151, $C149&amp;$I149=$C151&amp;$I151), S151&lt;&gt;""), S151, IF(AND(OR($C149&amp;$H149=$C152&amp;$H152, $C149&amp;$I149=$C152&amp;$I152), S152&lt;&gt;""), S152, IF(AND(OR($C149&amp;$H149=$C153&amp;$H153, $C149&amp;$I149=$C153&amp;$I153), S153&lt;&gt;""), S153, "")))))</f>
        <v>The field BT-195(BT-733)-Lot, Unpublished Identifier, specifies information to generate the URI of the masked property</v>
      </c>
      <c r="T149" s="90" t="str">
        <f>IF(TMInput!S149&lt;&gt;"", TMInput!S149, IF(AND(OR($C149&amp;$H149=$C150&amp;$H150, $C149&amp;$I149=$C150&amp;$I150), T150&lt;&gt;""), T150, IF(AND(OR($C149&amp;$H149=$C151&amp;$H151, $C149&amp;$I149=$C151&amp;$I151), T151&lt;&gt;""), T151, IF(AND(OR($C149&amp;$H149=$C152&amp;$H152, $C149&amp;$I149=$C152&amp;$I152), T152&lt;&gt;""), T152, IF(AND(OR($C149&amp;$H149=$C153&amp;$H153, $C149&amp;$I149=$C153&amp;$I153), T153&lt;&gt;""), T153, "")))))</f>
        <v>efbc:FieldIdentifierCode/text() = 'awa-cri-ord'</v>
      </c>
      <c r="U149" s="92" t="str">
        <f>IF(TMInput!T149&lt;&gt;"", TMInput!T149, IF(AND($C149=$C150, U150&lt;&gt;""), U150, IF(AND($C149=$C151, U151&lt;&gt;""), U151, IF(AND($C149=$C152, U152&lt;&gt;""), U152, IF(AND($C149=$C153, U153&lt;&gt;""), U153, "")))))</f>
        <v>http://data.europa.eu/a4g/ontology#hasAwardCriteriaOrderJustification</v>
      </c>
      <c r="V149" s="90" t="str">
        <f>IF(TMInput!U149&lt;&gt;"", TMInput!U149, IF(AND($C149=$C150, V150&lt;&gt;""), V150, IF(AND($C149=$C151, V151&lt;&gt;""), V151, IF(AND($C149=$C152, V152&lt;&gt;""), V152, IF(AND($C149=$C153, V153&lt;&gt;""), V153, "")))))</f>
        <v>BT-197(BT-733)-Lot</v>
      </c>
      <c r="W149" s="90" t="str">
        <f>IF(TMInput!V149&lt;&gt;"", TMInput!V149, IF(AND($C149=$C150, W150&lt;&gt;""), W150, IF(AND($C149=$C151, W151&lt;&gt;""), W151, IF(AND($C149=$C152, W152&lt;&gt;""), W152, IF(AND($C149=$C153, W153&lt;&gt;""), W153, "")))))</f>
        <v>In BT-197(BT-733)-Lot, Unpublished Justification Code, we link to the at-voc:non-publication-justification controlled list</v>
      </c>
      <c r="X149" s="90" t="str">
        <f>IF(TMInput!W149&lt;&gt;"", TMInput!W149, IF(AND($C149=$C150, X150&lt;&gt;""), X150, IF(AND($C149=$C151, X151&lt;&gt;""), X151, IF(AND($C149=$C152, X152&lt;&gt;""), X152, IF(AND($C149=$C153, X153&lt;&gt;""), X153, "")))))</f>
        <v>BT-198(BT-733)-Lot</v>
      </c>
      <c r="Y149" s="90" t="str">
        <f>IF(TMInput!X149&lt;&gt;"", TMInput!X149, IF(AND($C149=$C150, Y150&lt;&gt;""), Y150, IF(AND($C149=$C151, Y151&lt;&gt;""), Y151, IF(AND($C149=$C152, Y152&lt;&gt;""), Y152, IF(AND($C149=$C153, Y153&lt;&gt;""), Y153, "")))))</f>
        <v>Unpublished Accessibility Date (Unpublished Access Date below SDK 1.6)</v>
      </c>
      <c r="Z149" s="90" t="str">
        <f>IF(TMInput!Y149&lt;&gt;"", TMInput!Y149, IF(AND($C149=$C150, Z150&lt;&gt;""), Z150, IF(AND($C149=$C151, Z151&lt;&gt;""), Z151, IF(AND($C149=$C152, Z152&lt;&gt;""), Z152, IF(AND($C149=$C153, Z153&lt;&gt;""), Z153, "")))))</f>
        <v>tedm:MG-langString-hasConfidentialityJustification--NonPublishedInformation-ND-LotAwardCriteriaOrderJustificationUnpublish</v>
      </c>
      <c r="AA149" s="90" t="str">
        <f>IF(TMInput!Z149&lt;&gt;"", TMInput!Z149, IF(AND($C149=$C150, AA150&lt;&gt;""), AA150, IF(AND($C149=$C151, AA151&lt;&gt;""), AA151, IF(AND($C149=$C152, AA152&lt;&gt;""), AA152, IF(AND($C149=$C153, AA153&lt;&gt;""), AA153, "")))))</f>
        <v/>
      </c>
      <c r="AB149" s="90" t="str">
        <f>IF(TMInput!AA149&lt;&gt;"", TMInput!AA149, IF(AND($C149=$C150, AB150&lt;&gt;""), AB150, IF(AND($C149=$C151, AB151&lt;&gt;""), AB151, IF(AND($C149=$C152, AB152&lt;&gt;""), AB152, IF(AND($C149=$C153, AB153&lt;&gt;""), AB153, "")))))</f>
        <v>BT-196(BT-733)-Lot</v>
      </c>
      <c r="AC149" s="90" t="str">
        <f>IF(TMInput!AB149&lt;&gt;"", TMInput!AB149, IF(AND($C149=$C150, AC150&lt;&gt;""), AC150, IF(AND($C149=$C151, AC151&lt;&gt;""), AC151, IF(AND($C149=$C152, AC152&lt;&gt;""), AC152, IF(AND($C149=$C153, AC153&lt;&gt;""), AC153, "")))))</f>
        <v>Unpublished Justification Description of MG-NonPublishedInformation under ND-LotAwardCriteriaOrderJustificationUnpublish</v>
      </c>
      <c r="AD149" s="90" t="str">
        <f>IF(TMInput!AC149&lt;&gt;"", TMInput!AC149, IF(AND($C149=$C150, AD150&lt;&gt;""), AD150, IF(AND($C149=$C151, AD151&lt;&gt;""), AD151, IF(AND($C149=$C152, AD152&lt;&gt;""), AD152, IF(AND($C149=$C153, AD153&lt;&gt;""), AD153, "")))))</f>
        <v>BT-196(BT-733)-Lot-Language</v>
      </c>
      <c r="AE149" s="90" t="str">
        <f>IF(TMInput!AD149&lt;&gt;"", TMInput!AD149, IF(AND($C149=$C150, AE150&lt;&gt;""), AE150, IF(AND($C149=$C151, AE151&lt;&gt;""), AE151, IF(AND($C149=$C152, AE152&lt;&gt;""), AE152, IF(AND($C149=$C153, AE153&lt;&gt;""), AE153, "")))))</f>
        <v>Language of Unpublished Justification Description of MG-NonPublishedInformation under ND-LotAwardCriteriaOrderJustificationUnpublish</v>
      </c>
    </row>
    <row r="150">
      <c r="A150" s="85" t="b">
        <f t="shared" si="1"/>
        <v>0</v>
      </c>
      <c r="B150" s="90" t="str">
        <f>IF(AND(TMInput!A150="",$C150&lt;&gt;""),B149,TMInput!A150)</f>
        <v>ND-LotAwardCriteriaOrderJustificationUnpublish.rml.ttl</v>
      </c>
      <c r="C150" s="90" t="str">
        <f>TMInput!B150</f>
        <v>tedm:MG-NonPublishedInformation-ND-LotAwardCriteriaOrderJustificationUnpublish</v>
      </c>
      <c r="D150" s="85" t="str">
        <f>IF(TMInput!C150&lt;&gt;"", TMInput!C150, IF(AND($C150=$C151, D151&lt;&gt;""), D151, IF(AND($C150=$C152, D152&lt;&gt;""), D152, IF(AND($C150=$C153, D153&lt;&gt;""), D153, IF(AND($C150=$C154, D154&lt;&gt;""), D154, "")))))</f>
        <v>MG-NonPublishedInformation</v>
      </c>
      <c r="E150" s="90" t="str">
        <f>IF(TMInput!D150&lt;&gt;"",TMInput!D150,IF(AND($C150=$C151, E151&lt;&gt;""),E151, IF(AND($C150=$C152, E152&lt;&gt;""), E152,"")))</f>
        <v/>
      </c>
      <c r="F150" s="90" t="str">
        <f>IF(TMInput!E150&lt;&gt;"",TMInput!E150,IF(AND($C150=$C151, F151&lt;&gt;""),F151, IF(AND($C150=$C152, F152&lt;&gt;""), F152,"")))</f>
        <v/>
      </c>
      <c r="G150" s="85" t="str">
        <f>IF(TMInput!F150&lt;&gt;"",TMInput!F150,IF(AND($C150=$C151, G151&lt;&gt;""),G151, IF(AND($C150=$C152, G152&lt;&gt;""), G152,"")))</f>
        <v/>
      </c>
      <c r="H150" s="87" t="str">
        <f>TMInput!G150</f>
        <v>1.4</v>
      </c>
      <c r="I150" s="87" t="str">
        <f>TMInput!H150</f>
        <v/>
      </c>
      <c r="J150" s="90" t="str">
        <f>IF(TMInput!$A150="",J149,TMInput!I150)</f>
        <v/>
      </c>
      <c r="K150" s="85" t="str">
        <f>IF(TMInput!J150&lt;&gt;"",TMInput!J150,IF(AND($C150=$C151, K151&lt;&gt;""),K151, IF(AND($C150=$C152, K152&lt;&gt;""), K152,"")))</f>
        <v>MG-AwardEvaluationTerm-isSubjectToTerm-Lot</v>
      </c>
      <c r="L150" s="85" t="str">
        <f>IF(TMInput!K150&lt;&gt;"",TMInput!K150,IF(AND($C150=$C151, L151&lt;&gt;""),L151, IF(AND($C150=$C152, L152&lt;&gt;""), L152,"")))</f>
        <v>ND-LotAwardCriteria</v>
      </c>
      <c r="M150" s="90" t="str">
        <f>IF(TMInput!L150&lt;&gt;"",TMInput!L150,IF(AND($C150=$C151, M151&lt;&gt;""),M151, IF(AND($C150=$C152, M152&lt;&gt;""), M152,"")))</f>
        <v>ND-LotAwardCriteriaOrderJustificationUnpublish (concernsMaskedObject)</v>
      </c>
      <c r="N150" s="90" t="str">
        <f>IF(TMInput!M150&lt;&gt;"",TMInput!M150,IF(AND($C150=$C151, N151&lt;&gt;""),N151, IF(AND($C150=$C152, N152&lt;&gt;""), N152,"")))</f>
        <v>Connection from NonPublishedInformation to AwardEvaluationTerm under MG-AwardEvaluationTerm-isSubjectToTerm-Lot_ND-LotAwardCriteria</v>
      </c>
      <c r="O150" s="90" t="str">
        <f>IF(TMInput!N150&lt;&gt;"",TMInput!N150,IF(AND($C150=$C151, O151&lt;&gt;""),O151, IF(AND($C150=$C152, O152&lt;&gt;""), O152,"")))</f>
        <v>tedm:MG-AwardEvaluationTerm-isSubjectToTerm-Lot_ND-LotAwardCriteria</v>
      </c>
      <c r="P150" s="85" t="str">
        <f>IF(TMInput!O150&lt;&gt;"",TMInput!O150,IF(AND($C150=$C151, P151&lt;&gt;""),P151, IF(AND($C150=$C152, P152&lt;&gt;""), P152,"")))</f>
        <v>ext:UBLExtensions/ext:UBLExtension/ext:ExtensionContent/efext:EformsExtension/efac:FieldsPrivacy</v>
      </c>
      <c r="Q150" s="90" t="str">
        <f>IF(TMInput!P150&lt;&gt;"",TMInput!P150,IF(AND($C150=$C151, Q151&lt;&gt;""),Q151, IF(AND($C150=$C152, Q152&lt;&gt;""), Q152,"")))</f>
        <v>../../../../..</v>
      </c>
      <c r="R150" s="90" t="str">
        <f>IF(TMInput!Q150&lt;&gt;"", TMInput!Q150, IF(AND(OR($C150&amp;$H150=$C151&amp;$H151, $C150&amp;$I150=$C151&amp;$I151), R151&lt;&gt;""), R151, IF(AND(OR($C150&amp;$H150=$C152&amp;$H152, $C150&amp;$I150=$C152&amp;$I152), R152&lt;&gt;""), R152, IF(AND(OR($C150&amp;$H150=$C153&amp;$H153, $C150&amp;$I150=$C153&amp;$I153), R153&lt;&gt;""), R153, IF(AND(OR($C150&amp;$H150=$C154&amp;$H154, $C150&amp;$I150=$C154&amp;$I154), R154&lt;&gt;""), R154, "")))))</f>
        <v>BT-195(BT-733)-Lot</v>
      </c>
      <c r="S150" s="90" t="str">
        <f>IF(TMInput!R150&lt;&gt;"", TMInput!R150, IF(AND(OR($C150&amp;$H150=$C151&amp;$H151, $C150&amp;$I150=$C151&amp;$I151), S151&lt;&gt;""), S151, IF(AND(OR($C150&amp;$H150=$C152&amp;$H152, $C150&amp;$I150=$C152&amp;$I152), S152&lt;&gt;""), S152, IF(AND(OR($C150&amp;$H150=$C153&amp;$H153, $C150&amp;$I150=$C153&amp;$I153), S153&lt;&gt;""), S153, IF(AND(OR($C150&amp;$H150=$C154&amp;$H154, $C150&amp;$I150=$C154&amp;$I154), S154&lt;&gt;""), S154, "")))))</f>
        <v>The field BT-195(BT-733)-Lot, Unpublished Identifier, specifies information to generate the URI of the masked property</v>
      </c>
      <c r="T150" s="90" t="str">
        <f>IF(TMInput!S150&lt;&gt;"", TMInput!S150, IF(AND(OR($C150&amp;$H150=$C151&amp;$H151, $C150&amp;$I150=$C151&amp;$I151), T151&lt;&gt;""), T151, IF(AND(OR($C150&amp;$H150=$C152&amp;$H152, $C150&amp;$I150=$C152&amp;$I152), T152&lt;&gt;""), T152, IF(AND(OR($C150&amp;$H150=$C153&amp;$H153, $C150&amp;$I150=$C153&amp;$I153), T153&lt;&gt;""), T153, IF(AND(OR($C150&amp;$H150=$C154&amp;$H154, $C150&amp;$I150=$C154&amp;$I154), T154&lt;&gt;""), T154, "")))))</f>
        <v>efbc:FieldIdentifierCode/text() = 'awa-cri-ord'</v>
      </c>
      <c r="U150" s="92" t="str">
        <f>IF(TMInput!T150&lt;&gt;"", TMInput!T150, IF(AND($C150=$C151, U151&lt;&gt;""), U151, IF(AND($C150=$C152, U152&lt;&gt;""), U152, IF(AND($C150=$C153, U153&lt;&gt;""), U153, IF(AND($C150=$C154, U154&lt;&gt;""), U154, "")))))</f>
        <v>http://data.europa.eu/a4g/ontology#hasAwardCriteriaOrderJustification</v>
      </c>
      <c r="V150" s="90" t="str">
        <f>IF(TMInput!U150&lt;&gt;"", TMInput!U150, IF(AND($C150=$C151, V151&lt;&gt;""), V151, IF(AND($C150=$C152, V152&lt;&gt;""), V152, IF(AND($C150=$C153, V153&lt;&gt;""), V153, IF(AND($C150=$C154, V154&lt;&gt;""), V154, "")))))</f>
        <v>BT-197(BT-733)-Lot</v>
      </c>
      <c r="W150" s="90" t="str">
        <f>IF(TMInput!V150&lt;&gt;"", TMInput!V150, IF(AND($C150=$C151, W151&lt;&gt;""), W151, IF(AND($C150=$C152, W152&lt;&gt;""), W152, IF(AND($C150=$C153, W153&lt;&gt;""), W153, IF(AND($C150=$C154, W154&lt;&gt;""), W154, "")))))</f>
        <v>In BT-197(BT-733)-Lot, Unpublished Justification Code, we link to the at-voc:non-publication-justification controlled list</v>
      </c>
      <c r="X150" s="90" t="str">
        <f>IF(TMInput!W150&lt;&gt;"", TMInput!W150, IF(AND($C150=$C151, X151&lt;&gt;""), X151, IF(AND($C150=$C152, X152&lt;&gt;""), X152, IF(AND($C150=$C153, X153&lt;&gt;""), X153, IF(AND($C150=$C154, X154&lt;&gt;""), X154, "")))))</f>
        <v>BT-198(BT-733)-Lot</v>
      </c>
      <c r="Y150" s="90" t="str">
        <f>IF(TMInput!X150&lt;&gt;"", TMInput!X150, IF(AND($C150=$C151, Y151&lt;&gt;""), Y151, IF(AND($C150=$C152, Y152&lt;&gt;""), Y152, IF(AND($C150=$C153, Y153&lt;&gt;""), Y153, IF(AND($C150=$C154, Y154&lt;&gt;""), Y154, "")))))</f>
        <v>Unpublished Accessibility Date (Unpublished Access Date below SDK 1.6)</v>
      </c>
      <c r="Z150" s="90" t="str">
        <f>IF(TMInput!Y150&lt;&gt;"", TMInput!Y150, IF(AND($C150=$C151, Z151&lt;&gt;""), Z151, IF(AND($C150=$C152, Z152&lt;&gt;""), Z152, IF(AND($C150=$C153, Z153&lt;&gt;""), Z153, IF(AND($C150=$C154, Z154&lt;&gt;""), Z154, "")))))</f>
        <v>tedm:MG-langString-hasConfidentialityJustification--NonPublishedInformation-ND-LotAwardCriteriaOrderJustificationUnpublish</v>
      </c>
      <c r="AA150" s="90" t="str">
        <f>IF(TMInput!Z150&lt;&gt;"", TMInput!Z150, IF(AND($C150=$C151, AA151&lt;&gt;""), AA151, IF(AND($C150=$C152, AA152&lt;&gt;""), AA152, IF(AND($C150=$C153, AA153&lt;&gt;""), AA153, IF(AND($C150=$C154, AA154&lt;&gt;""), AA154, "")))))</f>
        <v/>
      </c>
      <c r="AB150" s="90" t="str">
        <f>IF(TMInput!AA150&lt;&gt;"", TMInput!AA150, IF(AND($C150=$C151, AB151&lt;&gt;""), AB151, IF(AND($C150=$C152, AB152&lt;&gt;""), AB152, IF(AND($C150=$C153, AB153&lt;&gt;""), AB153, IF(AND($C150=$C154, AB154&lt;&gt;""), AB154, "")))))</f>
        <v>BT-196(BT-733)-Lot</v>
      </c>
      <c r="AC150" s="90" t="str">
        <f>IF(TMInput!AB150&lt;&gt;"", TMInput!AB150, IF(AND($C150=$C151, AC151&lt;&gt;""), AC151, IF(AND($C150=$C152, AC152&lt;&gt;""), AC152, IF(AND($C150=$C153, AC153&lt;&gt;""), AC153, IF(AND($C150=$C154, AC154&lt;&gt;""), AC154, "")))))</f>
        <v>Unpublished Justification Description of MG-NonPublishedInformation under ND-LotAwardCriteriaOrderJustificationUnpublish</v>
      </c>
      <c r="AD150" s="90" t="str">
        <f>IF(TMInput!AC150&lt;&gt;"", TMInput!AC150, IF(AND($C150=$C151, AD151&lt;&gt;""), AD151, IF(AND($C150=$C152, AD152&lt;&gt;""), AD152, IF(AND($C150=$C153, AD153&lt;&gt;""), AD153, IF(AND($C150=$C154, AD154&lt;&gt;""), AD154, "")))))</f>
        <v>BT-196(BT-733)-Lot-Language</v>
      </c>
      <c r="AE150" s="90" t="str">
        <f>IF(TMInput!AD150&lt;&gt;"", TMInput!AD150, IF(AND($C150=$C151, AE151&lt;&gt;""), AE151, IF(AND($C150=$C152, AE152&lt;&gt;""), AE152, IF(AND($C150=$C153, AE153&lt;&gt;""), AE153, IF(AND($C150=$C154, AE154&lt;&gt;""), AE154, "")))))</f>
        <v>Language of Unpublished Justification Description of MG-NonPublishedInformation under ND-LotAwardCriteriaOrderJustificationUnpublish</v>
      </c>
    </row>
    <row r="151">
      <c r="A151" s="85" t="b">
        <f t="shared" si="1"/>
        <v>0</v>
      </c>
      <c r="B151" s="90" t="str">
        <f>IF(AND(TMInput!A151="",$C151&lt;&gt;""),B150,TMInput!A151)</f>
        <v>ND-LotAwardCriteriaOrderJustificationUnpublish.rml.ttl</v>
      </c>
      <c r="C151" s="90" t="str">
        <f>TMInput!B151</f>
        <v>tedm:MG-NonPublishedInformation-ND-LotAwardCriteriaOrderJustificationUnpublish</v>
      </c>
      <c r="D151" s="85" t="str">
        <f>IF(TMInput!C151&lt;&gt;"", TMInput!C151, IF(AND($C151=$C152, D152&lt;&gt;""), D152, IF(AND($C151=$C153, D153&lt;&gt;""), D153, IF(AND($C151=$C154, D154&lt;&gt;""), D154, IF(AND($C151=$C155, D155&lt;&gt;""), D155, "")))))</f>
        <v>MG-NonPublishedInformation</v>
      </c>
      <c r="E151" s="90" t="str">
        <f>IF(TMInput!D151&lt;&gt;"",TMInput!D151,IF(AND($C151=$C152, E152&lt;&gt;""),E152, IF(AND($C151=$C153, E153&lt;&gt;""), E153,"")))</f>
        <v/>
      </c>
      <c r="F151" s="90" t="str">
        <f>IF(TMInput!E151&lt;&gt;"",TMInput!E151,IF(AND($C151=$C152, F152&lt;&gt;""),F152, IF(AND($C151=$C153, F153&lt;&gt;""), F153,"")))</f>
        <v/>
      </c>
      <c r="G151" s="85" t="str">
        <f>IF(TMInput!F151&lt;&gt;"",TMInput!F151,IF(AND($C151=$C152, G152&lt;&gt;""),G152, IF(AND($C151=$C153, G153&lt;&gt;""), G153,"")))</f>
        <v/>
      </c>
      <c r="H151" s="87" t="str">
        <f>TMInput!G151</f>
        <v>1.4</v>
      </c>
      <c r="I151" s="87" t="str">
        <f>TMInput!H151</f>
        <v/>
      </c>
      <c r="J151" s="90" t="str">
        <f>IF(TMInput!$A151="",J150,TMInput!I151)</f>
        <v/>
      </c>
      <c r="K151" s="85" t="str">
        <f>IF(TMInput!J151&lt;&gt;"",TMInput!J151,IF(AND($C151=$C152, K152&lt;&gt;""),K152, IF(AND($C151=$C153, K153&lt;&gt;""), K153,"")))</f>
        <v/>
      </c>
      <c r="L151" s="85" t="str">
        <f>IF(TMInput!K151&lt;&gt;"",TMInput!K151,IF(AND($C151=$C152, L152&lt;&gt;""),L152, IF(AND($C151=$C153, L153&lt;&gt;""), L153,"")))</f>
        <v/>
      </c>
      <c r="M151" s="90" t="str">
        <f>IF(TMInput!L151&lt;&gt;"",TMInput!L151,IF(AND($C151=$C152, M152&lt;&gt;""),M152, IF(AND($C151=$C153, M153&lt;&gt;""), M153,"")))</f>
        <v/>
      </c>
      <c r="N151" s="90" t="str">
        <f>IF(TMInput!M151&lt;&gt;"",TMInput!M151,IF(AND($C151=$C152, N152&lt;&gt;""),N152, IF(AND($C151=$C153, N153&lt;&gt;""), N153,"")))</f>
        <v/>
      </c>
      <c r="O151" s="90" t="str">
        <f>IF(TMInput!N151&lt;&gt;"",TMInput!N151,IF(AND($C151=$C152, O152&lt;&gt;""),O152, IF(AND($C151=$C153, O153&lt;&gt;""), O153,"")))</f>
        <v/>
      </c>
      <c r="P151" s="85" t="str">
        <f>IF(TMInput!O151&lt;&gt;"",TMInput!O151,IF(AND($C151=$C152, P152&lt;&gt;""),P152, IF(AND($C151=$C153, P153&lt;&gt;""), P153,"")))</f>
        <v/>
      </c>
      <c r="Q151" s="90" t="str">
        <f>IF(TMInput!P151&lt;&gt;"",TMInput!P151,IF(AND($C151=$C152, Q152&lt;&gt;""),Q152, IF(AND($C151=$C153, Q153&lt;&gt;""), Q153,"")))</f>
        <v/>
      </c>
      <c r="R151" s="90" t="str">
        <f>IF(TMInput!Q151&lt;&gt;"", TMInput!Q151, IF(AND(OR($C151&amp;$H151=$C152&amp;$H152, $C151&amp;$I151=$C152&amp;$I152), R152&lt;&gt;""), R152, IF(AND(OR($C151&amp;$H151=$C153&amp;$H153, $C151&amp;$I151=$C153&amp;$I153), R153&lt;&gt;""), R153, IF(AND(OR($C151&amp;$H151=$C154&amp;$H154, $C151&amp;$I151=$C154&amp;$I154), R154&lt;&gt;""), R154, IF(AND(OR($C151&amp;$H151=$C155&amp;$H155, $C151&amp;$I151=$C155&amp;$I155), R155&lt;&gt;""), R155, "")))))</f>
        <v>BT-195(BT-733)-Lot</v>
      </c>
      <c r="S151" s="90" t="str">
        <f>IF(TMInput!R151&lt;&gt;"", TMInput!R151, IF(AND(OR($C151&amp;$H151=$C152&amp;$H152, $C151&amp;$I151=$C152&amp;$I152), S152&lt;&gt;""), S152, IF(AND(OR($C151&amp;$H151=$C153&amp;$H153, $C151&amp;$I151=$C153&amp;$I153), S153&lt;&gt;""), S153, IF(AND(OR($C151&amp;$H151=$C154&amp;$H154, $C151&amp;$I151=$C154&amp;$I154), S154&lt;&gt;""), S154, IF(AND(OR($C151&amp;$H151=$C155&amp;$H155, $C151&amp;$I151=$C155&amp;$I155), S155&lt;&gt;""), S155, "")))))</f>
        <v>The field BT-195(BT-733)-Lot, Unpublished Identifier, specifies information to generate the URI of the masked property</v>
      </c>
      <c r="T151" s="90" t="str">
        <f>IF(TMInput!S151&lt;&gt;"", TMInput!S151, IF(AND(OR($C151&amp;$H151=$C152&amp;$H152, $C151&amp;$I151=$C152&amp;$I152), T152&lt;&gt;""), T152, IF(AND(OR($C151&amp;$H151=$C153&amp;$H153, $C151&amp;$I151=$C153&amp;$I153), T153&lt;&gt;""), T153, IF(AND(OR($C151&amp;$H151=$C154&amp;$H154, $C151&amp;$I151=$C154&amp;$I154), T154&lt;&gt;""), T154, IF(AND(OR($C151&amp;$H151=$C155&amp;$H155, $C151&amp;$I151=$C155&amp;$I155), T155&lt;&gt;""), T155, "")))))</f>
        <v>efbc:FieldIdentifierCode/text() = 'awa-cri-ord'</v>
      </c>
      <c r="U151" s="92" t="str">
        <f>IF(TMInput!T151&lt;&gt;"", TMInput!T151, IF(AND($C151=$C152, U152&lt;&gt;""), U152, IF(AND($C151=$C153, U153&lt;&gt;""), U153, IF(AND($C151=$C154, U154&lt;&gt;""), U154, IF(AND($C151=$C155, U155&lt;&gt;""), U155, "")))))</f>
        <v>http://data.europa.eu/a4g/ontology#hasAwardCriteriaOrderJustification</v>
      </c>
      <c r="V151" s="90" t="str">
        <f>IF(TMInput!U151&lt;&gt;"", TMInput!U151, IF(AND($C151=$C152, V152&lt;&gt;""), V152, IF(AND($C151=$C153, V153&lt;&gt;""), V153, IF(AND($C151=$C154, V154&lt;&gt;""), V154, IF(AND($C151=$C155, V155&lt;&gt;""), V155, "")))))</f>
        <v>BT-197(BT-733)-Lot</v>
      </c>
      <c r="W151" s="90" t="str">
        <f>IF(TMInput!V151&lt;&gt;"", TMInput!V151, IF(AND($C151=$C152, W152&lt;&gt;""), W152, IF(AND($C151=$C153, W153&lt;&gt;""), W153, IF(AND($C151=$C154, W154&lt;&gt;""), W154, IF(AND($C151=$C155, W155&lt;&gt;""), W155, "")))))</f>
        <v>In BT-197(BT-733)-Lot, Unpublished Justification Code, we link to the at-voc:non-publication-justification controlled list</v>
      </c>
      <c r="X151" s="90" t="str">
        <f>IF(TMInput!W151&lt;&gt;"", TMInput!W151, IF(AND($C151=$C152, X152&lt;&gt;""), X152, IF(AND($C151=$C153, X153&lt;&gt;""), X153, IF(AND($C151=$C154, X154&lt;&gt;""), X154, IF(AND($C151=$C155, X155&lt;&gt;""), X155, "")))))</f>
        <v>BT-198(BT-733)-Lot</v>
      </c>
      <c r="Y151" s="90" t="str">
        <f>IF(TMInput!X151&lt;&gt;"", TMInput!X151, IF(AND($C151=$C152, Y152&lt;&gt;""), Y152, IF(AND($C151=$C153, Y153&lt;&gt;""), Y153, IF(AND($C151=$C154, Y154&lt;&gt;""), Y154, IF(AND($C151=$C155, Y155&lt;&gt;""), Y155, "")))))</f>
        <v>Unpublished Accessibility Date (Unpublished Access Date below SDK 1.6)</v>
      </c>
      <c r="Z151" s="90" t="str">
        <f>IF(TMInput!Y151&lt;&gt;"", TMInput!Y151, IF(AND($C151=$C152, Z152&lt;&gt;""), Z152, IF(AND($C151=$C153, Z153&lt;&gt;""), Z153, IF(AND($C151=$C154, Z154&lt;&gt;""), Z154, IF(AND($C151=$C155, Z155&lt;&gt;""), Z155, "")))))</f>
        <v>tedm:MG-langString-hasConfidentialityJustification--NonPublishedInformation-ND-LotAwardCriteriaOrderJustificationUnpublish</v>
      </c>
      <c r="AA151" s="90" t="str">
        <f>IF(TMInput!Z151&lt;&gt;"", TMInput!Z151, IF(AND($C151=$C152, AA152&lt;&gt;""), AA152, IF(AND($C151=$C153, AA153&lt;&gt;""), AA153, IF(AND($C151=$C154, AA154&lt;&gt;""), AA154, IF(AND($C151=$C155, AA155&lt;&gt;""), AA155, "")))))</f>
        <v/>
      </c>
      <c r="AB151" s="90" t="str">
        <f>IF(TMInput!AA151&lt;&gt;"", TMInput!AA151, IF(AND($C151=$C152, AB152&lt;&gt;""), AB152, IF(AND($C151=$C153, AB153&lt;&gt;""), AB153, IF(AND($C151=$C154, AB154&lt;&gt;""), AB154, IF(AND($C151=$C155, AB155&lt;&gt;""), AB155, "")))))</f>
        <v>BT-196(BT-733)-Lot</v>
      </c>
      <c r="AC151" s="90" t="str">
        <f>IF(TMInput!AB151&lt;&gt;"", TMInput!AB151, IF(AND($C151=$C152, AC152&lt;&gt;""), AC152, IF(AND($C151=$C153, AC153&lt;&gt;""), AC153, IF(AND($C151=$C154, AC154&lt;&gt;""), AC154, IF(AND($C151=$C155, AC155&lt;&gt;""), AC155, "")))))</f>
        <v>Unpublished Justification Description of MG-NonPublishedInformation under ND-LotAwardCriteriaOrderJustificationUnpublish</v>
      </c>
      <c r="AD151" s="90" t="str">
        <f>IF(TMInput!AC151&lt;&gt;"", TMInput!AC151, IF(AND($C151=$C152, AD152&lt;&gt;""), AD152, IF(AND($C151=$C153, AD153&lt;&gt;""), AD153, IF(AND($C151=$C154, AD154&lt;&gt;""), AD154, IF(AND($C151=$C155, AD155&lt;&gt;""), AD155, "")))))</f>
        <v>BT-196(BT-733)-Lot-Language</v>
      </c>
      <c r="AE151" s="90" t="str">
        <f>IF(TMInput!AD151&lt;&gt;"", TMInput!AD151, IF(AND($C151=$C152, AE152&lt;&gt;""), AE152, IF(AND($C151=$C153, AE153&lt;&gt;""), AE153, IF(AND($C151=$C154, AE154&lt;&gt;""), AE154, IF(AND($C151=$C155, AE155&lt;&gt;""), AE155, "")))))</f>
        <v>Language of Unpublished Justification Description of MG-NonPublishedInformation under ND-LotAwardCriteriaOrderJustificationUnpublish</v>
      </c>
    </row>
    <row r="152">
      <c r="A152" s="85" t="b">
        <f t="shared" si="1"/>
        <v>0</v>
      </c>
      <c r="B152" s="90" t="str">
        <f>IF(AND(TMInput!A152="",$C152&lt;&gt;""),B151,TMInput!A152)</f>
        <v>ND-LotAwardCriteriaOrderJustificationUnpublish.rml.ttl</v>
      </c>
      <c r="C152" s="90" t="str">
        <f>TMInput!B152</f>
        <v>tedm:MG-NonPublishedInformation-ND-LotAwardCriteriaOrderJustificationUnpublish</v>
      </c>
      <c r="D152" s="85" t="str">
        <f>IF(TMInput!C152&lt;&gt;"", TMInput!C152, IF(AND($C152=$C153, D153&lt;&gt;""), D153, IF(AND($C152=$C154, D154&lt;&gt;""), D154, IF(AND($C152=$C155, D155&lt;&gt;""), D155, IF(AND($C152=$C156, D156&lt;&gt;""), D156, "")))))</f>
        <v/>
      </c>
      <c r="E152" s="90" t="str">
        <f>IF(TMInput!D152&lt;&gt;"",TMInput!D152,IF(AND($C152=$C153, E153&lt;&gt;""),E153, IF(AND($C152=$C154, E154&lt;&gt;""), E154,"")))</f>
        <v/>
      </c>
      <c r="F152" s="90" t="str">
        <f>IF(TMInput!E152&lt;&gt;"",TMInput!E152,IF(AND($C152=$C153, F153&lt;&gt;""),F153, IF(AND($C152=$C154, F154&lt;&gt;""), F154,"")))</f>
        <v/>
      </c>
      <c r="G152" s="85" t="str">
        <f>IF(TMInput!F152&lt;&gt;"",TMInput!F152,IF(AND($C152=$C153, G153&lt;&gt;""),G153, IF(AND($C152=$C154, G154&lt;&gt;""), G154,"")))</f>
        <v/>
      </c>
      <c r="H152" s="87" t="str">
        <f>TMInput!G152</f>
        <v>1.4</v>
      </c>
      <c r="I152" s="87" t="str">
        <f>TMInput!H152</f>
        <v/>
      </c>
      <c r="J152" s="90" t="str">
        <f>IF(TMInput!$A152="",J151,TMInput!I152)</f>
        <v/>
      </c>
      <c r="K152" s="85" t="str">
        <f>IF(TMInput!J152&lt;&gt;"",TMInput!J152,IF(AND($C152=$C153, K153&lt;&gt;""),K153, IF(AND($C152=$C154, K154&lt;&gt;""), K154,"")))</f>
        <v/>
      </c>
      <c r="L152" s="85" t="str">
        <f>IF(TMInput!K152&lt;&gt;"",TMInput!K152,IF(AND($C152=$C153, L153&lt;&gt;""),L153, IF(AND($C152=$C154, L154&lt;&gt;""), L154,"")))</f>
        <v/>
      </c>
      <c r="M152" s="90" t="str">
        <f>IF(TMInput!L152&lt;&gt;"",TMInput!L152,IF(AND($C152=$C153, M153&lt;&gt;""),M153, IF(AND($C152=$C154, M154&lt;&gt;""), M154,"")))</f>
        <v/>
      </c>
      <c r="N152" s="90" t="str">
        <f>IF(TMInput!M152&lt;&gt;"",TMInput!M152,IF(AND($C152=$C153, N153&lt;&gt;""),N153, IF(AND($C152=$C154, N154&lt;&gt;""), N154,"")))</f>
        <v/>
      </c>
      <c r="O152" s="90" t="str">
        <f>IF(TMInput!N152&lt;&gt;"",TMInput!N152,IF(AND($C152=$C153, O153&lt;&gt;""),O153, IF(AND($C152=$C154, O154&lt;&gt;""), O154,"")))</f>
        <v/>
      </c>
      <c r="P152" s="85" t="str">
        <f>IF(TMInput!O152&lt;&gt;"",TMInput!O152,IF(AND($C152=$C153, P153&lt;&gt;""),P153, IF(AND($C152=$C154, P154&lt;&gt;""), P154,"")))</f>
        <v/>
      </c>
      <c r="Q152" s="90" t="str">
        <f>IF(TMInput!P152&lt;&gt;"",TMInput!P152,IF(AND($C152=$C153, Q153&lt;&gt;""),Q153, IF(AND($C152=$C154, Q154&lt;&gt;""), Q154,"")))</f>
        <v/>
      </c>
      <c r="R152" s="90" t="str">
        <f>IF(TMInput!Q152&lt;&gt;"", TMInput!Q152, IF(AND(OR($C152&amp;$H152=$C153&amp;$H153, $C152&amp;$I152=$C153&amp;$I153), R153&lt;&gt;""), R153, IF(AND(OR($C152&amp;$H152=$C154&amp;$H154, $C152&amp;$I152=$C154&amp;$I154), R154&lt;&gt;""), R154, IF(AND(OR($C152&amp;$H152=$C155&amp;$H155, $C152&amp;$I152=$C155&amp;$I155), R155&lt;&gt;""), R155, IF(AND(OR($C152&amp;$H152=$C156&amp;$H156, $C152&amp;$I152=$C156&amp;$I156), R156&lt;&gt;""), R156, "")))))</f>
        <v/>
      </c>
      <c r="S152" s="90" t="str">
        <f>IF(TMInput!R152&lt;&gt;"", TMInput!R152, IF(AND(OR($C152&amp;$H152=$C153&amp;$H153, $C152&amp;$I152=$C153&amp;$I153), S153&lt;&gt;""), S153, IF(AND(OR($C152&amp;$H152=$C154&amp;$H154, $C152&amp;$I152=$C154&amp;$I154), S154&lt;&gt;""), S154, IF(AND(OR($C152&amp;$H152=$C155&amp;$H155, $C152&amp;$I152=$C155&amp;$I155), S155&lt;&gt;""), S155, IF(AND(OR($C152&amp;$H152=$C156&amp;$H156, $C152&amp;$I152=$C156&amp;$I156), S156&lt;&gt;""), S156, "")))))</f>
        <v/>
      </c>
      <c r="T152" s="90" t="str">
        <f>IF(TMInput!S152&lt;&gt;"", TMInput!S152, IF(AND(OR($C152&amp;$H152=$C153&amp;$H153, $C152&amp;$I152=$C153&amp;$I153), T153&lt;&gt;""), T153, IF(AND(OR($C152&amp;$H152=$C154&amp;$H154, $C152&amp;$I152=$C154&amp;$I154), T154&lt;&gt;""), T154, IF(AND(OR($C152&amp;$H152=$C155&amp;$H155, $C152&amp;$I152=$C155&amp;$I155), T155&lt;&gt;""), T155, IF(AND(OR($C152&amp;$H152=$C156&amp;$H156, $C152&amp;$I152=$C156&amp;$I156), T156&lt;&gt;""), T156, "")))))</f>
        <v/>
      </c>
      <c r="U152" s="90" t="str">
        <f>IF(TMInput!T152&lt;&gt;"", TMInput!T152, IF(AND($C152=$C153, U153&lt;&gt;""), U153, IF(AND($C152=$C154, U154&lt;&gt;""), U154, IF(AND($C152=$C155, U155&lt;&gt;""), U155, IF(AND($C152=$C156, U156&lt;&gt;""), U156, "")))))</f>
        <v/>
      </c>
      <c r="V152" s="90" t="str">
        <f>IF(TMInput!U152&lt;&gt;"", TMInput!U152, IF(AND($C152=$C153, V153&lt;&gt;""), V153, IF(AND($C152=$C154, V154&lt;&gt;""), V154, IF(AND($C152=$C155, V155&lt;&gt;""), V155, IF(AND($C152=$C156, V156&lt;&gt;""), V156, "")))))</f>
        <v>BT-197(BT-733)-Lot</v>
      </c>
      <c r="W152" s="90" t="str">
        <f>IF(TMInput!V152&lt;&gt;"", TMInput!V152, IF(AND($C152=$C153, W153&lt;&gt;""), W153, IF(AND($C152=$C154, W154&lt;&gt;""), W154, IF(AND($C152=$C155, W155&lt;&gt;""), W155, IF(AND($C152=$C156, W156&lt;&gt;""), W156, "")))))</f>
        <v>In BT-197(BT-733)-Lot, Unpublished Justification Code, we link to the at-voc:non-publication-justification controlled list</v>
      </c>
      <c r="X152" s="90" t="str">
        <f>IF(TMInput!W152&lt;&gt;"", TMInput!W152, IF(AND($C152=$C153, X153&lt;&gt;""), X153, IF(AND($C152=$C154, X154&lt;&gt;""), X154, IF(AND($C152=$C155, X155&lt;&gt;""), X155, IF(AND($C152=$C156, X156&lt;&gt;""), X156, "")))))</f>
        <v>BT-198(BT-733)-Lot</v>
      </c>
      <c r="Y152" s="90" t="str">
        <f>IF(TMInput!X152&lt;&gt;"", TMInput!X152, IF(AND($C152=$C153, Y153&lt;&gt;""), Y153, IF(AND($C152=$C154, Y154&lt;&gt;""), Y154, IF(AND($C152=$C155, Y155&lt;&gt;""), Y155, IF(AND($C152=$C156, Y156&lt;&gt;""), Y156, "")))))</f>
        <v>Unpublished Accessibility Date (Unpublished Access Date below SDK 1.6)</v>
      </c>
      <c r="Z152" s="90" t="str">
        <f>IF(TMInput!Y152&lt;&gt;"", TMInput!Y152, IF(AND($C152=$C153, Z153&lt;&gt;""), Z153, IF(AND($C152=$C154, Z154&lt;&gt;""), Z154, IF(AND($C152=$C155, Z155&lt;&gt;""), Z155, IF(AND($C152=$C156, Z156&lt;&gt;""), Z156, "")))))</f>
        <v>tedm:MG-langString-hasConfidentialityJustification--NonPublishedInformation-ND-LotAwardCriteriaOrderJustificationUnpublish</v>
      </c>
      <c r="AA152" s="90" t="str">
        <f>IF(TMInput!Z152&lt;&gt;"", TMInput!Z152, IF(AND($C152=$C153, AA153&lt;&gt;""), AA153, IF(AND($C152=$C154, AA154&lt;&gt;""), AA154, IF(AND($C152=$C155, AA155&lt;&gt;""), AA155, IF(AND($C152=$C156, AA156&lt;&gt;""), AA156, "")))))</f>
        <v/>
      </c>
      <c r="AB152" s="90" t="str">
        <f>IF(TMInput!AA152&lt;&gt;"", TMInput!AA152, IF(AND($C152=$C153, AB153&lt;&gt;""), AB153, IF(AND($C152=$C154, AB154&lt;&gt;""), AB154, IF(AND($C152=$C155, AB155&lt;&gt;""), AB155, IF(AND($C152=$C156, AB156&lt;&gt;""), AB156, "")))))</f>
        <v>BT-196(BT-733)-Lot</v>
      </c>
      <c r="AC152" s="90" t="str">
        <f>IF(TMInput!AB152&lt;&gt;"", TMInput!AB152, IF(AND($C152=$C153, AC153&lt;&gt;""), AC153, IF(AND($C152=$C154, AC154&lt;&gt;""), AC154, IF(AND($C152=$C155, AC155&lt;&gt;""), AC155, IF(AND($C152=$C156, AC156&lt;&gt;""), AC156, "")))))</f>
        <v>Unpublished Justification Description of MG-NonPublishedInformation under ND-LotAwardCriteriaOrderJustificationUnpublish</v>
      </c>
      <c r="AD152" s="90" t="str">
        <f>IF(TMInput!AC152&lt;&gt;"", TMInput!AC152, IF(AND($C152=$C153, AD153&lt;&gt;""), AD153, IF(AND($C152=$C154, AD154&lt;&gt;""), AD154, IF(AND($C152=$C155, AD155&lt;&gt;""), AD155, IF(AND($C152=$C156, AD156&lt;&gt;""), AD156, "")))))</f>
        <v>BT-196(BT-733)-Lot-Language</v>
      </c>
      <c r="AE152" s="90" t="str">
        <f>IF(TMInput!AD152&lt;&gt;"", TMInput!AD152, IF(AND($C152=$C153, AE153&lt;&gt;""), AE153, IF(AND($C152=$C154, AE154&lt;&gt;""), AE154, IF(AND($C152=$C155, AE155&lt;&gt;""), AE155, IF(AND($C152=$C156, AE156&lt;&gt;""), AE156, "")))))</f>
        <v>Language of Unpublished Justification Description of MG-NonPublishedInformation under ND-LotAwardCriteriaOrderJustificationUnpublish</v>
      </c>
    </row>
    <row r="153">
      <c r="A153" s="85" t="b">
        <f t="shared" si="1"/>
        <v>0</v>
      </c>
      <c r="B153" s="90" t="str">
        <f>IF(AND(TMInput!A153="",$C153&lt;&gt;""),B152,TMInput!A153)</f>
        <v>ND-LotAwardCriteriaOrderJustificationUnpublish.rml.ttl</v>
      </c>
      <c r="C153" s="90" t="str">
        <f>TMInput!B153</f>
        <v>tedm:MG-NonPublishedInformation-ND-LotAwardCriteriaOrderJustificationUnpublish</v>
      </c>
      <c r="D153" s="85" t="str">
        <f>IF(TMInput!C153&lt;&gt;"", TMInput!C153, IF(AND($C153=$C154, D154&lt;&gt;""), D154, IF(AND($C153=$C155, D155&lt;&gt;""), D155, IF(AND($C153=$C156, D156&lt;&gt;""), D156, IF(AND($C153=$C157, D157&lt;&gt;""), D157, "")))))</f>
        <v/>
      </c>
      <c r="E153" s="90" t="str">
        <f>IF(TMInput!D153&lt;&gt;"",TMInput!D153,IF(AND($C153=$C154, E154&lt;&gt;""),E154, IF(AND($C153=$C155, E155&lt;&gt;""), E155,"")))</f>
        <v/>
      </c>
      <c r="F153" s="90" t="str">
        <f>IF(TMInput!E153&lt;&gt;"",TMInput!E153,IF(AND($C153=$C154, F154&lt;&gt;""),F154, IF(AND($C153=$C155, F155&lt;&gt;""), F155,"")))</f>
        <v/>
      </c>
      <c r="G153" s="85" t="str">
        <f>IF(TMInput!F153&lt;&gt;"",TMInput!F153,IF(AND($C153=$C154, G154&lt;&gt;""),G154, IF(AND($C153=$C155, G155&lt;&gt;""), G155,"")))</f>
        <v/>
      </c>
      <c r="H153" s="87" t="str">
        <f>TMInput!G153</f>
        <v>1.4</v>
      </c>
      <c r="I153" s="87" t="str">
        <f>TMInput!H153</f>
        <v/>
      </c>
      <c r="J153" s="90" t="str">
        <f>IF(TMInput!$A153="",J152,TMInput!I153)</f>
        <v/>
      </c>
      <c r="K153" s="85" t="str">
        <f>IF(TMInput!J153&lt;&gt;"",TMInput!J153,IF(AND($C153=$C154, K154&lt;&gt;""),K154, IF(AND($C153=$C155, K155&lt;&gt;""), K155,"")))</f>
        <v/>
      </c>
      <c r="L153" s="85" t="str">
        <f>IF(TMInput!K153&lt;&gt;"",TMInput!K153,IF(AND($C153=$C154, L154&lt;&gt;""),L154, IF(AND($C153=$C155, L155&lt;&gt;""), L155,"")))</f>
        <v/>
      </c>
      <c r="M153" s="90" t="str">
        <f>IF(TMInput!L153&lt;&gt;"",TMInput!L153,IF(AND($C153=$C154, M154&lt;&gt;""),M154, IF(AND($C153=$C155, M155&lt;&gt;""), M155,"")))</f>
        <v/>
      </c>
      <c r="N153" s="90" t="str">
        <f>IF(TMInput!M153&lt;&gt;"",TMInput!M153,IF(AND($C153=$C154, N154&lt;&gt;""),N154, IF(AND($C153=$C155, N155&lt;&gt;""), N155,"")))</f>
        <v/>
      </c>
      <c r="O153" s="90" t="str">
        <f>IF(TMInput!N153&lt;&gt;"",TMInput!N153,IF(AND($C153=$C154, O154&lt;&gt;""),O154, IF(AND($C153=$C155, O155&lt;&gt;""), O155,"")))</f>
        <v/>
      </c>
      <c r="P153" s="85" t="str">
        <f>IF(TMInput!O153&lt;&gt;"",TMInput!O153,IF(AND($C153=$C154, P154&lt;&gt;""),P154, IF(AND($C153=$C155, P155&lt;&gt;""), P155,"")))</f>
        <v/>
      </c>
      <c r="Q153" s="90" t="str">
        <f>IF(TMInput!P153&lt;&gt;"",TMInput!P153,IF(AND($C153=$C154, Q154&lt;&gt;""),Q154, IF(AND($C153=$C155, Q155&lt;&gt;""), Q155,"")))</f>
        <v/>
      </c>
      <c r="R153" s="90" t="str">
        <f>IF(TMInput!Q153&lt;&gt;"", TMInput!Q153, IF(AND(OR($C153&amp;$H153=$C154&amp;$H154, $C153&amp;$I153=$C154&amp;$I154), R154&lt;&gt;""), R154, IF(AND(OR($C153&amp;$H153=$C155&amp;$H155, $C153&amp;$I153=$C155&amp;$I155), R155&lt;&gt;""), R155, IF(AND(OR($C153&amp;$H153=$C156&amp;$H156, $C153&amp;$I153=$C156&amp;$I156), R156&lt;&gt;""), R156, IF(AND(OR($C153&amp;$H153=$C157&amp;$H157, $C153&amp;$I153=$C157&amp;$I157), R157&lt;&gt;""), R157, "")))))</f>
        <v/>
      </c>
      <c r="S153" s="90" t="str">
        <f>IF(TMInput!R153&lt;&gt;"", TMInput!R153, IF(AND(OR($C153&amp;$H153=$C154&amp;$H154, $C153&amp;$I153=$C154&amp;$I154), S154&lt;&gt;""), S154, IF(AND(OR($C153&amp;$H153=$C155&amp;$H155, $C153&amp;$I153=$C155&amp;$I155), S155&lt;&gt;""), S155, IF(AND(OR($C153&amp;$H153=$C156&amp;$H156, $C153&amp;$I153=$C156&amp;$I156), S156&lt;&gt;""), S156, IF(AND(OR($C153&amp;$H153=$C157&amp;$H157, $C153&amp;$I153=$C157&amp;$I157), S157&lt;&gt;""), S157, "")))))</f>
        <v/>
      </c>
      <c r="T153" s="90" t="str">
        <f>IF(TMInput!S153&lt;&gt;"", TMInput!S153, IF(AND(OR($C153&amp;$H153=$C154&amp;$H154, $C153&amp;$I153=$C154&amp;$I154), T154&lt;&gt;""), T154, IF(AND(OR($C153&amp;$H153=$C155&amp;$H155, $C153&amp;$I153=$C155&amp;$I155), T155&lt;&gt;""), T155, IF(AND(OR($C153&amp;$H153=$C156&amp;$H156, $C153&amp;$I153=$C156&amp;$I156), T156&lt;&gt;""), T156, IF(AND(OR($C153&amp;$H153=$C157&amp;$H157, $C153&amp;$I153=$C157&amp;$I157), T157&lt;&gt;""), T157, "")))))</f>
        <v/>
      </c>
      <c r="U153" s="90" t="str">
        <f>IF(TMInput!T153&lt;&gt;"", TMInput!T153, IF(AND($C153=$C154, U154&lt;&gt;""), U154, IF(AND($C153=$C155, U155&lt;&gt;""), U155, IF(AND($C153=$C156, U156&lt;&gt;""), U156, IF(AND($C153=$C157, U157&lt;&gt;""), U157, "")))))</f>
        <v/>
      </c>
      <c r="V153" s="90" t="str">
        <f>IF(TMInput!U153&lt;&gt;"", TMInput!U153, IF(AND($C153=$C154, V154&lt;&gt;""), V154, IF(AND($C153=$C155, V155&lt;&gt;""), V155, IF(AND($C153=$C156, V156&lt;&gt;""), V156, IF(AND($C153=$C157, V157&lt;&gt;""), V157, "")))))</f>
        <v>BT-197(BT-733)-Lot</v>
      </c>
      <c r="W153" s="90" t="str">
        <f>IF(TMInput!V153&lt;&gt;"", TMInput!V153, IF(AND($C153=$C154, W154&lt;&gt;""), W154, IF(AND($C153=$C155, W155&lt;&gt;""), W155, IF(AND($C153=$C156, W156&lt;&gt;""), W156, IF(AND($C153=$C157, W157&lt;&gt;""), W157, "")))))</f>
        <v>In BT-197(BT-733)-Lot, Unpublished Justification Code, we link to the at-voc:non-publication-justification controlled list</v>
      </c>
      <c r="X153" s="90" t="str">
        <f>IF(TMInput!W153&lt;&gt;"", TMInput!W153, IF(AND($C153=$C154, X154&lt;&gt;""), X154, IF(AND($C153=$C155, X155&lt;&gt;""), X155, IF(AND($C153=$C156, X156&lt;&gt;""), X156, IF(AND($C153=$C157, X157&lt;&gt;""), X157, "")))))</f>
        <v>BT-198(BT-733)-Lot</v>
      </c>
      <c r="Y153" s="90" t="str">
        <f>IF(TMInput!X153&lt;&gt;"", TMInput!X153, IF(AND($C153=$C154, Y154&lt;&gt;""), Y154, IF(AND($C153=$C155, Y155&lt;&gt;""), Y155, IF(AND($C153=$C156, Y156&lt;&gt;""), Y156, IF(AND($C153=$C157, Y157&lt;&gt;""), Y157, "")))))</f>
        <v>Unpublished Accessibility Date (Unpublished Access Date below SDK 1.6)</v>
      </c>
      <c r="Z153" s="90" t="str">
        <f>IF(TMInput!Y153&lt;&gt;"", TMInput!Y153, IF(AND($C153=$C154, Z154&lt;&gt;""), Z154, IF(AND($C153=$C155, Z155&lt;&gt;""), Z155, IF(AND($C153=$C156, Z156&lt;&gt;""), Z156, IF(AND($C153=$C157, Z157&lt;&gt;""), Z157, "")))))</f>
        <v>tedm:MG-langString-hasConfidentialityJustification--NonPublishedInformation-ND-LotAwardCriteriaOrderJustificationUnpublish</v>
      </c>
      <c r="AA153" s="90" t="str">
        <f>IF(TMInput!Z153&lt;&gt;"", TMInput!Z153, IF(AND($C153=$C154, AA154&lt;&gt;""), AA154, IF(AND($C153=$C155, AA155&lt;&gt;""), AA155, IF(AND($C153=$C156, AA156&lt;&gt;""), AA156, IF(AND($C153=$C157, AA157&lt;&gt;""), AA157, "")))))</f>
        <v/>
      </c>
      <c r="AB153" s="90" t="str">
        <f>IF(TMInput!AA153&lt;&gt;"", TMInput!AA153, IF(AND($C153=$C154, AB154&lt;&gt;""), AB154, IF(AND($C153=$C155, AB155&lt;&gt;""), AB155, IF(AND($C153=$C156, AB156&lt;&gt;""), AB156, IF(AND($C153=$C157, AB157&lt;&gt;""), AB157, "")))))</f>
        <v/>
      </c>
      <c r="AC153" s="90" t="str">
        <f>IF(TMInput!AB153&lt;&gt;"", TMInput!AB153, IF(AND($C153=$C154, AC154&lt;&gt;""), AC154, IF(AND($C153=$C155, AC155&lt;&gt;""), AC155, IF(AND($C153=$C156, AC156&lt;&gt;""), AC156, IF(AND($C153=$C157, AC157&lt;&gt;""), AC157, "")))))</f>
        <v/>
      </c>
      <c r="AD153" s="90" t="str">
        <f>IF(TMInput!AC153&lt;&gt;"", TMInput!AC153, IF(AND($C153=$C154, AD154&lt;&gt;""), AD154, IF(AND($C153=$C155, AD155&lt;&gt;""), AD155, IF(AND($C153=$C156, AD156&lt;&gt;""), AD156, IF(AND($C153=$C157, AD157&lt;&gt;""), AD157, "")))))</f>
        <v/>
      </c>
      <c r="AE153" s="90" t="str">
        <f>IF(TMInput!AD153&lt;&gt;"", TMInput!AD153, IF(AND($C153=$C154, AE154&lt;&gt;""), AE154, IF(AND($C153=$C155, AE155&lt;&gt;""), AE155, IF(AND($C153=$C156, AE156&lt;&gt;""), AE156, IF(AND($C153=$C157, AE157&lt;&gt;""), AE157, "")))))</f>
        <v/>
      </c>
    </row>
    <row r="154">
      <c r="A154" s="85" t="b">
        <f t="shared" si="1"/>
        <v>0</v>
      </c>
      <c r="B154" s="90" t="str">
        <f>IF(AND(TMInput!A154="",$C154&lt;&gt;""),B153,TMInput!A154)</f>
        <v>ND-LotAwardCriteriaOrderJustificationUnpublish.rml.ttl</v>
      </c>
      <c r="C154" s="90" t="str">
        <f>TMInput!B154</f>
        <v>tedm:MG-NonPublishedInformation-ND-LotAwardCriteriaOrderJustificationUnpublish</v>
      </c>
      <c r="D154" s="85" t="str">
        <f>IF(TMInput!C154&lt;&gt;"", TMInput!C154, IF(AND($C154=$C155, D155&lt;&gt;""), D155, IF(AND($C154=$C156, D156&lt;&gt;""), D156, IF(AND($C154=$C157, D157&lt;&gt;""), D157, IF(AND($C154=$C158, D158&lt;&gt;""), D158, "")))))</f>
        <v/>
      </c>
      <c r="E154" s="90" t="str">
        <f>IF(TMInput!D154&lt;&gt;"",TMInput!D154,IF(AND($C154=$C155, E155&lt;&gt;""),E155, IF(AND($C154=$C156, E156&lt;&gt;""), E156,"")))</f>
        <v/>
      </c>
      <c r="F154" s="90" t="str">
        <f>IF(TMInput!E154&lt;&gt;"",TMInput!E154,IF(AND($C154=$C155, F155&lt;&gt;""),F155, IF(AND($C154=$C156, F156&lt;&gt;""), F156,"")))</f>
        <v/>
      </c>
      <c r="G154" s="85" t="str">
        <f>IF(TMInput!F154&lt;&gt;"",TMInput!F154,IF(AND($C154=$C155, G155&lt;&gt;""),G155, IF(AND($C154=$C156, G156&lt;&gt;""), G156,"")))</f>
        <v/>
      </c>
      <c r="H154" s="87" t="str">
        <f>TMInput!G154</f>
        <v>1.4</v>
      </c>
      <c r="I154" s="87" t="str">
        <f>TMInput!H154</f>
        <v>1.5</v>
      </c>
      <c r="J154" s="90" t="str">
        <f>IF(TMInput!$A154="",J153,TMInput!I154)</f>
        <v/>
      </c>
      <c r="K154" s="85" t="str">
        <f>IF(TMInput!J154&lt;&gt;"",TMInput!J154,IF(AND($C154=$C155, K155&lt;&gt;""),K155, IF(AND($C154=$C156, K156&lt;&gt;""), K156,"")))</f>
        <v/>
      </c>
      <c r="L154" s="85" t="str">
        <f>IF(TMInput!K154&lt;&gt;"",TMInput!K154,IF(AND($C154=$C155, L155&lt;&gt;""),L155, IF(AND($C154=$C156, L156&lt;&gt;""), L156,"")))</f>
        <v/>
      </c>
      <c r="M154" s="90" t="str">
        <f>IF(TMInput!L154&lt;&gt;"",TMInput!L154,IF(AND($C154=$C155, M155&lt;&gt;""),M155, IF(AND($C154=$C156, M156&lt;&gt;""), M156,"")))</f>
        <v/>
      </c>
      <c r="N154" s="90" t="str">
        <f>IF(TMInput!M154&lt;&gt;"",TMInput!M154,IF(AND($C154=$C155, N155&lt;&gt;""),N155, IF(AND($C154=$C156, N156&lt;&gt;""), N156,"")))</f>
        <v/>
      </c>
      <c r="O154" s="90" t="str">
        <f>IF(TMInput!N154&lt;&gt;"",TMInput!N154,IF(AND($C154=$C155, O155&lt;&gt;""),O155, IF(AND($C154=$C156, O156&lt;&gt;""), O156,"")))</f>
        <v/>
      </c>
      <c r="P154" s="85" t="str">
        <f>IF(TMInput!O154&lt;&gt;"",TMInput!O154,IF(AND($C154=$C155, P155&lt;&gt;""),P155, IF(AND($C154=$C156, P156&lt;&gt;""), P156,"")))</f>
        <v/>
      </c>
      <c r="Q154" s="90" t="str">
        <f>IF(TMInput!P154&lt;&gt;"",TMInput!P154,IF(AND($C154=$C155, Q155&lt;&gt;""),Q155, IF(AND($C154=$C156, Q156&lt;&gt;""), Q156,"")))</f>
        <v/>
      </c>
      <c r="R154" s="90" t="str">
        <f>IF(TMInput!Q154&lt;&gt;"", TMInput!Q154, IF(AND(OR($C154&amp;$H154=$C155&amp;$H155, $C154&amp;$I154=$C155&amp;$I155), R155&lt;&gt;""), R155, IF(AND(OR($C154&amp;$H154=$C156&amp;$H156, $C154&amp;$I154=$C156&amp;$I156), R156&lt;&gt;""), R156, IF(AND(OR($C154&amp;$H154=$C157&amp;$H157, $C154&amp;$I154=$C157&amp;$I157), R157&lt;&gt;""), R157, IF(AND(OR($C154&amp;$H154=$C158&amp;$H158, $C154&amp;$I154=$C158&amp;$I158), R158&lt;&gt;""), R158, "")))))</f>
        <v/>
      </c>
      <c r="S154" s="90" t="str">
        <f>IF(TMInput!R154&lt;&gt;"", TMInput!R154, IF(AND(OR($C154&amp;$H154=$C155&amp;$H155, $C154&amp;$I154=$C155&amp;$I155), S155&lt;&gt;""), S155, IF(AND(OR($C154&amp;$H154=$C156&amp;$H156, $C154&amp;$I154=$C156&amp;$I156), S156&lt;&gt;""), S156, IF(AND(OR($C154&amp;$H154=$C157&amp;$H157, $C154&amp;$I154=$C157&amp;$I157), S157&lt;&gt;""), S157, IF(AND(OR($C154&amp;$H154=$C158&amp;$H158, $C154&amp;$I154=$C158&amp;$I158), S158&lt;&gt;""), S158, "")))))</f>
        <v/>
      </c>
      <c r="T154" s="90" t="str">
        <f>IF(TMInput!S154&lt;&gt;"", TMInput!S154, IF(AND(OR($C154&amp;$H154=$C155&amp;$H155, $C154&amp;$I154=$C155&amp;$I155), T155&lt;&gt;""), T155, IF(AND(OR($C154&amp;$H154=$C156&amp;$H156, $C154&amp;$I154=$C156&amp;$I156), T156&lt;&gt;""), T156, IF(AND(OR($C154&amp;$H154=$C157&amp;$H157, $C154&amp;$I154=$C157&amp;$I157), T157&lt;&gt;""), T157, IF(AND(OR($C154&amp;$H154=$C158&amp;$H158, $C154&amp;$I154=$C158&amp;$I158), T158&lt;&gt;""), T158, "")))))</f>
        <v/>
      </c>
      <c r="U154" s="90" t="str">
        <f>IF(TMInput!T154&lt;&gt;"", TMInput!T154, IF(AND($C154=$C155, U155&lt;&gt;""), U155, IF(AND($C154=$C156, U156&lt;&gt;""), U156, IF(AND($C154=$C157, U157&lt;&gt;""), U157, IF(AND($C154=$C158, U158&lt;&gt;""), U158, "")))))</f>
        <v/>
      </c>
      <c r="V154" s="90" t="str">
        <f>IF(TMInput!U154&lt;&gt;"", TMInput!U154, IF(AND($C154=$C155, V155&lt;&gt;""), V155, IF(AND($C154=$C156, V156&lt;&gt;""), V156, IF(AND($C154=$C157, V157&lt;&gt;""), V157, IF(AND($C154=$C158, V158&lt;&gt;""), V158, "")))))</f>
        <v/>
      </c>
      <c r="W154" s="90" t="str">
        <f>IF(TMInput!V154&lt;&gt;"", TMInput!V154, IF(AND($C154=$C155, W155&lt;&gt;""), W155, IF(AND($C154=$C156, W156&lt;&gt;""), W156, IF(AND($C154=$C157, W157&lt;&gt;""), W157, IF(AND($C154=$C158, W158&lt;&gt;""), W158, "")))))</f>
        <v/>
      </c>
      <c r="X154" s="90" t="str">
        <f>IF(TMInput!W154&lt;&gt;"", TMInput!W154, IF(AND($C154=$C155, X155&lt;&gt;""), X155, IF(AND($C154=$C156, X156&lt;&gt;""), X156, IF(AND($C154=$C157, X157&lt;&gt;""), X157, IF(AND($C154=$C158, X158&lt;&gt;""), X158, "")))))</f>
        <v>BT-198(BT-733)-Lot</v>
      </c>
      <c r="Y154" s="90" t="str">
        <f>IF(TMInput!X154&lt;&gt;"", TMInput!X154, IF(AND($C154=$C155, Y155&lt;&gt;""), Y155, IF(AND($C154=$C156, Y156&lt;&gt;""), Y156, IF(AND($C154=$C157, Y157&lt;&gt;""), Y157, IF(AND($C154=$C158, Y158&lt;&gt;""), Y158, "")))))</f>
        <v>Unpublished Accessibility Date (Unpublished Access Date below SDK 1.6)</v>
      </c>
      <c r="Z154" s="90" t="str">
        <f>IF(TMInput!Y154&lt;&gt;"", TMInput!Y154, IF(AND($C154=$C155, Z155&lt;&gt;""), Z155, IF(AND($C154=$C156, Z156&lt;&gt;""), Z156, IF(AND($C154=$C157, Z157&lt;&gt;""), Z157, IF(AND($C154=$C158, Z158&lt;&gt;""), Z158, "")))))</f>
        <v>tedm:MG-langString-hasConfidentialityJustification--NonPublishedInformation-ND-LotAwardCriteriaOrderJustificationUnpublish</v>
      </c>
      <c r="AA154" s="90" t="str">
        <f>IF(TMInput!Z154&lt;&gt;"", TMInput!Z154, IF(AND($C154=$C155, AA155&lt;&gt;""), AA155, IF(AND($C154=$C156, AA156&lt;&gt;""), AA156, IF(AND($C154=$C157, AA157&lt;&gt;""), AA157, IF(AND($C154=$C158, AA158&lt;&gt;""), AA158, "")))))</f>
        <v/>
      </c>
      <c r="AB154" s="90" t="str">
        <f>IF(TMInput!AA154&lt;&gt;"", TMInput!AA154, IF(AND($C154=$C155, AB155&lt;&gt;""), AB155, IF(AND($C154=$C156, AB156&lt;&gt;""), AB156, IF(AND($C154=$C157, AB157&lt;&gt;""), AB157, IF(AND($C154=$C158, AB158&lt;&gt;""), AB158, "")))))</f>
        <v/>
      </c>
      <c r="AC154" s="90" t="str">
        <f>IF(TMInput!AB154&lt;&gt;"", TMInput!AB154, IF(AND($C154=$C155, AC155&lt;&gt;""), AC155, IF(AND($C154=$C156, AC156&lt;&gt;""), AC156, IF(AND($C154=$C157, AC157&lt;&gt;""), AC157, IF(AND($C154=$C158, AC158&lt;&gt;""), AC158, "")))))</f>
        <v/>
      </c>
      <c r="AD154" s="90" t="str">
        <f>IF(TMInput!AC154&lt;&gt;"", TMInput!AC154, IF(AND($C154=$C155, AD155&lt;&gt;""), AD155, IF(AND($C154=$C156, AD156&lt;&gt;""), AD156, IF(AND($C154=$C157, AD157&lt;&gt;""), AD157, IF(AND($C154=$C158, AD158&lt;&gt;""), AD158, "")))))</f>
        <v/>
      </c>
      <c r="AE154" s="90" t="str">
        <f>IF(TMInput!AD154&lt;&gt;"", TMInput!AD154, IF(AND($C154=$C155, AE155&lt;&gt;""), AE155, IF(AND($C154=$C156, AE156&lt;&gt;""), AE156, IF(AND($C154=$C157, AE157&lt;&gt;""), AE157, IF(AND($C154=$C158, AE158&lt;&gt;""), AE158, "")))))</f>
        <v/>
      </c>
    </row>
    <row r="155">
      <c r="A155" s="85" t="b">
        <f t="shared" si="1"/>
        <v>0</v>
      </c>
      <c r="B155" s="90" t="str">
        <f>IF(AND(TMInput!A155="",$C155&lt;&gt;""),B154,TMInput!A155)</f>
        <v>ND-LotAwardCriteriaOrderJustificationUnpublish.rml.ttl</v>
      </c>
      <c r="C155" s="90" t="str">
        <f>TMInput!B155</f>
        <v>tedm:MG-NonPublishedInformation-ND-LotAwardCriteriaOrderJustificationUnpublish</v>
      </c>
      <c r="D155" s="85" t="str">
        <f>IF(TMInput!C155&lt;&gt;"", TMInput!C155, IF(AND($C155=$C156, D156&lt;&gt;""), D156, IF(AND($C155=$C157, D157&lt;&gt;""), D157, IF(AND($C155=$C158, D158&lt;&gt;""), D158, IF(AND($C155=$C159, D159&lt;&gt;""), D159, "")))))</f>
        <v/>
      </c>
      <c r="E155" s="90" t="str">
        <f>IF(TMInput!D155&lt;&gt;"",TMInput!D155,IF(AND($C155=$C156, E156&lt;&gt;""),E156, IF(AND($C155=$C157, E157&lt;&gt;""), E157,"")))</f>
        <v/>
      </c>
      <c r="F155" s="90" t="str">
        <f>IF(TMInput!E155&lt;&gt;"",TMInput!E155,IF(AND($C155=$C156, F156&lt;&gt;""),F156, IF(AND($C155=$C157, F157&lt;&gt;""), F157,"")))</f>
        <v/>
      </c>
      <c r="G155" s="85" t="str">
        <f>IF(TMInput!F155&lt;&gt;"",TMInput!F155,IF(AND($C155=$C156, G156&lt;&gt;""),G156, IF(AND($C155=$C157, G157&lt;&gt;""), G157,"")))</f>
        <v/>
      </c>
      <c r="H155" s="87" t="str">
        <f>TMInput!G155</f>
        <v>1.6</v>
      </c>
      <c r="I155" s="87" t="str">
        <f>TMInput!H155</f>
        <v/>
      </c>
      <c r="J155" s="90" t="str">
        <f>IF(TMInput!$A155="",J154,TMInput!I155)</f>
        <v/>
      </c>
      <c r="K155" s="85" t="str">
        <f>IF(TMInput!J155&lt;&gt;"",TMInput!J155,IF(AND($C155=$C156, K156&lt;&gt;""),K156, IF(AND($C155=$C157, K157&lt;&gt;""), K157,"")))</f>
        <v/>
      </c>
      <c r="L155" s="85" t="str">
        <f>IF(TMInput!K155&lt;&gt;"",TMInput!K155,IF(AND($C155=$C156, L156&lt;&gt;""),L156, IF(AND($C155=$C157, L157&lt;&gt;""), L157,"")))</f>
        <v/>
      </c>
      <c r="M155" s="90" t="str">
        <f>IF(TMInput!L155&lt;&gt;"",TMInput!L155,IF(AND($C155=$C156, M156&lt;&gt;""),M156, IF(AND($C155=$C157, M157&lt;&gt;""), M157,"")))</f>
        <v/>
      </c>
      <c r="N155" s="90" t="str">
        <f>IF(TMInput!M155&lt;&gt;"",TMInput!M155,IF(AND($C155=$C156, N156&lt;&gt;""),N156, IF(AND($C155=$C157, N157&lt;&gt;""), N157,"")))</f>
        <v/>
      </c>
      <c r="O155" s="90" t="str">
        <f>IF(TMInput!N155&lt;&gt;"",TMInput!N155,IF(AND($C155=$C156, O156&lt;&gt;""),O156, IF(AND($C155=$C157, O157&lt;&gt;""), O157,"")))</f>
        <v/>
      </c>
      <c r="P155" s="85" t="str">
        <f>IF(TMInput!O155&lt;&gt;"",TMInput!O155,IF(AND($C155=$C156, P156&lt;&gt;""),P156, IF(AND($C155=$C157, P157&lt;&gt;""), P157,"")))</f>
        <v/>
      </c>
      <c r="Q155" s="90" t="str">
        <f>IF(TMInput!P155&lt;&gt;"",TMInput!P155,IF(AND($C155=$C156, Q156&lt;&gt;""),Q156, IF(AND($C155=$C157, Q157&lt;&gt;""), Q157,"")))</f>
        <v/>
      </c>
      <c r="R155" s="90" t="str">
        <f>IF(TMInput!Q155&lt;&gt;"", TMInput!Q155, IF(AND(OR($C155&amp;$H155=$C156&amp;$H156, $C155&amp;$I155=$C156&amp;$I156), R156&lt;&gt;""), R156, IF(AND(OR($C155&amp;$H155=$C157&amp;$H157, $C155&amp;$I155=$C157&amp;$I157), R157&lt;&gt;""), R157, IF(AND(OR($C155&amp;$H155=$C158&amp;$H158, $C155&amp;$I155=$C158&amp;$I158), R158&lt;&gt;""), R158, IF(AND(OR($C155&amp;$H155=$C159&amp;$H159, $C155&amp;$I155=$C159&amp;$I159), R159&lt;&gt;""), R159, "")))))</f>
        <v/>
      </c>
      <c r="S155" s="90" t="str">
        <f>IF(TMInput!R155&lt;&gt;"", TMInput!R155, IF(AND(OR($C155&amp;$H155=$C156&amp;$H156, $C155&amp;$I155=$C156&amp;$I156), S156&lt;&gt;""), S156, IF(AND(OR($C155&amp;$H155=$C157&amp;$H157, $C155&amp;$I155=$C157&amp;$I157), S157&lt;&gt;""), S157, IF(AND(OR($C155&amp;$H155=$C158&amp;$H158, $C155&amp;$I155=$C158&amp;$I158), S158&lt;&gt;""), S158, IF(AND(OR($C155&amp;$H155=$C159&amp;$H159, $C155&amp;$I155=$C159&amp;$I159), S159&lt;&gt;""), S159, "")))))</f>
        <v/>
      </c>
      <c r="T155" s="90" t="str">
        <f>IF(TMInput!S155&lt;&gt;"", TMInput!S155, IF(AND(OR($C155&amp;$H155=$C156&amp;$H156, $C155&amp;$I155=$C156&amp;$I156), T156&lt;&gt;""), T156, IF(AND(OR($C155&amp;$H155=$C157&amp;$H157, $C155&amp;$I155=$C157&amp;$I157), T157&lt;&gt;""), T157, IF(AND(OR($C155&amp;$H155=$C158&amp;$H158, $C155&amp;$I155=$C158&amp;$I158), T158&lt;&gt;""), T158, IF(AND(OR($C155&amp;$H155=$C159&amp;$H159, $C155&amp;$I155=$C159&amp;$I159), T159&lt;&gt;""), T159, "")))))</f>
        <v/>
      </c>
      <c r="U155" s="90" t="str">
        <f>IF(TMInput!T155&lt;&gt;"", TMInput!T155, IF(AND($C155=$C156, U156&lt;&gt;""), U156, IF(AND($C155=$C157, U157&lt;&gt;""), U157, IF(AND($C155=$C158, U158&lt;&gt;""), U158, IF(AND($C155=$C159, U159&lt;&gt;""), U159, "")))))</f>
        <v/>
      </c>
      <c r="V155" s="90" t="str">
        <f>IF(TMInput!U155&lt;&gt;"", TMInput!U155, IF(AND($C155=$C156, V156&lt;&gt;""), V156, IF(AND($C155=$C157, V157&lt;&gt;""), V157, IF(AND($C155=$C158, V158&lt;&gt;""), V158, IF(AND($C155=$C159, V159&lt;&gt;""), V159, "")))))</f>
        <v/>
      </c>
      <c r="W155" s="90" t="str">
        <f>IF(TMInput!V155&lt;&gt;"", TMInput!V155, IF(AND($C155=$C156, W156&lt;&gt;""), W156, IF(AND($C155=$C157, W157&lt;&gt;""), W157, IF(AND($C155=$C158, W158&lt;&gt;""), W158, IF(AND($C155=$C159, W159&lt;&gt;""), W159, "")))))</f>
        <v/>
      </c>
      <c r="X155" s="90" t="str">
        <f>IF(TMInput!W155&lt;&gt;"", TMInput!W155, IF(AND($C155=$C156, X156&lt;&gt;""), X156, IF(AND($C155=$C157, X157&lt;&gt;""), X157, IF(AND($C155=$C158, X158&lt;&gt;""), X158, IF(AND($C155=$C159, X159&lt;&gt;""), X159, "")))))</f>
        <v/>
      </c>
      <c r="Y155" s="90" t="str">
        <f>IF(TMInput!X155&lt;&gt;"", TMInput!X155, IF(AND($C155=$C156, Y156&lt;&gt;""), Y156, IF(AND($C155=$C157, Y157&lt;&gt;""), Y157, IF(AND($C155=$C158, Y158&lt;&gt;""), Y158, IF(AND($C155=$C159, Y159&lt;&gt;""), Y159, "")))))</f>
        <v/>
      </c>
      <c r="Z155" s="90" t="str">
        <f>IF(TMInput!Y155&lt;&gt;"", TMInput!Y155, IF(AND($C155=$C156, Z156&lt;&gt;""), Z156, IF(AND($C155=$C157, Z157&lt;&gt;""), Z157, IF(AND($C155=$C158, Z158&lt;&gt;""), Z158, IF(AND($C155=$C159, Z159&lt;&gt;""), Z159, "")))))</f>
        <v>tedm:MG-langString-hasConfidentialityJustification--NonPublishedInformation-ND-LotAwardCriteriaOrderJustificationUnpublish</v>
      </c>
      <c r="AA155" s="90" t="str">
        <f>IF(TMInput!Z155&lt;&gt;"", TMInput!Z155, IF(AND($C155=$C156, AA156&lt;&gt;""), AA156, IF(AND($C155=$C157, AA157&lt;&gt;""), AA157, IF(AND($C155=$C158, AA158&lt;&gt;""), AA158, IF(AND($C155=$C159, AA159&lt;&gt;""), AA159, "")))))</f>
        <v/>
      </c>
      <c r="AB155" s="90" t="str">
        <f>IF(TMInput!AA155&lt;&gt;"", TMInput!AA155, IF(AND($C155=$C156, AB156&lt;&gt;""), AB156, IF(AND($C155=$C157, AB157&lt;&gt;""), AB157, IF(AND($C155=$C158, AB158&lt;&gt;""), AB158, IF(AND($C155=$C159, AB159&lt;&gt;""), AB159, "")))))</f>
        <v/>
      </c>
      <c r="AC155" s="90" t="str">
        <f>IF(TMInput!AB155&lt;&gt;"", TMInput!AB155, IF(AND($C155=$C156, AC156&lt;&gt;""), AC156, IF(AND($C155=$C157, AC157&lt;&gt;""), AC157, IF(AND($C155=$C158, AC158&lt;&gt;""), AC158, IF(AND($C155=$C159, AC159&lt;&gt;""), AC159, "")))))</f>
        <v/>
      </c>
      <c r="AD155" s="90" t="str">
        <f>IF(TMInput!AC155&lt;&gt;"", TMInput!AC155, IF(AND($C155=$C156, AD156&lt;&gt;""), AD156, IF(AND($C155=$C157, AD157&lt;&gt;""), AD157, IF(AND($C155=$C158, AD158&lt;&gt;""), AD158, IF(AND($C155=$C159, AD159&lt;&gt;""), AD159, "")))))</f>
        <v/>
      </c>
      <c r="AE155" s="90" t="str">
        <f>IF(TMInput!AD155&lt;&gt;"", TMInput!AD155, IF(AND($C155=$C156, AE156&lt;&gt;""), AE156, IF(AND($C155=$C157, AE157&lt;&gt;""), AE157, IF(AND($C155=$C158, AE158&lt;&gt;""), AE158, IF(AND($C155=$C159, AE159&lt;&gt;""), AE159, "")))))</f>
        <v/>
      </c>
    </row>
    <row r="156">
      <c r="A156" s="85" t="b">
        <f t="shared" si="1"/>
        <v>1</v>
      </c>
      <c r="B156" s="90" t="str">
        <f>IF(AND(TMInput!A156="",$C156&lt;&gt;""),B155,TMInput!A156)</f>
        <v>ND-LotsGroupAwardCriterionTypeUnpublish.rml.ttl</v>
      </c>
      <c r="C156" s="90" t="str">
        <f>TMInput!B156</f>
        <v>tedm:MG-NonPublishedInformation-ND-LotsGroupAwardCriterionTypeUnpublish</v>
      </c>
      <c r="D156" s="85" t="str">
        <f>IF(TMInput!C156&lt;&gt;"", TMInput!C156, IF(AND($C156=$C157, D157&lt;&gt;""), D157, IF(AND($C156=$C158, D158&lt;&gt;""), D158, IF(AND($C156=$C159, D159&lt;&gt;""), D159, IF(AND($C156=$C160, D160&lt;&gt;""), D160, "")))))</f>
        <v>MG-NonPublishedInformation</v>
      </c>
      <c r="E156" s="90" t="str">
        <f>IF(TMInput!D156&lt;&gt;"",TMInput!D156,IF(AND($C156=$C157, E157&lt;&gt;""),E157, IF(AND($C156=$C158, E158&lt;&gt;""), E158,"")))</f>
        <v>ND-LotsGroupAwardCriterionTypeUnpublish</v>
      </c>
      <c r="F156" s="90" t="str">
        <f>IF(TMInput!E156&lt;&gt;"",TMInput!E156,IF(AND($C156=$C157, F157&lt;&gt;""),F157, IF(AND($C156=$C158, F158&lt;&gt;""), F158,"")))</f>
        <v>/*/cac:ProcurementProjectLot[cbc:ID/@schemeName='LotsGroup']/cac:TenderingTerms/cac:AwardingTerms/cac:AwardingCriterion/cac:SubordinateAwardingCriterion/ext:UBLExtensions/ext:UBLExtension/ext:ExtensionContent/efext:EformsExtension/efac:FieldsPrivacy[efbc:FieldIdentifierCode/text()='awa-cri-typ']</v>
      </c>
      <c r="G156" s="85" t="str">
        <f>IF(TMInput!F156&lt;&gt;"",TMInput!F156,IF(AND($C156=$C157, G157&lt;&gt;""),G157, IF(AND($C156=$C158, G158&lt;&gt;""), G158,"")))</f>
        <v>efbc:FieldIdentifierCode/text()='awa-cri-typ'</v>
      </c>
      <c r="H156" s="87" t="str">
        <f>TMInput!G156</f>
        <v>1.4</v>
      </c>
      <c r="I156" s="87" t="str">
        <f>TMInput!H156</f>
        <v/>
      </c>
      <c r="J156" s="90" t="str">
        <f>IF(TMInput!$A156="",J155,TMInput!I156)</f>
        <v/>
      </c>
      <c r="K156" s="85" t="str">
        <f>IF(TMInput!J156&lt;&gt;"",TMInput!J156,IF(AND($C156=$C157, K157&lt;&gt;""),K157, IF(AND($C156=$C158, K158&lt;&gt;""), K158,"")))</f>
        <v>MG-AwardCriterion-specifiesProcurementCriterion-LotGroup</v>
      </c>
      <c r="L156" s="85" t="str">
        <f>IF(TMInput!K156&lt;&gt;"",TMInput!K156,IF(AND($C156=$C157, L157&lt;&gt;""),L157, IF(AND($C156=$C158, L158&lt;&gt;""), L158,"")))</f>
        <v>ND-LotsGroupAwardCriterionParameters</v>
      </c>
      <c r="M156" s="90" t="str">
        <f>IF(TMInput!L156&lt;&gt;"",TMInput!L156,IF(AND($C156=$C157, M157&lt;&gt;""),M157, IF(AND($C156=$C158, M158&lt;&gt;""), M158,"")))</f>
        <v>ND-LotsGroupAwardCriterionTypeUnpublish (concernsMaskedObject)</v>
      </c>
      <c r="N156" s="90" t="str">
        <f>IF(TMInput!M156&lt;&gt;"",TMInput!M156,IF(AND($C156=$C157, N157&lt;&gt;""),N157, IF(AND($C156=$C158, N158&lt;&gt;""), N158,"")))</f>
        <v>Connection from NonPublishedInformation to AwardCriterion under MG-AwardCriterion-specifiesProcurementCriterion-LotGroup_ND-LotsGroupAwardCriterionParameters</v>
      </c>
      <c r="O156" s="90" t="str">
        <f>IF(TMInput!N156&lt;&gt;"",TMInput!N156,IF(AND($C156=$C157, O157&lt;&gt;""),O157, IF(AND($C156=$C158, O158&lt;&gt;""), O158,"")))</f>
        <v>tedm:MG-AwardCriterion-specifiesProcurementCriterion-LotGroup_ND-LotsGroupAwardCriterionParameters</v>
      </c>
      <c r="P156" s="85" t="str">
        <f>IF(TMInput!O156&lt;&gt;"",TMInput!O156,IF(AND($C156=$C157, P157&lt;&gt;""),P157, IF(AND($C156=$C158, P158&lt;&gt;""), P158,"")))</f>
        <v>efac:FieldsPrivacy</v>
      </c>
      <c r="Q156" s="90" t="str">
        <f>IF(TMInput!P156&lt;&gt;"",TMInput!P156,IF(AND($C156=$C157, Q157&lt;&gt;""),Q157, IF(AND($C156=$C158, Q158&lt;&gt;""), Q158,"")))</f>
        <v>..</v>
      </c>
      <c r="R156" s="90" t="str">
        <f>IF(TMInput!Q156&lt;&gt;"", TMInput!Q156, IF(AND(OR($C156&amp;$H156=$C157&amp;$H157, $C156&amp;$I156=$C157&amp;$I157), R157&lt;&gt;""), R157, IF(AND(OR($C156&amp;$H156=$C158&amp;$H158, $C156&amp;$I156=$C158&amp;$I158), R158&lt;&gt;""), R158, IF(AND(OR($C156&amp;$H156=$C159&amp;$H159, $C156&amp;$I156=$C159&amp;$I159), R159&lt;&gt;""), R159, IF(AND(OR($C156&amp;$H156=$C160&amp;$H160, $C156&amp;$I156=$C160&amp;$I160), R160&lt;&gt;""), R160, "")))))</f>
        <v>BT-195(BT-539)-LotsGroup</v>
      </c>
      <c r="S156" s="90" t="str">
        <f>IF(TMInput!R156&lt;&gt;"", TMInput!R156, IF(AND(OR($C156&amp;$H156=$C157&amp;$H157, $C156&amp;$I156=$C157&amp;$I157), S157&lt;&gt;""), S157, IF(AND(OR($C156&amp;$H156=$C158&amp;$H158, $C156&amp;$I156=$C158&amp;$I158), S158&lt;&gt;""), S158, IF(AND(OR($C156&amp;$H156=$C159&amp;$H159, $C156&amp;$I156=$C159&amp;$I159), S159&lt;&gt;""), S159, IF(AND(OR($C156&amp;$H156=$C160&amp;$H160, $C156&amp;$I156=$C160&amp;$I160), S160&lt;&gt;""), S160, "")))))</f>
        <v>The field BT-195(BT-539)-LotsGroup, Unpublished Identifier, specifies information to generate the URI of the masked property</v>
      </c>
      <c r="T156" s="90" t="str">
        <f>IF(TMInput!S156&lt;&gt;"", TMInput!S156, IF(AND(OR($C156&amp;$H156=$C157&amp;$H157, $C156&amp;$I156=$C157&amp;$I157), T157&lt;&gt;""), T157, IF(AND(OR($C156&amp;$H156=$C158&amp;$H158, $C156&amp;$I156=$C158&amp;$I158), T158&lt;&gt;""), T158, IF(AND(OR($C156&amp;$H156=$C159&amp;$H159, $C156&amp;$I156=$C159&amp;$I159), T159&lt;&gt;""), T159, IF(AND(OR($C156&amp;$H156=$C160&amp;$H160, $C156&amp;$I156=$C160&amp;$I160), T160&lt;&gt;""), T160, "")))))</f>
        <v>efbc:FieldIdentifierCode/text() = 'awa-cri-typ'</v>
      </c>
      <c r="U156" s="92" t="str">
        <f>IF(TMInput!T156&lt;&gt;"", TMInput!T156, IF(AND($C156=$C157, U157&lt;&gt;""), U157, IF(AND($C156=$C158, U158&lt;&gt;""), U158, IF(AND($C156=$C159, U159&lt;&gt;""), U159, IF(AND($C156=$C160, U160&lt;&gt;""), U160, "")))))</f>
        <v>http://data.europa.eu/a4g/ontology#hasAwardCriterionType</v>
      </c>
      <c r="V156" s="90" t="str">
        <f>IF(TMInput!U156&lt;&gt;"", TMInput!U156, IF(AND($C156=$C157, V157&lt;&gt;""), V157, IF(AND($C156=$C158, V158&lt;&gt;""), V158, IF(AND($C156=$C159, V159&lt;&gt;""), V159, IF(AND($C156=$C160, V160&lt;&gt;""), V160, "")))))</f>
        <v>BT-197(BT-539)-LotsGroup</v>
      </c>
      <c r="W156" s="90" t="str">
        <f>IF(TMInput!V156&lt;&gt;"", TMInput!V156, IF(AND($C156=$C157, W157&lt;&gt;""), W157, IF(AND($C156=$C158, W158&lt;&gt;""), W158, IF(AND($C156=$C159, W159&lt;&gt;""), W159, IF(AND($C156=$C160, W160&lt;&gt;""), W160, "")))))</f>
        <v>In BT-197(BT-539)-LotsGroup, Unpublished Justification Code, we link to the at-voc:non-publication-justification controlled list</v>
      </c>
      <c r="X156" s="90" t="str">
        <f>IF(TMInput!W156&lt;&gt;"", TMInput!W156, IF(AND($C156=$C157, X157&lt;&gt;""), X157, IF(AND($C156=$C158, X158&lt;&gt;""), X158, IF(AND($C156=$C159, X159&lt;&gt;""), X159, IF(AND($C156=$C160, X160&lt;&gt;""), X160, "")))))</f>
        <v>BT-198(BT-539)-LotsGroup</v>
      </c>
      <c r="Y156" s="90" t="str">
        <f>IF(TMInput!X156&lt;&gt;"", TMInput!X156, IF(AND($C156=$C157, Y157&lt;&gt;""), Y157, IF(AND($C156=$C158, Y158&lt;&gt;""), Y158, IF(AND($C156=$C159, Y159&lt;&gt;""), Y159, IF(AND($C156=$C160, Y160&lt;&gt;""), Y160, "")))))</f>
        <v>Unpublished Accessibility Date (Unpublished Access Date below SDK 1.6)</v>
      </c>
      <c r="Z156" s="90" t="str">
        <f>IF(TMInput!Y156&lt;&gt;"", TMInput!Y156, IF(AND($C156=$C157, Z157&lt;&gt;""), Z157, IF(AND($C156=$C158, Z158&lt;&gt;""), Z158, IF(AND($C156=$C159, Z159&lt;&gt;""), Z159, IF(AND($C156=$C160, Z160&lt;&gt;""), Z160, "")))))</f>
        <v>tedm:MG-langString-hasConfidentialityJustification--NonPublishedInformation-ND-LotsGroupAwardCriterionTypeUnpublish</v>
      </c>
      <c r="AA156" s="90" t="str">
        <f>IF(TMInput!Z156&lt;&gt;"", TMInput!Z156, IF(AND($C156=$C157, AA157&lt;&gt;""), AA157, IF(AND($C156=$C158, AA158&lt;&gt;""), AA158, IF(AND($C156=$C159, AA159&lt;&gt;""), AA159, IF(AND($C156=$C160, AA160&lt;&gt;""), AA160, "")))))</f>
        <v>/*/cac:ProcurementProjectLot[cbc:ID/@schemeName='LotsGroup']/cac:TenderingTerms/cac:AwardingTerms/cac:AwardingCriterion/cac:SubordinateAwardingCriterion/ext:UBLExtensions/ext:UBLExtension/ext:ExtensionContent/efext:EformsExtension/efac:FieldsPrivacy[efbc:FieldIdentifierCode/text()='awa-cri-typ']/efbc:ReasonDescription</v>
      </c>
      <c r="AB156" s="90" t="str">
        <f>IF(TMInput!AA156&lt;&gt;"", TMInput!AA156, IF(AND($C156=$C157, AB157&lt;&gt;""), AB157, IF(AND($C156=$C158, AB158&lt;&gt;""), AB158, IF(AND($C156=$C159, AB159&lt;&gt;""), AB159, IF(AND($C156=$C160, AB160&lt;&gt;""), AB160, "")))))</f>
        <v>BT-196(BT-539)-LotsGroup</v>
      </c>
      <c r="AC156" s="90" t="str">
        <f>IF(TMInput!AB156&lt;&gt;"", TMInput!AB156, IF(AND($C156=$C157, AC157&lt;&gt;""), AC157, IF(AND($C156=$C158, AC158&lt;&gt;""), AC158, IF(AND($C156=$C159, AC159&lt;&gt;""), AC159, IF(AND($C156=$C160, AC160&lt;&gt;""), AC160, "")))))</f>
        <v>Unpublished Justification Description of MG-NonPublishedInformation under ND-LotsGroupAwardCriterionTypeUnpublish</v>
      </c>
      <c r="AD156" s="90" t="str">
        <f>IF(TMInput!AC156&lt;&gt;"", TMInput!AC156, IF(AND($C156=$C157, AD157&lt;&gt;""), AD157, IF(AND($C156=$C158, AD158&lt;&gt;""), AD158, IF(AND($C156=$C159, AD159&lt;&gt;""), AD159, IF(AND($C156=$C160, AD160&lt;&gt;""), AD160, "")))))</f>
        <v>BT-196(BT-539)-LotsGroup-Language</v>
      </c>
      <c r="AE156" s="90" t="str">
        <f>IF(TMInput!AD156&lt;&gt;"", TMInput!AD156, IF(AND($C156=$C157, AE157&lt;&gt;""), AE157, IF(AND($C156=$C158, AE158&lt;&gt;""), AE158, IF(AND($C156=$C159, AE159&lt;&gt;""), AE159, IF(AND($C156=$C160, AE160&lt;&gt;""), AE160, "")))))</f>
        <v>Language of Unpublished Justification Description of MG-NonPublishedInformation under ND-LotsGroupAwardCriterionTypeUnpublish</v>
      </c>
    </row>
    <row r="157">
      <c r="A157" s="85" t="b">
        <f t="shared" si="1"/>
        <v>0</v>
      </c>
      <c r="B157" s="90" t="str">
        <f>IF(AND(TMInput!A157="",$C157&lt;&gt;""),B156,TMInput!A157)</f>
        <v>ND-LotsGroupAwardCriterionTypeUnpublish.rml.ttl</v>
      </c>
      <c r="C157" s="90" t="str">
        <f>TMInput!B157</f>
        <v>tedm:MG-NonPublishedInformation-ND-LotsGroupAwardCriterionTypeUnpublish</v>
      </c>
      <c r="D157" s="85" t="str">
        <f>IF(TMInput!C157&lt;&gt;"", TMInput!C157, IF(AND($C157=$C158, D158&lt;&gt;""), D158, IF(AND($C157=$C159, D159&lt;&gt;""), D159, IF(AND($C157=$C160, D160&lt;&gt;""), D160, IF(AND($C157=$C161, D161&lt;&gt;""), D161, "")))))</f>
        <v>MG-NonPublishedInformation</v>
      </c>
      <c r="E157" s="90" t="str">
        <f>IF(TMInput!D157&lt;&gt;"",TMInput!D157,IF(AND($C157=$C158, E158&lt;&gt;""),E158, IF(AND($C157=$C159, E159&lt;&gt;""), E159,"")))</f>
        <v/>
      </c>
      <c r="F157" s="90" t="str">
        <f>IF(TMInput!E157&lt;&gt;"",TMInput!E157,IF(AND($C157=$C158, F158&lt;&gt;""),F158, IF(AND($C157=$C159, F159&lt;&gt;""), F159,"")))</f>
        <v/>
      </c>
      <c r="G157" s="85" t="str">
        <f>IF(TMInput!F157&lt;&gt;"",TMInput!F157,IF(AND($C157=$C158, G158&lt;&gt;""),G158, IF(AND($C157=$C159, G159&lt;&gt;""), G159,"")))</f>
        <v/>
      </c>
      <c r="H157" s="87" t="str">
        <f>TMInput!G157</f>
        <v>1.4</v>
      </c>
      <c r="I157" s="87" t="str">
        <f>TMInput!H157</f>
        <v/>
      </c>
      <c r="J157" s="90" t="str">
        <f>IF(TMInput!$A157="",J156,TMInput!I157)</f>
        <v/>
      </c>
      <c r="K157" s="85" t="str">
        <f>IF(TMInput!J157&lt;&gt;"",TMInput!J157,IF(AND($C157=$C158, K158&lt;&gt;""),K158, IF(AND($C157=$C159, K159&lt;&gt;""), K159,"")))</f>
        <v>MG-AwardCriterion-specifiesProcurementCriterion-LotGroup</v>
      </c>
      <c r="L157" s="85" t="str">
        <f>IF(TMInput!K157&lt;&gt;"",TMInput!K157,IF(AND($C157=$C158, L158&lt;&gt;""),L158, IF(AND($C157=$C159, L159&lt;&gt;""), L159,"")))</f>
        <v>ND-LotsGroupAwardCriterionParameters</v>
      </c>
      <c r="M157" s="90" t="str">
        <f>IF(TMInput!L157&lt;&gt;"",TMInput!L157,IF(AND($C157=$C158, M158&lt;&gt;""),M158, IF(AND($C157=$C159, M159&lt;&gt;""), M159,"")))</f>
        <v>ND-LotsGroupAwardCriterionTypeUnpublish (concernsMaskedObject)</v>
      </c>
      <c r="N157" s="90" t="str">
        <f>IF(TMInput!M157&lt;&gt;"",TMInput!M157,IF(AND($C157=$C158, N158&lt;&gt;""),N158, IF(AND($C157=$C159, N159&lt;&gt;""), N159,"")))</f>
        <v>Connection from NonPublishedInformation to AwardCriterion under MG-AwardCriterion-specifiesProcurementCriterion-LotGroup_ND-LotsGroupAwardCriterionParameters</v>
      </c>
      <c r="O157" s="90" t="str">
        <f>IF(TMInput!N157&lt;&gt;"",TMInput!N157,IF(AND($C157=$C158, O158&lt;&gt;""),O158, IF(AND($C157=$C159, O159&lt;&gt;""), O159,"")))</f>
        <v>tedm:MG-AwardCriterion-specifiesProcurementCriterion-LotGroup_ND-LotsGroupAwardCriterionParameters</v>
      </c>
      <c r="P157" s="85" t="str">
        <f>IF(TMInput!O157&lt;&gt;"",TMInput!O157,IF(AND($C157=$C158, P158&lt;&gt;""),P158, IF(AND($C157=$C159, P159&lt;&gt;""), P159,"")))</f>
        <v>efac:FieldsPrivacy</v>
      </c>
      <c r="Q157" s="90" t="str">
        <f>IF(TMInput!P157&lt;&gt;"",TMInput!P157,IF(AND($C157=$C158, Q158&lt;&gt;""),Q158, IF(AND($C157=$C159, Q159&lt;&gt;""), Q159,"")))</f>
        <v>..</v>
      </c>
      <c r="R157" s="90" t="str">
        <f>IF(TMInput!Q157&lt;&gt;"", TMInput!Q157, IF(AND(OR($C157&amp;$H157=$C158&amp;$H158, $C157&amp;$I157=$C158&amp;$I158), R158&lt;&gt;""), R158, IF(AND(OR($C157&amp;$H157=$C159&amp;$H159, $C157&amp;$I157=$C159&amp;$I159), R159&lt;&gt;""), R159, IF(AND(OR($C157&amp;$H157=$C160&amp;$H160, $C157&amp;$I157=$C160&amp;$I160), R160&lt;&gt;""), R160, IF(AND(OR($C157&amp;$H157=$C161&amp;$H161, $C157&amp;$I157=$C161&amp;$I161), R161&lt;&gt;""), R161, "")))))</f>
        <v>BT-195(BT-539)-LotsGroup</v>
      </c>
      <c r="S157" s="90" t="str">
        <f>IF(TMInput!R157&lt;&gt;"", TMInput!R157, IF(AND(OR($C157&amp;$H157=$C158&amp;$H158, $C157&amp;$I157=$C158&amp;$I158), S158&lt;&gt;""), S158, IF(AND(OR($C157&amp;$H157=$C159&amp;$H159, $C157&amp;$I157=$C159&amp;$I159), S159&lt;&gt;""), S159, IF(AND(OR($C157&amp;$H157=$C160&amp;$H160, $C157&amp;$I157=$C160&amp;$I160), S160&lt;&gt;""), S160, IF(AND(OR($C157&amp;$H157=$C161&amp;$H161, $C157&amp;$I157=$C161&amp;$I161), S161&lt;&gt;""), S161, "")))))</f>
        <v>The field BT-195(BT-539)-LotsGroup, Unpublished Identifier, specifies information to generate the URI of the masked property</v>
      </c>
      <c r="T157" s="90" t="str">
        <f>IF(TMInput!S157&lt;&gt;"", TMInput!S157, IF(AND(OR($C157&amp;$H157=$C158&amp;$H158, $C157&amp;$I157=$C158&amp;$I158), T158&lt;&gt;""), T158, IF(AND(OR($C157&amp;$H157=$C159&amp;$H159, $C157&amp;$I157=$C159&amp;$I159), T159&lt;&gt;""), T159, IF(AND(OR($C157&amp;$H157=$C160&amp;$H160, $C157&amp;$I157=$C160&amp;$I160), T160&lt;&gt;""), T160, IF(AND(OR($C157&amp;$H157=$C161&amp;$H161, $C157&amp;$I157=$C161&amp;$I161), T161&lt;&gt;""), T161, "")))))</f>
        <v>efbc:FieldIdentifierCode/text() = 'awa-cri-typ'</v>
      </c>
      <c r="U157" s="92" t="str">
        <f>IF(TMInput!T157&lt;&gt;"", TMInput!T157, IF(AND($C157=$C158, U158&lt;&gt;""), U158, IF(AND($C157=$C159, U159&lt;&gt;""), U159, IF(AND($C157=$C160, U160&lt;&gt;""), U160, IF(AND($C157=$C161, U161&lt;&gt;""), U161, "")))))</f>
        <v>http://data.europa.eu/a4g/ontology#hasAwardCriterionType</v>
      </c>
      <c r="V157" s="90" t="str">
        <f>IF(TMInput!U157&lt;&gt;"", TMInput!U157, IF(AND($C157=$C158, V158&lt;&gt;""), V158, IF(AND($C157=$C159, V159&lt;&gt;""), V159, IF(AND($C157=$C160, V160&lt;&gt;""), V160, IF(AND($C157=$C161, V161&lt;&gt;""), V161, "")))))</f>
        <v>BT-197(BT-539)-LotsGroup</v>
      </c>
      <c r="W157" s="90" t="str">
        <f>IF(TMInput!V157&lt;&gt;"", TMInput!V157, IF(AND($C157=$C158, W158&lt;&gt;""), W158, IF(AND($C157=$C159, W159&lt;&gt;""), W159, IF(AND($C157=$C160, W160&lt;&gt;""), W160, IF(AND($C157=$C161, W161&lt;&gt;""), W161, "")))))</f>
        <v>In BT-197(BT-539)-LotsGroup, Unpublished Justification Code, we link to the at-voc:non-publication-justification controlled list</v>
      </c>
      <c r="X157" s="90" t="str">
        <f>IF(TMInput!W157&lt;&gt;"", TMInput!W157, IF(AND($C157=$C158, X158&lt;&gt;""), X158, IF(AND($C157=$C159, X159&lt;&gt;""), X159, IF(AND($C157=$C160, X160&lt;&gt;""), X160, IF(AND($C157=$C161, X161&lt;&gt;""), X161, "")))))</f>
        <v>BT-198(BT-539)-LotsGroup</v>
      </c>
      <c r="Y157" s="90" t="str">
        <f>IF(TMInput!X157&lt;&gt;"", TMInput!X157, IF(AND($C157=$C158, Y158&lt;&gt;""), Y158, IF(AND($C157=$C159, Y159&lt;&gt;""), Y159, IF(AND($C157=$C160, Y160&lt;&gt;""), Y160, IF(AND($C157=$C161, Y161&lt;&gt;""), Y161, "")))))</f>
        <v>Unpublished Accessibility Date (Unpublished Access Date below SDK 1.6)</v>
      </c>
      <c r="Z157" s="90" t="str">
        <f>IF(TMInput!Y157&lt;&gt;"", TMInput!Y157, IF(AND($C157=$C158, Z158&lt;&gt;""), Z158, IF(AND($C157=$C159, Z159&lt;&gt;""), Z159, IF(AND($C157=$C160, Z160&lt;&gt;""), Z160, IF(AND($C157=$C161, Z161&lt;&gt;""), Z161, "")))))</f>
        <v>tedm:MG-langString-hasConfidentialityJustification--NonPublishedInformation-ND-LotsGroupAwardCriterionTypeUnpublish</v>
      </c>
      <c r="AA157" s="90" t="str">
        <f>IF(TMInput!Z157&lt;&gt;"", TMInput!Z157, IF(AND($C157=$C158, AA158&lt;&gt;""), AA158, IF(AND($C157=$C159, AA159&lt;&gt;""), AA159, IF(AND($C157=$C160, AA160&lt;&gt;""), AA160, IF(AND($C157=$C161, AA161&lt;&gt;""), AA161, "")))))</f>
        <v/>
      </c>
      <c r="AB157" s="90" t="str">
        <f>IF(TMInput!AA157&lt;&gt;"", TMInput!AA157, IF(AND($C157=$C158, AB158&lt;&gt;""), AB158, IF(AND($C157=$C159, AB159&lt;&gt;""), AB159, IF(AND($C157=$C160, AB160&lt;&gt;""), AB160, IF(AND($C157=$C161, AB161&lt;&gt;""), AB161, "")))))</f>
        <v>BT-196(BT-539)-LotsGroup</v>
      </c>
      <c r="AC157" s="90" t="str">
        <f>IF(TMInput!AB157&lt;&gt;"", TMInput!AB157, IF(AND($C157=$C158, AC158&lt;&gt;""), AC158, IF(AND($C157=$C159, AC159&lt;&gt;""), AC159, IF(AND($C157=$C160, AC160&lt;&gt;""), AC160, IF(AND($C157=$C161, AC161&lt;&gt;""), AC161, "")))))</f>
        <v>Unpublished Justification Description of MG-NonPublishedInformation under ND-LotsGroupAwardCriterionTypeUnpublish</v>
      </c>
      <c r="AD157" s="90" t="str">
        <f>IF(TMInput!AC157&lt;&gt;"", TMInput!AC157, IF(AND($C157=$C158, AD158&lt;&gt;""), AD158, IF(AND($C157=$C159, AD159&lt;&gt;""), AD159, IF(AND($C157=$C160, AD160&lt;&gt;""), AD160, IF(AND($C157=$C161, AD161&lt;&gt;""), AD161, "")))))</f>
        <v>BT-196(BT-539)-LotsGroup-Language</v>
      </c>
      <c r="AE157" s="90" t="str">
        <f>IF(TMInput!AD157&lt;&gt;"", TMInput!AD157, IF(AND($C157=$C158, AE158&lt;&gt;""), AE158, IF(AND($C157=$C159, AE159&lt;&gt;""), AE159, IF(AND($C157=$C160, AE160&lt;&gt;""), AE160, IF(AND($C157=$C161, AE161&lt;&gt;""), AE161, "")))))</f>
        <v>Language of Unpublished Justification Description of MG-NonPublishedInformation under ND-LotsGroupAwardCriterionTypeUnpublish</v>
      </c>
    </row>
    <row r="158">
      <c r="A158" s="85" t="b">
        <f t="shared" si="1"/>
        <v>0</v>
      </c>
      <c r="B158" s="90" t="str">
        <f>IF(AND(TMInput!A158="",$C158&lt;&gt;""),B157,TMInput!A158)</f>
        <v>ND-LotsGroupAwardCriterionTypeUnpublish.rml.ttl</v>
      </c>
      <c r="C158" s="90" t="str">
        <f>TMInput!B158</f>
        <v>tedm:MG-NonPublishedInformation-ND-LotsGroupAwardCriterionTypeUnpublish</v>
      </c>
      <c r="D158" s="85" t="str">
        <f>IF(TMInput!C158&lt;&gt;"", TMInput!C158, IF(AND($C158=$C159, D159&lt;&gt;""), D159, IF(AND($C158=$C160, D160&lt;&gt;""), D160, IF(AND($C158=$C161, D161&lt;&gt;""), D161, IF(AND($C158=$C162, D162&lt;&gt;""), D162, "")))))</f>
        <v>MG-NonPublishedInformation</v>
      </c>
      <c r="E158" s="90" t="str">
        <f>IF(TMInput!D158&lt;&gt;"",TMInput!D158,IF(AND($C158=$C159, E159&lt;&gt;""),E159, IF(AND($C158=$C160, E160&lt;&gt;""), E160,"")))</f>
        <v/>
      </c>
      <c r="F158" s="90" t="str">
        <f>IF(TMInput!E158&lt;&gt;"",TMInput!E158,IF(AND($C158=$C159, F159&lt;&gt;""),F159, IF(AND($C158=$C160, F160&lt;&gt;""), F160,"")))</f>
        <v/>
      </c>
      <c r="G158" s="85" t="str">
        <f>IF(TMInput!F158&lt;&gt;"",TMInput!F158,IF(AND($C158=$C159, G159&lt;&gt;""),G159, IF(AND($C158=$C160, G160&lt;&gt;""), G160,"")))</f>
        <v/>
      </c>
      <c r="H158" s="87" t="str">
        <f>TMInput!G158</f>
        <v>1.4</v>
      </c>
      <c r="I158" s="87" t="str">
        <f>TMInput!H158</f>
        <v/>
      </c>
      <c r="J158" s="90" t="str">
        <f>IF(TMInput!$A158="",J157,TMInput!I158)</f>
        <v/>
      </c>
      <c r="K158" s="85" t="str">
        <f>IF(TMInput!J158&lt;&gt;"",TMInput!J158,IF(AND($C158=$C159, K159&lt;&gt;""),K159, IF(AND($C158=$C160, K160&lt;&gt;""), K160,"")))</f>
        <v>MG-AwardCriterion-specifiesProcurementCriterion-LotGroup</v>
      </c>
      <c r="L158" s="85" t="str">
        <f>IF(TMInput!K158&lt;&gt;"",TMInput!K158,IF(AND($C158=$C159, L159&lt;&gt;""),L159, IF(AND($C158=$C160, L160&lt;&gt;""), L160,"")))</f>
        <v>ND-LotsGroupAwardCriterionParameters</v>
      </c>
      <c r="M158" s="90" t="str">
        <f>IF(TMInput!L158&lt;&gt;"",TMInput!L158,IF(AND($C158=$C159, M159&lt;&gt;""),M159, IF(AND($C158=$C160, M160&lt;&gt;""), M160,"")))</f>
        <v>ND-LotsGroupAwardCriterionTypeUnpublish (concernsMaskedObject)</v>
      </c>
      <c r="N158" s="90" t="str">
        <f>IF(TMInput!M158&lt;&gt;"",TMInput!M158,IF(AND($C158=$C159, N159&lt;&gt;""),N159, IF(AND($C158=$C160, N160&lt;&gt;""), N160,"")))</f>
        <v>Connection from NonPublishedInformation to AwardCriterion under MG-AwardCriterion-specifiesProcurementCriterion-LotGroup_ND-LotsGroupAwardCriterionParameters</v>
      </c>
      <c r="O158" s="90" t="str">
        <f>IF(TMInput!N158&lt;&gt;"",TMInput!N158,IF(AND($C158=$C159, O159&lt;&gt;""),O159, IF(AND($C158=$C160, O160&lt;&gt;""), O160,"")))</f>
        <v>tedm:MG-AwardCriterion-specifiesProcurementCriterion-LotGroup_ND-LotsGroupAwardCriterionParameters</v>
      </c>
      <c r="P158" s="85" t="str">
        <f>IF(TMInput!O158&lt;&gt;"",TMInput!O158,IF(AND($C158=$C159, P159&lt;&gt;""),P159, IF(AND($C158=$C160, P160&lt;&gt;""), P160,"")))</f>
        <v>efac:FieldsPrivacy</v>
      </c>
      <c r="Q158" s="90" t="str">
        <f>IF(TMInput!P158&lt;&gt;"",TMInput!P158,IF(AND($C158=$C159, Q159&lt;&gt;""),Q159, IF(AND($C158=$C160, Q160&lt;&gt;""), Q160,"")))</f>
        <v>..</v>
      </c>
      <c r="R158" s="90" t="str">
        <f>IF(TMInput!Q158&lt;&gt;"", TMInput!Q158, IF(AND(OR($C158&amp;$H158=$C159&amp;$H159, $C158&amp;$I158=$C159&amp;$I159), R159&lt;&gt;""), R159, IF(AND(OR($C158&amp;$H158=$C160&amp;$H160, $C158&amp;$I158=$C160&amp;$I160), R160&lt;&gt;""), R160, IF(AND(OR($C158&amp;$H158=$C161&amp;$H161, $C158&amp;$I158=$C161&amp;$I161), R161&lt;&gt;""), R161, IF(AND(OR($C158&amp;$H158=$C162&amp;$H162, $C158&amp;$I158=$C162&amp;$I162), R162&lt;&gt;""), R162, "")))))</f>
        <v>BT-195(BT-539)-LotsGroup</v>
      </c>
      <c r="S158" s="90" t="str">
        <f>IF(TMInput!R158&lt;&gt;"", TMInput!R158, IF(AND(OR($C158&amp;$H158=$C159&amp;$H159, $C158&amp;$I158=$C159&amp;$I159), S159&lt;&gt;""), S159, IF(AND(OR($C158&amp;$H158=$C160&amp;$H160, $C158&amp;$I158=$C160&amp;$I160), S160&lt;&gt;""), S160, IF(AND(OR($C158&amp;$H158=$C161&amp;$H161, $C158&amp;$I158=$C161&amp;$I161), S161&lt;&gt;""), S161, IF(AND(OR($C158&amp;$H158=$C162&amp;$H162, $C158&amp;$I158=$C162&amp;$I162), S162&lt;&gt;""), S162, "")))))</f>
        <v>The field BT-195(BT-539)-LotsGroup, Unpublished Identifier, specifies information to generate the URI of the masked property</v>
      </c>
      <c r="T158" s="90" t="str">
        <f>IF(TMInput!S158&lt;&gt;"", TMInput!S158, IF(AND(OR($C158&amp;$H158=$C159&amp;$H159, $C158&amp;$I158=$C159&amp;$I159), T159&lt;&gt;""), T159, IF(AND(OR($C158&amp;$H158=$C160&amp;$H160, $C158&amp;$I158=$C160&amp;$I160), T160&lt;&gt;""), T160, IF(AND(OR($C158&amp;$H158=$C161&amp;$H161, $C158&amp;$I158=$C161&amp;$I161), T161&lt;&gt;""), T161, IF(AND(OR($C158&amp;$H158=$C162&amp;$H162, $C158&amp;$I158=$C162&amp;$I162), T162&lt;&gt;""), T162, "")))))</f>
        <v>efbc:FieldIdentifierCode/text() = 'awa-cri-typ'</v>
      </c>
      <c r="U158" s="92" t="str">
        <f>IF(TMInput!T158&lt;&gt;"", TMInput!T158, IF(AND($C158=$C159, U159&lt;&gt;""), U159, IF(AND($C158=$C160, U160&lt;&gt;""), U160, IF(AND($C158=$C161, U161&lt;&gt;""), U161, IF(AND($C158=$C162, U162&lt;&gt;""), U162, "")))))</f>
        <v>http://data.europa.eu/a4g/ontology#hasAwardCriterionType</v>
      </c>
      <c r="V158" s="90" t="str">
        <f>IF(TMInput!U158&lt;&gt;"", TMInput!U158, IF(AND($C158=$C159, V159&lt;&gt;""), V159, IF(AND($C158=$C160, V160&lt;&gt;""), V160, IF(AND($C158=$C161, V161&lt;&gt;""), V161, IF(AND($C158=$C162, V162&lt;&gt;""), V162, "")))))</f>
        <v>BT-197(BT-539)-LotsGroup</v>
      </c>
      <c r="W158" s="90" t="str">
        <f>IF(TMInput!V158&lt;&gt;"", TMInput!V158, IF(AND($C158=$C159, W159&lt;&gt;""), W159, IF(AND($C158=$C160, W160&lt;&gt;""), W160, IF(AND($C158=$C161, W161&lt;&gt;""), W161, IF(AND($C158=$C162, W162&lt;&gt;""), W162, "")))))</f>
        <v>In BT-197(BT-539)-LotsGroup, Unpublished Justification Code, we link to the at-voc:non-publication-justification controlled list</v>
      </c>
      <c r="X158" s="90" t="str">
        <f>IF(TMInput!W158&lt;&gt;"", TMInput!W158, IF(AND($C158=$C159, X159&lt;&gt;""), X159, IF(AND($C158=$C160, X160&lt;&gt;""), X160, IF(AND($C158=$C161, X161&lt;&gt;""), X161, IF(AND($C158=$C162, X162&lt;&gt;""), X162, "")))))</f>
        <v>BT-198(BT-539)-LotsGroup</v>
      </c>
      <c r="Y158" s="90" t="str">
        <f>IF(TMInput!X158&lt;&gt;"", TMInput!X158, IF(AND($C158=$C159, Y159&lt;&gt;""), Y159, IF(AND($C158=$C160, Y160&lt;&gt;""), Y160, IF(AND($C158=$C161, Y161&lt;&gt;""), Y161, IF(AND($C158=$C162, Y162&lt;&gt;""), Y162, "")))))</f>
        <v>Unpublished Accessibility Date (Unpublished Access Date below SDK 1.6)</v>
      </c>
      <c r="Z158" s="90" t="str">
        <f>IF(TMInput!Y158&lt;&gt;"", TMInput!Y158, IF(AND($C158=$C159, Z159&lt;&gt;""), Z159, IF(AND($C158=$C160, Z160&lt;&gt;""), Z160, IF(AND($C158=$C161, Z161&lt;&gt;""), Z161, IF(AND($C158=$C162, Z162&lt;&gt;""), Z162, "")))))</f>
        <v>tedm:MG-langString-hasConfidentialityJustification--NonPublishedInformation-ND-LotsGroupAwardCriterionTypeUnpublish</v>
      </c>
      <c r="AA158" s="90" t="str">
        <f>IF(TMInput!Z158&lt;&gt;"", TMInput!Z158, IF(AND($C158=$C159, AA159&lt;&gt;""), AA159, IF(AND($C158=$C160, AA160&lt;&gt;""), AA160, IF(AND($C158=$C161, AA161&lt;&gt;""), AA161, IF(AND($C158=$C162, AA162&lt;&gt;""), AA162, "")))))</f>
        <v/>
      </c>
      <c r="AB158" s="90" t="str">
        <f>IF(TMInput!AA158&lt;&gt;"", TMInput!AA158, IF(AND($C158=$C159, AB159&lt;&gt;""), AB159, IF(AND($C158=$C160, AB160&lt;&gt;""), AB160, IF(AND($C158=$C161, AB161&lt;&gt;""), AB161, IF(AND($C158=$C162, AB162&lt;&gt;""), AB162, "")))))</f>
        <v>BT-196(BT-539)-LotsGroup</v>
      </c>
      <c r="AC158" s="90" t="str">
        <f>IF(TMInput!AB158&lt;&gt;"", TMInput!AB158, IF(AND($C158=$C159, AC159&lt;&gt;""), AC159, IF(AND($C158=$C160, AC160&lt;&gt;""), AC160, IF(AND($C158=$C161, AC161&lt;&gt;""), AC161, IF(AND($C158=$C162, AC162&lt;&gt;""), AC162, "")))))</f>
        <v>Unpublished Justification Description of MG-NonPublishedInformation under ND-LotsGroupAwardCriterionTypeUnpublish</v>
      </c>
      <c r="AD158" s="90" t="str">
        <f>IF(TMInput!AC158&lt;&gt;"", TMInput!AC158, IF(AND($C158=$C159, AD159&lt;&gt;""), AD159, IF(AND($C158=$C160, AD160&lt;&gt;""), AD160, IF(AND($C158=$C161, AD161&lt;&gt;""), AD161, IF(AND($C158=$C162, AD162&lt;&gt;""), AD162, "")))))</f>
        <v>BT-196(BT-539)-LotsGroup-Language</v>
      </c>
      <c r="AE158" s="90" t="str">
        <f>IF(TMInput!AD158&lt;&gt;"", TMInput!AD158, IF(AND($C158=$C159, AE159&lt;&gt;""), AE159, IF(AND($C158=$C160, AE160&lt;&gt;""), AE160, IF(AND($C158=$C161, AE161&lt;&gt;""), AE161, IF(AND($C158=$C162, AE162&lt;&gt;""), AE162, "")))))</f>
        <v>Language of Unpublished Justification Description of MG-NonPublishedInformation under ND-LotsGroupAwardCriterionTypeUnpublish</v>
      </c>
    </row>
    <row r="159">
      <c r="A159" s="85" t="b">
        <f t="shared" si="1"/>
        <v>0</v>
      </c>
      <c r="B159" s="90" t="str">
        <f>IF(AND(TMInput!A159="",$C159&lt;&gt;""),B158,TMInput!A159)</f>
        <v>ND-LotsGroupAwardCriterionTypeUnpublish.rml.ttl</v>
      </c>
      <c r="C159" s="90" t="str">
        <f>TMInput!B159</f>
        <v>tedm:MG-NonPublishedInformation-ND-LotsGroupAwardCriterionTypeUnpublish</v>
      </c>
      <c r="D159" s="85" t="str">
        <f>IF(TMInput!C159&lt;&gt;"", TMInput!C159, IF(AND($C159=$C160, D160&lt;&gt;""), D160, IF(AND($C159=$C161, D161&lt;&gt;""), D161, IF(AND($C159=$C162, D162&lt;&gt;""), D162, IF(AND($C159=$C163, D163&lt;&gt;""), D163, "")))))</f>
        <v>MG-NonPublishedInformation</v>
      </c>
      <c r="E159" s="90" t="str">
        <f>IF(TMInput!D159&lt;&gt;"",TMInput!D159,IF(AND($C159=$C160, E160&lt;&gt;""),E160, IF(AND($C159=$C161, E161&lt;&gt;""), E161,"")))</f>
        <v/>
      </c>
      <c r="F159" s="90" t="str">
        <f>IF(TMInput!E159&lt;&gt;"",TMInput!E159,IF(AND($C159=$C160, F160&lt;&gt;""),F160, IF(AND($C159=$C161, F161&lt;&gt;""), F161,"")))</f>
        <v/>
      </c>
      <c r="G159" s="85" t="str">
        <f>IF(TMInput!F159&lt;&gt;"",TMInput!F159,IF(AND($C159=$C160, G160&lt;&gt;""),G160, IF(AND($C159=$C161, G161&lt;&gt;""), G161,"")))</f>
        <v/>
      </c>
      <c r="H159" s="87" t="str">
        <f>TMInput!G159</f>
        <v>1.4</v>
      </c>
      <c r="I159" s="87" t="str">
        <f>TMInput!H159</f>
        <v/>
      </c>
      <c r="J159" s="90" t="str">
        <f>IF(TMInput!$A159="",J158,TMInput!I159)</f>
        <v/>
      </c>
      <c r="K159" s="85" t="str">
        <f>IF(TMInput!J159&lt;&gt;"",TMInput!J159,IF(AND($C159=$C160, K160&lt;&gt;""),K160, IF(AND($C159=$C161, K161&lt;&gt;""), K161,"")))</f>
        <v/>
      </c>
      <c r="L159" s="85" t="str">
        <f>IF(TMInput!K159&lt;&gt;"",TMInput!K159,IF(AND($C159=$C160, L160&lt;&gt;""),L160, IF(AND($C159=$C161, L161&lt;&gt;""), L161,"")))</f>
        <v/>
      </c>
      <c r="M159" s="90" t="str">
        <f>IF(TMInput!L159&lt;&gt;"",TMInput!L159,IF(AND($C159=$C160, M160&lt;&gt;""),M160, IF(AND($C159=$C161, M161&lt;&gt;""), M161,"")))</f>
        <v/>
      </c>
      <c r="N159" s="90" t="str">
        <f>IF(TMInput!M159&lt;&gt;"",TMInput!M159,IF(AND($C159=$C160, N160&lt;&gt;""),N160, IF(AND($C159=$C161, N161&lt;&gt;""), N161,"")))</f>
        <v/>
      </c>
      <c r="O159" s="90" t="str">
        <f>IF(TMInput!N159&lt;&gt;"",TMInput!N159,IF(AND($C159=$C160, O160&lt;&gt;""),O160, IF(AND($C159=$C161, O161&lt;&gt;""), O161,"")))</f>
        <v/>
      </c>
      <c r="P159" s="85" t="str">
        <f>IF(TMInput!O159&lt;&gt;"",TMInput!O159,IF(AND($C159=$C160, P160&lt;&gt;""),P160, IF(AND($C159=$C161, P161&lt;&gt;""), P161,"")))</f>
        <v/>
      </c>
      <c r="Q159" s="90" t="str">
        <f>IF(TMInput!P159&lt;&gt;"",TMInput!P159,IF(AND($C159=$C160, Q160&lt;&gt;""),Q160, IF(AND($C159=$C161, Q161&lt;&gt;""), Q161,"")))</f>
        <v/>
      </c>
      <c r="R159" s="90" t="str">
        <f>IF(TMInput!Q159&lt;&gt;"", TMInput!Q159, IF(AND(OR($C159&amp;$H159=$C160&amp;$H160, $C159&amp;$I159=$C160&amp;$I160), R160&lt;&gt;""), R160, IF(AND(OR($C159&amp;$H159=$C161&amp;$H161, $C159&amp;$I159=$C161&amp;$I161), R161&lt;&gt;""), R161, IF(AND(OR($C159&amp;$H159=$C162&amp;$H162, $C159&amp;$I159=$C162&amp;$I162), R162&lt;&gt;""), R162, IF(AND(OR($C159&amp;$H159=$C163&amp;$H163, $C159&amp;$I159=$C163&amp;$I163), R163&lt;&gt;""), R163, "")))))</f>
        <v>BT-195(BT-539)-LotsGroup</v>
      </c>
      <c r="S159" s="90" t="str">
        <f>IF(TMInput!R159&lt;&gt;"", TMInput!R159, IF(AND(OR($C159&amp;$H159=$C160&amp;$H160, $C159&amp;$I159=$C160&amp;$I160), S160&lt;&gt;""), S160, IF(AND(OR($C159&amp;$H159=$C161&amp;$H161, $C159&amp;$I159=$C161&amp;$I161), S161&lt;&gt;""), S161, IF(AND(OR($C159&amp;$H159=$C162&amp;$H162, $C159&amp;$I159=$C162&amp;$I162), S162&lt;&gt;""), S162, IF(AND(OR($C159&amp;$H159=$C163&amp;$H163, $C159&amp;$I159=$C163&amp;$I163), S163&lt;&gt;""), S163, "")))))</f>
        <v>The field BT-195(BT-539)-LotsGroup, Unpublished Identifier, specifies information to generate the URI of the masked property</v>
      </c>
      <c r="T159" s="90" t="str">
        <f>IF(TMInput!S159&lt;&gt;"", TMInput!S159, IF(AND(OR($C159&amp;$H159=$C160&amp;$H160, $C159&amp;$I159=$C160&amp;$I160), T160&lt;&gt;""), T160, IF(AND(OR($C159&amp;$H159=$C161&amp;$H161, $C159&amp;$I159=$C161&amp;$I161), T161&lt;&gt;""), T161, IF(AND(OR($C159&amp;$H159=$C162&amp;$H162, $C159&amp;$I159=$C162&amp;$I162), T162&lt;&gt;""), T162, IF(AND(OR($C159&amp;$H159=$C163&amp;$H163, $C159&amp;$I159=$C163&amp;$I163), T163&lt;&gt;""), T163, "")))))</f>
        <v>efbc:FieldIdentifierCode/text() = 'awa-cri-typ'</v>
      </c>
      <c r="U159" s="92" t="str">
        <f>IF(TMInput!T159&lt;&gt;"", TMInput!T159, IF(AND($C159=$C160, U160&lt;&gt;""), U160, IF(AND($C159=$C161, U161&lt;&gt;""), U161, IF(AND($C159=$C162, U162&lt;&gt;""), U162, IF(AND($C159=$C163, U163&lt;&gt;""), U163, "")))))</f>
        <v>http://data.europa.eu/a4g/ontology#hasAwardCriterionType</v>
      </c>
      <c r="V159" s="90" t="str">
        <f>IF(TMInput!U159&lt;&gt;"", TMInput!U159, IF(AND($C159=$C160, V160&lt;&gt;""), V160, IF(AND($C159=$C161, V161&lt;&gt;""), V161, IF(AND($C159=$C162, V162&lt;&gt;""), V162, IF(AND($C159=$C163, V163&lt;&gt;""), V163, "")))))</f>
        <v>BT-197(BT-539)-LotsGroup</v>
      </c>
      <c r="W159" s="90" t="str">
        <f>IF(TMInput!V159&lt;&gt;"", TMInput!V159, IF(AND($C159=$C160, W160&lt;&gt;""), W160, IF(AND($C159=$C161, W161&lt;&gt;""), W161, IF(AND($C159=$C162, W162&lt;&gt;""), W162, IF(AND($C159=$C163, W163&lt;&gt;""), W163, "")))))</f>
        <v>In BT-197(BT-539)-LotsGroup, Unpublished Justification Code, we link to the at-voc:non-publication-justification controlled list</v>
      </c>
      <c r="X159" s="90" t="str">
        <f>IF(TMInput!W159&lt;&gt;"", TMInput!W159, IF(AND($C159=$C160, X160&lt;&gt;""), X160, IF(AND($C159=$C161, X161&lt;&gt;""), X161, IF(AND($C159=$C162, X162&lt;&gt;""), X162, IF(AND($C159=$C163, X163&lt;&gt;""), X163, "")))))</f>
        <v>BT-198(BT-539)-LotsGroup</v>
      </c>
      <c r="Y159" s="90" t="str">
        <f>IF(TMInput!X159&lt;&gt;"", TMInput!X159, IF(AND($C159=$C160, Y160&lt;&gt;""), Y160, IF(AND($C159=$C161, Y161&lt;&gt;""), Y161, IF(AND($C159=$C162, Y162&lt;&gt;""), Y162, IF(AND($C159=$C163, Y163&lt;&gt;""), Y163, "")))))</f>
        <v>Unpublished Accessibility Date (Unpublished Access Date below SDK 1.6)</v>
      </c>
      <c r="Z159" s="90" t="str">
        <f>IF(TMInput!Y159&lt;&gt;"", TMInput!Y159, IF(AND($C159=$C160, Z160&lt;&gt;""), Z160, IF(AND($C159=$C161, Z161&lt;&gt;""), Z161, IF(AND($C159=$C162, Z162&lt;&gt;""), Z162, IF(AND($C159=$C163, Z163&lt;&gt;""), Z163, "")))))</f>
        <v>tedm:MG-langString-hasConfidentialityJustification--NonPublishedInformation-ND-LotsGroupAwardCriterionTypeUnpublish</v>
      </c>
      <c r="AA159" s="90" t="str">
        <f>IF(TMInput!Z159&lt;&gt;"", TMInput!Z159, IF(AND($C159=$C160, AA160&lt;&gt;""), AA160, IF(AND($C159=$C161, AA161&lt;&gt;""), AA161, IF(AND($C159=$C162, AA162&lt;&gt;""), AA162, IF(AND($C159=$C163, AA163&lt;&gt;""), AA163, "")))))</f>
        <v/>
      </c>
      <c r="AB159" s="90" t="str">
        <f>IF(TMInput!AA159&lt;&gt;"", TMInput!AA159, IF(AND($C159=$C160, AB160&lt;&gt;""), AB160, IF(AND($C159=$C161, AB161&lt;&gt;""), AB161, IF(AND($C159=$C162, AB162&lt;&gt;""), AB162, IF(AND($C159=$C163, AB163&lt;&gt;""), AB163, "")))))</f>
        <v>BT-196(BT-539)-LotsGroup</v>
      </c>
      <c r="AC159" s="90" t="str">
        <f>IF(TMInput!AB159&lt;&gt;"", TMInput!AB159, IF(AND($C159=$C160, AC160&lt;&gt;""), AC160, IF(AND($C159=$C161, AC161&lt;&gt;""), AC161, IF(AND($C159=$C162, AC162&lt;&gt;""), AC162, IF(AND($C159=$C163, AC163&lt;&gt;""), AC163, "")))))</f>
        <v>Unpublished Justification Description of MG-NonPublishedInformation under ND-LotsGroupAwardCriterionTypeUnpublish</v>
      </c>
      <c r="AD159" s="90" t="str">
        <f>IF(TMInput!AC159&lt;&gt;"", TMInput!AC159, IF(AND($C159=$C160, AD160&lt;&gt;""), AD160, IF(AND($C159=$C161, AD161&lt;&gt;""), AD161, IF(AND($C159=$C162, AD162&lt;&gt;""), AD162, IF(AND($C159=$C163, AD163&lt;&gt;""), AD163, "")))))</f>
        <v>BT-196(BT-539)-LotsGroup-Language</v>
      </c>
      <c r="AE159" s="90" t="str">
        <f>IF(TMInput!AD159&lt;&gt;"", TMInput!AD159, IF(AND($C159=$C160, AE160&lt;&gt;""), AE160, IF(AND($C159=$C161, AE161&lt;&gt;""), AE161, IF(AND($C159=$C162, AE162&lt;&gt;""), AE162, IF(AND($C159=$C163, AE163&lt;&gt;""), AE163, "")))))</f>
        <v>Language of Unpublished Justification Description of MG-NonPublishedInformation under ND-LotsGroupAwardCriterionTypeUnpublish</v>
      </c>
    </row>
    <row r="160">
      <c r="A160" s="85" t="b">
        <f t="shared" si="1"/>
        <v>0</v>
      </c>
      <c r="B160" s="90" t="str">
        <f>IF(AND(TMInput!A160="",$C160&lt;&gt;""),B159,TMInput!A160)</f>
        <v>ND-LotsGroupAwardCriterionTypeUnpublish.rml.ttl</v>
      </c>
      <c r="C160" s="90" t="str">
        <f>TMInput!B160</f>
        <v>tedm:MG-NonPublishedInformation-ND-LotsGroupAwardCriterionTypeUnpublish</v>
      </c>
      <c r="D160" s="85" t="str">
        <f>IF(TMInput!C160&lt;&gt;"", TMInput!C160, IF(AND($C160=$C161, D161&lt;&gt;""), D161, IF(AND($C160=$C162, D162&lt;&gt;""), D162, IF(AND($C160=$C163, D163&lt;&gt;""), D163, IF(AND($C160=$C164, D164&lt;&gt;""), D164, "")))))</f>
        <v/>
      </c>
      <c r="E160" s="90" t="str">
        <f>IF(TMInput!D160&lt;&gt;"",TMInput!D160,IF(AND($C160=$C161, E161&lt;&gt;""),E161, IF(AND($C160=$C162, E162&lt;&gt;""), E162,"")))</f>
        <v/>
      </c>
      <c r="F160" s="90" t="str">
        <f>IF(TMInput!E160&lt;&gt;"",TMInput!E160,IF(AND($C160=$C161, F161&lt;&gt;""),F161, IF(AND($C160=$C162, F162&lt;&gt;""), F162,"")))</f>
        <v/>
      </c>
      <c r="G160" s="85" t="str">
        <f>IF(TMInput!F160&lt;&gt;"",TMInput!F160,IF(AND($C160=$C161, G161&lt;&gt;""),G161, IF(AND($C160=$C162, G162&lt;&gt;""), G162,"")))</f>
        <v/>
      </c>
      <c r="H160" s="87" t="str">
        <f>TMInput!G160</f>
        <v>1.4</v>
      </c>
      <c r="I160" s="87" t="str">
        <f>TMInput!H160</f>
        <v/>
      </c>
      <c r="J160" s="90" t="str">
        <f>IF(TMInput!$A160="",J159,TMInput!I160)</f>
        <v/>
      </c>
      <c r="K160" s="85" t="str">
        <f>IF(TMInput!J160&lt;&gt;"",TMInput!J160,IF(AND($C160=$C161, K161&lt;&gt;""),K161, IF(AND($C160=$C162, K162&lt;&gt;""), K162,"")))</f>
        <v/>
      </c>
      <c r="L160" s="85" t="str">
        <f>IF(TMInput!K160&lt;&gt;"",TMInput!K160,IF(AND($C160=$C161, L161&lt;&gt;""),L161, IF(AND($C160=$C162, L162&lt;&gt;""), L162,"")))</f>
        <v/>
      </c>
      <c r="M160" s="90" t="str">
        <f>IF(TMInput!L160&lt;&gt;"",TMInput!L160,IF(AND($C160=$C161, M161&lt;&gt;""),M161, IF(AND($C160=$C162, M162&lt;&gt;""), M162,"")))</f>
        <v/>
      </c>
      <c r="N160" s="90" t="str">
        <f>IF(TMInput!M160&lt;&gt;"",TMInput!M160,IF(AND($C160=$C161, N161&lt;&gt;""),N161, IF(AND($C160=$C162, N162&lt;&gt;""), N162,"")))</f>
        <v/>
      </c>
      <c r="O160" s="90" t="str">
        <f>IF(TMInput!N160&lt;&gt;"",TMInput!N160,IF(AND($C160=$C161, O161&lt;&gt;""),O161, IF(AND($C160=$C162, O162&lt;&gt;""), O162,"")))</f>
        <v/>
      </c>
      <c r="P160" s="85" t="str">
        <f>IF(TMInput!O160&lt;&gt;"",TMInput!O160,IF(AND($C160=$C161, P161&lt;&gt;""),P161, IF(AND($C160=$C162, P162&lt;&gt;""), P162,"")))</f>
        <v/>
      </c>
      <c r="Q160" s="90" t="str">
        <f>IF(TMInput!P160&lt;&gt;"",TMInput!P160,IF(AND($C160=$C161, Q161&lt;&gt;""),Q161, IF(AND($C160=$C162, Q162&lt;&gt;""), Q162,"")))</f>
        <v/>
      </c>
      <c r="R160" s="90" t="str">
        <f>IF(TMInput!Q160&lt;&gt;"", TMInput!Q160, IF(AND(OR($C160&amp;$H160=$C161&amp;$H161, $C160&amp;$I160=$C161&amp;$I161), R161&lt;&gt;""), R161, IF(AND(OR($C160&amp;$H160=$C162&amp;$H162, $C160&amp;$I160=$C162&amp;$I162), R162&lt;&gt;""), R162, IF(AND(OR($C160&amp;$H160=$C163&amp;$H163, $C160&amp;$I160=$C163&amp;$I163), R163&lt;&gt;""), R163, IF(AND(OR($C160&amp;$H160=$C164&amp;$H164, $C160&amp;$I160=$C164&amp;$I164), R164&lt;&gt;""), R164, "")))))</f>
        <v/>
      </c>
      <c r="S160" s="90" t="str">
        <f>IF(TMInput!R160&lt;&gt;"", TMInput!R160, IF(AND(OR($C160&amp;$H160=$C161&amp;$H161, $C160&amp;$I160=$C161&amp;$I161), S161&lt;&gt;""), S161, IF(AND(OR($C160&amp;$H160=$C162&amp;$H162, $C160&amp;$I160=$C162&amp;$I162), S162&lt;&gt;""), S162, IF(AND(OR($C160&amp;$H160=$C163&amp;$H163, $C160&amp;$I160=$C163&amp;$I163), S163&lt;&gt;""), S163, IF(AND(OR($C160&amp;$H160=$C164&amp;$H164, $C160&amp;$I160=$C164&amp;$I164), S164&lt;&gt;""), S164, "")))))</f>
        <v/>
      </c>
      <c r="T160" s="90" t="str">
        <f>IF(TMInput!S160&lt;&gt;"", TMInput!S160, IF(AND(OR($C160&amp;$H160=$C161&amp;$H161, $C160&amp;$I160=$C161&amp;$I161), T161&lt;&gt;""), T161, IF(AND(OR($C160&amp;$H160=$C162&amp;$H162, $C160&amp;$I160=$C162&amp;$I162), T162&lt;&gt;""), T162, IF(AND(OR($C160&amp;$H160=$C163&amp;$H163, $C160&amp;$I160=$C163&amp;$I163), T163&lt;&gt;""), T163, IF(AND(OR($C160&amp;$H160=$C164&amp;$H164, $C160&amp;$I160=$C164&amp;$I164), T164&lt;&gt;""), T164, "")))))</f>
        <v/>
      </c>
      <c r="U160" s="90" t="str">
        <f>IF(TMInput!T160&lt;&gt;"", TMInput!T160, IF(AND($C160=$C161, U161&lt;&gt;""), U161, IF(AND($C160=$C162, U162&lt;&gt;""), U162, IF(AND($C160=$C163, U163&lt;&gt;""), U163, IF(AND($C160=$C164, U164&lt;&gt;""), U164, "")))))</f>
        <v/>
      </c>
      <c r="V160" s="90" t="str">
        <f>IF(TMInput!U160&lt;&gt;"", TMInput!U160, IF(AND($C160=$C161, V161&lt;&gt;""), V161, IF(AND($C160=$C162, V162&lt;&gt;""), V162, IF(AND($C160=$C163, V163&lt;&gt;""), V163, IF(AND($C160=$C164, V164&lt;&gt;""), V164, "")))))</f>
        <v>BT-197(BT-539)-LotsGroup</v>
      </c>
      <c r="W160" s="90" t="str">
        <f>IF(TMInput!V160&lt;&gt;"", TMInput!V160, IF(AND($C160=$C161, W161&lt;&gt;""), W161, IF(AND($C160=$C162, W162&lt;&gt;""), W162, IF(AND($C160=$C163, W163&lt;&gt;""), W163, IF(AND($C160=$C164, W164&lt;&gt;""), W164, "")))))</f>
        <v>In BT-197(BT-539)-LotsGroup, Unpublished Justification Code, we link to the at-voc:non-publication-justification controlled list</v>
      </c>
      <c r="X160" s="90" t="str">
        <f>IF(TMInput!W160&lt;&gt;"", TMInput!W160, IF(AND($C160=$C161, X161&lt;&gt;""), X161, IF(AND($C160=$C162, X162&lt;&gt;""), X162, IF(AND($C160=$C163, X163&lt;&gt;""), X163, IF(AND($C160=$C164, X164&lt;&gt;""), X164, "")))))</f>
        <v>BT-198(BT-539)-LotsGroup</v>
      </c>
      <c r="Y160" s="90" t="str">
        <f>IF(TMInput!X160&lt;&gt;"", TMInput!X160, IF(AND($C160=$C161, Y161&lt;&gt;""), Y161, IF(AND($C160=$C162, Y162&lt;&gt;""), Y162, IF(AND($C160=$C163, Y163&lt;&gt;""), Y163, IF(AND($C160=$C164, Y164&lt;&gt;""), Y164, "")))))</f>
        <v>Unpublished Accessibility Date (Unpublished Access Date below SDK 1.6)</v>
      </c>
      <c r="Z160" s="90" t="str">
        <f>IF(TMInput!Y160&lt;&gt;"", TMInput!Y160, IF(AND($C160=$C161, Z161&lt;&gt;""), Z161, IF(AND($C160=$C162, Z162&lt;&gt;""), Z162, IF(AND($C160=$C163, Z163&lt;&gt;""), Z163, IF(AND($C160=$C164, Z164&lt;&gt;""), Z164, "")))))</f>
        <v>tedm:MG-langString-hasConfidentialityJustification--NonPublishedInformation-ND-LotsGroupAwardCriterionTypeUnpublish</v>
      </c>
      <c r="AA160" s="90" t="str">
        <f>IF(TMInput!Z160&lt;&gt;"", TMInput!Z160, IF(AND($C160=$C161, AA161&lt;&gt;""), AA161, IF(AND($C160=$C162, AA162&lt;&gt;""), AA162, IF(AND($C160=$C163, AA163&lt;&gt;""), AA163, IF(AND($C160=$C164, AA164&lt;&gt;""), AA164, "")))))</f>
        <v/>
      </c>
      <c r="AB160" s="90" t="str">
        <f>IF(TMInput!AA160&lt;&gt;"", TMInput!AA160, IF(AND($C160=$C161, AB161&lt;&gt;""), AB161, IF(AND($C160=$C162, AB162&lt;&gt;""), AB162, IF(AND($C160=$C163, AB163&lt;&gt;""), AB163, IF(AND($C160=$C164, AB164&lt;&gt;""), AB164, "")))))</f>
        <v>BT-196(BT-539)-LotsGroup</v>
      </c>
      <c r="AC160" s="90" t="str">
        <f>IF(TMInput!AB160&lt;&gt;"", TMInput!AB160, IF(AND($C160=$C161, AC161&lt;&gt;""), AC161, IF(AND($C160=$C162, AC162&lt;&gt;""), AC162, IF(AND($C160=$C163, AC163&lt;&gt;""), AC163, IF(AND($C160=$C164, AC164&lt;&gt;""), AC164, "")))))</f>
        <v>Unpublished Justification Description of MG-NonPublishedInformation under ND-LotsGroupAwardCriterionTypeUnpublish</v>
      </c>
      <c r="AD160" s="90" t="str">
        <f>IF(TMInput!AC160&lt;&gt;"", TMInput!AC160, IF(AND($C160=$C161, AD161&lt;&gt;""), AD161, IF(AND($C160=$C162, AD162&lt;&gt;""), AD162, IF(AND($C160=$C163, AD163&lt;&gt;""), AD163, IF(AND($C160=$C164, AD164&lt;&gt;""), AD164, "")))))</f>
        <v>BT-196(BT-539)-LotsGroup-Language</v>
      </c>
      <c r="AE160" s="90" t="str">
        <f>IF(TMInput!AD160&lt;&gt;"", TMInput!AD160, IF(AND($C160=$C161, AE161&lt;&gt;""), AE161, IF(AND($C160=$C162, AE162&lt;&gt;""), AE162, IF(AND($C160=$C163, AE163&lt;&gt;""), AE163, IF(AND($C160=$C164, AE164&lt;&gt;""), AE164, "")))))</f>
        <v>Language of Unpublished Justification Description of MG-NonPublishedInformation under ND-LotsGroupAwardCriterionTypeUnpublish</v>
      </c>
    </row>
    <row r="161">
      <c r="A161" s="85" t="b">
        <f t="shared" si="1"/>
        <v>0</v>
      </c>
      <c r="B161" s="90" t="str">
        <f>IF(AND(TMInput!A161="",$C161&lt;&gt;""),B160,TMInput!A161)</f>
        <v>ND-LotsGroupAwardCriterionTypeUnpublish.rml.ttl</v>
      </c>
      <c r="C161" s="90" t="str">
        <f>TMInput!B161</f>
        <v>tedm:MG-NonPublishedInformation-ND-LotsGroupAwardCriterionTypeUnpublish</v>
      </c>
      <c r="D161" s="85" t="str">
        <f>IF(TMInput!C161&lt;&gt;"", TMInput!C161, IF(AND($C161=$C162, D162&lt;&gt;""), D162, IF(AND($C161=$C163, D163&lt;&gt;""), D163, IF(AND($C161=$C164, D164&lt;&gt;""), D164, IF(AND($C161=$C165, D165&lt;&gt;""), D165, "")))))</f>
        <v/>
      </c>
      <c r="E161" s="90" t="str">
        <f>IF(TMInput!D161&lt;&gt;"",TMInput!D161,IF(AND($C161=$C162, E162&lt;&gt;""),E162, IF(AND($C161=$C163, E163&lt;&gt;""), E163,"")))</f>
        <v/>
      </c>
      <c r="F161" s="90" t="str">
        <f>IF(TMInput!E161&lt;&gt;"",TMInput!E161,IF(AND($C161=$C162, F162&lt;&gt;""),F162, IF(AND($C161=$C163, F163&lt;&gt;""), F163,"")))</f>
        <v/>
      </c>
      <c r="G161" s="85" t="str">
        <f>IF(TMInput!F161&lt;&gt;"",TMInput!F161,IF(AND($C161=$C162, G162&lt;&gt;""),G162, IF(AND($C161=$C163, G163&lt;&gt;""), G163,"")))</f>
        <v/>
      </c>
      <c r="H161" s="87" t="str">
        <f>TMInput!G161</f>
        <v>1.4</v>
      </c>
      <c r="I161" s="87" t="str">
        <f>TMInput!H161</f>
        <v/>
      </c>
      <c r="J161" s="90" t="str">
        <f>IF(TMInput!$A161="",J160,TMInput!I161)</f>
        <v/>
      </c>
      <c r="K161" s="85" t="str">
        <f>IF(TMInput!J161&lt;&gt;"",TMInput!J161,IF(AND($C161=$C162, K162&lt;&gt;""),K162, IF(AND($C161=$C163, K163&lt;&gt;""), K163,"")))</f>
        <v/>
      </c>
      <c r="L161" s="85" t="str">
        <f>IF(TMInput!K161&lt;&gt;"",TMInput!K161,IF(AND($C161=$C162, L162&lt;&gt;""),L162, IF(AND($C161=$C163, L163&lt;&gt;""), L163,"")))</f>
        <v/>
      </c>
      <c r="M161" s="90" t="str">
        <f>IF(TMInput!L161&lt;&gt;"",TMInput!L161,IF(AND($C161=$C162, M162&lt;&gt;""),M162, IF(AND($C161=$C163, M163&lt;&gt;""), M163,"")))</f>
        <v/>
      </c>
      <c r="N161" s="90" t="str">
        <f>IF(TMInput!M161&lt;&gt;"",TMInput!M161,IF(AND($C161=$C162, N162&lt;&gt;""),N162, IF(AND($C161=$C163, N163&lt;&gt;""), N163,"")))</f>
        <v/>
      </c>
      <c r="O161" s="90" t="str">
        <f>IF(TMInput!N161&lt;&gt;"",TMInput!N161,IF(AND($C161=$C162, O162&lt;&gt;""),O162, IF(AND($C161=$C163, O163&lt;&gt;""), O163,"")))</f>
        <v/>
      </c>
      <c r="P161" s="85" t="str">
        <f>IF(TMInput!O161&lt;&gt;"",TMInput!O161,IF(AND($C161=$C162, P162&lt;&gt;""),P162, IF(AND($C161=$C163, P163&lt;&gt;""), P163,"")))</f>
        <v/>
      </c>
      <c r="Q161" s="90" t="str">
        <f>IF(TMInput!P161&lt;&gt;"",TMInput!P161,IF(AND($C161=$C162, Q162&lt;&gt;""),Q162, IF(AND($C161=$C163, Q163&lt;&gt;""), Q163,"")))</f>
        <v/>
      </c>
      <c r="R161" s="90" t="str">
        <f>IF(TMInput!Q161&lt;&gt;"", TMInput!Q161, IF(AND(OR($C161&amp;$H161=$C162&amp;$H162, $C161&amp;$I161=$C162&amp;$I162), R162&lt;&gt;""), R162, IF(AND(OR($C161&amp;$H161=$C163&amp;$H163, $C161&amp;$I161=$C163&amp;$I163), R163&lt;&gt;""), R163, IF(AND(OR($C161&amp;$H161=$C164&amp;$H164, $C161&amp;$I161=$C164&amp;$I164), R164&lt;&gt;""), R164, IF(AND(OR($C161&amp;$H161=$C165&amp;$H165, $C161&amp;$I161=$C165&amp;$I165), R165&lt;&gt;""), R165, "")))))</f>
        <v/>
      </c>
      <c r="S161" s="90" t="str">
        <f>IF(TMInput!R161&lt;&gt;"", TMInput!R161, IF(AND(OR($C161&amp;$H161=$C162&amp;$H162, $C161&amp;$I161=$C162&amp;$I162), S162&lt;&gt;""), S162, IF(AND(OR($C161&amp;$H161=$C163&amp;$H163, $C161&amp;$I161=$C163&amp;$I163), S163&lt;&gt;""), S163, IF(AND(OR($C161&amp;$H161=$C164&amp;$H164, $C161&amp;$I161=$C164&amp;$I164), S164&lt;&gt;""), S164, IF(AND(OR($C161&amp;$H161=$C165&amp;$H165, $C161&amp;$I161=$C165&amp;$I165), S165&lt;&gt;""), S165, "")))))</f>
        <v/>
      </c>
      <c r="T161" s="90" t="str">
        <f>IF(TMInput!S161&lt;&gt;"", TMInput!S161, IF(AND(OR($C161&amp;$H161=$C162&amp;$H162, $C161&amp;$I161=$C162&amp;$I162), T162&lt;&gt;""), T162, IF(AND(OR($C161&amp;$H161=$C163&amp;$H163, $C161&amp;$I161=$C163&amp;$I163), T163&lt;&gt;""), T163, IF(AND(OR($C161&amp;$H161=$C164&amp;$H164, $C161&amp;$I161=$C164&amp;$I164), T164&lt;&gt;""), T164, IF(AND(OR($C161&amp;$H161=$C165&amp;$H165, $C161&amp;$I161=$C165&amp;$I165), T165&lt;&gt;""), T165, "")))))</f>
        <v/>
      </c>
      <c r="U161" s="90" t="str">
        <f>IF(TMInput!T161&lt;&gt;"", TMInput!T161, IF(AND($C161=$C162, U162&lt;&gt;""), U162, IF(AND($C161=$C163, U163&lt;&gt;""), U163, IF(AND($C161=$C164, U164&lt;&gt;""), U164, IF(AND($C161=$C165, U165&lt;&gt;""), U165, "")))))</f>
        <v/>
      </c>
      <c r="V161" s="90" t="str">
        <f>IF(TMInput!U161&lt;&gt;"", TMInput!U161, IF(AND($C161=$C162, V162&lt;&gt;""), V162, IF(AND($C161=$C163, V163&lt;&gt;""), V163, IF(AND($C161=$C164, V164&lt;&gt;""), V164, IF(AND($C161=$C165, V165&lt;&gt;""), V165, "")))))</f>
        <v>BT-197(BT-539)-LotsGroup</v>
      </c>
      <c r="W161" s="90" t="str">
        <f>IF(TMInput!V161&lt;&gt;"", TMInput!V161, IF(AND($C161=$C162, W162&lt;&gt;""), W162, IF(AND($C161=$C163, W163&lt;&gt;""), W163, IF(AND($C161=$C164, W164&lt;&gt;""), W164, IF(AND($C161=$C165, W165&lt;&gt;""), W165, "")))))</f>
        <v>In BT-197(BT-539)-LotsGroup, Unpublished Justification Code, we link to the at-voc:non-publication-justification controlled list</v>
      </c>
      <c r="X161" s="90" t="str">
        <f>IF(TMInput!W161&lt;&gt;"", TMInput!W161, IF(AND($C161=$C162, X162&lt;&gt;""), X162, IF(AND($C161=$C163, X163&lt;&gt;""), X163, IF(AND($C161=$C164, X164&lt;&gt;""), X164, IF(AND($C161=$C165, X165&lt;&gt;""), X165, "")))))</f>
        <v>BT-198(BT-539)-LotsGroup</v>
      </c>
      <c r="Y161" s="90" t="str">
        <f>IF(TMInput!X161&lt;&gt;"", TMInput!X161, IF(AND($C161=$C162, Y162&lt;&gt;""), Y162, IF(AND($C161=$C163, Y163&lt;&gt;""), Y163, IF(AND($C161=$C164, Y164&lt;&gt;""), Y164, IF(AND($C161=$C165, Y165&lt;&gt;""), Y165, "")))))</f>
        <v>Unpublished Accessibility Date (Unpublished Access Date below SDK 1.6)</v>
      </c>
      <c r="Z161" s="90" t="str">
        <f>IF(TMInput!Y161&lt;&gt;"", TMInput!Y161, IF(AND($C161=$C162, Z162&lt;&gt;""), Z162, IF(AND($C161=$C163, Z163&lt;&gt;""), Z163, IF(AND($C161=$C164, Z164&lt;&gt;""), Z164, IF(AND($C161=$C165, Z165&lt;&gt;""), Z165, "")))))</f>
        <v>tedm:MG-langString-hasConfidentialityJustification--NonPublishedInformation-ND-LotsGroupAwardCriterionTypeUnpublish</v>
      </c>
      <c r="AA161" s="90" t="str">
        <f>IF(TMInput!Z161&lt;&gt;"", TMInput!Z161, IF(AND($C161=$C162, AA162&lt;&gt;""), AA162, IF(AND($C161=$C163, AA163&lt;&gt;""), AA163, IF(AND($C161=$C164, AA164&lt;&gt;""), AA164, IF(AND($C161=$C165, AA165&lt;&gt;""), AA165, "")))))</f>
        <v/>
      </c>
      <c r="AB161" s="90" t="str">
        <f>IF(TMInput!AA161&lt;&gt;"", TMInput!AA161, IF(AND($C161=$C162, AB162&lt;&gt;""), AB162, IF(AND($C161=$C163, AB163&lt;&gt;""), AB163, IF(AND($C161=$C164, AB164&lt;&gt;""), AB164, IF(AND($C161=$C165, AB165&lt;&gt;""), AB165, "")))))</f>
        <v/>
      </c>
      <c r="AC161" s="90" t="str">
        <f>IF(TMInput!AB161&lt;&gt;"", TMInput!AB161, IF(AND($C161=$C162, AC162&lt;&gt;""), AC162, IF(AND($C161=$C163, AC163&lt;&gt;""), AC163, IF(AND($C161=$C164, AC164&lt;&gt;""), AC164, IF(AND($C161=$C165, AC165&lt;&gt;""), AC165, "")))))</f>
        <v/>
      </c>
      <c r="AD161" s="90" t="str">
        <f>IF(TMInput!AC161&lt;&gt;"", TMInput!AC161, IF(AND($C161=$C162, AD162&lt;&gt;""), AD162, IF(AND($C161=$C163, AD163&lt;&gt;""), AD163, IF(AND($C161=$C164, AD164&lt;&gt;""), AD164, IF(AND($C161=$C165, AD165&lt;&gt;""), AD165, "")))))</f>
        <v/>
      </c>
      <c r="AE161" s="90" t="str">
        <f>IF(TMInput!AD161&lt;&gt;"", TMInput!AD161, IF(AND($C161=$C162, AE162&lt;&gt;""), AE162, IF(AND($C161=$C163, AE163&lt;&gt;""), AE163, IF(AND($C161=$C164, AE164&lt;&gt;""), AE164, IF(AND($C161=$C165, AE165&lt;&gt;""), AE165, "")))))</f>
        <v/>
      </c>
    </row>
    <row r="162">
      <c r="A162" s="85" t="b">
        <f t="shared" si="1"/>
        <v>0</v>
      </c>
      <c r="B162" s="90" t="str">
        <f>IF(AND(TMInput!A162="",$C162&lt;&gt;""),B161,TMInput!A162)</f>
        <v>ND-LotsGroupAwardCriterionTypeUnpublish.rml.ttl</v>
      </c>
      <c r="C162" s="90" t="str">
        <f>TMInput!B162</f>
        <v>tedm:MG-NonPublishedInformation-ND-LotsGroupAwardCriterionTypeUnpublish</v>
      </c>
      <c r="D162" s="85" t="str">
        <f>IF(TMInput!C162&lt;&gt;"", TMInput!C162, IF(AND($C162=$C163, D163&lt;&gt;""), D163, IF(AND($C162=$C164, D164&lt;&gt;""), D164, IF(AND($C162=$C165, D165&lt;&gt;""), D165, IF(AND($C162=$C166, D166&lt;&gt;""), D166, "")))))</f>
        <v/>
      </c>
      <c r="E162" s="90" t="str">
        <f>IF(TMInput!D162&lt;&gt;"",TMInput!D162,IF(AND($C162=$C163, E163&lt;&gt;""),E163, IF(AND($C162=$C164, E164&lt;&gt;""), E164,"")))</f>
        <v/>
      </c>
      <c r="F162" s="90" t="str">
        <f>IF(TMInput!E162&lt;&gt;"",TMInput!E162,IF(AND($C162=$C163, F163&lt;&gt;""),F163, IF(AND($C162=$C164, F164&lt;&gt;""), F164,"")))</f>
        <v/>
      </c>
      <c r="G162" s="85" t="str">
        <f>IF(TMInput!F162&lt;&gt;"",TMInput!F162,IF(AND($C162=$C163, G163&lt;&gt;""),G163, IF(AND($C162=$C164, G164&lt;&gt;""), G164,"")))</f>
        <v/>
      </c>
      <c r="H162" s="87" t="str">
        <f>TMInput!G162</f>
        <v>1.4</v>
      </c>
      <c r="I162" s="87" t="str">
        <f>TMInput!H162</f>
        <v>1.5</v>
      </c>
      <c r="J162" s="90" t="str">
        <f>IF(TMInput!$A162="",J161,TMInput!I162)</f>
        <v/>
      </c>
      <c r="K162" s="85" t="str">
        <f>IF(TMInput!J162&lt;&gt;"",TMInput!J162,IF(AND($C162=$C163, K163&lt;&gt;""),K163, IF(AND($C162=$C164, K164&lt;&gt;""), K164,"")))</f>
        <v/>
      </c>
      <c r="L162" s="85" t="str">
        <f>IF(TMInput!K162&lt;&gt;"",TMInput!K162,IF(AND($C162=$C163, L163&lt;&gt;""),L163, IF(AND($C162=$C164, L164&lt;&gt;""), L164,"")))</f>
        <v/>
      </c>
      <c r="M162" s="90" t="str">
        <f>IF(TMInput!L162&lt;&gt;"",TMInput!L162,IF(AND($C162=$C163, M163&lt;&gt;""),M163, IF(AND($C162=$C164, M164&lt;&gt;""), M164,"")))</f>
        <v/>
      </c>
      <c r="N162" s="90" t="str">
        <f>IF(TMInput!M162&lt;&gt;"",TMInput!M162,IF(AND($C162=$C163, N163&lt;&gt;""),N163, IF(AND($C162=$C164, N164&lt;&gt;""), N164,"")))</f>
        <v/>
      </c>
      <c r="O162" s="90" t="str">
        <f>IF(TMInput!N162&lt;&gt;"",TMInput!N162,IF(AND($C162=$C163, O163&lt;&gt;""),O163, IF(AND($C162=$C164, O164&lt;&gt;""), O164,"")))</f>
        <v/>
      </c>
      <c r="P162" s="85" t="str">
        <f>IF(TMInput!O162&lt;&gt;"",TMInput!O162,IF(AND($C162=$C163, P163&lt;&gt;""),P163, IF(AND($C162=$C164, P164&lt;&gt;""), P164,"")))</f>
        <v/>
      </c>
      <c r="Q162" s="90" t="str">
        <f>IF(TMInput!P162&lt;&gt;"",TMInput!P162,IF(AND($C162=$C163, Q163&lt;&gt;""),Q163, IF(AND($C162=$C164, Q164&lt;&gt;""), Q164,"")))</f>
        <v/>
      </c>
      <c r="R162" s="90" t="str">
        <f>IF(TMInput!Q162&lt;&gt;"", TMInput!Q162, IF(AND(OR($C162&amp;$H162=$C163&amp;$H163, $C162&amp;$I162=$C163&amp;$I163), R163&lt;&gt;""), R163, IF(AND(OR($C162&amp;$H162=$C164&amp;$H164, $C162&amp;$I162=$C164&amp;$I164), R164&lt;&gt;""), R164, IF(AND(OR($C162&amp;$H162=$C165&amp;$H165, $C162&amp;$I162=$C165&amp;$I165), R165&lt;&gt;""), R165, IF(AND(OR($C162&amp;$H162=$C166&amp;$H166, $C162&amp;$I162=$C166&amp;$I166), R166&lt;&gt;""), R166, "")))))</f>
        <v/>
      </c>
      <c r="S162" s="90" t="str">
        <f>IF(TMInput!R162&lt;&gt;"", TMInput!R162, IF(AND(OR($C162&amp;$H162=$C163&amp;$H163, $C162&amp;$I162=$C163&amp;$I163), S163&lt;&gt;""), S163, IF(AND(OR($C162&amp;$H162=$C164&amp;$H164, $C162&amp;$I162=$C164&amp;$I164), S164&lt;&gt;""), S164, IF(AND(OR($C162&amp;$H162=$C165&amp;$H165, $C162&amp;$I162=$C165&amp;$I165), S165&lt;&gt;""), S165, IF(AND(OR($C162&amp;$H162=$C166&amp;$H166, $C162&amp;$I162=$C166&amp;$I166), S166&lt;&gt;""), S166, "")))))</f>
        <v/>
      </c>
      <c r="T162" s="90" t="str">
        <f>IF(TMInput!S162&lt;&gt;"", TMInput!S162, IF(AND(OR($C162&amp;$H162=$C163&amp;$H163, $C162&amp;$I162=$C163&amp;$I163), T163&lt;&gt;""), T163, IF(AND(OR($C162&amp;$H162=$C164&amp;$H164, $C162&amp;$I162=$C164&amp;$I164), T164&lt;&gt;""), T164, IF(AND(OR($C162&amp;$H162=$C165&amp;$H165, $C162&amp;$I162=$C165&amp;$I165), T165&lt;&gt;""), T165, IF(AND(OR($C162&amp;$H162=$C166&amp;$H166, $C162&amp;$I162=$C166&amp;$I166), T166&lt;&gt;""), T166, "")))))</f>
        <v/>
      </c>
      <c r="U162" s="90" t="str">
        <f>IF(TMInput!T162&lt;&gt;"", TMInput!T162, IF(AND($C162=$C163, U163&lt;&gt;""), U163, IF(AND($C162=$C164, U164&lt;&gt;""), U164, IF(AND($C162=$C165, U165&lt;&gt;""), U165, IF(AND($C162=$C166, U166&lt;&gt;""), U166, "")))))</f>
        <v/>
      </c>
      <c r="V162" s="90" t="str">
        <f>IF(TMInput!U162&lt;&gt;"", TMInput!U162, IF(AND($C162=$C163, V163&lt;&gt;""), V163, IF(AND($C162=$C164, V164&lt;&gt;""), V164, IF(AND($C162=$C165, V165&lt;&gt;""), V165, IF(AND($C162=$C166, V166&lt;&gt;""), V166, "")))))</f>
        <v/>
      </c>
      <c r="W162" s="90" t="str">
        <f>IF(TMInput!V162&lt;&gt;"", TMInput!V162, IF(AND($C162=$C163, W163&lt;&gt;""), W163, IF(AND($C162=$C164, W164&lt;&gt;""), W164, IF(AND($C162=$C165, W165&lt;&gt;""), W165, IF(AND($C162=$C166, W166&lt;&gt;""), W166, "")))))</f>
        <v/>
      </c>
      <c r="X162" s="90" t="str">
        <f>IF(TMInput!W162&lt;&gt;"", TMInput!W162, IF(AND($C162=$C163, X163&lt;&gt;""), X163, IF(AND($C162=$C164, X164&lt;&gt;""), X164, IF(AND($C162=$C165, X165&lt;&gt;""), X165, IF(AND($C162=$C166, X166&lt;&gt;""), X166, "")))))</f>
        <v>BT-198(BT-539)-LotsGroup</v>
      </c>
      <c r="Y162" s="90" t="str">
        <f>IF(TMInput!X162&lt;&gt;"", TMInput!X162, IF(AND($C162=$C163, Y163&lt;&gt;""), Y163, IF(AND($C162=$C164, Y164&lt;&gt;""), Y164, IF(AND($C162=$C165, Y165&lt;&gt;""), Y165, IF(AND($C162=$C166, Y166&lt;&gt;""), Y166, "")))))</f>
        <v>Unpublished Accessibility Date (Unpublished Access Date below SDK 1.6)</v>
      </c>
      <c r="Z162" s="90" t="str">
        <f>IF(TMInput!Y162&lt;&gt;"", TMInput!Y162, IF(AND($C162=$C163, Z163&lt;&gt;""), Z163, IF(AND($C162=$C164, Z164&lt;&gt;""), Z164, IF(AND($C162=$C165, Z165&lt;&gt;""), Z165, IF(AND($C162=$C166, Z166&lt;&gt;""), Z166, "")))))</f>
        <v>tedm:MG-langString-hasConfidentialityJustification--NonPublishedInformation-ND-LotsGroupAwardCriterionTypeUnpublish</v>
      </c>
      <c r="AA162" s="90" t="str">
        <f>IF(TMInput!Z162&lt;&gt;"", TMInput!Z162, IF(AND($C162=$C163, AA163&lt;&gt;""), AA163, IF(AND($C162=$C164, AA164&lt;&gt;""), AA164, IF(AND($C162=$C165, AA165&lt;&gt;""), AA165, IF(AND($C162=$C166, AA166&lt;&gt;""), AA166, "")))))</f>
        <v/>
      </c>
      <c r="AB162" s="90" t="str">
        <f>IF(TMInput!AA162&lt;&gt;"", TMInput!AA162, IF(AND($C162=$C163, AB163&lt;&gt;""), AB163, IF(AND($C162=$C164, AB164&lt;&gt;""), AB164, IF(AND($C162=$C165, AB165&lt;&gt;""), AB165, IF(AND($C162=$C166, AB166&lt;&gt;""), AB166, "")))))</f>
        <v/>
      </c>
      <c r="AC162" s="90" t="str">
        <f>IF(TMInput!AB162&lt;&gt;"", TMInput!AB162, IF(AND($C162=$C163, AC163&lt;&gt;""), AC163, IF(AND($C162=$C164, AC164&lt;&gt;""), AC164, IF(AND($C162=$C165, AC165&lt;&gt;""), AC165, IF(AND($C162=$C166, AC166&lt;&gt;""), AC166, "")))))</f>
        <v/>
      </c>
      <c r="AD162" s="90" t="str">
        <f>IF(TMInput!AC162&lt;&gt;"", TMInput!AC162, IF(AND($C162=$C163, AD163&lt;&gt;""), AD163, IF(AND($C162=$C164, AD164&lt;&gt;""), AD164, IF(AND($C162=$C165, AD165&lt;&gt;""), AD165, IF(AND($C162=$C166, AD166&lt;&gt;""), AD166, "")))))</f>
        <v/>
      </c>
      <c r="AE162" s="90" t="str">
        <f>IF(TMInput!AD162&lt;&gt;"", TMInput!AD162, IF(AND($C162=$C163, AE163&lt;&gt;""), AE163, IF(AND($C162=$C164, AE164&lt;&gt;""), AE164, IF(AND($C162=$C165, AE165&lt;&gt;""), AE165, IF(AND($C162=$C166, AE166&lt;&gt;""), AE166, "")))))</f>
        <v/>
      </c>
    </row>
    <row r="163">
      <c r="A163" s="85" t="b">
        <f t="shared" si="1"/>
        <v>0</v>
      </c>
      <c r="B163" s="90" t="str">
        <f>IF(AND(TMInput!A163="",$C163&lt;&gt;""),B162,TMInput!A163)</f>
        <v>ND-LotsGroupAwardCriterionTypeUnpublish.rml.ttl</v>
      </c>
      <c r="C163" s="90" t="str">
        <f>TMInput!B163</f>
        <v>tedm:MG-NonPublishedInformation-ND-LotsGroupAwardCriterionTypeUnpublish</v>
      </c>
      <c r="D163" s="85" t="str">
        <f>IF(TMInput!C163&lt;&gt;"", TMInput!C163, IF(AND($C163=$C164, D164&lt;&gt;""), D164, IF(AND($C163=$C165, D165&lt;&gt;""), D165, IF(AND($C163=$C166, D166&lt;&gt;""), D166, IF(AND($C163=$C167, D167&lt;&gt;""), D167, "")))))</f>
        <v/>
      </c>
      <c r="E163" s="90" t="str">
        <f>IF(TMInput!D163&lt;&gt;"",TMInput!D163,IF(AND($C163=$C164, E164&lt;&gt;""),E164, IF(AND($C163=$C165, E165&lt;&gt;""), E165,"")))</f>
        <v/>
      </c>
      <c r="F163" s="90" t="str">
        <f>IF(TMInput!E163&lt;&gt;"",TMInput!E163,IF(AND($C163=$C164, F164&lt;&gt;""),F164, IF(AND($C163=$C165, F165&lt;&gt;""), F165,"")))</f>
        <v/>
      </c>
      <c r="G163" s="85" t="str">
        <f>IF(TMInput!F163&lt;&gt;"",TMInput!F163,IF(AND($C163=$C164, G164&lt;&gt;""),G164, IF(AND($C163=$C165, G165&lt;&gt;""), G165,"")))</f>
        <v/>
      </c>
      <c r="H163" s="87" t="str">
        <f>TMInput!G163</f>
        <v>1.6</v>
      </c>
      <c r="I163" s="87" t="str">
        <f>TMInput!H163</f>
        <v/>
      </c>
      <c r="J163" s="90" t="str">
        <f>IF(TMInput!$A163="",J162,TMInput!I163)</f>
        <v/>
      </c>
      <c r="K163" s="85" t="str">
        <f>IF(TMInput!J163&lt;&gt;"",TMInput!J163,IF(AND($C163=$C164, K164&lt;&gt;""),K164, IF(AND($C163=$C165, K165&lt;&gt;""), K165,"")))</f>
        <v/>
      </c>
      <c r="L163" s="85" t="str">
        <f>IF(TMInput!K163&lt;&gt;"",TMInput!K163,IF(AND($C163=$C164, L164&lt;&gt;""),L164, IF(AND($C163=$C165, L165&lt;&gt;""), L165,"")))</f>
        <v/>
      </c>
      <c r="M163" s="90" t="str">
        <f>IF(TMInput!L163&lt;&gt;"",TMInput!L163,IF(AND($C163=$C164, M164&lt;&gt;""),M164, IF(AND($C163=$C165, M165&lt;&gt;""), M165,"")))</f>
        <v/>
      </c>
      <c r="N163" s="90" t="str">
        <f>IF(TMInput!M163&lt;&gt;"",TMInput!M163,IF(AND($C163=$C164, N164&lt;&gt;""),N164, IF(AND($C163=$C165, N165&lt;&gt;""), N165,"")))</f>
        <v/>
      </c>
      <c r="O163" s="90" t="str">
        <f>IF(TMInput!N163&lt;&gt;"",TMInput!N163,IF(AND($C163=$C164, O164&lt;&gt;""),O164, IF(AND($C163=$C165, O165&lt;&gt;""), O165,"")))</f>
        <v/>
      </c>
      <c r="P163" s="85" t="str">
        <f>IF(TMInput!O163&lt;&gt;"",TMInput!O163,IF(AND($C163=$C164, P164&lt;&gt;""),P164, IF(AND($C163=$C165, P165&lt;&gt;""), P165,"")))</f>
        <v/>
      </c>
      <c r="Q163" s="90" t="str">
        <f>IF(TMInput!P163&lt;&gt;"",TMInput!P163,IF(AND($C163=$C164, Q164&lt;&gt;""),Q164, IF(AND($C163=$C165, Q165&lt;&gt;""), Q165,"")))</f>
        <v/>
      </c>
      <c r="R163" s="90" t="str">
        <f>IF(TMInput!Q163&lt;&gt;"", TMInput!Q163, IF(AND(OR($C163&amp;$H163=$C164&amp;$H164, $C163&amp;$I163=$C164&amp;$I164), R164&lt;&gt;""), R164, IF(AND(OR($C163&amp;$H163=$C165&amp;$H165, $C163&amp;$I163=$C165&amp;$I165), R165&lt;&gt;""), R165, IF(AND(OR($C163&amp;$H163=$C166&amp;$H166, $C163&amp;$I163=$C166&amp;$I166), R166&lt;&gt;""), R166, IF(AND(OR($C163&amp;$H163=$C167&amp;$H167, $C163&amp;$I163=$C167&amp;$I167), R167&lt;&gt;""), R167, "")))))</f>
        <v/>
      </c>
      <c r="S163" s="90" t="str">
        <f>IF(TMInput!R163&lt;&gt;"", TMInput!R163, IF(AND(OR($C163&amp;$H163=$C164&amp;$H164, $C163&amp;$I163=$C164&amp;$I164), S164&lt;&gt;""), S164, IF(AND(OR($C163&amp;$H163=$C165&amp;$H165, $C163&amp;$I163=$C165&amp;$I165), S165&lt;&gt;""), S165, IF(AND(OR($C163&amp;$H163=$C166&amp;$H166, $C163&amp;$I163=$C166&amp;$I166), S166&lt;&gt;""), S166, IF(AND(OR($C163&amp;$H163=$C167&amp;$H167, $C163&amp;$I163=$C167&amp;$I167), S167&lt;&gt;""), S167, "")))))</f>
        <v/>
      </c>
      <c r="T163" s="90" t="str">
        <f>IF(TMInput!S163&lt;&gt;"", TMInput!S163, IF(AND(OR($C163&amp;$H163=$C164&amp;$H164, $C163&amp;$I163=$C164&amp;$I164), T164&lt;&gt;""), T164, IF(AND(OR($C163&amp;$H163=$C165&amp;$H165, $C163&amp;$I163=$C165&amp;$I165), T165&lt;&gt;""), T165, IF(AND(OR($C163&amp;$H163=$C166&amp;$H166, $C163&amp;$I163=$C166&amp;$I166), T166&lt;&gt;""), T166, IF(AND(OR($C163&amp;$H163=$C167&amp;$H167, $C163&amp;$I163=$C167&amp;$I167), T167&lt;&gt;""), T167, "")))))</f>
        <v/>
      </c>
      <c r="U163" s="90" t="str">
        <f>IF(TMInput!T163&lt;&gt;"", TMInput!T163, IF(AND($C163=$C164, U164&lt;&gt;""), U164, IF(AND($C163=$C165, U165&lt;&gt;""), U165, IF(AND($C163=$C166, U166&lt;&gt;""), U166, IF(AND($C163=$C167, U167&lt;&gt;""), U167, "")))))</f>
        <v/>
      </c>
      <c r="V163" s="90" t="str">
        <f>IF(TMInput!U163&lt;&gt;"", TMInput!U163, IF(AND($C163=$C164, V164&lt;&gt;""), V164, IF(AND($C163=$C165, V165&lt;&gt;""), V165, IF(AND($C163=$C166, V166&lt;&gt;""), V166, IF(AND($C163=$C167, V167&lt;&gt;""), V167, "")))))</f>
        <v/>
      </c>
      <c r="W163" s="90" t="str">
        <f>IF(TMInput!V163&lt;&gt;"", TMInput!V163, IF(AND($C163=$C164, W164&lt;&gt;""), W164, IF(AND($C163=$C165, W165&lt;&gt;""), W165, IF(AND($C163=$C166, W166&lt;&gt;""), W166, IF(AND($C163=$C167, W167&lt;&gt;""), W167, "")))))</f>
        <v/>
      </c>
      <c r="X163" s="90" t="str">
        <f>IF(TMInput!W163&lt;&gt;"", TMInput!W163, IF(AND($C163=$C164, X164&lt;&gt;""), X164, IF(AND($C163=$C165, X165&lt;&gt;""), X165, IF(AND($C163=$C166, X166&lt;&gt;""), X166, IF(AND($C163=$C167, X167&lt;&gt;""), X167, "")))))</f>
        <v/>
      </c>
      <c r="Y163" s="90" t="str">
        <f>IF(TMInput!X163&lt;&gt;"", TMInput!X163, IF(AND($C163=$C164, Y164&lt;&gt;""), Y164, IF(AND($C163=$C165, Y165&lt;&gt;""), Y165, IF(AND($C163=$C166, Y166&lt;&gt;""), Y166, IF(AND($C163=$C167, Y167&lt;&gt;""), Y167, "")))))</f>
        <v/>
      </c>
      <c r="Z163" s="90" t="str">
        <f>IF(TMInput!Y163&lt;&gt;"", TMInput!Y163, IF(AND($C163=$C164, Z164&lt;&gt;""), Z164, IF(AND($C163=$C165, Z165&lt;&gt;""), Z165, IF(AND($C163=$C166, Z166&lt;&gt;""), Z166, IF(AND($C163=$C167, Z167&lt;&gt;""), Z167, "")))))</f>
        <v>tedm:MG-langString-hasConfidentialityJustification--NonPublishedInformation-ND-LotsGroupAwardCriterionTypeUnpublish</v>
      </c>
      <c r="AA163" s="90" t="str">
        <f>IF(TMInput!Z163&lt;&gt;"", TMInput!Z163, IF(AND($C163=$C164, AA164&lt;&gt;""), AA164, IF(AND($C163=$C165, AA165&lt;&gt;""), AA165, IF(AND($C163=$C166, AA166&lt;&gt;""), AA166, IF(AND($C163=$C167, AA167&lt;&gt;""), AA167, "")))))</f>
        <v/>
      </c>
      <c r="AB163" s="90" t="str">
        <f>IF(TMInput!AA163&lt;&gt;"", TMInput!AA163, IF(AND($C163=$C164, AB164&lt;&gt;""), AB164, IF(AND($C163=$C165, AB165&lt;&gt;""), AB165, IF(AND($C163=$C166, AB166&lt;&gt;""), AB166, IF(AND($C163=$C167, AB167&lt;&gt;""), AB167, "")))))</f>
        <v/>
      </c>
      <c r="AC163" s="90" t="str">
        <f>IF(TMInput!AB163&lt;&gt;"", TMInput!AB163, IF(AND($C163=$C164, AC164&lt;&gt;""), AC164, IF(AND($C163=$C165, AC165&lt;&gt;""), AC165, IF(AND($C163=$C166, AC166&lt;&gt;""), AC166, IF(AND($C163=$C167, AC167&lt;&gt;""), AC167, "")))))</f>
        <v/>
      </c>
      <c r="AD163" s="90" t="str">
        <f>IF(TMInput!AC163&lt;&gt;"", TMInput!AC163, IF(AND($C163=$C164, AD164&lt;&gt;""), AD164, IF(AND($C163=$C165, AD165&lt;&gt;""), AD165, IF(AND($C163=$C166, AD166&lt;&gt;""), AD166, IF(AND($C163=$C167, AD167&lt;&gt;""), AD167, "")))))</f>
        <v/>
      </c>
      <c r="AE163" s="90" t="str">
        <f>IF(TMInput!AD163&lt;&gt;"", TMInput!AD163, IF(AND($C163=$C164, AE164&lt;&gt;""), AE164, IF(AND($C163=$C165, AE165&lt;&gt;""), AE165, IF(AND($C163=$C166, AE166&lt;&gt;""), AE166, IF(AND($C163=$C167, AE167&lt;&gt;""), AE167, "")))))</f>
        <v/>
      </c>
    </row>
    <row r="164">
      <c r="A164" s="85" t="b">
        <f t="shared" si="1"/>
        <v>1</v>
      </c>
      <c r="B164" s="90" t="str">
        <f>IF(AND(TMInput!A164="",$C164&lt;&gt;""),B163,TMInput!A164)</f>
        <v>ND-LotsGroupAwardCriterionDescriptionUnpublish.rml.ttl</v>
      </c>
      <c r="C164" s="90" t="str">
        <f>TMInput!B164</f>
        <v>tedm:MG-NonPublishedInformation-ND-LotsGroupAwardCriterionDescriptionUnpublish</v>
      </c>
      <c r="D164" s="85" t="str">
        <f>IF(TMInput!C164&lt;&gt;"", TMInput!C164, IF(AND($C164=$C165, D165&lt;&gt;""), D165, IF(AND($C164=$C166, D166&lt;&gt;""), D166, IF(AND($C164=$C167, D167&lt;&gt;""), D167, IF(AND($C164=$C168, D168&lt;&gt;""), D168, "")))))</f>
        <v>MG-NonPublishedInformation</v>
      </c>
      <c r="E164" s="90" t="str">
        <f>IF(TMInput!D164&lt;&gt;"",TMInput!D164,IF(AND($C164=$C165, E165&lt;&gt;""),E165, IF(AND($C164=$C166, E166&lt;&gt;""), E166,"")))</f>
        <v>ND-LotsGroupAwardCriterionDescriptionUnpublish</v>
      </c>
      <c r="F164" s="90" t="str">
        <f>IF(TMInput!E164&lt;&gt;"",TMInput!E164,IF(AND($C164=$C165, F165&lt;&gt;""),F165, IF(AND($C164=$C166, F166&lt;&gt;""), F166,"")))</f>
        <v>/*/cac:ProcurementProjectLot[cbc:ID/@schemeName='LotsGroup']/cac:TenderingTerms/cac:AwardingTerms/cac:AwardingCriterion/cac:SubordinateAwardingCriterion/ext:UBLExtensions/ext:UBLExtension/ext:ExtensionContent/efext:EformsExtension/efac:FieldsPrivacy[efbc:FieldIdentifierCode/text()='awa-cri-des']</v>
      </c>
      <c r="G164" s="85" t="str">
        <f>IF(TMInput!F164&lt;&gt;"",TMInput!F164,IF(AND($C164=$C165, G165&lt;&gt;""),G165, IF(AND($C164=$C166, G166&lt;&gt;""), G166,"")))</f>
        <v>efbc:FieldIdentifierCode/text()='awa-cri-des'</v>
      </c>
      <c r="H164" s="87" t="str">
        <f>TMInput!G164</f>
        <v>1.4</v>
      </c>
      <c r="I164" s="87" t="str">
        <f>TMInput!H164</f>
        <v/>
      </c>
      <c r="J164" s="90" t="str">
        <f>IF(TMInput!$A164="",J163,TMInput!I164)</f>
        <v/>
      </c>
      <c r="K164" s="85" t="str">
        <f>IF(TMInput!J164&lt;&gt;"",TMInput!J164,IF(AND($C164=$C165, K165&lt;&gt;""),K165, IF(AND($C164=$C166, K166&lt;&gt;""), K166,"")))</f>
        <v>MG-AwardCriterion-specifiesProcurementCriterion-LotGroup</v>
      </c>
      <c r="L164" s="85" t="str">
        <f>IF(TMInput!K164&lt;&gt;"",TMInput!K164,IF(AND($C164=$C165, L165&lt;&gt;""),L165, IF(AND($C164=$C166, L166&lt;&gt;""), L166,"")))</f>
        <v>ND-LotsGroupAwardCriterionParameters</v>
      </c>
      <c r="M164" s="90" t="str">
        <f>IF(TMInput!L164&lt;&gt;"",TMInput!L164,IF(AND($C164=$C165, M165&lt;&gt;""),M165, IF(AND($C164=$C166, M166&lt;&gt;""), M166,"")))</f>
        <v>ND-LotsGroupAwardCriterionDescriptionUnpublish (concernsMaskedObject)</v>
      </c>
      <c r="N164" s="90" t="str">
        <f>IF(TMInput!M164&lt;&gt;"",TMInput!M164,IF(AND($C164=$C165, N165&lt;&gt;""),N165, IF(AND($C164=$C166, N166&lt;&gt;""), N166,"")))</f>
        <v>Connection from NonPublishedInformation to AwardCriterion under MG-AwardCriterion-specifiesProcurementCriterion-LotGroup_ND-LotsGroupAwardCriterionParameters</v>
      </c>
      <c r="O164" s="90" t="str">
        <f>IF(TMInput!N164&lt;&gt;"",TMInput!N164,IF(AND($C164=$C165, O165&lt;&gt;""),O165, IF(AND($C164=$C166, O166&lt;&gt;""), O166,"")))</f>
        <v>tedm:MG-AwardCriterion-specifiesProcurementCriterion-LotGroup_ND-LotsGroupAwardCriterionParameters</v>
      </c>
      <c r="P164" s="85" t="str">
        <f>IF(TMInput!O164&lt;&gt;"",TMInput!O164,IF(AND($C164=$C165, P165&lt;&gt;""),P165, IF(AND($C164=$C166, P166&lt;&gt;""), P166,"")))</f>
        <v>efac:FieldsPrivacy</v>
      </c>
      <c r="Q164" s="90" t="str">
        <f>IF(TMInput!P164&lt;&gt;"",TMInput!P164,IF(AND($C164=$C165, Q165&lt;&gt;""),Q165, IF(AND($C164=$C166, Q166&lt;&gt;""), Q166,"")))</f>
        <v>..</v>
      </c>
      <c r="R164" s="90" t="str">
        <f>IF(TMInput!Q164&lt;&gt;"", TMInput!Q164, IF(AND(OR($C164&amp;$H164=$C165&amp;$H165, $C164&amp;$I164=$C165&amp;$I165), R165&lt;&gt;""), R165, IF(AND(OR($C164&amp;$H164=$C166&amp;$H166, $C164&amp;$I164=$C166&amp;$I166), R166&lt;&gt;""), R166, IF(AND(OR($C164&amp;$H164=$C167&amp;$H167, $C164&amp;$I164=$C167&amp;$I167), R167&lt;&gt;""), R167, IF(AND(OR($C164&amp;$H164=$C168&amp;$H168, $C164&amp;$I164=$C168&amp;$I168), R168&lt;&gt;""), R168, "")))))</f>
        <v>BT-195(BT-540)-LotsGroup</v>
      </c>
      <c r="S164" s="90" t="str">
        <f>IF(TMInput!R164&lt;&gt;"", TMInput!R164, IF(AND(OR($C164&amp;$H164=$C165&amp;$H165, $C164&amp;$I164=$C165&amp;$I165), S165&lt;&gt;""), S165, IF(AND(OR($C164&amp;$H164=$C166&amp;$H166, $C164&amp;$I164=$C166&amp;$I166), S166&lt;&gt;""), S166, IF(AND(OR($C164&amp;$H164=$C167&amp;$H167, $C164&amp;$I164=$C167&amp;$I167), S167&lt;&gt;""), S167, IF(AND(OR($C164&amp;$H164=$C168&amp;$H168, $C164&amp;$I164=$C168&amp;$I168), S168&lt;&gt;""), S168, "")))))</f>
        <v>The field BT-195(BT-540)-LotsGroup, Unpublished Identifier, specifies information to generate the URI of the masked property</v>
      </c>
      <c r="T164" s="90" t="str">
        <f>IF(TMInput!S164&lt;&gt;"", TMInput!S164, IF(AND(OR($C164&amp;$H164=$C165&amp;$H165, $C164&amp;$I164=$C165&amp;$I165), T165&lt;&gt;""), T165, IF(AND(OR($C164&amp;$H164=$C166&amp;$H166, $C164&amp;$I164=$C166&amp;$I166), T166&lt;&gt;""), T166, IF(AND(OR($C164&amp;$H164=$C167&amp;$H167, $C164&amp;$I164=$C167&amp;$I167), T167&lt;&gt;""), T167, IF(AND(OR($C164&amp;$H164=$C168&amp;$H168, $C164&amp;$I164=$C168&amp;$I168), T168&lt;&gt;""), T168, "")))))</f>
        <v>efbc:FieldIdentifierCode/text() = 'awa-cri-des'</v>
      </c>
      <c r="U164" s="92" t="str">
        <f>IF(TMInput!T164&lt;&gt;"", TMInput!T164, IF(AND($C164=$C165, U165&lt;&gt;""), U165, IF(AND($C164=$C166, U166&lt;&gt;""), U166, IF(AND($C164=$C167, U167&lt;&gt;""), U167, IF(AND($C164=$C168, U168&lt;&gt;""), U168, "")))))</f>
        <v>http://purl.org/dc/terms/description</v>
      </c>
      <c r="V164" s="90" t="str">
        <f>IF(TMInput!U164&lt;&gt;"", TMInput!U164, IF(AND($C164=$C165, V165&lt;&gt;""), V165, IF(AND($C164=$C166, V166&lt;&gt;""), V166, IF(AND($C164=$C167, V167&lt;&gt;""), V167, IF(AND($C164=$C168, V168&lt;&gt;""), V168, "")))))</f>
        <v>BT-197(BT-540)-LotsGroup</v>
      </c>
      <c r="W164" s="90" t="str">
        <f>IF(TMInput!V164&lt;&gt;"", TMInput!V164, IF(AND($C164=$C165, W165&lt;&gt;""), W165, IF(AND($C164=$C166, W166&lt;&gt;""), W166, IF(AND($C164=$C167, W167&lt;&gt;""), W167, IF(AND($C164=$C168, W168&lt;&gt;""), W168, "")))))</f>
        <v>In BT-197(BT-540)-LotsGroup, Unpublished Justification Code, we link to the at-voc:non-publication-justification controlled list</v>
      </c>
      <c r="X164" s="90" t="str">
        <f>IF(TMInput!W164&lt;&gt;"", TMInput!W164, IF(AND($C164=$C165, X165&lt;&gt;""), X165, IF(AND($C164=$C166, X166&lt;&gt;""), X166, IF(AND($C164=$C167, X167&lt;&gt;""), X167, IF(AND($C164=$C168, X168&lt;&gt;""), X168, "")))))</f>
        <v>BT-198(BT-540)-LotsGroup</v>
      </c>
      <c r="Y164" s="90" t="str">
        <f>IF(TMInput!X164&lt;&gt;"", TMInput!X164, IF(AND($C164=$C165, Y165&lt;&gt;""), Y165, IF(AND($C164=$C166, Y166&lt;&gt;""), Y166, IF(AND($C164=$C167, Y167&lt;&gt;""), Y167, IF(AND($C164=$C168, Y168&lt;&gt;""), Y168, "")))))</f>
        <v>Unpublished Accessibility Date (Unpublished Access Date below SDK 1.6)</v>
      </c>
      <c r="Z164" s="90" t="str">
        <f>IF(TMInput!Y164&lt;&gt;"", TMInput!Y164, IF(AND($C164=$C165, Z165&lt;&gt;""), Z165, IF(AND($C164=$C166, Z166&lt;&gt;""), Z166, IF(AND($C164=$C167, Z167&lt;&gt;""), Z167, IF(AND($C164=$C168, Z168&lt;&gt;""), Z168, "")))))</f>
        <v>tedm:MG-langString-hasConfidentialityJustification--NonPublishedInformation-ND-LotsGroupAwardCriterionDescriptionUnpublish</v>
      </c>
      <c r="AA164" s="90" t="str">
        <f>IF(TMInput!Z164&lt;&gt;"", TMInput!Z164, IF(AND($C164=$C165, AA165&lt;&gt;""), AA165, IF(AND($C164=$C166, AA166&lt;&gt;""), AA166, IF(AND($C164=$C167, AA167&lt;&gt;""), AA167, IF(AND($C164=$C168, AA168&lt;&gt;""), AA168, "")))))</f>
        <v>/*/cac:ProcurementProjectLot[cbc:ID/@schemeName='LotsGroup']/cac:TenderingTerms/cac:AwardingTerms/cac:AwardingCriterion/cac:SubordinateAwardingCriterion/ext:UBLExtensions/ext:UBLExtension/ext:ExtensionContent/efext:EformsExtension/efac:FieldsPrivacy[efbc:FieldIdentifierCode/text()='awa-cri-des']/efbc:ReasonDescription</v>
      </c>
      <c r="AB164" s="90" t="str">
        <f>IF(TMInput!AA164&lt;&gt;"", TMInput!AA164, IF(AND($C164=$C165, AB165&lt;&gt;""), AB165, IF(AND($C164=$C166, AB166&lt;&gt;""), AB166, IF(AND($C164=$C167, AB167&lt;&gt;""), AB167, IF(AND($C164=$C168, AB168&lt;&gt;""), AB168, "")))))</f>
        <v>BT-196(BT-540)-LotsGroup</v>
      </c>
      <c r="AC164" s="90" t="str">
        <f>IF(TMInput!AB164&lt;&gt;"", TMInput!AB164, IF(AND($C164=$C165, AC165&lt;&gt;""), AC165, IF(AND($C164=$C166, AC166&lt;&gt;""), AC166, IF(AND($C164=$C167, AC167&lt;&gt;""), AC167, IF(AND($C164=$C168, AC168&lt;&gt;""), AC168, "")))))</f>
        <v>Unpublished Justification Description of MG-NonPublishedInformation under ND-LotsGroupAwardCriterionDescriptionUnpublish</v>
      </c>
      <c r="AD164" s="90" t="str">
        <f>IF(TMInput!AC164&lt;&gt;"", TMInput!AC164, IF(AND($C164=$C165, AD165&lt;&gt;""), AD165, IF(AND($C164=$C166, AD166&lt;&gt;""), AD166, IF(AND($C164=$C167, AD167&lt;&gt;""), AD167, IF(AND($C164=$C168, AD168&lt;&gt;""), AD168, "")))))</f>
        <v>BT-196(BT-540)-LotsGroup-Language</v>
      </c>
      <c r="AE164" s="90" t="str">
        <f>IF(TMInput!AD164&lt;&gt;"", TMInput!AD164, IF(AND($C164=$C165, AE165&lt;&gt;""), AE165, IF(AND($C164=$C166, AE166&lt;&gt;""), AE166, IF(AND($C164=$C167, AE167&lt;&gt;""), AE167, IF(AND($C164=$C168, AE168&lt;&gt;""), AE168, "")))))</f>
        <v>Language of Unpublished Justification Description of MG-NonPublishedInformation under ND-LotsGroupAwardCriterionDescriptionUnpublish</v>
      </c>
    </row>
    <row r="165">
      <c r="A165" s="85" t="b">
        <f t="shared" si="1"/>
        <v>0</v>
      </c>
      <c r="B165" s="90" t="str">
        <f>IF(AND(TMInput!A165="",$C165&lt;&gt;""),B164,TMInput!A165)</f>
        <v>ND-LotsGroupAwardCriterionDescriptionUnpublish.rml.ttl</v>
      </c>
      <c r="C165" s="90" t="str">
        <f>TMInput!B165</f>
        <v>tedm:MG-NonPublishedInformation-ND-LotsGroupAwardCriterionDescriptionUnpublish</v>
      </c>
      <c r="D165" s="85" t="str">
        <f>IF(TMInput!C165&lt;&gt;"", TMInput!C165, IF(AND($C165=$C166, D166&lt;&gt;""), D166, IF(AND($C165=$C167, D167&lt;&gt;""), D167, IF(AND($C165=$C168, D168&lt;&gt;""), D168, IF(AND($C165=$C169, D169&lt;&gt;""), D169, "")))))</f>
        <v>MG-NonPublishedInformation</v>
      </c>
      <c r="E165" s="90" t="str">
        <f>IF(TMInput!D165&lt;&gt;"",TMInput!D165,IF(AND($C165=$C166, E166&lt;&gt;""),E166, IF(AND($C165=$C167, E167&lt;&gt;""), E167,"")))</f>
        <v/>
      </c>
      <c r="F165" s="90" t="str">
        <f>IF(TMInput!E165&lt;&gt;"",TMInput!E165,IF(AND($C165=$C166, F166&lt;&gt;""),F166, IF(AND($C165=$C167, F167&lt;&gt;""), F167,"")))</f>
        <v/>
      </c>
      <c r="G165" s="85" t="str">
        <f>IF(TMInput!F165&lt;&gt;"",TMInput!F165,IF(AND($C165=$C166, G166&lt;&gt;""),G166, IF(AND($C165=$C167, G167&lt;&gt;""), G167,"")))</f>
        <v/>
      </c>
      <c r="H165" s="87" t="str">
        <f>TMInput!G165</f>
        <v>1.4</v>
      </c>
      <c r="I165" s="87" t="str">
        <f>TMInput!H165</f>
        <v/>
      </c>
      <c r="J165" s="90" t="str">
        <f>IF(TMInput!$A165="",J164,TMInput!I165)</f>
        <v/>
      </c>
      <c r="K165" s="85" t="str">
        <f>IF(TMInput!J165&lt;&gt;"",TMInput!J165,IF(AND($C165=$C166, K166&lt;&gt;""),K166, IF(AND($C165=$C167, K167&lt;&gt;""), K167,"")))</f>
        <v>MG-AwardCriterion-specifiesProcurementCriterion-LotGroup</v>
      </c>
      <c r="L165" s="85" t="str">
        <f>IF(TMInput!K165&lt;&gt;"",TMInput!K165,IF(AND($C165=$C166, L166&lt;&gt;""),L166, IF(AND($C165=$C167, L167&lt;&gt;""), L167,"")))</f>
        <v>ND-LotsGroupAwardCriterionParameters</v>
      </c>
      <c r="M165" s="90" t="str">
        <f>IF(TMInput!L165&lt;&gt;"",TMInput!L165,IF(AND($C165=$C166, M166&lt;&gt;""),M166, IF(AND($C165=$C167, M167&lt;&gt;""), M167,"")))</f>
        <v>ND-LotsGroupAwardCriterionDescriptionUnpublish (concernsMaskedObject)</v>
      </c>
      <c r="N165" s="90" t="str">
        <f>IF(TMInput!M165&lt;&gt;"",TMInput!M165,IF(AND($C165=$C166, N166&lt;&gt;""),N166, IF(AND($C165=$C167, N167&lt;&gt;""), N167,"")))</f>
        <v>Connection from NonPublishedInformation to AwardCriterion under MG-AwardCriterion-specifiesProcurementCriterion-LotGroup_ND-LotsGroupAwardCriterionParameters</v>
      </c>
      <c r="O165" s="90" t="str">
        <f>IF(TMInput!N165&lt;&gt;"",TMInput!N165,IF(AND($C165=$C166, O166&lt;&gt;""),O166, IF(AND($C165=$C167, O167&lt;&gt;""), O167,"")))</f>
        <v>tedm:MG-AwardCriterion-specifiesProcurementCriterion-LotGroup_ND-LotsGroupAwardCriterionParameters</v>
      </c>
      <c r="P165" s="85" t="str">
        <f>IF(TMInput!O165&lt;&gt;"",TMInput!O165,IF(AND($C165=$C166, P166&lt;&gt;""),P166, IF(AND($C165=$C167, P167&lt;&gt;""), P167,"")))</f>
        <v>efac:FieldsPrivacy</v>
      </c>
      <c r="Q165" s="90" t="str">
        <f>IF(TMInput!P165&lt;&gt;"",TMInput!P165,IF(AND($C165=$C166, Q166&lt;&gt;""),Q166, IF(AND($C165=$C167, Q167&lt;&gt;""), Q167,"")))</f>
        <v>..</v>
      </c>
      <c r="R165" s="90" t="str">
        <f>IF(TMInput!Q165&lt;&gt;"", TMInput!Q165, IF(AND(OR($C165&amp;$H165=$C166&amp;$H166, $C165&amp;$I165=$C166&amp;$I166), R166&lt;&gt;""), R166, IF(AND(OR($C165&amp;$H165=$C167&amp;$H167, $C165&amp;$I165=$C167&amp;$I167), R167&lt;&gt;""), R167, IF(AND(OR($C165&amp;$H165=$C168&amp;$H168, $C165&amp;$I165=$C168&amp;$I168), R168&lt;&gt;""), R168, IF(AND(OR($C165&amp;$H165=$C169&amp;$H169, $C165&amp;$I165=$C169&amp;$I169), R169&lt;&gt;""), R169, "")))))</f>
        <v>BT-195(BT-540)-LotsGroup</v>
      </c>
      <c r="S165" s="90" t="str">
        <f>IF(TMInput!R165&lt;&gt;"", TMInput!R165, IF(AND(OR($C165&amp;$H165=$C166&amp;$H166, $C165&amp;$I165=$C166&amp;$I166), S166&lt;&gt;""), S166, IF(AND(OR($C165&amp;$H165=$C167&amp;$H167, $C165&amp;$I165=$C167&amp;$I167), S167&lt;&gt;""), S167, IF(AND(OR($C165&amp;$H165=$C168&amp;$H168, $C165&amp;$I165=$C168&amp;$I168), S168&lt;&gt;""), S168, IF(AND(OR($C165&amp;$H165=$C169&amp;$H169, $C165&amp;$I165=$C169&amp;$I169), S169&lt;&gt;""), S169, "")))))</f>
        <v>The field BT-195(BT-540)-LotsGroup, Unpublished Identifier, specifies information to generate the URI of the masked property</v>
      </c>
      <c r="T165" s="90" t="str">
        <f>IF(TMInput!S165&lt;&gt;"", TMInput!S165, IF(AND(OR($C165&amp;$H165=$C166&amp;$H166, $C165&amp;$I165=$C166&amp;$I166), T166&lt;&gt;""), T166, IF(AND(OR($C165&amp;$H165=$C167&amp;$H167, $C165&amp;$I165=$C167&amp;$I167), T167&lt;&gt;""), T167, IF(AND(OR($C165&amp;$H165=$C168&amp;$H168, $C165&amp;$I165=$C168&amp;$I168), T168&lt;&gt;""), T168, IF(AND(OR($C165&amp;$H165=$C169&amp;$H169, $C165&amp;$I165=$C169&amp;$I169), T169&lt;&gt;""), T169, "")))))</f>
        <v>efbc:FieldIdentifierCode/text() = 'awa-cri-des'</v>
      </c>
      <c r="U165" s="92" t="str">
        <f>IF(TMInput!T165&lt;&gt;"", TMInput!T165, IF(AND($C165=$C166, U166&lt;&gt;""), U166, IF(AND($C165=$C167, U167&lt;&gt;""), U167, IF(AND($C165=$C168, U168&lt;&gt;""), U168, IF(AND($C165=$C169, U169&lt;&gt;""), U169, "")))))</f>
        <v>http://purl.org/dc/terms/description</v>
      </c>
      <c r="V165" s="90" t="str">
        <f>IF(TMInput!U165&lt;&gt;"", TMInput!U165, IF(AND($C165=$C166, V166&lt;&gt;""), V166, IF(AND($C165=$C167, V167&lt;&gt;""), V167, IF(AND($C165=$C168, V168&lt;&gt;""), V168, IF(AND($C165=$C169, V169&lt;&gt;""), V169, "")))))</f>
        <v>BT-197(BT-540)-LotsGroup</v>
      </c>
      <c r="W165" s="90" t="str">
        <f>IF(TMInput!V165&lt;&gt;"", TMInput!V165, IF(AND($C165=$C166, W166&lt;&gt;""), W166, IF(AND($C165=$C167, W167&lt;&gt;""), W167, IF(AND($C165=$C168, W168&lt;&gt;""), W168, IF(AND($C165=$C169, W169&lt;&gt;""), W169, "")))))</f>
        <v>In BT-197(BT-540)-LotsGroup, Unpublished Justification Code, we link to the at-voc:non-publication-justification controlled list</v>
      </c>
      <c r="X165" s="90" t="str">
        <f>IF(TMInput!W165&lt;&gt;"", TMInput!W165, IF(AND($C165=$C166, X166&lt;&gt;""), X166, IF(AND($C165=$C167, X167&lt;&gt;""), X167, IF(AND($C165=$C168, X168&lt;&gt;""), X168, IF(AND($C165=$C169, X169&lt;&gt;""), X169, "")))))</f>
        <v>BT-198(BT-540)-LotsGroup</v>
      </c>
      <c r="Y165" s="90" t="str">
        <f>IF(TMInput!X165&lt;&gt;"", TMInput!X165, IF(AND($C165=$C166, Y166&lt;&gt;""), Y166, IF(AND($C165=$C167, Y167&lt;&gt;""), Y167, IF(AND($C165=$C168, Y168&lt;&gt;""), Y168, IF(AND($C165=$C169, Y169&lt;&gt;""), Y169, "")))))</f>
        <v>Unpublished Accessibility Date (Unpublished Access Date below SDK 1.6)</v>
      </c>
      <c r="Z165" s="90" t="str">
        <f>IF(TMInput!Y165&lt;&gt;"", TMInput!Y165, IF(AND($C165=$C166, Z166&lt;&gt;""), Z166, IF(AND($C165=$C167, Z167&lt;&gt;""), Z167, IF(AND($C165=$C168, Z168&lt;&gt;""), Z168, IF(AND($C165=$C169, Z169&lt;&gt;""), Z169, "")))))</f>
        <v>tedm:MG-langString-hasConfidentialityJustification--NonPublishedInformation-ND-LotsGroupAwardCriterionDescriptionUnpublish</v>
      </c>
      <c r="AA165" s="90" t="str">
        <f>IF(TMInput!Z165&lt;&gt;"", TMInput!Z165, IF(AND($C165=$C166, AA166&lt;&gt;""), AA166, IF(AND($C165=$C167, AA167&lt;&gt;""), AA167, IF(AND($C165=$C168, AA168&lt;&gt;""), AA168, IF(AND($C165=$C169, AA169&lt;&gt;""), AA169, "")))))</f>
        <v/>
      </c>
      <c r="AB165" s="90" t="str">
        <f>IF(TMInput!AA165&lt;&gt;"", TMInput!AA165, IF(AND($C165=$C166, AB166&lt;&gt;""), AB166, IF(AND($C165=$C167, AB167&lt;&gt;""), AB167, IF(AND($C165=$C168, AB168&lt;&gt;""), AB168, IF(AND($C165=$C169, AB169&lt;&gt;""), AB169, "")))))</f>
        <v>BT-196(BT-540)-LotsGroup</v>
      </c>
      <c r="AC165" s="90" t="str">
        <f>IF(TMInput!AB165&lt;&gt;"", TMInput!AB165, IF(AND($C165=$C166, AC166&lt;&gt;""), AC166, IF(AND($C165=$C167, AC167&lt;&gt;""), AC167, IF(AND($C165=$C168, AC168&lt;&gt;""), AC168, IF(AND($C165=$C169, AC169&lt;&gt;""), AC169, "")))))</f>
        <v>Unpublished Justification Description of MG-NonPublishedInformation under ND-LotsGroupAwardCriterionDescriptionUnpublish</v>
      </c>
      <c r="AD165" s="90" t="str">
        <f>IF(TMInput!AC165&lt;&gt;"", TMInput!AC165, IF(AND($C165=$C166, AD166&lt;&gt;""), AD166, IF(AND($C165=$C167, AD167&lt;&gt;""), AD167, IF(AND($C165=$C168, AD168&lt;&gt;""), AD168, IF(AND($C165=$C169, AD169&lt;&gt;""), AD169, "")))))</f>
        <v>BT-196(BT-540)-LotsGroup-Language</v>
      </c>
      <c r="AE165" s="90" t="str">
        <f>IF(TMInput!AD165&lt;&gt;"", TMInput!AD165, IF(AND($C165=$C166, AE166&lt;&gt;""), AE166, IF(AND($C165=$C167, AE167&lt;&gt;""), AE167, IF(AND($C165=$C168, AE168&lt;&gt;""), AE168, IF(AND($C165=$C169, AE169&lt;&gt;""), AE169, "")))))</f>
        <v>Language of Unpublished Justification Description of MG-NonPublishedInformation under ND-LotsGroupAwardCriterionDescriptionUnpublish</v>
      </c>
    </row>
    <row r="166">
      <c r="A166" s="85" t="b">
        <f t="shared" si="1"/>
        <v>0</v>
      </c>
      <c r="B166" s="90" t="str">
        <f>IF(AND(TMInput!A166="",$C166&lt;&gt;""),B165,TMInput!A166)</f>
        <v>ND-LotsGroupAwardCriterionDescriptionUnpublish.rml.ttl</v>
      </c>
      <c r="C166" s="90" t="str">
        <f>TMInput!B166</f>
        <v>tedm:MG-NonPublishedInformation-ND-LotsGroupAwardCriterionDescriptionUnpublish</v>
      </c>
      <c r="D166" s="85" t="str">
        <f>IF(TMInput!C166&lt;&gt;"", TMInput!C166, IF(AND($C166=$C167, D167&lt;&gt;""), D167, IF(AND($C166=$C168, D168&lt;&gt;""), D168, IF(AND($C166=$C169, D169&lt;&gt;""), D169, IF(AND($C166=$C170, D170&lt;&gt;""), D170, "")))))</f>
        <v>MG-NonPublishedInformation</v>
      </c>
      <c r="E166" s="90" t="str">
        <f>IF(TMInput!D166&lt;&gt;"",TMInput!D166,IF(AND($C166=$C167, E167&lt;&gt;""),E167, IF(AND($C166=$C168, E168&lt;&gt;""), E168,"")))</f>
        <v/>
      </c>
      <c r="F166" s="90" t="str">
        <f>IF(TMInput!E166&lt;&gt;"",TMInput!E166,IF(AND($C166=$C167, F167&lt;&gt;""),F167, IF(AND($C166=$C168, F168&lt;&gt;""), F168,"")))</f>
        <v/>
      </c>
      <c r="G166" s="85" t="str">
        <f>IF(TMInput!F166&lt;&gt;"",TMInput!F166,IF(AND($C166=$C167, G167&lt;&gt;""),G167, IF(AND($C166=$C168, G168&lt;&gt;""), G168,"")))</f>
        <v/>
      </c>
      <c r="H166" s="87" t="str">
        <f>TMInput!G166</f>
        <v>1.4</v>
      </c>
      <c r="I166" s="87" t="str">
        <f>TMInput!H166</f>
        <v/>
      </c>
      <c r="J166" s="90" t="str">
        <f>IF(TMInput!$A166="",J165,TMInput!I166)</f>
        <v/>
      </c>
      <c r="K166" s="85" t="str">
        <f>IF(TMInput!J166&lt;&gt;"",TMInput!J166,IF(AND($C166=$C167, K167&lt;&gt;""),K167, IF(AND($C166=$C168, K168&lt;&gt;""), K168,"")))</f>
        <v>MG-AwardCriterion-specifiesProcurementCriterion-LotGroup</v>
      </c>
      <c r="L166" s="85" t="str">
        <f>IF(TMInput!K166&lt;&gt;"",TMInput!K166,IF(AND($C166=$C167, L167&lt;&gt;""),L167, IF(AND($C166=$C168, L168&lt;&gt;""), L168,"")))</f>
        <v>ND-LotsGroupAwardCriterionParameters</v>
      </c>
      <c r="M166" s="90" t="str">
        <f>IF(TMInput!L166&lt;&gt;"",TMInput!L166,IF(AND($C166=$C167, M167&lt;&gt;""),M167, IF(AND($C166=$C168, M168&lt;&gt;""), M168,"")))</f>
        <v>ND-LotsGroupAwardCriterionDescriptionUnpublish (concernsMaskedObject)</v>
      </c>
      <c r="N166" s="90" t="str">
        <f>IF(TMInput!M166&lt;&gt;"",TMInput!M166,IF(AND($C166=$C167, N167&lt;&gt;""),N167, IF(AND($C166=$C168, N168&lt;&gt;""), N168,"")))</f>
        <v>Connection from NonPublishedInformation to AwardCriterion under MG-AwardCriterion-specifiesProcurementCriterion-LotGroup_ND-LotsGroupAwardCriterionParameters</v>
      </c>
      <c r="O166" s="90" t="str">
        <f>IF(TMInput!N166&lt;&gt;"",TMInput!N166,IF(AND($C166=$C167, O167&lt;&gt;""),O167, IF(AND($C166=$C168, O168&lt;&gt;""), O168,"")))</f>
        <v>tedm:MG-AwardCriterion-specifiesProcurementCriterion-LotGroup_ND-LotsGroupAwardCriterionParameters</v>
      </c>
      <c r="P166" s="85" t="str">
        <f>IF(TMInput!O166&lt;&gt;"",TMInput!O166,IF(AND($C166=$C167, P167&lt;&gt;""),P167, IF(AND($C166=$C168, P168&lt;&gt;""), P168,"")))</f>
        <v>efac:FieldsPrivacy</v>
      </c>
      <c r="Q166" s="90" t="str">
        <f>IF(TMInput!P166&lt;&gt;"",TMInput!P166,IF(AND($C166=$C167, Q167&lt;&gt;""),Q167, IF(AND($C166=$C168, Q168&lt;&gt;""), Q168,"")))</f>
        <v>..</v>
      </c>
      <c r="R166" s="90" t="str">
        <f>IF(TMInput!Q166&lt;&gt;"", TMInput!Q166, IF(AND(OR($C166&amp;$H166=$C167&amp;$H167, $C166&amp;$I166=$C167&amp;$I167), R167&lt;&gt;""), R167, IF(AND(OR($C166&amp;$H166=$C168&amp;$H168, $C166&amp;$I166=$C168&amp;$I168), R168&lt;&gt;""), R168, IF(AND(OR($C166&amp;$H166=$C169&amp;$H169, $C166&amp;$I166=$C169&amp;$I169), R169&lt;&gt;""), R169, IF(AND(OR($C166&amp;$H166=$C170&amp;$H170, $C166&amp;$I166=$C170&amp;$I170), R170&lt;&gt;""), R170, "")))))</f>
        <v>BT-195(BT-540)-LotsGroup</v>
      </c>
      <c r="S166" s="90" t="str">
        <f>IF(TMInput!R166&lt;&gt;"", TMInput!R166, IF(AND(OR($C166&amp;$H166=$C167&amp;$H167, $C166&amp;$I166=$C167&amp;$I167), S167&lt;&gt;""), S167, IF(AND(OR($C166&amp;$H166=$C168&amp;$H168, $C166&amp;$I166=$C168&amp;$I168), S168&lt;&gt;""), S168, IF(AND(OR($C166&amp;$H166=$C169&amp;$H169, $C166&amp;$I166=$C169&amp;$I169), S169&lt;&gt;""), S169, IF(AND(OR($C166&amp;$H166=$C170&amp;$H170, $C166&amp;$I166=$C170&amp;$I170), S170&lt;&gt;""), S170, "")))))</f>
        <v>The field BT-195(BT-540)-LotsGroup, Unpublished Identifier, specifies information to generate the URI of the masked property</v>
      </c>
      <c r="T166" s="90" t="str">
        <f>IF(TMInput!S166&lt;&gt;"", TMInput!S166, IF(AND(OR($C166&amp;$H166=$C167&amp;$H167, $C166&amp;$I166=$C167&amp;$I167), T167&lt;&gt;""), T167, IF(AND(OR($C166&amp;$H166=$C168&amp;$H168, $C166&amp;$I166=$C168&amp;$I168), T168&lt;&gt;""), T168, IF(AND(OR($C166&amp;$H166=$C169&amp;$H169, $C166&amp;$I166=$C169&amp;$I169), T169&lt;&gt;""), T169, IF(AND(OR($C166&amp;$H166=$C170&amp;$H170, $C166&amp;$I166=$C170&amp;$I170), T170&lt;&gt;""), T170, "")))))</f>
        <v>efbc:FieldIdentifierCode/text() = 'awa-cri-des'</v>
      </c>
      <c r="U166" s="92" t="str">
        <f>IF(TMInput!T166&lt;&gt;"", TMInput!T166, IF(AND($C166=$C167, U167&lt;&gt;""), U167, IF(AND($C166=$C168, U168&lt;&gt;""), U168, IF(AND($C166=$C169, U169&lt;&gt;""), U169, IF(AND($C166=$C170, U170&lt;&gt;""), U170, "")))))</f>
        <v>http://purl.org/dc/terms/description</v>
      </c>
      <c r="V166" s="90" t="str">
        <f>IF(TMInput!U166&lt;&gt;"", TMInput!U166, IF(AND($C166=$C167, V167&lt;&gt;""), V167, IF(AND($C166=$C168, V168&lt;&gt;""), V168, IF(AND($C166=$C169, V169&lt;&gt;""), V169, IF(AND($C166=$C170, V170&lt;&gt;""), V170, "")))))</f>
        <v>BT-197(BT-540)-LotsGroup</v>
      </c>
      <c r="W166" s="90" t="str">
        <f>IF(TMInput!V166&lt;&gt;"", TMInput!V166, IF(AND($C166=$C167, W167&lt;&gt;""), W167, IF(AND($C166=$C168, W168&lt;&gt;""), W168, IF(AND($C166=$C169, W169&lt;&gt;""), W169, IF(AND($C166=$C170, W170&lt;&gt;""), W170, "")))))</f>
        <v>In BT-197(BT-540)-LotsGroup, Unpublished Justification Code, we link to the at-voc:non-publication-justification controlled list</v>
      </c>
      <c r="X166" s="90" t="str">
        <f>IF(TMInput!W166&lt;&gt;"", TMInput!W166, IF(AND($C166=$C167, X167&lt;&gt;""), X167, IF(AND($C166=$C168, X168&lt;&gt;""), X168, IF(AND($C166=$C169, X169&lt;&gt;""), X169, IF(AND($C166=$C170, X170&lt;&gt;""), X170, "")))))</f>
        <v>BT-198(BT-540)-LotsGroup</v>
      </c>
      <c r="Y166" s="90" t="str">
        <f>IF(TMInput!X166&lt;&gt;"", TMInput!X166, IF(AND($C166=$C167, Y167&lt;&gt;""), Y167, IF(AND($C166=$C168, Y168&lt;&gt;""), Y168, IF(AND($C166=$C169, Y169&lt;&gt;""), Y169, IF(AND($C166=$C170, Y170&lt;&gt;""), Y170, "")))))</f>
        <v>Unpublished Accessibility Date (Unpublished Access Date below SDK 1.6)</v>
      </c>
      <c r="Z166" s="90" t="str">
        <f>IF(TMInput!Y166&lt;&gt;"", TMInput!Y166, IF(AND($C166=$C167, Z167&lt;&gt;""), Z167, IF(AND($C166=$C168, Z168&lt;&gt;""), Z168, IF(AND($C166=$C169, Z169&lt;&gt;""), Z169, IF(AND($C166=$C170, Z170&lt;&gt;""), Z170, "")))))</f>
        <v>tedm:MG-langString-hasConfidentialityJustification--NonPublishedInformation-ND-LotsGroupAwardCriterionDescriptionUnpublish</v>
      </c>
      <c r="AA166" s="90" t="str">
        <f>IF(TMInput!Z166&lt;&gt;"", TMInput!Z166, IF(AND($C166=$C167, AA167&lt;&gt;""), AA167, IF(AND($C166=$C168, AA168&lt;&gt;""), AA168, IF(AND($C166=$C169, AA169&lt;&gt;""), AA169, IF(AND($C166=$C170, AA170&lt;&gt;""), AA170, "")))))</f>
        <v/>
      </c>
      <c r="AB166" s="90" t="str">
        <f>IF(TMInput!AA166&lt;&gt;"", TMInput!AA166, IF(AND($C166=$C167, AB167&lt;&gt;""), AB167, IF(AND($C166=$C168, AB168&lt;&gt;""), AB168, IF(AND($C166=$C169, AB169&lt;&gt;""), AB169, IF(AND($C166=$C170, AB170&lt;&gt;""), AB170, "")))))</f>
        <v>BT-196(BT-540)-LotsGroup</v>
      </c>
      <c r="AC166" s="90" t="str">
        <f>IF(TMInput!AB166&lt;&gt;"", TMInput!AB166, IF(AND($C166=$C167, AC167&lt;&gt;""), AC167, IF(AND($C166=$C168, AC168&lt;&gt;""), AC168, IF(AND($C166=$C169, AC169&lt;&gt;""), AC169, IF(AND($C166=$C170, AC170&lt;&gt;""), AC170, "")))))</f>
        <v>Unpublished Justification Description of MG-NonPublishedInformation under ND-LotsGroupAwardCriterionDescriptionUnpublish</v>
      </c>
      <c r="AD166" s="90" t="str">
        <f>IF(TMInput!AC166&lt;&gt;"", TMInput!AC166, IF(AND($C166=$C167, AD167&lt;&gt;""), AD167, IF(AND($C166=$C168, AD168&lt;&gt;""), AD168, IF(AND($C166=$C169, AD169&lt;&gt;""), AD169, IF(AND($C166=$C170, AD170&lt;&gt;""), AD170, "")))))</f>
        <v>BT-196(BT-540)-LotsGroup-Language</v>
      </c>
      <c r="AE166" s="90" t="str">
        <f>IF(TMInput!AD166&lt;&gt;"", TMInput!AD166, IF(AND($C166=$C167, AE167&lt;&gt;""), AE167, IF(AND($C166=$C168, AE168&lt;&gt;""), AE168, IF(AND($C166=$C169, AE169&lt;&gt;""), AE169, IF(AND($C166=$C170, AE170&lt;&gt;""), AE170, "")))))</f>
        <v>Language of Unpublished Justification Description of MG-NonPublishedInformation under ND-LotsGroupAwardCriterionDescriptionUnpublish</v>
      </c>
    </row>
    <row r="167">
      <c r="A167" s="85" t="b">
        <f t="shared" si="1"/>
        <v>0</v>
      </c>
      <c r="B167" s="90" t="str">
        <f>IF(AND(TMInput!A167="",$C167&lt;&gt;""),B166,TMInput!A167)</f>
        <v>ND-LotsGroupAwardCriterionDescriptionUnpublish.rml.ttl</v>
      </c>
      <c r="C167" s="90" t="str">
        <f>TMInput!B167</f>
        <v>tedm:MG-NonPublishedInformation-ND-LotsGroupAwardCriterionDescriptionUnpublish</v>
      </c>
      <c r="D167" s="85" t="str">
        <f>IF(TMInput!C167&lt;&gt;"", TMInput!C167, IF(AND($C167=$C168, D168&lt;&gt;""), D168, IF(AND($C167=$C169, D169&lt;&gt;""), D169, IF(AND($C167=$C170, D170&lt;&gt;""), D170, IF(AND($C167=$C171, D171&lt;&gt;""), D171, "")))))</f>
        <v>MG-NonPublishedInformation</v>
      </c>
      <c r="E167" s="90" t="str">
        <f>IF(TMInput!D167&lt;&gt;"",TMInput!D167,IF(AND($C167=$C168, E168&lt;&gt;""),E168, IF(AND($C167=$C169, E169&lt;&gt;""), E169,"")))</f>
        <v/>
      </c>
      <c r="F167" s="90" t="str">
        <f>IF(TMInput!E167&lt;&gt;"",TMInput!E167,IF(AND($C167=$C168, F168&lt;&gt;""),F168, IF(AND($C167=$C169, F169&lt;&gt;""), F169,"")))</f>
        <v/>
      </c>
      <c r="G167" s="85" t="str">
        <f>IF(TMInput!F167&lt;&gt;"",TMInput!F167,IF(AND($C167=$C168, G168&lt;&gt;""),G168, IF(AND($C167=$C169, G169&lt;&gt;""), G169,"")))</f>
        <v/>
      </c>
      <c r="H167" s="87" t="str">
        <f>TMInput!G167</f>
        <v>1.4</v>
      </c>
      <c r="I167" s="87" t="str">
        <f>TMInput!H167</f>
        <v/>
      </c>
      <c r="J167" s="90" t="str">
        <f>IF(TMInput!$A167="",J166,TMInput!I167)</f>
        <v/>
      </c>
      <c r="K167" s="85" t="str">
        <f>IF(TMInput!J167&lt;&gt;"",TMInput!J167,IF(AND($C167=$C168, K168&lt;&gt;""),K168, IF(AND($C167=$C169, K169&lt;&gt;""), K169,"")))</f>
        <v/>
      </c>
      <c r="L167" s="85" t="str">
        <f>IF(TMInput!K167&lt;&gt;"",TMInput!K167,IF(AND($C167=$C168, L168&lt;&gt;""),L168, IF(AND($C167=$C169, L169&lt;&gt;""), L169,"")))</f>
        <v/>
      </c>
      <c r="M167" s="90" t="str">
        <f>IF(TMInput!L167&lt;&gt;"",TMInput!L167,IF(AND($C167=$C168, M168&lt;&gt;""),M168, IF(AND($C167=$C169, M169&lt;&gt;""), M169,"")))</f>
        <v/>
      </c>
      <c r="N167" s="90" t="str">
        <f>IF(TMInput!M167&lt;&gt;"",TMInput!M167,IF(AND($C167=$C168, N168&lt;&gt;""),N168, IF(AND($C167=$C169, N169&lt;&gt;""), N169,"")))</f>
        <v/>
      </c>
      <c r="O167" s="90" t="str">
        <f>IF(TMInput!N167&lt;&gt;"",TMInput!N167,IF(AND($C167=$C168, O168&lt;&gt;""),O168, IF(AND($C167=$C169, O169&lt;&gt;""), O169,"")))</f>
        <v/>
      </c>
      <c r="P167" s="85" t="str">
        <f>IF(TMInput!O167&lt;&gt;"",TMInput!O167,IF(AND($C167=$C168, P168&lt;&gt;""),P168, IF(AND($C167=$C169, P169&lt;&gt;""), P169,"")))</f>
        <v/>
      </c>
      <c r="Q167" s="90" t="str">
        <f>IF(TMInput!P167&lt;&gt;"",TMInput!P167,IF(AND($C167=$C168, Q168&lt;&gt;""),Q168, IF(AND($C167=$C169, Q169&lt;&gt;""), Q169,"")))</f>
        <v/>
      </c>
      <c r="R167" s="90" t="str">
        <f>IF(TMInput!Q167&lt;&gt;"", TMInput!Q167, IF(AND(OR($C167&amp;$H167=$C168&amp;$H168, $C167&amp;$I167=$C168&amp;$I168), R168&lt;&gt;""), R168, IF(AND(OR($C167&amp;$H167=$C169&amp;$H169, $C167&amp;$I167=$C169&amp;$I169), R169&lt;&gt;""), R169, IF(AND(OR($C167&amp;$H167=$C170&amp;$H170, $C167&amp;$I167=$C170&amp;$I170), R170&lt;&gt;""), R170, IF(AND(OR($C167&amp;$H167=$C171&amp;$H171, $C167&amp;$I167=$C171&amp;$I171), R171&lt;&gt;""), R171, "")))))</f>
        <v>BT-195(BT-540)-LotsGroup</v>
      </c>
      <c r="S167" s="90" t="str">
        <f>IF(TMInput!R167&lt;&gt;"", TMInput!R167, IF(AND(OR($C167&amp;$H167=$C168&amp;$H168, $C167&amp;$I167=$C168&amp;$I168), S168&lt;&gt;""), S168, IF(AND(OR($C167&amp;$H167=$C169&amp;$H169, $C167&amp;$I167=$C169&amp;$I169), S169&lt;&gt;""), S169, IF(AND(OR($C167&amp;$H167=$C170&amp;$H170, $C167&amp;$I167=$C170&amp;$I170), S170&lt;&gt;""), S170, IF(AND(OR($C167&amp;$H167=$C171&amp;$H171, $C167&amp;$I167=$C171&amp;$I171), S171&lt;&gt;""), S171, "")))))</f>
        <v>The field BT-195(BT-540)-LotsGroup, Unpublished Identifier, specifies information to generate the URI of the masked property</v>
      </c>
      <c r="T167" s="90" t="str">
        <f>IF(TMInput!S167&lt;&gt;"", TMInput!S167, IF(AND(OR($C167&amp;$H167=$C168&amp;$H168, $C167&amp;$I167=$C168&amp;$I168), T168&lt;&gt;""), T168, IF(AND(OR($C167&amp;$H167=$C169&amp;$H169, $C167&amp;$I167=$C169&amp;$I169), T169&lt;&gt;""), T169, IF(AND(OR($C167&amp;$H167=$C170&amp;$H170, $C167&amp;$I167=$C170&amp;$I170), T170&lt;&gt;""), T170, IF(AND(OR($C167&amp;$H167=$C171&amp;$H171, $C167&amp;$I167=$C171&amp;$I171), T171&lt;&gt;""), T171, "")))))</f>
        <v>efbc:FieldIdentifierCode/text() = 'awa-cri-des'</v>
      </c>
      <c r="U167" s="92" t="str">
        <f>IF(TMInput!T167&lt;&gt;"", TMInput!T167, IF(AND($C167=$C168, U168&lt;&gt;""), U168, IF(AND($C167=$C169, U169&lt;&gt;""), U169, IF(AND($C167=$C170, U170&lt;&gt;""), U170, IF(AND($C167=$C171, U171&lt;&gt;""), U171, "")))))</f>
        <v>http://purl.org/dc/terms/description</v>
      </c>
      <c r="V167" s="90" t="str">
        <f>IF(TMInput!U167&lt;&gt;"", TMInput!U167, IF(AND($C167=$C168, V168&lt;&gt;""), V168, IF(AND($C167=$C169, V169&lt;&gt;""), V169, IF(AND($C167=$C170, V170&lt;&gt;""), V170, IF(AND($C167=$C171, V171&lt;&gt;""), V171, "")))))</f>
        <v>BT-197(BT-540)-LotsGroup</v>
      </c>
      <c r="W167" s="90" t="str">
        <f>IF(TMInput!V167&lt;&gt;"", TMInput!V167, IF(AND($C167=$C168, W168&lt;&gt;""), W168, IF(AND($C167=$C169, W169&lt;&gt;""), W169, IF(AND($C167=$C170, W170&lt;&gt;""), W170, IF(AND($C167=$C171, W171&lt;&gt;""), W171, "")))))</f>
        <v>In BT-197(BT-540)-LotsGroup, Unpublished Justification Code, we link to the at-voc:non-publication-justification controlled list</v>
      </c>
      <c r="X167" s="90" t="str">
        <f>IF(TMInput!W167&lt;&gt;"", TMInput!W167, IF(AND($C167=$C168, X168&lt;&gt;""), X168, IF(AND($C167=$C169, X169&lt;&gt;""), X169, IF(AND($C167=$C170, X170&lt;&gt;""), X170, IF(AND($C167=$C171, X171&lt;&gt;""), X171, "")))))</f>
        <v>BT-198(BT-540)-LotsGroup</v>
      </c>
      <c r="Y167" s="90" t="str">
        <f>IF(TMInput!X167&lt;&gt;"", TMInput!X167, IF(AND($C167=$C168, Y168&lt;&gt;""), Y168, IF(AND($C167=$C169, Y169&lt;&gt;""), Y169, IF(AND($C167=$C170, Y170&lt;&gt;""), Y170, IF(AND($C167=$C171, Y171&lt;&gt;""), Y171, "")))))</f>
        <v>Unpublished Accessibility Date (Unpublished Access Date below SDK 1.6)</v>
      </c>
      <c r="Z167" s="90" t="str">
        <f>IF(TMInput!Y167&lt;&gt;"", TMInput!Y167, IF(AND($C167=$C168, Z168&lt;&gt;""), Z168, IF(AND($C167=$C169, Z169&lt;&gt;""), Z169, IF(AND($C167=$C170, Z170&lt;&gt;""), Z170, IF(AND($C167=$C171, Z171&lt;&gt;""), Z171, "")))))</f>
        <v>tedm:MG-langString-hasConfidentialityJustification--NonPublishedInformation-ND-LotsGroupAwardCriterionDescriptionUnpublish</v>
      </c>
      <c r="AA167" s="90" t="str">
        <f>IF(TMInput!Z167&lt;&gt;"", TMInput!Z167, IF(AND($C167=$C168, AA168&lt;&gt;""), AA168, IF(AND($C167=$C169, AA169&lt;&gt;""), AA169, IF(AND($C167=$C170, AA170&lt;&gt;""), AA170, IF(AND($C167=$C171, AA171&lt;&gt;""), AA171, "")))))</f>
        <v/>
      </c>
      <c r="AB167" s="90" t="str">
        <f>IF(TMInput!AA167&lt;&gt;"", TMInput!AA167, IF(AND($C167=$C168, AB168&lt;&gt;""), AB168, IF(AND($C167=$C169, AB169&lt;&gt;""), AB169, IF(AND($C167=$C170, AB170&lt;&gt;""), AB170, IF(AND($C167=$C171, AB171&lt;&gt;""), AB171, "")))))</f>
        <v>BT-196(BT-540)-LotsGroup</v>
      </c>
      <c r="AC167" s="90" t="str">
        <f>IF(TMInput!AB167&lt;&gt;"", TMInput!AB167, IF(AND($C167=$C168, AC168&lt;&gt;""), AC168, IF(AND($C167=$C169, AC169&lt;&gt;""), AC169, IF(AND($C167=$C170, AC170&lt;&gt;""), AC170, IF(AND($C167=$C171, AC171&lt;&gt;""), AC171, "")))))</f>
        <v>Unpublished Justification Description of MG-NonPublishedInformation under ND-LotsGroupAwardCriterionDescriptionUnpublish</v>
      </c>
      <c r="AD167" s="90" t="str">
        <f>IF(TMInput!AC167&lt;&gt;"", TMInput!AC167, IF(AND($C167=$C168, AD168&lt;&gt;""), AD168, IF(AND($C167=$C169, AD169&lt;&gt;""), AD169, IF(AND($C167=$C170, AD170&lt;&gt;""), AD170, IF(AND($C167=$C171, AD171&lt;&gt;""), AD171, "")))))</f>
        <v>BT-196(BT-540)-LotsGroup-Language</v>
      </c>
      <c r="AE167" s="90" t="str">
        <f>IF(TMInput!AD167&lt;&gt;"", TMInput!AD167, IF(AND($C167=$C168, AE168&lt;&gt;""), AE168, IF(AND($C167=$C169, AE169&lt;&gt;""), AE169, IF(AND($C167=$C170, AE170&lt;&gt;""), AE170, IF(AND($C167=$C171, AE171&lt;&gt;""), AE171, "")))))</f>
        <v>Language of Unpublished Justification Description of MG-NonPublishedInformation under ND-LotsGroupAwardCriterionDescriptionUnpublish</v>
      </c>
    </row>
    <row r="168">
      <c r="A168" s="85" t="b">
        <f t="shared" si="1"/>
        <v>0</v>
      </c>
      <c r="B168" s="90" t="str">
        <f>IF(AND(TMInput!A168="",$C168&lt;&gt;""),B167,TMInput!A168)</f>
        <v>ND-LotsGroupAwardCriterionDescriptionUnpublish.rml.ttl</v>
      </c>
      <c r="C168" s="90" t="str">
        <f>TMInput!B168</f>
        <v>tedm:MG-NonPublishedInformation-ND-LotsGroupAwardCriterionDescriptionUnpublish</v>
      </c>
      <c r="D168" s="85" t="str">
        <f>IF(TMInput!C168&lt;&gt;"", TMInput!C168, IF(AND($C168=$C169, D169&lt;&gt;""), D169, IF(AND($C168=$C170, D170&lt;&gt;""), D170, IF(AND($C168=$C171, D171&lt;&gt;""), D171, IF(AND($C168=$C172, D172&lt;&gt;""), D172, "")))))</f>
        <v/>
      </c>
      <c r="E168" s="90" t="str">
        <f>IF(TMInput!D168&lt;&gt;"",TMInput!D168,IF(AND($C168=$C169, E169&lt;&gt;""),E169, IF(AND($C168=$C170, E170&lt;&gt;""), E170,"")))</f>
        <v/>
      </c>
      <c r="F168" s="90" t="str">
        <f>IF(TMInput!E168&lt;&gt;"",TMInput!E168,IF(AND($C168=$C169, F169&lt;&gt;""),F169, IF(AND($C168=$C170, F170&lt;&gt;""), F170,"")))</f>
        <v/>
      </c>
      <c r="G168" s="85" t="str">
        <f>IF(TMInput!F168&lt;&gt;"",TMInput!F168,IF(AND($C168=$C169, G169&lt;&gt;""),G169, IF(AND($C168=$C170, G170&lt;&gt;""), G170,"")))</f>
        <v/>
      </c>
      <c r="H168" s="87" t="str">
        <f>TMInput!G168</f>
        <v>1.4</v>
      </c>
      <c r="I168" s="87" t="str">
        <f>TMInput!H168</f>
        <v/>
      </c>
      <c r="J168" s="90" t="str">
        <f>IF(TMInput!$A168="",J167,TMInput!I168)</f>
        <v/>
      </c>
      <c r="K168" s="85" t="str">
        <f>IF(TMInput!J168&lt;&gt;"",TMInput!J168,IF(AND($C168=$C169, K169&lt;&gt;""),K169, IF(AND($C168=$C170, K170&lt;&gt;""), K170,"")))</f>
        <v/>
      </c>
      <c r="L168" s="85" t="str">
        <f>IF(TMInput!K168&lt;&gt;"",TMInput!K168,IF(AND($C168=$C169, L169&lt;&gt;""),L169, IF(AND($C168=$C170, L170&lt;&gt;""), L170,"")))</f>
        <v/>
      </c>
      <c r="M168" s="90" t="str">
        <f>IF(TMInput!L168&lt;&gt;"",TMInput!L168,IF(AND($C168=$C169, M169&lt;&gt;""),M169, IF(AND($C168=$C170, M170&lt;&gt;""), M170,"")))</f>
        <v/>
      </c>
      <c r="N168" s="90" t="str">
        <f>IF(TMInput!M168&lt;&gt;"",TMInput!M168,IF(AND($C168=$C169, N169&lt;&gt;""),N169, IF(AND($C168=$C170, N170&lt;&gt;""), N170,"")))</f>
        <v/>
      </c>
      <c r="O168" s="90" t="str">
        <f>IF(TMInput!N168&lt;&gt;"",TMInput!N168,IF(AND($C168=$C169, O169&lt;&gt;""),O169, IF(AND($C168=$C170, O170&lt;&gt;""), O170,"")))</f>
        <v/>
      </c>
      <c r="P168" s="85" t="str">
        <f>IF(TMInput!O168&lt;&gt;"",TMInput!O168,IF(AND($C168=$C169, P169&lt;&gt;""),P169, IF(AND($C168=$C170, P170&lt;&gt;""), P170,"")))</f>
        <v/>
      </c>
      <c r="Q168" s="90" t="str">
        <f>IF(TMInput!P168&lt;&gt;"",TMInput!P168,IF(AND($C168=$C169, Q169&lt;&gt;""),Q169, IF(AND($C168=$C170, Q170&lt;&gt;""), Q170,"")))</f>
        <v/>
      </c>
      <c r="R168" s="90" t="str">
        <f>IF(TMInput!Q168&lt;&gt;"", TMInput!Q168, IF(AND(OR($C168&amp;$H168=$C169&amp;$H169, $C168&amp;$I168=$C169&amp;$I169), R169&lt;&gt;""), R169, IF(AND(OR($C168&amp;$H168=$C170&amp;$H170, $C168&amp;$I168=$C170&amp;$I170), R170&lt;&gt;""), R170, IF(AND(OR($C168&amp;$H168=$C171&amp;$H171, $C168&amp;$I168=$C171&amp;$I171), R171&lt;&gt;""), R171, IF(AND(OR($C168&amp;$H168=$C172&amp;$H172, $C168&amp;$I168=$C172&amp;$I172), R172&lt;&gt;""), R172, "")))))</f>
        <v/>
      </c>
      <c r="S168" s="90" t="str">
        <f>IF(TMInput!R168&lt;&gt;"", TMInput!R168, IF(AND(OR($C168&amp;$H168=$C169&amp;$H169, $C168&amp;$I168=$C169&amp;$I169), S169&lt;&gt;""), S169, IF(AND(OR($C168&amp;$H168=$C170&amp;$H170, $C168&amp;$I168=$C170&amp;$I170), S170&lt;&gt;""), S170, IF(AND(OR($C168&amp;$H168=$C171&amp;$H171, $C168&amp;$I168=$C171&amp;$I171), S171&lt;&gt;""), S171, IF(AND(OR($C168&amp;$H168=$C172&amp;$H172, $C168&amp;$I168=$C172&amp;$I172), S172&lt;&gt;""), S172, "")))))</f>
        <v/>
      </c>
      <c r="T168" s="90" t="str">
        <f>IF(TMInput!S168&lt;&gt;"", TMInput!S168, IF(AND(OR($C168&amp;$H168=$C169&amp;$H169, $C168&amp;$I168=$C169&amp;$I169), T169&lt;&gt;""), T169, IF(AND(OR($C168&amp;$H168=$C170&amp;$H170, $C168&amp;$I168=$C170&amp;$I170), T170&lt;&gt;""), T170, IF(AND(OR($C168&amp;$H168=$C171&amp;$H171, $C168&amp;$I168=$C171&amp;$I171), T171&lt;&gt;""), T171, IF(AND(OR($C168&amp;$H168=$C172&amp;$H172, $C168&amp;$I168=$C172&amp;$I172), T172&lt;&gt;""), T172, "")))))</f>
        <v/>
      </c>
      <c r="U168" s="90" t="str">
        <f>IF(TMInput!T168&lt;&gt;"", TMInput!T168, IF(AND($C168=$C169, U169&lt;&gt;""), U169, IF(AND($C168=$C170, U170&lt;&gt;""), U170, IF(AND($C168=$C171, U171&lt;&gt;""), U171, IF(AND($C168=$C172, U172&lt;&gt;""), U172, "")))))</f>
        <v/>
      </c>
      <c r="V168" s="90" t="str">
        <f>IF(TMInput!U168&lt;&gt;"", TMInput!U168, IF(AND($C168=$C169, V169&lt;&gt;""), V169, IF(AND($C168=$C170, V170&lt;&gt;""), V170, IF(AND($C168=$C171, V171&lt;&gt;""), V171, IF(AND($C168=$C172, V172&lt;&gt;""), V172, "")))))</f>
        <v>BT-197(BT-540)-LotsGroup</v>
      </c>
      <c r="W168" s="90" t="str">
        <f>IF(TMInput!V168&lt;&gt;"", TMInput!V168, IF(AND($C168=$C169, W169&lt;&gt;""), W169, IF(AND($C168=$C170, W170&lt;&gt;""), W170, IF(AND($C168=$C171, W171&lt;&gt;""), W171, IF(AND($C168=$C172, W172&lt;&gt;""), W172, "")))))</f>
        <v>In BT-197(BT-540)-LotsGroup, Unpublished Justification Code, we link to the at-voc:non-publication-justification controlled list</v>
      </c>
      <c r="X168" s="90" t="str">
        <f>IF(TMInput!W168&lt;&gt;"", TMInput!W168, IF(AND($C168=$C169, X169&lt;&gt;""), X169, IF(AND($C168=$C170, X170&lt;&gt;""), X170, IF(AND($C168=$C171, X171&lt;&gt;""), X171, IF(AND($C168=$C172, X172&lt;&gt;""), X172, "")))))</f>
        <v>BT-198(BT-540)-LotsGroup</v>
      </c>
      <c r="Y168" s="90" t="str">
        <f>IF(TMInput!X168&lt;&gt;"", TMInput!X168, IF(AND($C168=$C169, Y169&lt;&gt;""), Y169, IF(AND($C168=$C170, Y170&lt;&gt;""), Y170, IF(AND($C168=$C171, Y171&lt;&gt;""), Y171, IF(AND($C168=$C172, Y172&lt;&gt;""), Y172, "")))))</f>
        <v>Unpublished Accessibility Date (Unpublished Access Date below SDK 1.6)</v>
      </c>
      <c r="Z168" s="90" t="str">
        <f>IF(TMInput!Y168&lt;&gt;"", TMInput!Y168, IF(AND($C168=$C169, Z169&lt;&gt;""), Z169, IF(AND($C168=$C170, Z170&lt;&gt;""), Z170, IF(AND($C168=$C171, Z171&lt;&gt;""), Z171, IF(AND($C168=$C172, Z172&lt;&gt;""), Z172, "")))))</f>
        <v>tedm:MG-langString-hasConfidentialityJustification--NonPublishedInformation-ND-LotsGroupAwardCriterionDescriptionUnpublish</v>
      </c>
      <c r="AA168" s="90" t="str">
        <f>IF(TMInput!Z168&lt;&gt;"", TMInput!Z168, IF(AND($C168=$C169, AA169&lt;&gt;""), AA169, IF(AND($C168=$C170, AA170&lt;&gt;""), AA170, IF(AND($C168=$C171, AA171&lt;&gt;""), AA171, IF(AND($C168=$C172, AA172&lt;&gt;""), AA172, "")))))</f>
        <v/>
      </c>
      <c r="AB168" s="90" t="str">
        <f>IF(TMInput!AA168&lt;&gt;"", TMInput!AA168, IF(AND($C168=$C169, AB169&lt;&gt;""), AB169, IF(AND($C168=$C170, AB170&lt;&gt;""), AB170, IF(AND($C168=$C171, AB171&lt;&gt;""), AB171, IF(AND($C168=$C172, AB172&lt;&gt;""), AB172, "")))))</f>
        <v>BT-196(BT-540)-LotsGroup</v>
      </c>
      <c r="AC168" s="90" t="str">
        <f>IF(TMInput!AB168&lt;&gt;"", TMInput!AB168, IF(AND($C168=$C169, AC169&lt;&gt;""), AC169, IF(AND($C168=$C170, AC170&lt;&gt;""), AC170, IF(AND($C168=$C171, AC171&lt;&gt;""), AC171, IF(AND($C168=$C172, AC172&lt;&gt;""), AC172, "")))))</f>
        <v>Unpublished Justification Description of MG-NonPublishedInformation under ND-LotsGroupAwardCriterionDescriptionUnpublish</v>
      </c>
      <c r="AD168" s="90" t="str">
        <f>IF(TMInput!AC168&lt;&gt;"", TMInput!AC168, IF(AND($C168=$C169, AD169&lt;&gt;""), AD169, IF(AND($C168=$C170, AD170&lt;&gt;""), AD170, IF(AND($C168=$C171, AD171&lt;&gt;""), AD171, IF(AND($C168=$C172, AD172&lt;&gt;""), AD172, "")))))</f>
        <v>BT-196(BT-540)-LotsGroup-Language</v>
      </c>
      <c r="AE168" s="90" t="str">
        <f>IF(TMInput!AD168&lt;&gt;"", TMInput!AD168, IF(AND($C168=$C169, AE169&lt;&gt;""), AE169, IF(AND($C168=$C170, AE170&lt;&gt;""), AE170, IF(AND($C168=$C171, AE171&lt;&gt;""), AE171, IF(AND($C168=$C172, AE172&lt;&gt;""), AE172, "")))))</f>
        <v>Language of Unpublished Justification Description of MG-NonPublishedInformation under ND-LotsGroupAwardCriterionDescriptionUnpublish</v>
      </c>
    </row>
    <row r="169">
      <c r="A169" s="85" t="b">
        <f t="shared" si="1"/>
        <v>0</v>
      </c>
      <c r="B169" s="90" t="str">
        <f>IF(AND(TMInput!A169="",$C169&lt;&gt;""),B168,TMInput!A169)</f>
        <v>ND-LotsGroupAwardCriterionDescriptionUnpublish.rml.ttl</v>
      </c>
      <c r="C169" s="90" t="str">
        <f>TMInput!B169</f>
        <v>tedm:MG-NonPublishedInformation-ND-LotsGroupAwardCriterionDescriptionUnpublish</v>
      </c>
      <c r="D169" s="85" t="str">
        <f>IF(TMInput!C169&lt;&gt;"", TMInput!C169, IF(AND($C169=$C170, D170&lt;&gt;""), D170, IF(AND($C169=$C171, D171&lt;&gt;""), D171, IF(AND($C169=$C172, D172&lt;&gt;""), D172, IF(AND($C169=$C173, D173&lt;&gt;""), D173, "")))))</f>
        <v/>
      </c>
      <c r="E169" s="90" t="str">
        <f>IF(TMInput!D169&lt;&gt;"",TMInput!D169,IF(AND($C169=$C170, E170&lt;&gt;""),E170, IF(AND($C169=$C171, E171&lt;&gt;""), E171,"")))</f>
        <v/>
      </c>
      <c r="F169" s="90" t="str">
        <f>IF(TMInput!E169&lt;&gt;"",TMInput!E169,IF(AND($C169=$C170, F170&lt;&gt;""),F170, IF(AND($C169=$C171, F171&lt;&gt;""), F171,"")))</f>
        <v/>
      </c>
      <c r="G169" s="85" t="str">
        <f>IF(TMInput!F169&lt;&gt;"",TMInput!F169,IF(AND($C169=$C170, G170&lt;&gt;""),G170, IF(AND($C169=$C171, G171&lt;&gt;""), G171,"")))</f>
        <v/>
      </c>
      <c r="H169" s="87" t="str">
        <f>TMInput!G169</f>
        <v>1.4</v>
      </c>
      <c r="I169" s="87" t="str">
        <f>TMInput!H169</f>
        <v/>
      </c>
      <c r="J169" s="90" t="str">
        <f>IF(TMInput!$A169="",J168,TMInput!I169)</f>
        <v/>
      </c>
      <c r="K169" s="85" t="str">
        <f>IF(TMInput!J169&lt;&gt;"",TMInput!J169,IF(AND($C169=$C170, K170&lt;&gt;""),K170, IF(AND($C169=$C171, K171&lt;&gt;""), K171,"")))</f>
        <v/>
      </c>
      <c r="L169" s="85" t="str">
        <f>IF(TMInput!K169&lt;&gt;"",TMInput!K169,IF(AND($C169=$C170, L170&lt;&gt;""),L170, IF(AND($C169=$C171, L171&lt;&gt;""), L171,"")))</f>
        <v/>
      </c>
      <c r="M169" s="90" t="str">
        <f>IF(TMInput!L169&lt;&gt;"",TMInput!L169,IF(AND($C169=$C170, M170&lt;&gt;""),M170, IF(AND($C169=$C171, M171&lt;&gt;""), M171,"")))</f>
        <v/>
      </c>
      <c r="N169" s="90" t="str">
        <f>IF(TMInput!M169&lt;&gt;"",TMInput!M169,IF(AND($C169=$C170, N170&lt;&gt;""),N170, IF(AND($C169=$C171, N171&lt;&gt;""), N171,"")))</f>
        <v/>
      </c>
      <c r="O169" s="90" t="str">
        <f>IF(TMInput!N169&lt;&gt;"",TMInput!N169,IF(AND($C169=$C170, O170&lt;&gt;""),O170, IF(AND($C169=$C171, O171&lt;&gt;""), O171,"")))</f>
        <v/>
      </c>
      <c r="P169" s="85" t="str">
        <f>IF(TMInput!O169&lt;&gt;"",TMInput!O169,IF(AND($C169=$C170, P170&lt;&gt;""),P170, IF(AND($C169=$C171, P171&lt;&gt;""), P171,"")))</f>
        <v/>
      </c>
      <c r="Q169" s="90" t="str">
        <f>IF(TMInput!P169&lt;&gt;"",TMInput!P169,IF(AND($C169=$C170, Q170&lt;&gt;""),Q170, IF(AND($C169=$C171, Q171&lt;&gt;""), Q171,"")))</f>
        <v/>
      </c>
      <c r="R169" s="90" t="str">
        <f>IF(TMInput!Q169&lt;&gt;"", TMInput!Q169, IF(AND(OR($C169&amp;$H169=$C170&amp;$H170, $C169&amp;$I169=$C170&amp;$I170), R170&lt;&gt;""), R170, IF(AND(OR($C169&amp;$H169=$C171&amp;$H171, $C169&amp;$I169=$C171&amp;$I171), R171&lt;&gt;""), R171, IF(AND(OR($C169&amp;$H169=$C172&amp;$H172, $C169&amp;$I169=$C172&amp;$I172), R172&lt;&gt;""), R172, IF(AND(OR($C169&amp;$H169=$C173&amp;$H173, $C169&amp;$I169=$C173&amp;$I173), R173&lt;&gt;""), R173, "")))))</f>
        <v/>
      </c>
      <c r="S169" s="90" t="str">
        <f>IF(TMInput!R169&lt;&gt;"", TMInput!R169, IF(AND(OR($C169&amp;$H169=$C170&amp;$H170, $C169&amp;$I169=$C170&amp;$I170), S170&lt;&gt;""), S170, IF(AND(OR($C169&amp;$H169=$C171&amp;$H171, $C169&amp;$I169=$C171&amp;$I171), S171&lt;&gt;""), S171, IF(AND(OR($C169&amp;$H169=$C172&amp;$H172, $C169&amp;$I169=$C172&amp;$I172), S172&lt;&gt;""), S172, IF(AND(OR($C169&amp;$H169=$C173&amp;$H173, $C169&amp;$I169=$C173&amp;$I173), S173&lt;&gt;""), S173, "")))))</f>
        <v/>
      </c>
      <c r="T169" s="90" t="str">
        <f>IF(TMInput!S169&lt;&gt;"", TMInput!S169, IF(AND(OR($C169&amp;$H169=$C170&amp;$H170, $C169&amp;$I169=$C170&amp;$I170), T170&lt;&gt;""), T170, IF(AND(OR($C169&amp;$H169=$C171&amp;$H171, $C169&amp;$I169=$C171&amp;$I171), T171&lt;&gt;""), T171, IF(AND(OR($C169&amp;$H169=$C172&amp;$H172, $C169&amp;$I169=$C172&amp;$I172), T172&lt;&gt;""), T172, IF(AND(OR($C169&amp;$H169=$C173&amp;$H173, $C169&amp;$I169=$C173&amp;$I173), T173&lt;&gt;""), T173, "")))))</f>
        <v/>
      </c>
      <c r="U169" s="90" t="str">
        <f>IF(TMInput!T169&lt;&gt;"", TMInput!T169, IF(AND($C169=$C170, U170&lt;&gt;""), U170, IF(AND($C169=$C171, U171&lt;&gt;""), U171, IF(AND($C169=$C172, U172&lt;&gt;""), U172, IF(AND($C169=$C173, U173&lt;&gt;""), U173, "")))))</f>
        <v/>
      </c>
      <c r="V169" s="90" t="str">
        <f>IF(TMInput!U169&lt;&gt;"", TMInput!U169, IF(AND($C169=$C170, V170&lt;&gt;""), V170, IF(AND($C169=$C171, V171&lt;&gt;""), V171, IF(AND($C169=$C172, V172&lt;&gt;""), V172, IF(AND($C169=$C173, V173&lt;&gt;""), V173, "")))))</f>
        <v>BT-197(BT-540)-LotsGroup</v>
      </c>
      <c r="W169" s="90" t="str">
        <f>IF(TMInput!V169&lt;&gt;"", TMInput!V169, IF(AND($C169=$C170, W170&lt;&gt;""), W170, IF(AND($C169=$C171, W171&lt;&gt;""), W171, IF(AND($C169=$C172, W172&lt;&gt;""), W172, IF(AND($C169=$C173, W173&lt;&gt;""), W173, "")))))</f>
        <v>In BT-197(BT-540)-LotsGroup, Unpublished Justification Code, we link to the at-voc:non-publication-justification controlled list</v>
      </c>
      <c r="X169" s="90" t="str">
        <f>IF(TMInput!W169&lt;&gt;"", TMInput!W169, IF(AND($C169=$C170, X170&lt;&gt;""), X170, IF(AND($C169=$C171, X171&lt;&gt;""), X171, IF(AND($C169=$C172, X172&lt;&gt;""), X172, IF(AND($C169=$C173, X173&lt;&gt;""), X173, "")))))</f>
        <v>BT-198(BT-540)-LotsGroup</v>
      </c>
      <c r="Y169" s="90" t="str">
        <f>IF(TMInput!X169&lt;&gt;"", TMInput!X169, IF(AND($C169=$C170, Y170&lt;&gt;""), Y170, IF(AND($C169=$C171, Y171&lt;&gt;""), Y171, IF(AND($C169=$C172, Y172&lt;&gt;""), Y172, IF(AND($C169=$C173, Y173&lt;&gt;""), Y173, "")))))</f>
        <v>Unpublished Accessibility Date (Unpublished Access Date below SDK 1.6)</v>
      </c>
      <c r="Z169" s="90" t="str">
        <f>IF(TMInput!Y169&lt;&gt;"", TMInput!Y169, IF(AND($C169=$C170, Z170&lt;&gt;""), Z170, IF(AND($C169=$C171, Z171&lt;&gt;""), Z171, IF(AND($C169=$C172, Z172&lt;&gt;""), Z172, IF(AND($C169=$C173, Z173&lt;&gt;""), Z173, "")))))</f>
        <v>tedm:MG-langString-hasConfidentialityJustification--NonPublishedInformation-ND-LotsGroupAwardCriterionDescriptionUnpublish</v>
      </c>
      <c r="AA169" s="90" t="str">
        <f>IF(TMInput!Z169&lt;&gt;"", TMInput!Z169, IF(AND($C169=$C170, AA170&lt;&gt;""), AA170, IF(AND($C169=$C171, AA171&lt;&gt;""), AA171, IF(AND($C169=$C172, AA172&lt;&gt;""), AA172, IF(AND($C169=$C173, AA173&lt;&gt;""), AA173, "")))))</f>
        <v/>
      </c>
      <c r="AB169" s="90" t="str">
        <f>IF(TMInput!AA169&lt;&gt;"", TMInput!AA169, IF(AND($C169=$C170, AB170&lt;&gt;""), AB170, IF(AND($C169=$C171, AB171&lt;&gt;""), AB171, IF(AND($C169=$C172, AB172&lt;&gt;""), AB172, IF(AND($C169=$C173, AB173&lt;&gt;""), AB173, "")))))</f>
        <v/>
      </c>
      <c r="AC169" s="90" t="str">
        <f>IF(TMInput!AB169&lt;&gt;"", TMInput!AB169, IF(AND($C169=$C170, AC170&lt;&gt;""), AC170, IF(AND($C169=$C171, AC171&lt;&gt;""), AC171, IF(AND($C169=$C172, AC172&lt;&gt;""), AC172, IF(AND($C169=$C173, AC173&lt;&gt;""), AC173, "")))))</f>
        <v/>
      </c>
      <c r="AD169" s="90" t="str">
        <f>IF(TMInput!AC169&lt;&gt;"", TMInput!AC169, IF(AND($C169=$C170, AD170&lt;&gt;""), AD170, IF(AND($C169=$C171, AD171&lt;&gt;""), AD171, IF(AND($C169=$C172, AD172&lt;&gt;""), AD172, IF(AND($C169=$C173, AD173&lt;&gt;""), AD173, "")))))</f>
        <v/>
      </c>
      <c r="AE169" s="90" t="str">
        <f>IF(TMInput!AD169&lt;&gt;"", TMInput!AD169, IF(AND($C169=$C170, AE170&lt;&gt;""), AE170, IF(AND($C169=$C171, AE171&lt;&gt;""), AE171, IF(AND($C169=$C172, AE172&lt;&gt;""), AE172, IF(AND($C169=$C173, AE173&lt;&gt;""), AE173, "")))))</f>
        <v/>
      </c>
    </row>
    <row r="170">
      <c r="A170" s="85" t="b">
        <f t="shared" si="1"/>
        <v>0</v>
      </c>
      <c r="B170" s="90" t="str">
        <f>IF(AND(TMInput!A170="",$C170&lt;&gt;""),B169,TMInput!A170)</f>
        <v>ND-LotsGroupAwardCriterionDescriptionUnpublish.rml.ttl</v>
      </c>
      <c r="C170" s="90" t="str">
        <f>TMInput!B170</f>
        <v>tedm:MG-NonPublishedInformation-ND-LotsGroupAwardCriterionDescriptionUnpublish</v>
      </c>
      <c r="D170" s="85" t="str">
        <f>IF(TMInput!C170&lt;&gt;"", TMInput!C170, IF(AND($C170=$C171, D171&lt;&gt;""), D171, IF(AND($C170=$C172, D172&lt;&gt;""), D172, IF(AND($C170=$C173, D173&lt;&gt;""), D173, IF(AND($C170=$C174, D174&lt;&gt;""), D174, "")))))</f>
        <v/>
      </c>
      <c r="E170" s="90" t="str">
        <f>IF(TMInput!D170&lt;&gt;"",TMInput!D170,IF(AND($C170=$C171, E171&lt;&gt;""),E171, IF(AND($C170=$C172, E172&lt;&gt;""), E172,"")))</f>
        <v/>
      </c>
      <c r="F170" s="90" t="str">
        <f>IF(TMInput!E170&lt;&gt;"",TMInput!E170,IF(AND($C170=$C171, F171&lt;&gt;""),F171, IF(AND($C170=$C172, F172&lt;&gt;""), F172,"")))</f>
        <v/>
      </c>
      <c r="G170" s="85" t="str">
        <f>IF(TMInput!F170&lt;&gt;"",TMInput!F170,IF(AND($C170=$C171, G171&lt;&gt;""),G171, IF(AND($C170=$C172, G172&lt;&gt;""), G172,"")))</f>
        <v/>
      </c>
      <c r="H170" s="87" t="str">
        <f>TMInput!G170</f>
        <v>1.4</v>
      </c>
      <c r="I170" s="87" t="str">
        <f>TMInput!H170</f>
        <v>1.5</v>
      </c>
      <c r="J170" s="90" t="str">
        <f>IF(TMInput!$A170="",J169,TMInput!I170)</f>
        <v/>
      </c>
      <c r="K170" s="85" t="str">
        <f>IF(TMInput!J170&lt;&gt;"",TMInput!J170,IF(AND($C170=$C171, K171&lt;&gt;""),K171, IF(AND($C170=$C172, K172&lt;&gt;""), K172,"")))</f>
        <v/>
      </c>
      <c r="L170" s="85" t="str">
        <f>IF(TMInput!K170&lt;&gt;"",TMInput!K170,IF(AND($C170=$C171, L171&lt;&gt;""),L171, IF(AND($C170=$C172, L172&lt;&gt;""), L172,"")))</f>
        <v/>
      </c>
      <c r="M170" s="90" t="str">
        <f>IF(TMInput!L170&lt;&gt;"",TMInput!L170,IF(AND($C170=$C171, M171&lt;&gt;""),M171, IF(AND($C170=$C172, M172&lt;&gt;""), M172,"")))</f>
        <v/>
      </c>
      <c r="N170" s="90" t="str">
        <f>IF(TMInput!M170&lt;&gt;"",TMInput!M170,IF(AND($C170=$C171, N171&lt;&gt;""),N171, IF(AND($C170=$C172, N172&lt;&gt;""), N172,"")))</f>
        <v/>
      </c>
      <c r="O170" s="90" t="str">
        <f>IF(TMInput!N170&lt;&gt;"",TMInput!N170,IF(AND($C170=$C171, O171&lt;&gt;""),O171, IF(AND($C170=$C172, O172&lt;&gt;""), O172,"")))</f>
        <v/>
      </c>
      <c r="P170" s="85" t="str">
        <f>IF(TMInput!O170&lt;&gt;"",TMInput!O170,IF(AND($C170=$C171, P171&lt;&gt;""),P171, IF(AND($C170=$C172, P172&lt;&gt;""), P172,"")))</f>
        <v/>
      </c>
      <c r="Q170" s="90" t="str">
        <f>IF(TMInput!P170&lt;&gt;"",TMInput!P170,IF(AND($C170=$C171, Q171&lt;&gt;""),Q171, IF(AND($C170=$C172, Q172&lt;&gt;""), Q172,"")))</f>
        <v/>
      </c>
      <c r="R170" s="90" t="str">
        <f>IF(TMInput!Q170&lt;&gt;"", TMInput!Q170, IF(AND(OR($C170&amp;$H170=$C171&amp;$H171, $C170&amp;$I170=$C171&amp;$I171), R171&lt;&gt;""), R171, IF(AND(OR($C170&amp;$H170=$C172&amp;$H172, $C170&amp;$I170=$C172&amp;$I172), R172&lt;&gt;""), R172, IF(AND(OR($C170&amp;$H170=$C173&amp;$H173, $C170&amp;$I170=$C173&amp;$I173), R173&lt;&gt;""), R173, IF(AND(OR($C170&amp;$H170=$C174&amp;$H174, $C170&amp;$I170=$C174&amp;$I174), R174&lt;&gt;""), R174, "")))))</f>
        <v/>
      </c>
      <c r="S170" s="90" t="str">
        <f>IF(TMInput!R170&lt;&gt;"", TMInput!R170, IF(AND(OR($C170&amp;$H170=$C171&amp;$H171, $C170&amp;$I170=$C171&amp;$I171), S171&lt;&gt;""), S171, IF(AND(OR($C170&amp;$H170=$C172&amp;$H172, $C170&amp;$I170=$C172&amp;$I172), S172&lt;&gt;""), S172, IF(AND(OR($C170&amp;$H170=$C173&amp;$H173, $C170&amp;$I170=$C173&amp;$I173), S173&lt;&gt;""), S173, IF(AND(OR($C170&amp;$H170=$C174&amp;$H174, $C170&amp;$I170=$C174&amp;$I174), S174&lt;&gt;""), S174, "")))))</f>
        <v/>
      </c>
      <c r="T170" s="90" t="str">
        <f>IF(TMInput!S170&lt;&gt;"", TMInput!S170, IF(AND(OR($C170&amp;$H170=$C171&amp;$H171, $C170&amp;$I170=$C171&amp;$I171), T171&lt;&gt;""), T171, IF(AND(OR($C170&amp;$H170=$C172&amp;$H172, $C170&amp;$I170=$C172&amp;$I172), T172&lt;&gt;""), T172, IF(AND(OR($C170&amp;$H170=$C173&amp;$H173, $C170&amp;$I170=$C173&amp;$I173), T173&lt;&gt;""), T173, IF(AND(OR($C170&amp;$H170=$C174&amp;$H174, $C170&amp;$I170=$C174&amp;$I174), T174&lt;&gt;""), T174, "")))))</f>
        <v/>
      </c>
      <c r="U170" s="90" t="str">
        <f>IF(TMInput!T170&lt;&gt;"", TMInput!T170, IF(AND($C170=$C171, U171&lt;&gt;""), U171, IF(AND($C170=$C172, U172&lt;&gt;""), U172, IF(AND($C170=$C173, U173&lt;&gt;""), U173, IF(AND($C170=$C174, U174&lt;&gt;""), U174, "")))))</f>
        <v/>
      </c>
      <c r="V170" s="90" t="str">
        <f>IF(TMInput!U170&lt;&gt;"", TMInput!U170, IF(AND($C170=$C171, V171&lt;&gt;""), V171, IF(AND($C170=$C172, V172&lt;&gt;""), V172, IF(AND($C170=$C173, V173&lt;&gt;""), V173, IF(AND($C170=$C174, V174&lt;&gt;""), V174, "")))))</f>
        <v/>
      </c>
      <c r="W170" s="90" t="str">
        <f>IF(TMInput!V170&lt;&gt;"", TMInput!V170, IF(AND($C170=$C171, W171&lt;&gt;""), W171, IF(AND($C170=$C172, W172&lt;&gt;""), W172, IF(AND($C170=$C173, W173&lt;&gt;""), W173, IF(AND($C170=$C174, W174&lt;&gt;""), W174, "")))))</f>
        <v/>
      </c>
      <c r="X170" s="90" t="str">
        <f>IF(TMInput!W170&lt;&gt;"", TMInput!W170, IF(AND($C170=$C171, X171&lt;&gt;""), X171, IF(AND($C170=$C172, X172&lt;&gt;""), X172, IF(AND($C170=$C173, X173&lt;&gt;""), X173, IF(AND($C170=$C174, X174&lt;&gt;""), X174, "")))))</f>
        <v>BT-198(BT-540)-LotsGroup</v>
      </c>
      <c r="Y170" s="90" t="str">
        <f>IF(TMInput!X170&lt;&gt;"", TMInput!X170, IF(AND($C170=$C171, Y171&lt;&gt;""), Y171, IF(AND($C170=$C172, Y172&lt;&gt;""), Y172, IF(AND($C170=$C173, Y173&lt;&gt;""), Y173, IF(AND($C170=$C174, Y174&lt;&gt;""), Y174, "")))))</f>
        <v>Unpublished Accessibility Date (Unpublished Access Date below SDK 1.6)</v>
      </c>
      <c r="Z170" s="90" t="str">
        <f>IF(TMInput!Y170&lt;&gt;"", TMInput!Y170, IF(AND($C170=$C171, Z171&lt;&gt;""), Z171, IF(AND($C170=$C172, Z172&lt;&gt;""), Z172, IF(AND($C170=$C173, Z173&lt;&gt;""), Z173, IF(AND($C170=$C174, Z174&lt;&gt;""), Z174, "")))))</f>
        <v>tedm:MG-langString-hasConfidentialityJustification--NonPublishedInformation-ND-LotsGroupAwardCriterionDescriptionUnpublish</v>
      </c>
      <c r="AA170" s="90" t="str">
        <f>IF(TMInput!Z170&lt;&gt;"", TMInput!Z170, IF(AND($C170=$C171, AA171&lt;&gt;""), AA171, IF(AND($C170=$C172, AA172&lt;&gt;""), AA172, IF(AND($C170=$C173, AA173&lt;&gt;""), AA173, IF(AND($C170=$C174, AA174&lt;&gt;""), AA174, "")))))</f>
        <v/>
      </c>
      <c r="AB170" s="90" t="str">
        <f>IF(TMInput!AA170&lt;&gt;"", TMInput!AA170, IF(AND($C170=$C171, AB171&lt;&gt;""), AB171, IF(AND($C170=$C172, AB172&lt;&gt;""), AB172, IF(AND($C170=$C173, AB173&lt;&gt;""), AB173, IF(AND($C170=$C174, AB174&lt;&gt;""), AB174, "")))))</f>
        <v/>
      </c>
      <c r="AC170" s="90" t="str">
        <f>IF(TMInput!AB170&lt;&gt;"", TMInput!AB170, IF(AND($C170=$C171, AC171&lt;&gt;""), AC171, IF(AND($C170=$C172, AC172&lt;&gt;""), AC172, IF(AND($C170=$C173, AC173&lt;&gt;""), AC173, IF(AND($C170=$C174, AC174&lt;&gt;""), AC174, "")))))</f>
        <v/>
      </c>
      <c r="AD170" s="90" t="str">
        <f>IF(TMInput!AC170&lt;&gt;"", TMInput!AC170, IF(AND($C170=$C171, AD171&lt;&gt;""), AD171, IF(AND($C170=$C172, AD172&lt;&gt;""), AD172, IF(AND($C170=$C173, AD173&lt;&gt;""), AD173, IF(AND($C170=$C174, AD174&lt;&gt;""), AD174, "")))))</f>
        <v/>
      </c>
      <c r="AE170" s="90" t="str">
        <f>IF(TMInput!AD170&lt;&gt;"", TMInput!AD170, IF(AND($C170=$C171, AE171&lt;&gt;""), AE171, IF(AND($C170=$C172, AE172&lt;&gt;""), AE172, IF(AND($C170=$C173, AE173&lt;&gt;""), AE173, IF(AND($C170=$C174, AE174&lt;&gt;""), AE174, "")))))</f>
        <v/>
      </c>
    </row>
    <row r="171">
      <c r="A171" s="85" t="b">
        <f t="shared" si="1"/>
        <v>0</v>
      </c>
      <c r="B171" s="90" t="str">
        <f>IF(AND(TMInput!A171="",$C171&lt;&gt;""),B170,TMInput!A171)</f>
        <v>ND-LotsGroupAwardCriterionDescriptionUnpublish.rml.ttl</v>
      </c>
      <c r="C171" s="90" t="str">
        <f>TMInput!B171</f>
        <v>tedm:MG-NonPublishedInformation-ND-LotsGroupAwardCriterionDescriptionUnpublish</v>
      </c>
      <c r="D171" s="85" t="str">
        <f>IF(TMInput!C171&lt;&gt;"", TMInput!C171, IF(AND($C171=$C172, D172&lt;&gt;""), D172, IF(AND($C171=$C173, D173&lt;&gt;""), D173, IF(AND($C171=$C174, D174&lt;&gt;""), D174, IF(AND($C171=$C175, D175&lt;&gt;""), D175, "")))))</f>
        <v/>
      </c>
      <c r="E171" s="90" t="str">
        <f>IF(TMInput!D171&lt;&gt;"",TMInput!D171,IF(AND($C171=$C172, E172&lt;&gt;""),E172, IF(AND($C171=$C173, E173&lt;&gt;""), E173,"")))</f>
        <v/>
      </c>
      <c r="F171" s="90" t="str">
        <f>IF(TMInput!E171&lt;&gt;"",TMInput!E171,IF(AND($C171=$C172, F172&lt;&gt;""),F172, IF(AND($C171=$C173, F173&lt;&gt;""), F173,"")))</f>
        <v/>
      </c>
      <c r="G171" s="85" t="str">
        <f>IF(TMInput!F171&lt;&gt;"",TMInput!F171,IF(AND($C171=$C172, G172&lt;&gt;""),G172, IF(AND($C171=$C173, G173&lt;&gt;""), G173,"")))</f>
        <v/>
      </c>
      <c r="H171" s="87" t="str">
        <f>TMInput!G171</f>
        <v>1.6</v>
      </c>
      <c r="I171" s="87" t="str">
        <f>TMInput!H171</f>
        <v/>
      </c>
      <c r="J171" s="90" t="str">
        <f>IF(TMInput!$A171="",J170,TMInput!I171)</f>
        <v/>
      </c>
      <c r="K171" s="85" t="str">
        <f>IF(TMInput!J171&lt;&gt;"",TMInput!J171,IF(AND($C171=$C172, K172&lt;&gt;""),K172, IF(AND($C171=$C173, K173&lt;&gt;""), K173,"")))</f>
        <v/>
      </c>
      <c r="L171" s="85" t="str">
        <f>IF(TMInput!K171&lt;&gt;"",TMInput!K171,IF(AND($C171=$C172, L172&lt;&gt;""),L172, IF(AND($C171=$C173, L173&lt;&gt;""), L173,"")))</f>
        <v/>
      </c>
      <c r="M171" s="90" t="str">
        <f>IF(TMInput!L171&lt;&gt;"",TMInput!L171,IF(AND($C171=$C172, M172&lt;&gt;""),M172, IF(AND($C171=$C173, M173&lt;&gt;""), M173,"")))</f>
        <v/>
      </c>
      <c r="N171" s="90" t="str">
        <f>IF(TMInput!M171&lt;&gt;"",TMInput!M171,IF(AND($C171=$C172, N172&lt;&gt;""),N172, IF(AND($C171=$C173, N173&lt;&gt;""), N173,"")))</f>
        <v/>
      </c>
      <c r="O171" s="90" t="str">
        <f>IF(TMInput!N171&lt;&gt;"",TMInput!N171,IF(AND($C171=$C172, O172&lt;&gt;""),O172, IF(AND($C171=$C173, O173&lt;&gt;""), O173,"")))</f>
        <v/>
      </c>
      <c r="P171" s="85" t="str">
        <f>IF(TMInput!O171&lt;&gt;"",TMInput!O171,IF(AND($C171=$C172, P172&lt;&gt;""),P172, IF(AND($C171=$C173, P173&lt;&gt;""), P173,"")))</f>
        <v/>
      </c>
      <c r="Q171" s="90" t="str">
        <f>IF(TMInput!P171&lt;&gt;"",TMInput!P171,IF(AND($C171=$C172, Q172&lt;&gt;""),Q172, IF(AND($C171=$C173, Q173&lt;&gt;""), Q173,"")))</f>
        <v/>
      </c>
      <c r="R171" s="90" t="str">
        <f>IF(TMInput!Q171&lt;&gt;"", TMInput!Q171, IF(AND(OR($C171&amp;$H171=$C172&amp;$H172, $C171&amp;$I171=$C172&amp;$I172), R172&lt;&gt;""), R172, IF(AND(OR($C171&amp;$H171=$C173&amp;$H173, $C171&amp;$I171=$C173&amp;$I173), R173&lt;&gt;""), R173, IF(AND(OR($C171&amp;$H171=$C174&amp;$H174, $C171&amp;$I171=$C174&amp;$I174), R174&lt;&gt;""), R174, IF(AND(OR($C171&amp;$H171=$C175&amp;$H175, $C171&amp;$I171=$C175&amp;$I175), R175&lt;&gt;""), R175, "")))))</f>
        <v/>
      </c>
      <c r="S171" s="90" t="str">
        <f>IF(TMInput!R171&lt;&gt;"", TMInput!R171, IF(AND(OR($C171&amp;$H171=$C172&amp;$H172, $C171&amp;$I171=$C172&amp;$I172), S172&lt;&gt;""), S172, IF(AND(OR($C171&amp;$H171=$C173&amp;$H173, $C171&amp;$I171=$C173&amp;$I173), S173&lt;&gt;""), S173, IF(AND(OR($C171&amp;$H171=$C174&amp;$H174, $C171&amp;$I171=$C174&amp;$I174), S174&lt;&gt;""), S174, IF(AND(OR($C171&amp;$H171=$C175&amp;$H175, $C171&amp;$I171=$C175&amp;$I175), S175&lt;&gt;""), S175, "")))))</f>
        <v/>
      </c>
      <c r="T171" s="90" t="str">
        <f>IF(TMInput!S171&lt;&gt;"", TMInput!S171, IF(AND(OR($C171&amp;$H171=$C172&amp;$H172, $C171&amp;$I171=$C172&amp;$I172), T172&lt;&gt;""), T172, IF(AND(OR($C171&amp;$H171=$C173&amp;$H173, $C171&amp;$I171=$C173&amp;$I173), T173&lt;&gt;""), T173, IF(AND(OR($C171&amp;$H171=$C174&amp;$H174, $C171&amp;$I171=$C174&amp;$I174), T174&lt;&gt;""), T174, IF(AND(OR($C171&amp;$H171=$C175&amp;$H175, $C171&amp;$I171=$C175&amp;$I175), T175&lt;&gt;""), T175, "")))))</f>
        <v/>
      </c>
      <c r="U171" s="90" t="str">
        <f>IF(TMInput!T171&lt;&gt;"", TMInput!T171, IF(AND($C171=$C172, U172&lt;&gt;""), U172, IF(AND($C171=$C173, U173&lt;&gt;""), U173, IF(AND($C171=$C174, U174&lt;&gt;""), U174, IF(AND($C171=$C175, U175&lt;&gt;""), U175, "")))))</f>
        <v/>
      </c>
      <c r="V171" s="90" t="str">
        <f>IF(TMInput!U171&lt;&gt;"", TMInput!U171, IF(AND($C171=$C172, V172&lt;&gt;""), V172, IF(AND($C171=$C173, V173&lt;&gt;""), V173, IF(AND($C171=$C174, V174&lt;&gt;""), V174, IF(AND($C171=$C175, V175&lt;&gt;""), V175, "")))))</f>
        <v/>
      </c>
      <c r="W171" s="90" t="str">
        <f>IF(TMInput!V171&lt;&gt;"", TMInput!V171, IF(AND($C171=$C172, W172&lt;&gt;""), W172, IF(AND($C171=$C173, W173&lt;&gt;""), W173, IF(AND($C171=$C174, W174&lt;&gt;""), W174, IF(AND($C171=$C175, W175&lt;&gt;""), W175, "")))))</f>
        <v/>
      </c>
      <c r="X171" s="90" t="str">
        <f>IF(TMInput!W171&lt;&gt;"", TMInput!W171, IF(AND($C171=$C172, X172&lt;&gt;""), X172, IF(AND($C171=$C173, X173&lt;&gt;""), X173, IF(AND($C171=$C174, X174&lt;&gt;""), X174, IF(AND($C171=$C175, X175&lt;&gt;""), X175, "")))))</f>
        <v/>
      </c>
      <c r="Y171" s="90" t="str">
        <f>IF(TMInput!X171&lt;&gt;"", TMInput!X171, IF(AND($C171=$C172, Y172&lt;&gt;""), Y172, IF(AND($C171=$C173, Y173&lt;&gt;""), Y173, IF(AND($C171=$C174, Y174&lt;&gt;""), Y174, IF(AND($C171=$C175, Y175&lt;&gt;""), Y175, "")))))</f>
        <v/>
      </c>
      <c r="Z171" s="90" t="str">
        <f>IF(TMInput!Y171&lt;&gt;"", TMInput!Y171, IF(AND($C171=$C172, Z172&lt;&gt;""), Z172, IF(AND($C171=$C173, Z173&lt;&gt;""), Z173, IF(AND($C171=$C174, Z174&lt;&gt;""), Z174, IF(AND($C171=$C175, Z175&lt;&gt;""), Z175, "")))))</f>
        <v>tedm:MG-langString-hasConfidentialityJustification--NonPublishedInformation-ND-LotsGroupAwardCriterionDescriptionUnpublish</v>
      </c>
      <c r="AA171" s="90" t="str">
        <f>IF(TMInput!Z171&lt;&gt;"", TMInput!Z171, IF(AND($C171=$C172, AA172&lt;&gt;""), AA172, IF(AND($C171=$C173, AA173&lt;&gt;""), AA173, IF(AND($C171=$C174, AA174&lt;&gt;""), AA174, IF(AND($C171=$C175, AA175&lt;&gt;""), AA175, "")))))</f>
        <v/>
      </c>
      <c r="AB171" s="90" t="str">
        <f>IF(TMInput!AA171&lt;&gt;"", TMInput!AA171, IF(AND($C171=$C172, AB172&lt;&gt;""), AB172, IF(AND($C171=$C173, AB173&lt;&gt;""), AB173, IF(AND($C171=$C174, AB174&lt;&gt;""), AB174, IF(AND($C171=$C175, AB175&lt;&gt;""), AB175, "")))))</f>
        <v/>
      </c>
      <c r="AC171" s="90" t="str">
        <f>IF(TMInput!AB171&lt;&gt;"", TMInput!AB171, IF(AND($C171=$C172, AC172&lt;&gt;""), AC172, IF(AND($C171=$C173, AC173&lt;&gt;""), AC173, IF(AND($C171=$C174, AC174&lt;&gt;""), AC174, IF(AND($C171=$C175, AC175&lt;&gt;""), AC175, "")))))</f>
        <v/>
      </c>
      <c r="AD171" s="90" t="str">
        <f>IF(TMInput!AC171&lt;&gt;"", TMInput!AC171, IF(AND($C171=$C172, AD172&lt;&gt;""), AD172, IF(AND($C171=$C173, AD173&lt;&gt;""), AD173, IF(AND($C171=$C174, AD174&lt;&gt;""), AD174, IF(AND($C171=$C175, AD175&lt;&gt;""), AD175, "")))))</f>
        <v/>
      </c>
      <c r="AE171" s="90" t="str">
        <f>IF(TMInput!AD171&lt;&gt;"", TMInput!AD171, IF(AND($C171=$C172, AE172&lt;&gt;""), AE172, IF(AND($C171=$C173, AE173&lt;&gt;""), AE173, IF(AND($C171=$C174, AE174&lt;&gt;""), AE174, IF(AND($C171=$C175, AE175&lt;&gt;""), AE175, "")))))</f>
        <v/>
      </c>
    </row>
    <row r="172">
      <c r="A172" s="85" t="b">
        <f t="shared" si="1"/>
        <v>1</v>
      </c>
      <c r="B172" s="90" t="str">
        <f>IF(AND(TMInput!A172="",$C172&lt;&gt;""),B171,TMInput!A172)</f>
        <v>ND-LotsGroupAwardCriterionNumberUnpublish.rml.ttl</v>
      </c>
      <c r="C172" s="90" t="str">
        <f>TMInput!B172</f>
        <v>tedm:MG-NonPublishedInformation-ND-LotsGroupAwardCriterionNumberUnpublish</v>
      </c>
      <c r="D172" s="85" t="str">
        <f>IF(TMInput!C172&lt;&gt;"", TMInput!C172, IF(AND($C172=$C173, D173&lt;&gt;""), D173, IF(AND($C172=$C174, D174&lt;&gt;""), D174, IF(AND($C172=$C175, D175&lt;&gt;""), D175, IF(AND($C172=$C176, D176&lt;&gt;""), D176, "")))))</f>
        <v>MG-NonPublishedInformation</v>
      </c>
      <c r="E172" s="90" t="str">
        <f>IF(TMInput!D172&lt;&gt;"",TMInput!D172,IF(AND($C172=$C173, E173&lt;&gt;""),E173, IF(AND($C172=$C174, E174&lt;&gt;""), E174,"")))</f>
        <v>ND-LotsGroupAwardCriterionNumberUnpublish</v>
      </c>
      <c r="F172" s="90" t="str">
        <f>IF(TMInput!E172&lt;&gt;"",TMInput!E172,IF(AND($C172=$C173, F173&lt;&gt;""),F173, IF(AND($C172=$C174, F174&lt;&gt;""), F174,"")))</f>
        <v>/*/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v>
      </c>
      <c r="G172" s="85" t="str">
        <f>IF(TMInput!F172&lt;&gt;"",TMInput!F172,IF(AND($C172=$C173, G173&lt;&gt;""),G173, IF(AND($C172=$C174, G174&lt;&gt;""), G174,"")))</f>
        <v>efbc:FieldIdentifierCode/text()='awa-cri-num'</v>
      </c>
      <c r="H172" s="87" t="str">
        <f>TMInput!G172</f>
        <v>1.4</v>
      </c>
      <c r="I172" s="87" t="str">
        <f>TMInput!H172</f>
        <v>1.7</v>
      </c>
      <c r="J172" s="90" t="str">
        <f>IF(TMInput!$A172="",J171,TMInput!I172)</f>
        <v/>
      </c>
      <c r="K172" s="85" t="str">
        <f>IF(TMInput!J172&lt;&gt;"",TMInput!J172,IF(AND($C172=$C173, K173&lt;&gt;""),K173, IF(AND($C172=$C174, K174&lt;&gt;""), K174,"")))</f>
        <v>MG-AwardCriterion-hasConstraint-LotGroup-specifiesProcurementCriterion-LotGroup</v>
      </c>
      <c r="L172" s="85" t="str">
        <f>IF(TMInput!K172&lt;&gt;"",TMInput!K172,IF(AND($C172=$C173, L173&lt;&gt;""),L173, IF(AND($C172=$C174, L174&lt;&gt;""), L174,"")))</f>
        <v>ND-LotsGroupAwardCriterionParameter</v>
      </c>
      <c r="M172" s="90" t="str">
        <f>IF(TMInput!L172&lt;&gt;"",TMInput!L172,IF(AND($C172=$C173, M173&lt;&gt;""),M173, IF(AND($C172=$C174, M174&lt;&gt;""), M174,"")))</f>
        <v>ND-LotsGroupAwardCriterionNumberUnpublish (concernsMaskedObject)</v>
      </c>
      <c r="N172" s="90" t="str">
        <f>IF(TMInput!M172&lt;&gt;"",TMInput!M172,IF(AND($C172=$C173, N173&lt;&gt;""),N173, IF(AND($C172=$C174, N174&lt;&gt;""), N174,"")))</f>
        <v>Connection from NonPublishedInformation to AwardCriterion OR  under MG-AwardCriterion-hasConstraint-LotGroup-specifiesProcurementCriterion-LotGroup_ND-LotsGroupAwardCriterionParameter</v>
      </c>
      <c r="O172" s="90" t="str">
        <f>IF(TMInput!N172&lt;&gt;"",TMInput!N172,IF(AND($C172=$C173, O173&lt;&gt;""),O173, IF(AND($C172=$C174, O174&lt;&gt;""), O174,"")))</f>
        <v>tedm:MG-AwardCriterion-hasConstraint-LotGroup-specifiesProcurementCriterion-LotGroup_ND-LotsGroupAwardCriterionParameter</v>
      </c>
      <c r="P172" s="85" t="str">
        <f>IF(TMInput!O172&lt;&gt;"",TMInput!O172,IF(AND($C172=$C173, P173&lt;&gt;""),P173, IF(AND($C172=$C174, P174&lt;&gt;""), P174,"")))</f>
        <v>efac:FieldsPrivacy</v>
      </c>
      <c r="Q172" s="90" t="str">
        <f>IF(TMInput!P172&lt;&gt;"",TMInput!P172,IF(AND($C172=$C173, Q173&lt;&gt;""),Q173, IF(AND($C172=$C174, Q174&lt;&gt;""), Q174,"")))</f>
        <v>..</v>
      </c>
      <c r="R172" s="90" t="str">
        <f>IF(TMInput!Q172&lt;&gt;"", TMInput!Q172, IF(AND(OR($C172&amp;$H172=$C173&amp;$H173, $C172&amp;$I172=$C173&amp;$I173), R173&lt;&gt;""), R173, IF(AND(OR($C172&amp;$H172=$C174&amp;$H174, $C172&amp;$I172=$C174&amp;$I174), R174&lt;&gt;""), R174, IF(AND(OR($C172&amp;$H172=$C175&amp;$H175, $C172&amp;$I172=$C175&amp;$I175), R175&lt;&gt;""), R175, IF(AND(OR($C172&amp;$H172=$C176&amp;$H176, $C172&amp;$I172=$C176&amp;$I176), R176&lt;&gt;""), R176, "")))))</f>
        <v>BT-195(BT-541)-LotsGroup</v>
      </c>
      <c r="S172" s="90" t="str">
        <f>IF(TMInput!R172&lt;&gt;"", TMInput!R172, IF(AND(OR($C172&amp;$H172=$C173&amp;$H173, $C172&amp;$I172=$C173&amp;$I173), S173&lt;&gt;""), S173, IF(AND(OR($C172&amp;$H172=$C174&amp;$H174, $C172&amp;$I172=$C174&amp;$I174), S174&lt;&gt;""), S174, IF(AND(OR($C172&amp;$H172=$C175&amp;$H175, $C172&amp;$I172=$C175&amp;$I175), S175&lt;&gt;""), S175, IF(AND(OR($C172&amp;$H172=$C176&amp;$H176, $C172&amp;$I172=$C176&amp;$I176), S176&lt;&gt;""), S176, "")))))</f>
        <v>The field BT-195(BT-541)-LotsGroup, Unpublished Identifier, specifies information to generate the URI of the masked property</v>
      </c>
      <c r="T172" s="90" t="str">
        <f>IF(TMInput!S172&lt;&gt;"", TMInput!S172, IF(AND(OR($C172&amp;$H172=$C173&amp;$H173, $C172&amp;$I172=$C173&amp;$I173), T173&lt;&gt;""), T173, IF(AND(OR($C172&amp;$H172=$C174&amp;$H174, $C172&amp;$I172=$C174&amp;$I174), T174&lt;&gt;""), T174, IF(AND(OR($C172&amp;$H172=$C175&amp;$H175, $C172&amp;$I172=$C175&amp;$I175), T175&lt;&gt;""), T175, IF(AND(OR($C172&amp;$H172=$C176&amp;$H176, $C172&amp;$I172=$C176&amp;$I176), T176&lt;&gt;""), T176, "")))))</f>
        <v>efbc:FieldIdentifierCode/text() = 'awa-cri-num'</v>
      </c>
      <c r="U172" s="90" t="str">
        <f>IF(TMInput!T172&lt;&gt;"", TMInput!T172, IF(AND($C172=$C173, U173&lt;&gt;""), U173, IF(AND($C172=$C174, U174&lt;&gt;""), U174, IF(AND($C172=$C175, U175&lt;&gt;""), U175, IF(AND($C172=$C176, U176&lt;&gt;""), U176, "")))))</f>
        <v>http://data.europa.eu/m8g/weight&gt;} UNION {?this epo:hasMaskableProperty &lt;http://data.europa.eu/a4g/ontology#hasFixedValue&gt;} UNION {?this epo:hasMaskableProperty &lt;http://data.europa.eu/a4g/ontology#hasThresholdValue</v>
      </c>
      <c r="V172" s="90" t="str">
        <f>IF(TMInput!U172&lt;&gt;"", TMInput!U172, IF(AND($C172=$C173, V173&lt;&gt;""), V173, IF(AND($C172=$C174, V174&lt;&gt;""), V174, IF(AND($C172=$C175, V175&lt;&gt;""), V175, IF(AND($C172=$C176, V176&lt;&gt;""), V176, "")))))</f>
        <v>BT-197(BT-541)-LotsGroup</v>
      </c>
      <c r="W172" s="90" t="str">
        <f>IF(TMInput!V172&lt;&gt;"", TMInput!V172, IF(AND($C172=$C173, W173&lt;&gt;""), W173, IF(AND($C172=$C174, W174&lt;&gt;""), W174, IF(AND($C172=$C175, W175&lt;&gt;""), W175, IF(AND($C172=$C176, W176&lt;&gt;""), W176, "")))))</f>
        <v>In BT-197(BT-541)-LotsGroup, Unpublished Justification Code, we link to the at-voc:non-publication-justification controlled list</v>
      </c>
      <c r="X172" s="90" t="str">
        <f>IF(TMInput!W172&lt;&gt;"", TMInput!W172, IF(AND($C172=$C173, X173&lt;&gt;""), X173, IF(AND($C172=$C174, X174&lt;&gt;""), X174, IF(AND($C172=$C175, X175&lt;&gt;""), X175, IF(AND($C172=$C176, X176&lt;&gt;""), X176, "")))))</f>
        <v>BT-198(BT-541)-LotsGroup</v>
      </c>
      <c r="Y172" s="90" t="str">
        <f>IF(TMInput!X172&lt;&gt;"", TMInput!X172, IF(AND($C172=$C173, Y173&lt;&gt;""), Y173, IF(AND($C172=$C174, Y174&lt;&gt;""), Y174, IF(AND($C172=$C175, Y175&lt;&gt;""), Y175, IF(AND($C172=$C176, Y176&lt;&gt;""), Y176, "")))))</f>
        <v>Unpublished Accessibility Date (Unpublished Access Date below SDK 1.6)</v>
      </c>
      <c r="Z172" s="90" t="str">
        <f>IF(TMInput!Y172&lt;&gt;"", TMInput!Y172, IF(AND($C172=$C173, Z173&lt;&gt;""), Z173, IF(AND($C172=$C174, Z174&lt;&gt;""), Z174, IF(AND($C172=$C175, Z175&lt;&gt;""), Z175, IF(AND($C172=$C176, Z176&lt;&gt;""), Z176, "")))))</f>
        <v>tedm:MG-langString-hasConfidentialityJustification--NonPublishedInformation-ND-LotsGroupAwardCriterionNumberUnpublish</v>
      </c>
      <c r="AA172" s="90" t="str">
        <f>IF(TMInput!Z172&lt;&gt;"", TMInput!Z172, IF(AND($C172=$C173, AA173&lt;&gt;""), AA173, IF(AND($C172=$C174, AA174&lt;&gt;""), AA174, IF(AND($C172=$C175, AA175&lt;&gt;""), AA175, IF(AND($C172=$C176, AA176&lt;&gt;""), AA176, "")))))</f>
        <v>/*/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ReasonDescription</v>
      </c>
      <c r="AB172" s="90" t="str">
        <f>IF(TMInput!AA172&lt;&gt;"", TMInput!AA172, IF(AND($C172=$C173, AB173&lt;&gt;""), AB173, IF(AND($C172=$C174, AB174&lt;&gt;""), AB174, IF(AND($C172=$C175, AB175&lt;&gt;""), AB175, IF(AND($C172=$C176, AB176&lt;&gt;""), AB176, "")))))</f>
        <v>BT-196(BT-541)-LotsGroup</v>
      </c>
      <c r="AC172" s="90" t="str">
        <f>IF(TMInput!AB172&lt;&gt;"", TMInput!AB172, IF(AND($C172=$C173, AC173&lt;&gt;""), AC173, IF(AND($C172=$C174, AC174&lt;&gt;""), AC174, IF(AND($C172=$C175, AC175&lt;&gt;""), AC175, IF(AND($C172=$C176, AC176&lt;&gt;""), AC176, "")))))</f>
        <v>Unpublished Justification Description of MG-NonPublishedInformation under ND-LotsGroupAwardCriterionNumberUnpublish</v>
      </c>
      <c r="AD172" s="90" t="str">
        <f>IF(TMInput!AC172&lt;&gt;"", TMInput!AC172, IF(AND($C172=$C173, AD173&lt;&gt;""), AD173, IF(AND($C172=$C174, AD174&lt;&gt;""), AD174, IF(AND($C172=$C175, AD175&lt;&gt;""), AD175, IF(AND($C172=$C176, AD176&lt;&gt;""), AD176, "")))))</f>
        <v>BT-196(BT-541)-LotsGroup-Language</v>
      </c>
      <c r="AE172" s="90" t="str">
        <f>IF(TMInput!AD172&lt;&gt;"", TMInput!AD172, IF(AND($C172=$C173, AE173&lt;&gt;""), AE173, IF(AND($C172=$C174, AE174&lt;&gt;""), AE174, IF(AND($C172=$C175, AE175&lt;&gt;""), AE175, IF(AND($C172=$C176, AE176&lt;&gt;""), AE176, "")))))</f>
        <v>Language of Unpublished Justification Description of MG-NonPublishedInformation under ND-LotsGroupAwardCriterionNumberUnpublish</v>
      </c>
    </row>
    <row r="173">
      <c r="A173" s="85" t="b">
        <f t="shared" si="1"/>
        <v>0</v>
      </c>
      <c r="B173" s="90" t="str">
        <f>IF(AND(TMInput!A173="",$C173&lt;&gt;""),B172,TMInput!A173)</f>
        <v>ND-LotsGroupAwardCriterionNumberUnpublish.rml.ttl</v>
      </c>
      <c r="C173" s="90" t="str">
        <f>TMInput!B173</f>
        <v>tedm:MG-NonPublishedInformation-ND-LotsGroupAwardCriterionNumberUnpublish</v>
      </c>
      <c r="D173" s="85" t="str">
        <f>IF(TMInput!C173&lt;&gt;"", TMInput!C173, IF(AND($C173=$C174, D174&lt;&gt;""), D174, IF(AND($C173=$C175, D175&lt;&gt;""), D175, IF(AND($C173=$C176, D176&lt;&gt;""), D176, IF(AND($C173=$C177, D177&lt;&gt;""), D177, "")))))</f>
        <v>MG-NonPublishedInformation</v>
      </c>
      <c r="E173" s="90" t="str">
        <f>IF(TMInput!D173&lt;&gt;"",TMInput!D173,IF(AND($C173=$C174, E174&lt;&gt;""),E174, IF(AND($C173=$C175, E175&lt;&gt;""), E175,"")))</f>
        <v/>
      </c>
      <c r="F173" s="90" t="str">
        <f>IF(TMInput!E173&lt;&gt;"",TMInput!E173,IF(AND($C173=$C174, F174&lt;&gt;""),F174, IF(AND($C173=$C175, F175&lt;&gt;""), F175,"")))</f>
        <v/>
      </c>
      <c r="G173" s="85" t="str">
        <f>IF(TMInput!F173&lt;&gt;"",TMInput!F173,IF(AND($C173=$C174, G174&lt;&gt;""),G174, IF(AND($C173=$C175, G175&lt;&gt;""), G175,"")))</f>
        <v/>
      </c>
      <c r="H173" s="87" t="str">
        <f>TMInput!G173</f>
        <v>1.4</v>
      </c>
      <c r="I173" s="87" t="str">
        <f>TMInput!H173</f>
        <v>1.7</v>
      </c>
      <c r="J173" s="90" t="str">
        <f>IF(TMInput!$A173="",J172,TMInput!I173)</f>
        <v/>
      </c>
      <c r="K173" s="85" t="str">
        <f>IF(TMInput!J173&lt;&gt;"",TMInput!J173,IF(AND($C173=$C174, K174&lt;&gt;""),K174, IF(AND($C173=$C175, K175&lt;&gt;""), K175,"")))</f>
        <v>MG-AwardCriterion-hasConstraint-LotGroup-specifiesProcurementCriterion-LotGroup</v>
      </c>
      <c r="L173" s="85" t="str">
        <f>IF(TMInput!K173&lt;&gt;"",TMInput!K173,IF(AND($C173=$C174, L174&lt;&gt;""),L174, IF(AND($C173=$C175, L175&lt;&gt;""), L175,"")))</f>
        <v>ND-LotsGroupAwardCriterionParameter</v>
      </c>
      <c r="M173" s="90" t="str">
        <f>IF(TMInput!L173&lt;&gt;"",TMInput!L173,IF(AND($C173=$C174, M174&lt;&gt;""),M174, IF(AND($C173=$C175, M175&lt;&gt;""), M175,"")))</f>
        <v>ND-LotsGroupAwardCriterionNumberUnpublish (concernsMaskedObject)</v>
      </c>
      <c r="N173" s="90" t="str">
        <f>IF(TMInput!M173&lt;&gt;"",TMInput!M173,IF(AND($C173=$C174, N174&lt;&gt;""),N174, IF(AND($C173=$C175, N175&lt;&gt;""), N175,"")))</f>
        <v>Connection from NonPublishedInformation to AwardCriterion OR  under MG-AwardCriterion-hasConstraint-LotGroup-specifiesProcurementCriterion-LotGroup_ND-LotsGroupAwardCriterionParameter</v>
      </c>
      <c r="O173" s="90" t="str">
        <f>IF(TMInput!N173&lt;&gt;"",TMInput!N173,IF(AND($C173=$C174, O174&lt;&gt;""),O174, IF(AND($C173=$C175, O175&lt;&gt;""), O175,"")))</f>
        <v>tedm:MG-AwardCriterion-hasConstraint-LotGroup-specifiesProcurementCriterion-LotGroup_ND-LotsGroupAwardCriterionParameter</v>
      </c>
      <c r="P173" s="85" t="str">
        <f>IF(TMInput!O173&lt;&gt;"",TMInput!O173,IF(AND($C173=$C174, P174&lt;&gt;""),P174, IF(AND($C173=$C175, P175&lt;&gt;""), P175,"")))</f>
        <v>efac:FieldsPrivacy</v>
      </c>
      <c r="Q173" s="90" t="str">
        <f>IF(TMInput!P173&lt;&gt;"",TMInput!P173,IF(AND($C173=$C174, Q174&lt;&gt;""),Q174, IF(AND($C173=$C175, Q175&lt;&gt;""), Q175,"")))</f>
        <v>..</v>
      </c>
      <c r="R173" s="90" t="str">
        <f>IF(TMInput!Q173&lt;&gt;"", TMInput!Q173, IF(AND(OR($C173&amp;$H173=$C174&amp;$H174, $C173&amp;$I173=$C174&amp;$I174), R174&lt;&gt;""), R174, IF(AND(OR($C173&amp;$H173=$C175&amp;$H175, $C173&amp;$I173=$C175&amp;$I175), R175&lt;&gt;""), R175, IF(AND(OR($C173&amp;$H173=$C176&amp;$H176, $C173&amp;$I173=$C176&amp;$I176), R176&lt;&gt;""), R176, IF(AND(OR($C173&amp;$H173=$C177&amp;$H177, $C173&amp;$I173=$C177&amp;$I177), R177&lt;&gt;""), R177, "")))))</f>
        <v>BT-195(BT-541)-LotsGroup</v>
      </c>
      <c r="S173" s="90" t="str">
        <f>IF(TMInput!R173&lt;&gt;"", TMInput!R173, IF(AND(OR($C173&amp;$H173=$C174&amp;$H174, $C173&amp;$I173=$C174&amp;$I174), S174&lt;&gt;""), S174, IF(AND(OR($C173&amp;$H173=$C175&amp;$H175, $C173&amp;$I173=$C175&amp;$I175), S175&lt;&gt;""), S175, IF(AND(OR($C173&amp;$H173=$C176&amp;$H176, $C173&amp;$I173=$C176&amp;$I176), S176&lt;&gt;""), S176, IF(AND(OR($C173&amp;$H173=$C177&amp;$H177, $C173&amp;$I173=$C177&amp;$I177), S177&lt;&gt;""), S177, "")))))</f>
        <v>The field BT-195(BT-541)-LotsGroup, Unpublished Identifier, specifies information to generate the URI of the masked property</v>
      </c>
      <c r="T173" s="90" t="str">
        <f>IF(TMInput!S173&lt;&gt;"", TMInput!S173, IF(AND(OR($C173&amp;$H173=$C174&amp;$H174, $C173&amp;$I173=$C174&amp;$I174), T174&lt;&gt;""), T174, IF(AND(OR($C173&amp;$H173=$C175&amp;$H175, $C173&amp;$I173=$C175&amp;$I175), T175&lt;&gt;""), T175, IF(AND(OR($C173&amp;$H173=$C176&amp;$H176, $C173&amp;$I173=$C176&amp;$I176), T176&lt;&gt;""), T176, IF(AND(OR($C173&amp;$H173=$C177&amp;$H177, $C173&amp;$I173=$C177&amp;$I177), T177&lt;&gt;""), T177, "")))))</f>
        <v>efbc:FieldIdentifierCode/text() = 'awa-cri-num'</v>
      </c>
      <c r="U173" s="90" t="str">
        <f>IF(TMInput!T173&lt;&gt;"", TMInput!T173, IF(AND($C173=$C174, U174&lt;&gt;""), U174, IF(AND($C173=$C175, U175&lt;&gt;""), U175, IF(AND($C173=$C176, U176&lt;&gt;""), U176, IF(AND($C173=$C177, U177&lt;&gt;""), U177, "")))))</f>
        <v>http://data.europa.eu/m8g/weight&gt;} UNION {?this epo:hasMaskableProperty &lt;http://data.europa.eu/a4g/ontology#hasFixedValue&gt;} UNION {?this epo:hasMaskableProperty &lt;http://data.europa.eu/a4g/ontology#hasThresholdValue</v>
      </c>
      <c r="V173" s="90" t="str">
        <f>IF(TMInput!U173&lt;&gt;"", TMInput!U173, IF(AND($C173=$C174, V174&lt;&gt;""), V174, IF(AND($C173=$C175, V175&lt;&gt;""), V175, IF(AND($C173=$C176, V176&lt;&gt;""), V176, IF(AND($C173=$C177, V177&lt;&gt;""), V177, "")))))</f>
        <v>BT-197(BT-541)-LotsGroup</v>
      </c>
      <c r="W173" s="90" t="str">
        <f>IF(TMInput!V173&lt;&gt;"", TMInput!V173, IF(AND($C173=$C174, W174&lt;&gt;""), W174, IF(AND($C173=$C175, W175&lt;&gt;""), W175, IF(AND($C173=$C176, W176&lt;&gt;""), W176, IF(AND($C173=$C177, W177&lt;&gt;""), W177, "")))))</f>
        <v>In BT-197(BT-541)-LotsGroup, Unpublished Justification Code, we link to the at-voc:non-publication-justification controlled list</v>
      </c>
      <c r="X173" s="90" t="str">
        <f>IF(TMInput!W173&lt;&gt;"", TMInput!W173, IF(AND($C173=$C174, X174&lt;&gt;""), X174, IF(AND($C173=$C175, X175&lt;&gt;""), X175, IF(AND($C173=$C176, X176&lt;&gt;""), X176, IF(AND($C173=$C177, X177&lt;&gt;""), X177, "")))))</f>
        <v>BT-198(BT-541)-LotsGroup</v>
      </c>
      <c r="Y173" s="90" t="str">
        <f>IF(TMInput!X173&lt;&gt;"", TMInput!X173, IF(AND($C173=$C174, Y174&lt;&gt;""), Y174, IF(AND($C173=$C175, Y175&lt;&gt;""), Y175, IF(AND($C173=$C176, Y176&lt;&gt;""), Y176, IF(AND($C173=$C177, Y177&lt;&gt;""), Y177, "")))))</f>
        <v>Unpublished Accessibility Date (Unpublished Access Date below SDK 1.6)</v>
      </c>
      <c r="Z173" s="90" t="str">
        <f>IF(TMInput!Y173&lt;&gt;"", TMInput!Y173, IF(AND($C173=$C174, Z174&lt;&gt;""), Z174, IF(AND($C173=$C175, Z175&lt;&gt;""), Z175, IF(AND($C173=$C176, Z176&lt;&gt;""), Z176, IF(AND($C173=$C177, Z177&lt;&gt;""), Z177, "")))))</f>
        <v>tedm:MG-langString-hasConfidentialityJustification--NonPublishedInformation-ND-LotsGroupAwardCriterionNumberUnpublish</v>
      </c>
      <c r="AA173" s="90" t="str">
        <f>IF(TMInput!Z173&lt;&gt;"", TMInput!Z173, IF(AND($C173=$C174, AA174&lt;&gt;""), AA174, IF(AND($C173=$C175, AA175&lt;&gt;""), AA175, IF(AND($C173=$C176, AA176&lt;&gt;""), AA176, IF(AND($C173=$C177, AA177&lt;&gt;""), AA177, "")))))</f>
        <v/>
      </c>
      <c r="AB173" s="90" t="str">
        <f>IF(TMInput!AA173&lt;&gt;"", TMInput!AA173, IF(AND($C173=$C174, AB174&lt;&gt;""), AB174, IF(AND($C173=$C175, AB175&lt;&gt;""), AB175, IF(AND($C173=$C176, AB176&lt;&gt;""), AB176, IF(AND($C173=$C177, AB177&lt;&gt;""), AB177, "")))))</f>
        <v>BT-196(BT-541)-LotsGroup</v>
      </c>
      <c r="AC173" s="90" t="str">
        <f>IF(TMInput!AB173&lt;&gt;"", TMInput!AB173, IF(AND($C173=$C174, AC174&lt;&gt;""), AC174, IF(AND($C173=$C175, AC175&lt;&gt;""), AC175, IF(AND($C173=$C176, AC176&lt;&gt;""), AC176, IF(AND($C173=$C177, AC177&lt;&gt;""), AC177, "")))))</f>
        <v>Unpublished Justification Description of MG-NonPublishedInformation under ND-LotsGroupAwardCriterionNumberUnpublish</v>
      </c>
      <c r="AD173" s="90" t="str">
        <f>IF(TMInput!AC173&lt;&gt;"", TMInput!AC173, IF(AND($C173=$C174, AD174&lt;&gt;""), AD174, IF(AND($C173=$C175, AD175&lt;&gt;""), AD175, IF(AND($C173=$C176, AD176&lt;&gt;""), AD176, IF(AND($C173=$C177, AD177&lt;&gt;""), AD177, "")))))</f>
        <v>BT-196(BT-541)-LotsGroup-Language</v>
      </c>
      <c r="AE173" s="90" t="str">
        <f>IF(TMInput!AD173&lt;&gt;"", TMInput!AD173, IF(AND($C173=$C174, AE174&lt;&gt;""), AE174, IF(AND($C173=$C175, AE175&lt;&gt;""), AE175, IF(AND($C173=$C176, AE176&lt;&gt;""), AE176, IF(AND($C173=$C177, AE177&lt;&gt;""), AE177, "")))))</f>
        <v>Language of Unpublished Justification Description of MG-NonPublishedInformation under ND-LotsGroupAwardCriterionNumberUnpublish</v>
      </c>
    </row>
    <row r="174">
      <c r="A174" s="85" t="b">
        <f t="shared" si="1"/>
        <v>0</v>
      </c>
      <c r="B174" s="90" t="str">
        <f>IF(AND(TMInput!A174="",$C174&lt;&gt;""),B173,TMInput!A174)</f>
        <v>ND-LotsGroupAwardCriterionNumberUnpublish.rml.ttl</v>
      </c>
      <c r="C174" s="90" t="str">
        <f>TMInput!B174</f>
        <v>tedm:MG-NonPublishedInformation-ND-LotsGroupAwardCriterionNumberUnpublish</v>
      </c>
      <c r="D174" s="85" t="str">
        <f>IF(TMInput!C174&lt;&gt;"", TMInput!C174, IF(AND($C174=$C175, D175&lt;&gt;""), D175, IF(AND($C174=$C176, D176&lt;&gt;""), D176, IF(AND($C174=$C177, D177&lt;&gt;""), D177, IF(AND($C174=$C178, D178&lt;&gt;""), D178, "")))))</f>
        <v>MG-NonPublishedInformation</v>
      </c>
      <c r="E174" s="90" t="str">
        <f>IF(TMInput!D174&lt;&gt;"",TMInput!D174,IF(AND($C174=$C175, E175&lt;&gt;""),E175, IF(AND($C174=$C176, E176&lt;&gt;""), E176,"")))</f>
        <v/>
      </c>
      <c r="F174" s="90" t="str">
        <f>IF(TMInput!E174&lt;&gt;"",TMInput!E174,IF(AND($C174=$C175, F175&lt;&gt;""),F175, IF(AND($C174=$C176, F176&lt;&gt;""), F176,"")))</f>
        <v/>
      </c>
      <c r="G174" s="85" t="str">
        <f>IF(TMInput!F174&lt;&gt;"",TMInput!F174,IF(AND($C174=$C175, G175&lt;&gt;""),G175, IF(AND($C174=$C176, G176&lt;&gt;""), G176,"")))</f>
        <v/>
      </c>
      <c r="H174" s="87" t="str">
        <f>TMInput!G174</f>
        <v>1.4</v>
      </c>
      <c r="I174" s="87" t="str">
        <f>TMInput!H174</f>
        <v>1.7</v>
      </c>
      <c r="J174" s="90" t="str">
        <f>IF(TMInput!$A174="",J173,TMInput!I174)</f>
        <v/>
      </c>
      <c r="K174" s="85" t="str">
        <f>IF(TMInput!J174&lt;&gt;"",TMInput!J174,IF(AND($C174=$C175, K175&lt;&gt;""),K175, IF(AND($C174=$C176, K176&lt;&gt;""), K176,"")))</f>
        <v>MG-AwardCriterion-hasConstraint-LotGroup-specifiesProcurementCriterion-LotGroup</v>
      </c>
      <c r="L174" s="85" t="str">
        <f>IF(TMInput!K174&lt;&gt;"",TMInput!K174,IF(AND($C174=$C175, L175&lt;&gt;""),L175, IF(AND($C174=$C176, L176&lt;&gt;""), L176,"")))</f>
        <v>ND-LotsGroupAwardCriterionParameter</v>
      </c>
      <c r="M174" s="90" t="str">
        <f>IF(TMInput!L174&lt;&gt;"",TMInput!L174,IF(AND($C174=$C175, M175&lt;&gt;""),M175, IF(AND($C174=$C176, M176&lt;&gt;""), M176,"")))</f>
        <v>ND-LotsGroupAwardCriterionNumberUnpublish (concernsMaskedObject)</v>
      </c>
      <c r="N174" s="90" t="str">
        <f>IF(TMInput!M174&lt;&gt;"",TMInput!M174,IF(AND($C174=$C175, N175&lt;&gt;""),N175, IF(AND($C174=$C176, N176&lt;&gt;""), N176,"")))</f>
        <v>Connection from NonPublishedInformation to AwardCriterion OR  under MG-AwardCriterion-hasConstraint-LotGroup-specifiesProcurementCriterion-LotGroup_ND-LotsGroupAwardCriterionParameter</v>
      </c>
      <c r="O174" s="90" t="str">
        <f>IF(TMInput!N174&lt;&gt;"",TMInput!N174,IF(AND($C174=$C175, O175&lt;&gt;""),O175, IF(AND($C174=$C176, O176&lt;&gt;""), O176,"")))</f>
        <v>tedm:MG-AwardCriterion-hasConstraint-LotGroup-specifiesProcurementCriterion-LotGroup_ND-LotsGroupAwardCriterionParameter</v>
      </c>
      <c r="P174" s="85" t="str">
        <f>IF(TMInput!O174&lt;&gt;"",TMInput!O174,IF(AND($C174=$C175, P175&lt;&gt;""),P175, IF(AND($C174=$C176, P176&lt;&gt;""), P176,"")))</f>
        <v>efac:FieldsPrivacy</v>
      </c>
      <c r="Q174" s="90" t="str">
        <f>IF(TMInput!P174&lt;&gt;"",TMInput!P174,IF(AND($C174=$C175, Q175&lt;&gt;""),Q175, IF(AND($C174=$C176, Q176&lt;&gt;""), Q176,"")))</f>
        <v>..</v>
      </c>
      <c r="R174" s="90" t="str">
        <f>IF(TMInput!Q174&lt;&gt;"", TMInput!Q174, IF(AND(OR($C174&amp;$H174=$C175&amp;$H175, $C174&amp;$I174=$C175&amp;$I175), R175&lt;&gt;""), R175, IF(AND(OR($C174&amp;$H174=$C176&amp;$H176, $C174&amp;$I174=$C176&amp;$I176), R176&lt;&gt;""), R176, IF(AND(OR($C174&amp;$H174=$C177&amp;$H177, $C174&amp;$I174=$C177&amp;$I177), R177&lt;&gt;""), R177, IF(AND(OR($C174&amp;$H174=$C178&amp;$H178, $C174&amp;$I174=$C178&amp;$I178), R178&lt;&gt;""), R178, "")))))</f>
        <v>BT-195(BT-541)-LotsGroup</v>
      </c>
      <c r="S174" s="90" t="str">
        <f>IF(TMInput!R174&lt;&gt;"", TMInput!R174, IF(AND(OR($C174&amp;$H174=$C175&amp;$H175, $C174&amp;$I174=$C175&amp;$I175), S175&lt;&gt;""), S175, IF(AND(OR($C174&amp;$H174=$C176&amp;$H176, $C174&amp;$I174=$C176&amp;$I176), S176&lt;&gt;""), S176, IF(AND(OR($C174&amp;$H174=$C177&amp;$H177, $C174&amp;$I174=$C177&amp;$I177), S177&lt;&gt;""), S177, IF(AND(OR($C174&amp;$H174=$C178&amp;$H178, $C174&amp;$I174=$C178&amp;$I178), S178&lt;&gt;""), S178, "")))))</f>
        <v>The field BT-195(BT-541)-LotsGroup, Unpublished Identifier, specifies information to generate the URI of the masked property</v>
      </c>
      <c r="T174" s="90" t="str">
        <f>IF(TMInput!S174&lt;&gt;"", TMInput!S174, IF(AND(OR($C174&amp;$H174=$C175&amp;$H175, $C174&amp;$I174=$C175&amp;$I175), T175&lt;&gt;""), T175, IF(AND(OR($C174&amp;$H174=$C176&amp;$H176, $C174&amp;$I174=$C176&amp;$I176), T176&lt;&gt;""), T176, IF(AND(OR($C174&amp;$H174=$C177&amp;$H177, $C174&amp;$I174=$C177&amp;$I177), T177&lt;&gt;""), T177, IF(AND(OR($C174&amp;$H174=$C178&amp;$H178, $C174&amp;$I174=$C178&amp;$I178), T178&lt;&gt;""), T178, "")))))</f>
        <v>efbc:FieldIdentifierCode/text() = 'awa-cri-num'</v>
      </c>
      <c r="U174" s="90" t="str">
        <f>IF(TMInput!T174&lt;&gt;"", TMInput!T174, IF(AND($C174=$C175, U175&lt;&gt;""), U175, IF(AND($C174=$C176, U176&lt;&gt;""), U176, IF(AND($C174=$C177, U177&lt;&gt;""), U177, IF(AND($C174=$C178, U178&lt;&gt;""), U178, "")))))</f>
        <v>http://data.europa.eu/m8g/weight&gt;} UNION {?this epo:hasMaskableProperty &lt;http://data.europa.eu/a4g/ontology#hasFixedValue&gt;} UNION {?this epo:hasMaskableProperty &lt;http://data.europa.eu/a4g/ontology#hasThresholdValue</v>
      </c>
      <c r="V174" s="90" t="str">
        <f>IF(TMInput!U174&lt;&gt;"", TMInput!U174, IF(AND($C174=$C175, V175&lt;&gt;""), V175, IF(AND($C174=$C176, V176&lt;&gt;""), V176, IF(AND($C174=$C177, V177&lt;&gt;""), V177, IF(AND($C174=$C178, V178&lt;&gt;""), V178, "")))))</f>
        <v>BT-197(BT-541)-LotsGroup</v>
      </c>
      <c r="W174" s="90" t="str">
        <f>IF(TMInput!V174&lt;&gt;"", TMInput!V174, IF(AND($C174=$C175, W175&lt;&gt;""), W175, IF(AND($C174=$C176, W176&lt;&gt;""), W176, IF(AND($C174=$C177, W177&lt;&gt;""), W177, IF(AND($C174=$C178, W178&lt;&gt;""), W178, "")))))</f>
        <v>In BT-197(BT-541)-LotsGroup, Unpublished Justification Code, we link to the at-voc:non-publication-justification controlled list</v>
      </c>
      <c r="X174" s="90" t="str">
        <f>IF(TMInput!W174&lt;&gt;"", TMInput!W174, IF(AND($C174=$C175, X175&lt;&gt;""), X175, IF(AND($C174=$C176, X176&lt;&gt;""), X176, IF(AND($C174=$C177, X177&lt;&gt;""), X177, IF(AND($C174=$C178, X178&lt;&gt;""), X178, "")))))</f>
        <v>BT-198(BT-541)-LotsGroup</v>
      </c>
      <c r="Y174" s="90" t="str">
        <f>IF(TMInput!X174&lt;&gt;"", TMInput!X174, IF(AND($C174=$C175, Y175&lt;&gt;""), Y175, IF(AND($C174=$C176, Y176&lt;&gt;""), Y176, IF(AND($C174=$C177, Y177&lt;&gt;""), Y177, IF(AND($C174=$C178, Y178&lt;&gt;""), Y178, "")))))</f>
        <v>Unpublished Accessibility Date (Unpublished Access Date below SDK 1.6)</v>
      </c>
      <c r="Z174" s="90" t="str">
        <f>IF(TMInput!Y174&lt;&gt;"", TMInput!Y174, IF(AND($C174=$C175, Z175&lt;&gt;""), Z175, IF(AND($C174=$C176, Z176&lt;&gt;""), Z176, IF(AND($C174=$C177, Z177&lt;&gt;""), Z177, IF(AND($C174=$C178, Z178&lt;&gt;""), Z178, "")))))</f>
        <v>tedm:MG-langString-hasConfidentialityJustification--NonPublishedInformation-ND-LotsGroupAwardCriterionNumberUnpublish</v>
      </c>
      <c r="AA174" s="90" t="str">
        <f>IF(TMInput!Z174&lt;&gt;"", TMInput!Z174, IF(AND($C174=$C175, AA175&lt;&gt;""), AA175, IF(AND($C174=$C176, AA176&lt;&gt;""), AA176, IF(AND($C174=$C177, AA177&lt;&gt;""), AA177, IF(AND($C174=$C178, AA178&lt;&gt;""), AA178, "")))))</f>
        <v/>
      </c>
      <c r="AB174" s="90" t="str">
        <f>IF(TMInput!AA174&lt;&gt;"", TMInput!AA174, IF(AND($C174=$C175, AB175&lt;&gt;""), AB175, IF(AND($C174=$C176, AB176&lt;&gt;""), AB176, IF(AND($C174=$C177, AB177&lt;&gt;""), AB177, IF(AND($C174=$C178, AB178&lt;&gt;""), AB178, "")))))</f>
        <v>BT-196(BT-541)-LotsGroup</v>
      </c>
      <c r="AC174" s="90" t="str">
        <f>IF(TMInput!AB174&lt;&gt;"", TMInput!AB174, IF(AND($C174=$C175, AC175&lt;&gt;""), AC175, IF(AND($C174=$C176, AC176&lt;&gt;""), AC176, IF(AND($C174=$C177, AC177&lt;&gt;""), AC177, IF(AND($C174=$C178, AC178&lt;&gt;""), AC178, "")))))</f>
        <v>Unpublished Justification Description of MG-NonPublishedInformation under ND-LotsGroupAwardCriterionNumberUnpublish</v>
      </c>
      <c r="AD174" s="90" t="str">
        <f>IF(TMInput!AC174&lt;&gt;"", TMInput!AC174, IF(AND($C174=$C175, AD175&lt;&gt;""), AD175, IF(AND($C174=$C176, AD176&lt;&gt;""), AD176, IF(AND($C174=$C177, AD177&lt;&gt;""), AD177, IF(AND($C174=$C178, AD178&lt;&gt;""), AD178, "")))))</f>
        <v>BT-196(BT-541)-LotsGroup-Language</v>
      </c>
      <c r="AE174" s="90" t="str">
        <f>IF(TMInput!AD174&lt;&gt;"", TMInput!AD174, IF(AND($C174=$C175, AE175&lt;&gt;""), AE175, IF(AND($C174=$C176, AE176&lt;&gt;""), AE176, IF(AND($C174=$C177, AE177&lt;&gt;""), AE177, IF(AND($C174=$C178, AE178&lt;&gt;""), AE178, "")))))</f>
        <v>Language of Unpublished Justification Description of MG-NonPublishedInformation under ND-LotsGroupAwardCriterionNumberUnpublish</v>
      </c>
    </row>
    <row r="175">
      <c r="A175" s="85" t="b">
        <f t="shared" si="1"/>
        <v>1</v>
      </c>
      <c r="B175" s="90" t="str">
        <f>IF(AND(TMInput!A175="",$C175&lt;&gt;""),B174,TMInput!A175)</f>
        <v>ND-LotsGroupAwardCriterionWeightNumberUnpublish.rml.ttl</v>
      </c>
      <c r="C175" s="90" t="str">
        <f>TMInput!B175</f>
        <v>tedm:MG-NonPublishedInformation-ND-LotsGroupAwardCriterionWeightNumberUnpublish</v>
      </c>
      <c r="D175" s="85" t="str">
        <f>IF(TMInput!C175&lt;&gt;"", TMInput!C175, IF(AND($C175=$C176, D176&lt;&gt;""), D176, IF(AND($C175=$C177, D177&lt;&gt;""), D177, IF(AND($C175=$C178, D178&lt;&gt;""), D178, IF(AND($C175=$C179, D179&lt;&gt;""), D179, "")))))</f>
        <v>MG-NonPublishedInformation</v>
      </c>
      <c r="E175" s="90" t="str">
        <f>IF(TMInput!D175&lt;&gt;"",TMInput!D175,IF(AND($C175=$C176, E176&lt;&gt;""),E176, IF(AND($C175=$C177, E177&lt;&gt;""), E177,"")))</f>
        <v>ND-LotsGroupAwardCriterionWeightNumberUnpublish</v>
      </c>
      <c r="F175" s="90" t="str">
        <f>IF(TMInput!E175&lt;&gt;"",TMInput!E175,IF(AND($C175=$C176, F176&lt;&gt;""),F176, IF(AND($C175=$C177, F177&lt;&gt;""), F177,"")))</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v>
      </c>
      <c r="G175" s="85" t="str">
        <f>IF(TMInput!F175&lt;&gt;"",TMInput!F175,IF(AND($C175=$C176, G176&lt;&gt;""),G176, IF(AND($C175=$C177, G177&lt;&gt;""), G177,"")))</f>
        <v>efbc:FieldIdentifierCode/text()='awa-cri-num'</v>
      </c>
      <c r="H175" s="87" t="str">
        <f>TMInput!G175</f>
        <v>1.8</v>
      </c>
      <c r="I175" s="87" t="str">
        <f>TMInput!H175</f>
        <v/>
      </c>
      <c r="J175" s="90" t="str">
        <f>IF(TMInput!$A175="",J174,TMInput!I175)</f>
        <v/>
      </c>
      <c r="K175" s="85" t="str">
        <f>IF(TMInput!J175&lt;&gt;"",TMInput!J175,IF(AND($C175=$C176, K176&lt;&gt;""),K176, IF(AND($C175=$C177, K177&lt;&gt;""), K177,"")))</f>
        <v>MG-AwardCriterion-specifiesProcurementCriterion-LotGroup</v>
      </c>
      <c r="L175" s="85" t="str">
        <f>IF(TMInput!K175&lt;&gt;"",TMInput!K175,IF(AND($C175=$C176, L176&lt;&gt;""),L176, IF(AND($C175=$C177, L177&lt;&gt;""), L177,"")))</f>
        <v>ND-LotsGroupAwardWeightCriterionParameter</v>
      </c>
      <c r="M175" s="90" t="str">
        <f>IF(TMInput!L175&lt;&gt;"",TMInput!L175,IF(AND($C175=$C176, M176&lt;&gt;""),M176, IF(AND($C175=$C177, M177&lt;&gt;""), M177,"")))</f>
        <v>ND-LotsGroupAwardCriterionWeightNumberUnpublish (concernsMaskedObject)</v>
      </c>
      <c r="N175" s="90" t="str">
        <f>IF(TMInput!M175&lt;&gt;"",TMInput!M175,IF(AND($C175=$C176, N176&lt;&gt;""),N176, IF(AND($C175=$C177, N177&lt;&gt;""), N177,"")))</f>
        <v>Connection from NonPublishedInformation to AwardCriterion under MG-AwardCriterion-specifiesProcurementCriterion-LotGroup_ND-LotsGroupAwardWeightCriterionParameter</v>
      </c>
      <c r="O175" s="90" t="str">
        <f>IF(TMInput!N175&lt;&gt;"",TMInput!N175,IF(AND($C175=$C176, O176&lt;&gt;""),O176, IF(AND($C175=$C177, O177&lt;&gt;""), O177,"")))</f>
        <v>tedm:MG-AwardCriterion-specifiesProcurementCriterion-LotGroup_ND-LotsGroupAwardWeightCriterionParameter</v>
      </c>
      <c r="P175" s="85" t="str">
        <f>IF(TMInput!O175&lt;&gt;"",TMInput!O175,IF(AND($C175=$C176, P176&lt;&gt;""),P176, IF(AND($C175=$C177, P177&lt;&gt;""), P177,"")))</f>
        <v>efac:FieldsPrivacy</v>
      </c>
      <c r="Q175" s="90" t="str">
        <f>IF(TMInput!P175&lt;&gt;"",TMInput!P175,IF(AND($C175=$C176, Q176&lt;&gt;""),Q176, IF(AND($C175=$C177, Q177&lt;&gt;""), Q177,"")))</f>
        <v>..</v>
      </c>
      <c r="R175" s="90" t="str">
        <f>IF(TMInput!Q175&lt;&gt;"", TMInput!Q175, IF(AND(OR($C175&amp;$H175=$C176&amp;$H176, $C175&amp;$I175=$C176&amp;$I176), R176&lt;&gt;""), R176, IF(AND(OR($C175&amp;$H175=$C177&amp;$H177, $C175&amp;$I175=$C177&amp;$I177), R177&lt;&gt;""), R177, IF(AND(OR($C175&amp;$H175=$C178&amp;$H178, $C175&amp;$I175=$C178&amp;$I178), R178&lt;&gt;""), R178, IF(AND(OR($C175&amp;$H175=$C179&amp;$H179, $C175&amp;$I175=$C179&amp;$I179), R179&lt;&gt;""), R179, "")))))</f>
        <v>BT-195(BT-541)-LotsGroup-Weight</v>
      </c>
      <c r="S175" s="90" t="str">
        <f>IF(TMInput!R175&lt;&gt;"", TMInput!R175, IF(AND(OR($C175&amp;$H175=$C176&amp;$H176, $C175&amp;$I175=$C176&amp;$I176), S176&lt;&gt;""), S176, IF(AND(OR($C175&amp;$H175=$C177&amp;$H177, $C175&amp;$I175=$C177&amp;$I177), S177&lt;&gt;""), S177, IF(AND(OR($C175&amp;$H175=$C178&amp;$H178, $C175&amp;$I175=$C178&amp;$I178), S178&lt;&gt;""), S178, IF(AND(OR($C175&amp;$H175=$C179&amp;$H179, $C175&amp;$I175=$C179&amp;$I179), S179&lt;&gt;""), S179, "")))))</f>
        <v>The field BT-195(BT-541)-LotsGroup-Weight, Unpublished Identifier, specifies information to generate the URI of the masked property</v>
      </c>
      <c r="T175" s="90" t="str">
        <f>IF(TMInput!S175&lt;&gt;"", TMInput!S175, IF(AND(OR($C175&amp;$H175=$C176&amp;$H176, $C175&amp;$I175=$C176&amp;$I176), T176&lt;&gt;""), T176, IF(AND(OR($C175&amp;$H175=$C177&amp;$H177, $C175&amp;$I175=$C177&amp;$I177), T177&lt;&gt;""), T177, IF(AND(OR($C175&amp;$H175=$C178&amp;$H178, $C175&amp;$I175=$C178&amp;$I178), T178&lt;&gt;""), T178, IF(AND(OR($C175&amp;$H175=$C179&amp;$H179, $C175&amp;$I175=$C179&amp;$I179), T179&lt;&gt;""), T179, "")))))</f>
        <v>efbc:FieldIdentifierCode/text() = 'awa-cri-num'</v>
      </c>
      <c r="U175" s="90" t="str">
        <f>IF(TMInput!T175&lt;&gt;"", TMInput!T175, IF(AND($C175=$C176, U176&lt;&gt;""), U176, IF(AND($C175=$C177, U177&lt;&gt;""), U177, IF(AND($C175=$C178, U178&lt;&gt;""), U178, IF(AND($C175=$C179, U179&lt;&gt;""), U179, "")))))</f>
        <v/>
      </c>
      <c r="V175" s="90" t="str">
        <f>IF(TMInput!U175&lt;&gt;"", TMInput!U175, IF(AND($C175=$C176, V176&lt;&gt;""), V176, IF(AND($C175=$C177, V177&lt;&gt;""), V177, IF(AND($C175=$C178, V178&lt;&gt;""), V178, IF(AND($C175=$C179, V179&lt;&gt;""), V179, "")))))</f>
        <v>BT-197(BT-541)-LotsGroup-Weight</v>
      </c>
      <c r="W175" s="90" t="str">
        <f>IF(TMInput!V175&lt;&gt;"", TMInput!V175, IF(AND($C175=$C176, W176&lt;&gt;""), W176, IF(AND($C175=$C177, W177&lt;&gt;""), W177, IF(AND($C175=$C178, W178&lt;&gt;""), W178, IF(AND($C175=$C179, W179&lt;&gt;""), W179, "")))))</f>
        <v>In BT-197(BT-541)-LotsGroup-Weight, Unpublished Justification Code, we link to the at-voc:non-publication-justification controlled list</v>
      </c>
      <c r="X175" s="90" t="str">
        <f>IF(TMInput!W175&lt;&gt;"", TMInput!W175, IF(AND($C175=$C176, X176&lt;&gt;""), X176, IF(AND($C175=$C177, X177&lt;&gt;""), X177, IF(AND($C175=$C178, X178&lt;&gt;""), X178, IF(AND($C175=$C179, X179&lt;&gt;""), X179, "")))))</f>
        <v>BT-198(BT-541)-LotsGroup-Weight</v>
      </c>
      <c r="Y175" s="90" t="str">
        <f>IF(TMInput!X175&lt;&gt;"", TMInput!X175, IF(AND($C175=$C176, Y176&lt;&gt;""), Y176, IF(AND($C175=$C177, Y177&lt;&gt;""), Y177, IF(AND($C175=$C178, Y178&lt;&gt;""), Y178, IF(AND($C175=$C179, Y179&lt;&gt;""), Y179, "")))))</f>
        <v>Unpublished Access Date</v>
      </c>
      <c r="Z175" s="90" t="str">
        <f>IF(TMInput!Y175&lt;&gt;"", TMInput!Y175, IF(AND($C175=$C176, Z176&lt;&gt;""), Z176, IF(AND($C175=$C177, Z177&lt;&gt;""), Z177, IF(AND($C175=$C178, Z178&lt;&gt;""), Z178, IF(AND($C175=$C179, Z179&lt;&gt;""), Z179, "")))))</f>
        <v>tedm:MG-langString-hasConfidentialityJustification--NonPublishedInformation-ND-LotsGroupAwardCriterionWeightNumberUnpublish</v>
      </c>
      <c r="AA175" s="90" t="str">
        <f>IF(TMInput!Z175&lt;&gt;"", TMInput!Z175, IF(AND($C175=$C176, AA176&lt;&gt;""), AA176, IF(AND($C175=$C177, AA177&lt;&gt;""), AA177, IF(AND($C175=$C178, AA178&lt;&gt;""), AA178, IF(AND($C175=$C179, AA179&lt;&gt;""), AA179, "")))))</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v>
      </c>
      <c r="AB175" s="90" t="str">
        <f>IF(TMInput!AA175&lt;&gt;"", TMInput!AA175, IF(AND($C175=$C176, AB176&lt;&gt;""), AB176, IF(AND($C175=$C177, AB177&lt;&gt;""), AB177, IF(AND($C175=$C178, AB178&lt;&gt;""), AB178, IF(AND($C175=$C179, AB179&lt;&gt;""), AB179, "")))))</f>
        <v>BT-196(BT-541)-LotsGroup-Weight</v>
      </c>
      <c r="AC175" s="90" t="str">
        <f>IF(TMInput!AB175&lt;&gt;"", TMInput!AB175, IF(AND($C175=$C176, AC176&lt;&gt;""), AC176, IF(AND($C175=$C177, AC177&lt;&gt;""), AC177, IF(AND($C175=$C178, AC178&lt;&gt;""), AC178, IF(AND($C175=$C179, AC179&lt;&gt;""), AC179, "")))))</f>
        <v>Unpublished Justification Description of MG-NonPublishedInformation under ND-LotsGroupAwardCriterionWeightNumberUnpublish</v>
      </c>
      <c r="AD175" s="90" t="str">
        <f>IF(TMInput!AC175&lt;&gt;"", TMInput!AC175, IF(AND($C175=$C176, AD176&lt;&gt;""), AD176, IF(AND($C175=$C177, AD177&lt;&gt;""), AD177, IF(AND($C175=$C178, AD178&lt;&gt;""), AD178, IF(AND($C175=$C179, AD179&lt;&gt;""), AD179, "")))))</f>
        <v>BT-196(BT-541)-LotsGroup-Weight-Language</v>
      </c>
      <c r="AE175" s="90" t="str">
        <f>IF(TMInput!AD175&lt;&gt;"", TMInput!AD175, IF(AND($C175=$C176, AE176&lt;&gt;""), AE176, IF(AND($C175=$C177, AE177&lt;&gt;""), AE177, IF(AND($C175=$C178, AE178&lt;&gt;""), AE178, IF(AND($C175=$C179, AE179&lt;&gt;""), AE179, "")))))</f>
        <v>Language of Unpublished Justification Description of MG-NonPublishedInformation under ND-LotsGroupAwardCriterionWeightNumberUnpublish</v>
      </c>
    </row>
    <row r="176">
      <c r="A176" s="85" t="b">
        <f t="shared" si="1"/>
        <v>0</v>
      </c>
      <c r="B176" s="90" t="str">
        <f>IF(AND(TMInput!A176="",$C176&lt;&gt;""),B175,TMInput!A176)</f>
        <v>ND-LotsGroupAwardCriterionWeightNumberUnpublish.rml.ttl</v>
      </c>
      <c r="C176" s="90" t="str">
        <f>TMInput!B176</f>
        <v>tedm:MG-NonPublishedInformation-ND-LotsGroupAwardCriterionWeightNumberUnpublish</v>
      </c>
      <c r="D176" s="85" t="str">
        <f>IF(TMInput!C176&lt;&gt;"", TMInput!C176, IF(AND($C176=$C177, D177&lt;&gt;""), D177, IF(AND($C176=$C178, D178&lt;&gt;""), D178, IF(AND($C176=$C179, D179&lt;&gt;""), D179, IF(AND($C176=$C180, D180&lt;&gt;""), D180, "")))))</f>
        <v>MG-NonPublishedInformation</v>
      </c>
      <c r="E176" s="90" t="str">
        <f>IF(TMInput!D176&lt;&gt;"",TMInput!D176,IF(AND($C176=$C177, E177&lt;&gt;""),E177, IF(AND($C176=$C178, E178&lt;&gt;""), E178,"")))</f>
        <v/>
      </c>
      <c r="F176" s="90" t="str">
        <f>IF(TMInput!E176&lt;&gt;"",TMInput!E176,IF(AND($C176=$C177, F177&lt;&gt;""),F177, IF(AND($C176=$C178, F178&lt;&gt;""), F178,"")))</f>
        <v/>
      </c>
      <c r="G176" s="85" t="str">
        <f>IF(TMInput!F176&lt;&gt;"",TMInput!F176,IF(AND($C176=$C177, G177&lt;&gt;""),G177, IF(AND($C176=$C178, G178&lt;&gt;""), G178,"")))</f>
        <v/>
      </c>
      <c r="H176" s="87" t="str">
        <f>TMInput!G176</f>
        <v>1.8</v>
      </c>
      <c r="I176" s="87" t="str">
        <f>TMInput!H176</f>
        <v/>
      </c>
      <c r="J176" s="90" t="str">
        <f>IF(TMInput!$A176="",J175,TMInput!I176)</f>
        <v/>
      </c>
      <c r="K176" s="85" t="str">
        <f>IF(TMInput!J176&lt;&gt;"",TMInput!J176,IF(AND($C176=$C177, K177&lt;&gt;""),K177, IF(AND($C176=$C178, K178&lt;&gt;""), K178,"")))</f>
        <v>MG-AwardCriterion-specifiesProcurementCriterion-LotGroup</v>
      </c>
      <c r="L176" s="85" t="str">
        <f>IF(TMInput!K176&lt;&gt;"",TMInput!K176,IF(AND($C176=$C177, L177&lt;&gt;""),L177, IF(AND($C176=$C178, L178&lt;&gt;""), L178,"")))</f>
        <v>ND-LotsGroupAwardWeightCriterionParameter</v>
      </c>
      <c r="M176" s="90" t="str">
        <f>IF(TMInput!L176&lt;&gt;"",TMInput!L176,IF(AND($C176=$C177, M177&lt;&gt;""),M177, IF(AND($C176=$C178, M178&lt;&gt;""), M178,"")))</f>
        <v>ND-LotsGroupAwardCriterionWeightNumberUnpublish (concernsMaskedObject)</v>
      </c>
      <c r="N176" s="90" t="str">
        <f>IF(TMInput!M176&lt;&gt;"",TMInput!M176,IF(AND($C176=$C177, N177&lt;&gt;""),N177, IF(AND($C176=$C178, N178&lt;&gt;""), N178,"")))</f>
        <v>Connection from NonPublishedInformation to AwardCriterion under MG-AwardCriterion-specifiesProcurementCriterion-LotGroup_ND-LotsGroupAwardWeightCriterionParameter</v>
      </c>
      <c r="O176" s="90" t="str">
        <f>IF(TMInput!N176&lt;&gt;"",TMInput!N176,IF(AND($C176=$C177, O177&lt;&gt;""),O177, IF(AND($C176=$C178, O178&lt;&gt;""), O178,"")))</f>
        <v>tedm:MG-AwardCriterion-specifiesProcurementCriterion-LotGroup_ND-LotsGroupAwardWeightCriterionParameter</v>
      </c>
      <c r="P176" s="85" t="str">
        <f>IF(TMInput!O176&lt;&gt;"",TMInput!O176,IF(AND($C176=$C177, P177&lt;&gt;""),P177, IF(AND($C176=$C178, P178&lt;&gt;""), P178,"")))</f>
        <v>efac:FieldsPrivacy</v>
      </c>
      <c r="Q176" s="90" t="str">
        <f>IF(TMInput!P176&lt;&gt;"",TMInput!P176,IF(AND($C176=$C177, Q177&lt;&gt;""),Q177, IF(AND($C176=$C178, Q178&lt;&gt;""), Q178,"")))</f>
        <v>..</v>
      </c>
      <c r="R176" s="90" t="str">
        <f>IF(TMInput!Q176&lt;&gt;"", TMInput!Q176, IF(AND(OR($C176&amp;$H176=$C177&amp;$H177, $C176&amp;$I176=$C177&amp;$I177), R177&lt;&gt;""), R177, IF(AND(OR($C176&amp;$H176=$C178&amp;$H178, $C176&amp;$I176=$C178&amp;$I178), R178&lt;&gt;""), R178, IF(AND(OR($C176&amp;$H176=$C179&amp;$H179, $C176&amp;$I176=$C179&amp;$I179), R179&lt;&gt;""), R179, IF(AND(OR($C176&amp;$H176=$C180&amp;$H180, $C176&amp;$I176=$C180&amp;$I180), R180&lt;&gt;""), R180, "")))))</f>
        <v>BT-195(BT-541)-LotsGroup-Weight</v>
      </c>
      <c r="S176" s="90" t="str">
        <f>IF(TMInput!R176&lt;&gt;"", TMInput!R176, IF(AND(OR($C176&amp;$H176=$C177&amp;$H177, $C176&amp;$I176=$C177&amp;$I177), S177&lt;&gt;""), S177, IF(AND(OR($C176&amp;$H176=$C178&amp;$H178, $C176&amp;$I176=$C178&amp;$I178), S178&lt;&gt;""), S178, IF(AND(OR($C176&amp;$H176=$C179&amp;$H179, $C176&amp;$I176=$C179&amp;$I179), S179&lt;&gt;""), S179, IF(AND(OR($C176&amp;$H176=$C180&amp;$H180, $C176&amp;$I176=$C180&amp;$I180), S180&lt;&gt;""), S180, "")))))</f>
        <v>The field BT-195(BT-541)-LotsGroup-Weight, Unpublished Identifier, specifies information to generate the URI of the masked property</v>
      </c>
      <c r="T176" s="90" t="str">
        <f>IF(TMInput!S176&lt;&gt;"", TMInput!S176, IF(AND(OR($C176&amp;$H176=$C177&amp;$H177, $C176&amp;$I176=$C177&amp;$I177), T177&lt;&gt;""), T177, IF(AND(OR($C176&amp;$H176=$C178&amp;$H178, $C176&amp;$I176=$C178&amp;$I178), T178&lt;&gt;""), T178, IF(AND(OR($C176&amp;$H176=$C179&amp;$H179, $C176&amp;$I176=$C179&amp;$I179), T179&lt;&gt;""), T179, IF(AND(OR($C176&amp;$H176=$C180&amp;$H180, $C176&amp;$I176=$C180&amp;$I180), T180&lt;&gt;""), T180, "")))))</f>
        <v>efbc:FieldIdentifierCode/text() = 'awa-cri-num'</v>
      </c>
      <c r="U176" s="90" t="str">
        <f>IF(TMInput!T176&lt;&gt;"", TMInput!T176, IF(AND($C176=$C177, U177&lt;&gt;""), U177, IF(AND($C176=$C178, U178&lt;&gt;""), U178, IF(AND($C176=$C179, U179&lt;&gt;""), U179, IF(AND($C176=$C180, U180&lt;&gt;""), U180, "")))))</f>
        <v/>
      </c>
      <c r="V176" s="90" t="str">
        <f>IF(TMInput!U176&lt;&gt;"", TMInput!U176, IF(AND($C176=$C177, V177&lt;&gt;""), V177, IF(AND($C176=$C178, V178&lt;&gt;""), V178, IF(AND($C176=$C179, V179&lt;&gt;""), V179, IF(AND($C176=$C180, V180&lt;&gt;""), V180, "")))))</f>
        <v>BT-197(BT-541)-LotsGroup-Weight</v>
      </c>
      <c r="W176" s="90" t="str">
        <f>IF(TMInput!V176&lt;&gt;"", TMInput!V176, IF(AND($C176=$C177, W177&lt;&gt;""), W177, IF(AND($C176=$C178, W178&lt;&gt;""), W178, IF(AND($C176=$C179, W179&lt;&gt;""), W179, IF(AND($C176=$C180, W180&lt;&gt;""), W180, "")))))</f>
        <v>In BT-197(BT-541)-LotsGroup-Weight, Unpublished Justification Code, we link to the at-voc:non-publication-justification controlled list</v>
      </c>
      <c r="X176" s="90" t="str">
        <f>IF(TMInput!W176&lt;&gt;"", TMInput!W176, IF(AND($C176=$C177, X177&lt;&gt;""), X177, IF(AND($C176=$C178, X178&lt;&gt;""), X178, IF(AND($C176=$C179, X179&lt;&gt;""), X179, IF(AND($C176=$C180, X180&lt;&gt;""), X180, "")))))</f>
        <v>BT-198(BT-541)-LotsGroup-Weight</v>
      </c>
      <c r="Y176" s="90" t="str">
        <f>IF(TMInput!X176&lt;&gt;"", TMInput!X176, IF(AND($C176=$C177, Y177&lt;&gt;""), Y177, IF(AND($C176=$C178, Y178&lt;&gt;""), Y178, IF(AND($C176=$C179, Y179&lt;&gt;""), Y179, IF(AND($C176=$C180, Y180&lt;&gt;""), Y180, "")))))</f>
        <v>Unpublished Access Date</v>
      </c>
      <c r="Z176" s="90" t="str">
        <f>IF(TMInput!Y176&lt;&gt;"", TMInput!Y176, IF(AND($C176=$C177, Z177&lt;&gt;""), Z177, IF(AND($C176=$C178, Z178&lt;&gt;""), Z178, IF(AND($C176=$C179, Z179&lt;&gt;""), Z179, IF(AND($C176=$C180, Z180&lt;&gt;""), Z180, "")))))</f>
        <v>tedm:MG-langString-hasConfidentialityJustification--NonPublishedInformation-ND-LotsGroupAwardCriterionWeightNumberUnpublish</v>
      </c>
      <c r="AA176" s="90" t="str">
        <f>IF(TMInput!Z176&lt;&gt;"", TMInput!Z176, IF(AND($C176=$C177, AA177&lt;&gt;""), AA177, IF(AND($C176=$C178, AA178&lt;&gt;""), AA178, IF(AND($C176=$C179, AA179&lt;&gt;""), AA179, IF(AND($C176=$C180, AA180&lt;&gt;""), AA180, "")))))</f>
        <v/>
      </c>
      <c r="AB176" s="90" t="str">
        <f>IF(TMInput!AA176&lt;&gt;"", TMInput!AA176, IF(AND($C176=$C177, AB177&lt;&gt;""), AB177, IF(AND($C176=$C178, AB178&lt;&gt;""), AB178, IF(AND($C176=$C179, AB179&lt;&gt;""), AB179, IF(AND($C176=$C180, AB180&lt;&gt;""), AB180, "")))))</f>
        <v>BT-196(BT-541)-LotsGroup-Weight</v>
      </c>
      <c r="AC176" s="90" t="str">
        <f>IF(TMInput!AB176&lt;&gt;"", TMInput!AB176, IF(AND($C176=$C177, AC177&lt;&gt;""), AC177, IF(AND($C176=$C178, AC178&lt;&gt;""), AC178, IF(AND($C176=$C179, AC179&lt;&gt;""), AC179, IF(AND($C176=$C180, AC180&lt;&gt;""), AC180, "")))))</f>
        <v>Unpublished Justification Description of MG-NonPublishedInformation under ND-LotsGroupAwardCriterionWeightNumberUnpublish</v>
      </c>
      <c r="AD176" s="90" t="str">
        <f>IF(TMInput!AC176&lt;&gt;"", TMInput!AC176, IF(AND($C176=$C177, AD177&lt;&gt;""), AD177, IF(AND($C176=$C178, AD178&lt;&gt;""), AD178, IF(AND($C176=$C179, AD179&lt;&gt;""), AD179, IF(AND($C176=$C180, AD180&lt;&gt;""), AD180, "")))))</f>
        <v>BT-196(BT-541)-LotsGroup-Weight-Language</v>
      </c>
      <c r="AE176" s="90" t="str">
        <f>IF(TMInput!AD176&lt;&gt;"", TMInput!AD176, IF(AND($C176=$C177, AE177&lt;&gt;""), AE177, IF(AND($C176=$C178, AE178&lt;&gt;""), AE178, IF(AND($C176=$C179, AE179&lt;&gt;""), AE179, IF(AND($C176=$C180, AE180&lt;&gt;""), AE180, "")))))</f>
        <v>Language of Unpublished Justification Description of MG-NonPublishedInformation under ND-LotsGroupAwardCriterionWeightNumberUnpublish</v>
      </c>
    </row>
    <row r="177">
      <c r="A177" s="85" t="b">
        <f t="shared" si="1"/>
        <v>0</v>
      </c>
      <c r="B177" s="90" t="str">
        <f>IF(AND(TMInput!A177="",$C177&lt;&gt;""),B176,TMInput!A177)</f>
        <v>ND-LotsGroupAwardCriterionWeightNumberUnpublish.rml.ttl</v>
      </c>
      <c r="C177" s="90" t="str">
        <f>TMInput!B177</f>
        <v>tedm:MG-NonPublishedInformation-ND-LotsGroupAwardCriterionWeightNumberUnpublish</v>
      </c>
      <c r="D177" s="85" t="str">
        <f>IF(TMInput!C177&lt;&gt;"", TMInput!C177, IF(AND($C177=$C178, D178&lt;&gt;""), D178, IF(AND($C177=$C179, D179&lt;&gt;""), D179, IF(AND($C177=$C180, D180&lt;&gt;""), D180, IF(AND($C177=$C181, D181&lt;&gt;""), D181, "")))))</f>
        <v>MG-NonPublishedInformation</v>
      </c>
      <c r="E177" s="90" t="str">
        <f>IF(TMInput!D177&lt;&gt;"",TMInput!D177,IF(AND($C177=$C178, E178&lt;&gt;""),E178, IF(AND($C177=$C179, E179&lt;&gt;""), E179,"")))</f>
        <v/>
      </c>
      <c r="F177" s="90" t="str">
        <f>IF(TMInput!E177&lt;&gt;"",TMInput!E177,IF(AND($C177=$C178, F178&lt;&gt;""),F178, IF(AND($C177=$C179, F179&lt;&gt;""), F179,"")))</f>
        <v/>
      </c>
      <c r="G177" s="85" t="str">
        <f>IF(TMInput!F177&lt;&gt;"",TMInput!F177,IF(AND($C177=$C178, G178&lt;&gt;""),G178, IF(AND($C177=$C179, G179&lt;&gt;""), G179,"")))</f>
        <v/>
      </c>
      <c r="H177" s="87" t="str">
        <f>TMInput!G177</f>
        <v>1.8</v>
      </c>
      <c r="I177" s="87" t="str">
        <f>TMInput!H177</f>
        <v/>
      </c>
      <c r="J177" s="90" t="str">
        <f>IF(TMInput!$A177="",J176,TMInput!I177)</f>
        <v/>
      </c>
      <c r="K177" s="85" t="str">
        <f>IF(TMInput!J177&lt;&gt;"",TMInput!J177,IF(AND($C177=$C178, K178&lt;&gt;""),K178, IF(AND($C177=$C179, K179&lt;&gt;""), K179,"")))</f>
        <v>MG-AwardCriterion-specifiesProcurementCriterion-LotGroup</v>
      </c>
      <c r="L177" s="85" t="str">
        <f>IF(TMInput!K177&lt;&gt;"",TMInput!K177,IF(AND($C177=$C178, L178&lt;&gt;""),L178, IF(AND($C177=$C179, L179&lt;&gt;""), L179,"")))</f>
        <v>ND-LotsGroupAwardWeightCriterionParameter</v>
      </c>
      <c r="M177" s="90" t="str">
        <f>IF(TMInput!L177&lt;&gt;"",TMInput!L177,IF(AND($C177=$C178, M178&lt;&gt;""),M178, IF(AND($C177=$C179, M179&lt;&gt;""), M179,"")))</f>
        <v>ND-LotsGroupAwardCriterionWeightNumberUnpublish (concernsMaskedObject)</v>
      </c>
      <c r="N177" s="90" t="str">
        <f>IF(TMInput!M177&lt;&gt;"",TMInput!M177,IF(AND($C177=$C178, N178&lt;&gt;""),N178, IF(AND($C177=$C179, N179&lt;&gt;""), N179,"")))</f>
        <v>Connection from NonPublishedInformation to AwardCriterion under MG-AwardCriterion-specifiesProcurementCriterion-LotGroup_ND-LotsGroupAwardWeightCriterionParameter</v>
      </c>
      <c r="O177" s="90" t="str">
        <f>IF(TMInput!N177&lt;&gt;"",TMInput!N177,IF(AND($C177=$C178, O178&lt;&gt;""),O178, IF(AND($C177=$C179, O179&lt;&gt;""), O179,"")))</f>
        <v>tedm:MG-AwardCriterion-specifiesProcurementCriterion-LotGroup_ND-LotsGroupAwardWeightCriterionParameter</v>
      </c>
      <c r="P177" s="85" t="str">
        <f>IF(TMInput!O177&lt;&gt;"",TMInput!O177,IF(AND($C177=$C178, P178&lt;&gt;""),P178, IF(AND($C177=$C179, P179&lt;&gt;""), P179,"")))</f>
        <v>efac:FieldsPrivacy</v>
      </c>
      <c r="Q177" s="90" t="str">
        <f>IF(TMInput!P177&lt;&gt;"",TMInput!P177,IF(AND($C177=$C178, Q178&lt;&gt;""),Q178, IF(AND($C177=$C179, Q179&lt;&gt;""), Q179,"")))</f>
        <v>..</v>
      </c>
      <c r="R177" s="90" t="str">
        <f>IF(TMInput!Q177&lt;&gt;"", TMInput!Q177, IF(AND(OR($C177&amp;$H177=$C178&amp;$H178, $C177&amp;$I177=$C178&amp;$I178), R178&lt;&gt;""), R178, IF(AND(OR($C177&amp;$H177=$C179&amp;$H179, $C177&amp;$I177=$C179&amp;$I179), R179&lt;&gt;""), R179, IF(AND(OR($C177&amp;$H177=$C180&amp;$H180, $C177&amp;$I177=$C180&amp;$I180), R180&lt;&gt;""), R180, IF(AND(OR($C177&amp;$H177=$C181&amp;$H181, $C177&amp;$I177=$C181&amp;$I181), R181&lt;&gt;""), R181, "")))))</f>
        <v>BT-195(BT-541)-LotsGroup-Weight</v>
      </c>
      <c r="S177" s="90" t="str">
        <f>IF(TMInput!R177&lt;&gt;"", TMInput!R177, IF(AND(OR($C177&amp;$H177=$C178&amp;$H178, $C177&amp;$I177=$C178&amp;$I178), S178&lt;&gt;""), S178, IF(AND(OR($C177&amp;$H177=$C179&amp;$H179, $C177&amp;$I177=$C179&amp;$I179), S179&lt;&gt;""), S179, IF(AND(OR($C177&amp;$H177=$C180&amp;$H180, $C177&amp;$I177=$C180&amp;$I180), S180&lt;&gt;""), S180, IF(AND(OR($C177&amp;$H177=$C181&amp;$H181, $C177&amp;$I177=$C181&amp;$I181), S181&lt;&gt;""), S181, "")))))</f>
        <v>The field BT-195(BT-541)-LotsGroup-Weight, Unpublished Identifier, specifies information to generate the URI of the masked property</v>
      </c>
      <c r="T177" s="90" t="str">
        <f>IF(TMInput!S177&lt;&gt;"", TMInput!S177, IF(AND(OR($C177&amp;$H177=$C178&amp;$H178, $C177&amp;$I177=$C178&amp;$I178), T178&lt;&gt;""), T178, IF(AND(OR($C177&amp;$H177=$C179&amp;$H179, $C177&amp;$I177=$C179&amp;$I179), T179&lt;&gt;""), T179, IF(AND(OR($C177&amp;$H177=$C180&amp;$H180, $C177&amp;$I177=$C180&amp;$I180), T180&lt;&gt;""), T180, IF(AND(OR($C177&amp;$H177=$C181&amp;$H181, $C177&amp;$I177=$C181&amp;$I181), T181&lt;&gt;""), T181, "")))))</f>
        <v>efbc:FieldIdentifierCode/text() = 'awa-cri-num'</v>
      </c>
      <c r="U177" s="90" t="str">
        <f>IF(TMInput!T177&lt;&gt;"", TMInput!T177, IF(AND($C177=$C178, U178&lt;&gt;""), U178, IF(AND($C177=$C179, U179&lt;&gt;""), U179, IF(AND($C177=$C180, U180&lt;&gt;""), U180, IF(AND($C177=$C181, U181&lt;&gt;""), U181, "")))))</f>
        <v/>
      </c>
      <c r="V177" s="90" t="str">
        <f>IF(TMInput!U177&lt;&gt;"", TMInput!U177, IF(AND($C177=$C178, V178&lt;&gt;""), V178, IF(AND($C177=$C179, V179&lt;&gt;""), V179, IF(AND($C177=$C180, V180&lt;&gt;""), V180, IF(AND($C177=$C181, V181&lt;&gt;""), V181, "")))))</f>
        <v>BT-197(BT-541)-LotsGroup-Weight</v>
      </c>
      <c r="W177" s="90" t="str">
        <f>IF(TMInput!V177&lt;&gt;"", TMInput!V177, IF(AND($C177=$C178, W178&lt;&gt;""), W178, IF(AND($C177=$C179, W179&lt;&gt;""), W179, IF(AND($C177=$C180, W180&lt;&gt;""), W180, IF(AND($C177=$C181, W181&lt;&gt;""), W181, "")))))</f>
        <v>In BT-197(BT-541)-LotsGroup-Weight, Unpublished Justification Code, we link to the at-voc:non-publication-justification controlled list</v>
      </c>
      <c r="X177" s="90" t="str">
        <f>IF(TMInput!W177&lt;&gt;"", TMInput!W177, IF(AND($C177=$C178, X178&lt;&gt;""), X178, IF(AND($C177=$C179, X179&lt;&gt;""), X179, IF(AND($C177=$C180, X180&lt;&gt;""), X180, IF(AND($C177=$C181, X181&lt;&gt;""), X181, "")))))</f>
        <v>BT-198(BT-541)-LotsGroup-Weight</v>
      </c>
      <c r="Y177" s="90" t="str">
        <f>IF(TMInput!X177&lt;&gt;"", TMInput!X177, IF(AND($C177=$C178, Y178&lt;&gt;""), Y178, IF(AND($C177=$C179, Y179&lt;&gt;""), Y179, IF(AND($C177=$C180, Y180&lt;&gt;""), Y180, IF(AND($C177=$C181, Y181&lt;&gt;""), Y181, "")))))</f>
        <v>Unpublished Access Date</v>
      </c>
      <c r="Z177" s="90" t="str">
        <f>IF(TMInput!Y177&lt;&gt;"", TMInput!Y177, IF(AND($C177=$C178, Z178&lt;&gt;""), Z178, IF(AND($C177=$C179, Z179&lt;&gt;""), Z179, IF(AND($C177=$C180, Z180&lt;&gt;""), Z180, IF(AND($C177=$C181, Z181&lt;&gt;""), Z181, "")))))</f>
        <v>tedm:MG-langString-hasConfidentialityJustification--NonPublishedInformation-ND-LotsGroupAwardCriterionWeightNumberUnpublish</v>
      </c>
      <c r="AA177" s="90" t="str">
        <f>IF(TMInput!Z177&lt;&gt;"", TMInput!Z177, IF(AND($C177=$C178, AA178&lt;&gt;""), AA178, IF(AND($C177=$C179, AA179&lt;&gt;""), AA179, IF(AND($C177=$C180, AA180&lt;&gt;""), AA180, IF(AND($C177=$C181, AA181&lt;&gt;""), AA181, "")))))</f>
        <v/>
      </c>
      <c r="AB177" s="90" t="str">
        <f>IF(TMInput!AA177&lt;&gt;"", TMInput!AA177, IF(AND($C177=$C178, AB178&lt;&gt;""), AB178, IF(AND($C177=$C179, AB179&lt;&gt;""), AB179, IF(AND($C177=$C180, AB180&lt;&gt;""), AB180, IF(AND($C177=$C181, AB181&lt;&gt;""), AB181, "")))))</f>
        <v>BT-196(BT-541)-LotsGroup-Weight</v>
      </c>
      <c r="AC177" s="90" t="str">
        <f>IF(TMInput!AB177&lt;&gt;"", TMInput!AB177, IF(AND($C177=$C178, AC178&lt;&gt;""), AC178, IF(AND($C177=$C179, AC179&lt;&gt;""), AC179, IF(AND($C177=$C180, AC180&lt;&gt;""), AC180, IF(AND($C177=$C181, AC181&lt;&gt;""), AC181, "")))))</f>
        <v>Unpublished Justification Description of MG-NonPublishedInformation under ND-LotsGroupAwardCriterionWeightNumberUnpublish</v>
      </c>
      <c r="AD177" s="90" t="str">
        <f>IF(TMInput!AC177&lt;&gt;"", TMInput!AC177, IF(AND($C177=$C178, AD178&lt;&gt;""), AD178, IF(AND($C177=$C179, AD179&lt;&gt;""), AD179, IF(AND($C177=$C180, AD180&lt;&gt;""), AD180, IF(AND($C177=$C181, AD181&lt;&gt;""), AD181, "")))))</f>
        <v>BT-196(BT-541)-LotsGroup-Weight-Language</v>
      </c>
      <c r="AE177" s="90" t="str">
        <f>IF(TMInput!AD177&lt;&gt;"", TMInput!AD177, IF(AND($C177=$C178, AE178&lt;&gt;""), AE178, IF(AND($C177=$C179, AE179&lt;&gt;""), AE179, IF(AND($C177=$C180, AE180&lt;&gt;""), AE180, IF(AND($C177=$C181, AE181&lt;&gt;""), AE181, "")))))</f>
        <v>Language of Unpublished Justification Description of MG-NonPublishedInformation under ND-LotsGroupAwardCriterionWeightNumberUnpublish</v>
      </c>
    </row>
    <row r="178">
      <c r="A178" s="85" t="b">
        <f t="shared" si="1"/>
        <v>0</v>
      </c>
      <c r="B178" s="90" t="str">
        <f>IF(AND(TMInput!A178="",$C178&lt;&gt;""),B177,TMInput!A178)</f>
        <v>ND-LotsGroupAwardCriterionWeightNumberUnpublish.rml.ttl</v>
      </c>
      <c r="C178" s="90" t="str">
        <f>TMInput!B178</f>
        <v>tedm:MG-NonPublishedInformation-ND-LotsGroupAwardCriterionNumberUnpublish</v>
      </c>
      <c r="D178" s="85" t="str">
        <f>IF(TMInput!C178&lt;&gt;"", TMInput!C178, IF(AND($C178=$C179, D179&lt;&gt;""), D179, IF(AND($C178=$C180, D180&lt;&gt;""), D180, IF(AND($C178=$C181, D181&lt;&gt;""), D181, IF(AND($C178=$C182, D182&lt;&gt;""), D182, "")))))</f>
        <v>MG-NonPublishedInformation</v>
      </c>
      <c r="E178" s="90" t="str">
        <f>IF(TMInput!D178&lt;&gt;"",TMInput!D178,IF(AND($C178=$C179, E179&lt;&gt;""),E179, IF(AND($C178=$C180, E180&lt;&gt;""), E180,"")))</f>
        <v/>
      </c>
      <c r="F178" s="90" t="str">
        <f>IF(TMInput!E178&lt;&gt;"",TMInput!E178,IF(AND($C178=$C179, F179&lt;&gt;""),F179, IF(AND($C178=$C180, F180&lt;&gt;""), F180,"")))</f>
        <v/>
      </c>
      <c r="G178" s="85" t="str">
        <f>IF(TMInput!F178&lt;&gt;"",TMInput!F178,IF(AND($C178=$C179, G179&lt;&gt;""),G179, IF(AND($C178=$C180, G180&lt;&gt;""), G180,"")))</f>
        <v/>
      </c>
      <c r="H178" s="87" t="str">
        <f>TMInput!G178</f>
        <v>1.4</v>
      </c>
      <c r="I178" s="87" t="str">
        <f>TMInput!H178</f>
        <v>1.7</v>
      </c>
      <c r="J178" s="90" t="str">
        <f>IF(TMInput!$A178="",J177,TMInput!I178)</f>
        <v/>
      </c>
      <c r="K178" s="85" t="str">
        <f>IF(TMInput!J178&lt;&gt;"",TMInput!J178,IF(AND($C178=$C179, K179&lt;&gt;""),K179, IF(AND($C178=$C180, K180&lt;&gt;""), K180,"")))</f>
        <v/>
      </c>
      <c r="L178" s="85" t="str">
        <f>IF(TMInput!K178&lt;&gt;"",TMInput!K178,IF(AND($C178=$C179, L179&lt;&gt;""),L179, IF(AND($C178=$C180, L180&lt;&gt;""), L180,"")))</f>
        <v/>
      </c>
      <c r="M178" s="90" t="str">
        <f>IF(TMInput!L178&lt;&gt;"",TMInput!L178,IF(AND($C178=$C179, M179&lt;&gt;""),M179, IF(AND($C178=$C180, M180&lt;&gt;""), M180,"")))</f>
        <v/>
      </c>
      <c r="N178" s="90" t="str">
        <f>IF(TMInput!M178&lt;&gt;"",TMInput!M178,IF(AND($C178=$C179, N179&lt;&gt;""),N179, IF(AND($C178=$C180, N180&lt;&gt;""), N180,"")))</f>
        <v/>
      </c>
      <c r="O178" s="90" t="str">
        <f>IF(TMInput!N178&lt;&gt;"",TMInput!N178,IF(AND($C178=$C179, O179&lt;&gt;""),O179, IF(AND($C178=$C180, O180&lt;&gt;""), O180,"")))</f>
        <v/>
      </c>
      <c r="P178" s="85" t="str">
        <f>IF(TMInput!O178&lt;&gt;"",TMInput!O178,IF(AND($C178=$C179, P179&lt;&gt;""),P179, IF(AND($C178=$C180, P180&lt;&gt;""), P180,"")))</f>
        <v/>
      </c>
      <c r="Q178" s="90" t="str">
        <f>IF(TMInput!P178&lt;&gt;"",TMInput!P178,IF(AND($C178=$C179, Q179&lt;&gt;""),Q179, IF(AND($C178=$C180, Q180&lt;&gt;""), Q180,"")))</f>
        <v/>
      </c>
      <c r="R178" s="90" t="str">
        <f>IF(TMInput!Q178&lt;&gt;"", TMInput!Q178, IF(AND(OR($C178&amp;$H178=$C179&amp;$H179, $C178&amp;$I178=$C179&amp;$I179), R179&lt;&gt;""), R179, IF(AND(OR($C178&amp;$H178=$C180&amp;$H180, $C178&amp;$I178=$C180&amp;$I180), R180&lt;&gt;""), R180, IF(AND(OR($C178&amp;$H178=$C181&amp;$H181, $C178&amp;$I178=$C181&amp;$I181), R181&lt;&gt;""), R181, IF(AND(OR($C178&amp;$H178=$C182&amp;$H182, $C178&amp;$I178=$C182&amp;$I182), R182&lt;&gt;""), R182, "")))))</f>
        <v>BT-195(BT-541)-LotsGroup</v>
      </c>
      <c r="S178" s="90" t="str">
        <f>IF(TMInput!R178&lt;&gt;"", TMInput!R178, IF(AND(OR($C178&amp;$H178=$C179&amp;$H179, $C178&amp;$I178=$C179&amp;$I179), S179&lt;&gt;""), S179, IF(AND(OR($C178&amp;$H178=$C180&amp;$H180, $C178&amp;$I178=$C180&amp;$I180), S180&lt;&gt;""), S180, IF(AND(OR($C178&amp;$H178=$C181&amp;$H181, $C178&amp;$I178=$C181&amp;$I181), S181&lt;&gt;""), S181, IF(AND(OR($C178&amp;$H178=$C182&amp;$H182, $C178&amp;$I178=$C182&amp;$I182), S182&lt;&gt;""), S182, "")))))</f>
        <v>The field BT-195(BT-541)-LotsGroup, Unpublished Identifier, specifies information to generate the URI of the masked property</v>
      </c>
      <c r="T178" s="90" t="str">
        <f>IF(TMInput!S178&lt;&gt;"", TMInput!S178, IF(AND(OR($C178&amp;$H178=$C179&amp;$H179, $C178&amp;$I178=$C179&amp;$I179), T179&lt;&gt;""), T179, IF(AND(OR($C178&amp;$H178=$C180&amp;$H180, $C178&amp;$I178=$C180&amp;$I180), T180&lt;&gt;""), T180, IF(AND(OR($C178&amp;$H178=$C181&amp;$H181, $C178&amp;$I178=$C181&amp;$I181), T181&lt;&gt;""), T181, IF(AND(OR($C178&amp;$H178=$C182&amp;$H182, $C178&amp;$I178=$C182&amp;$I182), T182&lt;&gt;""), T182, "")))))</f>
        <v>efbc:FieldIdentifierCode/text() = 'awa-cri-num'</v>
      </c>
      <c r="U178" s="90" t="str">
        <f>IF(TMInput!T178&lt;&gt;"", TMInput!T178, IF(AND($C178=$C179, U179&lt;&gt;""), U179, IF(AND($C178=$C180, U180&lt;&gt;""), U180, IF(AND($C178=$C181, U181&lt;&gt;""), U181, IF(AND($C178=$C182, U182&lt;&gt;""), U182, "")))))</f>
        <v>http://data.europa.eu/m8g/weight&gt;} UNION {?this epo:hasMaskableProperty &lt;http://data.europa.eu/a4g/ontology#hasFixedValue&gt;} UNION {?this epo:hasMaskableProperty &lt;http://data.europa.eu/a4g/ontology#hasThresholdValue</v>
      </c>
      <c r="V178" s="90" t="str">
        <f>IF(TMInput!U178&lt;&gt;"", TMInput!U178, IF(AND($C178=$C179, V179&lt;&gt;""), V179, IF(AND($C178=$C180, V180&lt;&gt;""), V180, IF(AND($C178=$C181, V181&lt;&gt;""), V181, IF(AND($C178=$C182, V182&lt;&gt;""), V182, "")))))</f>
        <v>BT-197(BT-541)-LotsGroup</v>
      </c>
      <c r="W178" s="90" t="str">
        <f>IF(TMInput!V178&lt;&gt;"", TMInput!V178, IF(AND($C178=$C179, W179&lt;&gt;""), W179, IF(AND($C178=$C180, W180&lt;&gt;""), W180, IF(AND($C178=$C181, W181&lt;&gt;""), W181, IF(AND($C178=$C182, W182&lt;&gt;""), W182, "")))))</f>
        <v>In BT-197(BT-541)-LotsGroup, Unpublished Justification Code, we link to the at-voc:non-publication-justification controlled list</v>
      </c>
      <c r="X178" s="90" t="str">
        <f>IF(TMInput!W178&lt;&gt;"", TMInput!W178, IF(AND($C178=$C179, X179&lt;&gt;""), X179, IF(AND($C178=$C180, X180&lt;&gt;""), X180, IF(AND($C178=$C181, X181&lt;&gt;""), X181, IF(AND($C178=$C182, X182&lt;&gt;""), X182, "")))))</f>
        <v>BT-198(BT-541)-LotsGroup</v>
      </c>
      <c r="Y178" s="90" t="str">
        <f>IF(TMInput!X178&lt;&gt;"", TMInput!X178, IF(AND($C178=$C179, Y179&lt;&gt;""), Y179, IF(AND($C178=$C180, Y180&lt;&gt;""), Y180, IF(AND($C178=$C181, Y181&lt;&gt;""), Y181, IF(AND($C178=$C182, Y182&lt;&gt;""), Y182, "")))))</f>
        <v>Unpublished Accessibility Date (Unpublished Access Date below SDK 1.6)</v>
      </c>
      <c r="Z178" s="90" t="str">
        <f>IF(TMInput!Y178&lt;&gt;"", TMInput!Y178, IF(AND($C178=$C179, Z179&lt;&gt;""), Z179, IF(AND($C178=$C180, Z180&lt;&gt;""), Z180, IF(AND($C178=$C181, Z181&lt;&gt;""), Z181, IF(AND($C178=$C182, Z182&lt;&gt;""), Z182, "")))))</f>
        <v>tedm:MG-langString-hasConfidentialityJustification--NonPublishedInformation-ND-LotsGroupAwardCriterionNumberUnpublish</v>
      </c>
      <c r="AA178" s="90" t="str">
        <f>IF(TMInput!Z178&lt;&gt;"", TMInput!Z178, IF(AND($C178=$C179, AA179&lt;&gt;""), AA179, IF(AND($C178=$C180, AA180&lt;&gt;""), AA180, IF(AND($C178=$C181, AA181&lt;&gt;""), AA181, IF(AND($C178=$C182, AA182&lt;&gt;""), AA182, "")))))</f>
        <v/>
      </c>
      <c r="AB178" s="90" t="str">
        <f>IF(TMInput!AA178&lt;&gt;"", TMInput!AA178, IF(AND($C178=$C179, AB179&lt;&gt;""), AB179, IF(AND($C178=$C180, AB180&lt;&gt;""), AB180, IF(AND($C178=$C181, AB181&lt;&gt;""), AB181, IF(AND($C178=$C182, AB182&lt;&gt;""), AB182, "")))))</f>
        <v>BT-196(BT-541)-LotsGroup</v>
      </c>
      <c r="AC178" s="90" t="str">
        <f>IF(TMInput!AB178&lt;&gt;"", TMInput!AB178, IF(AND($C178=$C179, AC179&lt;&gt;""), AC179, IF(AND($C178=$C180, AC180&lt;&gt;""), AC180, IF(AND($C178=$C181, AC181&lt;&gt;""), AC181, IF(AND($C178=$C182, AC182&lt;&gt;""), AC182, "")))))</f>
        <v>Unpublished Justification Description of MG-NonPublishedInformation under ND-LotsGroupAwardCriterionNumberUnpublish</v>
      </c>
      <c r="AD178" s="90" t="str">
        <f>IF(TMInput!AC178&lt;&gt;"", TMInput!AC178, IF(AND($C178=$C179, AD179&lt;&gt;""), AD179, IF(AND($C178=$C180, AD180&lt;&gt;""), AD180, IF(AND($C178=$C181, AD181&lt;&gt;""), AD181, IF(AND($C178=$C182, AD182&lt;&gt;""), AD182, "")))))</f>
        <v>BT-196(BT-541)-LotsGroup-Language</v>
      </c>
      <c r="AE178" s="90" t="str">
        <f>IF(TMInput!AD178&lt;&gt;"", TMInput!AD178, IF(AND($C178=$C179, AE179&lt;&gt;""), AE179, IF(AND($C178=$C180, AE180&lt;&gt;""), AE180, IF(AND($C178=$C181, AE181&lt;&gt;""), AE181, IF(AND($C178=$C182, AE182&lt;&gt;""), AE182, "")))))</f>
        <v>Language of Unpublished Justification Description of MG-NonPublishedInformation under ND-LotsGroupAwardCriterionNumberUnpublish</v>
      </c>
    </row>
    <row r="179">
      <c r="A179" s="85" t="b">
        <f t="shared" si="1"/>
        <v>0</v>
      </c>
      <c r="B179" s="90" t="str">
        <f>IF(AND(TMInput!A179="",$C179&lt;&gt;""),B178,TMInput!A179)</f>
        <v>ND-LotsGroupAwardCriterionWeightNumberUnpublish.rml.ttl</v>
      </c>
      <c r="C179" s="90" t="str">
        <f>TMInput!B179</f>
        <v>tedm:MG-NonPublishedInformation-ND-LotsGroupAwardCriterionWeightNumberUnpublish</v>
      </c>
      <c r="D179" s="85" t="str">
        <f>IF(TMInput!C179&lt;&gt;"", TMInput!C179, IF(AND($C179=$C180, D180&lt;&gt;""), D180, IF(AND($C179=$C181, D181&lt;&gt;""), D181, IF(AND($C179=$C182, D182&lt;&gt;""), D182, IF(AND($C179=$C183, D183&lt;&gt;""), D183, "")))))</f>
        <v>MG-NonPublishedInformation</v>
      </c>
      <c r="E179" s="90" t="str">
        <f>IF(TMInput!D179&lt;&gt;"",TMInput!D179,IF(AND($C179=$C180, E180&lt;&gt;""),E180, IF(AND($C179=$C181, E181&lt;&gt;""), E181,"")))</f>
        <v/>
      </c>
      <c r="F179" s="90" t="str">
        <f>IF(TMInput!E179&lt;&gt;"",TMInput!E179,IF(AND($C179=$C180, F180&lt;&gt;""),F180, IF(AND($C179=$C181, F181&lt;&gt;""), F181,"")))</f>
        <v/>
      </c>
      <c r="G179" s="85" t="str">
        <f>IF(TMInput!F179&lt;&gt;"",TMInput!F179,IF(AND($C179=$C180, G180&lt;&gt;""),G180, IF(AND($C179=$C181, G181&lt;&gt;""), G181,"")))</f>
        <v/>
      </c>
      <c r="H179" s="87" t="str">
        <f>TMInput!G179</f>
        <v>1.8</v>
      </c>
      <c r="I179" s="87" t="str">
        <f>TMInput!H179</f>
        <v/>
      </c>
      <c r="J179" s="90" t="str">
        <f>IF(TMInput!$A179="",J178,TMInput!I179)</f>
        <v/>
      </c>
      <c r="K179" s="85" t="str">
        <f>IF(TMInput!J179&lt;&gt;"",TMInput!J179,IF(AND($C179=$C180, K180&lt;&gt;""),K180, IF(AND($C179=$C181, K181&lt;&gt;""), K181,"")))</f>
        <v/>
      </c>
      <c r="L179" s="85" t="str">
        <f>IF(TMInput!K179&lt;&gt;"",TMInput!K179,IF(AND($C179=$C180, L180&lt;&gt;""),L180, IF(AND($C179=$C181, L181&lt;&gt;""), L181,"")))</f>
        <v/>
      </c>
      <c r="M179" s="90" t="str">
        <f>IF(TMInput!L179&lt;&gt;"",TMInput!L179,IF(AND($C179=$C180, M180&lt;&gt;""),M180, IF(AND($C179=$C181, M181&lt;&gt;""), M181,"")))</f>
        <v/>
      </c>
      <c r="N179" s="90" t="str">
        <f>IF(TMInput!M179&lt;&gt;"",TMInput!M179,IF(AND($C179=$C180, N180&lt;&gt;""),N180, IF(AND($C179=$C181, N181&lt;&gt;""), N181,"")))</f>
        <v/>
      </c>
      <c r="O179" s="90" t="str">
        <f>IF(TMInput!N179&lt;&gt;"",TMInput!N179,IF(AND($C179=$C180, O180&lt;&gt;""),O180, IF(AND($C179=$C181, O181&lt;&gt;""), O181,"")))</f>
        <v/>
      </c>
      <c r="P179" s="85" t="str">
        <f>IF(TMInput!O179&lt;&gt;"",TMInput!O179,IF(AND($C179=$C180, P180&lt;&gt;""),P180, IF(AND($C179=$C181, P181&lt;&gt;""), P181,"")))</f>
        <v/>
      </c>
      <c r="Q179" s="90" t="str">
        <f>IF(TMInput!P179&lt;&gt;"",TMInput!P179,IF(AND($C179=$C180, Q180&lt;&gt;""),Q180, IF(AND($C179=$C181, Q181&lt;&gt;""), Q181,"")))</f>
        <v/>
      </c>
      <c r="R179" s="90" t="str">
        <f>IF(TMInput!Q179&lt;&gt;"", TMInput!Q179, IF(AND(OR($C179&amp;$H179=$C180&amp;$H180, $C179&amp;$I179=$C180&amp;$I180), R180&lt;&gt;""), R180, IF(AND(OR($C179&amp;$H179=$C181&amp;$H181, $C179&amp;$I179=$C181&amp;$I181), R181&lt;&gt;""), R181, IF(AND(OR($C179&amp;$H179=$C182&amp;$H182, $C179&amp;$I179=$C182&amp;$I182), R182&lt;&gt;""), R182, IF(AND(OR($C179&amp;$H179=$C183&amp;$H183, $C179&amp;$I179=$C183&amp;$I183), R183&lt;&gt;""), R183, "")))))</f>
        <v>BT-195(BT-541)-LotsGroup-Weight</v>
      </c>
      <c r="S179" s="90" t="str">
        <f>IF(TMInput!R179&lt;&gt;"", TMInput!R179, IF(AND(OR($C179&amp;$H179=$C180&amp;$H180, $C179&amp;$I179=$C180&amp;$I180), S180&lt;&gt;""), S180, IF(AND(OR($C179&amp;$H179=$C181&amp;$H181, $C179&amp;$I179=$C181&amp;$I181), S181&lt;&gt;""), S181, IF(AND(OR($C179&amp;$H179=$C182&amp;$H182, $C179&amp;$I179=$C182&amp;$I182), S182&lt;&gt;""), S182, IF(AND(OR($C179&amp;$H179=$C183&amp;$H183, $C179&amp;$I179=$C183&amp;$I183), S183&lt;&gt;""), S183, "")))))</f>
        <v>The field BT-195(BT-541)-LotsGroup-Weight, Unpublished Identifier, specifies information to generate the URI of the masked property</v>
      </c>
      <c r="T179" s="90" t="str">
        <f>IF(TMInput!S179&lt;&gt;"", TMInput!S179, IF(AND(OR($C179&amp;$H179=$C180&amp;$H180, $C179&amp;$I179=$C180&amp;$I180), T180&lt;&gt;""), T180, IF(AND(OR($C179&amp;$H179=$C181&amp;$H181, $C179&amp;$I179=$C181&amp;$I181), T181&lt;&gt;""), T181, IF(AND(OR($C179&amp;$H179=$C182&amp;$H182, $C179&amp;$I179=$C182&amp;$I182), T182&lt;&gt;""), T182, IF(AND(OR($C179&amp;$H179=$C183&amp;$H183, $C179&amp;$I179=$C183&amp;$I183), T183&lt;&gt;""), T183, "")))))</f>
        <v>efbc:FieldIdentifierCode/text() = 'awa-cri-num'</v>
      </c>
      <c r="U179" s="90" t="str">
        <f>IF(TMInput!T179&lt;&gt;"", TMInput!T179, IF(AND($C179=$C180, U180&lt;&gt;""), U180, IF(AND($C179=$C181, U181&lt;&gt;""), U181, IF(AND($C179=$C182, U182&lt;&gt;""), U182, IF(AND($C179=$C183, U183&lt;&gt;""), U183, "")))))</f>
        <v/>
      </c>
      <c r="V179" s="90" t="str">
        <f>IF(TMInput!U179&lt;&gt;"", TMInput!U179, IF(AND($C179=$C180, V180&lt;&gt;""), V180, IF(AND($C179=$C181, V181&lt;&gt;""), V181, IF(AND($C179=$C182, V182&lt;&gt;""), V182, IF(AND($C179=$C183, V183&lt;&gt;""), V183, "")))))</f>
        <v>BT-197(BT-541)-LotsGroup-Weight</v>
      </c>
      <c r="W179" s="90" t="str">
        <f>IF(TMInput!V179&lt;&gt;"", TMInput!V179, IF(AND($C179=$C180, W180&lt;&gt;""), W180, IF(AND($C179=$C181, W181&lt;&gt;""), W181, IF(AND($C179=$C182, W182&lt;&gt;""), W182, IF(AND($C179=$C183, W183&lt;&gt;""), W183, "")))))</f>
        <v>In BT-197(BT-541)-LotsGroup-Weight, Unpublished Justification Code, we link to the at-voc:non-publication-justification controlled list</v>
      </c>
      <c r="X179" s="90" t="str">
        <f>IF(TMInput!W179&lt;&gt;"", TMInput!W179, IF(AND($C179=$C180, X180&lt;&gt;""), X180, IF(AND($C179=$C181, X181&lt;&gt;""), X181, IF(AND($C179=$C182, X182&lt;&gt;""), X182, IF(AND($C179=$C183, X183&lt;&gt;""), X183, "")))))</f>
        <v>BT-198(BT-541)-LotsGroup-Weight</v>
      </c>
      <c r="Y179" s="90" t="str">
        <f>IF(TMInput!X179&lt;&gt;"", TMInput!X179, IF(AND($C179=$C180, Y180&lt;&gt;""), Y180, IF(AND($C179=$C181, Y181&lt;&gt;""), Y181, IF(AND($C179=$C182, Y182&lt;&gt;""), Y182, IF(AND($C179=$C183, Y183&lt;&gt;""), Y183, "")))))</f>
        <v>Unpublished Access Date</v>
      </c>
      <c r="Z179" s="90" t="str">
        <f>IF(TMInput!Y179&lt;&gt;"", TMInput!Y179, IF(AND($C179=$C180, Z180&lt;&gt;""), Z180, IF(AND($C179=$C181, Z181&lt;&gt;""), Z181, IF(AND($C179=$C182, Z182&lt;&gt;""), Z182, IF(AND($C179=$C183, Z183&lt;&gt;""), Z183, "")))))</f>
        <v>tedm:MG-langString-hasConfidentialityJustification--NonPublishedInformation-ND-LotsGroupAwardCriterionWeightNumberUnpublish</v>
      </c>
      <c r="AA179" s="90" t="str">
        <f>IF(TMInput!Z179&lt;&gt;"", TMInput!Z179, IF(AND($C179=$C180, AA180&lt;&gt;""), AA180, IF(AND($C179=$C181, AA181&lt;&gt;""), AA181, IF(AND($C179=$C182, AA182&lt;&gt;""), AA182, IF(AND($C179=$C183, AA183&lt;&gt;""), AA183, "")))))</f>
        <v/>
      </c>
      <c r="AB179" s="90" t="str">
        <f>IF(TMInput!AA179&lt;&gt;"", TMInput!AA179, IF(AND($C179=$C180, AB180&lt;&gt;""), AB180, IF(AND($C179=$C181, AB181&lt;&gt;""), AB181, IF(AND($C179=$C182, AB182&lt;&gt;""), AB182, IF(AND($C179=$C183, AB183&lt;&gt;""), AB183, "")))))</f>
        <v>BT-196(BT-541)-LotsGroup-Weight</v>
      </c>
      <c r="AC179" s="90" t="str">
        <f>IF(TMInput!AB179&lt;&gt;"", TMInput!AB179, IF(AND($C179=$C180, AC180&lt;&gt;""), AC180, IF(AND($C179=$C181, AC181&lt;&gt;""), AC181, IF(AND($C179=$C182, AC182&lt;&gt;""), AC182, IF(AND($C179=$C183, AC183&lt;&gt;""), AC183, "")))))</f>
        <v>Unpublished Justification Description of MG-NonPublishedInformation under ND-LotsGroupAwardCriterionWeightNumberUnpublish</v>
      </c>
      <c r="AD179" s="90" t="str">
        <f>IF(TMInput!AC179&lt;&gt;"", TMInput!AC179, IF(AND($C179=$C180, AD180&lt;&gt;""), AD180, IF(AND($C179=$C181, AD181&lt;&gt;""), AD181, IF(AND($C179=$C182, AD182&lt;&gt;""), AD182, IF(AND($C179=$C183, AD183&lt;&gt;""), AD183, "")))))</f>
        <v>BT-196(BT-541)-LotsGroup-Weight-Language</v>
      </c>
      <c r="AE179" s="90" t="str">
        <f>IF(TMInput!AD179&lt;&gt;"", TMInput!AD179, IF(AND($C179=$C180, AE180&lt;&gt;""), AE180, IF(AND($C179=$C181, AE181&lt;&gt;""), AE181, IF(AND($C179=$C182, AE182&lt;&gt;""), AE182, IF(AND($C179=$C183, AE183&lt;&gt;""), AE183, "")))))</f>
        <v>Language of Unpublished Justification Description of MG-NonPublishedInformation under ND-LotsGroupAwardCriterionWeightNumberUnpublish</v>
      </c>
    </row>
    <row r="180">
      <c r="A180" s="85" t="b">
        <f t="shared" si="1"/>
        <v>0</v>
      </c>
      <c r="B180" s="90" t="str">
        <f>IF(AND(TMInput!A180="",$C180&lt;&gt;""),B179,TMInput!A180)</f>
        <v>ND-LotsGroupAwardCriterionWeightNumberUnpublish.rml.ttl</v>
      </c>
      <c r="C180" s="90" t="str">
        <f>TMInput!B180</f>
        <v>tedm:MG-NonPublishedInformation-ND-LotsGroupAwardCriterionNumberUnpublish</v>
      </c>
      <c r="D180" s="85" t="str">
        <f>IF(TMInput!C180&lt;&gt;"", TMInput!C180, IF(AND($C180=$C181, D181&lt;&gt;""), D181, IF(AND($C180=$C182, D182&lt;&gt;""), D182, IF(AND($C180=$C183, D183&lt;&gt;""), D183, IF(AND($C180=$C184, D184&lt;&gt;""), D184, "")))))</f>
        <v/>
      </c>
      <c r="E180" s="90" t="str">
        <f>IF(TMInput!D180&lt;&gt;"",TMInput!D180,IF(AND($C180=$C181, E181&lt;&gt;""),E181, IF(AND($C180=$C182, E182&lt;&gt;""), E182,"")))</f>
        <v/>
      </c>
      <c r="F180" s="90" t="str">
        <f>IF(TMInput!E180&lt;&gt;"",TMInput!E180,IF(AND($C180=$C181, F181&lt;&gt;""),F181, IF(AND($C180=$C182, F182&lt;&gt;""), F182,"")))</f>
        <v/>
      </c>
      <c r="G180" s="85" t="str">
        <f>IF(TMInput!F180&lt;&gt;"",TMInput!F180,IF(AND($C180=$C181, G181&lt;&gt;""),G181, IF(AND($C180=$C182, G182&lt;&gt;""), G182,"")))</f>
        <v/>
      </c>
      <c r="H180" s="87" t="str">
        <f>TMInput!G180</f>
        <v>1.4</v>
      </c>
      <c r="I180" s="87" t="str">
        <f>TMInput!H180</f>
        <v>1.7</v>
      </c>
      <c r="J180" s="90" t="str">
        <f>IF(TMInput!$A180="",J179,TMInput!I180)</f>
        <v/>
      </c>
      <c r="K180" s="85" t="str">
        <f>IF(TMInput!J180&lt;&gt;"",TMInput!J180,IF(AND($C180=$C181, K181&lt;&gt;""),K181, IF(AND($C180=$C182, K182&lt;&gt;""), K182,"")))</f>
        <v/>
      </c>
      <c r="L180" s="85" t="str">
        <f>IF(TMInput!K180&lt;&gt;"",TMInput!K180,IF(AND($C180=$C181, L181&lt;&gt;""),L181, IF(AND($C180=$C182, L182&lt;&gt;""), L182,"")))</f>
        <v/>
      </c>
      <c r="M180" s="90" t="str">
        <f>IF(TMInput!L180&lt;&gt;"",TMInput!L180,IF(AND($C180=$C181, M181&lt;&gt;""),M181, IF(AND($C180=$C182, M182&lt;&gt;""), M182,"")))</f>
        <v/>
      </c>
      <c r="N180" s="90" t="str">
        <f>IF(TMInput!M180&lt;&gt;"",TMInput!M180,IF(AND($C180=$C181, N181&lt;&gt;""),N181, IF(AND($C180=$C182, N182&lt;&gt;""), N182,"")))</f>
        <v/>
      </c>
      <c r="O180" s="90" t="str">
        <f>IF(TMInput!N180&lt;&gt;"",TMInput!N180,IF(AND($C180=$C181, O181&lt;&gt;""),O181, IF(AND($C180=$C182, O182&lt;&gt;""), O182,"")))</f>
        <v/>
      </c>
      <c r="P180" s="85" t="str">
        <f>IF(TMInput!O180&lt;&gt;"",TMInput!O180,IF(AND($C180=$C181, P181&lt;&gt;""),P181, IF(AND($C180=$C182, P182&lt;&gt;""), P182,"")))</f>
        <v/>
      </c>
      <c r="Q180" s="90" t="str">
        <f>IF(TMInput!P180&lt;&gt;"",TMInput!P180,IF(AND($C180=$C181, Q181&lt;&gt;""),Q181, IF(AND($C180=$C182, Q182&lt;&gt;""), Q182,"")))</f>
        <v/>
      </c>
      <c r="R180" s="90" t="str">
        <f>IF(TMInput!Q180&lt;&gt;"", TMInput!Q180, IF(AND(OR($C180&amp;$H180=$C181&amp;$H181, $C180&amp;$I180=$C181&amp;$I181), R181&lt;&gt;""), R181, IF(AND(OR($C180&amp;$H180=$C182&amp;$H182, $C180&amp;$I180=$C182&amp;$I182), R182&lt;&gt;""), R182, IF(AND(OR($C180&amp;$H180=$C183&amp;$H183, $C180&amp;$I180=$C183&amp;$I183), R183&lt;&gt;""), R183, IF(AND(OR($C180&amp;$H180=$C184&amp;$H184, $C180&amp;$I180=$C184&amp;$I184), R184&lt;&gt;""), R184, "")))))</f>
        <v/>
      </c>
      <c r="S180" s="90" t="str">
        <f>IF(TMInput!R180&lt;&gt;"", TMInput!R180, IF(AND(OR($C180&amp;$H180=$C181&amp;$H181, $C180&amp;$I180=$C181&amp;$I181), S181&lt;&gt;""), S181, IF(AND(OR($C180&amp;$H180=$C182&amp;$H182, $C180&amp;$I180=$C182&amp;$I182), S182&lt;&gt;""), S182, IF(AND(OR($C180&amp;$H180=$C183&amp;$H183, $C180&amp;$I180=$C183&amp;$I183), S183&lt;&gt;""), S183, IF(AND(OR($C180&amp;$H180=$C184&amp;$H184, $C180&amp;$I180=$C184&amp;$I184), S184&lt;&gt;""), S184, "")))))</f>
        <v/>
      </c>
      <c r="T180" s="90" t="str">
        <f>IF(TMInput!S180&lt;&gt;"", TMInput!S180, IF(AND(OR($C180&amp;$H180=$C181&amp;$H181, $C180&amp;$I180=$C181&amp;$I181), T181&lt;&gt;""), T181, IF(AND(OR($C180&amp;$H180=$C182&amp;$H182, $C180&amp;$I180=$C182&amp;$I182), T182&lt;&gt;""), T182, IF(AND(OR($C180&amp;$H180=$C183&amp;$H183, $C180&amp;$I180=$C183&amp;$I183), T183&lt;&gt;""), T183, IF(AND(OR($C180&amp;$H180=$C184&amp;$H184, $C180&amp;$I180=$C184&amp;$I184), T184&lt;&gt;""), T184, "")))))</f>
        <v/>
      </c>
      <c r="U180" s="90" t="str">
        <f>IF(TMInput!T180&lt;&gt;"", TMInput!T180, IF(AND($C180=$C181, U181&lt;&gt;""), U181, IF(AND($C180=$C182, U182&lt;&gt;""), U182, IF(AND($C180=$C183, U183&lt;&gt;""), U183, IF(AND($C180=$C184, U184&lt;&gt;""), U184, "")))))</f>
        <v/>
      </c>
      <c r="V180" s="90" t="str">
        <f>IF(TMInput!U180&lt;&gt;"", TMInput!U180, IF(AND($C180=$C181, V181&lt;&gt;""), V181, IF(AND($C180=$C182, V182&lt;&gt;""), V182, IF(AND($C180=$C183, V183&lt;&gt;""), V183, IF(AND($C180=$C184, V184&lt;&gt;""), V184, "")))))</f>
        <v>BT-197(BT-541)-LotsGroup</v>
      </c>
      <c r="W180" s="90" t="str">
        <f>IF(TMInput!V180&lt;&gt;"", TMInput!V180, IF(AND($C180=$C181, W181&lt;&gt;""), W181, IF(AND($C180=$C182, W182&lt;&gt;""), W182, IF(AND($C180=$C183, W183&lt;&gt;""), W183, IF(AND($C180=$C184, W184&lt;&gt;""), W184, "")))))</f>
        <v>In BT-197(BT-541)-LotsGroup, Unpublished Justification Code, we link to the at-voc:non-publication-justification controlled list</v>
      </c>
      <c r="X180" s="90" t="str">
        <f>IF(TMInput!W180&lt;&gt;"", TMInput!W180, IF(AND($C180=$C181, X181&lt;&gt;""), X181, IF(AND($C180=$C182, X182&lt;&gt;""), X182, IF(AND($C180=$C183, X183&lt;&gt;""), X183, IF(AND($C180=$C184, X184&lt;&gt;""), X184, "")))))</f>
        <v>BT-198(BT-541)-LotsGroup</v>
      </c>
      <c r="Y180" s="90" t="str">
        <f>IF(TMInput!X180&lt;&gt;"", TMInput!X180, IF(AND($C180=$C181, Y181&lt;&gt;""), Y181, IF(AND($C180=$C182, Y182&lt;&gt;""), Y182, IF(AND($C180=$C183, Y183&lt;&gt;""), Y183, IF(AND($C180=$C184, Y184&lt;&gt;""), Y184, "")))))</f>
        <v>Unpublished Accessibility Date (Unpublished Access Date below SDK 1.6)</v>
      </c>
      <c r="Z180" s="90" t="str">
        <f>IF(TMInput!Y180&lt;&gt;"", TMInput!Y180, IF(AND($C180=$C181, Z181&lt;&gt;""), Z181, IF(AND($C180=$C182, Z182&lt;&gt;""), Z182, IF(AND($C180=$C183, Z183&lt;&gt;""), Z183, IF(AND($C180=$C184, Z184&lt;&gt;""), Z184, "")))))</f>
        <v>tedm:MG-langString-hasConfidentialityJustification--NonPublishedInformation-ND-LotsGroupAwardCriterionNumberUnpublish</v>
      </c>
      <c r="AA180" s="90" t="str">
        <f>IF(TMInput!Z180&lt;&gt;"", TMInput!Z180, IF(AND($C180=$C181, AA181&lt;&gt;""), AA181, IF(AND($C180=$C182, AA182&lt;&gt;""), AA182, IF(AND($C180=$C183, AA183&lt;&gt;""), AA183, IF(AND($C180=$C184, AA184&lt;&gt;""), AA184, "")))))</f>
        <v/>
      </c>
      <c r="AB180" s="90" t="str">
        <f>IF(TMInput!AA180&lt;&gt;"", TMInput!AA180, IF(AND($C180=$C181, AB181&lt;&gt;""), AB181, IF(AND($C180=$C182, AB182&lt;&gt;""), AB182, IF(AND($C180=$C183, AB183&lt;&gt;""), AB183, IF(AND($C180=$C184, AB184&lt;&gt;""), AB184, "")))))</f>
        <v>BT-196(BT-541)-LotsGroup</v>
      </c>
      <c r="AC180" s="90" t="str">
        <f>IF(TMInput!AB180&lt;&gt;"", TMInput!AB180, IF(AND($C180=$C181, AC181&lt;&gt;""), AC181, IF(AND($C180=$C182, AC182&lt;&gt;""), AC182, IF(AND($C180=$C183, AC183&lt;&gt;""), AC183, IF(AND($C180=$C184, AC184&lt;&gt;""), AC184, "")))))</f>
        <v>Unpublished Justification Description of MG-NonPublishedInformation under ND-LotsGroupAwardCriterionNumberUnpublish</v>
      </c>
      <c r="AD180" s="90" t="str">
        <f>IF(TMInput!AC180&lt;&gt;"", TMInput!AC180, IF(AND($C180=$C181, AD181&lt;&gt;""), AD181, IF(AND($C180=$C182, AD182&lt;&gt;""), AD182, IF(AND($C180=$C183, AD183&lt;&gt;""), AD183, IF(AND($C180=$C184, AD184&lt;&gt;""), AD184, "")))))</f>
        <v>BT-196(BT-541)-LotsGroup-Language</v>
      </c>
      <c r="AE180" s="90" t="str">
        <f>IF(TMInput!AD180&lt;&gt;"", TMInput!AD180, IF(AND($C180=$C181, AE181&lt;&gt;""), AE181, IF(AND($C180=$C182, AE182&lt;&gt;""), AE182, IF(AND($C180=$C183, AE183&lt;&gt;""), AE183, IF(AND($C180=$C184, AE184&lt;&gt;""), AE184, "")))))</f>
        <v>Language of Unpublished Justification Description of MG-NonPublishedInformation under ND-LotsGroupAwardCriterionNumberUnpublish</v>
      </c>
    </row>
    <row r="181">
      <c r="A181" s="85" t="b">
        <f t="shared" si="1"/>
        <v>0</v>
      </c>
      <c r="B181" s="90" t="str">
        <f>IF(AND(TMInput!A181="",$C181&lt;&gt;""),B180,TMInput!A181)</f>
        <v>ND-LotsGroupAwardCriterionWeightNumberUnpublish.rml.ttl</v>
      </c>
      <c r="C181" s="90" t="str">
        <f>TMInput!B181</f>
        <v>tedm:MG-NonPublishedInformation-ND-LotsGroupAwardCriterionWeightNumberUnpublish</v>
      </c>
      <c r="D181" s="85" t="str">
        <f>IF(TMInput!C181&lt;&gt;"", TMInput!C181, IF(AND($C181=$C182, D182&lt;&gt;""), D182, IF(AND($C181=$C183, D183&lt;&gt;""), D183, IF(AND($C181=$C184, D184&lt;&gt;""), D184, IF(AND($C181=$C185, D185&lt;&gt;""), D185, "")))))</f>
        <v/>
      </c>
      <c r="E181" s="90" t="str">
        <f>IF(TMInput!D181&lt;&gt;"",TMInput!D181,IF(AND($C181=$C182, E182&lt;&gt;""),E182, IF(AND($C181=$C183, E183&lt;&gt;""), E183,"")))</f>
        <v/>
      </c>
      <c r="F181" s="90" t="str">
        <f>IF(TMInput!E181&lt;&gt;"",TMInput!E181,IF(AND($C181=$C182, F182&lt;&gt;""),F182, IF(AND($C181=$C183, F183&lt;&gt;""), F183,"")))</f>
        <v/>
      </c>
      <c r="G181" s="85" t="str">
        <f>IF(TMInput!F181&lt;&gt;"",TMInput!F181,IF(AND($C181=$C182, G182&lt;&gt;""),G182, IF(AND($C181=$C183, G183&lt;&gt;""), G183,"")))</f>
        <v/>
      </c>
      <c r="H181" s="87" t="str">
        <f>TMInput!G181</f>
        <v>1.8</v>
      </c>
      <c r="I181" s="87" t="str">
        <f>TMInput!H181</f>
        <v/>
      </c>
      <c r="J181" s="90" t="str">
        <f>IF(TMInput!$A181="",J180,TMInput!I181)</f>
        <v/>
      </c>
      <c r="K181" s="85" t="str">
        <f>IF(TMInput!J181&lt;&gt;"",TMInput!J181,IF(AND($C181=$C182, K182&lt;&gt;""),K182, IF(AND($C181=$C183, K183&lt;&gt;""), K183,"")))</f>
        <v/>
      </c>
      <c r="L181" s="85" t="str">
        <f>IF(TMInput!K181&lt;&gt;"",TMInput!K181,IF(AND($C181=$C182, L182&lt;&gt;""),L182, IF(AND($C181=$C183, L183&lt;&gt;""), L183,"")))</f>
        <v/>
      </c>
      <c r="M181" s="90" t="str">
        <f>IF(TMInput!L181&lt;&gt;"",TMInput!L181,IF(AND($C181=$C182, M182&lt;&gt;""),M182, IF(AND($C181=$C183, M183&lt;&gt;""), M183,"")))</f>
        <v/>
      </c>
      <c r="N181" s="90" t="str">
        <f>IF(TMInput!M181&lt;&gt;"",TMInput!M181,IF(AND($C181=$C182, N182&lt;&gt;""),N182, IF(AND($C181=$C183, N183&lt;&gt;""), N183,"")))</f>
        <v/>
      </c>
      <c r="O181" s="90" t="str">
        <f>IF(TMInput!N181&lt;&gt;"",TMInput!N181,IF(AND($C181=$C182, O182&lt;&gt;""),O182, IF(AND($C181=$C183, O183&lt;&gt;""), O183,"")))</f>
        <v/>
      </c>
      <c r="P181" s="85" t="str">
        <f>IF(TMInput!O181&lt;&gt;"",TMInput!O181,IF(AND($C181=$C182, P182&lt;&gt;""),P182, IF(AND($C181=$C183, P183&lt;&gt;""), P183,"")))</f>
        <v/>
      </c>
      <c r="Q181" s="90" t="str">
        <f>IF(TMInput!P181&lt;&gt;"",TMInput!P181,IF(AND($C181=$C182, Q182&lt;&gt;""),Q182, IF(AND($C181=$C183, Q183&lt;&gt;""), Q183,"")))</f>
        <v/>
      </c>
      <c r="R181" s="90" t="str">
        <f>IF(TMInput!Q181&lt;&gt;"", TMInput!Q181, IF(AND(OR($C181&amp;$H181=$C182&amp;$H182, $C181&amp;$I181=$C182&amp;$I182), R182&lt;&gt;""), R182, IF(AND(OR($C181&amp;$H181=$C183&amp;$H183, $C181&amp;$I181=$C183&amp;$I183), R183&lt;&gt;""), R183, IF(AND(OR($C181&amp;$H181=$C184&amp;$H184, $C181&amp;$I181=$C184&amp;$I184), R184&lt;&gt;""), R184, IF(AND(OR($C181&amp;$H181=$C185&amp;$H185, $C181&amp;$I181=$C185&amp;$I185), R185&lt;&gt;""), R185, "")))))</f>
        <v/>
      </c>
      <c r="S181" s="90" t="str">
        <f>IF(TMInput!R181&lt;&gt;"", TMInput!R181, IF(AND(OR($C181&amp;$H181=$C182&amp;$H182, $C181&amp;$I181=$C182&amp;$I182), S182&lt;&gt;""), S182, IF(AND(OR($C181&amp;$H181=$C183&amp;$H183, $C181&amp;$I181=$C183&amp;$I183), S183&lt;&gt;""), S183, IF(AND(OR($C181&amp;$H181=$C184&amp;$H184, $C181&amp;$I181=$C184&amp;$I184), S184&lt;&gt;""), S184, IF(AND(OR($C181&amp;$H181=$C185&amp;$H185, $C181&amp;$I181=$C185&amp;$I185), S185&lt;&gt;""), S185, "")))))</f>
        <v/>
      </c>
      <c r="T181" s="90" t="str">
        <f>IF(TMInput!S181&lt;&gt;"", TMInput!S181, IF(AND(OR($C181&amp;$H181=$C182&amp;$H182, $C181&amp;$I181=$C182&amp;$I182), T182&lt;&gt;""), T182, IF(AND(OR($C181&amp;$H181=$C183&amp;$H183, $C181&amp;$I181=$C183&amp;$I183), T183&lt;&gt;""), T183, IF(AND(OR($C181&amp;$H181=$C184&amp;$H184, $C181&amp;$I181=$C184&amp;$I184), T184&lt;&gt;""), T184, IF(AND(OR($C181&amp;$H181=$C185&amp;$H185, $C181&amp;$I181=$C185&amp;$I185), T185&lt;&gt;""), T185, "")))))</f>
        <v/>
      </c>
      <c r="U181" s="90" t="str">
        <f>IF(TMInput!T181&lt;&gt;"", TMInput!T181, IF(AND($C181=$C182, U182&lt;&gt;""), U182, IF(AND($C181=$C183, U183&lt;&gt;""), U183, IF(AND($C181=$C184, U184&lt;&gt;""), U184, IF(AND($C181=$C185, U185&lt;&gt;""), U185, "")))))</f>
        <v/>
      </c>
      <c r="V181" s="90" t="str">
        <f>IF(TMInput!U181&lt;&gt;"", TMInput!U181, IF(AND($C181=$C182, V182&lt;&gt;""), V182, IF(AND($C181=$C183, V183&lt;&gt;""), V183, IF(AND($C181=$C184, V184&lt;&gt;""), V184, IF(AND($C181=$C185, V185&lt;&gt;""), V185, "")))))</f>
        <v>BT-197(BT-541)-LotsGroup-Weight</v>
      </c>
      <c r="W181" s="90" t="str">
        <f>IF(TMInput!V181&lt;&gt;"", TMInput!V181, IF(AND($C181=$C182, W182&lt;&gt;""), W182, IF(AND($C181=$C183, W183&lt;&gt;""), W183, IF(AND($C181=$C184, W184&lt;&gt;""), W184, IF(AND($C181=$C185, W185&lt;&gt;""), W185, "")))))</f>
        <v>In BT-197(BT-541)-LotsGroup-Weight, Unpublished Justification Code, we link to the at-voc:non-publication-justification controlled list</v>
      </c>
      <c r="X181" s="90" t="str">
        <f>IF(TMInput!W181&lt;&gt;"", TMInput!W181, IF(AND($C181=$C182, X182&lt;&gt;""), X182, IF(AND($C181=$C183, X183&lt;&gt;""), X183, IF(AND($C181=$C184, X184&lt;&gt;""), X184, IF(AND($C181=$C185, X185&lt;&gt;""), X185, "")))))</f>
        <v>BT-198(BT-541)-LotsGroup-Weight</v>
      </c>
      <c r="Y181" s="90" t="str">
        <f>IF(TMInput!X181&lt;&gt;"", TMInput!X181, IF(AND($C181=$C182, Y182&lt;&gt;""), Y182, IF(AND($C181=$C183, Y183&lt;&gt;""), Y183, IF(AND($C181=$C184, Y184&lt;&gt;""), Y184, IF(AND($C181=$C185, Y185&lt;&gt;""), Y185, "")))))</f>
        <v>Unpublished Access Date</v>
      </c>
      <c r="Z181" s="90" t="str">
        <f>IF(TMInput!Y181&lt;&gt;"", TMInput!Y181, IF(AND($C181=$C182, Z182&lt;&gt;""), Z182, IF(AND($C181=$C183, Z183&lt;&gt;""), Z183, IF(AND($C181=$C184, Z184&lt;&gt;""), Z184, IF(AND($C181=$C185, Z185&lt;&gt;""), Z185, "")))))</f>
        <v>tedm:MG-langString-hasConfidentialityJustification--NonPublishedInformation-ND-LotsGroupAwardCriterionWeightNumberUnpublish</v>
      </c>
      <c r="AA181" s="90" t="str">
        <f>IF(TMInput!Z181&lt;&gt;"", TMInput!Z181, IF(AND($C181=$C182, AA182&lt;&gt;""), AA182, IF(AND($C181=$C183, AA183&lt;&gt;""), AA183, IF(AND($C181=$C184, AA184&lt;&gt;""), AA184, IF(AND($C181=$C185, AA185&lt;&gt;""), AA185, "")))))</f>
        <v/>
      </c>
      <c r="AB181" s="90" t="str">
        <f>IF(TMInput!AA181&lt;&gt;"", TMInput!AA181, IF(AND($C181=$C182, AB182&lt;&gt;""), AB182, IF(AND($C181=$C183, AB183&lt;&gt;""), AB183, IF(AND($C181=$C184, AB184&lt;&gt;""), AB184, IF(AND($C181=$C185, AB185&lt;&gt;""), AB185, "")))))</f>
        <v>BT-196(BT-541)-LotsGroup-Weight</v>
      </c>
      <c r="AC181" s="90" t="str">
        <f>IF(TMInput!AB181&lt;&gt;"", TMInput!AB181, IF(AND($C181=$C182, AC182&lt;&gt;""), AC182, IF(AND($C181=$C183, AC183&lt;&gt;""), AC183, IF(AND($C181=$C184, AC184&lt;&gt;""), AC184, IF(AND($C181=$C185, AC185&lt;&gt;""), AC185, "")))))</f>
        <v>Unpublished Justification Description of MG-NonPublishedInformation under ND-LotsGroupAwardCriterionWeightNumberUnpublish</v>
      </c>
      <c r="AD181" s="90" t="str">
        <f>IF(TMInput!AC181&lt;&gt;"", TMInput!AC181, IF(AND($C181=$C182, AD182&lt;&gt;""), AD182, IF(AND($C181=$C183, AD183&lt;&gt;""), AD183, IF(AND($C181=$C184, AD184&lt;&gt;""), AD184, IF(AND($C181=$C185, AD185&lt;&gt;""), AD185, "")))))</f>
        <v>BT-196(BT-541)-LotsGroup-Weight-Language</v>
      </c>
      <c r="AE181" s="90" t="str">
        <f>IF(TMInput!AD181&lt;&gt;"", TMInput!AD181, IF(AND($C181=$C182, AE182&lt;&gt;""), AE182, IF(AND($C181=$C183, AE183&lt;&gt;""), AE183, IF(AND($C181=$C184, AE184&lt;&gt;""), AE184, IF(AND($C181=$C185, AE185&lt;&gt;""), AE185, "")))))</f>
        <v>Language of Unpublished Justification Description of MG-NonPublishedInformation under ND-LotsGroupAwardCriterionWeightNumberUnpublish</v>
      </c>
    </row>
    <row r="182">
      <c r="A182" s="85" t="b">
        <f t="shared" si="1"/>
        <v>0</v>
      </c>
      <c r="B182" s="90" t="str">
        <f>IF(AND(TMInput!A182="",$C182&lt;&gt;""),B181,TMInput!A182)</f>
        <v>ND-LotsGroupAwardCriterionWeightNumberUnpublish.rml.ttl</v>
      </c>
      <c r="C182" s="90" t="str">
        <f>TMInput!B182</f>
        <v>tedm:MG-NonPublishedInformation-ND-LotsGroupAwardCriterionNumberUnpublish</v>
      </c>
      <c r="D182" s="85" t="str">
        <f>IF(TMInput!C182&lt;&gt;"", TMInput!C182, IF(AND($C182=$C183, D183&lt;&gt;""), D183, IF(AND($C182=$C184, D184&lt;&gt;""), D184, IF(AND($C182=$C185, D185&lt;&gt;""), D185, IF(AND($C182=$C186, D186&lt;&gt;""), D186, "")))))</f>
        <v/>
      </c>
      <c r="E182" s="90" t="str">
        <f>IF(TMInput!D182&lt;&gt;"",TMInput!D182,IF(AND($C182=$C183, E183&lt;&gt;""),E183, IF(AND($C182=$C184, E184&lt;&gt;""), E184,"")))</f>
        <v/>
      </c>
      <c r="F182" s="90" t="str">
        <f>IF(TMInput!E182&lt;&gt;"",TMInput!E182,IF(AND($C182=$C183, F183&lt;&gt;""),F183, IF(AND($C182=$C184, F184&lt;&gt;""), F184,"")))</f>
        <v/>
      </c>
      <c r="G182" s="85" t="str">
        <f>IF(TMInput!F182&lt;&gt;"",TMInput!F182,IF(AND($C182=$C183, G183&lt;&gt;""),G183, IF(AND($C182=$C184, G184&lt;&gt;""), G184,"")))</f>
        <v/>
      </c>
      <c r="H182" s="87" t="str">
        <f>TMInput!G182</f>
        <v>1.4</v>
      </c>
      <c r="I182" s="87" t="str">
        <f>TMInput!H182</f>
        <v>1.7</v>
      </c>
      <c r="J182" s="90" t="str">
        <f>IF(TMInput!$A182="",J181,TMInput!I182)</f>
        <v/>
      </c>
      <c r="K182" s="85" t="str">
        <f>IF(TMInput!J182&lt;&gt;"",TMInput!J182,IF(AND($C182=$C183, K183&lt;&gt;""),K183, IF(AND($C182=$C184, K184&lt;&gt;""), K184,"")))</f>
        <v/>
      </c>
      <c r="L182" s="85" t="str">
        <f>IF(TMInput!K182&lt;&gt;"",TMInput!K182,IF(AND($C182=$C183, L183&lt;&gt;""),L183, IF(AND($C182=$C184, L184&lt;&gt;""), L184,"")))</f>
        <v/>
      </c>
      <c r="M182" s="90" t="str">
        <f>IF(TMInput!L182&lt;&gt;"",TMInput!L182,IF(AND($C182=$C183, M183&lt;&gt;""),M183, IF(AND($C182=$C184, M184&lt;&gt;""), M184,"")))</f>
        <v/>
      </c>
      <c r="N182" s="90" t="str">
        <f>IF(TMInput!M182&lt;&gt;"",TMInput!M182,IF(AND($C182=$C183, N183&lt;&gt;""),N183, IF(AND($C182=$C184, N184&lt;&gt;""), N184,"")))</f>
        <v/>
      </c>
      <c r="O182" s="90" t="str">
        <f>IF(TMInput!N182&lt;&gt;"",TMInput!N182,IF(AND($C182=$C183, O183&lt;&gt;""),O183, IF(AND($C182=$C184, O184&lt;&gt;""), O184,"")))</f>
        <v/>
      </c>
      <c r="P182" s="85" t="str">
        <f>IF(TMInput!O182&lt;&gt;"",TMInput!O182,IF(AND($C182=$C183, P183&lt;&gt;""),P183, IF(AND($C182=$C184, P184&lt;&gt;""), P184,"")))</f>
        <v/>
      </c>
      <c r="Q182" s="90" t="str">
        <f>IF(TMInput!P182&lt;&gt;"",TMInput!P182,IF(AND($C182=$C183, Q183&lt;&gt;""),Q183, IF(AND($C182=$C184, Q184&lt;&gt;""), Q184,"")))</f>
        <v/>
      </c>
      <c r="R182" s="90" t="str">
        <f>IF(TMInput!Q182&lt;&gt;"", TMInput!Q182, IF(AND(OR($C182&amp;$H182=$C183&amp;$H183, $C182&amp;$I182=$C183&amp;$I183), R183&lt;&gt;""), R183, IF(AND(OR($C182&amp;$H182=$C184&amp;$H184, $C182&amp;$I182=$C184&amp;$I184), R184&lt;&gt;""), R184, IF(AND(OR($C182&amp;$H182=$C185&amp;$H185, $C182&amp;$I182=$C185&amp;$I185), R185&lt;&gt;""), R185, IF(AND(OR($C182&amp;$H182=$C186&amp;$H186, $C182&amp;$I182=$C186&amp;$I186), R186&lt;&gt;""), R186, "")))))</f>
        <v/>
      </c>
      <c r="S182" s="90" t="str">
        <f>IF(TMInput!R182&lt;&gt;"", TMInput!R182, IF(AND(OR($C182&amp;$H182=$C183&amp;$H183, $C182&amp;$I182=$C183&amp;$I183), S183&lt;&gt;""), S183, IF(AND(OR($C182&amp;$H182=$C184&amp;$H184, $C182&amp;$I182=$C184&amp;$I184), S184&lt;&gt;""), S184, IF(AND(OR($C182&amp;$H182=$C185&amp;$H185, $C182&amp;$I182=$C185&amp;$I185), S185&lt;&gt;""), S185, IF(AND(OR($C182&amp;$H182=$C186&amp;$H186, $C182&amp;$I182=$C186&amp;$I186), S186&lt;&gt;""), S186, "")))))</f>
        <v/>
      </c>
      <c r="T182" s="90" t="str">
        <f>IF(TMInput!S182&lt;&gt;"", TMInput!S182, IF(AND(OR($C182&amp;$H182=$C183&amp;$H183, $C182&amp;$I182=$C183&amp;$I183), T183&lt;&gt;""), T183, IF(AND(OR($C182&amp;$H182=$C184&amp;$H184, $C182&amp;$I182=$C184&amp;$I184), T184&lt;&gt;""), T184, IF(AND(OR($C182&amp;$H182=$C185&amp;$H185, $C182&amp;$I182=$C185&amp;$I185), T185&lt;&gt;""), T185, IF(AND(OR($C182&amp;$H182=$C186&amp;$H186, $C182&amp;$I182=$C186&amp;$I186), T186&lt;&gt;""), T186, "")))))</f>
        <v/>
      </c>
      <c r="U182" s="90" t="str">
        <f>IF(TMInput!T182&lt;&gt;"", TMInput!T182, IF(AND($C182=$C183, U183&lt;&gt;""), U183, IF(AND($C182=$C184, U184&lt;&gt;""), U184, IF(AND($C182=$C185, U185&lt;&gt;""), U185, IF(AND($C182=$C186, U186&lt;&gt;""), U186, "")))))</f>
        <v/>
      </c>
      <c r="V182" s="90" t="str">
        <f>IF(TMInput!U182&lt;&gt;"", TMInput!U182, IF(AND($C182=$C183, V183&lt;&gt;""), V183, IF(AND($C182=$C184, V184&lt;&gt;""), V184, IF(AND($C182=$C185, V185&lt;&gt;""), V185, IF(AND($C182=$C186, V186&lt;&gt;""), V186, "")))))</f>
        <v>BT-197(BT-541)-LotsGroup</v>
      </c>
      <c r="W182" s="90" t="str">
        <f>IF(TMInput!V182&lt;&gt;"", TMInput!V182, IF(AND($C182=$C183, W183&lt;&gt;""), W183, IF(AND($C182=$C184, W184&lt;&gt;""), W184, IF(AND($C182=$C185, W185&lt;&gt;""), W185, IF(AND($C182=$C186, W186&lt;&gt;""), W186, "")))))</f>
        <v>In BT-197(BT-541)-LotsGroup, Unpublished Justification Code, we link to the at-voc:non-publication-justification controlled list</v>
      </c>
      <c r="X182" s="90" t="str">
        <f>IF(TMInput!W182&lt;&gt;"", TMInput!W182, IF(AND($C182=$C183, X183&lt;&gt;""), X183, IF(AND($C182=$C184, X184&lt;&gt;""), X184, IF(AND($C182=$C185, X185&lt;&gt;""), X185, IF(AND($C182=$C186, X186&lt;&gt;""), X186, "")))))</f>
        <v>BT-198(BT-541)-LotsGroup</v>
      </c>
      <c r="Y182" s="90" t="str">
        <f>IF(TMInput!X182&lt;&gt;"", TMInput!X182, IF(AND($C182=$C183, Y183&lt;&gt;""), Y183, IF(AND($C182=$C184, Y184&lt;&gt;""), Y184, IF(AND($C182=$C185, Y185&lt;&gt;""), Y185, IF(AND($C182=$C186, Y186&lt;&gt;""), Y186, "")))))</f>
        <v>Unpublished Accessibility Date (Unpublished Access Date below SDK 1.6)</v>
      </c>
      <c r="Z182" s="90" t="str">
        <f>IF(TMInput!Y182&lt;&gt;"", TMInput!Y182, IF(AND($C182=$C183, Z183&lt;&gt;""), Z183, IF(AND($C182=$C184, Z184&lt;&gt;""), Z184, IF(AND($C182=$C185, Z185&lt;&gt;""), Z185, IF(AND($C182=$C186, Z186&lt;&gt;""), Z186, "")))))</f>
        <v>tedm:MG-langString-hasConfidentialityJustification--NonPublishedInformation-ND-LotsGroupAwardCriterionNumberUnpublish</v>
      </c>
      <c r="AA182" s="90" t="str">
        <f>IF(TMInput!Z182&lt;&gt;"", TMInput!Z182, IF(AND($C182=$C183, AA183&lt;&gt;""), AA183, IF(AND($C182=$C184, AA184&lt;&gt;""), AA184, IF(AND($C182=$C185, AA185&lt;&gt;""), AA185, IF(AND($C182=$C186, AA186&lt;&gt;""), AA186, "")))))</f>
        <v/>
      </c>
      <c r="AB182" s="90" t="str">
        <f>IF(TMInput!AA182&lt;&gt;"", TMInput!AA182, IF(AND($C182=$C183, AB183&lt;&gt;""), AB183, IF(AND($C182=$C184, AB184&lt;&gt;""), AB184, IF(AND($C182=$C185, AB185&lt;&gt;""), AB185, IF(AND($C182=$C186, AB186&lt;&gt;""), AB186, "")))))</f>
        <v/>
      </c>
      <c r="AC182" s="90" t="str">
        <f>IF(TMInput!AB182&lt;&gt;"", TMInput!AB182, IF(AND($C182=$C183, AC183&lt;&gt;""), AC183, IF(AND($C182=$C184, AC184&lt;&gt;""), AC184, IF(AND($C182=$C185, AC185&lt;&gt;""), AC185, IF(AND($C182=$C186, AC186&lt;&gt;""), AC186, "")))))</f>
        <v/>
      </c>
      <c r="AD182" s="90" t="str">
        <f>IF(TMInput!AC182&lt;&gt;"", TMInput!AC182, IF(AND($C182=$C183, AD183&lt;&gt;""), AD183, IF(AND($C182=$C184, AD184&lt;&gt;""), AD184, IF(AND($C182=$C185, AD185&lt;&gt;""), AD185, IF(AND($C182=$C186, AD186&lt;&gt;""), AD186, "")))))</f>
        <v/>
      </c>
      <c r="AE182" s="90" t="str">
        <f>IF(TMInput!AD182&lt;&gt;"", TMInput!AD182, IF(AND($C182=$C183, AE183&lt;&gt;""), AE183, IF(AND($C182=$C184, AE184&lt;&gt;""), AE184, IF(AND($C182=$C185, AE185&lt;&gt;""), AE185, IF(AND($C182=$C186, AE186&lt;&gt;""), AE186, "")))))</f>
        <v/>
      </c>
    </row>
    <row r="183">
      <c r="A183" s="85" t="b">
        <f t="shared" si="1"/>
        <v>0</v>
      </c>
      <c r="B183" s="90" t="str">
        <f>IF(AND(TMInput!A183="",$C183&lt;&gt;""),B182,TMInput!A183)</f>
        <v>ND-LotsGroupAwardCriterionWeightNumberUnpublish.rml.ttl</v>
      </c>
      <c r="C183" s="90" t="str">
        <f>TMInput!B183</f>
        <v>tedm:MG-NonPublishedInformation-ND-LotsGroupAwardCriterionWeightNumberUnpublish</v>
      </c>
      <c r="D183" s="85" t="str">
        <f>IF(TMInput!C183&lt;&gt;"", TMInput!C183, IF(AND($C183=$C184, D184&lt;&gt;""), D184, IF(AND($C183=$C185, D185&lt;&gt;""), D185, IF(AND($C183=$C186, D186&lt;&gt;""), D186, IF(AND($C183=$C187, D187&lt;&gt;""), D187, "")))))</f>
        <v/>
      </c>
      <c r="E183" s="90" t="str">
        <f>IF(TMInput!D183&lt;&gt;"",TMInput!D183,IF(AND($C183=$C184, E184&lt;&gt;""),E184, IF(AND($C183=$C185, E185&lt;&gt;""), E185,"")))</f>
        <v/>
      </c>
      <c r="F183" s="90" t="str">
        <f>IF(TMInput!E183&lt;&gt;"",TMInput!E183,IF(AND($C183=$C184, F184&lt;&gt;""),F184, IF(AND($C183=$C185, F185&lt;&gt;""), F185,"")))</f>
        <v/>
      </c>
      <c r="G183" s="85" t="str">
        <f>IF(TMInput!F183&lt;&gt;"",TMInput!F183,IF(AND($C183=$C184, G184&lt;&gt;""),G184, IF(AND($C183=$C185, G185&lt;&gt;""), G185,"")))</f>
        <v/>
      </c>
      <c r="H183" s="87" t="str">
        <f>TMInput!G183</f>
        <v>1.8</v>
      </c>
      <c r="I183" s="87" t="str">
        <f>TMInput!H183</f>
        <v/>
      </c>
      <c r="J183" s="90" t="str">
        <f>IF(TMInput!$A183="",J182,TMInput!I183)</f>
        <v/>
      </c>
      <c r="K183" s="85" t="str">
        <f>IF(TMInput!J183&lt;&gt;"",TMInput!J183,IF(AND($C183=$C184, K184&lt;&gt;""),K184, IF(AND($C183=$C185, K185&lt;&gt;""), K185,"")))</f>
        <v/>
      </c>
      <c r="L183" s="85" t="str">
        <f>IF(TMInput!K183&lt;&gt;"",TMInput!K183,IF(AND($C183=$C184, L184&lt;&gt;""),L184, IF(AND($C183=$C185, L185&lt;&gt;""), L185,"")))</f>
        <v/>
      </c>
      <c r="M183" s="90" t="str">
        <f>IF(TMInput!L183&lt;&gt;"",TMInput!L183,IF(AND($C183=$C184, M184&lt;&gt;""),M184, IF(AND($C183=$C185, M185&lt;&gt;""), M185,"")))</f>
        <v/>
      </c>
      <c r="N183" s="90" t="str">
        <f>IF(TMInput!M183&lt;&gt;"",TMInput!M183,IF(AND($C183=$C184, N184&lt;&gt;""),N184, IF(AND($C183=$C185, N185&lt;&gt;""), N185,"")))</f>
        <v/>
      </c>
      <c r="O183" s="90" t="str">
        <f>IF(TMInput!N183&lt;&gt;"",TMInput!N183,IF(AND($C183=$C184, O184&lt;&gt;""),O184, IF(AND($C183=$C185, O185&lt;&gt;""), O185,"")))</f>
        <v/>
      </c>
      <c r="P183" s="85" t="str">
        <f>IF(TMInput!O183&lt;&gt;"",TMInput!O183,IF(AND($C183=$C184, P184&lt;&gt;""),P184, IF(AND($C183=$C185, P185&lt;&gt;""), P185,"")))</f>
        <v/>
      </c>
      <c r="Q183" s="90" t="str">
        <f>IF(TMInput!P183&lt;&gt;"",TMInput!P183,IF(AND($C183=$C184, Q184&lt;&gt;""),Q184, IF(AND($C183=$C185, Q185&lt;&gt;""), Q185,"")))</f>
        <v/>
      </c>
      <c r="R183" s="90" t="str">
        <f>IF(TMInput!Q183&lt;&gt;"", TMInput!Q183, IF(AND(OR($C183&amp;$H183=$C184&amp;$H184, $C183&amp;$I183=$C184&amp;$I184), R184&lt;&gt;""), R184, IF(AND(OR($C183&amp;$H183=$C185&amp;$H185, $C183&amp;$I183=$C185&amp;$I185), R185&lt;&gt;""), R185, IF(AND(OR($C183&amp;$H183=$C186&amp;$H186, $C183&amp;$I183=$C186&amp;$I186), R186&lt;&gt;""), R186, IF(AND(OR($C183&amp;$H183=$C187&amp;$H187, $C183&amp;$I183=$C187&amp;$I187), R187&lt;&gt;""), R187, "")))))</f>
        <v/>
      </c>
      <c r="S183" s="90" t="str">
        <f>IF(TMInput!R183&lt;&gt;"", TMInput!R183, IF(AND(OR($C183&amp;$H183=$C184&amp;$H184, $C183&amp;$I183=$C184&amp;$I184), S184&lt;&gt;""), S184, IF(AND(OR($C183&amp;$H183=$C185&amp;$H185, $C183&amp;$I183=$C185&amp;$I185), S185&lt;&gt;""), S185, IF(AND(OR($C183&amp;$H183=$C186&amp;$H186, $C183&amp;$I183=$C186&amp;$I186), S186&lt;&gt;""), S186, IF(AND(OR($C183&amp;$H183=$C187&amp;$H187, $C183&amp;$I183=$C187&amp;$I187), S187&lt;&gt;""), S187, "")))))</f>
        <v/>
      </c>
      <c r="T183" s="90" t="str">
        <f>IF(TMInput!S183&lt;&gt;"", TMInput!S183, IF(AND(OR($C183&amp;$H183=$C184&amp;$H184, $C183&amp;$I183=$C184&amp;$I184), T184&lt;&gt;""), T184, IF(AND(OR($C183&amp;$H183=$C185&amp;$H185, $C183&amp;$I183=$C185&amp;$I185), T185&lt;&gt;""), T185, IF(AND(OR($C183&amp;$H183=$C186&amp;$H186, $C183&amp;$I183=$C186&amp;$I186), T186&lt;&gt;""), T186, IF(AND(OR($C183&amp;$H183=$C187&amp;$H187, $C183&amp;$I183=$C187&amp;$I187), T187&lt;&gt;""), T187, "")))))</f>
        <v/>
      </c>
      <c r="U183" s="90" t="str">
        <f>IF(TMInput!T183&lt;&gt;"", TMInput!T183, IF(AND($C183=$C184, U184&lt;&gt;""), U184, IF(AND($C183=$C185, U185&lt;&gt;""), U185, IF(AND($C183=$C186, U186&lt;&gt;""), U186, IF(AND($C183=$C187, U187&lt;&gt;""), U187, "")))))</f>
        <v/>
      </c>
      <c r="V183" s="90" t="str">
        <f>IF(TMInput!U183&lt;&gt;"", TMInput!U183, IF(AND($C183=$C184, V184&lt;&gt;""), V184, IF(AND($C183=$C185, V185&lt;&gt;""), V185, IF(AND($C183=$C186, V186&lt;&gt;""), V186, IF(AND($C183=$C187, V187&lt;&gt;""), V187, "")))))</f>
        <v>BT-197(BT-541)-LotsGroup-Weight</v>
      </c>
      <c r="W183" s="90" t="str">
        <f>IF(TMInput!V183&lt;&gt;"", TMInput!V183, IF(AND($C183=$C184, W184&lt;&gt;""), W184, IF(AND($C183=$C185, W185&lt;&gt;""), W185, IF(AND($C183=$C186, W186&lt;&gt;""), W186, IF(AND($C183=$C187, W187&lt;&gt;""), W187, "")))))</f>
        <v>In BT-197(BT-541)-LotsGroup-Weight, Unpublished Justification Code, we link to the at-voc:non-publication-justification controlled list</v>
      </c>
      <c r="X183" s="90" t="str">
        <f>IF(TMInput!W183&lt;&gt;"", TMInput!W183, IF(AND($C183=$C184, X184&lt;&gt;""), X184, IF(AND($C183=$C185, X185&lt;&gt;""), X185, IF(AND($C183=$C186, X186&lt;&gt;""), X186, IF(AND($C183=$C187, X187&lt;&gt;""), X187, "")))))</f>
        <v>BT-198(BT-541)-LotsGroup-Weight</v>
      </c>
      <c r="Y183" s="90" t="str">
        <f>IF(TMInput!X183&lt;&gt;"", TMInput!X183, IF(AND($C183=$C184, Y184&lt;&gt;""), Y184, IF(AND($C183=$C185, Y185&lt;&gt;""), Y185, IF(AND($C183=$C186, Y186&lt;&gt;""), Y186, IF(AND($C183=$C187, Y187&lt;&gt;""), Y187, "")))))</f>
        <v>Unpublished Access Date</v>
      </c>
      <c r="Z183" s="90" t="str">
        <f>IF(TMInput!Y183&lt;&gt;"", TMInput!Y183, IF(AND($C183=$C184, Z184&lt;&gt;""), Z184, IF(AND($C183=$C185, Z185&lt;&gt;""), Z185, IF(AND($C183=$C186, Z186&lt;&gt;""), Z186, IF(AND($C183=$C187, Z187&lt;&gt;""), Z187, "")))))</f>
        <v>tedm:MG-langString-hasConfidentialityJustification--NonPublishedInformation-ND-LotsGroupAwardCriterionWeightNumberUnpublish</v>
      </c>
      <c r="AA183" s="90" t="str">
        <f>IF(TMInput!Z183&lt;&gt;"", TMInput!Z183, IF(AND($C183=$C184, AA184&lt;&gt;""), AA184, IF(AND($C183=$C185, AA185&lt;&gt;""), AA185, IF(AND($C183=$C186, AA186&lt;&gt;""), AA186, IF(AND($C183=$C187, AA187&lt;&gt;""), AA187, "")))))</f>
        <v/>
      </c>
      <c r="AB183" s="90" t="str">
        <f>IF(TMInput!AA183&lt;&gt;"", TMInput!AA183, IF(AND($C183=$C184, AB184&lt;&gt;""), AB184, IF(AND($C183=$C185, AB185&lt;&gt;""), AB185, IF(AND($C183=$C186, AB186&lt;&gt;""), AB186, IF(AND($C183=$C187, AB187&lt;&gt;""), AB187, "")))))</f>
        <v/>
      </c>
      <c r="AC183" s="90" t="str">
        <f>IF(TMInput!AB183&lt;&gt;"", TMInput!AB183, IF(AND($C183=$C184, AC184&lt;&gt;""), AC184, IF(AND($C183=$C185, AC185&lt;&gt;""), AC185, IF(AND($C183=$C186, AC186&lt;&gt;""), AC186, IF(AND($C183=$C187, AC187&lt;&gt;""), AC187, "")))))</f>
        <v/>
      </c>
      <c r="AD183" s="90" t="str">
        <f>IF(TMInput!AC183&lt;&gt;"", TMInput!AC183, IF(AND($C183=$C184, AD184&lt;&gt;""), AD184, IF(AND($C183=$C185, AD185&lt;&gt;""), AD185, IF(AND($C183=$C186, AD186&lt;&gt;""), AD186, IF(AND($C183=$C187, AD187&lt;&gt;""), AD187, "")))))</f>
        <v/>
      </c>
      <c r="AE183" s="90" t="str">
        <f>IF(TMInput!AD183&lt;&gt;"", TMInput!AD183, IF(AND($C183=$C184, AE184&lt;&gt;""), AE184, IF(AND($C183=$C185, AE185&lt;&gt;""), AE185, IF(AND($C183=$C186, AE186&lt;&gt;""), AE186, IF(AND($C183=$C187, AE187&lt;&gt;""), AE187, "")))))</f>
        <v/>
      </c>
    </row>
    <row r="184">
      <c r="A184" s="85" t="b">
        <f t="shared" si="1"/>
        <v>0</v>
      </c>
      <c r="B184" s="90" t="str">
        <f>IF(AND(TMInput!A184="",$C184&lt;&gt;""),B183,TMInput!A184)</f>
        <v>ND-LotsGroupAwardCriterionWeightNumberUnpublish.rml.ttl</v>
      </c>
      <c r="C184" s="90" t="str">
        <f>TMInput!B184</f>
        <v>tedm:MG-NonPublishedInformation-ND-LotsGroupAwardCriterionNumberUnpublish</v>
      </c>
      <c r="D184" s="85" t="str">
        <f>IF(TMInput!C184&lt;&gt;"", TMInput!C184, IF(AND($C184=$C185, D185&lt;&gt;""), D185, IF(AND($C184=$C186, D186&lt;&gt;""), D186, IF(AND($C184=$C187, D187&lt;&gt;""), D187, IF(AND($C184=$C188, D188&lt;&gt;""), D188, "")))))</f>
        <v/>
      </c>
      <c r="E184" s="90" t="str">
        <f>IF(TMInput!D184&lt;&gt;"",TMInput!D184,IF(AND($C184=$C185, E185&lt;&gt;""),E185, IF(AND($C184=$C186, E186&lt;&gt;""), E186,"")))</f>
        <v/>
      </c>
      <c r="F184" s="90" t="str">
        <f>IF(TMInput!E184&lt;&gt;"",TMInput!E184,IF(AND($C184=$C185, F185&lt;&gt;""),F185, IF(AND($C184=$C186, F186&lt;&gt;""), F186,"")))</f>
        <v/>
      </c>
      <c r="G184" s="85" t="str">
        <f>IF(TMInput!F184&lt;&gt;"",TMInput!F184,IF(AND($C184=$C185, G185&lt;&gt;""),G185, IF(AND($C184=$C186, G186&lt;&gt;""), G186,"")))</f>
        <v/>
      </c>
      <c r="H184" s="87" t="str">
        <f>TMInput!G184</f>
        <v>1.4</v>
      </c>
      <c r="I184" s="87" t="str">
        <f>TMInput!H184</f>
        <v>1.5</v>
      </c>
      <c r="J184" s="90" t="str">
        <f>IF(TMInput!$A184="",J183,TMInput!I184)</f>
        <v/>
      </c>
      <c r="K184" s="85" t="str">
        <f>IF(TMInput!J184&lt;&gt;"",TMInput!J184,IF(AND($C184=$C185, K185&lt;&gt;""),K185, IF(AND($C184=$C186, K186&lt;&gt;""), K186,"")))</f>
        <v/>
      </c>
      <c r="L184" s="85" t="str">
        <f>IF(TMInput!K184&lt;&gt;"",TMInput!K184,IF(AND($C184=$C185, L185&lt;&gt;""),L185, IF(AND($C184=$C186, L186&lt;&gt;""), L186,"")))</f>
        <v/>
      </c>
      <c r="M184" s="90" t="str">
        <f>IF(TMInput!L184&lt;&gt;"",TMInput!L184,IF(AND($C184=$C185, M185&lt;&gt;""),M185, IF(AND($C184=$C186, M186&lt;&gt;""), M186,"")))</f>
        <v/>
      </c>
      <c r="N184" s="90" t="str">
        <f>IF(TMInput!M184&lt;&gt;"",TMInput!M184,IF(AND($C184=$C185, N185&lt;&gt;""),N185, IF(AND($C184=$C186, N186&lt;&gt;""), N186,"")))</f>
        <v/>
      </c>
      <c r="O184" s="90" t="str">
        <f>IF(TMInput!N184&lt;&gt;"",TMInput!N184,IF(AND($C184=$C185, O185&lt;&gt;""),O185, IF(AND($C184=$C186, O186&lt;&gt;""), O186,"")))</f>
        <v/>
      </c>
      <c r="P184" s="85" t="str">
        <f>IF(TMInput!O184&lt;&gt;"",TMInput!O184,IF(AND($C184=$C185, P185&lt;&gt;""),P185, IF(AND($C184=$C186, P186&lt;&gt;""), P186,"")))</f>
        <v/>
      </c>
      <c r="Q184" s="90" t="str">
        <f>IF(TMInput!P184&lt;&gt;"",TMInput!P184,IF(AND($C184=$C185, Q185&lt;&gt;""),Q185, IF(AND($C184=$C186, Q186&lt;&gt;""), Q186,"")))</f>
        <v/>
      </c>
      <c r="R184" s="90" t="str">
        <f>IF(TMInput!Q184&lt;&gt;"", TMInput!Q184, IF(AND(OR($C184&amp;$H184=$C185&amp;$H185, $C184&amp;$I184=$C185&amp;$I185), R185&lt;&gt;""), R185, IF(AND(OR($C184&amp;$H184=$C186&amp;$H186, $C184&amp;$I184=$C186&amp;$I186), R186&lt;&gt;""), R186, IF(AND(OR($C184&amp;$H184=$C187&amp;$H187, $C184&amp;$I184=$C187&amp;$I187), R187&lt;&gt;""), R187, IF(AND(OR($C184&amp;$H184=$C188&amp;$H188, $C184&amp;$I184=$C188&amp;$I188), R188&lt;&gt;""), R188, "")))))</f>
        <v/>
      </c>
      <c r="S184" s="90" t="str">
        <f>IF(TMInput!R184&lt;&gt;"", TMInput!R184, IF(AND(OR($C184&amp;$H184=$C185&amp;$H185, $C184&amp;$I184=$C185&amp;$I185), S185&lt;&gt;""), S185, IF(AND(OR($C184&amp;$H184=$C186&amp;$H186, $C184&amp;$I184=$C186&amp;$I186), S186&lt;&gt;""), S186, IF(AND(OR($C184&amp;$H184=$C187&amp;$H187, $C184&amp;$I184=$C187&amp;$I187), S187&lt;&gt;""), S187, IF(AND(OR($C184&amp;$H184=$C188&amp;$H188, $C184&amp;$I184=$C188&amp;$I188), S188&lt;&gt;""), S188, "")))))</f>
        <v/>
      </c>
      <c r="T184" s="90" t="str">
        <f>IF(TMInput!S184&lt;&gt;"", TMInput!S184, IF(AND(OR($C184&amp;$H184=$C185&amp;$H185, $C184&amp;$I184=$C185&amp;$I185), T185&lt;&gt;""), T185, IF(AND(OR($C184&amp;$H184=$C186&amp;$H186, $C184&amp;$I184=$C186&amp;$I186), T186&lt;&gt;""), T186, IF(AND(OR($C184&amp;$H184=$C187&amp;$H187, $C184&amp;$I184=$C187&amp;$I187), T187&lt;&gt;""), T187, IF(AND(OR($C184&amp;$H184=$C188&amp;$H188, $C184&amp;$I184=$C188&amp;$I188), T188&lt;&gt;""), T188, "")))))</f>
        <v/>
      </c>
      <c r="U184" s="90" t="str">
        <f>IF(TMInput!T184&lt;&gt;"", TMInput!T184, IF(AND($C184=$C185, U185&lt;&gt;""), U185, IF(AND($C184=$C186, U186&lt;&gt;""), U186, IF(AND($C184=$C187, U187&lt;&gt;""), U187, IF(AND($C184=$C188, U188&lt;&gt;""), U188, "")))))</f>
        <v/>
      </c>
      <c r="V184" s="90" t="str">
        <f>IF(TMInput!U184&lt;&gt;"", TMInput!U184, IF(AND($C184=$C185, V185&lt;&gt;""), V185, IF(AND($C184=$C186, V186&lt;&gt;""), V186, IF(AND($C184=$C187, V187&lt;&gt;""), V187, IF(AND($C184=$C188, V188&lt;&gt;""), V188, "")))))</f>
        <v/>
      </c>
      <c r="W184" s="90" t="str">
        <f>IF(TMInput!V184&lt;&gt;"", TMInput!V184, IF(AND($C184=$C185, W185&lt;&gt;""), W185, IF(AND($C184=$C186, W186&lt;&gt;""), W186, IF(AND($C184=$C187, W187&lt;&gt;""), W187, IF(AND($C184=$C188, W188&lt;&gt;""), W188, "")))))</f>
        <v/>
      </c>
      <c r="X184" s="90" t="str">
        <f>IF(TMInput!W184&lt;&gt;"", TMInput!W184, IF(AND($C184=$C185, X185&lt;&gt;""), X185, IF(AND($C184=$C186, X186&lt;&gt;""), X186, IF(AND($C184=$C187, X187&lt;&gt;""), X187, IF(AND($C184=$C188, X188&lt;&gt;""), X188, "")))))</f>
        <v>BT-198(BT-541)-LotsGroup</v>
      </c>
      <c r="Y184" s="90" t="str">
        <f>IF(TMInput!X184&lt;&gt;"", TMInput!X184, IF(AND($C184=$C185, Y185&lt;&gt;""), Y185, IF(AND($C184=$C186, Y186&lt;&gt;""), Y186, IF(AND($C184=$C187, Y187&lt;&gt;""), Y187, IF(AND($C184=$C188, Y188&lt;&gt;""), Y188, "")))))</f>
        <v>Unpublished Accessibility Date (Unpublished Access Date below SDK 1.6)</v>
      </c>
      <c r="Z184" s="90" t="str">
        <f>IF(TMInput!Y184&lt;&gt;"", TMInput!Y184, IF(AND($C184=$C185, Z185&lt;&gt;""), Z185, IF(AND($C184=$C186, Z186&lt;&gt;""), Z186, IF(AND($C184=$C187, Z187&lt;&gt;""), Z187, IF(AND($C184=$C188, Z188&lt;&gt;""), Z188, "")))))</f>
        <v>tedm:MG-langString-hasConfidentialityJustification--NonPublishedInformation-ND-LotsGroupAwardCriterionNumberUnpublish</v>
      </c>
      <c r="AA184" s="90" t="str">
        <f>IF(TMInput!Z184&lt;&gt;"", TMInput!Z184, IF(AND($C184=$C185, AA185&lt;&gt;""), AA185, IF(AND($C184=$C186, AA186&lt;&gt;""), AA186, IF(AND($C184=$C187, AA187&lt;&gt;""), AA187, IF(AND($C184=$C188, AA188&lt;&gt;""), AA188, "")))))</f>
        <v/>
      </c>
      <c r="AB184" s="90" t="str">
        <f>IF(TMInput!AA184&lt;&gt;"", TMInput!AA184, IF(AND($C184=$C185, AB185&lt;&gt;""), AB185, IF(AND($C184=$C186, AB186&lt;&gt;""), AB186, IF(AND($C184=$C187, AB187&lt;&gt;""), AB187, IF(AND($C184=$C188, AB188&lt;&gt;""), AB188, "")))))</f>
        <v/>
      </c>
      <c r="AC184" s="90" t="str">
        <f>IF(TMInput!AB184&lt;&gt;"", TMInput!AB184, IF(AND($C184=$C185, AC185&lt;&gt;""), AC185, IF(AND($C184=$C186, AC186&lt;&gt;""), AC186, IF(AND($C184=$C187, AC187&lt;&gt;""), AC187, IF(AND($C184=$C188, AC188&lt;&gt;""), AC188, "")))))</f>
        <v/>
      </c>
      <c r="AD184" s="90" t="str">
        <f>IF(TMInput!AC184&lt;&gt;"", TMInput!AC184, IF(AND($C184=$C185, AD185&lt;&gt;""), AD185, IF(AND($C184=$C186, AD186&lt;&gt;""), AD186, IF(AND($C184=$C187, AD187&lt;&gt;""), AD187, IF(AND($C184=$C188, AD188&lt;&gt;""), AD188, "")))))</f>
        <v/>
      </c>
      <c r="AE184" s="90" t="str">
        <f>IF(TMInput!AD184&lt;&gt;"", TMInput!AD184, IF(AND($C184=$C185, AE185&lt;&gt;""), AE185, IF(AND($C184=$C186, AE186&lt;&gt;""), AE186, IF(AND($C184=$C187, AE187&lt;&gt;""), AE187, IF(AND($C184=$C188, AE188&lt;&gt;""), AE188, "")))))</f>
        <v/>
      </c>
    </row>
    <row r="185">
      <c r="A185" s="85" t="b">
        <f t="shared" si="1"/>
        <v>0</v>
      </c>
      <c r="B185" s="90" t="str">
        <f>IF(AND(TMInput!A185="",$C185&lt;&gt;""),B184,TMInput!A185)</f>
        <v>ND-LotsGroupAwardCriterionWeightNumberUnpublish.rml.ttl</v>
      </c>
      <c r="C185" s="90" t="str">
        <f>TMInput!B185</f>
        <v>tedm:MG-NonPublishedInformation-ND-LotsGroupAwardCriterionNumberUnpublish</v>
      </c>
      <c r="D185" s="85" t="str">
        <f>IF(TMInput!C185&lt;&gt;"", TMInput!C185, IF(AND($C185=$C186, D186&lt;&gt;""), D186, IF(AND($C185=$C187, D187&lt;&gt;""), D187, IF(AND($C185=$C188, D188&lt;&gt;""), D188, IF(AND($C185=$C189, D189&lt;&gt;""), D189, "")))))</f>
        <v/>
      </c>
      <c r="E185" s="90" t="str">
        <f>IF(TMInput!D185&lt;&gt;"",TMInput!D185,IF(AND($C185=$C186, E186&lt;&gt;""),E186, IF(AND($C185=$C187, E187&lt;&gt;""), E187,"")))</f>
        <v/>
      </c>
      <c r="F185" s="90" t="str">
        <f>IF(TMInput!E185&lt;&gt;"",TMInput!E185,IF(AND($C185=$C186, F186&lt;&gt;""),F186, IF(AND($C185=$C187, F187&lt;&gt;""), F187,"")))</f>
        <v/>
      </c>
      <c r="G185" s="85" t="str">
        <f>IF(TMInput!F185&lt;&gt;"",TMInput!F185,IF(AND($C185=$C186, G186&lt;&gt;""),G186, IF(AND($C185=$C187, G187&lt;&gt;""), G187,"")))</f>
        <v/>
      </c>
      <c r="H185" s="87" t="str">
        <f>TMInput!G185</f>
        <v>1.6</v>
      </c>
      <c r="I185" s="87" t="str">
        <f>TMInput!H185</f>
        <v>1.7</v>
      </c>
      <c r="J185" s="90" t="str">
        <f>IF(TMInput!$A185="",J184,TMInput!I185)</f>
        <v/>
      </c>
      <c r="K185" s="85" t="str">
        <f>IF(TMInput!J185&lt;&gt;"",TMInput!J185,IF(AND($C185=$C186, K186&lt;&gt;""),K186, IF(AND($C185=$C187, K187&lt;&gt;""), K187,"")))</f>
        <v/>
      </c>
      <c r="L185" s="85" t="str">
        <f>IF(TMInput!K185&lt;&gt;"",TMInput!K185,IF(AND($C185=$C186, L186&lt;&gt;""),L186, IF(AND($C185=$C187, L187&lt;&gt;""), L187,"")))</f>
        <v/>
      </c>
      <c r="M185" s="90" t="str">
        <f>IF(TMInput!L185&lt;&gt;"",TMInput!L185,IF(AND($C185=$C186, M186&lt;&gt;""),M186, IF(AND($C185=$C187, M187&lt;&gt;""), M187,"")))</f>
        <v/>
      </c>
      <c r="N185" s="90" t="str">
        <f>IF(TMInput!M185&lt;&gt;"",TMInput!M185,IF(AND($C185=$C186, N186&lt;&gt;""),N186, IF(AND($C185=$C187, N187&lt;&gt;""), N187,"")))</f>
        <v/>
      </c>
      <c r="O185" s="90" t="str">
        <f>IF(TMInput!N185&lt;&gt;"",TMInput!N185,IF(AND($C185=$C186, O186&lt;&gt;""),O186, IF(AND($C185=$C187, O187&lt;&gt;""), O187,"")))</f>
        <v/>
      </c>
      <c r="P185" s="85" t="str">
        <f>IF(TMInput!O185&lt;&gt;"",TMInput!O185,IF(AND($C185=$C186, P186&lt;&gt;""),P186, IF(AND($C185=$C187, P187&lt;&gt;""), P187,"")))</f>
        <v/>
      </c>
      <c r="Q185" s="90" t="str">
        <f>IF(TMInput!P185&lt;&gt;"",TMInput!P185,IF(AND($C185=$C186, Q186&lt;&gt;""),Q186, IF(AND($C185=$C187, Q187&lt;&gt;""), Q187,"")))</f>
        <v/>
      </c>
      <c r="R185" s="90" t="str">
        <f>IF(TMInput!Q185&lt;&gt;"", TMInput!Q185, IF(AND(OR($C185&amp;$H185=$C186&amp;$H186, $C185&amp;$I185=$C186&amp;$I186), R186&lt;&gt;""), R186, IF(AND(OR($C185&amp;$H185=$C187&amp;$H187, $C185&amp;$I185=$C187&amp;$I187), R187&lt;&gt;""), R187, IF(AND(OR($C185&amp;$H185=$C188&amp;$H188, $C185&amp;$I185=$C188&amp;$I188), R188&lt;&gt;""), R188, IF(AND(OR($C185&amp;$H185=$C189&amp;$H189, $C185&amp;$I185=$C189&amp;$I189), R189&lt;&gt;""), R189, "")))))</f>
        <v/>
      </c>
      <c r="S185" s="90" t="str">
        <f>IF(TMInput!R185&lt;&gt;"", TMInput!R185, IF(AND(OR($C185&amp;$H185=$C186&amp;$H186, $C185&amp;$I185=$C186&amp;$I186), S186&lt;&gt;""), S186, IF(AND(OR($C185&amp;$H185=$C187&amp;$H187, $C185&amp;$I185=$C187&amp;$I187), S187&lt;&gt;""), S187, IF(AND(OR($C185&amp;$H185=$C188&amp;$H188, $C185&amp;$I185=$C188&amp;$I188), S188&lt;&gt;""), S188, IF(AND(OR($C185&amp;$H185=$C189&amp;$H189, $C185&amp;$I185=$C189&amp;$I189), S189&lt;&gt;""), S189, "")))))</f>
        <v/>
      </c>
      <c r="T185" s="90" t="str">
        <f>IF(TMInput!S185&lt;&gt;"", TMInput!S185, IF(AND(OR($C185&amp;$H185=$C186&amp;$H186, $C185&amp;$I185=$C186&amp;$I186), T186&lt;&gt;""), T186, IF(AND(OR($C185&amp;$H185=$C187&amp;$H187, $C185&amp;$I185=$C187&amp;$I187), T187&lt;&gt;""), T187, IF(AND(OR($C185&amp;$H185=$C188&amp;$H188, $C185&amp;$I185=$C188&amp;$I188), T188&lt;&gt;""), T188, IF(AND(OR($C185&amp;$H185=$C189&amp;$H189, $C185&amp;$I185=$C189&amp;$I189), T189&lt;&gt;""), T189, "")))))</f>
        <v/>
      </c>
      <c r="U185" s="90" t="str">
        <f>IF(TMInput!T185&lt;&gt;"", TMInput!T185, IF(AND($C185=$C186, U186&lt;&gt;""), U186, IF(AND($C185=$C187, U187&lt;&gt;""), U187, IF(AND($C185=$C188, U188&lt;&gt;""), U188, IF(AND($C185=$C189, U189&lt;&gt;""), U189, "")))))</f>
        <v/>
      </c>
      <c r="V185" s="90" t="str">
        <f>IF(TMInput!U185&lt;&gt;"", TMInput!U185, IF(AND($C185=$C186, V186&lt;&gt;""), V186, IF(AND($C185=$C187, V187&lt;&gt;""), V187, IF(AND($C185=$C188, V188&lt;&gt;""), V188, IF(AND($C185=$C189, V189&lt;&gt;""), V189, "")))))</f>
        <v/>
      </c>
      <c r="W185" s="90" t="str">
        <f>IF(TMInput!V185&lt;&gt;"", TMInput!V185, IF(AND($C185=$C186, W186&lt;&gt;""), W186, IF(AND($C185=$C187, W187&lt;&gt;""), W187, IF(AND($C185=$C188, W188&lt;&gt;""), W188, IF(AND($C185=$C189, W189&lt;&gt;""), W189, "")))))</f>
        <v/>
      </c>
      <c r="X185" s="90" t="str">
        <f>IF(TMInput!W185&lt;&gt;"", TMInput!W185, IF(AND($C185=$C186, X186&lt;&gt;""), X186, IF(AND($C185=$C187, X187&lt;&gt;""), X187, IF(AND($C185=$C188, X188&lt;&gt;""), X188, IF(AND($C185=$C189, X189&lt;&gt;""), X189, "")))))</f>
        <v/>
      </c>
      <c r="Y185" s="90" t="str">
        <f>IF(TMInput!X185&lt;&gt;"", TMInput!X185, IF(AND($C185=$C186, Y186&lt;&gt;""), Y186, IF(AND($C185=$C187, Y187&lt;&gt;""), Y187, IF(AND($C185=$C188, Y188&lt;&gt;""), Y188, IF(AND($C185=$C189, Y189&lt;&gt;""), Y189, "")))))</f>
        <v/>
      </c>
      <c r="Z185" s="90" t="str">
        <f>IF(TMInput!Y185&lt;&gt;"", TMInput!Y185, IF(AND($C185=$C186, Z186&lt;&gt;""), Z186, IF(AND($C185=$C187, Z187&lt;&gt;""), Z187, IF(AND($C185=$C188, Z188&lt;&gt;""), Z188, IF(AND($C185=$C189, Z189&lt;&gt;""), Z189, "")))))</f>
        <v>tedm:MG-langString-hasConfidentialityJustification--NonPublishedInformation-ND-LotsGroupAwardCriterionNumberUnpublish</v>
      </c>
      <c r="AA185" s="90" t="str">
        <f>IF(TMInput!Z185&lt;&gt;"", TMInput!Z185, IF(AND($C185=$C186, AA186&lt;&gt;""), AA186, IF(AND($C185=$C187, AA187&lt;&gt;""), AA187, IF(AND($C185=$C188, AA188&lt;&gt;""), AA188, IF(AND($C185=$C189, AA189&lt;&gt;""), AA189, "")))))</f>
        <v/>
      </c>
      <c r="AB185" s="90" t="str">
        <f>IF(TMInput!AA185&lt;&gt;"", TMInput!AA185, IF(AND($C185=$C186, AB186&lt;&gt;""), AB186, IF(AND($C185=$C187, AB187&lt;&gt;""), AB187, IF(AND($C185=$C188, AB188&lt;&gt;""), AB188, IF(AND($C185=$C189, AB189&lt;&gt;""), AB189, "")))))</f>
        <v/>
      </c>
      <c r="AC185" s="90" t="str">
        <f>IF(TMInput!AB185&lt;&gt;"", TMInput!AB185, IF(AND($C185=$C186, AC186&lt;&gt;""), AC186, IF(AND($C185=$C187, AC187&lt;&gt;""), AC187, IF(AND($C185=$C188, AC188&lt;&gt;""), AC188, IF(AND($C185=$C189, AC189&lt;&gt;""), AC189, "")))))</f>
        <v/>
      </c>
      <c r="AD185" s="90" t="str">
        <f>IF(TMInput!AC185&lt;&gt;"", TMInput!AC185, IF(AND($C185=$C186, AD186&lt;&gt;""), AD186, IF(AND($C185=$C187, AD187&lt;&gt;""), AD187, IF(AND($C185=$C188, AD188&lt;&gt;""), AD188, IF(AND($C185=$C189, AD189&lt;&gt;""), AD189, "")))))</f>
        <v/>
      </c>
      <c r="AE185" s="90" t="str">
        <f>IF(TMInput!AD185&lt;&gt;"", TMInput!AD185, IF(AND($C185=$C186, AE186&lt;&gt;""), AE186, IF(AND($C185=$C187, AE187&lt;&gt;""), AE187, IF(AND($C185=$C188, AE188&lt;&gt;""), AE188, IF(AND($C185=$C189, AE189&lt;&gt;""), AE189, "")))))</f>
        <v/>
      </c>
    </row>
    <row r="186">
      <c r="A186" s="85" t="b">
        <f t="shared" si="1"/>
        <v>0</v>
      </c>
      <c r="B186" s="90" t="str">
        <f>IF(AND(TMInput!A186="",$C186&lt;&gt;""),B185,TMInput!A186)</f>
        <v>ND-LotsGroupAwardCriterionWeightNumberUnpublish.rml.ttl</v>
      </c>
      <c r="C186" s="90" t="str">
        <f>TMInput!B186</f>
        <v>tedm:MG-NonPublishedInformation-ND-LotsGroupAwardCriterionWeightNumberUnpublish</v>
      </c>
      <c r="D186" s="85" t="str">
        <f>IF(TMInput!C186&lt;&gt;"", TMInput!C186, IF(AND($C186=$C187, D187&lt;&gt;""), D187, IF(AND($C186=$C188, D188&lt;&gt;""), D188, IF(AND($C186=$C189, D189&lt;&gt;""), D189, IF(AND($C186=$C190, D190&lt;&gt;""), D190, "")))))</f>
        <v/>
      </c>
      <c r="E186" s="90" t="str">
        <f>IF(TMInput!D186&lt;&gt;"",TMInput!D186,IF(AND($C186=$C187, E187&lt;&gt;""),E187, IF(AND($C186=$C188, E188&lt;&gt;""), E188,"")))</f>
        <v/>
      </c>
      <c r="F186" s="90" t="str">
        <f>IF(TMInput!E186&lt;&gt;"",TMInput!E186,IF(AND($C186=$C187, F187&lt;&gt;""),F187, IF(AND($C186=$C188, F188&lt;&gt;""), F188,"")))</f>
        <v/>
      </c>
      <c r="G186" s="85" t="str">
        <f>IF(TMInput!F186&lt;&gt;"",TMInput!F186,IF(AND($C186=$C187, G187&lt;&gt;""),G187, IF(AND($C186=$C188, G188&lt;&gt;""), G188,"")))</f>
        <v/>
      </c>
      <c r="H186" s="87" t="str">
        <f>TMInput!G186</f>
        <v>1.8</v>
      </c>
      <c r="I186" s="87" t="str">
        <f>TMInput!H186</f>
        <v/>
      </c>
      <c r="J186" s="90" t="str">
        <f>IF(TMInput!$A186="",J185,TMInput!I186)</f>
        <v/>
      </c>
      <c r="K186" s="85" t="str">
        <f>IF(TMInput!J186&lt;&gt;"",TMInput!J186,IF(AND($C186=$C187, K187&lt;&gt;""),K187, IF(AND($C186=$C188, K188&lt;&gt;""), K188,"")))</f>
        <v/>
      </c>
      <c r="L186" s="85" t="str">
        <f>IF(TMInput!K186&lt;&gt;"",TMInput!K186,IF(AND($C186=$C187, L187&lt;&gt;""),L187, IF(AND($C186=$C188, L188&lt;&gt;""), L188,"")))</f>
        <v/>
      </c>
      <c r="M186" s="90" t="str">
        <f>IF(TMInput!L186&lt;&gt;"",TMInput!L186,IF(AND($C186=$C187, M187&lt;&gt;""),M187, IF(AND($C186=$C188, M188&lt;&gt;""), M188,"")))</f>
        <v/>
      </c>
      <c r="N186" s="90" t="str">
        <f>IF(TMInput!M186&lt;&gt;"",TMInput!M186,IF(AND($C186=$C187, N187&lt;&gt;""),N187, IF(AND($C186=$C188, N188&lt;&gt;""), N188,"")))</f>
        <v/>
      </c>
      <c r="O186" s="90" t="str">
        <f>IF(TMInput!N186&lt;&gt;"",TMInput!N186,IF(AND($C186=$C187, O187&lt;&gt;""),O187, IF(AND($C186=$C188, O188&lt;&gt;""), O188,"")))</f>
        <v/>
      </c>
      <c r="P186" s="85" t="str">
        <f>IF(TMInput!O186&lt;&gt;"",TMInput!O186,IF(AND($C186=$C187, P187&lt;&gt;""),P187, IF(AND($C186=$C188, P188&lt;&gt;""), P188,"")))</f>
        <v/>
      </c>
      <c r="Q186" s="90" t="str">
        <f>IF(TMInput!P186&lt;&gt;"",TMInput!P186,IF(AND($C186=$C187, Q187&lt;&gt;""),Q187, IF(AND($C186=$C188, Q188&lt;&gt;""), Q188,"")))</f>
        <v/>
      </c>
      <c r="R186" s="90" t="str">
        <f>IF(TMInput!Q186&lt;&gt;"", TMInput!Q186, IF(AND(OR($C186&amp;$H186=$C187&amp;$H187, $C186&amp;$I186=$C187&amp;$I187), R187&lt;&gt;""), R187, IF(AND(OR($C186&amp;$H186=$C188&amp;$H188, $C186&amp;$I186=$C188&amp;$I188), R188&lt;&gt;""), R188, IF(AND(OR($C186&amp;$H186=$C189&amp;$H189, $C186&amp;$I186=$C189&amp;$I189), R189&lt;&gt;""), R189, IF(AND(OR($C186&amp;$H186=$C190&amp;$H190, $C186&amp;$I186=$C190&amp;$I190), R190&lt;&gt;""), R190, "")))))</f>
        <v/>
      </c>
      <c r="S186" s="90" t="str">
        <f>IF(TMInput!R186&lt;&gt;"", TMInput!R186, IF(AND(OR($C186&amp;$H186=$C187&amp;$H187, $C186&amp;$I186=$C187&amp;$I187), S187&lt;&gt;""), S187, IF(AND(OR($C186&amp;$H186=$C188&amp;$H188, $C186&amp;$I186=$C188&amp;$I188), S188&lt;&gt;""), S188, IF(AND(OR($C186&amp;$H186=$C189&amp;$H189, $C186&amp;$I186=$C189&amp;$I189), S189&lt;&gt;""), S189, IF(AND(OR($C186&amp;$H186=$C190&amp;$H190, $C186&amp;$I186=$C190&amp;$I190), S190&lt;&gt;""), S190, "")))))</f>
        <v/>
      </c>
      <c r="T186" s="90" t="str">
        <f>IF(TMInput!S186&lt;&gt;"", TMInput!S186, IF(AND(OR($C186&amp;$H186=$C187&amp;$H187, $C186&amp;$I186=$C187&amp;$I187), T187&lt;&gt;""), T187, IF(AND(OR($C186&amp;$H186=$C188&amp;$H188, $C186&amp;$I186=$C188&amp;$I188), T188&lt;&gt;""), T188, IF(AND(OR($C186&amp;$H186=$C189&amp;$H189, $C186&amp;$I186=$C189&amp;$I189), T189&lt;&gt;""), T189, IF(AND(OR($C186&amp;$H186=$C190&amp;$H190, $C186&amp;$I186=$C190&amp;$I190), T190&lt;&gt;""), T190, "")))))</f>
        <v/>
      </c>
      <c r="U186" s="90" t="str">
        <f>IF(TMInput!T186&lt;&gt;"", TMInput!T186, IF(AND($C186=$C187, U187&lt;&gt;""), U187, IF(AND($C186=$C188, U188&lt;&gt;""), U188, IF(AND($C186=$C189, U189&lt;&gt;""), U189, IF(AND($C186=$C190, U190&lt;&gt;""), U190, "")))))</f>
        <v/>
      </c>
      <c r="V186" s="90" t="str">
        <f>IF(TMInput!U186&lt;&gt;"", TMInput!U186, IF(AND($C186=$C187, V187&lt;&gt;""), V187, IF(AND($C186=$C188, V188&lt;&gt;""), V188, IF(AND($C186=$C189, V189&lt;&gt;""), V189, IF(AND($C186=$C190, V190&lt;&gt;""), V190, "")))))</f>
        <v/>
      </c>
      <c r="W186" s="90" t="str">
        <f>IF(TMInput!V186&lt;&gt;"", TMInput!V186, IF(AND($C186=$C187, W187&lt;&gt;""), W187, IF(AND($C186=$C188, W188&lt;&gt;""), W188, IF(AND($C186=$C189, W189&lt;&gt;""), W189, IF(AND($C186=$C190, W190&lt;&gt;""), W190, "")))))</f>
        <v/>
      </c>
      <c r="X186" s="90" t="str">
        <f>IF(TMInput!W186&lt;&gt;"", TMInput!W186, IF(AND($C186=$C187, X187&lt;&gt;""), X187, IF(AND($C186=$C188, X188&lt;&gt;""), X188, IF(AND($C186=$C189, X189&lt;&gt;""), X189, IF(AND($C186=$C190, X190&lt;&gt;""), X190, "")))))</f>
        <v>BT-198(BT-541)-LotsGroup-Weight</v>
      </c>
      <c r="Y186" s="90" t="str">
        <f>IF(TMInput!X186&lt;&gt;"", TMInput!X186, IF(AND($C186=$C187, Y187&lt;&gt;""), Y187, IF(AND($C186=$C188, Y188&lt;&gt;""), Y188, IF(AND($C186=$C189, Y189&lt;&gt;""), Y189, IF(AND($C186=$C190, Y190&lt;&gt;""), Y190, "")))))</f>
        <v>Unpublished Access Date</v>
      </c>
      <c r="Z186" s="90" t="str">
        <f>IF(TMInput!Y186&lt;&gt;"", TMInput!Y186, IF(AND($C186=$C187, Z187&lt;&gt;""), Z187, IF(AND($C186=$C188, Z188&lt;&gt;""), Z188, IF(AND($C186=$C189, Z189&lt;&gt;""), Z189, IF(AND($C186=$C190, Z190&lt;&gt;""), Z190, "")))))</f>
        <v>tedm:MG-langString-hasConfidentialityJustification--NonPublishedInformation-ND-LotsGroupAwardCriterionWeightNumberUnpublish</v>
      </c>
      <c r="AA186" s="90" t="str">
        <f>IF(TMInput!Z186&lt;&gt;"", TMInput!Z186, IF(AND($C186=$C187, AA187&lt;&gt;""), AA187, IF(AND($C186=$C188, AA188&lt;&gt;""), AA188, IF(AND($C186=$C189, AA189&lt;&gt;""), AA189, IF(AND($C186=$C190, AA190&lt;&gt;""), AA190, "")))))</f>
        <v/>
      </c>
      <c r="AB186" s="90" t="str">
        <f>IF(TMInput!AA186&lt;&gt;"", TMInput!AA186, IF(AND($C186=$C187, AB187&lt;&gt;""), AB187, IF(AND($C186=$C188, AB188&lt;&gt;""), AB188, IF(AND($C186=$C189, AB189&lt;&gt;""), AB189, IF(AND($C186=$C190, AB190&lt;&gt;""), AB190, "")))))</f>
        <v/>
      </c>
      <c r="AC186" s="90" t="str">
        <f>IF(TMInput!AB186&lt;&gt;"", TMInput!AB186, IF(AND($C186=$C187, AC187&lt;&gt;""), AC187, IF(AND($C186=$C188, AC188&lt;&gt;""), AC188, IF(AND($C186=$C189, AC189&lt;&gt;""), AC189, IF(AND($C186=$C190, AC190&lt;&gt;""), AC190, "")))))</f>
        <v/>
      </c>
      <c r="AD186" s="90" t="str">
        <f>IF(TMInput!AC186&lt;&gt;"", TMInput!AC186, IF(AND($C186=$C187, AD187&lt;&gt;""), AD187, IF(AND($C186=$C188, AD188&lt;&gt;""), AD188, IF(AND($C186=$C189, AD189&lt;&gt;""), AD189, IF(AND($C186=$C190, AD190&lt;&gt;""), AD190, "")))))</f>
        <v/>
      </c>
      <c r="AE186" s="90" t="str">
        <f>IF(TMInput!AD186&lt;&gt;"", TMInput!AD186, IF(AND($C186=$C187, AE187&lt;&gt;""), AE187, IF(AND($C186=$C188, AE188&lt;&gt;""), AE188, IF(AND($C186=$C189, AE189&lt;&gt;""), AE189, IF(AND($C186=$C190, AE190&lt;&gt;""), AE190, "")))))</f>
        <v/>
      </c>
    </row>
    <row r="187">
      <c r="A187" s="85" t="b">
        <f t="shared" si="1"/>
        <v>1</v>
      </c>
      <c r="B187" s="90" t="str">
        <f>IF(AND(TMInput!A187="",$C187&lt;&gt;""),B186,TMInput!A187)</f>
        <v>ND-LotsGroupAwardCriterionNumberWeightUnpublish_v1.4-1.7.rml.ttl</v>
      </c>
      <c r="C187" s="90" t="str">
        <f>TMInput!B187</f>
        <v>tedm:MG-NonPublishedInformation-ND-LotsGroupAwardCriterionNumberWeightUnpublish</v>
      </c>
      <c r="D187" s="85" t="str">
        <f>IF(TMInput!C187&lt;&gt;"", TMInput!C187, IF(AND($C187=$C188, D188&lt;&gt;""), D188, IF(AND($C187=$C189, D189&lt;&gt;""), D189, IF(AND($C187=$C190, D190&lt;&gt;""), D190, IF(AND($C187=$C191, D191&lt;&gt;""), D191, "")))))</f>
        <v>MG-NonPublishedInformation</v>
      </c>
      <c r="E187" s="90" t="str">
        <f>IF(TMInput!D187&lt;&gt;"",TMInput!D187,IF(AND($C187=$C188, E188&lt;&gt;""),E188, IF(AND($C187=$C189, E189&lt;&gt;""), E189,"")))</f>
        <v>ND-LotsGroupAwardCriterionNumberWeightUnpublish</v>
      </c>
      <c r="F187" s="90" t="str">
        <f>IF(TMInput!E187&lt;&gt;"",TMInput!E187,IF(AND($C187=$C188, F188&lt;&gt;""),F188, IF(AND($C187=$C189, F189&lt;&gt;""), F189,"")))</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v>
      </c>
      <c r="G187" s="85" t="str">
        <f>IF(TMInput!F187&lt;&gt;"",TMInput!F187,IF(AND($C187=$C188, G188&lt;&gt;""),G188, IF(AND($C187=$C189, G189&lt;&gt;""), G189,"")))</f>
        <v>efbc:FieldIdentifierCode/text()='awa-cri-wei'</v>
      </c>
      <c r="H187" s="87" t="str">
        <f>TMInput!G187</f>
        <v>1.4</v>
      </c>
      <c r="I187" s="87" t="str">
        <f>TMInput!H187</f>
        <v>1.7</v>
      </c>
      <c r="J187" s="90" t="b">
        <f>IF(TMInput!$A187="",J186,TMInput!I187)</f>
        <v>1</v>
      </c>
      <c r="K187" s="85" t="str">
        <f>IF(TMInput!J187&lt;&gt;"",TMInput!J187,IF(AND($C187=$C188, K188&lt;&gt;""),K188, IF(AND($C187=$C189, K189&lt;&gt;""), K189,"")))</f>
        <v>MG-AwardCriterion-specifiesProcurementCriterion-LotGroup</v>
      </c>
      <c r="L187" s="85" t="str">
        <f>IF(TMInput!K187&lt;&gt;"",TMInput!K187,IF(AND($C187=$C188, L188&lt;&gt;""),L188, IF(AND($C187=$C189, L189&lt;&gt;""), L189,"")))</f>
        <v>ND-LotsGroupAwardCriterionParameters</v>
      </c>
      <c r="M187" s="90" t="str">
        <f>IF(TMInput!L187&lt;&gt;"",TMInput!L187,IF(AND($C187=$C188, M188&lt;&gt;""),M188, IF(AND($C187=$C189, M189&lt;&gt;""), M189,"")))</f>
        <v>ND-LotsGroupAwardCriterionNumberWeightUnpublish (concernsMaskedObject)</v>
      </c>
      <c r="N187" s="90" t="str">
        <f>IF(TMInput!M187&lt;&gt;"",TMInput!M187,IF(AND($C187=$C188, N188&lt;&gt;""),N188, IF(AND($C187=$C189, N189&lt;&gt;""), N189,"")))</f>
        <v>Connection from NonPublishedInformation to AwardCriterion under MG-AwardCriterion-specifiesProcurementCriterion-LotGroup_ND-LotsGroupAwardCriterionParameters</v>
      </c>
      <c r="O187" s="90" t="str">
        <f>IF(TMInput!N187&lt;&gt;"",TMInput!N187,IF(AND($C187=$C188, O188&lt;&gt;""),O188, IF(AND($C187=$C189, O189&lt;&gt;""), O189,"")))</f>
        <v>tedm:MG-AwardCriterion-specifiesProcurementCriterion-LotGroup_ND-LotsGroupAwardCriterionParameters</v>
      </c>
      <c r="P187" s="85" t="str">
        <f>IF(TMInput!O187&lt;&gt;"",TMInput!O187,IF(AND($C187=$C188, P188&lt;&gt;""),P188, IF(AND($C187=$C189, P189&lt;&gt;""), P189,"")))</f>
        <v>efac:AwardCriterionParameter/efac:FieldsPrivacy</v>
      </c>
      <c r="Q187" s="90" t="str">
        <f>IF(TMInput!P187&lt;&gt;"",TMInput!P187,IF(AND($C187=$C188, Q188&lt;&gt;""),Q188, IF(AND($C187=$C189, Q189&lt;&gt;""), Q189,"")))</f>
        <v>../..</v>
      </c>
      <c r="R187" s="90" t="str">
        <f>IF(TMInput!Q187&lt;&gt;"", TMInput!Q187, IF(AND(OR($C187&amp;$H187=$C188&amp;$H188, $C187&amp;$I187=$C188&amp;$I188), R188&lt;&gt;""), R188, IF(AND(OR($C187&amp;$H187=$C189&amp;$H189, $C187&amp;$I187=$C189&amp;$I189), R189&lt;&gt;""), R189, IF(AND(OR($C187&amp;$H187=$C190&amp;$H190, $C187&amp;$I187=$C190&amp;$I190), R190&lt;&gt;""), R190, IF(AND(OR($C187&amp;$H187=$C191&amp;$H191, $C187&amp;$I187=$C191&amp;$I191), R191&lt;&gt;""), R191, "")))))</f>
        <v>BT-195(BT-5421)-LotsGroup</v>
      </c>
      <c r="S187" s="90" t="str">
        <f>IF(TMInput!R187&lt;&gt;"", TMInput!R187, IF(AND(OR($C187&amp;$H187=$C188&amp;$H188, $C187&amp;$I187=$C188&amp;$I188), S188&lt;&gt;""), S188, IF(AND(OR($C187&amp;$H187=$C189&amp;$H189, $C187&amp;$I187=$C189&amp;$I189), S189&lt;&gt;""), S189, IF(AND(OR($C187&amp;$H187=$C190&amp;$H190, $C187&amp;$I187=$C190&amp;$I190), S190&lt;&gt;""), S190, IF(AND(OR($C187&amp;$H187=$C191&amp;$H191, $C187&amp;$I187=$C191&amp;$I191), S191&lt;&gt;""), S191, "")))))</f>
        <v>The field BT-195(BT-5421)-LotsGroup, Unpublished Identifier, specifies information to generate the URI of the masked property</v>
      </c>
      <c r="T187" s="90" t="str">
        <f>IF(TMInput!S187&lt;&gt;"", TMInput!S187, IF(AND(OR($C187&amp;$H187=$C188&amp;$H188, $C187&amp;$I187=$C188&amp;$I188), T188&lt;&gt;""), T188, IF(AND(OR($C187&amp;$H187=$C189&amp;$H189, $C187&amp;$I187=$C189&amp;$I189), T189&lt;&gt;""), T189, IF(AND(OR($C187&amp;$H187=$C190&amp;$H190, $C187&amp;$I187=$C190&amp;$I190), T190&lt;&gt;""), T190, IF(AND(OR($C187&amp;$H187=$C191&amp;$H191, $C187&amp;$I187=$C191&amp;$I191), T191&lt;&gt;""), T191, "")))))</f>
        <v>efbc:FieldIdentifierCode/text() = 'awa-cri-wei'</v>
      </c>
      <c r="U187" s="92" t="str">
        <f>IF(TMInput!T187&lt;&gt;"", TMInput!T187, IF(AND($C187=$C188, U188&lt;&gt;""), U188, IF(AND($C187=$C189, U189&lt;&gt;""), U189, IF(AND($C187=$C190, U190&lt;&gt;""), U190, IF(AND($C187=$C191, U191&lt;&gt;""), U191, "")))))</f>
        <v>http://data.europa.eu/a4g/ontology#hasWeightValueType</v>
      </c>
      <c r="V187" s="90" t="str">
        <f>IF(TMInput!U187&lt;&gt;"", TMInput!U187, IF(AND($C187=$C188, V188&lt;&gt;""), V188, IF(AND($C187=$C189, V189&lt;&gt;""), V189, IF(AND($C187=$C190, V190&lt;&gt;""), V190, IF(AND($C187=$C191, V191&lt;&gt;""), V191, "")))))</f>
        <v>BT-197(BT-5421)-LotsGroup</v>
      </c>
      <c r="W187" s="90" t="str">
        <f>IF(TMInput!V187&lt;&gt;"", TMInput!V187, IF(AND($C187=$C188, W188&lt;&gt;""), W188, IF(AND($C187=$C189, W189&lt;&gt;""), W189, IF(AND($C187=$C190, W190&lt;&gt;""), W190, IF(AND($C187=$C191, W191&lt;&gt;""), W191, "")))))</f>
        <v>In BT-197(BT-5421)-LotsGroup, Unpublished Justification Code, we link to the at-voc:non-publication-justification controlled list</v>
      </c>
      <c r="X187" s="90" t="str">
        <f>IF(TMInput!W187&lt;&gt;"", TMInput!W187, IF(AND($C187=$C188, X188&lt;&gt;""), X188, IF(AND($C187=$C189, X189&lt;&gt;""), X189, IF(AND($C187=$C190, X190&lt;&gt;""), X190, IF(AND($C187=$C191, X191&lt;&gt;""), X191, "")))))</f>
        <v>BT-198(BT-5421)-LotsGroup</v>
      </c>
      <c r="Y187" s="90" t="str">
        <f>IF(TMInput!X187&lt;&gt;"", TMInput!X187, IF(AND($C187=$C188, Y188&lt;&gt;""), Y188, IF(AND($C187=$C189, Y189&lt;&gt;""), Y189, IF(AND($C187=$C190, Y190&lt;&gt;""), Y190, IF(AND($C187=$C191, Y191&lt;&gt;""), Y191, "")))))</f>
        <v>Unpublished Accessibility Date (Unpublished Access Date below SDK 1.6)</v>
      </c>
      <c r="Z187" s="90" t="str">
        <f>IF(TMInput!Y187&lt;&gt;"", TMInput!Y187, IF(AND($C187=$C188, Z188&lt;&gt;""), Z188, IF(AND($C187=$C189, Z189&lt;&gt;""), Z189, IF(AND($C187=$C190, Z190&lt;&gt;""), Z190, IF(AND($C187=$C191, Z191&lt;&gt;""), Z191, "")))))</f>
        <v>tedm:MG-langString-hasConfidentialityJustification--NonPublishedInformation-ND-LotsGroupAwardCriterionNumberWeightUnpublish</v>
      </c>
      <c r="AA187" s="90" t="str">
        <f>IF(TMInput!Z187&lt;&gt;"", TMInput!Z187, IF(AND($C187=$C188, AA188&lt;&gt;""), AA188, IF(AND($C187=$C189, AA189&lt;&gt;""), AA189, IF(AND($C187=$C190, AA190&lt;&gt;""), AA190, IF(AND($C187=$C191, AA191&lt;&gt;""), AA191, "")))))</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B187" s="90" t="str">
        <f>IF(TMInput!AA187&lt;&gt;"", TMInput!AA187, IF(AND($C187=$C188, AB188&lt;&gt;""), AB188, IF(AND($C187=$C189, AB189&lt;&gt;""), AB189, IF(AND($C187=$C190, AB190&lt;&gt;""), AB190, IF(AND($C187=$C191, AB191&lt;&gt;""), AB191, "")))))</f>
        <v>BT-196(BT-5421)-LotsGroup</v>
      </c>
      <c r="AC187" s="90" t="str">
        <f>IF(TMInput!AB187&lt;&gt;"", TMInput!AB187, IF(AND($C187=$C188, AC188&lt;&gt;""), AC188, IF(AND($C187=$C189, AC189&lt;&gt;""), AC189, IF(AND($C187=$C190, AC190&lt;&gt;""), AC190, IF(AND($C187=$C191, AC191&lt;&gt;""), AC191, "")))))</f>
        <v>Unpublished Justification Description of MG-NonPublishedInformation under ND-LotsGroupAwardCriterionNumberWeightUnpublish</v>
      </c>
      <c r="AD187" s="90" t="str">
        <f>IF(TMInput!AC187&lt;&gt;"", TMInput!AC187, IF(AND($C187=$C188, AD188&lt;&gt;""), AD188, IF(AND($C187=$C189, AD189&lt;&gt;""), AD189, IF(AND($C187=$C190, AD190&lt;&gt;""), AD190, IF(AND($C187=$C191, AD191&lt;&gt;""), AD191, "")))))</f>
        <v>BT-196(BT-5421)-LotsGroup-Language</v>
      </c>
      <c r="AE187" s="90" t="str">
        <f>IF(TMInput!AD187&lt;&gt;"", TMInput!AD187, IF(AND($C187=$C188, AE188&lt;&gt;""), AE188, IF(AND($C187=$C189, AE189&lt;&gt;""), AE189, IF(AND($C187=$C190, AE190&lt;&gt;""), AE190, IF(AND($C187=$C191, AE191&lt;&gt;""), AE191, "")))))</f>
        <v>Language of Unpublished Justification Description of MG-NonPublishedInformation under ND-LotsGroupAwardCriterionNumberWeightUnpublish</v>
      </c>
    </row>
    <row r="188">
      <c r="A188" s="85" t="b">
        <f t="shared" si="1"/>
        <v>0</v>
      </c>
      <c r="B188" s="90" t="str">
        <f>IF(AND(TMInput!A188="",$C188&lt;&gt;""),B187,TMInput!A188)</f>
        <v>ND-LotsGroupAwardCriterionNumberWeightUnpublish_v1.4-1.7.rml.ttl</v>
      </c>
      <c r="C188" s="90" t="str">
        <f>TMInput!B188</f>
        <v>tedm:MG-NonPublishedInformation-ND-LotsGroupAwardCriterionNumberWeightUnpublish</v>
      </c>
      <c r="D188" s="85" t="str">
        <f>IF(TMInput!C188&lt;&gt;"", TMInput!C188, IF(AND($C188=$C189, D189&lt;&gt;""), D189, IF(AND($C188=$C190, D190&lt;&gt;""), D190, IF(AND($C188=$C191, D191&lt;&gt;""), D191, IF(AND($C188=$C192, D192&lt;&gt;""), D192, "")))))</f>
        <v>MG-NonPublishedInformation</v>
      </c>
      <c r="E188" s="90" t="str">
        <f>IF(TMInput!D188&lt;&gt;"",TMInput!D188,IF(AND($C188=$C189, E189&lt;&gt;""),E189, IF(AND($C188=$C190, E190&lt;&gt;""), E190,"")))</f>
        <v>ND-LotsGroupAwardCriterionNumberWeightUnpublish</v>
      </c>
      <c r="F188" s="90" t="str">
        <f>IF(TMInput!E188&lt;&gt;"",TMInput!E188,IF(AND($C188=$C189, F189&lt;&gt;""),F189, IF(AND($C188=$C190, F190&lt;&gt;""), F190,"")))</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v>
      </c>
      <c r="G188" s="85" t="str">
        <f>IF(TMInput!F188&lt;&gt;"",TMInput!F188,IF(AND($C188=$C189, G189&lt;&gt;""),G189, IF(AND($C188=$C190, G190&lt;&gt;""), G190,"")))</f>
        <v>efbc:FieldIdentifierCode/text()='awa-cri-wei'</v>
      </c>
      <c r="H188" s="87" t="str">
        <f>TMInput!G188</f>
        <v>1.4</v>
      </c>
      <c r="I188" s="87" t="str">
        <f>TMInput!H188</f>
        <v>1.7</v>
      </c>
      <c r="J188" s="90" t="b">
        <f>IF(TMInput!$A188="",J187,TMInput!I188)</f>
        <v>1</v>
      </c>
      <c r="K188" s="85" t="str">
        <f>IF(TMInput!J188&lt;&gt;"",TMInput!J188,IF(AND($C188=$C189, K189&lt;&gt;""),K189, IF(AND($C188=$C190, K190&lt;&gt;""), K190,"")))</f>
        <v>MG-AwardCriterion-specifiesProcurementCriterion-LotGroup</v>
      </c>
      <c r="L188" s="85" t="str">
        <f>IF(TMInput!K188&lt;&gt;"",TMInput!K188,IF(AND($C188=$C189, L189&lt;&gt;""),L189, IF(AND($C188=$C190, L190&lt;&gt;""), L190,"")))</f>
        <v>ND-LotsGroupAwardCriterionParameters</v>
      </c>
      <c r="M188" s="90" t="str">
        <f>IF(TMInput!L188&lt;&gt;"",TMInput!L188,IF(AND($C188=$C189, M189&lt;&gt;""),M189, IF(AND($C188=$C190, M190&lt;&gt;""), M190,"")))</f>
        <v>ND-LotsGroupAwardCriterionNumberWeightUnpublish (concernsMaskedObject)</v>
      </c>
      <c r="N188" s="90" t="str">
        <f>IF(TMInput!M188&lt;&gt;"",TMInput!M188,IF(AND($C188=$C189, N189&lt;&gt;""),N189, IF(AND($C188=$C190, N190&lt;&gt;""), N190,"")))</f>
        <v>Connection from NonPublishedInformation to AwardCriterion under MG-AwardCriterion-specifiesProcurementCriterion-LotGroup_ND-LotsGroupAwardCriterionParameters</v>
      </c>
      <c r="O188" s="90" t="str">
        <f>IF(TMInput!N188&lt;&gt;"",TMInput!N188,IF(AND($C188=$C189, O189&lt;&gt;""),O189, IF(AND($C188=$C190, O190&lt;&gt;""), O190,"")))</f>
        <v>tedm:MG-AwardCriterion-specifiesProcurementCriterion-LotGroup_ND-LotsGroupAwardCriterionParameters</v>
      </c>
      <c r="P188" s="85" t="str">
        <f>IF(TMInput!O188&lt;&gt;"",TMInput!O188,IF(AND($C188=$C189, P189&lt;&gt;""),P189, IF(AND($C188=$C190, P190&lt;&gt;""), P190,"")))</f>
        <v>efac:AwardCriterionParameter/efac:FieldsPrivacy</v>
      </c>
      <c r="Q188" s="90" t="str">
        <f>IF(TMInput!P188&lt;&gt;"",TMInput!P188,IF(AND($C188=$C189, Q189&lt;&gt;""),Q189, IF(AND($C188=$C190, Q190&lt;&gt;""), Q190,"")))</f>
        <v>../..</v>
      </c>
      <c r="R188" s="90" t="str">
        <f>IF(TMInput!Q188&lt;&gt;"", TMInput!Q188, IF(AND(OR($C188&amp;$H188=$C189&amp;$H189, $C188&amp;$I188=$C189&amp;$I189), R189&lt;&gt;""), R189, IF(AND(OR($C188&amp;$H188=$C190&amp;$H190, $C188&amp;$I188=$C190&amp;$I190), R190&lt;&gt;""), R190, IF(AND(OR($C188&amp;$H188=$C191&amp;$H191, $C188&amp;$I188=$C191&amp;$I191), R191&lt;&gt;""), R191, IF(AND(OR($C188&amp;$H188=$C192&amp;$H192, $C188&amp;$I188=$C192&amp;$I192), R192&lt;&gt;""), R192, "")))))</f>
        <v>BT-195(BT-5421)-LotsGroup</v>
      </c>
      <c r="S188" s="90" t="str">
        <f>IF(TMInput!R188&lt;&gt;"", TMInput!R188, IF(AND(OR($C188&amp;$H188=$C189&amp;$H189, $C188&amp;$I188=$C189&amp;$I189), S189&lt;&gt;""), S189, IF(AND(OR($C188&amp;$H188=$C190&amp;$H190, $C188&amp;$I188=$C190&amp;$I190), S190&lt;&gt;""), S190, IF(AND(OR($C188&amp;$H188=$C191&amp;$H191, $C188&amp;$I188=$C191&amp;$I191), S191&lt;&gt;""), S191, IF(AND(OR($C188&amp;$H188=$C192&amp;$H192, $C188&amp;$I188=$C192&amp;$I192), S192&lt;&gt;""), S192, "")))))</f>
        <v>The field BT-195(BT-5421)-LotsGroup, Unpublished Identifier, specifies information to generate the URI of the masked property</v>
      </c>
      <c r="T188" s="90" t="str">
        <f>IF(TMInput!S188&lt;&gt;"", TMInput!S188, IF(AND(OR($C188&amp;$H188=$C189&amp;$H189, $C188&amp;$I188=$C189&amp;$I189), T189&lt;&gt;""), T189, IF(AND(OR($C188&amp;$H188=$C190&amp;$H190, $C188&amp;$I188=$C190&amp;$I190), T190&lt;&gt;""), T190, IF(AND(OR($C188&amp;$H188=$C191&amp;$H191, $C188&amp;$I188=$C191&amp;$I191), T191&lt;&gt;""), T191, IF(AND(OR($C188&amp;$H188=$C192&amp;$H192, $C188&amp;$I188=$C192&amp;$I192), T192&lt;&gt;""), T192, "")))))</f>
        <v>efbc:FieldIdentifierCode/text() = 'awa-cri-wei'</v>
      </c>
      <c r="U188" s="92" t="str">
        <f>IF(TMInput!T188&lt;&gt;"", TMInput!T188, IF(AND($C188=$C189, U189&lt;&gt;""), U189, IF(AND($C188=$C190, U190&lt;&gt;""), U190, IF(AND($C188=$C191, U191&lt;&gt;""), U191, IF(AND($C188=$C192, U192&lt;&gt;""), U192, "")))))</f>
        <v>http://data.europa.eu/a4g/ontology#hasWeightValueType</v>
      </c>
      <c r="V188" s="90" t="str">
        <f>IF(TMInput!U188&lt;&gt;"", TMInput!U188, IF(AND($C188=$C189, V189&lt;&gt;""), V189, IF(AND($C188=$C190, V190&lt;&gt;""), V190, IF(AND($C188=$C191, V191&lt;&gt;""), V191, IF(AND($C188=$C192, V192&lt;&gt;""), V192, "")))))</f>
        <v>BT-197(BT-5421)-LotsGroup</v>
      </c>
      <c r="W188" s="90" t="str">
        <f>IF(TMInput!V188&lt;&gt;"", TMInput!V188, IF(AND($C188=$C189, W189&lt;&gt;""), W189, IF(AND($C188=$C190, W190&lt;&gt;""), W190, IF(AND($C188=$C191, W191&lt;&gt;""), W191, IF(AND($C188=$C192, W192&lt;&gt;""), W192, "")))))</f>
        <v>In BT-197(BT-5421)-LotsGroup, Unpublished Justification Code, we link to the at-voc:non-publication-justification controlled list</v>
      </c>
      <c r="X188" s="90" t="str">
        <f>IF(TMInput!W188&lt;&gt;"", TMInput!W188, IF(AND($C188=$C189, X189&lt;&gt;""), X189, IF(AND($C188=$C190, X190&lt;&gt;""), X190, IF(AND($C188=$C191, X191&lt;&gt;""), X191, IF(AND($C188=$C192, X192&lt;&gt;""), X192, "")))))</f>
        <v>BT-198(BT-5421)-LotsGroup</v>
      </c>
      <c r="Y188" s="90" t="str">
        <f>IF(TMInput!X188&lt;&gt;"", TMInput!X188, IF(AND($C188=$C189, Y189&lt;&gt;""), Y189, IF(AND($C188=$C190, Y190&lt;&gt;""), Y190, IF(AND($C188=$C191, Y191&lt;&gt;""), Y191, IF(AND($C188=$C192, Y192&lt;&gt;""), Y192, "")))))</f>
        <v>Unpublished Accessibility Date (Unpublished Access Date below SDK 1.6)</v>
      </c>
      <c r="Z188" s="90" t="str">
        <f>IF(TMInput!Y188&lt;&gt;"", TMInput!Y188, IF(AND($C188=$C189, Z189&lt;&gt;""), Z189, IF(AND($C188=$C190, Z190&lt;&gt;""), Z190, IF(AND($C188=$C191, Z191&lt;&gt;""), Z191, IF(AND($C188=$C192, Z192&lt;&gt;""), Z192, "")))))</f>
        <v>tedm:MG-langString-hasConfidentialityJustification--NonPublishedInformation-ND-LotsGroupAwardCriterionNumberWeightUnpublish</v>
      </c>
      <c r="AA188" s="90" t="str">
        <f>IF(TMInput!Z188&lt;&gt;"", TMInput!Z188, IF(AND($C188=$C189, AA189&lt;&gt;""), AA189, IF(AND($C188=$C190, AA190&lt;&gt;""), AA190, IF(AND($C188=$C191, AA191&lt;&gt;""), AA191, IF(AND($C188=$C192, AA192&lt;&gt;""), AA192, "")))))</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B188" s="90" t="str">
        <f>IF(TMInput!AA188&lt;&gt;"", TMInput!AA188, IF(AND($C188=$C189, AB189&lt;&gt;""), AB189, IF(AND($C188=$C190, AB190&lt;&gt;""), AB190, IF(AND($C188=$C191, AB191&lt;&gt;""), AB191, IF(AND($C188=$C192, AB192&lt;&gt;""), AB192, "")))))</f>
        <v>BT-196(BT-5421)-LotsGroup</v>
      </c>
      <c r="AC188" s="90" t="str">
        <f>IF(TMInput!AB188&lt;&gt;"", TMInput!AB188, IF(AND($C188=$C189, AC189&lt;&gt;""), AC189, IF(AND($C188=$C190, AC190&lt;&gt;""), AC190, IF(AND($C188=$C191, AC191&lt;&gt;""), AC191, IF(AND($C188=$C192, AC192&lt;&gt;""), AC192, "")))))</f>
        <v>Unpublished Justification Description of MG-NonPublishedInformation under ND-LotsGroupAwardCriterionNumberWeightUnpublish</v>
      </c>
      <c r="AD188" s="90" t="str">
        <f>IF(TMInput!AC188&lt;&gt;"", TMInput!AC188, IF(AND($C188=$C189, AD189&lt;&gt;""), AD189, IF(AND($C188=$C190, AD190&lt;&gt;""), AD190, IF(AND($C188=$C191, AD191&lt;&gt;""), AD191, IF(AND($C188=$C192, AD192&lt;&gt;""), AD192, "")))))</f>
        <v>BT-196(BT-5421)-LotsGroup-Language</v>
      </c>
      <c r="AE188" s="90" t="str">
        <f>IF(TMInput!AD188&lt;&gt;"", TMInput!AD188, IF(AND($C188=$C189, AE189&lt;&gt;""), AE189, IF(AND($C188=$C190, AE190&lt;&gt;""), AE190, IF(AND($C188=$C191, AE191&lt;&gt;""), AE191, IF(AND($C188=$C192, AE192&lt;&gt;""), AE192, "")))))</f>
        <v>Language of Unpublished Justification Description of MG-NonPublishedInformation under ND-LotsGroupAwardCriterionNumberWeightUnpublish</v>
      </c>
    </row>
    <row r="189">
      <c r="A189" s="85" t="b">
        <f t="shared" si="1"/>
        <v>0</v>
      </c>
      <c r="B189" s="90" t="str">
        <f>IF(AND(TMInput!A189="",$C189&lt;&gt;""),B188,TMInput!A189)</f>
        <v>ND-LotsGroupAwardCriterionNumberWeightUnpublish_v1.4-1.7.rml.ttl</v>
      </c>
      <c r="C189" s="90" t="str">
        <f>TMInput!B189</f>
        <v>tedm:MG-NonPublishedInformation-ND-LotsGroupAwardCriterionNumberWeightUnpublish</v>
      </c>
      <c r="D189" s="85" t="str">
        <f>IF(TMInput!C189&lt;&gt;"", TMInput!C189, IF(AND($C189=$C190, D190&lt;&gt;""), D190, IF(AND($C189=$C191, D191&lt;&gt;""), D191, IF(AND($C189=$C192, D192&lt;&gt;""), D192, IF(AND($C189=$C193, D193&lt;&gt;""), D193, "")))))</f>
        <v>MG-NonPublishedInformation</v>
      </c>
      <c r="E189" s="90" t="str">
        <f>IF(TMInput!D189&lt;&gt;"",TMInput!D189,IF(AND($C189=$C190, E190&lt;&gt;""),E190, IF(AND($C189=$C191, E191&lt;&gt;""), E191,"")))</f>
        <v>ND-LotsGroupAwardCriterionNumberWeightUnpublish</v>
      </c>
      <c r="F189" s="90" t="str">
        <f>IF(TMInput!E189&lt;&gt;"",TMInput!E189,IF(AND($C189=$C190, F190&lt;&gt;""),F190, IF(AND($C189=$C191, F191&lt;&gt;""), F191,"")))</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v>
      </c>
      <c r="G189" s="85" t="str">
        <f>IF(TMInput!F189&lt;&gt;"",TMInput!F189,IF(AND($C189=$C190, G190&lt;&gt;""),G190, IF(AND($C189=$C191, G191&lt;&gt;""), G191,"")))</f>
        <v>efbc:FieldIdentifierCode/text()='awa-cri-wei'</v>
      </c>
      <c r="H189" s="87" t="str">
        <f>TMInput!G189</f>
        <v>1.4</v>
      </c>
      <c r="I189" s="87" t="str">
        <f>TMInput!H189</f>
        <v>1.7</v>
      </c>
      <c r="J189" s="90" t="b">
        <f>IF(TMInput!$A189="",J188,TMInput!I189)</f>
        <v>1</v>
      </c>
      <c r="K189" s="85" t="str">
        <f>IF(TMInput!J189&lt;&gt;"",TMInput!J189,IF(AND($C189=$C190, K190&lt;&gt;""),K190, IF(AND($C189=$C191, K191&lt;&gt;""), K191,"")))</f>
        <v>MG-AwardCriterion-specifiesProcurementCriterion-LotGroup</v>
      </c>
      <c r="L189" s="85" t="str">
        <f>IF(TMInput!K189&lt;&gt;"",TMInput!K189,IF(AND($C189=$C190, L190&lt;&gt;""),L190, IF(AND($C189=$C191, L191&lt;&gt;""), L191,"")))</f>
        <v>ND-LotsGroupAwardCriterionParameters</v>
      </c>
      <c r="M189" s="90" t="str">
        <f>IF(TMInput!L189&lt;&gt;"",TMInput!L189,IF(AND($C189=$C190, M190&lt;&gt;""),M190, IF(AND($C189=$C191, M191&lt;&gt;""), M191,"")))</f>
        <v>ND-LotsGroupAwardCriterionNumberWeightUnpublish (concernsMaskedObject)</v>
      </c>
      <c r="N189" s="90" t="str">
        <f>IF(TMInput!M189&lt;&gt;"",TMInput!M189,IF(AND($C189=$C190, N190&lt;&gt;""),N190, IF(AND($C189=$C191, N191&lt;&gt;""), N191,"")))</f>
        <v>Connection from NonPublishedInformation to AwardCriterion under MG-AwardCriterion-specifiesProcurementCriterion-LotGroup_ND-LotsGroupAwardCriterionParameters</v>
      </c>
      <c r="O189" s="90" t="str">
        <f>IF(TMInput!N189&lt;&gt;"",TMInput!N189,IF(AND($C189=$C190, O190&lt;&gt;""),O190, IF(AND($C189=$C191, O191&lt;&gt;""), O191,"")))</f>
        <v>tedm:MG-AwardCriterion-specifiesProcurementCriterion-LotGroup_ND-LotsGroupAwardCriterionParameters</v>
      </c>
      <c r="P189" s="85" t="str">
        <f>IF(TMInput!O189&lt;&gt;"",TMInput!O189,IF(AND($C189=$C190, P190&lt;&gt;""),P190, IF(AND($C189=$C191, P191&lt;&gt;""), P191,"")))</f>
        <v>efac:AwardCriterionParameter/efac:FieldsPrivacy</v>
      </c>
      <c r="Q189" s="90" t="str">
        <f>IF(TMInput!P189&lt;&gt;"",TMInput!P189,IF(AND($C189=$C190, Q190&lt;&gt;""),Q190, IF(AND($C189=$C191, Q191&lt;&gt;""), Q191,"")))</f>
        <v>../..</v>
      </c>
      <c r="R189" s="90" t="str">
        <f>IF(TMInput!Q189&lt;&gt;"", TMInput!Q189, IF(AND(OR($C189&amp;$H189=$C190&amp;$H190, $C189&amp;$I189=$C190&amp;$I190), R190&lt;&gt;""), R190, IF(AND(OR($C189&amp;$H189=$C191&amp;$H191, $C189&amp;$I189=$C191&amp;$I191), R191&lt;&gt;""), R191, IF(AND(OR($C189&amp;$H189=$C192&amp;$H192, $C189&amp;$I189=$C192&amp;$I192), R192&lt;&gt;""), R192, IF(AND(OR($C189&amp;$H189=$C193&amp;$H193, $C189&amp;$I189=$C193&amp;$I193), R193&lt;&gt;""), R193, "")))))</f>
        <v>BT-195(BT-5421)-LotsGroup</v>
      </c>
      <c r="S189" s="90" t="str">
        <f>IF(TMInput!R189&lt;&gt;"", TMInput!R189, IF(AND(OR($C189&amp;$H189=$C190&amp;$H190, $C189&amp;$I189=$C190&amp;$I190), S190&lt;&gt;""), S190, IF(AND(OR($C189&amp;$H189=$C191&amp;$H191, $C189&amp;$I189=$C191&amp;$I191), S191&lt;&gt;""), S191, IF(AND(OR($C189&amp;$H189=$C192&amp;$H192, $C189&amp;$I189=$C192&amp;$I192), S192&lt;&gt;""), S192, IF(AND(OR($C189&amp;$H189=$C193&amp;$H193, $C189&amp;$I189=$C193&amp;$I193), S193&lt;&gt;""), S193, "")))))</f>
        <v>The field BT-195(BT-5421)-LotsGroup, Unpublished Identifier, specifies information to generate the URI of the masked property</v>
      </c>
      <c r="T189" s="90" t="str">
        <f>IF(TMInput!S189&lt;&gt;"", TMInput!S189, IF(AND(OR($C189&amp;$H189=$C190&amp;$H190, $C189&amp;$I189=$C190&amp;$I190), T190&lt;&gt;""), T190, IF(AND(OR($C189&amp;$H189=$C191&amp;$H191, $C189&amp;$I189=$C191&amp;$I191), T191&lt;&gt;""), T191, IF(AND(OR($C189&amp;$H189=$C192&amp;$H192, $C189&amp;$I189=$C192&amp;$I192), T192&lt;&gt;""), T192, IF(AND(OR($C189&amp;$H189=$C193&amp;$H193, $C189&amp;$I189=$C193&amp;$I193), T193&lt;&gt;""), T193, "")))))</f>
        <v>efbc:FieldIdentifierCode/text() = 'awa-cri-wei'</v>
      </c>
      <c r="U189" s="92" t="str">
        <f>IF(TMInput!T189&lt;&gt;"", TMInput!T189, IF(AND($C189=$C190, U190&lt;&gt;""), U190, IF(AND($C189=$C191, U191&lt;&gt;""), U191, IF(AND($C189=$C192, U192&lt;&gt;""), U192, IF(AND($C189=$C193, U193&lt;&gt;""), U193, "")))))</f>
        <v>http://data.europa.eu/a4g/ontology#hasWeightValueType</v>
      </c>
      <c r="V189" s="90" t="str">
        <f>IF(TMInput!U189&lt;&gt;"", TMInput!U189, IF(AND($C189=$C190, V190&lt;&gt;""), V190, IF(AND($C189=$C191, V191&lt;&gt;""), V191, IF(AND($C189=$C192, V192&lt;&gt;""), V192, IF(AND($C189=$C193, V193&lt;&gt;""), V193, "")))))</f>
        <v>BT-197(BT-5421)-LotsGroup</v>
      </c>
      <c r="W189" s="90" t="str">
        <f>IF(TMInput!V189&lt;&gt;"", TMInput!V189, IF(AND($C189=$C190, W190&lt;&gt;""), W190, IF(AND($C189=$C191, W191&lt;&gt;""), W191, IF(AND($C189=$C192, W192&lt;&gt;""), W192, IF(AND($C189=$C193, W193&lt;&gt;""), W193, "")))))</f>
        <v>In BT-197(BT-5421)-LotsGroup, Unpublished Justification Code, we link to the at-voc:non-publication-justification controlled list</v>
      </c>
      <c r="X189" s="90" t="str">
        <f>IF(TMInput!W189&lt;&gt;"", TMInput!W189, IF(AND($C189=$C190, X190&lt;&gt;""), X190, IF(AND($C189=$C191, X191&lt;&gt;""), X191, IF(AND($C189=$C192, X192&lt;&gt;""), X192, IF(AND($C189=$C193, X193&lt;&gt;""), X193, "")))))</f>
        <v>BT-198(BT-5421)-LotsGroup</v>
      </c>
      <c r="Y189" s="90" t="str">
        <f>IF(TMInput!X189&lt;&gt;"", TMInput!X189, IF(AND($C189=$C190, Y190&lt;&gt;""), Y190, IF(AND($C189=$C191, Y191&lt;&gt;""), Y191, IF(AND($C189=$C192, Y192&lt;&gt;""), Y192, IF(AND($C189=$C193, Y193&lt;&gt;""), Y193, "")))))</f>
        <v>Unpublished Accessibility Date (Unpublished Access Date below SDK 1.6)</v>
      </c>
      <c r="Z189" s="90" t="str">
        <f>IF(TMInput!Y189&lt;&gt;"", TMInput!Y189, IF(AND($C189=$C190, Z190&lt;&gt;""), Z190, IF(AND($C189=$C191, Z191&lt;&gt;""), Z191, IF(AND($C189=$C192, Z192&lt;&gt;""), Z192, IF(AND($C189=$C193, Z193&lt;&gt;""), Z193, "")))))</f>
        <v>tedm:MG-langString-hasConfidentialityJustification--NonPublishedInformation-ND-LotsGroupAwardCriterionNumberWeightUnpublish</v>
      </c>
      <c r="AA189" s="90" t="str">
        <f>IF(TMInput!Z189&lt;&gt;"", TMInput!Z189, IF(AND($C189=$C190, AA190&lt;&gt;""), AA190, IF(AND($C189=$C191, AA191&lt;&gt;""), AA191, IF(AND($C189=$C192, AA192&lt;&gt;""), AA192, IF(AND($C189=$C193, AA193&lt;&gt;""), AA193, "")))))</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B189" s="90" t="str">
        <f>IF(TMInput!AA189&lt;&gt;"", TMInput!AA189, IF(AND($C189=$C190, AB190&lt;&gt;""), AB190, IF(AND($C189=$C191, AB191&lt;&gt;""), AB191, IF(AND($C189=$C192, AB192&lt;&gt;""), AB192, IF(AND($C189=$C193, AB193&lt;&gt;""), AB193, "")))))</f>
        <v>BT-196(BT-5421)-LotsGroup</v>
      </c>
      <c r="AC189" s="90" t="str">
        <f>IF(TMInput!AB189&lt;&gt;"", TMInput!AB189, IF(AND($C189=$C190, AC190&lt;&gt;""), AC190, IF(AND($C189=$C191, AC191&lt;&gt;""), AC191, IF(AND($C189=$C192, AC192&lt;&gt;""), AC192, IF(AND($C189=$C193, AC193&lt;&gt;""), AC193, "")))))</f>
        <v>Unpublished Justification Description of MG-NonPublishedInformation under ND-LotsGroupAwardCriterionNumberWeightUnpublish</v>
      </c>
      <c r="AD189" s="90" t="str">
        <f>IF(TMInput!AC189&lt;&gt;"", TMInput!AC189, IF(AND($C189=$C190, AD190&lt;&gt;""), AD190, IF(AND($C189=$C191, AD191&lt;&gt;""), AD191, IF(AND($C189=$C192, AD192&lt;&gt;""), AD192, IF(AND($C189=$C193, AD193&lt;&gt;""), AD193, "")))))</f>
        <v>BT-196(BT-5421)-LotsGroup-Language</v>
      </c>
      <c r="AE189" s="90" t="str">
        <f>IF(TMInput!AD189&lt;&gt;"", TMInput!AD189, IF(AND($C189=$C190, AE190&lt;&gt;""), AE190, IF(AND($C189=$C191, AE191&lt;&gt;""), AE191, IF(AND($C189=$C192, AE192&lt;&gt;""), AE192, IF(AND($C189=$C193, AE193&lt;&gt;""), AE193, "")))))</f>
        <v>Language of Unpublished Justification Description of MG-NonPublishedInformation under ND-LotsGroupAwardCriterionNumberWeightUnpublish</v>
      </c>
    </row>
    <row r="190">
      <c r="A190" s="85" t="b">
        <f t="shared" si="1"/>
        <v>1</v>
      </c>
      <c r="B190" s="90" t="str">
        <f>IF(AND(TMInput!A190="",$C190&lt;&gt;""),B189,TMInput!A190)</f>
        <v>ND-LotsGroupAwardCriterionNumberWeightUnpublish_v1.8+.rml.ttl</v>
      </c>
      <c r="C190" s="90" t="str">
        <f>TMInput!B190</f>
        <v>tedm:MG-NonPublishedInformation-ND-LotsGroupAwardCriterionNumberWeightUnpublish</v>
      </c>
      <c r="D190" s="85" t="str">
        <f>IF(TMInput!C190&lt;&gt;"", TMInput!C190, IF(AND($C190=$C191, D191&lt;&gt;""), D191, IF(AND($C190=$C192, D192&lt;&gt;""), D192, IF(AND($C190=$C193, D193&lt;&gt;""), D193, IF(AND($C190=$C194, D194&lt;&gt;""), D194, "")))))</f>
        <v>MG-NonPublishedInformation</v>
      </c>
      <c r="E190" s="90" t="str">
        <f>IF(TMInput!D190&lt;&gt;"",TMInput!D190,IF(AND($C190=$C191, E191&lt;&gt;""),E191, IF(AND($C190=$C192, E192&lt;&gt;""), E192,"")))</f>
        <v>ND-LotsGroupAwardCriterionNumberWeightUnpublish</v>
      </c>
      <c r="F190" s="90" t="str">
        <f>IF(TMInput!E190&lt;&gt;"",TMInput!E190,IF(AND($C190=$C191, F191&lt;&gt;""),F191, IF(AND($C190=$C192, F192&lt;&gt;""), F192,"")))</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v>
      </c>
      <c r="G190" s="85" t="str">
        <f>IF(TMInput!F190&lt;&gt;"",TMInput!F190,IF(AND($C190=$C191, G191&lt;&gt;""),G191, IF(AND($C190=$C192, G192&lt;&gt;""), G192,"")))</f>
        <v>efbc:FieldIdentifierCode/text()='awa-cri-wei'</v>
      </c>
      <c r="H190" s="87" t="str">
        <f>TMInput!G190</f>
        <v>1.8</v>
      </c>
      <c r="I190" s="87" t="str">
        <f>TMInput!H190</f>
        <v/>
      </c>
      <c r="J190" s="90" t="b">
        <f>IF(TMInput!$A190="",J189,TMInput!I190)</f>
        <v>1</v>
      </c>
      <c r="K190" s="85" t="str">
        <f>IF(TMInput!J190&lt;&gt;"",TMInput!J190,IF(AND($C190=$C191, K191&lt;&gt;""),K191, IF(AND($C190=$C192, K192&lt;&gt;""), K192,"")))</f>
        <v>MG-AwardCriterion-specifiesProcurementCriterion-LotGroup</v>
      </c>
      <c r="L190" s="85" t="str">
        <f>IF(TMInput!K190&lt;&gt;"",TMInput!K190,IF(AND($C190=$C191, L191&lt;&gt;""),L191, IF(AND($C190=$C192, L192&lt;&gt;""), L192,"")))</f>
        <v>ND-LotsGroupAwardWeightCriterionParameter</v>
      </c>
      <c r="M190" s="90" t="str">
        <f>IF(TMInput!L190&lt;&gt;"",TMInput!L190,IF(AND($C190=$C191, M191&lt;&gt;""),M191, IF(AND($C190=$C192, M192&lt;&gt;""), M192,"")))</f>
        <v>ND-LotsGroupAwardCriterionNumberWeightUnpublish (concernsMaskedObject)</v>
      </c>
      <c r="N190" s="90" t="str">
        <f>IF(TMInput!M190&lt;&gt;"",TMInput!M190,IF(AND($C190=$C191, N191&lt;&gt;""),N191, IF(AND($C190=$C192, N192&lt;&gt;""), N192,"")))</f>
        <v>Connection from NonPublishedInformation to AwardCriterion under MG-AwardCriterion-specifiesProcurementCriterion-LotGroup_ND-LotsGroupAwardWeightCriterionParameter</v>
      </c>
      <c r="O190" s="90" t="str">
        <f>IF(TMInput!N190&lt;&gt;"",TMInput!N190,IF(AND($C190=$C191, O191&lt;&gt;""),O191, IF(AND($C190=$C192, O192&lt;&gt;""), O192,"")))</f>
        <v>tedm:MG-AwardCriterion-specifiesProcurementCriterion-LotGroup_ND-LotsGroupAwardWeightCriterionParameter</v>
      </c>
      <c r="P190" s="85" t="str">
        <f>IF(TMInput!O190&lt;&gt;"",TMInput!O190,IF(AND($C190=$C191, P191&lt;&gt;""),P191, IF(AND($C190=$C192, P192&lt;&gt;""), P192,"")))</f>
        <v>efac:FieldsPrivacy</v>
      </c>
      <c r="Q190" s="90" t="str">
        <f>IF(TMInput!P190&lt;&gt;"",TMInput!P190,IF(AND($C190=$C191, Q191&lt;&gt;""),Q191, IF(AND($C190=$C192, Q192&lt;&gt;""), Q192,"")))</f>
        <v>..</v>
      </c>
      <c r="R190" s="90" t="str">
        <f>IF(TMInput!Q190&lt;&gt;"", TMInput!Q190, IF(AND(OR($C190&amp;$H190=$C191&amp;$H191, $C190&amp;$I190=$C191&amp;$I191), R191&lt;&gt;""), R191, IF(AND(OR($C190&amp;$H190=$C192&amp;$H192, $C190&amp;$I190=$C192&amp;$I192), R192&lt;&gt;""), R192, IF(AND(OR($C190&amp;$H190=$C193&amp;$H193, $C190&amp;$I190=$C193&amp;$I193), R193&lt;&gt;""), R193, IF(AND(OR($C190&amp;$H190=$C194&amp;$H194, $C190&amp;$I190=$C194&amp;$I194), R194&lt;&gt;""), R194, "")))))</f>
        <v>BT-195(BT-5421)-LotsGroup</v>
      </c>
      <c r="S190" s="90" t="str">
        <f>IF(TMInput!R190&lt;&gt;"", TMInput!R190, IF(AND(OR($C190&amp;$H190=$C191&amp;$H191, $C190&amp;$I190=$C191&amp;$I191), S191&lt;&gt;""), S191, IF(AND(OR($C190&amp;$H190=$C192&amp;$H192, $C190&amp;$I190=$C192&amp;$I192), S192&lt;&gt;""), S192, IF(AND(OR($C190&amp;$H190=$C193&amp;$H193, $C190&amp;$I190=$C193&amp;$I193), S193&lt;&gt;""), S193, IF(AND(OR($C190&amp;$H190=$C194&amp;$H194, $C190&amp;$I190=$C194&amp;$I194), S194&lt;&gt;""), S194, "")))))</f>
        <v>The field BT-195(BT-5421)-LotsGroup, Unpublished Identifier, specifies information to generate the URI of the masked property</v>
      </c>
      <c r="T190" s="90" t="str">
        <f>IF(TMInput!S190&lt;&gt;"", TMInput!S190, IF(AND(OR($C190&amp;$H190=$C191&amp;$H191, $C190&amp;$I190=$C191&amp;$I191), T191&lt;&gt;""), T191, IF(AND(OR($C190&amp;$H190=$C192&amp;$H192, $C190&amp;$I190=$C192&amp;$I192), T192&lt;&gt;""), T192, IF(AND(OR($C190&amp;$H190=$C193&amp;$H193, $C190&amp;$I190=$C193&amp;$I193), T193&lt;&gt;""), T193, IF(AND(OR($C190&amp;$H190=$C194&amp;$H194, $C190&amp;$I190=$C194&amp;$I194), T194&lt;&gt;""), T194, "")))))</f>
        <v>efbc:FieldIdentifierCode/text() = 'awa-cri-wei'</v>
      </c>
      <c r="U190" s="92" t="str">
        <f>IF(TMInput!T190&lt;&gt;"", TMInput!T190, IF(AND($C190=$C191, U191&lt;&gt;""), U191, IF(AND($C190=$C192, U192&lt;&gt;""), U192, IF(AND($C190=$C193, U193&lt;&gt;""), U193, IF(AND($C190=$C194, U194&lt;&gt;""), U194, "")))))</f>
        <v>http://data.europa.eu/a4g/ontology#hasWeightValueType</v>
      </c>
      <c r="V190" s="90" t="str">
        <f>IF(TMInput!U190&lt;&gt;"", TMInput!U190, IF(AND($C190=$C191, V191&lt;&gt;""), V191, IF(AND($C190=$C192, V192&lt;&gt;""), V192, IF(AND($C190=$C193, V193&lt;&gt;""), V193, IF(AND($C190=$C194, V194&lt;&gt;""), V194, "")))))</f>
        <v>BT-197(BT-5421)-LotsGroup</v>
      </c>
      <c r="W190" s="90" t="str">
        <f>IF(TMInput!V190&lt;&gt;"", TMInput!V190, IF(AND($C190=$C191, W191&lt;&gt;""), W191, IF(AND($C190=$C192, W192&lt;&gt;""), W192, IF(AND($C190=$C193, W193&lt;&gt;""), W193, IF(AND($C190=$C194, W194&lt;&gt;""), W194, "")))))</f>
        <v>In BT-197(BT-5421)-LotsGroup, Unpublished Justification Code, we link to the at-voc:non-publication-justification controlled list</v>
      </c>
      <c r="X190" s="90" t="str">
        <f>IF(TMInput!W190&lt;&gt;"", TMInput!W190, IF(AND($C190=$C191, X191&lt;&gt;""), X191, IF(AND($C190=$C192, X192&lt;&gt;""), X192, IF(AND($C190=$C193, X193&lt;&gt;""), X193, IF(AND($C190=$C194, X194&lt;&gt;""), X194, "")))))</f>
        <v>BT-198(BT-5421)-LotsGroup</v>
      </c>
      <c r="Y190" s="90" t="str">
        <f>IF(TMInput!X190&lt;&gt;"", TMInput!X190, IF(AND($C190=$C191, Y191&lt;&gt;""), Y191, IF(AND($C190=$C192, Y192&lt;&gt;""), Y192, IF(AND($C190=$C193, Y193&lt;&gt;""), Y193, IF(AND($C190=$C194, Y194&lt;&gt;""), Y194, "")))))</f>
        <v>Unpublished Accessibility Date (Unpublished Access Date below SDK 1.6)</v>
      </c>
      <c r="Z190" s="90" t="str">
        <f>IF(TMInput!Y190&lt;&gt;"", TMInput!Y190, IF(AND($C190=$C191, Z191&lt;&gt;""), Z191, IF(AND($C190=$C192, Z192&lt;&gt;""), Z192, IF(AND($C190=$C193, Z193&lt;&gt;""), Z193, IF(AND($C190=$C194, Z194&lt;&gt;""), Z194, "")))))</f>
        <v>tedm:MG-langString-hasConfidentialityJustification--NonPublishedInformation-ND-LotsGroupAwardCriterionNumberWeightUnpublish</v>
      </c>
      <c r="AA190" s="90" t="str">
        <f>IF(TMInput!Z190&lt;&gt;"", TMInput!Z190, IF(AND($C190=$C191, AA191&lt;&gt;""), AA191, IF(AND($C190=$C192, AA192&lt;&gt;""), AA192, IF(AND($C190=$C193, AA193&lt;&gt;""), AA193, IF(AND($C190=$C194, AA194&lt;&gt;""), AA194, "")))))</f>
        <v>/*/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v>
      </c>
      <c r="AB190" s="90" t="str">
        <f>IF(TMInput!AA190&lt;&gt;"", TMInput!AA190, IF(AND($C190=$C191, AB191&lt;&gt;""), AB191, IF(AND($C190=$C192, AB192&lt;&gt;""), AB192, IF(AND($C190=$C193, AB193&lt;&gt;""), AB193, IF(AND($C190=$C194, AB194&lt;&gt;""), AB194, "")))))</f>
        <v>BT-196(BT-5421)-LotsGroup</v>
      </c>
      <c r="AC190" s="90" t="str">
        <f>IF(TMInput!AB190&lt;&gt;"", TMInput!AB190, IF(AND($C190=$C191, AC191&lt;&gt;""), AC191, IF(AND($C190=$C192, AC192&lt;&gt;""), AC192, IF(AND($C190=$C193, AC193&lt;&gt;""), AC193, IF(AND($C190=$C194, AC194&lt;&gt;""), AC194, "")))))</f>
        <v>Unpublished Justification Description of MG-NonPublishedInformation under ND-LotsGroupAwardCriterionNumberWeightUnpublish</v>
      </c>
      <c r="AD190" s="90" t="str">
        <f>IF(TMInput!AC190&lt;&gt;"", TMInput!AC190, IF(AND($C190=$C191, AD191&lt;&gt;""), AD191, IF(AND($C190=$C192, AD192&lt;&gt;""), AD192, IF(AND($C190=$C193, AD193&lt;&gt;""), AD193, IF(AND($C190=$C194, AD194&lt;&gt;""), AD194, "")))))</f>
        <v>BT-196(BT-5421)-LotsGroup-Language</v>
      </c>
      <c r="AE190" s="90" t="str">
        <f>IF(TMInput!AD190&lt;&gt;"", TMInput!AD190, IF(AND($C190=$C191, AE191&lt;&gt;""), AE191, IF(AND($C190=$C192, AE192&lt;&gt;""), AE192, IF(AND($C190=$C193, AE193&lt;&gt;""), AE193, IF(AND($C190=$C194, AE194&lt;&gt;""), AE194, "")))))</f>
        <v>Language of Unpublished Justification Description of MG-NonPublishedInformation under ND-LotsGroupAwardCriterionNumberWeightUnpublish</v>
      </c>
    </row>
    <row r="191">
      <c r="A191" s="85" t="b">
        <f t="shared" si="1"/>
        <v>0</v>
      </c>
      <c r="B191" s="90" t="str">
        <f>IF(AND(TMInput!A191="",$C191&lt;&gt;""),B190,TMInput!A191)</f>
        <v>ND-LotsGroupAwardCriterionNumberWeightUnpublish_v1.8+.rml.ttl</v>
      </c>
      <c r="C191" s="90" t="str">
        <f>TMInput!B191</f>
        <v>tedm:MG-NonPublishedInformation-ND-LotsGroupAwardCriterionNumberWeightUnpublish</v>
      </c>
      <c r="D191" s="85" t="str">
        <f>IF(TMInput!C191&lt;&gt;"", TMInput!C191, IF(AND($C191=$C192, D192&lt;&gt;""), D192, IF(AND($C191=$C193, D193&lt;&gt;""), D193, IF(AND($C191=$C194, D194&lt;&gt;""), D194, IF(AND($C191=$C195, D195&lt;&gt;""), D195, "")))))</f>
        <v>MG-NonPublishedInformation</v>
      </c>
      <c r="E191" s="90" t="str">
        <f>IF(TMInput!D191&lt;&gt;"",TMInput!D191,IF(AND($C191=$C192, E192&lt;&gt;""),E192, IF(AND($C191=$C193, E193&lt;&gt;""), E193,"")))</f>
        <v/>
      </c>
      <c r="F191" s="90" t="str">
        <f>IF(TMInput!E191&lt;&gt;"",TMInput!E191,IF(AND($C191=$C192, F192&lt;&gt;""),F192, IF(AND($C191=$C193, F193&lt;&gt;""), F193,"")))</f>
        <v/>
      </c>
      <c r="G191" s="85" t="str">
        <f>IF(TMInput!F191&lt;&gt;"",TMInput!F191,IF(AND($C191=$C192, G192&lt;&gt;""),G192, IF(AND($C191=$C193, G193&lt;&gt;""), G193,"")))</f>
        <v/>
      </c>
      <c r="H191" s="87" t="str">
        <f>TMInput!G191</f>
        <v>1.8</v>
      </c>
      <c r="I191" s="87" t="str">
        <f>TMInput!H191</f>
        <v/>
      </c>
      <c r="J191" s="90" t="b">
        <f>IF(TMInput!$A191="",J190,TMInput!I191)</f>
        <v>1</v>
      </c>
      <c r="K191" s="85" t="str">
        <f>IF(TMInput!J191&lt;&gt;"",TMInput!J191,IF(AND($C191=$C192, K192&lt;&gt;""),K192, IF(AND($C191=$C193, K193&lt;&gt;""), K193,"")))</f>
        <v>MG-AwardCriterion-specifiesProcurementCriterion-LotGroup</v>
      </c>
      <c r="L191" s="85" t="str">
        <f>IF(TMInput!K191&lt;&gt;"",TMInput!K191,IF(AND($C191=$C192, L192&lt;&gt;""),L192, IF(AND($C191=$C193, L193&lt;&gt;""), L193,"")))</f>
        <v>ND-LotsGroupAwardWeightCriterionParameter</v>
      </c>
      <c r="M191" s="90" t="str">
        <f>IF(TMInput!L191&lt;&gt;"",TMInput!L191,IF(AND($C191=$C192, M192&lt;&gt;""),M192, IF(AND($C191=$C193, M193&lt;&gt;""), M193,"")))</f>
        <v>ND-LotsGroupAwardCriterionNumberWeightUnpublish (concernsMaskedObject)</v>
      </c>
      <c r="N191" s="90" t="str">
        <f>IF(TMInput!M191&lt;&gt;"",TMInput!M191,IF(AND($C191=$C192, N192&lt;&gt;""),N192, IF(AND($C191=$C193, N193&lt;&gt;""), N193,"")))</f>
        <v>Connection from NonPublishedInformation to AwardCriterion under MG-AwardCriterion-specifiesProcurementCriterion-LotGroup_ND-LotsGroupAwardWeightCriterionParameter</v>
      </c>
      <c r="O191" s="90" t="str">
        <f>IF(TMInput!N191&lt;&gt;"",TMInput!N191,IF(AND($C191=$C192, O192&lt;&gt;""),O192, IF(AND($C191=$C193, O193&lt;&gt;""), O193,"")))</f>
        <v>tedm:MG-AwardCriterion-specifiesProcurementCriterion-LotGroup_ND-LotsGroupAwardWeightCriterionParameter</v>
      </c>
      <c r="P191" s="85" t="str">
        <f>IF(TMInput!O191&lt;&gt;"",TMInput!O191,IF(AND($C191=$C192, P192&lt;&gt;""),P192, IF(AND($C191=$C193, P193&lt;&gt;""), P193,"")))</f>
        <v>efac:FieldsPrivacy</v>
      </c>
      <c r="Q191" s="90" t="str">
        <f>IF(TMInput!P191&lt;&gt;"",TMInput!P191,IF(AND($C191=$C192, Q192&lt;&gt;""),Q192, IF(AND($C191=$C193, Q193&lt;&gt;""), Q193,"")))</f>
        <v>..</v>
      </c>
      <c r="R191" s="90" t="str">
        <f>IF(TMInput!Q191&lt;&gt;"", TMInput!Q191, IF(AND(OR($C191&amp;$H191=$C192&amp;$H192, $C191&amp;$I191=$C192&amp;$I192), R192&lt;&gt;""), R192, IF(AND(OR($C191&amp;$H191=$C193&amp;$H193, $C191&amp;$I191=$C193&amp;$I193), R193&lt;&gt;""), R193, IF(AND(OR($C191&amp;$H191=$C194&amp;$H194, $C191&amp;$I191=$C194&amp;$I194), R194&lt;&gt;""), R194, IF(AND(OR($C191&amp;$H191=$C195&amp;$H195, $C191&amp;$I191=$C195&amp;$I195), R195&lt;&gt;""), R195, "")))))</f>
        <v>BT-195(BT-5421)-LotsGroup</v>
      </c>
      <c r="S191" s="90" t="str">
        <f>IF(TMInput!R191&lt;&gt;"", TMInput!R191, IF(AND(OR($C191&amp;$H191=$C192&amp;$H192, $C191&amp;$I191=$C192&amp;$I192), S192&lt;&gt;""), S192, IF(AND(OR($C191&amp;$H191=$C193&amp;$H193, $C191&amp;$I191=$C193&amp;$I193), S193&lt;&gt;""), S193, IF(AND(OR($C191&amp;$H191=$C194&amp;$H194, $C191&amp;$I191=$C194&amp;$I194), S194&lt;&gt;""), S194, IF(AND(OR($C191&amp;$H191=$C195&amp;$H195, $C191&amp;$I191=$C195&amp;$I195), S195&lt;&gt;""), S195, "")))))</f>
        <v>The field BT-195(BT-5421)-LotsGroup, Unpublished Identifier, specifies information to generate the URI of the masked property</v>
      </c>
      <c r="T191" s="90" t="str">
        <f>IF(TMInput!S191&lt;&gt;"", TMInput!S191, IF(AND(OR($C191&amp;$H191=$C192&amp;$H192, $C191&amp;$I191=$C192&amp;$I192), T192&lt;&gt;""), T192, IF(AND(OR($C191&amp;$H191=$C193&amp;$H193, $C191&amp;$I191=$C193&amp;$I193), T193&lt;&gt;""), T193, IF(AND(OR($C191&amp;$H191=$C194&amp;$H194, $C191&amp;$I191=$C194&amp;$I194), T194&lt;&gt;""), T194, IF(AND(OR($C191&amp;$H191=$C195&amp;$H195, $C191&amp;$I191=$C195&amp;$I195), T195&lt;&gt;""), T195, "")))))</f>
        <v>efbc:FieldIdentifierCode/text() = 'awa-cri-wei'</v>
      </c>
      <c r="U191" s="92" t="str">
        <f>IF(TMInput!T191&lt;&gt;"", TMInput!T191, IF(AND($C191=$C192, U192&lt;&gt;""), U192, IF(AND($C191=$C193, U193&lt;&gt;""), U193, IF(AND($C191=$C194, U194&lt;&gt;""), U194, IF(AND($C191=$C195, U195&lt;&gt;""), U195, "")))))</f>
        <v>http://data.europa.eu/a4g/ontology#hasWeightValueType</v>
      </c>
      <c r="V191" s="90" t="str">
        <f>IF(TMInput!U191&lt;&gt;"", TMInput!U191, IF(AND($C191=$C192, V192&lt;&gt;""), V192, IF(AND($C191=$C193, V193&lt;&gt;""), V193, IF(AND($C191=$C194, V194&lt;&gt;""), V194, IF(AND($C191=$C195, V195&lt;&gt;""), V195, "")))))</f>
        <v>BT-197(BT-5421)-LotsGroup</v>
      </c>
      <c r="W191" s="90" t="str">
        <f>IF(TMInput!V191&lt;&gt;"", TMInput!V191, IF(AND($C191=$C192, W192&lt;&gt;""), W192, IF(AND($C191=$C193, W193&lt;&gt;""), W193, IF(AND($C191=$C194, W194&lt;&gt;""), W194, IF(AND($C191=$C195, W195&lt;&gt;""), W195, "")))))</f>
        <v>In BT-197(BT-5421)-LotsGroup, Unpublished Justification Code, we link to the at-voc:non-publication-justification controlled list</v>
      </c>
      <c r="X191" s="90" t="str">
        <f>IF(TMInput!W191&lt;&gt;"", TMInput!W191, IF(AND($C191=$C192, X192&lt;&gt;""), X192, IF(AND($C191=$C193, X193&lt;&gt;""), X193, IF(AND($C191=$C194, X194&lt;&gt;""), X194, IF(AND($C191=$C195, X195&lt;&gt;""), X195, "")))))</f>
        <v>BT-198(BT-5421)-LotsGroup</v>
      </c>
      <c r="Y191" s="90" t="str">
        <f>IF(TMInput!X191&lt;&gt;"", TMInput!X191, IF(AND($C191=$C192, Y192&lt;&gt;""), Y192, IF(AND($C191=$C193, Y193&lt;&gt;""), Y193, IF(AND($C191=$C194, Y194&lt;&gt;""), Y194, IF(AND($C191=$C195, Y195&lt;&gt;""), Y195, "")))))</f>
        <v>Unpublished Accessibility Date (Unpublished Access Date below SDK 1.6)</v>
      </c>
      <c r="Z191" s="90" t="str">
        <f>IF(TMInput!Y191&lt;&gt;"", TMInput!Y191, IF(AND($C191=$C192, Z192&lt;&gt;""), Z192, IF(AND($C191=$C193, Z193&lt;&gt;""), Z193, IF(AND($C191=$C194, Z194&lt;&gt;""), Z194, IF(AND($C191=$C195, Z195&lt;&gt;""), Z195, "")))))</f>
        <v>tedm:MG-langString-hasConfidentialityJustification--NonPublishedInformation-ND-LotsGroupAwardCriterionNumberWeightUnpublish</v>
      </c>
      <c r="AA191" s="90" t="str">
        <f>IF(TMInput!Z191&lt;&gt;"", TMInput!Z191, IF(AND($C191=$C192, AA192&lt;&gt;""), AA192, IF(AND($C191=$C193, AA193&lt;&gt;""), AA193, IF(AND($C191=$C194, AA194&lt;&gt;""), AA194, IF(AND($C191=$C195, AA195&lt;&gt;""), AA195, "")))))</f>
        <v/>
      </c>
      <c r="AB191" s="90" t="str">
        <f>IF(TMInput!AA191&lt;&gt;"", TMInput!AA191, IF(AND($C191=$C192, AB192&lt;&gt;""), AB192, IF(AND($C191=$C193, AB193&lt;&gt;""), AB193, IF(AND($C191=$C194, AB194&lt;&gt;""), AB194, IF(AND($C191=$C195, AB195&lt;&gt;""), AB195, "")))))</f>
        <v>BT-196(BT-5421)-LotsGroup</v>
      </c>
      <c r="AC191" s="90" t="str">
        <f>IF(TMInput!AB191&lt;&gt;"", TMInput!AB191, IF(AND($C191=$C192, AC192&lt;&gt;""), AC192, IF(AND($C191=$C193, AC193&lt;&gt;""), AC193, IF(AND($C191=$C194, AC194&lt;&gt;""), AC194, IF(AND($C191=$C195, AC195&lt;&gt;""), AC195, "")))))</f>
        <v>Unpublished Justification Description of MG-NonPublishedInformation under ND-LotsGroupAwardCriterionNumberWeightUnpublish</v>
      </c>
      <c r="AD191" s="90" t="str">
        <f>IF(TMInput!AC191&lt;&gt;"", TMInput!AC191, IF(AND($C191=$C192, AD192&lt;&gt;""), AD192, IF(AND($C191=$C193, AD193&lt;&gt;""), AD193, IF(AND($C191=$C194, AD194&lt;&gt;""), AD194, IF(AND($C191=$C195, AD195&lt;&gt;""), AD195, "")))))</f>
        <v>BT-196(BT-5421)-LotsGroup-Language</v>
      </c>
      <c r="AE191" s="90" t="str">
        <f>IF(TMInput!AD191&lt;&gt;"", TMInput!AD191, IF(AND($C191=$C192, AE192&lt;&gt;""), AE192, IF(AND($C191=$C193, AE193&lt;&gt;""), AE193, IF(AND($C191=$C194, AE194&lt;&gt;""), AE194, IF(AND($C191=$C195, AE195&lt;&gt;""), AE195, "")))))</f>
        <v>Language of Unpublished Justification Description of MG-NonPublishedInformation under ND-LotsGroupAwardCriterionNumberWeightUnpublish</v>
      </c>
    </row>
    <row r="192">
      <c r="A192" s="85" t="b">
        <f t="shared" si="1"/>
        <v>0</v>
      </c>
      <c r="B192" s="90" t="str">
        <f>IF(AND(TMInput!A192="",$C192&lt;&gt;""),B191,TMInput!A192)</f>
        <v>ND-LotsGroupAwardCriterionNumberWeightUnpublish_v1.8+.rml.ttl</v>
      </c>
      <c r="C192" s="90" t="str">
        <f>TMInput!B192</f>
        <v>tedm:MG-NonPublishedInformation-ND-LotsGroupAwardCriterionNumberWeightUnpublish</v>
      </c>
      <c r="D192" s="85" t="str">
        <f>IF(TMInput!C192&lt;&gt;"", TMInput!C192, IF(AND($C192=$C193, D193&lt;&gt;""), D193, IF(AND($C192=$C194, D194&lt;&gt;""), D194, IF(AND($C192=$C195, D195&lt;&gt;""), D195, IF(AND($C192=$C196, D196&lt;&gt;""), D196, "")))))</f>
        <v>MG-NonPublishedInformation</v>
      </c>
      <c r="E192" s="90" t="str">
        <f>IF(TMInput!D192&lt;&gt;"",TMInput!D192,IF(AND($C192=$C193, E193&lt;&gt;""),E193, IF(AND($C192=$C194, E194&lt;&gt;""), E194,"")))</f>
        <v/>
      </c>
      <c r="F192" s="90" t="str">
        <f>IF(TMInput!E192&lt;&gt;"",TMInput!E192,IF(AND($C192=$C193, F193&lt;&gt;""),F193, IF(AND($C192=$C194, F194&lt;&gt;""), F194,"")))</f>
        <v/>
      </c>
      <c r="G192" s="85" t="str">
        <f>IF(TMInput!F192&lt;&gt;"",TMInput!F192,IF(AND($C192=$C193, G193&lt;&gt;""),G193, IF(AND($C192=$C194, G194&lt;&gt;""), G194,"")))</f>
        <v/>
      </c>
      <c r="H192" s="87" t="str">
        <f>TMInput!G192</f>
        <v>1.8</v>
      </c>
      <c r="I192" s="87" t="str">
        <f>TMInput!H192</f>
        <v/>
      </c>
      <c r="J192" s="90" t="b">
        <f>IF(TMInput!$A192="",J191,TMInput!I192)</f>
        <v>1</v>
      </c>
      <c r="K192" s="85" t="str">
        <f>IF(TMInput!J192&lt;&gt;"",TMInput!J192,IF(AND($C192=$C193, K193&lt;&gt;""),K193, IF(AND($C192=$C194, K194&lt;&gt;""), K194,"")))</f>
        <v>MG-AwardCriterion-specifiesProcurementCriterion-LotGroup</v>
      </c>
      <c r="L192" s="85" t="str">
        <f>IF(TMInput!K192&lt;&gt;"",TMInput!K192,IF(AND($C192=$C193, L193&lt;&gt;""),L193, IF(AND($C192=$C194, L194&lt;&gt;""), L194,"")))</f>
        <v>ND-LotsGroupAwardWeightCriterionParameter</v>
      </c>
      <c r="M192" s="90" t="str">
        <f>IF(TMInput!L192&lt;&gt;"",TMInput!L192,IF(AND($C192=$C193, M193&lt;&gt;""),M193, IF(AND($C192=$C194, M194&lt;&gt;""), M194,"")))</f>
        <v>ND-LotsGroupAwardCriterionNumberWeightUnpublish (concernsMaskedObject)</v>
      </c>
      <c r="N192" s="90" t="str">
        <f>IF(TMInput!M192&lt;&gt;"",TMInput!M192,IF(AND($C192=$C193, N193&lt;&gt;""),N193, IF(AND($C192=$C194, N194&lt;&gt;""), N194,"")))</f>
        <v>Connection from NonPublishedInformation to AwardCriterion under MG-AwardCriterion-specifiesProcurementCriterion-LotGroup_ND-LotsGroupAwardWeightCriterionParameter</v>
      </c>
      <c r="O192" s="90" t="str">
        <f>IF(TMInput!N192&lt;&gt;"",TMInput!N192,IF(AND($C192=$C193, O193&lt;&gt;""),O193, IF(AND($C192=$C194, O194&lt;&gt;""), O194,"")))</f>
        <v>tedm:MG-AwardCriterion-specifiesProcurementCriterion-LotGroup_ND-LotsGroupAwardWeightCriterionParameter</v>
      </c>
      <c r="P192" s="85" t="str">
        <f>IF(TMInput!O192&lt;&gt;"",TMInput!O192,IF(AND($C192=$C193, P193&lt;&gt;""),P193, IF(AND($C192=$C194, P194&lt;&gt;""), P194,"")))</f>
        <v>efac:FieldsPrivacy</v>
      </c>
      <c r="Q192" s="90" t="str">
        <f>IF(TMInput!P192&lt;&gt;"",TMInput!P192,IF(AND($C192=$C193, Q193&lt;&gt;""),Q193, IF(AND($C192=$C194, Q194&lt;&gt;""), Q194,"")))</f>
        <v>..</v>
      </c>
      <c r="R192" s="90" t="str">
        <f>IF(TMInput!Q192&lt;&gt;"", TMInput!Q192, IF(AND(OR($C192&amp;$H192=$C193&amp;$H193, $C192&amp;$I192=$C193&amp;$I193), R193&lt;&gt;""), R193, IF(AND(OR($C192&amp;$H192=$C194&amp;$H194, $C192&amp;$I192=$C194&amp;$I194), R194&lt;&gt;""), R194, IF(AND(OR($C192&amp;$H192=$C195&amp;$H195, $C192&amp;$I192=$C195&amp;$I195), R195&lt;&gt;""), R195, IF(AND(OR($C192&amp;$H192=$C196&amp;$H196, $C192&amp;$I192=$C196&amp;$I196), R196&lt;&gt;""), R196, "")))))</f>
        <v>BT-195(BT-5421)-LotsGroup</v>
      </c>
      <c r="S192" s="90" t="str">
        <f>IF(TMInput!R192&lt;&gt;"", TMInput!R192, IF(AND(OR($C192&amp;$H192=$C193&amp;$H193, $C192&amp;$I192=$C193&amp;$I193), S193&lt;&gt;""), S193, IF(AND(OR($C192&amp;$H192=$C194&amp;$H194, $C192&amp;$I192=$C194&amp;$I194), S194&lt;&gt;""), S194, IF(AND(OR($C192&amp;$H192=$C195&amp;$H195, $C192&amp;$I192=$C195&amp;$I195), S195&lt;&gt;""), S195, IF(AND(OR($C192&amp;$H192=$C196&amp;$H196, $C192&amp;$I192=$C196&amp;$I196), S196&lt;&gt;""), S196, "")))))</f>
        <v>The field BT-195(BT-5421)-LotsGroup, Unpublished Identifier, specifies information to generate the URI of the masked property</v>
      </c>
      <c r="T192" s="90" t="str">
        <f>IF(TMInput!S192&lt;&gt;"", TMInput!S192, IF(AND(OR($C192&amp;$H192=$C193&amp;$H193, $C192&amp;$I192=$C193&amp;$I193), T193&lt;&gt;""), T193, IF(AND(OR($C192&amp;$H192=$C194&amp;$H194, $C192&amp;$I192=$C194&amp;$I194), T194&lt;&gt;""), T194, IF(AND(OR($C192&amp;$H192=$C195&amp;$H195, $C192&amp;$I192=$C195&amp;$I195), T195&lt;&gt;""), T195, IF(AND(OR($C192&amp;$H192=$C196&amp;$H196, $C192&amp;$I192=$C196&amp;$I196), T196&lt;&gt;""), T196, "")))))</f>
        <v>efbc:FieldIdentifierCode/text() = 'awa-cri-wei'</v>
      </c>
      <c r="U192" s="92" t="str">
        <f>IF(TMInput!T192&lt;&gt;"", TMInput!T192, IF(AND($C192=$C193, U193&lt;&gt;""), U193, IF(AND($C192=$C194, U194&lt;&gt;""), U194, IF(AND($C192=$C195, U195&lt;&gt;""), U195, IF(AND($C192=$C196, U196&lt;&gt;""), U196, "")))))</f>
        <v>http://data.europa.eu/a4g/ontology#hasWeightValueType</v>
      </c>
      <c r="V192" s="90" t="str">
        <f>IF(TMInput!U192&lt;&gt;"", TMInput!U192, IF(AND($C192=$C193, V193&lt;&gt;""), V193, IF(AND($C192=$C194, V194&lt;&gt;""), V194, IF(AND($C192=$C195, V195&lt;&gt;""), V195, IF(AND($C192=$C196, V196&lt;&gt;""), V196, "")))))</f>
        <v>BT-197(BT-5421)-LotsGroup</v>
      </c>
      <c r="W192" s="90" t="str">
        <f>IF(TMInput!V192&lt;&gt;"", TMInput!V192, IF(AND($C192=$C193, W193&lt;&gt;""), W193, IF(AND($C192=$C194, W194&lt;&gt;""), W194, IF(AND($C192=$C195, W195&lt;&gt;""), W195, IF(AND($C192=$C196, W196&lt;&gt;""), W196, "")))))</f>
        <v>In BT-197(BT-5421)-LotsGroup, Unpublished Justification Code, we link to the at-voc:non-publication-justification controlled list</v>
      </c>
      <c r="X192" s="90" t="str">
        <f>IF(TMInput!W192&lt;&gt;"", TMInput!W192, IF(AND($C192=$C193, X193&lt;&gt;""), X193, IF(AND($C192=$C194, X194&lt;&gt;""), X194, IF(AND($C192=$C195, X195&lt;&gt;""), X195, IF(AND($C192=$C196, X196&lt;&gt;""), X196, "")))))</f>
        <v>BT-198(BT-5421)-LotsGroup</v>
      </c>
      <c r="Y192" s="90" t="str">
        <f>IF(TMInput!X192&lt;&gt;"", TMInput!X192, IF(AND($C192=$C193, Y193&lt;&gt;""), Y193, IF(AND($C192=$C194, Y194&lt;&gt;""), Y194, IF(AND($C192=$C195, Y195&lt;&gt;""), Y195, IF(AND($C192=$C196, Y196&lt;&gt;""), Y196, "")))))</f>
        <v>Unpublished Accessibility Date (Unpublished Access Date below SDK 1.6)</v>
      </c>
      <c r="Z192" s="90" t="str">
        <f>IF(TMInput!Y192&lt;&gt;"", TMInput!Y192, IF(AND($C192=$C193, Z193&lt;&gt;""), Z193, IF(AND($C192=$C194, Z194&lt;&gt;""), Z194, IF(AND($C192=$C195, Z195&lt;&gt;""), Z195, IF(AND($C192=$C196, Z196&lt;&gt;""), Z196, "")))))</f>
        <v>tedm:MG-langString-hasConfidentialityJustification--NonPublishedInformation-ND-LotsGroupAwardCriterionNumberWeightUnpublish</v>
      </c>
      <c r="AA192" s="90" t="str">
        <f>IF(TMInput!Z192&lt;&gt;"", TMInput!Z192, IF(AND($C192=$C193, AA193&lt;&gt;""), AA193, IF(AND($C192=$C194, AA194&lt;&gt;""), AA194, IF(AND($C192=$C195, AA195&lt;&gt;""), AA195, IF(AND($C192=$C196, AA196&lt;&gt;""), AA196, "")))))</f>
        <v/>
      </c>
      <c r="AB192" s="90" t="str">
        <f>IF(TMInput!AA192&lt;&gt;"", TMInput!AA192, IF(AND($C192=$C193, AB193&lt;&gt;""), AB193, IF(AND($C192=$C194, AB194&lt;&gt;""), AB194, IF(AND($C192=$C195, AB195&lt;&gt;""), AB195, IF(AND($C192=$C196, AB196&lt;&gt;""), AB196, "")))))</f>
        <v>BT-196(BT-5421)-LotsGroup</v>
      </c>
      <c r="AC192" s="90" t="str">
        <f>IF(TMInput!AB192&lt;&gt;"", TMInput!AB192, IF(AND($C192=$C193, AC193&lt;&gt;""), AC193, IF(AND($C192=$C194, AC194&lt;&gt;""), AC194, IF(AND($C192=$C195, AC195&lt;&gt;""), AC195, IF(AND($C192=$C196, AC196&lt;&gt;""), AC196, "")))))</f>
        <v>Unpublished Justification Description of MG-NonPublishedInformation under ND-LotsGroupAwardCriterionNumberWeightUnpublish</v>
      </c>
      <c r="AD192" s="90" t="str">
        <f>IF(TMInput!AC192&lt;&gt;"", TMInput!AC192, IF(AND($C192=$C193, AD193&lt;&gt;""), AD193, IF(AND($C192=$C194, AD194&lt;&gt;""), AD194, IF(AND($C192=$C195, AD195&lt;&gt;""), AD195, IF(AND($C192=$C196, AD196&lt;&gt;""), AD196, "")))))</f>
        <v>BT-196(BT-5421)-LotsGroup-Language</v>
      </c>
      <c r="AE192" s="90" t="str">
        <f>IF(TMInput!AD192&lt;&gt;"", TMInput!AD192, IF(AND($C192=$C193, AE193&lt;&gt;""), AE193, IF(AND($C192=$C194, AE194&lt;&gt;""), AE194, IF(AND($C192=$C195, AE195&lt;&gt;""), AE195, IF(AND($C192=$C196, AE196&lt;&gt;""), AE196, "")))))</f>
        <v>Language of Unpublished Justification Description of MG-NonPublishedInformation under ND-LotsGroupAwardCriterionNumberWeightUnpublish</v>
      </c>
    </row>
    <row r="193">
      <c r="A193" s="85" t="b">
        <f t="shared" si="1"/>
        <v>0</v>
      </c>
      <c r="B193" s="90" t="str">
        <f>IF(AND(TMInput!A193="",$C193&lt;&gt;""),B192,TMInput!A193)</f>
        <v>ND-LotsGroupAwardCriterionNumberWeightUnpublish_v1.8+.rml.ttl</v>
      </c>
      <c r="C193" s="90" t="str">
        <f>TMInput!B193</f>
        <v>tedm:MG-NonPublishedInformation-ND-LotsGroupAwardCriterionNumberWeightUnpublish</v>
      </c>
      <c r="D193" s="85" t="str">
        <f>IF(TMInput!C193&lt;&gt;"", TMInput!C193, IF(AND($C193=$C194, D194&lt;&gt;""), D194, IF(AND($C193=$C195, D195&lt;&gt;""), D195, IF(AND($C193=$C196, D196&lt;&gt;""), D196, IF(AND($C193=$C197, D197&lt;&gt;""), D197, "")))))</f>
        <v>MG-NonPublishedInformation</v>
      </c>
      <c r="E193" s="90" t="str">
        <f>IF(TMInput!D193&lt;&gt;"",TMInput!D193,IF(AND($C193=$C194, E194&lt;&gt;""),E194, IF(AND($C193=$C195, E195&lt;&gt;""), E195,"")))</f>
        <v/>
      </c>
      <c r="F193" s="90" t="str">
        <f>IF(TMInput!E193&lt;&gt;"",TMInput!E193,IF(AND($C193=$C194, F194&lt;&gt;""),F194, IF(AND($C193=$C195, F195&lt;&gt;""), F195,"")))</f>
        <v/>
      </c>
      <c r="G193" s="85" t="str">
        <f>IF(TMInput!F193&lt;&gt;"",TMInput!F193,IF(AND($C193=$C194, G194&lt;&gt;""),G194, IF(AND($C193=$C195, G195&lt;&gt;""), G195,"")))</f>
        <v/>
      </c>
      <c r="H193" s="87" t="str">
        <f>TMInput!G193</f>
        <v>1.4</v>
      </c>
      <c r="I193" s="87" t="str">
        <f>TMInput!H193</f>
        <v/>
      </c>
      <c r="J193" s="90" t="b">
        <f>IF(TMInput!$A193="",J192,TMInput!I193)</f>
        <v>1</v>
      </c>
      <c r="K193" s="85" t="str">
        <f>IF(TMInput!J193&lt;&gt;"",TMInput!J193,IF(AND($C193=$C194, K194&lt;&gt;""),K194, IF(AND($C193=$C195, K195&lt;&gt;""), K195,"")))</f>
        <v/>
      </c>
      <c r="L193" s="85" t="str">
        <f>IF(TMInput!K193&lt;&gt;"",TMInput!K193,IF(AND($C193=$C194, L194&lt;&gt;""),L194, IF(AND($C193=$C195, L195&lt;&gt;""), L195,"")))</f>
        <v/>
      </c>
      <c r="M193" s="90" t="str">
        <f>IF(TMInput!L193&lt;&gt;"",TMInput!L193,IF(AND($C193=$C194, M194&lt;&gt;""),M194, IF(AND($C193=$C195, M195&lt;&gt;""), M195,"")))</f>
        <v/>
      </c>
      <c r="N193" s="90" t="str">
        <f>IF(TMInput!M193&lt;&gt;"",TMInput!M193,IF(AND($C193=$C194, N194&lt;&gt;""),N194, IF(AND($C193=$C195, N195&lt;&gt;""), N195,"")))</f>
        <v/>
      </c>
      <c r="O193" s="90" t="str">
        <f>IF(TMInput!N193&lt;&gt;"",TMInput!N193,IF(AND($C193=$C194, O194&lt;&gt;""),O194, IF(AND($C193=$C195, O195&lt;&gt;""), O195,"")))</f>
        <v/>
      </c>
      <c r="P193" s="85" t="str">
        <f>IF(TMInput!O193&lt;&gt;"",TMInput!O193,IF(AND($C193=$C194, P194&lt;&gt;""),P194, IF(AND($C193=$C195, P195&lt;&gt;""), P195,"")))</f>
        <v/>
      </c>
      <c r="Q193" s="90" t="str">
        <f>IF(TMInput!P193&lt;&gt;"",TMInput!P193,IF(AND($C193=$C194, Q194&lt;&gt;""),Q194, IF(AND($C193=$C195, Q195&lt;&gt;""), Q195,"")))</f>
        <v/>
      </c>
      <c r="R193" s="90" t="str">
        <f>IF(TMInput!Q193&lt;&gt;"", TMInput!Q193, IF(AND(OR($C193&amp;$H193=$C194&amp;$H194, $C193&amp;$I193=$C194&amp;$I194), R194&lt;&gt;""), R194, IF(AND(OR($C193&amp;$H193=$C195&amp;$H195, $C193&amp;$I193=$C195&amp;$I195), R195&lt;&gt;""), R195, IF(AND(OR($C193&amp;$H193=$C196&amp;$H196, $C193&amp;$I193=$C196&amp;$I196), R196&lt;&gt;""), R196, IF(AND(OR($C193&amp;$H193=$C197&amp;$H197, $C193&amp;$I193=$C197&amp;$I197), R197&lt;&gt;""), R197, "")))))</f>
        <v>BT-195(BT-5421)-LotsGroup</v>
      </c>
      <c r="S193" s="90" t="str">
        <f>IF(TMInput!R193&lt;&gt;"", TMInput!R193, IF(AND(OR($C193&amp;$H193=$C194&amp;$H194, $C193&amp;$I193=$C194&amp;$I194), S194&lt;&gt;""), S194, IF(AND(OR($C193&amp;$H193=$C195&amp;$H195, $C193&amp;$I193=$C195&amp;$I195), S195&lt;&gt;""), S195, IF(AND(OR($C193&amp;$H193=$C196&amp;$H196, $C193&amp;$I193=$C196&amp;$I196), S196&lt;&gt;""), S196, IF(AND(OR($C193&amp;$H193=$C197&amp;$H197, $C193&amp;$I193=$C197&amp;$I197), S197&lt;&gt;""), S197, "")))))</f>
        <v>The field BT-195(BT-5421)-LotsGroup, Unpublished Identifier, specifies information to generate the URI of the masked property</v>
      </c>
      <c r="T193" s="90" t="str">
        <f>IF(TMInput!S193&lt;&gt;"", TMInput!S193, IF(AND(OR($C193&amp;$H193=$C194&amp;$H194, $C193&amp;$I193=$C194&amp;$I194), T194&lt;&gt;""), T194, IF(AND(OR($C193&amp;$H193=$C195&amp;$H195, $C193&amp;$I193=$C195&amp;$I195), T195&lt;&gt;""), T195, IF(AND(OR($C193&amp;$H193=$C196&amp;$H196, $C193&amp;$I193=$C196&amp;$I196), T196&lt;&gt;""), T196, IF(AND(OR($C193&amp;$H193=$C197&amp;$H197, $C193&amp;$I193=$C197&amp;$I197), T197&lt;&gt;""), T197, "")))))</f>
        <v>efbc:FieldIdentifierCode/text() = 'awa-cri-wei'</v>
      </c>
      <c r="U193" s="92" t="str">
        <f>IF(TMInput!T193&lt;&gt;"", TMInput!T193, IF(AND($C193=$C194, U194&lt;&gt;""), U194, IF(AND($C193=$C195, U195&lt;&gt;""), U195, IF(AND($C193=$C196, U196&lt;&gt;""), U196, IF(AND($C193=$C197, U197&lt;&gt;""), U197, "")))))</f>
        <v>http://data.europa.eu/a4g/ontology#hasWeightValueType</v>
      </c>
      <c r="V193" s="90" t="str">
        <f>IF(TMInput!U193&lt;&gt;"", TMInput!U193, IF(AND($C193=$C194, V194&lt;&gt;""), V194, IF(AND($C193=$C195, V195&lt;&gt;""), V195, IF(AND($C193=$C196, V196&lt;&gt;""), V196, IF(AND($C193=$C197, V197&lt;&gt;""), V197, "")))))</f>
        <v>BT-197(BT-5421)-LotsGroup</v>
      </c>
      <c r="W193" s="90" t="str">
        <f>IF(TMInput!V193&lt;&gt;"", TMInput!V193, IF(AND($C193=$C194, W194&lt;&gt;""), W194, IF(AND($C193=$C195, W195&lt;&gt;""), W195, IF(AND($C193=$C196, W196&lt;&gt;""), W196, IF(AND($C193=$C197, W197&lt;&gt;""), W197, "")))))</f>
        <v>In BT-197(BT-5421)-LotsGroup, Unpublished Justification Code, we link to the at-voc:non-publication-justification controlled list</v>
      </c>
      <c r="X193" s="90" t="str">
        <f>IF(TMInput!W193&lt;&gt;"", TMInput!W193, IF(AND($C193=$C194, X194&lt;&gt;""), X194, IF(AND($C193=$C195, X195&lt;&gt;""), X195, IF(AND($C193=$C196, X196&lt;&gt;""), X196, IF(AND($C193=$C197, X197&lt;&gt;""), X197, "")))))</f>
        <v>BT-198(BT-5421)-LotsGroup</v>
      </c>
      <c r="Y193" s="90" t="str">
        <f>IF(TMInput!X193&lt;&gt;"", TMInput!X193, IF(AND($C193=$C194, Y194&lt;&gt;""), Y194, IF(AND($C193=$C195, Y195&lt;&gt;""), Y195, IF(AND($C193=$C196, Y196&lt;&gt;""), Y196, IF(AND($C193=$C197, Y197&lt;&gt;""), Y197, "")))))</f>
        <v>Unpublished Accessibility Date (Unpublished Access Date below SDK 1.6)</v>
      </c>
      <c r="Z193" s="90" t="str">
        <f>IF(TMInput!Y193&lt;&gt;"", TMInput!Y193, IF(AND($C193=$C194, Z194&lt;&gt;""), Z194, IF(AND($C193=$C195, Z195&lt;&gt;""), Z195, IF(AND($C193=$C196, Z196&lt;&gt;""), Z196, IF(AND($C193=$C197, Z197&lt;&gt;""), Z197, "")))))</f>
        <v>tedm:MG-langString-hasConfidentialityJustification--NonPublishedInformation-ND-LotsGroupAwardCriterionNumberWeightUnpublish</v>
      </c>
      <c r="AA193" s="90" t="str">
        <f>IF(TMInput!Z193&lt;&gt;"", TMInput!Z193, IF(AND($C193=$C194, AA194&lt;&gt;""), AA194, IF(AND($C193=$C195, AA195&lt;&gt;""), AA195, IF(AND($C193=$C196, AA196&lt;&gt;""), AA196, IF(AND($C193=$C197, AA197&lt;&gt;""), AA197, "")))))</f>
        <v/>
      </c>
      <c r="AB193" s="90" t="str">
        <f>IF(TMInput!AA193&lt;&gt;"", TMInput!AA193, IF(AND($C193=$C194, AB194&lt;&gt;""), AB194, IF(AND($C193=$C195, AB195&lt;&gt;""), AB195, IF(AND($C193=$C196, AB196&lt;&gt;""), AB196, IF(AND($C193=$C197, AB197&lt;&gt;""), AB197, "")))))</f>
        <v>BT-196(BT-5421)-LotsGroup</v>
      </c>
      <c r="AC193" s="90" t="str">
        <f>IF(TMInput!AB193&lt;&gt;"", TMInput!AB193, IF(AND($C193=$C194, AC194&lt;&gt;""), AC194, IF(AND($C193=$C195, AC195&lt;&gt;""), AC195, IF(AND($C193=$C196, AC196&lt;&gt;""), AC196, IF(AND($C193=$C197, AC197&lt;&gt;""), AC197, "")))))</f>
        <v>Unpublished Justification Description of MG-NonPublishedInformation under ND-LotsGroupAwardCriterionNumberWeightUnpublish</v>
      </c>
      <c r="AD193" s="90" t="str">
        <f>IF(TMInput!AC193&lt;&gt;"", TMInput!AC193, IF(AND($C193=$C194, AD194&lt;&gt;""), AD194, IF(AND($C193=$C195, AD195&lt;&gt;""), AD195, IF(AND($C193=$C196, AD196&lt;&gt;""), AD196, IF(AND($C193=$C197, AD197&lt;&gt;""), AD197, "")))))</f>
        <v>BT-196(BT-5421)-LotsGroup-Language</v>
      </c>
      <c r="AE193" s="90" t="str">
        <f>IF(TMInput!AD193&lt;&gt;"", TMInput!AD193, IF(AND($C193=$C194, AE194&lt;&gt;""), AE194, IF(AND($C193=$C195, AE195&lt;&gt;""), AE195, IF(AND($C193=$C196, AE196&lt;&gt;""), AE196, IF(AND($C193=$C197, AE197&lt;&gt;""), AE197, "")))))</f>
        <v>Language of Unpublished Justification Description of MG-NonPublishedInformation under ND-LotsGroupAwardCriterionNumberWeightUnpublish</v>
      </c>
    </row>
    <row r="194">
      <c r="A194" s="85" t="b">
        <f t="shared" si="1"/>
        <v>0</v>
      </c>
      <c r="B194" s="90" t="str">
        <f>IF(AND(TMInput!A194="",$C194&lt;&gt;""),B193,TMInput!A194)</f>
        <v>ND-LotsGroupAwardCriterionNumberWeightUnpublish_v1.8+.rml.ttl</v>
      </c>
      <c r="C194" s="90" t="str">
        <f>TMInput!B194</f>
        <v>tedm:MG-NonPublishedInformation-ND-LotsGroupAwardCriterionNumberWeightUnpublish</v>
      </c>
      <c r="D194" s="85" t="str">
        <f>IF(TMInput!C194&lt;&gt;"", TMInput!C194, IF(AND($C194=$C195, D195&lt;&gt;""), D195, IF(AND($C194=$C196, D196&lt;&gt;""), D196, IF(AND($C194=$C197, D197&lt;&gt;""), D197, IF(AND($C194=$C198, D198&lt;&gt;""), D198, "")))))</f>
        <v/>
      </c>
      <c r="E194" s="90" t="str">
        <f>IF(TMInput!D194&lt;&gt;"",TMInput!D194,IF(AND($C194=$C195, E195&lt;&gt;""),E195, IF(AND($C194=$C196, E196&lt;&gt;""), E196,"")))</f>
        <v/>
      </c>
      <c r="F194" s="90" t="str">
        <f>IF(TMInput!E194&lt;&gt;"",TMInput!E194,IF(AND($C194=$C195, F195&lt;&gt;""),F195, IF(AND($C194=$C196, F196&lt;&gt;""), F196,"")))</f>
        <v/>
      </c>
      <c r="G194" s="85" t="str">
        <f>IF(TMInput!F194&lt;&gt;"",TMInput!F194,IF(AND($C194=$C195, G195&lt;&gt;""),G195, IF(AND($C194=$C196, G196&lt;&gt;""), G196,"")))</f>
        <v/>
      </c>
      <c r="H194" s="87" t="str">
        <f>TMInput!G194</f>
        <v>1.4</v>
      </c>
      <c r="I194" s="87" t="str">
        <f>TMInput!H194</f>
        <v/>
      </c>
      <c r="J194" s="90" t="b">
        <f>IF(TMInput!$A194="",J193,TMInput!I194)</f>
        <v>1</v>
      </c>
      <c r="K194" s="85" t="str">
        <f>IF(TMInput!J194&lt;&gt;"",TMInput!J194,IF(AND($C194=$C195, K195&lt;&gt;""),K195, IF(AND($C194=$C196, K196&lt;&gt;""), K196,"")))</f>
        <v/>
      </c>
      <c r="L194" s="85" t="str">
        <f>IF(TMInput!K194&lt;&gt;"",TMInput!K194,IF(AND($C194=$C195, L195&lt;&gt;""),L195, IF(AND($C194=$C196, L196&lt;&gt;""), L196,"")))</f>
        <v/>
      </c>
      <c r="M194" s="90" t="str">
        <f>IF(TMInput!L194&lt;&gt;"",TMInput!L194,IF(AND($C194=$C195, M195&lt;&gt;""),M195, IF(AND($C194=$C196, M196&lt;&gt;""), M196,"")))</f>
        <v/>
      </c>
      <c r="N194" s="90" t="str">
        <f>IF(TMInput!M194&lt;&gt;"",TMInput!M194,IF(AND($C194=$C195, N195&lt;&gt;""),N195, IF(AND($C194=$C196, N196&lt;&gt;""), N196,"")))</f>
        <v/>
      </c>
      <c r="O194" s="90" t="str">
        <f>IF(TMInput!N194&lt;&gt;"",TMInput!N194,IF(AND($C194=$C195, O195&lt;&gt;""),O195, IF(AND($C194=$C196, O196&lt;&gt;""), O196,"")))</f>
        <v/>
      </c>
      <c r="P194" s="85" t="str">
        <f>IF(TMInput!O194&lt;&gt;"",TMInput!O194,IF(AND($C194=$C195, P195&lt;&gt;""),P195, IF(AND($C194=$C196, P196&lt;&gt;""), P196,"")))</f>
        <v/>
      </c>
      <c r="Q194" s="90" t="str">
        <f>IF(TMInput!P194&lt;&gt;"",TMInput!P194,IF(AND($C194=$C195, Q195&lt;&gt;""),Q195, IF(AND($C194=$C196, Q196&lt;&gt;""), Q196,"")))</f>
        <v/>
      </c>
      <c r="R194" s="90" t="str">
        <f>IF(TMInput!Q194&lt;&gt;"", TMInput!Q194, IF(AND(OR($C194&amp;$H194=$C195&amp;$H195, $C194&amp;$I194=$C195&amp;$I195), R195&lt;&gt;""), R195, IF(AND(OR($C194&amp;$H194=$C196&amp;$H196, $C194&amp;$I194=$C196&amp;$I196), R196&lt;&gt;""), R196, IF(AND(OR($C194&amp;$H194=$C197&amp;$H197, $C194&amp;$I194=$C197&amp;$I197), R197&lt;&gt;""), R197, IF(AND(OR($C194&amp;$H194=$C198&amp;$H198, $C194&amp;$I194=$C198&amp;$I198), R198&lt;&gt;""), R198, "")))))</f>
        <v/>
      </c>
      <c r="S194" s="90" t="str">
        <f>IF(TMInput!R194&lt;&gt;"", TMInput!R194, IF(AND(OR($C194&amp;$H194=$C195&amp;$H195, $C194&amp;$I194=$C195&amp;$I195), S195&lt;&gt;""), S195, IF(AND(OR($C194&amp;$H194=$C196&amp;$H196, $C194&amp;$I194=$C196&amp;$I196), S196&lt;&gt;""), S196, IF(AND(OR($C194&amp;$H194=$C197&amp;$H197, $C194&amp;$I194=$C197&amp;$I197), S197&lt;&gt;""), S197, IF(AND(OR($C194&amp;$H194=$C198&amp;$H198, $C194&amp;$I194=$C198&amp;$I198), S198&lt;&gt;""), S198, "")))))</f>
        <v/>
      </c>
      <c r="T194" s="90" t="str">
        <f>IF(TMInput!S194&lt;&gt;"", TMInput!S194, IF(AND(OR($C194&amp;$H194=$C195&amp;$H195, $C194&amp;$I194=$C195&amp;$I195), T195&lt;&gt;""), T195, IF(AND(OR($C194&amp;$H194=$C196&amp;$H196, $C194&amp;$I194=$C196&amp;$I196), T196&lt;&gt;""), T196, IF(AND(OR($C194&amp;$H194=$C197&amp;$H197, $C194&amp;$I194=$C197&amp;$I197), T197&lt;&gt;""), T197, IF(AND(OR($C194&amp;$H194=$C198&amp;$H198, $C194&amp;$I194=$C198&amp;$I198), T198&lt;&gt;""), T198, "")))))</f>
        <v/>
      </c>
      <c r="U194" s="90" t="str">
        <f>IF(TMInput!T194&lt;&gt;"", TMInput!T194, IF(AND($C194=$C195, U195&lt;&gt;""), U195, IF(AND($C194=$C196, U196&lt;&gt;""), U196, IF(AND($C194=$C197, U197&lt;&gt;""), U197, IF(AND($C194=$C198, U198&lt;&gt;""), U198, "")))))</f>
        <v/>
      </c>
      <c r="V194" s="90" t="str">
        <f>IF(TMInput!U194&lt;&gt;"", TMInput!U194, IF(AND($C194=$C195, V195&lt;&gt;""), V195, IF(AND($C194=$C196, V196&lt;&gt;""), V196, IF(AND($C194=$C197, V197&lt;&gt;""), V197, IF(AND($C194=$C198, V198&lt;&gt;""), V198, "")))))</f>
        <v>BT-197(BT-5421)-LotsGroup</v>
      </c>
      <c r="W194" s="90" t="str">
        <f>IF(TMInput!V194&lt;&gt;"", TMInput!V194, IF(AND($C194=$C195, W195&lt;&gt;""), W195, IF(AND($C194=$C196, W196&lt;&gt;""), W196, IF(AND($C194=$C197, W197&lt;&gt;""), W197, IF(AND($C194=$C198, W198&lt;&gt;""), W198, "")))))</f>
        <v>In BT-197(BT-5421)-LotsGroup, Unpublished Justification Code, we link to the at-voc:non-publication-justification controlled list</v>
      </c>
      <c r="X194" s="90" t="str">
        <f>IF(TMInput!W194&lt;&gt;"", TMInput!W194, IF(AND($C194=$C195, X195&lt;&gt;""), X195, IF(AND($C194=$C196, X196&lt;&gt;""), X196, IF(AND($C194=$C197, X197&lt;&gt;""), X197, IF(AND($C194=$C198, X198&lt;&gt;""), X198, "")))))</f>
        <v>BT-198(BT-5421)-LotsGroup</v>
      </c>
      <c r="Y194" s="90" t="str">
        <f>IF(TMInput!X194&lt;&gt;"", TMInput!X194, IF(AND($C194=$C195, Y195&lt;&gt;""), Y195, IF(AND($C194=$C196, Y196&lt;&gt;""), Y196, IF(AND($C194=$C197, Y197&lt;&gt;""), Y197, IF(AND($C194=$C198, Y198&lt;&gt;""), Y198, "")))))</f>
        <v>Unpublished Accessibility Date (Unpublished Access Date below SDK 1.6)</v>
      </c>
      <c r="Z194" s="90" t="str">
        <f>IF(TMInput!Y194&lt;&gt;"", TMInput!Y194, IF(AND($C194=$C195, Z195&lt;&gt;""), Z195, IF(AND($C194=$C196, Z196&lt;&gt;""), Z196, IF(AND($C194=$C197, Z197&lt;&gt;""), Z197, IF(AND($C194=$C198, Z198&lt;&gt;""), Z198, "")))))</f>
        <v>tedm:MG-langString-hasConfidentialityJustification--NonPublishedInformation-ND-LotsGroupAwardCriterionNumberWeightUnpublish</v>
      </c>
      <c r="AA194" s="90" t="str">
        <f>IF(TMInput!Z194&lt;&gt;"", TMInput!Z194, IF(AND($C194=$C195, AA195&lt;&gt;""), AA195, IF(AND($C194=$C196, AA196&lt;&gt;""), AA196, IF(AND($C194=$C197, AA197&lt;&gt;""), AA197, IF(AND($C194=$C198, AA198&lt;&gt;""), AA198, "")))))</f>
        <v/>
      </c>
      <c r="AB194" s="90" t="str">
        <f>IF(TMInput!AA194&lt;&gt;"", TMInput!AA194, IF(AND($C194=$C195, AB195&lt;&gt;""), AB195, IF(AND($C194=$C196, AB196&lt;&gt;""), AB196, IF(AND($C194=$C197, AB197&lt;&gt;""), AB197, IF(AND($C194=$C198, AB198&lt;&gt;""), AB198, "")))))</f>
        <v>BT-196(BT-5421)-LotsGroup</v>
      </c>
      <c r="AC194" s="90" t="str">
        <f>IF(TMInput!AB194&lt;&gt;"", TMInput!AB194, IF(AND($C194=$C195, AC195&lt;&gt;""), AC195, IF(AND($C194=$C196, AC196&lt;&gt;""), AC196, IF(AND($C194=$C197, AC197&lt;&gt;""), AC197, IF(AND($C194=$C198, AC198&lt;&gt;""), AC198, "")))))</f>
        <v>Unpublished Justification Description of MG-NonPublishedInformation under ND-LotsGroupAwardCriterionNumberWeightUnpublish</v>
      </c>
      <c r="AD194" s="90" t="str">
        <f>IF(TMInput!AC194&lt;&gt;"", TMInput!AC194, IF(AND($C194=$C195, AD195&lt;&gt;""), AD195, IF(AND($C194=$C196, AD196&lt;&gt;""), AD196, IF(AND($C194=$C197, AD197&lt;&gt;""), AD197, IF(AND($C194=$C198, AD198&lt;&gt;""), AD198, "")))))</f>
        <v>BT-196(BT-5421)-LotsGroup-Language</v>
      </c>
      <c r="AE194" s="90" t="str">
        <f>IF(TMInput!AD194&lt;&gt;"", TMInput!AD194, IF(AND($C194=$C195, AE195&lt;&gt;""), AE195, IF(AND($C194=$C196, AE196&lt;&gt;""), AE196, IF(AND($C194=$C197, AE197&lt;&gt;""), AE197, IF(AND($C194=$C198, AE198&lt;&gt;""), AE198, "")))))</f>
        <v>Language of Unpublished Justification Description of MG-NonPublishedInformation under ND-LotsGroupAwardCriterionNumberWeightUnpublish</v>
      </c>
    </row>
    <row r="195">
      <c r="A195" s="85" t="b">
        <f t="shared" si="1"/>
        <v>0</v>
      </c>
      <c r="B195" s="90" t="str">
        <f>IF(AND(TMInput!A195="",$C195&lt;&gt;""),B194,TMInput!A195)</f>
        <v>ND-LotsGroupAwardCriterionNumberWeightUnpublish_v1.8+.rml.ttl</v>
      </c>
      <c r="C195" s="90" t="str">
        <f>TMInput!B195</f>
        <v>tedm:MG-NonPublishedInformation-ND-LotsGroupAwardCriterionNumberWeightUnpublish</v>
      </c>
      <c r="D195" s="85" t="str">
        <f>IF(TMInput!C195&lt;&gt;"", TMInput!C195, IF(AND($C195=$C196, D196&lt;&gt;""), D196, IF(AND($C195=$C197, D197&lt;&gt;""), D197, IF(AND($C195=$C198, D198&lt;&gt;""), D198, IF(AND($C195=$C199, D199&lt;&gt;""), D199, "")))))</f>
        <v/>
      </c>
      <c r="E195" s="90" t="str">
        <f>IF(TMInput!D195&lt;&gt;"",TMInput!D195,IF(AND($C195=$C196, E196&lt;&gt;""),E196, IF(AND($C195=$C197, E197&lt;&gt;""), E197,"")))</f>
        <v/>
      </c>
      <c r="F195" s="90" t="str">
        <f>IF(TMInput!E195&lt;&gt;"",TMInput!E195,IF(AND($C195=$C196, F196&lt;&gt;""),F196, IF(AND($C195=$C197, F197&lt;&gt;""), F197,"")))</f>
        <v/>
      </c>
      <c r="G195" s="85" t="str">
        <f>IF(TMInput!F195&lt;&gt;"",TMInput!F195,IF(AND($C195=$C196, G196&lt;&gt;""),G196, IF(AND($C195=$C197, G197&lt;&gt;""), G197,"")))</f>
        <v/>
      </c>
      <c r="H195" s="87" t="str">
        <f>TMInput!G195</f>
        <v>1.4</v>
      </c>
      <c r="I195" s="87" t="str">
        <f>TMInput!H195</f>
        <v/>
      </c>
      <c r="J195" s="90" t="b">
        <f>IF(TMInput!$A195="",J194,TMInput!I195)</f>
        <v>1</v>
      </c>
      <c r="K195" s="85" t="str">
        <f>IF(TMInput!J195&lt;&gt;"",TMInput!J195,IF(AND($C195=$C196, K196&lt;&gt;""),K196, IF(AND($C195=$C197, K197&lt;&gt;""), K197,"")))</f>
        <v/>
      </c>
      <c r="L195" s="85" t="str">
        <f>IF(TMInput!K195&lt;&gt;"",TMInput!K195,IF(AND($C195=$C196, L196&lt;&gt;""),L196, IF(AND($C195=$C197, L197&lt;&gt;""), L197,"")))</f>
        <v/>
      </c>
      <c r="M195" s="90" t="str">
        <f>IF(TMInput!L195&lt;&gt;"",TMInput!L195,IF(AND($C195=$C196, M196&lt;&gt;""),M196, IF(AND($C195=$C197, M197&lt;&gt;""), M197,"")))</f>
        <v/>
      </c>
      <c r="N195" s="90" t="str">
        <f>IF(TMInput!M195&lt;&gt;"",TMInput!M195,IF(AND($C195=$C196, N196&lt;&gt;""),N196, IF(AND($C195=$C197, N197&lt;&gt;""), N197,"")))</f>
        <v/>
      </c>
      <c r="O195" s="90" t="str">
        <f>IF(TMInput!N195&lt;&gt;"",TMInput!N195,IF(AND($C195=$C196, O196&lt;&gt;""),O196, IF(AND($C195=$C197, O197&lt;&gt;""), O197,"")))</f>
        <v/>
      </c>
      <c r="P195" s="85" t="str">
        <f>IF(TMInput!O195&lt;&gt;"",TMInput!O195,IF(AND($C195=$C196, P196&lt;&gt;""),P196, IF(AND($C195=$C197, P197&lt;&gt;""), P197,"")))</f>
        <v/>
      </c>
      <c r="Q195" s="90" t="str">
        <f>IF(TMInput!P195&lt;&gt;"",TMInput!P195,IF(AND($C195=$C196, Q196&lt;&gt;""),Q196, IF(AND($C195=$C197, Q197&lt;&gt;""), Q197,"")))</f>
        <v/>
      </c>
      <c r="R195" s="90" t="str">
        <f>IF(TMInput!Q195&lt;&gt;"", TMInput!Q195, IF(AND(OR($C195&amp;$H195=$C196&amp;$H196, $C195&amp;$I195=$C196&amp;$I196), R196&lt;&gt;""), R196, IF(AND(OR($C195&amp;$H195=$C197&amp;$H197, $C195&amp;$I195=$C197&amp;$I197), R197&lt;&gt;""), R197, IF(AND(OR($C195&amp;$H195=$C198&amp;$H198, $C195&amp;$I195=$C198&amp;$I198), R198&lt;&gt;""), R198, IF(AND(OR($C195&amp;$H195=$C199&amp;$H199, $C195&amp;$I195=$C199&amp;$I199), R199&lt;&gt;""), R199, "")))))</f>
        <v/>
      </c>
      <c r="S195" s="90" t="str">
        <f>IF(TMInput!R195&lt;&gt;"", TMInput!R195, IF(AND(OR($C195&amp;$H195=$C196&amp;$H196, $C195&amp;$I195=$C196&amp;$I196), S196&lt;&gt;""), S196, IF(AND(OR($C195&amp;$H195=$C197&amp;$H197, $C195&amp;$I195=$C197&amp;$I197), S197&lt;&gt;""), S197, IF(AND(OR($C195&amp;$H195=$C198&amp;$H198, $C195&amp;$I195=$C198&amp;$I198), S198&lt;&gt;""), S198, IF(AND(OR($C195&amp;$H195=$C199&amp;$H199, $C195&amp;$I195=$C199&amp;$I199), S199&lt;&gt;""), S199, "")))))</f>
        <v/>
      </c>
      <c r="T195" s="90" t="str">
        <f>IF(TMInput!S195&lt;&gt;"", TMInput!S195, IF(AND(OR($C195&amp;$H195=$C196&amp;$H196, $C195&amp;$I195=$C196&amp;$I196), T196&lt;&gt;""), T196, IF(AND(OR($C195&amp;$H195=$C197&amp;$H197, $C195&amp;$I195=$C197&amp;$I197), T197&lt;&gt;""), T197, IF(AND(OR($C195&amp;$H195=$C198&amp;$H198, $C195&amp;$I195=$C198&amp;$I198), T198&lt;&gt;""), T198, IF(AND(OR($C195&amp;$H195=$C199&amp;$H199, $C195&amp;$I195=$C199&amp;$I199), T199&lt;&gt;""), T199, "")))))</f>
        <v/>
      </c>
      <c r="U195" s="90" t="str">
        <f>IF(TMInput!T195&lt;&gt;"", TMInput!T195, IF(AND($C195=$C196, U196&lt;&gt;""), U196, IF(AND($C195=$C197, U197&lt;&gt;""), U197, IF(AND($C195=$C198, U198&lt;&gt;""), U198, IF(AND($C195=$C199, U199&lt;&gt;""), U199, "")))))</f>
        <v/>
      </c>
      <c r="V195" s="90" t="str">
        <f>IF(TMInput!U195&lt;&gt;"", TMInput!U195, IF(AND($C195=$C196, V196&lt;&gt;""), V196, IF(AND($C195=$C197, V197&lt;&gt;""), V197, IF(AND($C195=$C198, V198&lt;&gt;""), V198, IF(AND($C195=$C199, V199&lt;&gt;""), V199, "")))))</f>
        <v>BT-197(BT-5421)-LotsGroup</v>
      </c>
      <c r="W195" s="90" t="str">
        <f>IF(TMInput!V195&lt;&gt;"", TMInput!V195, IF(AND($C195=$C196, W196&lt;&gt;""), W196, IF(AND($C195=$C197, W197&lt;&gt;""), W197, IF(AND($C195=$C198, W198&lt;&gt;""), W198, IF(AND($C195=$C199, W199&lt;&gt;""), W199, "")))))</f>
        <v>In BT-197(BT-5421)-LotsGroup, Unpublished Justification Code, we link to the at-voc:non-publication-justification controlled list</v>
      </c>
      <c r="X195" s="90" t="str">
        <f>IF(TMInput!W195&lt;&gt;"", TMInput!W195, IF(AND($C195=$C196, X196&lt;&gt;""), X196, IF(AND($C195=$C197, X197&lt;&gt;""), X197, IF(AND($C195=$C198, X198&lt;&gt;""), X198, IF(AND($C195=$C199, X199&lt;&gt;""), X199, "")))))</f>
        <v>BT-198(BT-5421)-LotsGroup</v>
      </c>
      <c r="Y195" s="90" t="str">
        <f>IF(TMInput!X195&lt;&gt;"", TMInput!X195, IF(AND($C195=$C196, Y196&lt;&gt;""), Y196, IF(AND($C195=$C197, Y197&lt;&gt;""), Y197, IF(AND($C195=$C198, Y198&lt;&gt;""), Y198, IF(AND($C195=$C199, Y199&lt;&gt;""), Y199, "")))))</f>
        <v>Unpublished Accessibility Date (Unpublished Access Date below SDK 1.6)</v>
      </c>
      <c r="Z195" s="90" t="str">
        <f>IF(TMInput!Y195&lt;&gt;"", TMInput!Y195, IF(AND($C195=$C196, Z196&lt;&gt;""), Z196, IF(AND($C195=$C197, Z197&lt;&gt;""), Z197, IF(AND($C195=$C198, Z198&lt;&gt;""), Z198, IF(AND($C195=$C199, Z199&lt;&gt;""), Z199, "")))))</f>
        <v>tedm:MG-langString-hasConfidentialityJustification--NonPublishedInformation-ND-LotsGroupAwardCriterionNumberWeightUnpublish</v>
      </c>
      <c r="AA195" s="90" t="str">
        <f>IF(TMInput!Z195&lt;&gt;"", TMInput!Z195, IF(AND($C195=$C196, AA196&lt;&gt;""), AA196, IF(AND($C195=$C197, AA197&lt;&gt;""), AA197, IF(AND($C195=$C198, AA198&lt;&gt;""), AA198, IF(AND($C195=$C199, AA199&lt;&gt;""), AA199, "")))))</f>
        <v/>
      </c>
      <c r="AB195" s="90" t="str">
        <f>IF(TMInput!AA195&lt;&gt;"", TMInput!AA195, IF(AND($C195=$C196, AB196&lt;&gt;""), AB196, IF(AND($C195=$C197, AB197&lt;&gt;""), AB197, IF(AND($C195=$C198, AB198&lt;&gt;""), AB198, IF(AND($C195=$C199, AB199&lt;&gt;""), AB199, "")))))</f>
        <v/>
      </c>
      <c r="AC195" s="90" t="str">
        <f>IF(TMInput!AB195&lt;&gt;"", TMInput!AB195, IF(AND($C195=$C196, AC196&lt;&gt;""), AC196, IF(AND($C195=$C197, AC197&lt;&gt;""), AC197, IF(AND($C195=$C198, AC198&lt;&gt;""), AC198, IF(AND($C195=$C199, AC199&lt;&gt;""), AC199, "")))))</f>
        <v/>
      </c>
      <c r="AD195" s="90" t="str">
        <f>IF(TMInput!AC195&lt;&gt;"", TMInput!AC195, IF(AND($C195=$C196, AD196&lt;&gt;""), AD196, IF(AND($C195=$C197, AD197&lt;&gt;""), AD197, IF(AND($C195=$C198, AD198&lt;&gt;""), AD198, IF(AND($C195=$C199, AD199&lt;&gt;""), AD199, "")))))</f>
        <v/>
      </c>
      <c r="AE195" s="90" t="str">
        <f>IF(TMInput!AD195&lt;&gt;"", TMInput!AD195, IF(AND($C195=$C196, AE196&lt;&gt;""), AE196, IF(AND($C195=$C197, AE197&lt;&gt;""), AE197, IF(AND($C195=$C198, AE198&lt;&gt;""), AE198, IF(AND($C195=$C199, AE199&lt;&gt;""), AE199, "")))))</f>
        <v/>
      </c>
    </row>
    <row r="196">
      <c r="A196" s="85" t="b">
        <f t="shared" si="1"/>
        <v>0</v>
      </c>
      <c r="B196" s="90" t="str">
        <f>IF(AND(TMInput!A196="",$C196&lt;&gt;""),B195,TMInput!A196)</f>
        <v>ND-LotsGroupAwardCriterionNumberWeightUnpublish_v1.8+.rml.ttl</v>
      </c>
      <c r="C196" s="90" t="str">
        <f>TMInput!B196</f>
        <v>tedm:MG-NonPublishedInformation-ND-LotsGroupAwardCriterionNumberWeightUnpublish</v>
      </c>
      <c r="D196" s="85" t="str">
        <f>IF(TMInput!C196&lt;&gt;"", TMInput!C196, IF(AND($C196=$C197, D197&lt;&gt;""), D197, IF(AND($C196=$C198, D198&lt;&gt;""), D198, IF(AND($C196=$C199, D199&lt;&gt;""), D199, IF(AND($C196=$C200, D200&lt;&gt;""), D200, "")))))</f>
        <v/>
      </c>
      <c r="E196" s="90" t="str">
        <f>IF(TMInput!D196&lt;&gt;"",TMInput!D196,IF(AND($C196=$C197, E197&lt;&gt;""),E197, IF(AND($C196=$C198, E198&lt;&gt;""), E198,"")))</f>
        <v/>
      </c>
      <c r="F196" s="90" t="str">
        <f>IF(TMInput!E196&lt;&gt;"",TMInput!E196,IF(AND($C196=$C197, F197&lt;&gt;""),F197, IF(AND($C196=$C198, F198&lt;&gt;""), F198,"")))</f>
        <v/>
      </c>
      <c r="G196" s="85" t="str">
        <f>IF(TMInput!F196&lt;&gt;"",TMInput!F196,IF(AND($C196=$C197, G197&lt;&gt;""),G197, IF(AND($C196=$C198, G198&lt;&gt;""), G198,"")))</f>
        <v/>
      </c>
      <c r="H196" s="87" t="str">
        <f>TMInput!G196</f>
        <v>1.4</v>
      </c>
      <c r="I196" s="87" t="str">
        <f>TMInput!H196</f>
        <v>1.5</v>
      </c>
      <c r="J196" s="90" t="b">
        <f>IF(TMInput!$A196="",J195,TMInput!I196)</f>
        <v>1</v>
      </c>
      <c r="K196" s="85" t="str">
        <f>IF(TMInput!J196&lt;&gt;"",TMInput!J196,IF(AND($C196=$C197, K197&lt;&gt;""),K197, IF(AND($C196=$C198, K198&lt;&gt;""), K198,"")))</f>
        <v/>
      </c>
      <c r="L196" s="85" t="str">
        <f>IF(TMInput!K196&lt;&gt;"",TMInput!K196,IF(AND($C196=$C197, L197&lt;&gt;""),L197, IF(AND($C196=$C198, L198&lt;&gt;""), L198,"")))</f>
        <v/>
      </c>
      <c r="M196" s="90" t="str">
        <f>IF(TMInput!L196&lt;&gt;"",TMInput!L196,IF(AND($C196=$C197, M197&lt;&gt;""),M197, IF(AND($C196=$C198, M198&lt;&gt;""), M198,"")))</f>
        <v/>
      </c>
      <c r="N196" s="90" t="str">
        <f>IF(TMInput!M196&lt;&gt;"",TMInput!M196,IF(AND($C196=$C197, N197&lt;&gt;""),N197, IF(AND($C196=$C198, N198&lt;&gt;""), N198,"")))</f>
        <v/>
      </c>
      <c r="O196" s="90" t="str">
        <f>IF(TMInput!N196&lt;&gt;"",TMInput!N196,IF(AND($C196=$C197, O197&lt;&gt;""),O197, IF(AND($C196=$C198, O198&lt;&gt;""), O198,"")))</f>
        <v/>
      </c>
      <c r="P196" s="85" t="str">
        <f>IF(TMInput!O196&lt;&gt;"",TMInput!O196,IF(AND($C196=$C197, P197&lt;&gt;""),P197, IF(AND($C196=$C198, P198&lt;&gt;""), P198,"")))</f>
        <v/>
      </c>
      <c r="Q196" s="90" t="str">
        <f>IF(TMInput!P196&lt;&gt;"",TMInput!P196,IF(AND($C196=$C197, Q197&lt;&gt;""),Q197, IF(AND($C196=$C198, Q198&lt;&gt;""), Q198,"")))</f>
        <v/>
      </c>
      <c r="R196" s="90" t="str">
        <f>IF(TMInput!Q196&lt;&gt;"", TMInput!Q196, IF(AND(OR($C196&amp;$H196=$C197&amp;$H197, $C196&amp;$I196=$C197&amp;$I197), R197&lt;&gt;""), R197, IF(AND(OR($C196&amp;$H196=$C198&amp;$H198, $C196&amp;$I196=$C198&amp;$I198), R198&lt;&gt;""), R198, IF(AND(OR($C196&amp;$H196=$C199&amp;$H199, $C196&amp;$I196=$C199&amp;$I199), R199&lt;&gt;""), R199, IF(AND(OR($C196&amp;$H196=$C200&amp;$H200, $C196&amp;$I196=$C200&amp;$I200), R200&lt;&gt;""), R200, "")))))</f>
        <v/>
      </c>
      <c r="S196" s="90" t="str">
        <f>IF(TMInput!R196&lt;&gt;"", TMInput!R196, IF(AND(OR($C196&amp;$H196=$C197&amp;$H197, $C196&amp;$I196=$C197&amp;$I197), S197&lt;&gt;""), S197, IF(AND(OR($C196&amp;$H196=$C198&amp;$H198, $C196&amp;$I196=$C198&amp;$I198), S198&lt;&gt;""), S198, IF(AND(OR($C196&amp;$H196=$C199&amp;$H199, $C196&amp;$I196=$C199&amp;$I199), S199&lt;&gt;""), S199, IF(AND(OR($C196&amp;$H196=$C200&amp;$H200, $C196&amp;$I196=$C200&amp;$I200), S200&lt;&gt;""), S200, "")))))</f>
        <v/>
      </c>
      <c r="T196" s="90" t="str">
        <f>IF(TMInput!S196&lt;&gt;"", TMInput!S196, IF(AND(OR($C196&amp;$H196=$C197&amp;$H197, $C196&amp;$I196=$C197&amp;$I197), T197&lt;&gt;""), T197, IF(AND(OR($C196&amp;$H196=$C198&amp;$H198, $C196&amp;$I196=$C198&amp;$I198), T198&lt;&gt;""), T198, IF(AND(OR($C196&amp;$H196=$C199&amp;$H199, $C196&amp;$I196=$C199&amp;$I199), T199&lt;&gt;""), T199, IF(AND(OR($C196&amp;$H196=$C200&amp;$H200, $C196&amp;$I196=$C200&amp;$I200), T200&lt;&gt;""), T200, "")))))</f>
        <v/>
      </c>
      <c r="U196" s="90" t="str">
        <f>IF(TMInput!T196&lt;&gt;"", TMInput!T196, IF(AND($C196=$C197, U197&lt;&gt;""), U197, IF(AND($C196=$C198, U198&lt;&gt;""), U198, IF(AND($C196=$C199, U199&lt;&gt;""), U199, IF(AND($C196=$C200, U200&lt;&gt;""), U200, "")))))</f>
        <v/>
      </c>
      <c r="V196" s="90" t="str">
        <f>IF(TMInput!U196&lt;&gt;"", TMInput!U196, IF(AND($C196=$C197, V197&lt;&gt;""), V197, IF(AND($C196=$C198, V198&lt;&gt;""), V198, IF(AND($C196=$C199, V199&lt;&gt;""), V199, IF(AND($C196=$C200, V200&lt;&gt;""), V200, "")))))</f>
        <v/>
      </c>
      <c r="W196" s="90" t="str">
        <f>IF(TMInput!V196&lt;&gt;"", TMInput!V196, IF(AND($C196=$C197, W197&lt;&gt;""), W197, IF(AND($C196=$C198, W198&lt;&gt;""), W198, IF(AND($C196=$C199, W199&lt;&gt;""), W199, IF(AND($C196=$C200, W200&lt;&gt;""), W200, "")))))</f>
        <v/>
      </c>
      <c r="X196" s="90" t="str">
        <f>IF(TMInput!W196&lt;&gt;"", TMInput!W196, IF(AND($C196=$C197, X197&lt;&gt;""), X197, IF(AND($C196=$C198, X198&lt;&gt;""), X198, IF(AND($C196=$C199, X199&lt;&gt;""), X199, IF(AND($C196=$C200, X200&lt;&gt;""), X200, "")))))</f>
        <v>BT-198(BT-5421)-LotsGroup</v>
      </c>
      <c r="Y196" s="90" t="str">
        <f>IF(TMInput!X196&lt;&gt;"", TMInput!X196, IF(AND($C196=$C197, Y197&lt;&gt;""), Y197, IF(AND($C196=$C198, Y198&lt;&gt;""), Y198, IF(AND($C196=$C199, Y199&lt;&gt;""), Y199, IF(AND($C196=$C200, Y200&lt;&gt;""), Y200, "")))))</f>
        <v>Unpublished Accessibility Date (Unpublished Access Date below SDK 1.6)</v>
      </c>
      <c r="Z196" s="90" t="str">
        <f>IF(TMInput!Y196&lt;&gt;"", TMInput!Y196, IF(AND($C196=$C197, Z197&lt;&gt;""), Z197, IF(AND($C196=$C198, Z198&lt;&gt;""), Z198, IF(AND($C196=$C199, Z199&lt;&gt;""), Z199, IF(AND($C196=$C200, Z200&lt;&gt;""), Z200, "")))))</f>
        <v>tedm:MG-langString-hasConfidentialityJustification--NonPublishedInformation-ND-LotsGroupAwardCriterionNumberWeightUnpublish</v>
      </c>
      <c r="AA196" s="90" t="str">
        <f>IF(TMInput!Z196&lt;&gt;"", TMInput!Z196, IF(AND($C196=$C197, AA197&lt;&gt;""), AA197, IF(AND($C196=$C198, AA198&lt;&gt;""), AA198, IF(AND($C196=$C199, AA199&lt;&gt;""), AA199, IF(AND($C196=$C200, AA200&lt;&gt;""), AA200, "")))))</f>
        <v/>
      </c>
      <c r="AB196" s="90" t="str">
        <f>IF(TMInput!AA196&lt;&gt;"", TMInput!AA196, IF(AND($C196=$C197, AB197&lt;&gt;""), AB197, IF(AND($C196=$C198, AB198&lt;&gt;""), AB198, IF(AND($C196=$C199, AB199&lt;&gt;""), AB199, IF(AND($C196=$C200, AB200&lt;&gt;""), AB200, "")))))</f>
        <v/>
      </c>
      <c r="AC196" s="90" t="str">
        <f>IF(TMInput!AB196&lt;&gt;"", TMInput!AB196, IF(AND($C196=$C197, AC197&lt;&gt;""), AC197, IF(AND($C196=$C198, AC198&lt;&gt;""), AC198, IF(AND($C196=$C199, AC199&lt;&gt;""), AC199, IF(AND($C196=$C200, AC200&lt;&gt;""), AC200, "")))))</f>
        <v/>
      </c>
      <c r="AD196" s="90" t="str">
        <f>IF(TMInput!AC196&lt;&gt;"", TMInput!AC196, IF(AND($C196=$C197, AD197&lt;&gt;""), AD197, IF(AND($C196=$C198, AD198&lt;&gt;""), AD198, IF(AND($C196=$C199, AD199&lt;&gt;""), AD199, IF(AND($C196=$C200, AD200&lt;&gt;""), AD200, "")))))</f>
        <v/>
      </c>
      <c r="AE196" s="90" t="str">
        <f>IF(TMInput!AD196&lt;&gt;"", TMInput!AD196, IF(AND($C196=$C197, AE197&lt;&gt;""), AE197, IF(AND($C196=$C198, AE198&lt;&gt;""), AE198, IF(AND($C196=$C199, AE199&lt;&gt;""), AE199, IF(AND($C196=$C200, AE200&lt;&gt;""), AE200, "")))))</f>
        <v/>
      </c>
    </row>
    <row r="197">
      <c r="A197" s="85" t="b">
        <f t="shared" si="1"/>
        <v>0</v>
      </c>
      <c r="B197" s="90" t="str">
        <f>IF(AND(TMInput!A197="",$C197&lt;&gt;""),B196,TMInput!A197)</f>
        <v>ND-LotsGroupAwardCriterionNumberWeightUnpublish_v1.8+.rml.ttl</v>
      </c>
      <c r="C197" s="90" t="str">
        <f>TMInput!B197</f>
        <v>tedm:MG-NonPublishedInformation-ND-LotsGroupAwardCriterionNumberWeightUnpublish</v>
      </c>
      <c r="D197" s="85" t="str">
        <f>IF(TMInput!C197&lt;&gt;"", TMInput!C197, IF(AND($C197=$C198, D198&lt;&gt;""), D198, IF(AND($C197=$C199, D199&lt;&gt;""), D199, IF(AND($C197=$C200, D200&lt;&gt;""), D200, IF(AND($C197=$C201, D201&lt;&gt;""), D201, "")))))</f>
        <v/>
      </c>
      <c r="E197" s="90" t="str">
        <f>IF(TMInput!D197&lt;&gt;"",TMInput!D197,IF(AND($C197=$C198, E198&lt;&gt;""),E198, IF(AND($C197=$C199, E199&lt;&gt;""), E199,"")))</f>
        <v/>
      </c>
      <c r="F197" s="90" t="str">
        <f>IF(TMInput!E197&lt;&gt;"",TMInput!E197,IF(AND($C197=$C198, F198&lt;&gt;""),F198, IF(AND($C197=$C199, F199&lt;&gt;""), F199,"")))</f>
        <v/>
      </c>
      <c r="G197" s="85" t="str">
        <f>IF(TMInput!F197&lt;&gt;"",TMInput!F197,IF(AND($C197=$C198, G198&lt;&gt;""),G198, IF(AND($C197=$C199, G199&lt;&gt;""), G199,"")))</f>
        <v/>
      </c>
      <c r="H197" s="87" t="str">
        <f>TMInput!G197</f>
        <v>1.6</v>
      </c>
      <c r="I197" s="87" t="str">
        <f>TMInput!H197</f>
        <v/>
      </c>
      <c r="J197" s="90" t="b">
        <f>IF(TMInput!$A197="",J196,TMInput!I197)</f>
        <v>1</v>
      </c>
      <c r="K197" s="85" t="str">
        <f>IF(TMInput!J197&lt;&gt;"",TMInput!J197,IF(AND($C197=$C198, K198&lt;&gt;""),K198, IF(AND($C197=$C199, K199&lt;&gt;""), K199,"")))</f>
        <v/>
      </c>
      <c r="L197" s="85" t="str">
        <f>IF(TMInput!K197&lt;&gt;"",TMInput!K197,IF(AND($C197=$C198, L198&lt;&gt;""),L198, IF(AND($C197=$C199, L199&lt;&gt;""), L199,"")))</f>
        <v/>
      </c>
      <c r="M197" s="90" t="str">
        <f>IF(TMInput!L197&lt;&gt;"",TMInput!L197,IF(AND($C197=$C198, M198&lt;&gt;""),M198, IF(AND($C197=$C199, M199&lt;&gt;""), M199,"")))</f>
        <v/>
      </c>
      <c r="N197" s="90" t="str">
        <f>IF(TMInput!M197&lt;&gt;"",TMInput!M197,IF(AND($C197=$C198, N198&lt;&gt;""),N198, IF(AND($C197=$C199, N199&lt;&gt;""), N199,"")))</f>
        <v/>
      </c>
      <c r="O197" s="90" t="str">
        <f>IF(TMInput!N197&lt;&gt;"",TMInput!N197,IF(AND($C197=$C198, O198&lt;&gt;""),O198, IF(AND($C197=$C199, O199&lt;&gt;""), O199,"")))</f>
        <v/>
      </c>
      <c r="P197" s="85" t="str">
        <f>IF(TMInput!O197&lt;&gt;"",TMInput!O197,IF(AND($C197=$C198, P198&lt;&gt;""),P198, IF(AND($C197=$C199, P199&lt;&gt;""), P199,"")))</f>
        <v/>
      </c>
      <c r="Q197" s="90" t="str">
        <f>IF(TMInput!P197&lt;&gt;"",TMInput!P197,IF(AND($C197=$C198, Q198&lt;&gt;""),Q198, IF(AND($C197=$C199, Q199&lt;&gt;""), Q199,"")))</f>
        <v/>
      </c>
      <c r="R197" s="90" t="str">
        <f>IF(TMInput!Q197&lt;&gt;"", TMInput!Q197, IF(AND(OR($C197&amp;$H197=$C198&amp;$H198, $C197&amp;$I197=$C198&amp;$I198), R198&lt;&gt;""), R198, IF(AND(OR($C197&amp;$H197=$C199&amp;$H199, $C197&amp;$I197=$C199&amp;$I199), R199&lt;&gt;""), R199, IF(AND(OR($C197&amp;$H197=$C200&amp;$H200, $C197&amp;$I197=$C200&amp;$I200), R200&lt;&gt;""), R200, IF(AND(OR($C197&amp;$H197=$C201&amp;$H201, $C197&amp;$I197=$C201&amp;$I201), R201&lt;&gt;""), R201, "")))))</f>
        <v/>
      </c>
      <c r="S197" s="90" t="str">
        <f>IF(TMInput!R197&lt;&gt;"", TMInput!R197, IF(AND(OR($C197&amp;$H197=$C198&amp;$H198, $C197&amp;$I197=$C198&amp;$I198), S198&lt;&gt;""), S198, IF(AND(OR($C197&amp;$H197=$C199&amp;$H199, $C197&amp;$I197=$C199&amp;$I199), S199&lt;&gt;""), S199, IF(AND(OR($C197&amp;$H197=$C200&amp;$H200, $C197&amp;$I197=$C200&amp;$I200), S200&lt;&gt;""), S200, IF(AND(OR($C197&amp;$H197=$C201&amp;$H201, $C197&amp;$I197=$C201&amp;$I201), S201&lt;&gt;""), S201, "")))))</f>
        <v/>
      </c>
      <c r="T197" s="90" t="str">
        <f>IF(TMInput!S197&lt;&gt;"", TMInput!S197, IF(AND(OR($C197&amp;$H197=$C198&amp;$H198, $C197&amp;$I197=$C198&amp;$I198), T198&lt;&gt;""), T198, IF(AND(OR($C197&amp;$H197=$C199&amp;$H199, $C197&amp;$I197=$C199&amp;$I199), T199&lt;&gt;""), T199, IF(AND(OR($C197&amp;$H197=$C200&amp;$H200, $C197&amp;$I197=$C200&amp;$I200), T200&lt;&gt;""), T200, IF(AND(OR($C197&amp;$H197=$C201&amp;$H201, $C197&amp;$I197=$C201&amp;$I201), T201&lt;&gt;""), T201, "")))))</f>
        <v/>
      </c>
      <c r="U197" s="90" t="str">
        <f>IF(TMInput!T197&lt;&gt;"", TMInput!T197, IF(AND($C197=$C198, U198&lt;&gt;""), U198, IF(AND($C197=$C199, U199&lt;&gt;""), U199, IF(AND($C197=$C200, U200&lt;&gt;""), U200, IF(AND($C197=$C201, U201&lt;&gt;""), U201, "")))))</f>
        <v/>
      </c>
      <c r="V197" s="90" t="str">
        <f>IF(TMInput!U197&lt;&gt;"", TMInput!U197, IF(AND($C197=$C198, V198&lt;&gt;""), V198, IF(AND($C197=$C199, V199&lt;&gt;""), V199, IF(AND($C197=$C200, V200&lt;&gt;""), V200, IF(AND($C197=$C201, V201&lt;&gt;""), V201, "")))))</f>
        <v/>
      </c>
      <c r="W197" s="90" t="str">
        <f>IF(TMInput!V197&lt;&gt;"", TMInput!V197, IF(AND($C197=$C198, W198&lt;&gt;""), W198, IF(AND($C197=$C199, W199&lt;&gt;""), W199, IF(AND($C197=$C200, W200&lt;&gt;""), W200, IF(AND($C197=$C201, W201&lt;&gt;""), W201, "")))))</f>
        <v/>
      </c>
      <c r="X197" s="90" t="str">
        <f>IF(TMInput!W197&lt;&gt;"", TMInput!W197, IF(AND($C197=$C198, X198&lt;&gt;""), X198, IF(AND($C197=$C199, X199&lt;&gt;""), X199, IF(AND($C197=$C200, X200&lt;&gt;""), X200, IF(AND($C197=$C201, X201&lt;&gt;""), X201, "")))))</f>
        <v/>
      </c>
      <c r="Y197" s="90" t="str">
        <f>IF(TMInput!X197&lt;&gt;"", TMInput!X197, IF(AND($C197=$C198, Y198&lt;&gt;""), Y198, IF(AND($C197=$C199, Y199&lt;&gt;""), Y199, IF(AND($C197=$C200, Y200&lt;&gt;""), Y200, IF(AND($C197=$C201, Y201&lt;&gt;""), Y201, "")))))</f>
        <v/>
      </c>
      <c r="Z197" s="90" t="str">
        <f>IF(TMInput!Y197&lt;&gt;"", TMInput!Y197, IF(AND($C197=$C198, Z198&lt;&gt;""), Z198, IF(AND($C197=$C199, Z199&lt;&gt;""), Z199, IF(AND($C197=$C200, Z200&lt;&gt;""), Z200, IF(AND($C197=$C201, Z201&lt;&gt;""), Z201, "")))))</f>
        <v>tedm:MG-langString-hasConfidentialityJustification--NonPublishedInformation-ND-LotsGroupAwardCriterionNumberWeightUnpublish</v>
      </c>
      <c r="AA197" s="90" t="str">
        <f>IF(TMInput!Z197&lt;&gt;"", TMInput!Z197, IF(AND($C197=$C198, AA198&lt;&gt;""), AA198, IF(AND($C197=$C199, AA199&lt;&gt;""), AA199, IF(AND($C197=$C200, AA200&lt;&gt;""), AA200, IF(AND($C197=$C201, AA201&lt;&gt;""), AA201, "")))))</f>
        <v/>
      </c>
      <c r="AB197" s="90" t="str">
        <f>IF(TMInput!AA197&lt;&gt;"", TMInput!AA197, IF(AND($C197=$C198, AB198&lt;&gt;""), AB198, IF(AND($C197=$C199, AB199&lt;&gt;""), AB199, IF(AND($C197=$C200, AB200&lt;&gt;""), AB200, IF(AND($C197=$C201, AB201&lt;&gt;""), AB201, "")))))</f>
        <v/>
      </c>
      <c r="AC197" s="90" t="str">
        <f>IF(TMInput!AB197&lt;&gt;"", TMInput!AB197, IF(AND($C197=$C198, AC198&lt;&gt;""), AC198, IF(AND($C197=$C199, AC199&lt;&gt;""), AC199, IF(AND($C197=$C200, AC200&lt;&gt;""), AC200, IF(AND($C197=$C201, AC201&lt;&gt;""), AC201, "")))))</f>
        <v/>
      </c>
      <c r="AD197" s="90" t="str">
        <f>IF(TMInput!AC197&lt;&gt;"", TMInput!AC197, IF(AND($C197=$C198, AD198&lt;&gt;""), AD198, IF(AND($C197=$C199, AD199&lt;&gt;""), AD199, IF(AND($C197=$C200, AD200&lt;&gt;""), AD200, IF(AND($C197=$C201, AD201&lt;&gt;""), AD201, "")))))</f>
        <v/>
      </c>
      <c r="AE197" s="90" t="str">
        <f>IF(TMInput!AD197&lt;&gt;"", TMInput!AD197, IF(AND($C197=$C198, AE198&lt;&gt;""), AE198, IF(AND($C197=$C199, AE199&lt;&gt;""), AE199, IF(AND($C197=$C200, AE200&lt;&gt;""), AE200, IF(AND($C197=$C201, AE201&lt;&gt;""), AE201, "")))))</f>
        <v/>
      </c>
    </row>
    <row r="198">
      <c r="A198" s="85" t="b">
        <f t="shared" si="1"/>
        <v>1</v>
      </c>
      <c r="B198" s="90" t="str">
        <f>IF(AND(TMInput!A198="",$C198&lt;&gt;""),B197,TMInput!A198)</f>
        <v>ND-LotsGroupAwardCriterionFixNumberUnpublish.rml.ttl</v>
      </c>
      <c r="C198" s="90" t="str">
        <f>TMInput!B198</f>
        <v>tedm:MG-NonPublishedInformation-ND-LotsGroupAwardCriterionFixNumberUnpublish</v>
      </c>
      <c r="D198" s="85" t="str">
        <f>IF(TMInput!C198&lt;&gt;"", TMInput!C198, IF(AND($C198=$C199, D199&lt;&gt;""), D199, IF(AND($C198=$C200, D200&lt;&gt;""), D200, IF(AND($C198=$C201, D201&lt;&gt;""), D201, IF(AND($C198=$C202, D202&lt;&gt;""), D202, "")))))</f>
        <v>MG-NonPublishedInformation</v>
      </c>
      <c r="E198" s="90" t="str">
        <f>IF(TMInput!D198&lt;&gt;"",TMInput!D198,IF(AND($C198=$C199, E199&lt;&gt;""),E199, IF(AND($C198=$C200, E200&lt;&gt;""), E200,"")))</f>
        <v>ND-LotsGroupAwardCriterionFixNumberUnpublish</v>
      </c>
      <c r="F198" s="90" t="str">
        <f>IF(TMInput!E198&lt;&gt;"",TMInput!E198,IF(AND($C198=$C199, F199&lt;&gt;""),F199, IF(AND($C198=$C200, F200&lt;&gt;""), F200,"")))</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v>
      </c>
      <c r="G198" s="85" t="str">
        <f>IF(TMInput!F198&lt;&gt;"",TMInput!F198,IF(AND($C198=$C199, G199&lt;&gt;""),G199, IF(AND($C198=$C200, G200&lt;&gt;""), G200,"")))</f>
        <v>efbc:FieldIdentifierCode/text()='awa-cri-num'</v>
      </c>
      <c r="H198" s="87" t="str">
        <f>TMInput!G198</f>
        <v>1.8</v>
      </c>
      <c r="I198" s="87" t="str">
        <f>TMInput!H198</f>
        <v/>
      </c>
      <c r="J198" s="90" t="str">
        <f>IF(TMInput!$A198="",J197,TMInput!I198)</f>
        <v/>
      </c>
      <c r="K198" s="85" t="str">
        <f>IF(TMInput!J198&lt;&gt;"",TMInput!J198,IF(AND($C198=$C199, K199&lt;&gt;""),K199, IF(AND($C198=$C200, K200&lt;&gt;""), K200,"")))</f>
        <v>MG-AwardCriterion-specifiesProcurementCriterion-LotGroup</v>
      </c>
      <c r="L198" s="85" t="str">
        <f>IF(TMInput!K198&lt;&gt;"",TMInput!K198,IF(AND($C198=$C199, L199&lt;&gt;""),L199, IF(AND($C198=$C200, L200&lt;&gt;""), L200,"")))</f>
        <v>ND-LotsGroupAwardFixedCriterionParameter</v>
      </c>
      <c r="M198" s="90" t="str">
        <f>IF(TMInput!L198&lt;&gt;"",TMInput!L198,IF(AND($C198=$C199, M199&lt;&gt;""),M199, IF(AND($C198=$C200, M200&lt;&gt;""), M200,"")))</f>
        <v>ND-LotsGroupAwardCriterionFixNumberUnpublish (concernsMaskedObject)</v>
      </c>
      <c r="N198" s="90" t="str">
        <f>IF(TMInput!M198&lt;&gt;"",TMInput!M198,IF(AND($C198=$C199, N199&lt;&gt;""),N199, IF(AND($C198=$C200, N200&lt;&gt;""), N200,"")))</f>
        <v>Connection from NonPublishedInformation to AwardCriterion under MG-AwardCriterion-specifiesProcurementCriterion-LotGroup_ND-LotsGroupAwardFixedCriterionParameter</v>
      </c>
      <c r="O198" s="90" t="str">
        <f>IF(TMInput!N198&lt;&gt;"",TMInput!N198,IF(AND($C198=$C199, O199&lt;&gt;""),O199, IF(AND($C198=$C200, O200&lt;&gt;""), O200,"")))</f>
        <v>tedm:MG-AwardCriterion-specifiesProcurementCriterion-LotGroup_ND-LotsGroupAwardFixedCriterionParameter</v>
      </c>
      <c r="P198" s="85" t="str">
        <f>IF(TMInput!O198&lt;&gt;"",TMInput!O198,IF(AND($C198=$C199, P199&lt;&gt;""),P199, IF(AND($C198=$C200, P200&lt;&gt;""), P200,"")))</f>
        <v>efac:FieldsPrivacy</v>
      </c>
      <c r="Q198" s="90" t="str">
        <f>IF(TMInput!P198&lt;&gt;"",TMInput!P198,IF(AND($C198=$C199, Q199&lt;&gt;""),Q199, IF(AND($C198=$C200, Q200&lt;&gt;""), Q200,"")))</f>
        <v>..</v>
      </c>
      <c r="R198" s="90" t="str">
        <f>IF(TMInput!Q198&lt;&gt;"", TMInput!Q198, IF(AND(OR($C198&amp;$H198=$C199&amp;$H199, $C198&amp;$I198=$C199&amp;$I199), R199&lt;&gt;""), R199, IF(AND(OR($C198&amp;$H198=$C200&amp;$H200, $C198&amp;$I198=$C200&amp;$I200), R200&lt;&gt;""), R200, IF(AND(OR($C198&amp;$H198=$C201&amp;$H201, $C198&amp;$I198=$C201&amp;$I201), R201&lt;&gt;""), R201, IF(AND(OR($C198&amp;$H198=$C202&amp;$H202, $C198&amp;$I198=$C202&amp;$I202), R202&lt;&gt;""), R202, "")))))</f>
        <v>BT-195(BT-541)-LotsGroup-Fixed</v>
      </c>
      <c r="S198" s="90" t="str">
        <f>IF(TMInput!R198&lt;&gt;"", TMInput!R198, IF(AND(OR($C198&amp;$H198=$C199&amp;$H199, $C198&amp;$I198=$C199&amp;$I199), S199&lt;&gt;""), S199, IF(AND(OR($C198&amp;$H198=$C200&amp;$H200, $C198&amp;$I198=$C200&amp;$I200), S200&lt;&gt;""), S200, IF(AND(OR($C198&amp;$H198=$C201&amp;$H201, $C198&amp;$I198=$C201&amp;$I201), S201&lt;&gt;""), S201, IF(AND(OR($C198&amp;$H198=$C202&amp;$H202, $C198&amp;$I198=$C202&amp;$I202), S202&lt;&gt;""), S202, "")))))</f>
        <v>The field BT-195(BT-541)-LotsGroup-Fixed, Unpublished Identifier, specifies information to generate the URI of the masked property</v>
      </c>
      <c r="T198" s="90" t="str">
        <f>IF(TMInput!S198&lt;&gt;"", TMInput!S198, IF(AND(OR($C198&amp;$H198=$C199&amp;$H199, $C198&amp;$I198=$C199&amp;$I199), T199&lt;&gt;""), T199, IF(AND(OR($C198&amp;$H198=$C200&amp;$H200, $C198&amp;$I198=$C200&amp;$I200), T200&lt;&gt;""), T200, IF(AND(OR($C198&amp;$H198=$C201&amp;$H201, $C198&amp;$I198=$C201&amp;$I201), T201&lt;&gt;""), T201, IF(AND(OR($C198&amp;$H198=$C202&amp;$H202, $C198&amp;$I198=$C202&amp;$I202), T202&lt;&gt;""), T202, "")))))</f>
        <v>efbc:FieldIdentifierCode/text() = 'awa-cri-num'</v>
      </c>
      <c r="U198" s="92" t="str">
        <f>IF(TMInput!T198&lt;&gt;"", TMInput!T198, IF(AND($C198=$C199, U199&lt;&gt;""), U199, IF(AND($C198=$C200, U200&lt;&gt;""), U200, IF(AND($C198=$C201, U201&lt;&gt;""), U201, IF(AND($C198=$C202, U202&lt;&gt;""), U202, "")))))</f>
        <v>http://data.europa.eu/a4g/ontology#hasFixedValue</v>
      </c>
      <c r="V198" s="90" t="str">
        <f>IF(TMInput!U198&lt;&gt;"", TMInput!U198, IF(AND($C198=$C199, V199&lt;&gt;""), V199, IF(AND($C198=$C200, V200&lt;&gt;""), V200, IF(AND($C198=$C201, V201&lt;&gt;""), V201, IF(AND($C198=$C202, V202&lt;&gt;""), V202, "")))))</f>
        <v>BT-197(BT-541)-LotsGroup-Fixed</v>
      </c>
      <c r="W198" s="90" t="str">
        <f>IF(TMInput!V198&lt;&gt;"", TMInput!V198, IF(AND($C198=$C199, W199&lt;&gt;""), W199, IF(AND($C198=$C200, W200&lt;&gt;""), W200, IF(AND($C198=$C201, W201&lt;&gt;""), W201, IF(AND($C198=$C202, W202&lt;&gt;""), W202, "")))))</f>
        <v>In BT-197(BT-541)-LotsGroup-Fixed, Unpublished Justification Code, we link to the at-voc:non-publication-justification controlled list</v>
      </c>
      <c r="X198" s="90" t="str">
        <f>IF(TMInput!W198&lt;&gt;"", TMInput!W198, IF(AND($C198=$C199, X199&lt;&gt;""), X199, IF(AND($C198=$C200, X200&lt;&gt;""), X200, IF(AND($C198=$C201, X201&lt;&gt;""), X201, IF(AND($C198=$C202, X202&lt;&gt;""), X202, "")))))</f>
        <v>BT-198(BT-541)-LotsGroup-Fixed</v>
      </c>
      <c r="Y198" s="90" t="str">
        <f>IF(TMInput!X198&lt;&gt;"", TMInput!X198, IF(AND($C198=$C199, Y199&lt;&gt;""), Y199, IF(AND($C198=$C200, Y200&lt;&gt;""), Y200, IF(AND($C198=$C201, Y201&lt;&gt;""), Y201, IF(AND($C198=$C202, Y202&lt;&gt;""), Y202, "")))))</f>
        <v>Unpublished Access Date</v>
      </c>
      <c r="Z198" s="90" t="str">
        <f>IF(TMInput!Y198&lt;&gt;"", TMInput!Y198, IF(AND($C198=$C199, Z199&lt;&gt;""), Z199, IF(AND($C198=$C200, Z200&lt;&gt;""), Z200, IF(AND($C198=$C201, Z201&lt;&gt;""), Z201, IF(AND($C198=$C202, Z202&lt;&gt;""), Z202, "")))))</f>
        <v>tedm:MG-langString-hasConfidentialityJustification--NonPublishedInformation-ND-LotsGroupAwardCriterionFixNumberUnpublish</v>
      </c>
      <c r="AA198" s="90" t="str">
        <f>IF(TMInput!Z198&lt;&gt;"", TMInput!Z198, IF(AND($C198=$C199, AA199&lt;&gt;""), AA199, IF(AND($C198=$C200, AA200&lt;&gt;""), AA200, IF(AND($C198=$C201, AA201&lt;&gt;""), AA201, IF(AND($C198=$C202, AA202&lt;&gt;""), AA202, "")))))</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v>
      </c>
      <c r="AB198" s="90" t="str">
        <f>IF(TMInput!AA198&lt;&gt;"", TMInput!AA198, IF(AND($C198=$C199, AB199&lt;&gt;""), AB199, IF(AND($C198=$C200, AB200&lt;&gt;""), AB200, IF(AND($C198=$C201, AB201&lt;&gt;""), AB201, IF(AND($C198=$C202, AB202&lt;&gt;""), AB202, "")))))</f>
        <v>BT-196(BT-541)-LotsGroup-Fixed</v>
      </c>
      <c r="AC198" s="90" t="str">
        <f>IF(TMInput!AB198&lt;&gt;"", TMInput!AB198, IF(AND($C198=$C199, AC199&lt;&gt;""), AC199, IF(AND($C198=$C200, AC200&lt;&gt;""), AC200, IF(AND($C198=$C201, AC201&lt;&gt;""), AC201, IF(AND($C198=$C202, AC202&lt;&gt;""), AC202, "")))))</f>
        <v>Unpublished Justification Description of MG-NonPublishedInformation under ND-LotsGroupAwardCriterionFixNumberUnpublish</v>
      </c>
      <c r="AD198" s="90" t="str">
        <f>IF(TMInput!AC198&lt;&gt;"", TMInput!AC198, IF(AND($C198=$C199, AD199&lt;&gt;""), AD199, IF(AND($C198=$C200, AD200&lt;&gt;""), AD200, IF(AND($C198=$C201, AD201&lt;&gt;""), AD201, IF(AND($C198=$C202, AD202&lt;&gt;""), AD202, "")))))</f>
        <v>BT-196(BT-541)-LotsGroup-Fixed-Language</v>
      </c>
      <c r="AE198" s="90" t="str">
        <f>IF(TMInput!AD198&lt;&gt;"", TMInput!AD198, IF(AND($C198=$C199, AE199&lt;&gt;""), AE199, IF(AND($C198=$C200, AE200&lt;&gt;""), AE200, IF(AND($C198=$C201, AE201&lt;&gt;""), AE201, IF(AND($C198=$C202, AE202&lt;&gt;""), AE202, "")))))</f>
        <v>Language of Unpublished Justification Description of MG-NonPublishedInformation under ND-LotsGroupAwardCriterionFixNumberUnpublish</v>
      </c>
    </row>
    <row r="199">
      <c r="A199" s="85" t="b">
        <f t="shared" si="1"/>
        <v>0</v>
      </c>
      <c r="B199" s="90" t="str">
        <f>IF(AND(TMInput!A199="",$C199&lt;&gt;""),B198,TMInput!A199)</f>
        <v>ND-LotsGroupAwardCriterionFixNumberUnpublish.rml.ttl</v>
      </c>
      <c r="C199" s="90" t="str">
        <f>TMInput!B199</f>
        <v>tedm:MG-NonPublishedInformation-ND-LotsGroupAwardCriterionFixNumberUnpublish</v>
      </c>
      <c r="D199" s="85" t="str">
        <f>IF(TMInput!C199&lt;&gt;"", TMInput!C199, IF(AND($C199=$C200, D200&lt;&gt;""), D200, IF(AND($C199=$C201, D201&lt;&gt;""), D201, IF(AND($C199=$C202, D202&lt;&gt;""), D202, IF(AND($C199=$C203, D203&lt;&gt;""), D203, "")))))</f>
        <v>MG-NonPublishedInformation</v>
      </c>
      <c r="E199" s="90" t="str">
        <f>IF(TMInput!D199&lt;&gt;"",TMInput!D199,IF(AND($C199=$C200, E200&lt;&gt;""),E200, IF(AND($C199=$C201, E201&lt;&gt;""), E201,"")))</f>
        <v/>
      </c>
      <c r="F199" s="90" t="str">
        <f>IF(TMInput!E199&lt;&gt;"",TMInput!E199,IF(AND($C199=$C200, F200&lt;&gt;""),F200, IF(AND($C199=$C201, F201&lt;&gt;""), F201,"")))</f>
        <v/>
      </c>
      <c r="G199" s="85" t="str">
        <f>IF(TMInput!F199&lt;&gt;"",TMInput!F199,IF(AND($C199=$C200, G200&lt;&gt;""),G200, IF(AND($C199=$C201, G201&lt;&gt;""), G201,"")))</f>
        <v/>
      </c>
      <c r="H199" s="87" t="str">
        <f>TMInput!G199</f>
        <v>1.8</v>
      </c>
      <c r="I199" s="87" t="str">
        <f>TMInput!H199</f>
        <v/>
      </c>
      <c r="J199" s="90" t="str">
        <f>IF(TMInput!$A199="",J198,TMInput!I199)</f>
        <v/>
      </c>
      <c r="K199" s="85" t="str">
        <f>IF(TMInput!J199&lt;&gt;"",TMInput!J199,IF(AND($C199=$C200, K200&lt;&gt;""),K200, IF(AND($C199=$C201, K201&lt;&gt;""), K201,"")))</f>
        <v>MG-AwardCriterion-specifiesProcurementCriterion-LotGroup</v>
      </c>
      <c r="L199" s="85" t="str">
        <f>IF(TMInput!K199&lt;&gt;"",TMInput!K199,IF(AND($C199=$C200, L200&lt;&gt;""),L200, IF(AND($C199=$C201, L201&lt;&gt;""), L201,"")))</f>
        <v>ND-LotsGroupAwardFixedCriterionParameter</v>
      </c>
      <c r="M199" s="90" t="str">
        <f>IF(TMInput!L199&lt;&gt;"",TMInput!L199,IF(AND($C199=$C200, M200&lt;&gt;""),M200, IF(AND($C199=$C201, M201&lt;&gt;""), M201,"")))</f>
        <v>ND-LotsGroupAwardCriterionFixNumberUnpublish (concernsMaskedObject)</v>
      </c>
      <c r="N199" s="90" t="str">
        <f>IF(TMInput!M199&lt;&gt;"",TMInput!M199,IF(AND($C199=$C200, N200&lt;&gt;""),N200, IF(AND($C199=$C201, N201&lt;&gt;""), N201,"")))</f>
        <v>Connection from NonPublishedInformation to AwardCriterion under MG-AwardCriterion-specifiesProcurementCriterion-LotGroup_ND-LotsGroupAwardFixedCriterionParameter</v>
      </c>
      <c r="O199" s="90" t="str">
        <f>IF(TMInput!N199&lt;&gt;"",TMInput!N199,IF(AND($C199=$C200, O200&lt;&gt;""),O200, IF(AND($C199=$C201, O201&lt;&gt;""), O201,"")))</f>
        <v>tedm:MG-AwardCriterion-specifiesProcurementCriterion-LotGroup_ND-LotsGroupAwardFixedCriterionParameter</v>
      </c>
      <c r="P199" s="85" t="str">
        <f>IF(TMInput!O199&lt;&gt;"",TMInput!O199,IF(AND($C199=$C200, P200&lt;&gt;""),P200, IF(AND($C199=$C201, P201&lt;&gt;""), P201,"")))</f>
        <v>efac:FieldsPrivacy</v>
      </c>
      <c r="Q199" s="90" t="str">
        <f>IF(TMInput!P199&lt;&gt;"",TMInput!P199,IF(AND($C199=$C200, Q200&lt;&gt;""),Q200, IF(AND($C199=$C201, Q201&lt;&gt;""), Q201,"")))</f>
        <v>..</v>
      </c>
      <c r="R199" s="90" t="str">
        <f>IF(TMInput!Q199&lt;&gt;"", TMInput!Q199, IF(AND(OR($C199&amp;$H199=$C200&amp;$H200, $C199&amp;$I199=$C200&amp;$I200), R200&lt;&gt;""), R200, IF(AND(OR($C199&amp;$H199=$C201&amp;$H201, $C199&amp;$I199=$C201&amp;$I201), R201&lt;&gt;""), R201, IF(AND(OR($C199&amp;$H199=$C202&amp;$H202, $C199&amp;$I199=$C202&amp;$I202), R202&lt;&gt;""), R202, IF(AND(OR($C199&amp;$H199=$C203&amp;$H203, $C199&amp;$I199=$C203&amp;$I203), R203&lt;&gt;""), R203, "")))))</f>
        <v>BT-195(BT-541)-LotsGroup-Fixed</v>
      </c>
      <c r="S199" s="90" t="str">
        <f>IF(TMInput!R199&lt;&gt;"", TMInput!R199, IF(AND(OR($C199&amp;$H199=$C200&amp;$H200, $C199&amp;$I199=$C200&amp;$I200), S200&lt;&gt;""), S200, IF(AND(OR($C199&amp;$H199=$C201&amp;$H201, $C199&amp;$I199=$C201&amp;$I201), S201&lt;&gt;""), S201, IF(AND(OR($C199&amp;$H199=$C202&amp;$H202, $C199&amp;$I199=$C202&amp;$I202), S202&lt;&gt;""), S202, IF(AND(OR($C199&amp;$H199=$C203&amp;$H203, $C199&amp;$I199=$C203&amp;$I203), S203&lt;&gt;""), S203, "")))))</f>
        <v>The field BT-195(BT-541)-LotsGroup-Fixed, Unpublished Identifier, specifies information to generate the URI of the masked property</v>
      </c>
      <c r="T199" s="90" t="str">
        <f>IF(TMInput!S199&lt;&gt;"", TMInput!S199, IF(AND(OR($C199&amp;$H199=$C200&amp;$H200, $C199&amp;$I199=$C200&amp;$I200), T200&lt;&gt;""), T200, IF(AND(OR($C199&amp;$H199=$C201&amp;$H201, $C199&amp;$I199=$C201&amp;$I201), T201&lt;&gt;""), T201, IF(AND(OR($C199&amp;$H199=$C202&amp;$H202, $C199&amp;$I199=$C202&amp;$I202), T202&lt;&gt;""), T202, IF(AND(OR($C199&amp;$H199=$C203&amp;$H203, $C199&amp;$I199=$C203&amp;$I203), T203&lt;&gt;""), T203, "")))))</f>
        <v>efbc:FieldIdentifierCode/text() = 'awa-cri-num'</v>
      </c>
      <c r="U199" s="92" t="str">
        <f>IF(TMInput!T199&lt;&gt;"", TMInput!T199, IF(AND($C199=$C200, U200&lt;&gt;""), U200, IF(AND($C199=$C201, U201&lt;&gt;""), U201, IF(AND($C199=$C202, U202&lt;&gt;""), U202, IF(AND($C199=$C203, U203&lt;&gt;""), U203, "")))))</f>
        <v>http://data.europa.eu/a4g/ontology#hasFixedValue</v>
      </c>
      <c r="V199" s="90" t="str">
        <f>IF(TMInput!U199&lt;&gt;"", TMInput!U199, IF(AND($C199=$C200, V200&lt;&gt;""), V200, IF(AND($C199=$C201, V201&lt;&gt;""), V201, IF(AND($C199=$C202, V202&lt;&gt;""), V202, IF(AND($C199=$C203, V203&lt;&gt;""), V203, "")))))</f>
        <v>BT-197(BT-541)-LotsGroup-Fixed</v>
      </c>
      <c r="W199" s="90" t="str">
        <f>IF(TMInput!V199&lt;&gt;"", TMInput!V199, IF(AND($C199=$C200, W200&lt;&gt;""), W200, IF(AND($C199=$C201, W201&lt;&gt;""), W201, IF(AND($C199=$C202, W202&lt;&gt;""), W202, IF(AND($C199=$C203, W203&lt;&gt;""), W203, "")))))</f>
        <v>In BT-197(BT-541)-LotsGroup-Fixed, Unpublished Justification Code, we link to the at-voc:non-publication-justification controlled list</v>
      </c>
      <c r="X199" s="90" t="str">
        <f>IF(TMInput!W199&lt;&gt;"", TMInput!W199, IF(AND($C199=$C200, X200&lt;&gt;""), X200, IF(AND($C199=$C201, X201&lt;&gt;""), X201, IF(AND($C199=$C202, X202&lt;&gt;""), X202, IF(AND($C199=$C203, X203&lt;&gt;""), X203, "")))))</f>
        <v>BT-198(BT-541)-LotsGroup-Fixed</v>
      </c>
      <c r="Y199" s="90" t="str">
        <f>IF(TMInput!X199&lt;&gt;"", TMInput!X199, IF(AND($C199=$C200, Y200&lt;&gt;""), Y200, IF(AND($C199=$C201, Y201&lt;&gt;""), Y201, IF(AND($C199=$C202, Y202&lt;&gt;""), Y202, IF(AND($C199=$C203, Y203&lt;&gt;""), Y203, "")))))</f>
        <v>Unpublished Access Date</v>
      </c>
      <c r="Z199" s="90" t="str">
        <f>IF(TMInput!Y199&lt;&gt;"", TMInput!Y199, IF(AND($C199=$C200, Z200&lt;&gt;""), Z200, IF(AND($C199=$C201, Z201&lt;&gt;""), Z201, IF(AND($C199=$C202, Z202&lt;&gt;""), Z202, IF(AND($C199=$C203, Z203&lt;&gt;""), Z203, "")))))</f>
        <v>tedm:MG-langString-hasConfidentialityJustification--NonPublishedInformation-ND-LotsGroupAwardCriterionFixNumberUnpublish</v>
      </c>
      <c r="AA199" s="90" t="str">
        <f>IF(TMInput!Z199&lt;&gt;"", TMInput!Z199, IF(AND($C199=$C200, AA200&lt;&gt;""), AA200, IF(AND($C199=$C201, AA201&lt;&gt;""), AA201, IF(AND($C199=$C202, AA202&lt;&gt;""), AA202, IF(AND($C199=$C203, AA203&lt;&gt;""), AA203, "")))))</f>
        <v/>
      </c>
      <c r="AB199" s="90" t="str">
        <f>IF(TMInput!AA199&lt;&gt;"", TMInput!AA199, IF(AND($C199=$C200, AB200&lt;&gt;""), AB200, IF(AND($C199=$C201, AB201&lt;&gt;""), AB201, IF(AND($C199=$C202, AB202&lt;&gt;""), AB202, IF(AND($C199=$C203, AB203&lt;&gt;""), AB203, "")))))</f>
        <v>BT-196(BT-541)-LotsGroup-Fixed</v>
      </c>
      <c r="AC199" s="90" t="str">
        <f>IF(TMInput!AB199&lt;&gt;"", TMInput!AB199, IF(AND($C199=$C200, AC200&lt;&gt;""), AC200, IF(AND($C199=$C201, AC201&lt;&gt;""), AC201, IF(AND($C199=$C202, AC202&lt;&gt;""), AC202, IF(AND($C199=$C203, AC203&lt;&gt;""), AC203, "")))))</f>
        <v>Unpublished Justification Description of MG-NonPublishedInformation under ND-LotsGroupAwardCriterionFixNumberUnpublish</v>
      </c>
      <c r="AD199" s="90" t="str">
        <f>IF(TMInput!AC199&lt;&gt;"", TMInput!AC199, IF(AND($C199=$C200, AD200&lt;&gt;""), AD200, IF(AND($C199=$C201, AD201&lt;&gt;""), AD201, IF(AND($C199=$C202, AD202&lt;&gt;""), AD202, IF(AND($C199=$C203, AD203&lt;&gt;""), AD203, "")))))</f>
        <v>BT-196(BT-541)-LotsGroup-Fixed-Language</v>
      </c>
      <c r="AE199" s="90" t="str">
        <f>IF(TMInput!AD199&lt;&gt;"", TMInput!AD199, IF(AND($C199=$C200, AE200&lt;&gt;""), AE200, IF(AND($C199=$C201, AE201&lt;&gt;""), AE201, IF(AND($C199=$C202, AE202&lt;&gt;""), AE202, IF(AND($C199=$C203, AE203&lt;&gt;""), AE203, "")))))</f>
        <v>Language of Unpublished Justification Description of MG-NonPublishedInformation under ND-LotsGroupAwardCriterionFixNumberUnpublish</v>
      </c>
    </row>
    <row r="200">
      <c r="A200" s="85" t="b">
        <f t="shared" si="1"/>
        <v>0</v>
      </c>
      <c r="B200" s="90" t="str">
        <f>IF(AND(TMInput!A200="",$C200&lt;&gt;""),B199,TMInput!A200)</f>
        <v>ND-LotsGroupAwardCriterionFixNumberUnpublish.rml.ttl</v>
      </c>
      <c r="C200" s="90" t="str">
        <f>TMInput!B200</f>
        <v>tedm:MG-NonPublishedInformation-ND-LotsGroupAwardCriterionFixNumberUnpublish</v>
      </c>
      <c r="D200" s="85" t="str">
        <f>IF(TMInput!C200&lt;&gt;"", TMInput!C200, IF(AND($C200=$C201, D201&lt;&gt;""), D201, IF(AND($C200=$C202, D202&lt;&gt;""), D202, IF(AND($C200=$C203, D203&lt;&gt;""), D203, IF(AND($C200=$C204, D204&lt;&gt;""), D204, "")))))</f>
        <v>MG-NonPublishedInformation</v>
      </c>
      <c r="E200" s="90" t="str">
        <f>IF(TMInput!D200&lt;&gt;"",TMInput!D200,IF(AND($C200=$C201, E201&lt;&gt;""),E201, IF(AND($C200=$C202, E202&lt;&gt;""), E202,"")))</f>
        <v/>
      </c>
      <c r="F200" s="90" t="str">
        <f>IF(TMInput!E200&lt;&gt;"",TMInput!E200,IF(AND($C200=$C201, F201&lt;&gt;""),F201, IF(AND($C200=$C202, F202&lt;&gt;""), F202,"")))</f>
        <v/>
      </c>
      <c r="G200" s="85" t="str">
        <f>IF(TMInput!F200&lt;&gt;"",TMInput!F200,IF(AND($C200=$C201, G201&lt;&gt;""),G201, IF(AND($C200=$C202, G202&lt;&gt;""), G202,"")))</f>
        <v/>
      </c>
      <c r="H200" s="87" t="str">
        <f>TMInput!G200</f>
        <v>1.8</v>
      </c>
      <c r="I200" s="87" t="str">
        <f>TMInput!H200</f>
        <v/>
      </c>
      <c r="J200" s="90" t="str">
        <f>IF(TMInput!$A200="",J199,TMInput!I200)</f>
        <v/>
      </c>
      <c r="K200" s="85" t="str">
        <f>IF(TMInput!J200&lt;&gt;"",TMInput!J200,IF(AND($C200=$C201, K201&lt;&gt;""),K201, IF(AND($C200=$C202, K202&lt;&gt;""), K202,"")))</f>
        <v>MG-AwardCriterion-specifiesProcurementCriterion-LotGroup</v>
      </c>
      <c r="L200" s="85" t="str">
        <f>IF(TMInput!K200&lt;&gt;"",TMInput!K200,IF(AND($C200=$C201, L201&lt;&gt;""),L201, IF(AND($C200=$C202, L202&lt;&gt;""), L202,"")))</f>
        <v>ND-LotsGroupAwardFixedCriterionParameter</v>
      </c>
      <c r="M200" s="90" t="str">
        <f>IF(TMInput!L200&lt;&gt;"",TMInput!L200,IF(AND($C200=$C201, M201&lt;&gt;""),M201, IF(AND($C200=$C202, M202&lt;&gt;""), M202,"")))</f>
        <v>ND-LotsGroupAwardCriterionFixNumberUnpublish (concernsMaskedObject)</v>
      </c>
      <c r="N200" s="90" t="str">
        <f>IF(TMInput!M200&lt;&gt;"",TMInput!M200,IF(AND($C200=$C201, N201&lt;&gt;""),N201, IF(AND($C200=$C202, N202&lt;&gt;""), N202,"")))</f>
        <v>Connection from NonPublishedInformation to AwardCriterion under MG-AwardCriterion-specifiesProcurementCriterion-LotGroup_ND-LotsGroupAwardFixedCriterionParameter</v>
      </c>
      <c r="O200" s="90" t="str">
        <f>IF(TMInput!N200&lt;&gt;"",TMInput!N200,IF(AND($C200=$C201, O201&lt;&gt;""),O201, IF(AND($C200=$C202, O202&lt;&gt;""), O202,"")))</f>
        <v>tedm:MG-AwardCriterion-specifiesProcurementCriterion-LotGroup_ND-LotsGroupAwardFixedCriterionParameter</v>
      </c>
      <c r="P200" s="85" t="str">
        <f>IF(TMInput!O200&lt;&gt;"",TMInput!O200,IF(AND($C200=$C201, P201&lt;&gt;""),P201, IF(AND($C200=$C202, P202&lt;&gt;""), P202,"")))</f>
        <v>efac:FieldsPrivacy</v>
      </c>
      <c r="Q200" s="90" t="str">
        <f>IF(TMInput!P200&lt;&gt;"",TMInput!P200,IF(AND($C200=$C201, Q201&lt;&gt;""),Q201, IF(AND($C200=$C202, Q202&lt;&gt;""), Q202,"")))</f>
        <v>..</v>
      </c>
      <c r="R200" s="90" t="str">
        <f>IF(TMInput!Q200&lt;&gt;"", TMInput!Q200, IF(AND(OR($C200&amp;$H200=$C201&amp;$H201, $C200&amp;$I200=$C201&amp;$I201), R201&lt;&gt;""), R201, IF(AND(OR($C200&amp;$H200=$C202&amp;$H202, $C200&amp;$I200=$C202&amp;$I202), R202&lt;&gt;""), R202, IF(AND(OR($C200&amp;$H200=$C203&amp;$H203, $C200&amp;$I200=$C203&amp;$I203), R203&lt;&gt;""), R203, IF(AND(OR($C200&amp;$H200=$C204&amp;$H204, $C200&amp;$I200=$C204&amp;$I204), R204&lt;&gt;""), R204, "")))))</f>
        <v>BT-195(BT-541)-LotsGroup-Fixed</v>
      </c>
      <c r="S200" s="90" t="str">
        <f>IF(TMInput!R200&lt;&gt;"", TMInput!R200, IF(AND(OR($C200&amp;$H200=$C201&amp;$H201, $C200&amp;$I200=$C201&amp;$I201), S201&lt;&gt;""), S201, IF(AND(OR($C200&amp;$H200=$C202&amp;$H202, $C200&amp;$I200=$C202&amp;$I202), S202&lt;&gt;""), S202, IF(AND(OR($C200&amp;$H200=$C203&amp;$H203, $C200&amp;$I200=$C203&amp;$I203), S203&lt;&gt;""), S203, IF(AND(OR($C200&amp;$H200=$C204&amp;$H204, $C200&amp;$I200=$C204&amp;$I204), S204&lt;&gt;""), S204, "")))))</f>
        <v>The field BT-195(BT-541)-LotsGroup-Fixed, Unpublished Identifier, specifies information to generate the URI of the masked property</v>
      </c>
      <c r="T200" s="90" t="str">
        <f>IF(TMInput!S200&lt;&gt;"", TMInput!S200, IF(AND(OR($C200&amp;$H200=$C201&amp;$H201, $C200&amp;$I200=$C201&amp;$I201), T201&lt;&gt;""), T201, IF(AND(OR($C200&amp;$H200=$C202&amp;$H202, $C200&amp;$I200=$C202&amp;$I202), T202&lt;&gt;""), T202, IF(AND(OR($C200&amp;$H200=$C203&amp;$H203, $C200&amp;$I200=$C203&amp;$I203), T203&lt;&gt;""), T203, IF(AND(OR($C200&amp;$H200=$C204&amp;$H204, $C200&amp;$I200=$C204&amp;$I204), T204&lt;&gt;""), T204, "")))))</f>
        <v>efbc:FieldIdentifierCode/text() = 'awa-cri-num'</v>
      </c>
      <c r="U200" s="92" t="str">
        <f>IF(TMInput!T200&lt;&gt;"", TMInput!T200, IF(AND($C200=$C201, U201&lt;&gt;""), U201, IF(AND($C200=$C202, U202&lt;&gt;""), U202, IF(AND($C200=$C203, U203&lt;&gt;""), U203, IF(AND($C200=$C204, U204&lt;&gt;""), U204, "")))))</f>
        <v>http://data.europa.eu/a4g/ontology#hasFixedValue</v>
      </c>
      <c r="V200" s="90" t="str">
        <f>IF(TMInput!U200&lt;&gt;"", TMInput!U200, IF(AND($C200=$C201, V201&lt;&gt;""), V201, IF(AND($C200=$C202, V202&lt;&gt;""), V202, IF(AND($C200=$C203, V203&lt;&gt;""), V203, IF(AND($C200=$C204, V204&lt;&gt;""), V204, "")))))</f>
        <v>BT-197(BT-541)-LotsGroup-Fixed</v>
      </c>
      <c r="W200" s="90" t="str">
        <f>IF(TMInput!V200&lt;&gt;"", TMInput!V200, IF(AND($C200=$C201, W201&lt;&gt;""), W201, IF(AND($C200=$C202, W202&lt;&gt;""), W202, IF(AND($C200=$C203, W203&lt;&gt;""), W203, IF(AND($C200=$C204, W204&lt;&gt;""), W204, "")))))</f>
        <v>In BT-197(BT-541)-LotsGroup-Fixed, Unpublished Justification Code, we link to the at-voc:non-publication-justification controlled list</v>
      </c>
      <c r="X200" s="90" t="str">
        <f>IF(TMInput!W200&lt;&gt;"", TMInput!W200, IF(AND($C200=$C201, X201&lt;&gt;""), X201, IF(AND($C200=$C202, X202&lt;&gt;""), X202, IF(AND($C200=$C203, X203&lt;&gt;""), X203, IF(AND($C200=$C204, X204&lt;&gt;""), X204, "")))))</f>
        <v>BT-198(BT-541)-LotsGroup-Fixed</v>
      </c>
      <c r="Y200" s="90" t="str">
        <f>IF(TMInput!X200&lt;&gt;"", TMInput!X200, IF(AND($C200=$C201, Y201&lt;&gt;""), Y201, IF(AND($C200=$C202, Y202&lt;&gt;""), Y202, IF(AND($C200=$C203, Y203&lt;&gt;""), Y203, IF(AND($C200=$C204, Y204&lt;&gt;""), Y204, "")))))</f>
        <v>Unpublished Access Date</v>
      </c>
      <c r="Z200" s="90" t="str">
        <f>IF(TMInput!Y200&lt;&gt;"", TMInput!Y200, IF(AND($C200=$C201, Z201&lt;&gt;""), Z201, IF(AND($C200=$C202, Z202&lt;&gt;""), Z202, IF(AND($C200=$C203, Z203&lt;&gt;""), Z203, IF(AND($C200=$C204, Z204&lt;&gt;""), Z204, "")))))</f>
        <v>tedm:MG-langString-hasConfidentialityJustification--NonPublishedInformation-ND-LotsGroupAwardCriterionFixNumberUnpublish</v>
      </c>
      <c r="AA200" s="90" t="str">
        <f>IF(TMInput!Z200&lt;&gt;"", TMInput!Z200, IF(AND($C200=$C201, AA201&lt;&gt;""), AA201, IF(AND($C200=$C202, AA202&lt;&gt;""), AA202, IF(AND($C200=$C203, AA203&lt;&gt;""), AA203, IF(AND($C200=$C204, AA204&lt;&gt;""), AA204, "")))))</f>
        <v/>
      </c>
      <c r="AB200" s="90" t="str">
        <f>IF(TMInput!AA200&lt;&gt;"", TMInput!AA200, IF(AND($C200=$C201, AB201&lt;&gt;""), AB201, IF(AND($C200=$C202, AB202&lt;&gt;""), AB202, IF(AND($C200=$C203, AB203&lt;&gt;""), AB203, IF(AND($C200=$C204, AB204&lt;&gt;""), AB204, "")))))</f>
        <v>BT-196(BT-541)-LotsGroup-Fixed</v>
      </c>
      <c r="AC200" s="90" t="str">
        <f>IF(TMInput!AB200&lt;&gt;"", TMInput!AB200, IF(AND($C200=$C201, AC201&lt;&gt;""), AC201, IF(AND($C200=$C202, AC202&lt;&gt;""), AC202, IF(AND($C200=$C203, AC203&lt;&gt;""), AC203, IF(AND($C200=$C204, AC204&lt;&gt;""), AC204, "")))))</f>
        <v>Unpublished Justification Description of MG-NonPublishedInformation under ND-LotsGroupAwardCriterionFixNumberUnpublish</v>
      </c>
      <c r="AD200" s="90" t="str">
        <f>IF(TMInput!AC200&lt;&gt;"", TMInput!AC200, IF(AND($C200=$C201, AD201&lt;&gt;""), AD201, IF(AND($C200=$C202, AD202&lt;&gt;""), AD202, IF(AND($C200=$C203, AD203&lt;&gt;""), AD203, IF(AND($C200=$C204, AD204&lt;&gt;""), AD204, "")))))</f>
        <v>BT-196(BT-541)-LotsGroup-Fixed-Language</v>
      </c>
      <c r="AE200" s="90" t="str">
        <f>IF(TMInput!AD200&lt;&gt;"", TMInput!AD200, IF(AND($C200=$C201, AE201&lt;&gt;""), AE201, IF(AND($C200=$C202, AE202&lt;&gt;""), AE202, IF(AND($C200=$C203, AE203&lt;&gt;""), AE203, IF(AND($C200=$C204, AE204&lt;&gt;""), AE204, "")))))</f>
        <v>Language of Unpublished Justification Description of MG-NonPublishedInformation under ND-LotsGroupAwardCriterionFixNumberUnpublish</v>
      </c>
    </row>
    <row r="201">
      <c r="A201" s="85" t="b">
        <f t="shared" si="1"/>
        <v>0</v>
      </c>
      <c r="B201" s="90" t="str">
        <f>IF(AND(TMInput!A201="",$C201&lt;&gt;""),B200,TMInput!A201)</f>
        <v>ND-LotsGroupAwardCriterionFixNumberUnpublish.rml.ttl</v>
      </c>
      <c r="C201" s="90" t="str">
        <f>TMInput!B201</f>
        <v>tedm:MG-NonPublishedInformation-ND-LotsGroupAwardCriterionFixNumberUnpublish</v>
      </c>
      <c r="D201" s="85" t="str">
        <f>IF(TMInput!C201&lt;&gt;"", TMInput!C201, IF(AND($C201=$C202, D202&lt;&gt;""), D202, IF(AND($C201=$C203, D203&lt;&gt;""), D203, IF(AND($C201=$C204, D204&lt;&gt;""), D204, IF(AND($C201=$C205, D205&lt;&gt;""), D205, "")))))</f>
        <v>MG-NonPublishedInformation</v>
      </c>
      <c r="E201" s="90" t="str">
        <f>IF(TMInput!D201&lt;&gt;"",TMInput!D201,IF(AND($C201=$C202, E202&lt;&gt;""),E202, IF(AND($C201=$C203, E203&lt;&gt;""), E203,"")))</f>
        <v/>
      </c>
      <c r="F201" s="90" t="str">
        <f>IF(TMInput!E201&lt;&gt;"",TMInput!E201,IF(AND($C201=$C202, F202&lt;&gt;""),F202, IF(AND($C201=$C203, F203&lt;&gt;""), F203,"")))</f>
        <v/>
      </c>
      <c r="G201" s="85" t="str">
        <f>IF(TMInput!F201&lt;&gt;"",TMInput!F201,IF(AND($C201=$C202, G202&lt;&gt;""),G202, IF(AND($C201=$C203, G203&lt;&gt;""), G203,"")))</f>
        <v/>
      </c>
      <c r="H201" s="87" t="str">
        <f>TMInput!G201</f>
        <v>1.8</v>
      </c>
      <c r="I201" s="87" t="str">
        <f>TMInput!H201</f>
        <v/>
      </c>
      <c r="J201" s="90" t="str">
        <f>IF(TMInput!$A201="",J200,TMInput!I201)</f>
        <v/>
      </c>
      <c r="K201" s="85" t="str">
        <f>IF(TMInput!J201&lt;&gt;"",TMInput!J201,IF(AND($C201=$C202, K202&lt;&gt;""),K202, IF(AND($C201=$C203, K203&lt;&gt;""), K203,"")))</f>
        <v/>
      </c>
      <c r="L201" s="85" t="str">
        <f>IF(TMInput!K201&lt;&gt;"",TMInput!K201,IF(AND($C201=$C202, L202&lt;&gt;""),L202, IF(AND($C201=$C203, L203&lt;&gt;""), L203,"")))</f>
        <v/>
      </c>
      <c r="M201" s="90" t="str">
        <f>IF(TMInput!L201&lt;&gt;"",TMInput!L201,IF(AND($C201=$C202, M202&lt;&gt;""),M202, IF(AND($C201=$C203, M203&lt;&gt;""), M203,"")))</f>
        <v/>
      </c>
      <c r="N201" s="90" t="str">
        <f>IF(TMInput!M201&lt;&gt;"",TMInput!M201,IF(AND($C201=$C202, N202&lt;&gt;""),N202, IF(AND($C201=$C203, N203&lt;&gt;""), N203,"")))</f>
        <v/>
      </c>
      <c r="O201" s="90" t="str">
        <f>IF(TMInput!N201&lt;&gt;"",TMInput!N201,IF(AND($C201=$C202, O202&lt;&gt;""),O202, IF(AND($C201=$C203, O203&lt;&gt;""), O203,"")))</f>
        <v/>
      </c>
      <c r="P201" s="85" t="str">
        <f>IF(TMInput!O201&lt;&gt;"",TMInput!O201,IF(AND($C201=$C202, P202&lt;&gt;""),P202, IF(AND($C201=$C203, P203&lt;&gt;""), P203,"")))</f>
        <v/>
      </c>
      <c r="Q201" s="90" t="str">
        <f>IF(TMInput!P201&lt;&gt;"",TMInput!P201,IF(AND($C201=$C202, Q202&lt;&gt;""),Q202, IF(AND($C201=$C203, Q203&lt;&gt;""), Q203,"")))</f>
        <v/>
      </c>
      <c r="R201" s="90" t="str">
        <f>IF(TMInput!Q201&lt;&gt;"", TMInput!Q201, IF(AND(OR($C201&amp;$H201=$C202&amp;$H202, $C201&amp;$I201=$C202&amp;$I202), R202&lt;&gt;""), R202, IF(AND(OR($C201&amp;$H201=$C203&amp;$H203, $C201&amp;$I201=$C203&amp;$I203), R203&lt;&gt;""), R203, IF(AND(OR($C201&amp;$H201=$C204&amp;$H204, $C201&amp;$I201=$C204&amp;$I204), R204&lt;&gt;""), R204, IF(AND(OR($C201&amp;$H201=$C205&amp;$H205, $C201&amp;$I201=$C205&amp;$I205), R205&lt;&gt;""), R205, "")))))</f>
        <v>BT-195(BT-541)-LotsGroup-Fixed</v>
      </c>
      <c r="S201" s="90" t="str">
        <f>IF(TMInput!R201&lt;&gt;"", TMInput!R201, IF(AND(OR($C201&amp;$H201=$C202&amp;$H202, $C201&amp;$I201=$C202&amp;$I202), S202&lt;&gt;""), S202, IF(AND(OR($C201&amp;$H201=$C203&amp;$H203, $C201&amp;$I201=$C203&amp;$I203), S203&lt;&gt;""), S203, IF(AND(OR($C201&amp;$H201=$C204&amp;$H204, $C201&amp;$I201=$C204&amp;$I204), S204&lt;&gt;""), S204, IF(AND(OR($C201&amp;$H201=$C205&amp;$H205, $C201&amp;$I201=$C205&amp;$I205), S205&lt;&gt;""), S205, "")))))</f>
        <v>The field BT-195(BT-541)-LotsGroup-Fixed, Unpublished Identifier, specifies information to generate the URI of the masked property</v>
      </c>
      <c r="T201" s="90" t="str">
        <f>IF(TMInput!S201&lt;&gt;"", TMInput!S201, IF(AND(OR($C201&amp;$H201=$C202&amp;$H202, $C201&amp;$I201=$C202&amp;$I202), T202&lt;&gt;""), T202, IF(AND(OR($C201&amp;$H201=$C203&amp;$H203, $C201&amp;$I201=$C203&amp;$I203), T203&lt;&gt;""), T203, IF(AND(OR($C201&amp;$H201=$C204&amp;$H204, $C201&amp;$I201=$C204&amp;$I204), T204&lt;&gt;""), T204, IF(AND(OR($C201&amp;$H201=$C205&amp;$H205, $C201&amp;$I201=$C205&amp;$I205), T205&lt;&gt;""), T205, "")))))</f>
        <v>efbc:FieldIdentifierCode/text() = 'awa-cri-num'</v>
      </c>
      <c r="U201" s="92" t="str">
        <f>IF(TMInput!T201&lt;&gt;"", TMInput!T201, IF(AND($C201=$C202, U202&lt;&gt;""), U202, IF(AND($C201=$C203, U203&lt;&gt;""), U203, IF(AND($C201=$C204, U204&lt;&gt;""), U204, IF(AND($C201=$C205, U205&lt;&gt;""), U205, "")))))</f>
        <v>http://data.europa.eu/a4g/ontology#hasFixedValue</v>
      </c>
      <c r="V201" s="90" t="str">
        <f>IF(TMInput!U201&lt;&gt;"", TMInput!U201, IF(AND($C201=$C202, V202&lt;&gt;""), V202, IF(AND($C201=$C203, V203&lt;&gt;""), V203, IF(AND($C201=$C204, V204&lt;&gt;""), V204, IF(AND($C201=$C205, V205&lt;&gt;""), V205, "")))))</f>
        <v>BT-197(BT-541)-LotsGroup-Fixed</v>
      </c>
      <c r="W201" s="90" t="str">
        <f>IF(TMInput!V201&lt;&gt;"", TMInput!V201, IF(AND($C201=$C202, W202&lt;&gt;""), W202, IF(AND($C201=$C203, W203&lt;&gt;""), W203, IF(AND($C201=$C204, W204&lt;&gt;""), W204, IF(AND($C201=$C205, W205&lt;&gt;""), W205, "")))))</f>
        <v>In BT-197(BT-541)-LotsGroup-Fixed, Unpublished Justification Code, we link to the at-voc:non-publication-justification controlled list</v>
      </c>
      <c r="X201" s="90" t="str">
        <f>IF(TMInput!W201&lt;&gt;"", TMInput!W201, IF(AND($C201=$C202, X202&lt;&gt;""), X202, IF(AND($C201=$C203, X203&lt;&gt;""), X203, IF(AND($C201=$C204, X204&lt;&gt;""), X204, IF(AND($C201=$C205, X205&lt;&gt;""), X205, "")))))</f>
        <v>BT-198(BT-541)-LotsGroup-Fixed</v>
      </c>
      <c r="Y201" s="90" t="str">
        <f>IF(TMInput!X201&lt;&gt;"", TMInput!X201, IF(AND($C201=$C202, Y202&lt;&gt;""), Y202, IF(AND($C201=$C203, Y203&lt;&gt;""), Y203, IF(AND($C201=$C204, Y204&lt;&gt;""), Y204, IF(AND($C201=$C205, Y205&lt;&gt;""), Y205, "")))))</f>
        <v>Unpublished Access Date</v>
      </c>
      <c r="Z201" s="90" t="str">
        <f>IF(TMInput!Y201&lt;&gt;"", TMInput!Y201, IF(AND($C201=$C202, Z202&lt;&gt;""), Z202, IF(AND($C201=$C203, Z203&lt;&gt;""), Z203, IF(AND($C201=$C204, Z204&lt;&gt;""), Z204, IF(AND($C201=$C205, Z205&lt;&gt;""), Z205, "")))))</f>
        <v>tedm:MG-langString-hasConfidentialityJustification--NonPublishedInformation-ND-LotsGroupAwardCriterionFixNumberUnpublish</v>
      </c>
      <c r="AA201" s="90" t="str">
        <f>IF(TMInput!Z201&lt;&gt;"", TMInput!Z201, IF(AND($C201=$C202, AA202&lt;&gt;""), AA202, IF(AND($C201=$C203, AA203&lt;&gt;""), AA203, IF(AND($C201=$C204, AA204&lt;&gt;""), AA204, IF(AND($C201=$C205, AA205&lt;&gt;""), AA205, "")))))</f>
        <v/>
      </c>
      <c r="AB201" s="90" t="str">
        <f>IF(TMInput!AA201&lt;&gt;"", TMInput!AA201, IF(AND($C201=$C202, AB202&lt;&gt;""), AB202, IF(AND($C201=$C203, AB203&lt;&gt;""), AB203, IF(AND($C201=$C204, AB204&lt;&gt;""), AB204, IF(AND($C201=$C205, AB205&lt;&gt;""), AB205, "")))))</f>
        <v>BT-196(BT-541)-LotsGroup-Fixed</v>
      </c>
      <c r="AC201" s="90" t="str">
        <f>IF(TMInput!AB201&lt;&gt;"", TMInput!AB201, IF(AND($C201=$C202, AC202&lt;&gt;""), AC202, IF(AND($C201=$C203, AC203&lt;&gt;""), AC203, IF(AND($C201=$C204, AC204&lt;&gt;""), AC204, IF(AND($C201=$C205, AC205&lt;&gt;""), AC205, "")))))</f>
        <v>Unpublished Justification Description of MG-NonPublishedInformation under ND-LotsGroupAwardCriterionFixNumberUnpublish</v>
      </c>
      <c r="AD201" s="90" t="str">
        <f>IF(TMInput!AC201&lt;&gt;"", TMInput!AC201, IF(AND($C201=$C202, AD202&lt;&gt;""), AD202, IF(AND($C201=$C203, AD203&lt;&gt;""), AD203, IF(AND($C201=$C204, AD204&lt;&gt;""), AD204, IF(AND($C201=$C205, AD205&lt;&gt;""), AD205, "")))))</f>
        <v>BT-196(BT-541)-LotsGroup-Fixed-Language</v>
      </c>
      <c r="AE201" s="90" t="str">
        <f>IF(TMInput!AD201&lt;&gt;"", TMInput!AD201, IF(AND($C201=$C202, AE202&lt;&gt;""), AE202, IF(AND($C201=$C203, AE203&lt;&gt;""), AE203, IF(AND($C201=$C204, AE204&lt;&gt;""), AE204, IF(AND($C201=$C205, AE205&lt;&gt;""), AE205, "")))))</f>
        <v>Language of Unpublished Justification Description of MG-NonPublishedInformation under ND-LotsGroupAwardCriterionFixNumberUnpublish</v>
      </c>
    </row>
    <row r="202">
      <c r="A202" s="85" t="b">
        <f t="shared" si="1"/>
        <v>0</v>
      </c>
      <c r="B202" s="90" t="str">
        <f>IF(AND(TMInput!A202="",$C202&lt;&gt;""),B201,TMInput!A202)</f>
        <v>ND-LotsGroupAwardCriterionFixNumberUnpublish.rml.ttl</v>
      </c>
      <c r="C202" s="90" t="str">
        <f>TMInput!B202</f>
        <v>tedm:MG-NonPublishedInformation-ND-LotsGroupAwardCriterionFixNumberUnpublish</v>
      </c>
      <c r="D202" s="85" t="str">
        <f>IF(TMInput!C202&lt;&gt;"", TMInput!C202, IF(AND($C202=$C203, D203&lt;&gt;""), D203, IF(AND($C202=$C204, D204&lt;&gt;""), D204, IF(AND($C202=$C205, D205&lt;&gt;""), D205, IF(AND($C202=$C206, D206&lt;&gt;""), D206, "")))))</f>
        <v/>
      </c>
      <c r="E202" s="90" t="str">
        <f>IF(TMInput!D202&lt;&gt;"",TMInput!D202,IF(AND($C202=$C203, E203&lt;&gt;""),E203, IF(AND($C202=$C204, E204&lt;&gt;""), E204,"")))</f>
        <v/>
      </c>
      <c r="F202" s="90" t="str">
        <f>IF(TMInput!E202&lt;&gt;"",TMInput!E202,IF(AND($C202=$C203, F203&lt;&gt;""),F203, IF(AND($C202=$C204, F204&lt;&gt;""), F204,"")))</f>
        <v/>
      </c>
      <c r="G202" s="85" t="str">
        <f>IF(TMInput!F202&lt;&gt;"",TMInput!F202,IF(AND($C202=$C203, G203&lt;&gt;""),G203, IF(AND($C202=$C204, G204&lt;&gt;""), G204,"")))</f>
        <v/>
      </c>
      <c r="H202" s="87" t="str">
        <f>TMInput!G202</f>
        <v>1.8</v>
      </c>
      <c r="I202" s="87" t="str">
        <f>TMInput!H202</f>
        <v/>
      </c>
      <c r="J202" s="90" t="str">
        <f>IF(TMInput!$A202="",J201,TMInput!I202)</f>
        <v/>
      </c>
      <c r="K202" s="85" t="str">
        <f>IF(TMInput!J202&lt;&gt;"",TMInput!J202,IF(AND($C202=$C203, K203&lt;&gt;""),K203, IF(AND($C202=$C204, K204&lt;&gt;""), K204,"")))</f>
        <v/>
      </c>
      <c r="L202" s="85" t="str">
        <f>IF(TMInput!K202&lt;&gt;"",TMInput!K202,IF(AND($C202=$C203, L203&lt;&gt;""),L203, IF(AND($C202=$C204, L204&lt;&gt;""), L204,"")))</f>
        <v/>
      </c>
      <c r="M202" s="90" t="str">
        <f>IF(TMInput!L202&lt;&gt;"",TMInput!L202,IF(AND($C202=$C203, M203&lt;&gt;""),M203, IF(AND($C202=$C204, M204&lt;&gt;""), M204,"")))</f>
        <v/>
      </c>
      <c r="N202" s="90" t="str">
        <f>IF(TMInput!M202&lt;&gt;"",TMInput!M202,IF(AND($C202=$C203, N203&lt;&gt;""),N203, IF(AND($C202=$C204, N204&lt;&gt;""), N204,"")))</f>
        <v/>
      </c>
      <c r="O202" s="90" t="str">
        <f>IF(TMInput!N202&lt;&gt;"",TMInput!N202,IF(AND($C202=$C203, O203&lt;&gt;""),O203, IF(AND($C202=$C204, O204&lt;&gt;""), O204,"")))</f>
        <v/>
      </c>
      <c r="P202" s="85" t="str">
        <f>IF(TMInput!O202&lt;&gt;"",TMInput!O202,IF(AND($C202=$C203, P203&lt;&gt;""),P203, IF(AND($C202=$C204, P204&lt;&gt;""), P204,"")))</f>
        <v/>
      </c>
      <c r="Q202" s="90" t="str">
        <f>IF(TMInput!P202&lt;&gt;"",TMInput!P202,IF(AND($C202=$C203, Q203&lt;&gt;""),Q203, IF(AND($C202=$C204, Q204&lt;&gt;""), Q204,"")))</f>
        <v/>
      </c>
      <c r="R202" s="90" t="str">
        <f>IF(TMInput!Q202&lt;&gt;"", TMInput!Q202, IF(AND(OR($C202&amp;$H202=$C203&amp;$H203, $C202&amp;$I202=$C203&amp;$I203), R203&lt;&gt;""), R203, IF(AND(OR($C202&amp;$H202=$C204&amp;$H204, $C202&amp;$I202=$C204&amp;$I204), R204&lt;&gt;""), R204, IF(AND(OR($C202&amp;$H202=$C205&amp;$H205, $C202&amp;$I202=$C205&amp;$I205), R205&lt;&gt;""), R205, IF(AND(OR($C202&amp;$H202=$C206&amp;$H206, $C202&amp;$I202=$C206&amp;$I206), R206&lt;&gt;""), R206, "")))))</f>
        <v/>
      </c>
      <c r="S202" s="90" t="str">
        <f>IF(TMInput!R202&lt;&gt;"", TMInput!R202, IF(AND(OR($C202&amp;$H202=$C203&amp;$H203, $C202&amp;$I202=$C203&amp;$I203), S203&lt;&gt;""), S203, IF(AND(OR($C202&amp;$H202=$C204&amp;$H204, $C202&amp;$I202=$C204&amp;$I204), S204&lt;&gt;""), S204, IF(AND(OR($C202&amp;$H202=$C205&amp;$H205, $C202&amp;$I202=$C205&amp;$I205), S205&lt;&gt;""), S205, IF(AND(OR($C202&amp;$H202=$C206&amp;$H206, $C202&amp;$I202=$C206&amp;$I206), S206&lt;&gt;""), S206, "")))))</f>
        <v/>
      </c>
      <c r="T202" s="90" t="str">
        <f>IF(TMInput!S202&lt;&gt;"", TMInput!S202, IF(AND(OR($C202&amp;$H202=$C203&amp;$H203, $C202&amp;$I202=$C203&amp;$I203), T203&lt;&gt;""), T203, IF(AND(OR($C202&amp;$H202=$C204&amp;$H204, $C202&amp;$I202=$C204&amp;$I204), T204&lt;&gt;""), T204, IF(AND(OR($C202&amp;$H202=$C205&amp;$H205, $C202&amp;$I202=$C205&amp;$I205), T205&lt;&gt;""), T205, IF(AND(OR($C202&amp;$H202=$C206&amp;$H206, $C202&amp;$I202=$C206&amp;$I206), T206&lt;&gt;""), T206, "")))))</f>
        <v/>
      </c>
      <c r="U202" s="90" t="str">
        <f>IF(TMInput!T202&lt;&gt;"", TMInput!T202, IF(AND($C202=$C203, U203&lt;&gt;""), U203, IF(AND($C202=$C204, U204&lt;&gt;""), U204, IF(AND($C202=$C205, U205&lt;&gt;""), U205, IF(AND($C202=$C206, U206&lt;&gt;""), U206, "")))))</f>
        <v/>
      </c>
      <c r="V202" s="90" t="str">
        <f>IF(TMInput!U202&lt;&gt;"", TMInput!U202, IF(AND($C202=$C203, V203&lt;&gt;""), V203, IF(AND($C202=$C204, V204&lt;&gt;""), V204, IF(AND($C202=$C205, V205&lt;&gt;""), V205, IF(AND($C202=$C206, V206&lt;&gt;""), V206, "")))))</f>
        <v>BT-197(BT-541)-LotsGroup-Fixed</v>
      </c>
      <c r="W202" s="90" t="str">
        <f>IF(TMInput!V202&lt;&gt;"", TMInput!V202, IF(AND($C202=$C203, W203&lt;&gt;""), W203, IF(AND($C202=$C204, W204&lt;&gt;""), W204, IF(AND($C202=$C205, W205&lt;&gt;""), W205, IF(AND($C202=$C206, W206&lt;&gt;""), W206, "")))))</f>
        <v>In BT-197(BT-541)-LotsGroup-Fixed, Unpublished Justification Code, we link to the at-voc:non-publication-justification controlled list</v>
      </c>
      <c r="X202" s="90" t="str">
        <f>IF(TMInput!W202&lt;&gt;"", TMInput!W202, IF(AND($C202=$C203, X203&lt;&gt;""), X203, IF(AND($C202=$C204, X204&lt;&gt;""), X204, IF(AND($C202=$C205, X205&lt;&gt;""), X205, IF(AND($C202=$C206, X206&lt;&gt;""), X206, "")))))</f>
        <v>BT-198(BT-541)-LotsGroup-Fixed</v>
      </c>
      <c r="Y202" s="90" t="str">
        <f>IF(TMInput!X202&lt;&gt;"", TMInput!X202, IF(AND($C202=$C203, Y203&lt;&gt;""), Y203, IF(AND($C202=$C204, Y204&lt;&gt;""), Y204, IF(AND($C202=$C205, Y205&lt;&gt;""), Y205, IF(AND($C202=$C206, Y206&lt;&gt;""), Y206, "")))))</f>
        <v>Unpublished Access Date</v>
      </c>
      <c r="Z202" s="90" t="str">
        <f>IF(TMInput!Y202&lt;&gt;"", TMInput!Y202, IF(AND($C202=$C203, Z203&lt;&gt;""), Z203, IF(AND($C202=$C204, Z204&lt;&gt;""), Z204, IF(AND($C202=$C205, Z205&lt;&gt;""), Z205, IF(AND($C202=$C206, Z206&lt;&gt;""), Z206, "")))))</f>
        <v>tedm:MG-langString-hasConfidentialityJustification--NonPublishedInformation-ND-LotsGroupAwardCriterionFixNumberUnpublish</v>
      </c>
      <c r="AA202" s="90" t="str">
        <f>IF(TMInput!Z202&lt;&gt;"", TMInput!Z202, IF(AND($C202=$C203, AA203&lt;&gt;""), AA203, IF(AND($C202=$C204, AA204&lt;&gt;""), AA204, IF(AND($C202=$C205, AA205&lt;&gt;""), AA205, IF(AND($C202=$C206, AA206&lt;&gt;""), AA206, "")))))</f>
        <v/>
      </c>
      <c r="AB202" s="90" t="str">
        <f>IF(TMInput!AA202&lt;&gt;"", TMInput!AA202, IF(AND($C202=$C203, AB203&lt;&gt;""), AB203, IF(AND($C202=$C204, AB204&lt;&gt;""), AB204, IF(AND($C202=$C205, AB205&lt;&gt;""), AB205, IF(AND($C202=$C206, AB206&lt;&gt;""), AB206, "")))))</f>
        <v>BT-196(BT-541)-LotsGroup-Fixed</v>
      </c>
      <c r="AC202" s="90" t="str">
        <f>IF(TMInput!AB202&lt;&gt;"", TMInput!AB202, IF(AND($C202=$C203, AC203&lt;&gt;""), AC203, IF(AND($C202=$C204, AC204&lt;&gt;""), AC204, IF(AND($C202=$C205, AC205&lt;&gt;""), AC205, IF(AND($C202=$C206, AC206&lt;&gt;""), AC206, "")))))</f>
        <v>Unpublished Justification Description of MG-NonPublishedInformation under ND-LotsGroupAwardCriterionFixNumberUnpublish</v>
      </c>
      <c r="AD202" s="90" t="str">
        <f>IF(TMInput!AC202&lt;&gt;"", TMInput!AC202, IF(AND($C202=$C203, AD203&lt;&gt;""), AD203, IF(AND($C202=$C204, AD204&lt;&gt;""), AD204, IF(AND($C202=$C205, AD205&lt;&gt;""), AD205, IF(AND($C202=$C206, AD206&lt;&gt;""), AD206, "")))))</f>
        <v>BT-196(BT-541)-LotsGroup-Fixed-Language</v>
      </c>
      <c r="AE202" s="90" t="str">
        <f>IF(TMInput!AD202&lt;&gt;"", TMInput!AD202, IF(AND($C202=$C203, AE203&lt;&gt;""), AE203, IF(AND($C202=$C204, AE204&lt;&gt;""), AE204, IF(AND($C202=$C205, AE205&lt;&gt;""), AE205, IF(AND($C202=$C206, AE206&lt;&gt;""), AE206, "")))))</f>
        <v>Language of Unpublished Justification Description of MG-NonPublishedInformation under ND-LotsGroupAwardCriterionFixNumberUnpublish</v>
      </c>
    </row>
    <row r="203">
      <c r="A203" s="85" t="b">
        <f t="shared" si="1"/>
        <v>0</v>
      </c>
      <c r="B203" s="90" t="str">
        <f>IF(AND(TMInput!A203="",$C203&lt;&gt;""),B202,TMInput!A203)</f>
        <v>ND-LotsGroupAwardCriterionFixNumberUnpublish.rml.ttl</v>
      </c>
      <c r="C203" s="90" t="str">
        <f>TMInput!B203</f>
        <v>tedm:MG-NonPublishedInformation-ND-LotsGroupAwardCriterionFixNumberUnpublish</v>
      </c>
      <c r="D203" s="85" t="str">
        <f>IF(TMInput!C203&lt;&gt;"", TMInput!C203, IF(AND($C203=$C204, D204&lt;&gt;""), D204, IF(AND($C203=$C205, D205&lt;&gt;""), D205, IF(AND($C203=$C206, D206&lt;&gt;""), D206, IF(AND($C203=$C207, D207&lt;&gt;""), D207, "")))))</f>
        <v/>
      </c>
      <c r="E203" s="90" t="str">
        <f>IF(TMInput!D203&lt;&gt;"",TMInput!D203,IF(AND($C203=$C204, E204&lt;&gt;""),E204, IF(AND($C203=$C205, E205&lt;&gt;""), E205,"")))</f>
        <v/>
      </c>
      <c r="F203" s="90" t="str">
        <f>IF(TMInput!E203&lt;&gt;"",TMInput!E203,IF(AND($C203=$C204, F204&lt;&gt;""),F204, IF(AND($C203=$C205, F205&lt;&gt;""), F205,"")))</f>
        <v/>
      </c>
      <c r="G203" s="85" t="str">
        <f>IF(TMInput!F203&lt;&gt;"",TMInput!F203,IF(AND($C203=$C204, G204&lt;&gt;""),G204, IF(AND($C203=$C205, G205&lt;&gt;""), G205,"")))</f>
        <v/>
      </c>
      <c r="H203" s="87" t="str">
        <f>TMInput!G203</f>
        <v>1.8</v>
      </c>
      <c r="I203" s="87" t="str">
        <f>TMInput!H203</f>
        <v/>
      </c>
      <c r="J203" s="90" t="str">
        <f>IF(TMInput!$A203="",J202,TMInput!I203)</f>
        <v/>
      </c>
      <c r="K203" s="85" t="str">
        <f>IF(TMInput!J203&lt;&gt;"",TMInput!J203,IF(AND($C203=$C204, K204&lt;&gt;""),K204, IF(AND($C203=$C205, K205&lt;&gt;""), K205,"")))</f>
        <v/>
      </c>
      <c r="L203" s="85" t="str">
        <f>IF(TMInput!K203&lt;&gt;"",TMInput!K203,IF(AND($C203=$C204, L204&lt;&gt;""),L204, IF(AND($C203=$C205, L205&lt;&gt;""), L205,"")))</f>
        <v/>
      </c>
      <c r="M203" s="90" t="str">
        <f>IF(TMInput!L203&lt;&gt;"",TMInput!L203,IF(AND($C203=$C204, M204&lt;&gt;""),M204, IF(AND($C203=$C205, M205&lt;&gt;""), M205,"")))</f>
        <v/>
      </c>
      <c r="N203" s="90" t="str">
        <f>IF(TMInput!M203&lt;&gt;"",TMInput!M203,IF(AND($C203=$C204, N204&lt;&gt;""),N204, IF(AND($C203=$C205, N205&lt;&gt;""), N205,"")))</f>
        <v/>
      </c>
      <c r="O203" s="90" t="str">
        <f>IF(TMInput!N203&lt;&gt;"",TMInput!N203,IF(AND($C203=$C204, O204&lt;&gt;""),O204, IF(AND($C203=$C205, O205&lt;&gt;""), O205,"")))</f>
        <v/>
      </c>
      <c r="P203" s="85" t="str">
        <f>IF(TMInput!O203&lt;&gt;"",TMInput!O203,IF(AND($C203=$C204, P204&lt;&gt;""),P204, IF(AND($C203=$C205, P205&lt;&gt;""), P205,"")))</f>
        <v/>
      </c>
      <c r="Q203" s="90" t="str">
        <f>IF(TMInput!P203&lt;&gt;"",TMInput!P203,IF(AND($C203=$C204, Q204&lt;&gt;""),Q204, IF(AND($C203=$C205, Q205&lt;&gt;""), Q205,"")))</f>
        <v/>
      </c>
      <c r="R203" s="90" t="str">
        <f>IF(TMInput!Q203&lt;&gt;"", TMInput!Q203, IF(AND(OR($C203&amp;$H203=$C204&amp;$H204, $C203&amp;$I203=$C204&amp;$I204), R204&lt;&gt;""), R204, IF(AND(OR($C203&amp;$H203=$C205&amp;$H205, $C203&amp;$I203=$C205&amp;$I205), R205&lt;&gt;""), R205, IF(AND(OR($C203&amp;$H203=$C206&amp;$H206, $C203&amp;$I203=$C206&amp;$I206), R206&lt;&gt;""), R206, IF(AND(OR($C203&amp;$H203=$C207&amp;$H207, $C203&amp;$I203=$C207&amp;$I207), R207&lt;&gt;""), R207, "")))))</f>
        <v/>
      </c>
      <c r="S203" s="90" t="str">
        <f>IF(TMInput!R203&lt;&gt;"", TMInput!R203, IF(AND(OR($C203&amp;$H203=$C204&amp;$H204, $C203&amp;$I203=$C204&amp;$I204), S204&lt;&gt;""), S204, IF(AND(OR($C203&amp;$H203=$C205&amp;$H205, $C203&amp;$I203=$C205&amp;$I205), S205&lt;&gt;""), S205, IF(AND(OR($C203&amp;$H203=$C206&amp;$H206, $C203&amp;$I203=$C206&amp;$I206), S206&lt;&gt;""), S206, IF(AND(OR($C203&amp;$H203=$C207&amp;$H207, $C203&amp;$I203=$C207&amp;$I207), S207&lt;&gt;""), S207, "")))))</f>
        <v/>
      </c>
      <c r="T203" s="90" t="str">
        <f>IF(TMInput!S203&lt;&gt;"", TMInput!S203, IF(AND(OR($C203&amp;$H203=$C204&amp;$H204, $C203&amp;$I203=$C204&amp;$I204), T204&lt;&gt;""), T204, IF(AND(OR($C203&amp;$H203=$C205&amp;$H205, $C203&amp;$I203=$C205&amp;$I205), T205&lt;&gt;""), T205, IF(AND(OR($C203&amp;$H203=$C206&amp;$H206, $C203&amp;$I203=$C206&amp;$I206), T206&lt;&gt;""), T206, IF(AND(OR($C203&amp;$H203=$C207&amp;$H207, $C203&amp;$I203=$C207&amp;$I207), T207&lt;&gt;""), T207, "")))))</f>
        <v/>
      </c>
      <c r="U203" s="90" t="str">
        <f>IF(TMInput!T203&lt;&gt;"", TMInput!T203, IF(AND($C203=$C204, U204&lt;&gt;""), U204, IF(AND($C203=$C205, U205&lt;&gt;""), U205, IF(AND($C203=$C206, U206&lt;&gt;""), U206, IF(AND($C203=$C207, U207&lt;&gt;""), U207, "")))))</f>
        <v/>
      </c>
      <c r="V203" s="90" t="str">
        <f>IF(TMInput!U203&lt;&gt;"", TMInput!U203, IF(AND($C203=$C204, V204&lt;&gt;""), V204, IF(AND($C203=$C205, V205&lt;&gt;""), V205, IF(AND($C203=$C206, V206&lt;&gt;""), V206, IF(AND($C203=$C207, V207&lt;&gt;""), V207, "")))))</f>
        <v>BT-197(BT-541)-LotsGroup-Fixed</v>
      </c>
      <c r="W203" s="90" t="str">
        <f>IF(TMInput!V203&lt;&gt;"", TMInput!V203, IF(AND($C203=$C204, W204&lt;&gt;""), W204, IF(AND($C203=$C205, W205&lt;&gt;""), W205, IF(AND($C203=$C206, W206&lt;&gt;""), W206, IF(AND($C203=$C207, W207&lt;&gt;""), W207, "")))))</f>
        <v>In BT-197(BT-541)-LotsGroup-Fixed, Unpublished Justification Code, we link to the at-voc:non-publication-justification controlled list</v>
      </c>
      <c r="X203" s="90" t="str">
        <f>IF(TMInput!W203&lt;&gt;"", TMInput!W203, IF(AND($C203=$C204, X204&lt;&gt;""), X204, IF(AND($C203=$C205, X205&lt;&gt;""), X205, IF(AND($C203=$C206, X206&lt;&gt;""), X206, IF(AND($C203=$C207, X207&lt;&gt;""), X207, "")))))</f>
        <v>BT-198(BT-541)-LotsGroup-Fixed</v>
      </c>
      <c r="Y203" s="90" t="str">
        <f>IF(TMInput!X203&lt;&gt;"", TMInput!X203, IF(AND($C203=$C204, Y204&lt;&gt;""), Y204, IF(AND($C203=$C205, Y205&lt;&gt;""), Y205, IF(AND($C203=$C206, Y206&lt;&gt;""), Y206, IF(AND($C203=$C207, Y207&lt;&gt;""), Y207, "")))))</f>
        <v>Unpublished Access Date</v>
      </c>
      <c r="Z203" s="90" t="str">
        <f>IF(TMInput!Y203&lt;&gt;"", TMInput!Y203, IF(AND($C203=$C204, Z204&lt;&gt;""), Z204, IF(AND($C203=$C205, Z205&lt;&gt;""), Z205, IF(AND($C203=$C206, Z206&lt;&gt;""), Z206, IF(AND($C203=$C207, Z207&lt;&gt;""), Z207, "")))))</f>
        <v>tedm:MG-langString-hasConfidentialityJustification--NonPublishedInformation-ND-LotsGroupAwardCriterionFixNumberUnpublish</v>
      </c>
      <c r="AA203" s="90" t="str">
        <f>IF(TMInput!Z203&lt;&gt;"", TMInput!Z203, IF(AND($C203=$C204, AA204&lt;&gt;""), AA204, IF(AND($C203=$C205, AA205&lt;&gt;""), AA205, IF(AND($C203=$C206, AA206&lt;&gt;""), AA206, IF(AND($C203=$C207, AA207&lt;&gt;""), AA207, "")))))</f>
        <v/>
      </c>
      <c r="AB203" s="90" t="str">
        <f>IF(TMInput!AA203&lt;&gt;"", TMInput!AA203, IF(AND($C203=$C204, AB204&lt;&gt;""), AB204, IF(AND($C203=$C205, AB205&lt;&gt;""), AB205, IF(AND($C203=$C206, AB206&lt;&gt;""), AB206, IF(AND($C203=$C207, AB207&lt;&gt;""), AB207, "")))))</f>
        <v/>
      </c>
      <c r="AC203" s="90" t="str">
        <f>IF(TMInput!AB203&lt;&gt;"", TMInput!AB203, IF(AND($C203=$C204, AC204&lt;&gt;""), AC204, IF(AND($C203=$C205, AC205&lt;&gt;""), AC205, IF(AND($C203=$C206, AC206&lt;&gt;""), AC206, IF(AND($C203=$C207, AC207&lt;&gt;""), AC207, "")))))</f>
        <v/>
      </c>
      <c r="AD203" s="90" t="str">
        <f>IF(TMInput!AC203&lt;&gt;"", TMInput!AC203, IF(AND($C203=$C204, AD204&lt;&gt;""), AD204, IF(AND($C203=$C205, AD205&lt;&gt;""), AD205, IF(AND($C203=$C206, AD206&lt;&gt;""), AD206, IF(AND($C203=$C207, AD207&lt;&gt;""), AD207, "")))))</f>
        <v/>
      </c>
      <c r="AE203" s="90" t="str">
        <f>IF(TMInput!AD203&lt;&gt;"", TMInput!AD203, IF(AND($C203=$C204, AE204&lt;&gt;""), AE204, IF(AND($C203=$C205, AE205&lt;&gt;""), AE205, IF(AND($C203=$C206, AE206&lt;&gt;""), AE206, IF(AND($C203=$C207, AE207&lt;&gt;""), AE207, "")))))</f>
        <v/>
      </c>
    </row>
    <row r="204">
      <c r="A204" s="85" t="b">
        <f t="shared" si="1"/>
        <v>0</v>
      </c>
      <c r="B204" s="90" t="str">
        <f>IF(AND(TMInput!A204="",$C204&lt;&gt;""),B203,TMInput!A204)</f>
        <v>ND-LotsGroupAwardCriterionFixNumberUnpublish.rml.ttl</v>
      </c>
      <c r="C204" s="90" t="str">
        <f>TMInput!B204</f>
        <v>tedm:MG-NonPublishedInformation-ND-LotsGroupAwardCriterionFixNumberUnpublish</v>
      </c>
      <c r="D204" s="85" t="str">
        <f>IF(TMInput!C204&lt;&gt;"", TMInput!C204, IF(AND($C204=$C205, D205&lt;&gt;""), D205, IF(AND($C204=$C206, D206&lt;&gt;""), D206, IF(AND($C204=$C207, D207&lt;&gt;""), D207, IF(AND($C204=$C208, D208&lt;&gt;""), D208, "")))))</f>
        <v/>
      </c>
      <c r="E204" s="90" t="str">
        <f>IF(TMInput!D204&lt;&gt;"",TMInput!D204,IF(AND($C204=$C205, E205&lt;&gt;""),E205, IF(AND($C204=$C206, E206&lt;&gt;""), E206,"")))</f>
        <v/>
      </c>
      <c r="F204" s="90" t="str">
        <f>IF(TMInput!E204&lt;&gt;"",TMInput!E204,IF(AND($C204=$C205, F205&lt;&gt;""),F205, IF(AND($C204=$C206, F206&lt;&gt;""), F206,"")))</f>
        <v/>
      </c>
      <c r="G204" s="85" t="str">
        <f>IF(TMInput!F204&lt;&gt;"",TMInput!F204,IF(AND($C204=$C205, G205&lt;&gt;""),G205, IF(AND($C204=$C206, G206&lt;&gt;""), G206,"")))</f>
        <v/>
      </c>
      <c r="H204" s="87" t="str">
        <f>TMInput!G204</f>
        <v>1.8</v>
      </c>
      <c r="I204" s="87" t="str">
        <f>TMInput!H204</f>
        <v/>
      </c>
      <c r="J204" s="90" t="str">
        <f>IF(TMInput!$A204="",J203,TMInput!I204)</f>
        <v/>
      </c>
      <c r="K204" s="85" t="str">
        <f>IF(TMInput!J204&lt;&gt;"",TMInput!J204,IF(AND($C204=$C205, K205&lt;&gt;""),K205, IF(AND($C204=$C206, K206&lt;&gt;""), K206,"")))</f>
        <v/>
      </c>
      <c r="L204" s="85" t="str">
        <f>IF(TMInput!K204&lt;&gt;"",TMInput!K204,IF(AND($C204=$C205, L205&lt;&gt;""),L205, IF(AND($C204=$C206, L206&lt;&gt;""), L206,"")))</f>
        <v/>
      </c>
      <c r="M204" s="90" t="str">
        <f>IF(TMInput!L204&lt;&gt;"",TMInput!L204,IF(AND($C204=$C205, M205&lt;&gt;""),M205, IF(AND($C204=$C206, M206&lt;&gt;""), M206,"")))</f>
        <v/>
      </c>
      <c r="N204" s="90" t="str">
        <f>IF(TMInput!M204&lt;&gt;"",TMInput!M204,IF(AND($C204=$C205, N205&lt;&gt;""),N205, IF(AND($C204=$C206, N206&lt;&gt;""), N206,"")))</f>
        <v/>
      </c>
      <c r="O204" s="90" t="str">
        <f>IF(TMInput!N204&lt;&gt;"",TMInput!N204,IF(AND($C204=$C205, O205&lt;&gt;""),O205, IF(AND($C204=$C206, O206&lt;&gt;""), O206,"")))</f>
        <v/>
      </c>
      <c r="P204" s="85" t="str">
        <f>IF(TMInput!O204&lt;&gt;"",TMInput!O204,IF(AND($C204=$C205, P205&lt;&gt;""),P205, IF(AND($C204=$C206, P206&lt;&gt;""), P206,"")))</f>
        <v/>
      </c>
      <c r="Q204" s="90" t="str">
        <f>IF(TMInput!P204&lt;&gt;"",TMInput!P204,IF(AND($C204=$C205, Q205&lt;&gt;""),Q205, IF(AND($C204=$C206, Q206&lt;&gt;""), Q206,"")))</f>
        <v/>
      </c>
      <c r="R204" s="90" t="str">
        <f>IF(TMInput!Q204&lt;&gt;"", TMInput!Q204, IF(AND(OR($C204&amp;$H204=$C205&amp;$H205, $C204&amp;$I204=$C205&amp;$I205), R205&lt;&gt;""), R205, IF(AND(OR($C204&amp;$H204=$C206&amp;$H206, $C204&amp;$I204=$C206&amp;$I206), R206&lt;&gt;""), R206, IF(AND(OR($C204&amp;$H204=$C207&amp;$H207, $C204&amp;$I204=$C207&amp;$I207), R207&lt;&gt;""), R207, IF(AND(OR($C204&amp;$H204=$C208&amp;$H208, $C204&amp;$I204=$C208&amp;$I208), R208&lt;&gt;""), R208, "")))))</f>
        <v/>
      </c>
      <c r="S204" s="90" t="str">
        <f>IF(TMInput!R204&lt;&gt;"", TMInput!R204, IF(AND(OR($C204&amp;$H204=$C205&amp;$H205, $C204&amp;$I204=$C205&amp;$I205), S205&lt;&gt;""), S205, IF(AND(OR($C204&amp;$H204=$C206&amp;$H206, $C204&amp;$I204=$C206&amp;$I206), S206&lt;&gt;""), S206, IF(AND(OR($C204&amp;$H204=$C207&amp;$H207, $C204&amp;$I204=$C207&amp;$I207), S207&lt;&gt;""), S207, IF(AND(OR($C204&amp;$H204=$C208&amp;$H208, $C204&amp;$I204=$C208&amp;$I208), S208&lt;&gt;""), S208, "")))))</f>
        <v/>
      </c>
      <c r="T204" s="90" t="str">
        <f>IF(TMInput!S204&lt;&gt;"", TMInput!S204, IF(AND(OR($C204&amp;$H204=$C205&amp;$H205, $C204&amp;$I204=$C205&amp;$I205), T205&lt;&gt;""), T205, IF(AND(OR($C204&amp;$H204=$C206&amp;$H206, $C204&amp;$I204=$C206&amp;$I206), T206&lt;&gt;""), T206, IF(AND(OR($C204&amp;$H204=$C207&amp;$H207, $C204&amp;$I204=$C207&amp;$I207), T207&lt;&gt;""), T207, IF(AND(OR($C204&amp;$H204=$C208&amp;$H208, $C204&amp;$I204=$C208&amp;$I208), T208&lt;&gt;""), T208, "")))))</f>
        <v/>
      </c>
      <c r="U204" s="90" t="str">
        <f>IF(TMInput!T204&lt;&gt;"", TMInput!T204, IF(AND($C204=$C205, U205&lt;&gt;""), U205, IF(AND($C204=$C206, U206&lt;&gt;""), U206, IF(AND($C204=$C207, U207&lt;&gt;""), U207, IF(AND($C204=$C208, U208&lt;&gt;""), U208, "")))))</f>
        <v/>
      </c>
      <c r="V204" s="90" t="str">
        <f>IF(TMInput!U204&lt;&gt;"", TMInput!U204, IF(AND($C204=$C205, V205&lt;&gt;""), V205, IF(AND($C204=$C206, V206&lt;&gt;""), V206, IF(AND($C204=$C207, V207&lt;&gt;""), V207, IF(AND($C204=$C208, V208&lt;&gt;""), V208, "")))))</f>
        <v/>
      </c>
      <c r="W204" s="90" t="str">
        <f>IF(TMInput!V204&lt;&gt;"", TMInput!V204, IF(AND($C204=$C205, W205&lt;&gt;""), W205, IF(AND($C204=$C206, W206&lt;&gt;""), W206, IF(AND($C204=$C207, W207&lt;&gt;""), W207, IF(AND($C204=$C208, W208&lt;&gt;""), W208, "")))))</f>
        <v/>
      </c>
      <c r="X204" s="90" t="str">
        <f>IF(TMInput!W204&lt;&gt;"", TMInput!W204, IF(AND($C204=$C205, X205&lt;&gt;""), X205, IF(AND($C204=$C206, X206&lt;&gt;""), X206, IF(AND($C204=$C207, X207&lt;&gt;""), X207, IF(AND($C204=$C208, X208&lt;&gt;""), X208, "")))))</f>
        <v>BT-198(BT-541)-LotsGroup-Fixed</v>
      </c>
      <c r="Y204" s="90" t="str">
        <f>IF(TMInput!X204&lt;&gt;"", TMInput!X204, IF(AND($C204=$C205, Y205&lt;&gt;""), Y205, IF(AND($C204=$C206, Y206&lt;&gt;""), Y206, IF(AND($C204=$C207, Y207&lt;&gt;""), Y207, IF(AND($C204=$C208, Y208&lt;&gt;""), Y208, "")))))</f>
        <v>Unpublished Access Date</v>
      </c>
      <c r="Z204" s="90" t="str">
        <f>IF(TMInput!Y204&lt;&gt;"", TMInput!Y204, IF(AND($C204=$C205, Z205&lt;&gt;""), Z205, IF(AND($C204=$C206, Z206&lt;&gt;""), Z206, IF(AND($C204=$C207, Z207&lt;&gt;""), Z207, IF(AND($C204=$C208, Z208&lt;&gt;""), Z208, "")))))</f>
        <v>tedm:MG-langString-hasConfidentialityJustification--NonPublishedInformation-ND-LotsGroupAwardCriterionFixNumberUnpublish</v>
      </c>
      <c r="AA204" s="90" t="str">
        <f>IF(TMInput!Z204&lt;&gt;"", TMInput!Z204, IF(AND($C204=$C205, AA205&lt;&gt;""), AA205, IF(AND($C204=$C206, AA206&lt;&gt;""), AA206, IF(AND($C204=$C207, AA207&lt;&gt;""), AA207, IF(AND($C204=$C208, AA208&lt;&gt;""), AA208, "")))))</f>
        <v/>
      </c>
      <c r="AB204" s="90" t="str">
        <f>IF(TMInput!AA204&lt;&gt;"", TMInput!AA204, IF(AND($C204=$C205, AB205&lt;&gt;""), AB205, IF(AND($C204=$C206, AB206&lt;&gt;""), AB206, IF(AND($C204=$C207, AB207&lt;&gt;""), AB207, IF(AND($C204=$C208, AB208&lt;&gt;""), AB208, "")))))</f>
        <v/>
      </c>
      <c r="AC204" s="90" t="str">
        <f>IF(TMInput!AB204&lt;&gt;"", TMInput!AB204, IF(AND($C204=$C205, AC205&lt;&gt;""), AC205, IF(AND($C204=$C206, AC206&lt;&gt;""), AC206, IF(AND($C204=$C207, AC207&lt;&gt;""), AC207, IF(AND($C204=$C208, AC208&lt;&gt;""), AC208, "")))))</f>
        <v/>
      </c>
      <c r="AD204" s="90" t="str">
        <f>IF(TMInput!AC204&lt;&gt;"", TMInput!AC204, IF(AND($C204=$C205, AD205&lt;&gt;""), AD205, IF(AND($C204=$C206, AD206&lt;&gt;""), AD206, IF(AND($C204=$C207, AD207&lt;&gt;""), AD207, IF(AND($C204=$C208, AD208&lt;&gt;""), AD208, "")))))</f>
        <v/>
      </c>
      <c r="AE204" s="90" t="str">
        <f>IF(TMInput!AD204&lt;&gt;"", TMInput!AD204, IF(AND($C204=$C205, AE205&lt;&gt;""), AE205, IF(AND($C204=$C206, AE206&lt;&gt;""), AE206, IF(AND($C204=$C207, AE207&lt;&gt;""), AE207, IF(AND($C204=$C208, AE208&lt;&gt;""), AE208, "")))))</f>
        <v/>
      </c>
    </row>
    <row r="205">
      <c r="A205" s="85" t="b">
        <f t="shared" si="1"/>
        <v>1</v>
      </c>
      <c r="B205" s="90" t="str">
        <f>IF(AND(TMInput!A205="",$C205&lt;&gt;""),B204,TMInput!A205)</f>
        <v>ND-LotsGroupAwardCriterionNumberFixUnpublish_v1.4-1.7.rml.ttl</v>
      </c>
      <c r="C205" s="90" t="str">
        <f>TMInput!B205</f>
        <v>tedm:MG-NonPublishedInformation-ND-LotsGroupAwardCriterionNumberFixUnpublish</v>
      </c>
      <c r="D205" s="85" t="str">
        <f>IF(TMInput!C205&lt;&gt;"", TMInput!C205, IF(AND($C205=$C206, D206&lt;&gt;""), D206, IF(AND($C205=$C207, D207&lt;&gt;""), D207, IF(AND($C205=$C208, D208&lt;&gt;""), D208, IF(AND($C205=$C209, D209&lt;&gt;""), D209, "")))))</f>
        <v>MG-NonPublishedInformation</v>
      </c>
      <c r="E205" s="90" t="str">
        <f>IF(TMInput!D205&lt;&gt;"",TMInput!D205,IF(AND($C205=$C206, E206&lt;&gt;""),E206, IF(AND($C205=$C207, E207&lt;&gt;""), E207,"")))</f>
        <v>ND-LotsGroupAwardCriterionNumberFixUnpublish</v>
      </c>
      <c r="F205" s="90" t="str">
        <f>IF(TMInput!E205&lt;&gt;"",TMInput!E205,IF(AND($C205=$C206, F206&lt;&gt;""),F206, IF(AND($C205=$C207, F207&lt;&gt;""), F207,"")))</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v>
      </c>
      <c r="G205" s="85" t="str">
        <f>IF(TMInput!F205&lt;&gt;"",TMInput!F205,IF(AND($C205=$C206, G206&lt;&gt;""),G206, IF(AND($C205=$C207, G207&lt;&gt;""), G207,"")))</f>
        <v>efbc:FieldIdentifierCode/text()='awa-cri-fix'</v>
      </c>
      <c r="H205" s="87" t="str">
        <f>TMInput!G205</f>
        <v>1.4</v>
      </c>
      <c r="I205" s="87" t="str">
        <f>TMInput!H205</f>
        <v>1.7</v>
      </c>
      <c r="J205" s="90" t="b">
        <f>IF(TMInput!$A205="",J204,TMInput!I205)</f>
        <v>1</v>
      </c>
      <c r="K205" s="85" t="str">
        <f>IF(TMInput!J205&lt;&gt;"",TMInput!J205,IF(AND($C205=$C206, K206&lt;&gt;""),K206, IF(AND($C205=$C207, K207&lt;&gt;""), K207,"")))</f>
        <v>MG-AwardCriterion-specifiesProcurementCriterion-LotGroup</v>
      </c>
      <c r="L205" s="85" t="str">
        <f>IF(TMInput!K205&lt;&gt;"",TMInput!K205,IF(AND($C205=$C206, L206&lt;&gt;""),L206, IF(AND($C205=$C207, L207&lt;&gt;""), L207,"")))</f>
        <v>ND-LotsGroupAwardCriterionParameters</v>
      </c>
      <c r="M205" s="90" t="str">
        <f>IF(TMInput!L205&lt;&gt;"",TMInput!L205,IF(AND($C205=$C206, M206&lt;&gt;""),M206, IF(AND($C205=$C207, M207&lt;&gt;""), M207,"")))</f>
        <v>ND-LotsGroupAwardCriterionNumberFixUnpublish (concernsMaskedObject)</v>
      </c>
      <c r="N205" s="90" t="str">
        <f>IF(TMInput!M205&lt;&gt;"",TMInput!M205,IF(AND($C205=$C206, N206&lt;&gt;""),N206, IF(AND($C205=$C207, N207&lt;&gt;""), N207,"")))</f>
        <v>Connection from NonPublishedInformation to AwardCriterion under MG-AwardCriterion-specifiesProcurementCriterion-LotGroup_ND-LotsGroupAwardCriterionParameters</v>
      </c>
      <c r="O205" s="90" t="str">
        <f>IF(TMInput!N205&lt;&gt;"",TMInput!N205,IF(AND($C205=$C206, O206&lt;&gt;""),O206, IF(AND($C205=$C207, O207&lt;&gt;""), O207,"")))</f>
        <v>tedm:MG-AwardCriterion-specifiesProcurementCriterion-LotGroup_ND-LotsGroupAwardCriterionParameters</v>
      </c>
      <c r="P205" s="85" t="str">
        <f>IF(TMInput!O205&lt;&gt;"",TMInput!O205,IF(AND($C205=$C206, P206&lt;&gt;""),P206, IF(AND($C205=$C207, P207&lt;&gt;""), P207,"")))</f>
        <v>efac:AwardCriterionParameter/efac:FieldsPrivacy</v>
      </c>
      <c r="Q205" s="90" t="str">
        <f>IF(TMInput!P205&lt;&gt;"",TMInput!P205,IF(AND($C205=$C206, Q206&lt;&gt;""),Q206, IF(AND($C205=$C207, Q207&lt;&gt;""), Q207,"")))</f>
        <v>../..</v>
      </c>
      <c r="R205" s="90" t="str">
        <f>IF(TMInput!Q205&lt;&gt;"", TMInput!Q205, IF(AND(OR($C205&amp;$H205=$C206&amp;$H206, $C205&amp;$I205=$C206&amp;$I206), R206&lt;&gt;""), R206, IF(AND(OR($C205&amp;$H205=$C207&amp;$H207, $C205&amp;$I205=$C207&amp;$I207), R207&lt;&gt;""), R207, IF(AND(OR($C205&amp;$H205=$C208&amp;$H208, $C205&amp;$I205=$C208&amp;$I208), R208&lt;&gt;""), R208, IF(AND(OR($C205&amp;$H205=$C209&amp;$H209, $C205&amp;$I205=$C209&amp;$I209), R209&lt;&gt;""), R209, "")))))</f>
        <v>BT-195(BT-5422)-LotsGroup</v>
      </c>
      <c r="S205" s="90" t="str">
        <f>IF(TMInput!R205&lt;&gt;"", TMInput!R205, IF(AND(OR($C205&amp;$H205=$C206&amp;$H206, $C205&amp;$I205=$C206&amp;$I206), S206&lt;&gt;""), S206, IF(AND(OR($C205&amp;$H205=$C207&amp;$H207, $C205&amp;$I205=$C207&amp;$I207), S207&lt;&gt;""), S207, IF(AND(OR($C205&amp;$H205=$C208&amp;$H208, $C205&amp;$I205=$C208&amp;$I208), S208&lt;&gt;""), S208, IF(AND(OR($C205&amp;$H205=$C209&amp;$H209, $C205&amp;$I205=$C209&amp;$I209), S209&lt;&gt;""), S209, "")))))</f>
        <v>The field BT-195(BT-5422)-LotsGroup, Unpublished Identifier, specifies information to generate the URI of the masked property</v>
      </c>
      <c r="T205" s="90" t="str">
        <f>IF(TMInput!S205&lt;&gt;"", TMInput!S205, IF(AND(OR($C205&amp;$H205=$C206&amp;$H206, $C205&amp;$I205=$C206&amp;$I206), T206&lt;&gt;""), T206, IF(AND(OR($C205&amp;$H205=$C207&amp;$H207, $C205&amp;$I205=$C207&amp;$I207), T207&lt;&gt;""), T207, IF(AND(OR($C205&amp;$H205=$C208&amp;$H208, $C205&amp;$I205=$C208&amp;$I208), T208&lt;&gt;""), T208, IF(AND(OR($C205&amp;$H205=$C209&amp;$H209, $C205&amp;$I205=$C209&amp;$I209), T209&lt;&gt;""), T209, "")))))</f>
        <v>efbc:FieldIdentifierCode/text() = 'awa-cri-fix'</v>
      </c>
      <c r="U205" s="92" t="str">
        <f>IF(TMInput!T205&lt;&gt;"", TMInput!T205, IF(AND($C205=$C206, U206&lt;&gt;""), U206, IF(AND($C205=$C207, U207&lt;&gt;""), U207, IF(AND($C205=$C208, U208&lt;&gt;""), U208, IF(AND($C205=$C209, U209&lt;&gt;""), U209, "")))))</f>
        <v>http://data.europa.eu/a4g/ontology#hasFixedValueType</v>
      </c>
      <c r="V205" s="90" t="str">
        <f>IF(TMInput!U205&lt;&gt;"", TMInput!U205, IF(AND($C205=$C206, V206&lt;&gt;""), V206, IF(AND($C205=$C207, V207&lt;&gt;""), V207, IF(AND($C205=$C208, V208&lt;&gt;""), V208, IF(AND($C205=$C209, V209&lt;&gt;""), V209, "")))))</f>
        <v>BT-197(BT-5422)-LotsGroup</v>
      </c>
      <c r="W205" s="90" t="str">
        <f>IF(TMInput!V205&lt;&gt;"", TMInput!V205, IF(AND($C205=$C206, W206&lt;&gt;""), W206, IF(AND($C205=$C207, W207&lt;&gt;""), W207, IF(AND($C205=$C208, W208&lt;&gt;""), W208, IF(AND($C205=$C209, W209&lt;&gt;""), W209, "")))))</f>
        <v>In BT-197(BT-5422)-LotsGroup, Unpublished Justification Code, we link to the at-voc:non-publication-justification controlled list</v>
      </c>
      <c r="X205" s="90" t="str">
        <f>IF(TMInput!W205&lt;&gt;"", TMInput!W205, IF(AND($C205=$C206, X206&lt;&gt;""), X206, IF(AND($C205=$C207, X207&lt;&gt;""), X207, IF(AND($C205=$C208, X208&lt;&gt;""), X208, IF(AND($C205=$C209, X209&lt;&gt;""), X209, "")))))</f>
        <v>BT-198(BT-5422)-LotsGroup</v>
      </c>
      <c r="Y205" s="90" t="str">
        <f>IF(TMInput!X205&lt;&gt;"", TMInput!X205, IF(AND($C205=$C206, Y206&lt;&gt;""), Y206, IF(AND($C205=$C207, Y207&lt;&gt;""), Y207, IF(AND($C205=$C208, Y208&lt;&gt;""), Y208, IF(AND($C205=$C209, Y209&lt;&gt;""), Y209, "")))))</f>
        <v>Unpublished Accessibility Date (Unpublished Access Date below SDK 1.6)</v>
      </c>
      <c r="Z205" s="90" t="str">
        <f>IF(TMInput!Y205&lt;&gt;"", TMInput!Y205, IF(AND($C205=$C206, Z206&lt;&gt;""), Z206, IF(AND($C205=$C207, Z207&lt;&gt;""), Z207, IF(AND($C205=$C208, Z208&lt;&gt;""), Z208, IF(AND($C205=$C209, Z209&lt;&gt;""), Z209, "")))))</f>
        <v>tedm:MG-langString-hasConfidentialityJustification--NonPublishedInformation-ND-LotsGroupAwardCriterionNumberFixUnpublish</v>
      </c>
      <c r="AA205" s="90" t="str">
        <f>IF(TMInput!Z205&lt;&gt;"", TMInput!Z205, IF(AND($C205=$C206, AA206&lt;&gt;""), AA206, IF(AND($C205=$C207, AA207&lt;&gt;""), AA207, IF(AND($C205=$C208, AA208&lt;&gt;""), AA208, IF(AND($C205=$C209, AA209&lt;&gt;""), AA209, "")))))</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B205" s="90" t="str">
        <f>IF(TMInput!AA205&lt;&gt;"", TMInput!AA205, IF(AND($C205=$C206, AB206&lt;&gt;""), AB206, IF(AND($C205=$C207, AB207&lt;&gt;""), AB207, IF(AND($C205=$C208, AB208&lt;&gt;""), AB208, IF(AND($C205=$C209, AB209&lt;&gt;""), AB209, "")))))</f>
        <v>BT-196(BT-5422)-LotsGroup</v>
      </c>
      <c r="AC205" s="90" t="str">
        <f>IF(TMInput!AB205&lt;&gt;"", TMInput!AB205, IF(AND($C205=$C206, AC206&lt;&gt;""), AC206, IF(AND($C205=$C207, AC207&lt;&gt;""), AC207, IF(AND($C205=$C208, AC208&lt;&gt;""), AC208, IF(AND($C205=$C209, AC209&lt;&gt;""), AC209, "")))))</f>
        <v>Unpublished Justification Description of MG-NonPublishedInformation under ND-LotsGroupAwardCriterionNumberFixUnpublish</v>
      </c>
      <c r="AD205" s="90" t="str">
        <f>IF(TMInput!AC205&lt;&gt;"", TMInput!AC205, IF(AND($C205=$C206, AD206&lt;&gt;""), AD206, IF(AND($C205=$C207, AD207&lt;&gt;""), AD207, IF(AND($C205=$C208, AD208&lt;&gt;""), AD208, IF(AND($C205=$C209, AD209&lt;&gt;""), AD209, "")))))</f>
        <v>BT-196(BT-5422)-LotsGroup-Language</v>
      </c>
      <c r="AE205" s="90" t="str">
        <f>IF(TMInput!AD205&lt;&gt;"", TMInput!AD205, IF(AND($C205=$C206, AE206&lt;&gt;""), AE206, IF(AND($C205=$C207, AE207&lt;&gt;""), AE207, IF(AND($C205=$C208, AE208&lt;&gt;""), AE208, IF(AND($C205=$C209, AE209&lt;&gt;""), AE209, "")))))</f>
        <v>Language of Unpublished Justification Description of MG-NonPublishedInformation under ND-LotsGroupAwardCriterionNumberFixUnpublish</v>
      </c>
    </row>
    <row r="206">
      <c r="A206" s="85" t="b">
        <f t="shared" si="1"/>
        <v>0</v>
      </c>
      <c r="B206" s="90" t="str">
        <f>IF(AND(TMInput!A206="",$C206&lt;&gt;""),B205,TMInput!A206)</f>
        <v>ND-LotsGroupAwardCriterionNumberFixUnpublish_v1.4-1.7.rml.ttl</v>
      </c>
      <c r="C206" s="90" t="str">
        <f>TMInput!B206</f>
        <v>tedm:MG-NonPublishedInformation-ND-LotsGroupAwardCriterionNumberFixUnpublish</v>
      </c>
      <c r="D206" s="85" t="str">
        <f>IF(TMInput!C206&lt;&gt;"", TMInput!C206, IF(AND($C206=$C207, D207&lt;&gt;""), D207, IF(AND($C206=$C208, D208&lt;&gt;""), D208, IF(AND($C206=$C209, D209&lt;&gt;""), D209, IF(AND($C206=$C210, D210&lt;&gt;""), D210, "")))))</f>
        <v>MG-NonPublishedInformation</v>
      </c>
      <c r="E206" s="90" t="str">
        <f>IF(TMInput!D206&lt;&gt;"",TMInput!D206,IF(AND($C206=$C207, E207&lt;&gt;""),E207, IF(AND($C206=$C208, E208&lt;&gt;""), E208,"")))</f>
        <v>ND-LotsGroupAwardCriterionNumberFixUnpublish</v>
      </c>
      <c r="F206" s="90" t="str">
        <f>IF(TMInput!E206&lt;&gt;"",TMInput!E206,IF(AND($C206=$C207, F207&lt;&gt;""),F207, IF(AND($C206=$C208, F208&lt;&gt;""), F208,"")))</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v>
      </c>
      <c r="G206" s="85" t="str">
        <f>IF(TMInput!F206&lt;&gt;"",TMInput!F206,IF(AND($C206=$C207, G207&lt;&gt;""),G207, IF(AND($C206=$C208, G208&lt;&gt;""), G208,"")))</f>
        <v>efbc:FieldIdentifierCode/text()='awa-cri-fix'</v>
      </c>
      <c r="H206" s="87" t="str">
        <f>TMInput!G206</f>
        <v>1.4</v>
      </c>
      <c r="I206" s="87" t="str">
        <f>TMInput!H206</f>
        <v>1.7</v>
      </c>
      <c r="J206" s="90" t="b">
        <f>IF(TMInput!$A206="",J205,TMInput!I206)</f>
        <v>1</v>
      </c>
      <c r="K206" s="85" t="str">
        <f>IF(TMInput!J206&lt;&gt;"",TMInput!J206,IF(AND($C206=$C207, K207&lt;&gt;""),K207, IF(AND($C206=$C208, K208&lt;&gt;""), K208,"")))</f>
        <v>MG-AwardCriterion-specifiesProcurementCriterion-LotGroup</v>
      </c>
      <c r="L206" s="85" t="str">
        <f>IF(TMInput!K206&lt;&gt;"",TMInput!K206,IF(AND($C206=$C207, L207&lt;&gt;""),L207, IF(AND($C206=$C208, L208&lt;&gt;""), L208,"")))</f>
        <v>ND-LotsGroupAwardCriterionParameters</v>
      </c>
      <c r="M206" s="90" t="str">
        <f>IF(TMInput!L206&lt;&gt;"",TMInput!L206,IF(AND($C206=$C207, M207&lt;&gt;""),M207, IF(AND($C206=$C208, M208&lt;&gt;""), M208,"")))</f>
        <v>ND-LotsGroupAwardCriterionNumberFixUnpublish (concernsMaskedObject)</v>
      </c>
      <c r="N206" s="90" t="str">
        <f>IF(TMInput!M206&lt;&gt;"",TMInput!M206,IF(AND($C206=$C207, N207&lt;&gt;""),N207, IF(AND($C206=$C208, N208&lt;&gt;""), N208,"")))</f>
        <v>Connection from NonPublishedInformation to AwardCriterion under MG-AwardCriterion-specifiesProcurementCriterion-LotGroup_ND-LotsGroupAwardCriterionParameters</v>
      </c>
      <c r="O206" s="90" t="str">
        <f>IF(TMInput!N206&lt;&gt;"",TMInput!N206,IF(AND($C206=$C207, O207&lt;&gt;""),O207, IF(AND($C206=$C208, O208&lt;&gt;""), O208,"")))</f>
        <v>tedm:MG-AwardCriterion-specifiesProcurementCriterion-LotGroup_ND-LotsGroupAwardCriterionParameters</v>
      </c>
      <c r="P206" s="85" t="str">
        <f>IF(TMInput!O206&lt;&gt;"",TMInput!O206,IF(AND($C206=$C207, P207&lt;&gt;""),P207, IF(AND($C206=$C208, P208&lt;&gt;""), P208,"")))</f>
        <v>efac:AwardCriterionParameter/efac:FieldsPrivacy</v>
      </c>
      <c r="Q206" s="90" t="str">
        <f>IF(TMInput!P206&lt;&gt;"",TMInput!P206,IF(AND($C206=$C207, Q207&lt;&gt;""),Q207, IF(AND($C206=$C208, Q208&lt;&gt;""), Q208,"")))</f>
        <v>../..</v>
      </c>
      <c r="R206" s="90" t="str">
        <f>IF(TMInput!Q206&lt;&gt;"", TMInput!Q206, IF(AND(OR($C206&amp;$H206=$C207&amp;$H207, $C206&amp;$I206=$C207&amp;$I207), R207&lt;&gt;""), R207, IF(AND(OR($C206&amp;$H206=$C208&amp;$H208, $C206&amp;$I206=$C208&amp;$I208), R208&lt;&gt;""), R208, IF(AND(OR($C206&amp;$H206=$C209&amp;$H209, $C206&amp;$I206=$C209&amp;$I209), R209&lt;&gt;""), R209, IF(AND(OR($C206&amp;$H206=$C210&amp;$H210, $C206&amp;$I206=$C210&amp;$I210), R210&lt;&gt;""), R210, "")))))</f>
        <v>BT-195(BT-5422)-LotsGroup</v>
      </c>
      <c r="S206" s="90" t="str">
        <f>IF(TMInput!R206&lt;&gt;"", TMInput!R206, IF(AND(OR($C206&amp;$H206=$C207&amp;$H207, $C206&amp;$I206=$C207&amp;$I207), S207&lt;&gt;""), S207, IF(AND(OR($C206&amp;$H206=$C208&amp;$H208, $C206&amp;$I206=$C208&amp;$I208), S208&lt;&gt;""), S208, IF(AND(OR($C206&amp;$H206=$C209&amp;$H209, $C206&amp;$I206=$C209&amp;$I209), S209&lt;&gt;""), S209, IF(AND(OR($C206&amp;$H206=$C210&amp;$H210, $C206&amp;$I206=$C210&amp;$I210), S210&lt;&gt;""), S210, "")))))</f>
        <v>The field BT-195(BT-5422)-LotsGroup, Unpublished Identifier, specifies information to generate the URI of the masked property</v>
      </c>
      <c r="T206" s="90" t="str">
        <f>IF(TMInput!S206&lt;&gt;"", TMInput!S206, IF(AND(OR($C206&amp;$H206=$C207&amp;$H207, $C206&amp;$I206=$C207&amp;$I207), T207&lt;&gt;""), T207, IF(AND(OR($C206&amp;$H206=$C208&amp;$H208, $C206&amp;$I206=$C208&amp;$I208), T208&lt;&gt;""), T208, IF(AND(OR($C206&amp;$H206=$C209&amp;$H209, $C206&amp;$I206=$C209&amp;$I209), T209&lt;&gt;""), T209, IF(AND(OR($C206&amp;$H206=$C210&amp;$H210, $C206&amp;$I206=$C210&amp;$I210), T210&lt;&gt;""), T210, "")))))</f>
        <v>efbc:FieldIdentifierCode/text() = 'awa-cri-fix'</v>
      </c>
      <c r="U206" s="92" t="str">
        <f>IF(TMInput!T206&lt;&gt;"", TMInput!T206, IF(AND($C206=$C207, U207&lt;&gt;""), U207, IF(AND($C206=$C208, U208&lt;&gt;""), U208, IF(AND($C206=$C209, U209&lt;&gt;""), U209, IF(AND($C206=$C210, U210&lt;&gt;""), U210, "")))))</f>
        <v>http://data.europa.eu/a4g/ontology#hasFixedValueType</v>
      </c>
      <c r="V206" s="90" t="str">
        <f>IF(TMInput!U206&lt;&gt;"", TMInput!U206, IF(AND($C206=$C207, V207&lt;&gt;""), V207, IF(AND($C206=$C208, V208&lt;&gt;""), V208, IF(AND($C206=$C209, V209&lt;&gt;""), V209, IF(AND($C206=$C210, V210&lt;&gt;""), V210, "")))))</f>
        <v>BT-197(BT-5422)-LotsGroup</v>
      </c>
      <c r="W206" s="90" t="str">
        <f>IF(TMInput!V206&lt;&gt;"", TMInput!V206, IF(AND($C206=$C207, W207&lt;&gt;""), W207, IF(AND($C206=$C208, W208&lt;&gt;""), W208, IF(AND($C206=$C209, W209&lt;&gt;""), W209, IF(AND($C206=$C210, W210&lt;&gt;""), W210, "")))))</f>
        <v>In BT-197(BT-5422)-LotsGroup, Unpublished Justification Code, we link to the at-voc:non-publication-justification controlled list</v>
      </c>
      <c r="X206" s="90" t="str">
        <f>IF(TMInput!W206&lt;&gt;"", TMInput!W206, IF(AND($C206=$C207, X207&lt;&gt;""), X207, IF(AND($C206=$C208, X208&lt;&gt;""), X208, IF(AND($C206=$C209, X209&lt;&gt;""), X209, IF(AND($C206=$C210, X210&lt;&gt;""), X210, "")))))</f>
        <v>BT-198(BT-5422)-LotsGroup</v>
      </c>
      <c r="Y206" s="90" t="str">
        <f>IF(TMInput!X206&lt;&gt;"", TMInput!X206, IF(AND($C206=$C207, Y207&lt;&gt;""), Y207, IF(AND($C206=$C208, Y208&lt;&gt;""), Y208, IF(AND($C206=$C209, Y209&lt;&gt;""), Y209, IF(AND($C206=$C210, Y210&lt;&gt;""), Y210, "")))))</f>
        <v>Unpublished Accessibility Date (Unpublished Access Date below SDK 1.6)</v>
      </c>
      <c r="Z206" s="90" t="str">
        <f>IF(TMInput!Y206&lt;&gt;"", TMInput!Y206, IF(AND($C206=$C207, Z207&lt;&gt;""), Z207, IF(AND($C206=$C208, Z208&lt;&gt;""), Z208, IF(AND($C206=$C209, Z209&lt;&gt;""), Z209, IF(AND($C206=$C210, Z210&lt;&gt;""), Z210, "")))))</f>
        <v>tedm:MG-langString-hasConfidentialityJustification--NonPublishedInformation-ND-LotsGroupAwardCriterionNumberFixUnpublish</v>
      </c>
      <c r="AA206" s="90" t="str">
        <f>IF(TMInput!Z206&lt;&gt;"", TMInput!Z206, IF(AND($C206=$C207, AA207&lt;&gt;""), AA207, IF(AND($C206=$C208, AA208&lt;&gt;""), AA208, IF(AND($C206=$C209, AA209&lt;&gt;""), AA209, IF(AND($C206=$C210, AA210&lt;&gt;""), AA210, "")))))</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B206" s="90" t="str">
        <f>IF(TMInput!AA206&lt;&gt;"", TMInput!AA206, IF(AND($C206=$C207, AB207&lt;&gt;""), AB207, IF(AND($C206=$C208, AB208&lt;&gt;""), AB208, IF(AND($C206=$C209, AB209&lt;&gt;""), AB209, IF(AND($C206=$C210, AB210&lt;&gt;""), AB210, "")))))</f>
        <v>BT-196(BT-5422)-LotsGroup</v>
      </c>
      <c r="AC206" s="90" t="str">
        <f>IF(TMInput!AB206&lt;&gt;"", TMInput!AB206, IF(AND($C206=$C207, AC207&lt;&gt;""), AC207, IF(AND($C206=$C208, AC208&lt;&gt;""), AC208, IF(AND($C206=$C209, AC209&lt;&gt;""), AC209, IF(AND($C206=$C210, AC210&lt;&gt;""), AC210, "")))))</f>
        <v>Unpublished Justification Description of MG-NonPublishedInformation under ND-LotsGroupAwardCriterionNumberFixUnpublish</v>
      </c>
      <c r="AD206" s="90" t="str">
        <f>IF(TMInput!AC206&lt;&gt;"", TMInput!AC206, IF(AND($C206=$C207, AD207&lt;&gt;""), AD207, IF(AND($C206=$C208, AD208&lt;&gt;""), AD208, IF(AND($C206=$C209, AD209&lt;&gt;""), AD209, IF(AND($C206=$C210, AD210&lt;&gt;""), AD210, "")))))</f>
        <v>BT-196(BT-5422)-LotsGroup-Language</v>
      </c>
      <c r="AE206" s="90" t="str">
        <f>IF(TMInput!AD206&lt;&gt;"", TMInput!AD206, IF(AND($C206=$C207, AE207&lt;&gt;""), AE207, IF(AND($C206=$C208, AE208&lt;&gt;""), AE208, IF(AND($C206=$C209, AE209&lt;&gt;""), AE209, IF(AND($C206=$C210, AE210&lt;&gt;""), AE210, "")))))</f>
        <v>Language of Unpublished Justification Description of MG-NonPublishedInformation under ND-LotsGroupAwardCriterionNumberFixUnpublish</v>
      </c>
    </row>
    <row r="207">
      <c r="A207" s="85" t="b">
        <f t="shared" si="1"/>
        <v>0</v>
      </c>
      <c r="B207" s="90" t="str">
        <f>IF(AND(TMInput!A207="",$C207&lt;&gt;""),B206,TMInput!A207)</f>
        <v>ND-LotsGroupAwardCriterionNumberFixUnpublish_v1.4-1.7.rml.ttl</v>
      </c>
      <c r="C207" s="90" t="str">
        <f>TMInput!B207</f>
        <v>tedm:MG-NonPublishedInformation-ND-LotsGroupAwardCriterionNumberFixUnpublish</v>
      </c>
      <c r="D207" s="85" t="str">
        <f>IF(TMInput!C207&lt;&gt;"", TMInput!C207, IF(AND($C207=$C208, D208&lt;&gt;""), D208, IF(AND($C207=$C209, D209&lt;&gt;""), D209, IF(AND($C207=$C210, D210&lt;&gt;""), D210, IF(AND($C207=$C211, D211&lt;&gt;""), D211, "")))))</f>
        <v>MG-NonPublishedInformation</v>
      </c>
      <c r="E207" s="90" t="str">
        <f>IF(TMInput!D207&lt;&gt;"",TMInput!D207,IF(AND($C207=$C208, E208&lt;&gt;""),E208, IF(AND($C207=$C209, E209&lt;&gt;""), E209,"")))</f>
        <v>ND-LotsGroupAwardCriterionNumberFixUnpublish</v>
      </c>
      <c r="F207" s="90" t="str">
        <f>IF(TMInput!E207&lt;&gt;"",TMInput!E207,IF(AND($C207=$C208, F208&lt;&gt;""),F208, IF(AND($C207=$C209, F209&lt;&gt;""), F209,"")))</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v>
      </c>
      <c r="G207" s="85" t="str">
        <f>IF(TMInput!F207&lt;&gt;"",TMInput!F207,IF(AND($C207=$C208, G208&lt;&gt;""),G208, IF(AND($C207=$C209, G209&lt;&gt;""), G209,"")))</f>
        <v>efbc:FieldIdentifierCode/text()='awa-cri-fix'</v>
      </c>
      <c r="H207" s="87" t="str">
        <f>TMInput!G207</f>
        <v>1.4</v>
      </c>
      <c r="I207" s="87" t="str">
        <f>TMInput!H207</f>
        <v>1.7</v>
      </c>
      <c r="J207" s="90" t="b">
        <f>IF(TMInput!$A207="",J206,TMInput!I207)</f>
        <v>1</v>
      </c>
      <c r="K207" s="85" t="str">
        <f>IF(TMInput!J207&lt;&gt;"",TMInput!J207,IF(AND($C207=$C208, K208&lt;&gt;""),K208, IF(AND($C207=$C209, K209&lt;&gt;""), K209,"")))</f>
        <v>MG-AwardCriterion-specifiesProcurementCriterion-LotGroup</v>
      </c>
      <c r="L207" s="85" t="str">
        <f>IF(TMInput!K207&lt;&gt;"",TMInput!K207,IF(AND($C207=$C208, L208&lt;&gt;""),L208, IF(AND($C207=$C209, L209&lt;&gt;""), L209,"")))</f>
        <v>ND-LotsGroupAwardCriterionParameters</v>
      </c>
      <c r="M207" s="90" t="str">
        <f>IF(TMInput!L207&lt;&gt;"",TMInput!L207,IF(AND($C207=$C208, M208&lt;&gt;""),M208, IF(AND($C207=$C209, M209&lt;&gt;""), M209,"")))</f>
        <v>ND-LotsGroupAwardCriterionNumberFixUnpublish (concernsMaskedObject)</v>
      </c>
      <c r="N207" s="90" t="str">
        <f>IF(TMInput!M207&lt;&gt;"",TMInput!M207,IF(AND($C207=$C208, N208&lt;&gt;""),N208, IF(AND($C207=$C209, N209&lt;&gt;""), N209,"")))</f>
        <v>Connection from NonPublishedInformation to AwardCriterion under MG-AwardCriterion-specifiesProcurementCriterion-LotGroup_ND-LotsGroupAwardCriterionParameters</v>
      </c>
      <c r="O207" s="90" t="str">
        <f>IF(TMInput!N207&lt;&gt;"",TMInput!N207,IF(AND($C207=$C208, O208&lt;&gt;""),O208, IF(AND($C207=$C209, O209&lt;&gt;""), O209,"")))</f>
        <v>tedm:MG-AwardCriterion-specifiesProcurementCriterion-LotGroup_ND-LotsGroupAwardCriterionParameters</v>
      </c>
      <c r="P207" s="85" t="str">
        <f>IF(TMInput!O207&lt;&gt;"",TMInput!O207,IF(AND($C207=$C208, P208&lt;&gt;""),P208, IF(AND($C207=$C209, P209&lt;&gt;""), P209,"")))</f>
        <v>efac:AwardCriterionParameter/efac:FieldsPrivacy</v>
      </c>
      <c r="Q207" s="90" t="str">
        <f>IF(TMInput!P207&lt;&gt;"",TMInput!P207,IF(AND($C207=$C208, Q208&lt;&gt;""),Q208, IF(AND($C207=$C209, Q209&lt;&gt;""), Q209,"")))</f>
        <v>../..</v>
      </c>
      <c r="R207" s="90" t="str">
        <f>IF(TMInput!Q207&lt;&gt;"", TMInput!Q207, IF(AND(OR($C207&amp;$H207=$C208&amp;$H208, $C207&amp;$I207=$C208&amp;$I208), R208&lt;&gt;""), R208, IF(AND(OR($C207&amp;$H207=$C209&amp;$H209, $C207&amp;$I207=$C209&amp;$I209), R209&lt;&gt;""), R209, IF(AND(OR($C207&amp;$H207=$C210&amp;$H210, $C207&amp;$I207=$C210&amp;$I210), R210&lt;&gt;""), R210, IF(AND(OR($C207&amp;$H207=$C211&amp;$H211, $C207&amp;$I207=$C211&amp;$I211), R211&lt;&gt;""), R211, "")))))</f>
        <v>BT-195(BT-5422)-LotsGroup</v>
      </c>
      <c r="S207" s="90" t="str">
        <f>IF(TMInput!R207&lt;&gt;"", TMInput!R207, IF(AND(OR($C207&amp;$H207=$C208&amp;$H208, $C207&amp;$I207=$C208&amp;$I208), S208&lt;&gt;""), S208, IF(AND(OR($C207&amp;$H207=$C209&amp;$H209, $C207&amp;$I207=$C209&amp;$I209), S209&lt;&gt;""), S209, IF(AND(OR($C207&amp;$H207=$C210&amp;$H210, $C207&amp;$I207=$C210&amp;$I210), S210&lt;&gt;""), S210, IF(AND(OR($C207&amp;$H207=$C211&amp;$H211, $C207&amp;$I207=$C211&amp;$I211), S211&lt;&gt;""), S211, "")))))</f>
        <v>The field BT-195(BT-5422)-LotsGroup, Unpublished Identifier, specifies information to generate the URI of the masked property</v>
      </c>
      <c r="T207" s="90" t="str">
        <f>IF(TMInput!S207&lt;&gt;"", TMInput!S207, IF(AND(OR($C207&amp;$H207=$C208&amp;$H208, $C207&amp;$I207=$C208&amp;$I208), T208&lt;&gt;""), T208, IF(AND(OR($C207&amp;$H207=$C209&amp;$H209, $C207&amp;$I207=$C209&amp;$I209), T209&lt;&gt;""), T209, IF(AND(OR($C207&amp;$H207=$C210&amp;$H210, $C207&amp;$I207=$C210&amp;$I210), T210&lt;&gt;""), T210, IF(AND(OR($C207&amp;$H207=$C211&amp;$H211, $C207&amp;$I207=$C211&amp;$I211), T211&lt;&gt;""), T211, "")))))</f>
        <v>efbc:FieldIdentifierCode/text() = 'awa-cri-fix'</v>
      </c>
      <c r="U207" s="92" t="str">
        <f>IF(TMInput!T207&lt;&gt;"", TMInput!T207, IF(AND($C207=$C208, U208&lt;&gt;""), U208, IF(AND($C207=$C209, U209&lt;&gt;""), U209, IF(AND($C207=$C210, U210&lt;&gt;""), U210, IF(AND($C207=$C211, U211&lt;&gt;""), U211, "")))))</f>
        <v>http://data.europa.eu/a4g/ontology#hasFixedValueType</v>
      </c>
      <c r="V207" s="90" t="str">
        <f>IF(TMInput!U207&lt;&gt;"", TMInput!U207, IF(AND($C207=$C208, V208&lt;&gt;""), V208, IF(AND($C207=$C209, V209&lt;&gt;""), V209, IF(AND($C207=$C210, V210&lt;&gt;""), V210, IF(AND($C207=$C211, V211&lt;&gt;""), V211, "")))))</f>
        <v>BT-197(BT-5422)-LotsGroup</v>
      </c>
      <c r="W207" s="90" t="str">
        <f>IF(TMInput!V207&lt;&gt;"", TMInput!V207, IF(AND($C207=$C208, W208&lt;&gt;""), W208, IF(AND($C207=$C209, W209&lt;&gt;""), W209, IF(AND($C207=$C210, W210&lt;&gt;""), W210, IF(AND($C207=$C211, W211&lt;&gt;""), W211, "")))))</f>
        <v>In BT-197(BT-5422)-LotsGroup, Unpublished Justification Code, we link to the at-voc:non-publication-justification controlled list</v>
      </c>
      <c r="X207" s="90" t="str">
        <f>IF(TMInput!W207&lt;&gt;"", TMInput!W207, IF(AND($C207=$C208, X208&lt;&gt;""), X208, IF(AND($C207=$C209, X209&lt;&gt;""), X209, IF(AND($C207=$C210, X210&lt;&gt;""), X210, IF(AND($C207=$C211, X211&lt;&gt;""), X211, "")))))</f>
        <v>BT-198(BT-5422)-LotsGroup</v>
      </c>
      <c r="Y207" s="90" t="str">
        <f>IF(TMInput!X207&lt;&gt;"", TMInput!X207, IF(AND($C207=$C208, Y208&lt;&gt;""), Y208, IF(AND($C207=$C209, Y209&lt;&gt;""), Y209, IF(AND($C207=$C210, Y210&lt;&gt;""), Y210, IF(AND($C207=$C211, Y211&lt;&gt;""), Y211, "")))))</f>
        <v>Unpublished Accessibility Date (Unpublished Access Date below SDK 1.6)</v>
      </c>
      <c r="Z207" s="90" t="str">
        <f>IF(TMInput!Y207&lt;&gt;"", TMInput!Y207, IF(AND($C207=$C208, Z208&lt;&gt;""), Z208, IF(AND($C207=$C209, Z209&lt;&gt;""), Z209, IF(AND($C207=$C210, Z210&lt;&gt;""), Z210, IF(AND($C207=$C211, Z211&lt;&gt;""), Z211, "")))))</f>
        <v>tedm:MG-langString-hasConfidentialityJustification--NonPublishedInformation-ND-LotsGroupAwardCriterionNumberFixUnpublish</v>
      </c>
      <c r="AA207" s="90" t="str">
        <f>IF(TMInput!Z207&lt;&gt;"", TMInput!Z207, IF(AND($C207=$C208, AA208&lt;&gt;""), AA208, IF(AND($C207=$C209, AA209&lt;&gt;""), AA209, IF(AND($C207=$C210, AA210&lt;&gt;""), AA210, IF(AND($C207=$C211, AA211&lt;&gt;""), AA211, "")))))</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B207" s="90" t="str">
        <f>IF(TMInput!AA207&lt;&gt;"", TMInput!AA207, IF(AND($C207=$C208, AB208&lt;&gt;""), AB208, IF(AND($C207=$C209, AB209&lt;&gt;""), AB209, IF(AND($C207=$C210, AB210&lt;&gt;""), AB210, IF(AND($C207=$C211, AB211&lt;&gt;""), AB211, "")))))</f>
        <v>BT-196(BT-5422)-LotsGroup</v>
      </c>
      <c r="AC207" s="90" t="str">
        <f>IF(TMInput!AB207&lt;&gt;"", TMInput!AB207, IF(AND($C207=$C208, AC208&lt;&gt;""), AC208, IF(AND($C207=$C209, AC209&lt;&gt;""), AC209, IF(AND($C207=$C210, AC210&lt;&gt;""), AC210, IF(AND($C207=$C211, AC211&lt;&gt;""), AC211, "")))))</f>
        <v>Unpublished Justification Description of MG-NonPublishedInformation under ND-LotsGroupAwardCriterionNumberFixUnpublish</v>
      </c>
      <c r="AD207" s="90" t="str">
        <f>IF(TMInput!AC207&lt;&gt;"", TMInput!AC207, IF(AND($C207=$C208, AD208&lt;&gt;""), AD208, IF(AND($C207=$C209, AD209&lt;&gt;""), AD209, IF(AND($C207=$C210, AD210&lt;&gt;""), AD210, IF(AND($C207=$C211, AD211&lt;&gt;""), AD211, "")))))</f>
        <v>BT-196(BT-5422)-LotsGroup-Language</v>
      </c>
      <c r="AE207" s="90" t="str">
        <f>IF(TMInput!AD207&lt;&gt;"", TMInput!AD207, IF(AND($C207=$C208, AE208&lt;&gt;""), AE208, IF(AND($C207=$C209, AE209&lt;&gt;""), AE209, IF(AND($C207=$C210, AE210&lt;&gt;""), AE210, IF(AND($C207=$C211, AE211&lt;&gt;""), AE211, "")))))</f>
        <v>Language of Unpublished Justification Description of MG-NonPublishedInformation under ND-LotsGroupAwardCriterionNumberFixUnpublish</v>
      </c>
    </row>
    <row r="208">
      <c r="A208" s="85" t="b">
        <f t="shared" si="1"/>
        <v>1</v>
      </c>
      <c r="B208" s="90" t="str">
        <f>IF(AND(TMInput!A208="",$C208&lt;&gt;""),B207,TMInput!A208)</f>
        <v>ND-LotsGroupAwardCriterionNumberFixUnpublish_v1.8+.rml.ttl</v>
      </c>
      <c r="C208" s="90" t="str">
        <f>TMInput!B208</f>
        <v>tedm:MG-NonPublishedInformation-ND-LotsGroupAwardCriterionNumberFixUnpublish</v>
      </c>
      <c r="D208" s="85" t="str">
        <f>IF(TMInput!C208&lt;&gt;"", TMInput!C208, IF(AND($C208=$C209, D209&lt;&gt;""), D209, IF(AND($C208=$C210, D210&lt;&gt;""), D210, IF(AND($C208=$C211, D211&lt;&gt;""), D211, IF(AND($C208=$C212, D212&lt;&gt;""), D212, "")))))</f>
        <v>MG-NonPublishedInformation</v>
      </c>
      <c r="E208" s="90" t="str">
        <f>IF(TMInput!D208&lt;&gt;"",TMInput!D208,IF(AND($C208=$C209, E209&lt;&gt;""),E209, IF(AND($C208=$C210, E210&lt;&gt;""), E210,"")))</f>
        <v>ND-LotsGroupAwardCriterionNumberFixUnpublish</v>
      </c>
      <c r="F208" s="90" t="str">
        <f>IF(TMInput!E208&lt;&gt;"",TMInput!E208,IF(AND($C208=$C209, F209&lt;&gt;""),F209, IF(AND($C208=$C210, F210&lt;&gt;""), F210,"")))</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v>
      </c>
      <c r="G208" s="85" t="str">
        <f>IF(TMInput!F208&lt;&gt;"",TMInput!F208,IF(AND($C208=$C209, G209&lt;&gt;""),G209, IF(AND($C208=$C210, G210&lt;&gt;""), G210,"")))</f>
        <v>efbc:FieldIdentifierCode/text()='awa-cri-fix'</v>
      </c>
      <c r="H208" s="87" t="str">
        <f>TMInput!G208</f>
        <v>1.8</v>
      </c>
      <c r="I208" s="87" t="str">
        <f>TMInput!H208</f>
        <v/>
      </c>
      <c r="J208" s="90" t="b">
        <f>IF(TMInput!$A208="",J207,TMInput!I208)</f>
        <v>1</v>
      </c>
      <c r="K208" s="85" t="str">
        <f>IF(TMInput!J208&lt;&gt;"",TMInput!J208,IF(AND($C208=$C209, K209&lt;&gt;""),K209, IF(AND($C208=$C210, K210&lt;&gt;""), K210,"")))</f>
        <v>MG-AwardCriterion-specifiesProcurementCriterion-LotGroup</v>
      </c>
      <c r="L208" s="85" t="str">
        <f>IF(TMInput!K208&lt;&gt;"",TMInput!K208,IF(AND($C208=$C209, L209&lt;&gt;""),L209, IF(AND($C208=$C210, L210&lt;&gt;""), L210,"")))</f>
        <v>ND-LotsGroupAwardFixedCriterionParameter</v>
      </c>
      <c r="M208" s="90" t="str">
        <f>IF(TMInput!L208&lt;&gt;"",TMInput!L208,IF(AND($C208=$C209, M209&lt;&gt;""),M209, IF(AND($C208=$C210, M210&lt;&gt;""), M210,"")))</f>
        <v>ND-LotsGroupAwardCriterionNumberFixUnpublish (concernsMaskedObject)</v>
      </c>
      <c r="N208" s="90" t="str">
        <f>IF(TMInput!M208&lt;&gt;"",TMInput!M208,IF(AND($C208=$C209, N209&lt;&gt;""),N209, IF(AND($C208=$C210, N210&lt;&gt;""), N210,"")))</f>
        <v>Connection from NonPublishedInformation to AwardCriterion under MG-AwardCriterion-specifiesProcurementCriterion-LotGroup_ND-LotsGroupAwardFixedCriterionParameter</v>
      </c>
      <c r="O208" s="90" t="str">
        <f>IF(TMInput!N208&lt;&gt;"",TMInput!N208,IF(AND($C208=$C209, O209&lt;&gt;""),O209, IF(AND($C208=$C210, O210&lt;&gt;""), O210,"")))</f>
        <v>tedm:MG-AwardCriterion-specifiesProcurementCriterion-LotGroup_ND-LotsGroupAwardFixedCriterionParameter</v>
      </c>
      <c r="P208" s="85" t="str">
        <f>IF(TMInput!O208&lt;&gt;"",TMInput!O208,IF(AND($C208=$C209, P209&lt;&gt;""),P209, IF(AND($C208=$C210, P210&lt;&gt;""), P210,"")))</f>
        <v>efac:FieldsPrivacy</v>
      </c>
      <c r="Q208" s="90" t="str">
        <f>IF(TMInput!P208&lt;&gt;"",TMInput!P208,IF(AND($C208=$C209, Q209&lt;&gt;""),Q209, IF(AND($C208=$C210, Q210&lt;&gt;""), Q210,"")))</f>
        <v>..</v>
      </c>
      <c r="R208" s="90" t="str">
        <f>IF(TMInput!Q208&lt;&gt;"", TMInput!Q208, IF(AND(OR($C208&amp;$H208=$C209&amp;$H209, $C208&amp;$I208=$C209&amp;$I209), R209&lt;&gt;""), R209, IF(AND(OR($C208&amp;$H208=$C210&amp;$H210, $C208&amp;$I208=$C210&amp;$I210), R210&lt;&gt;""), R210, IF(AND(OR($C208&amp;$H208=$C211&amp;$H211, $C208&amp;$I208=$C211&amp;$I211), R211&lt;&gt;""), R211, IF(AND(OR($C208&amp;$H208=$C212&amp;$H212, $C208&amp;$I208=$C212&amp;$I212), R212&lt;&gt;""), R212, "")))))</f>
        <v>BT-195(BT-5422)-LotsGroup</v>
      </c>
      <c r="S208" s="90" t="str">
        <f>IF(TMInput!R208&lt;&gt;"", TMInput!R208, IF(AND(OR($C208&amp;$H208=$C209&amp;$H209, $C208&amp;$I208=$C209&amp;$I209), S209&lt;&gt;""), S209, IF(AND(OR($C208&amp;$H208=$C210&amp;$H210, $C208&amp;$I208=$C210&amp;$I210), S210&lt;&gt;""), S210, IF(AND(OR($C208&amp;$H208=$C211&amp;$H211, $C208&amp;$I208=$C211&amp;$I211), S211&lt;&gt;""), S211, IF(AND(OR($C208&amp;$H208=$C212&amp;$H212, $C208&amp;$I208=$C212&amp;$I212), S212&lt;&gt;""), S212, "")))))</f>
        <v>The field BT-195(BT-5422)-LotsGroup, Unpublished Identifier, specifies information to generate the URI of the masked property</v>
      </c>
      <c r="T208" s="90" t="str">
        <f>IF(TMInput!S208&lt;&gt;"", TMInput!S208, IF(AND(OR($C208&amp;$H208=$C209&amp;$H209, $C208&amp;$I208=$C209&amp;$I209), T209&lt;&gt;""), T209, IF(AND(OR($C208&amp;$H208=$C210&amp;$H210, $C208&amp;$I208=$C210&amp;$I210), T210&lt;&gt;""), T210, IF(AND(OR($C208&amp;$H208=$C211&amp;$H211, $C208&amp;$I208=$C211&amp;$I211), T211&lt;&gt;""), T211, IF(AND(OR($C208&amp;$H208=$C212&amp;$H212, $C208&amp;$I208=$C212&amp;$I212), T212&lt;&gt;""), T212, "")))))</f>
        <v>efbc:FieldIdentifierCode/text() = 'awa-cri-fix'</v>
      </c>
      <c r="U208" s="92" t="str">
        <f>IF(TMInput!T208&lt;&gt;"", TMInput!T208, IF(AND($C208=$C209, U209&lt;&gt;""), U209, IF(AND($C208=$C210, U210&lt;&gt;""), U210, IF(AND($C208=$C211, U211&lt;&gt;""), U211, IF(AND($C208=$C212, U212&lt;&gt;""), U212, "")))))</f>
        <v>http://data.europa.eu/a4g/ontology#hasFixedValueType</v>
      </c>
      <c r="V208" s="90" t="str">
        <f>IF(TMInput!U208&lt;&gt;"", TMInput!U208, IF(AND($C208=$C209, V209&lt;&gt;""), V209, IF(AND($C208=$C210, V210&lt;&gt;""), V210, IF(AND($C208=$C211, V211&lt;&gt;""), V211, IF(AND($C208=$C212, V212&lt;&gt;""), V212, "")))))</f>
        <v>BT-197(BT-5422)-LotsGroup</v>
      </c>
      <c r="W208" s="90" t="str">
        <f>IF(TMInput!V208&lt;&gt;"", TMInput!V208, IF(AND($C208=$C209, W209&lt;&gt;""), W209, IF(AND($C208=$C210, W210&lt;&gt;""), W210, IF(AND($C208=$C211, W211&lt;&gt;""), W211, IF(AND($C208=$C212, W212&lt;&gt;""), W212, "")))))</f>
        <v>In BT-197(BT-5422)-LotsGroup, Unpublished Justification Code, we link to the at-voc:non-publication-justification controlled list</v>
      </c>
      <c r="X208" s="90" t="str">
        <f>IF(TMInput!W208&lt;&gt;"", TMInput!W208, IF(AND($C208=$C209, X209&lt;&gt;""), X209, IF(AND($C208=$C210, X210&lt;&gt;""), X210, IF(AND($C208=$C211, X211&lt;&gt;""), X211, IF(AND($C208=$C212, X212&lt;&gt;""), X212, "")))))</f>
        <v>BT-198(BT-5422)-LotsGroup</v>
      </c>
      <c r="Y208" s="90" t="str">
        <f>IF(TMInput!X208&lt;&gt;"", TMInput!X208, IF(AND($C208=$C209, Y209&lt;&gt;""), Y209, IF(AND($C208=$C210, Y210&lt;&gt;""), Y210, IF(AND($C208=$C211, Y211&lt;&gt;""), Y211, IF(AND($C208=$C212, Y212&lt;&gt;""), Y212, "")))))</f>
        <v>Unpublished Accessibility Date (Unpublished Access Date below SDK 1.6)</v>
      </c>
      <c r="Z208" s="90" t="str">
        <f>IF(TMInput!Y208&lt;&gt;"", TMInput!Y208, IF(AND($C208=$C209, Z209&lt;&gt;""), Z209, IF(AND($C208=$C210, Z210&lt;&gt;""), Z210, IF(AND($C208=$C211, Z211&lt;&gt;""), Z211, IF(AND($C208=$C212, Z212&lt;&gt;""), Z212, "")))))</f>
        <v>tedm:MG-langString-hasConfidentialityJustification--NonPublishedInformation-ND-LotsGroupAwardCriterionNumberFixUnpublish</v>
      </c>
      <c r="AA208" s="90" t="str">
        <f>IF(TMInput!Z208&lt;&gt;"", TMInput!Z208, IF(AND($C208=$C209, AA209&lt;&gt;""), AA209, IF(AND($C208=$C210, AA210&lt;&gt;""), AA210, IF(AND($C208=$C211, AA211&lt;&gt;""), AA211, IF(AND($C208=$C212, AA212&lt;&gt;""), AA212, "")))))</f>
        <v>/*/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v>
      </c>
      <c r="AB208" s="90" t="str">
        <f>IF(TMInput!AA208&lt;&gt;"", TMInput!AA208, IF(AND($C208=$C209, AB209&lt;&gt;""), AB209, IF(AND($C208=$C210, AB210&lt;&gt;""), AB210, IF(AND($C208=$C211, AB211&lt;&gt;""), AB211, IF(AND($C208=$C212, AB212&lt;&gt;""), AB212, "")))))</f>
        <v>BT-196(BT-5422)-LotsGroup</v>
      </c>
      <c r="AC208" s="90" t="str">
        <f>IF(TMInput!AB208&lt;&gt;"", TMInput!AB208, IF(AND($C208=$C209, AC209&lt;&gt;""), AC209, IF(AND($C208=$C210, AC210&lt;&gt;""), AC210, IF(AND($C208=$C211, AC211&lt;&gt;""), AC211, IF(AND($C208=$C212, AC212&lt;&gt;""), AC212, "")))))</f>
        <v>Unpublished Justification Description of MG-NonPublishedInformation under ND-LotsGroupAwardCriterionNumberFixUnpublish</v>
      </c>
      <c r="AD208" s="90" t="str">
        <f>IF(TMInput!AC208&lt;&gt;"", TMInput!AC208, IF(AND($C208=$C209, AD209&lt;&gt;""), AD209, IF(AND($C208=$C210, AD210&lt;&gt;""), AD210, IF(AND($C208=$C211, AD211&lt;&gt;""), AD211, IF(AND($C208=$C212, AD212&lt;&gt;""), AD212, "")))))</f>
        <v>BT-196(BT-5422)-LotsGroup-Language</v>
      </c>
      <c r="AE208" s="90" t="str">
        <f>IF(TMInput!AD208&lt;&gt;"", TMInput!AD208, IF(AND($C208=$C209, AE209&lt;&gt;""), AE209, IF(AND($C208=$C210, AE210&lt;&gt;""), AE210, IF(AND($C208=$C211, AE211&lt;&gt;""), AE211, IF(AND($C208=$C212, AE212&lt;&gt;""), AE212, "")))))</f>
        <v>Language of Unpublished Justification Description of MG-NonPublishedInformation under ND-LotsGroupAwardCriterionNumberFixUnpublish</v>
      </c>
    </row>
    <row r="209">
      <c r="A209" s="85" t="b">
        <f t="shared" si="1"/>
        <v>0</v>
      </c>
      <c r="B209" s="90" t="str">
        <f>IF(AND(TMInput!A209="",$C209&lt;&gt;""),B208,TMInput!A209)</f>
        <v>ND-LotsGroupAwardCriterionNumberFixUnpublish_v1.8+.rml.ttl</v>
      </c>
      <c r="C209" s="90" t="str">
        <f>TMInput!B209</f>
        <v>tedm:MG-NonPublishedInformation-ND-LotsGroupAwardCriterionNumberFixUnpublish</v>
      </c>
      <c r="D209" s="85" t="str">
        <f>IF(TMInput!C209&lt;&gt;"", TMInput!C209, IF(AND($C209=$C210, D210&lt;&gt;""), D210, IF(AND($C209=$C211, D211&lt;&gt;""), D211, IF(AND($C209=$C212, D212&lt;&gt;""), D212, IF(AND($C209=$C213, D213&lt;&gt;""), D213, "")))))</f>
        <v>MG-NonPublishedInformation</v>
      </c>
      <c r="E209" s="90" t="str">
        <f>IF(TMInput!D209&lt;&gt;"",TMInput!D209,IF(AND($C209=$C210, E210&lt;&gt;""),E210, IF(AND($C209=$C211, E211&lt;&gt;""), E211,"")))</f>
        <v/>
      </c>
      <c r="F209" s="90" t="str">
        <f>IF(TMInput!E209&lt;&gt;"",TMInput!E209,IF(AND($C209=$C210, F210&lt;&gt;""),F210, IF(AND($C209=$C211, F211&lt;&gt;""), F211,"")))</f>
        <v/>
      </c>
      <c r="G209" s="85" t="str">
        <f>IF(TMInput!F209&lt;&gt;"",TMInput!F209,IF(AND($C209=$C210, G210&lt;&gt;""),G210, IF(AND($C209=$C211, G211&lt;&gt;""), G211,"")))</f>
        <v/>
      </c>
      <c r="H209" s="87" t="str">
        <f>TMInput!G209</f>
        <v>1.8</v>
      </c>
      <c r="I209" s="87" t="str">
        <f>TMInput!H209</f>
        <v/>
      </c>
      <c r="J209" s="90" t="b">
        <f>IF(TMInput!$A209="",J208,TMInput!I209)</f>
        <v>1</v>
      </c>
      <c r="K209" s="85" t="str">
        <f>IF(TMInput!J209&lt;&gt;"",TMInput!J209,IF(AND($C209=$C210, K210&lt;&gt;""),K210, IF(AND($C209=$C211, K211&lt;&gt;""), K211,"")))</f>
        <v>MG-AwardCriterion-specifiesProcurementCriterion-LotGroup</v>
      </c>
      <c r="L209" s="85" t="str">
        <f>IF(TMInput!K209&lt;&gt;"",TMInput!K209,IF(AND($C209=$C210, L210&lt;&gt;""),L210, IF(AND($C209=$C211, L211&lt;&gt;""), L211,"")))</f>
        <v>ND-LotsGroupAwardFixedCriterionParameter</v>
      </c>
      <c r="M209" s="90" t="str">
        <f>IF(TMInput!L209&lt;&gt;"",TMInput!L209,IF(AND($C209=$C210, M210&lt;&gt;""),M210, IF(AND($C209=$C211, M211&lt;&gt;""), M211,"")))</f>
        <v>ND-LotsGroupAwardCriterionNumberFixUnpublish (concernsMaskedObject)</v>
      </c>
      <c r="N209" s="90" t="str">
        <f>IF(TMInput!M209&lt;&gt;"",TMInput!M209,IF(AND($C209=$C210, N210&lt;&gt;""),N210, IF(AND($C209=$C211, N211&lt;&gt;""), N211,"")))</f>
        <v>Connection from NonPublishedInformation to AwardCriterion under MG-AwardCriterion-specifiesProcurementCriterion-LotGroup_ND-LotsGroupAwardFixedCriterionParameter</v>
      </c>
      <c r="O209" s="90" t="str">
        <f>IF(TMInput!N209&lt;&gt;"",TMInput!N209,IF(AND($C209=$C210, O210&lt;&gt;""),O210, IF(AND($C209=$C211, O211&lt;&gt;""), O211,"")))</f>
        <v>tedm:MG-AwardCriterion-specifiesProcurementCriterion-LotGroup_ND-LotsGroupAwardFixedCriterionParameter</v>
      </c>
      <c r="P209" s="85" t="str">
        <f>IF(TMInput!O209&lt;&gt;"",TMInput!O209,IF(AND($C209=$C210, P210&lt;&gt;""),P210, IF(AND($C209=$C211, P211&lt;&gt;""), P211,"")))</f>
        <v>efac:FieldsPrivacy</v>
      </c>
      <c r="Q209" s="90" t="str">
        <f>IF(TMInput!P209&lt;&gt;"",TMInput!P209,IF(AND($C209=$C210, Q210&lt;&gt;""),Q210, IF(AND($C209=$C211, Q211&lt;&gt;""), Q211,"")))</f>
        <v>..</v>
      </c>
      <c r="R209" s="90" t="str">
        <f>IF(TMInput!Q209&lt;&gt;"", TMInput!Q209, IF(AND(OR($C209&amp;$H209=$C210&amp;$H210, $C209&amp;$I209=$C210&amp;$I210), R210&lt;&gt;""), R210, IF(AND(OR($C209&amp;$H209=$C211&amp;$H211, $C209&amp;$I209=$C211&amp;$I211), R211&lt;&gt;""), R211, IF(AND(OR($C209&amp;$H209=$C212&amp;$H212, $C209&amp;$I209=$C212&amp;$I212), R212&lt;&gt;""), R212, IF(AND(OR($C209&amp;$H209=$C213&amp;$H213, $C209&amp;$I209=$C213&amp;$I213), R213&lt;&gt;""), R213, "")))))</f>
        <v>BT-195(BT-5422)-LotsGroup</v>
      </c>
      <c r="S209" s="90" t="str">
        <f>IF(TMInput!R209&lt;&gt;"", TMInput!R209, IF(AND(OR($C209&amp;$H209=$C210&amp;$H210, $C209&amp;$I209=$C210&amp;$I210), S210&lt;&gt;""), S210, IF(AND(OR($C209&amp;$H209=$C211&amp;$H211, $C209&amp;$I209=$C211&amp;$I211), S211&lt;&gt;""), S211, IF(AND(OR($C209&amp;$H209=$C212&amp;$H212, $C209&amp;$I209=$C212&amp;$I212), S212&lt;&gt;""), S212, IF(AND(OR($C209&amp;$H209=$C213&amp;$H213, $C209&amp;$I209=$C213&amp;$I213), S213&lt;&gt;""), S213, "")))))</f>
        <v>The field BT-195(BT-5422)-LotsGroup, Unpublished Identifier, specifies information to generate the URI of the masked property</v>
      </c>
      <c r="T209" s="90" t="str">
        <f>IF(TMInput!S209&lt;&gt;"", TMInput!S209, IF(AND(OR($C209&amp;$H209=$C210&amp;$H210, $C209&amp;$I209=$C210&amp;$I210), T210&lt;&gt;""), T210, IF(AND(OR($C209&amp;$H209=$C211&amp;$H211, $C209&amp;$I209=$C211&amp;$I211), T211&lt;&gt;""), T211, IF(AND(OR($C209&amp;$H209=$C212&amp;$H212, $C209&amp;$I209=$C212&amp;$I212), T212&lt;&gt;""), T212, IF(AND(OR($C209&amp;$H209=$C213&amp;$H213, $C209&amp;$I209=$C213&amp;$I213), T213&lt;&gt;""), T213, "")))))</f>
        <v>efbc:FieldIdentifierCode/text() = 'awa-cri-fix'</v>
      </c>
      <c r="U209" s="92" t="str">
        <f>IF(TMInput!T209&lt;&gt;"", TMInput!T209, IF(AND($C209=$C210, U210&lt;&gt;""), U210, IF(AND($C209=$C211, U211&lt;&gt;""), U211, IF(AND($C209=$C212, U212&lt;&gt;""), U212, IF(AND($C209=$C213, U213&lt;&gt;""), U213, "")))))</f>
        <v>http://data.europa.eu/a4g/ontology#hasFixedValueType</v>
      </c>
      <c r="V209" s="90" t="str">
        <f>IF(TMInput!U209&lt;&gt;"", TMInput!U209, IF(AND($C209=$C210, V210&lt;&gt;""), V210, IF(AND($C209=$C211, V211&lt;&gt;""), V211, IF(AND($C209=$C212, V212&lt;&gt;""), V212, IF(AND($C209=$C213, V213&lt;&gt;""), V213, "")))))</f>
        <v>BT-197(BT-5422)-LotsGroup</v>
      </c>
      <c r="W209" s="90" t="str">
        <f>IF(TMInput!V209&lt;&gt;"", TMInput!V209, IF(AND($C209=$C210, W210&lt;&gt;""), W210, IF(AND($C209=$C211, W211&lt;&gt;""), W211, IF(AND($C209=$C212, W212&lt;&gt;""), W212, IF(AND($C209=$C213, W213&lt;&gt;""), W213, "")))))</f>
        <v>In BT-197(BT-5422)-LotsGroup, Unpublished Justification Code, we link to the at-voc:non-publication-justification controlled list</v>
      </c>
      <c r="X209" s="90" t="str">
        <f>IF(TMInput!W209&lt;&gt;"", TMInput!W209, IF(AND($C209=$C210, X210&lt;&gt;""), X210, IF(AND($C209=$C211, X211&lt;&gt;""), X211, IF(AND($C209=$C212, X212&lt;&gt;""), X212, IF(AND($C209=$C213, X213&lt;&gt;""), X213, "")))))</f>
        <v>BT-198(BT-5422)-LotsGroup</v>
      </c>
      <c r="Y209" s="90" t="str">
        <f>IF(TMInput!X209&lt;&gt;"", TMInput!X209, IF(AND($C209=$C210, Y210&lt;&gt;""), Y210, IF(AND($C209=$C211, Y211&lt;&gt;""), Y211, IF(AND($C209=$C212, Y212&lt;&gt;""), Y212, IF(AND($C209=$C213, Y213&lt;&gt;""), Y213, "")))))</f>
        <v>Unpublished Accessibility Date (Unpublished Access Date below SDK 1.6)</v>
      </c>
      <c r="Z209" s="90" t="str">
        <f>IF(TMInput!Y209&lt;&gt;"", TMInput!Y209, IF(AND($C209=$C210, Z210&lt;&gt;""), Z210, IF(AND($C209=$C211, Z211&lt;&gt;""), Z211, IF(AND($C209=$C212, Z212&lt;&gt;""), Z212, IF(AND($C209=$C213, Z213&lt;&gt;""), Z213, "")))))</f>
        <v>tedm:MG-langString-hasConfidentialityJustification--NonPublishedInformation-ND-LotsGroupAwardCriterionNumberFixUnpublish</v>
      </c>
      <c r="AA209" s="90" t="str">
        <f>IF(TMInput!Z209&lt;&gt;"", TMInput!Z209, IF(AND($C209=$C210, AA210&lt;&gt;""), AA210, IF(AND($C209=$C211, AA211&lt;&gt;""), AA211, IF(AND($C209=$C212, AA212&lt;&gt;""), AA212, IF(AND($C209=$C213, AA213&lt;&gt;""), AA213, "")))))</f>
        <v/>
      </c>
      <c r="AB209" s="90" t="str">
        <f>IF(TMInput!AA209&lt;&gt;"", TMInput!AA209, IF(AND($C209=$C210, AB210&lt;&gt;""), AB210, IF(AND($C209=$C211, AB211&lt;&gt;""), AB211, IF(AND($C209=$C212, AB212&lt;&gt;""), AB212, IF(AND($C209=$C213, AB213&lt;&gt;""), AB213, "")))))</f>
        <v>BT-196(BT-5422)-LotsGroup</v>
      </c>
      <c r="AC209" s="90" t="str">
        <f>IF(TMInput!AB209&lt;&gt;"", TMInput!AB209, IF(AND($C209=$C210, AC210&lt;&gt;""), AC210, IF(AND($C209=$C211, AC211&lt;&gt;""), AC211, IF(AND($C209=$C212, AC212&lt;&gt;""), AC212, IF(AND($C209=$C213, AC213&lt;&gt;""), AC213, "")))))</f>
        <v>Unpublished Justification Description of MG-NonPublishedInformation under ND-LotsGroupAwardCriterionNumberFixUnpublish</v>
      </c>
      <c r="AD209" s="90" t="str">
        <f>IF(TMInput!AC209&lt;&gt;"", TMInput!AC209, IF(AND($C209=$C210, AD210&lt;&gt;""), AD210, IF(AND($C209=$C211, AD211&lt;&gt;""), AD211, IF(AND($C209=$C212, AD212&lt;&gt;""), AD212, IF(AND($C209=$C213, AD213&lt;&gt;""), AD213, "")))))</f>
        <v>BT-196(BT-5422)-LotsGroup-Language</v>
      </c>
      <c r="AE209" s="90" t="str">
        <f>IF(TMInput!AD209&lt;&gt;"", TMInput!AD209, IF(AND($C209=$C210, AE210&lt;&gt;""), AE210, IF(AND($C209=$C211, AE211&lt;&gt;""), AE211, IF(AND($C209=$C212, AE212&lt;&gt;""), AE212, IF(AND($C209=$C213, AE213&lt;&gt;""), AE213, "")))))</f>
        <v>Language of Unpublished Justification Description of MG-NonPublishedInformation under ND-LotsGroupAwardCriterionNumberFixUnpublish</v>
      </c>
    </row>
    <row r="210">
      <c r="A210" s="85" t="b">
        <f t="shared" si="1"/>
        <v>0</v>
      </c>
      <c r="B210" s="90" t="str">
        <f>IF(AND(TMInput!A210="",$C210&lt;&gt;""),B209,TMInput!A210)</f>
        <v>ND-LotsGroupAwardCriterionNumberFixUnpublish_v1.8+.rml.ttl</v>
      </c>
      <c r="C210" s="90" t="str">
        <f>TMInput!B210</f>
        <v>tedm:MG-NonPublishedInformation-ND-LotsGroupAwardCriterionNumberFixUnpublish</v>
      </c>
      <c r="D210" s="85" t="str">
        <f>IF(TMInput!C210&lt;&gt;"", TMInput!C210, IF(AND($C210=$C211, D211&lt;&gt;""), D211, IF(AND($C210=$C212, D212&lt;&gt;""), D212, IF(AND($C210=$C213, D213&lt;&gt;""), D213, IF(AND($C210=$C214, D214&lt;&gt;""), D214, "")))))</f>
        <v>MG-NonPublishedInformation</v>
      </c>
      <c r="E210" s="90" t="str">
        <f>IF(TMInput!D210&lt;&gt;"",TMInput!D210,IF(AND($C210=$C211, E211&lt;&gt;""),E211, IF(AND($C210=$C212, E212&lt;&gt;""), E212,"")))</f>
        <v/>
      </c>
      <c r="F210" s="90" t="str">
        <f>IF(TMInput!E210&lt;&gt;"",TMInput!E210,IF(AND($C210=$C211, F211&lt;&gt;""),F211, IF(AND($C210=$C212, F212&lt;&gt;""), F212,"")))</f>
        <v/>
      </c>
      <c r="G210" s="85" t="str">
        <f>IF(TMInput!F210&lt;&gt;"",TMInput!F210,IF(AND($C210=$C211, G211&lt;&gt;""),G211, IF(AND($C210=$C212, G212&lt;&gt;""), G212,"")))</f>
        <v/>
      </c>
      <c r="H210" s="87" t="str">
        <f>TMInput!G210</f>
        <v>1.8</v>
      </c>
      <c r="I210" s="87" t="str">
        <f>TMInput!H210</f>
        <v/>
      </c>
      <c r="J210" s="90" t="b">
        <f>IF(TMInput!$A210="",J209,TMInput!I210)</f>
        <v>1</v>
      </c>
      <c r="K210" s="85" t="str">
        <f>IF(TMInput!J210&lt;&gt;"",TMInput!J210,IF(AND($C210=$C211, K211&lt;&gt;""),K211, IF(AND($C210=$C212, K212&lt;&gt;""), K212,"")))</f>
        <v>MG-AwardCriterion-specifiesProcurementCriterion-LotGroup</v>
      </c>
      <c r="L210" s="85" t="str">
        <f>IF(TMInput!K210&lt;&gt;"",TMInput!K210,IF(AND($C210=$C211, L211&lt;&gt;""),L211, IF(AND($C210=$C212, L212&lt;&gt;""), L212,"")))</f>
        <v>ND-LotsGroupAwardFixedCriterionParameter</v>
      </c>
      <c r="M210" s="90" t="str">
        <f>IF(TMInput!L210&lt;&gt;"",TMInput!L210,IF(AND($C210=$C211, M211&lt;&gt;""),M211, IF(AND($C210=$C212, M212&lt;&gt;""), M212,"")))</f>
        <v>ND-LotsGroupAwardCriterionNumberFixUnpublish (concernsMaskedObject)</v>
      </c>
      <c r="N210" s="90" t="str">
        <f>IF(TMInput!M210&lt;&gt;"",TMInput!M210,IF(AND($C210=$C211, N211&lt;&gt;""),N211, IF(AND($C210=$C212, N212&lt;&gt;""), N212,"")))</f>
        <v>Connection from NonPublishedInformation to AwardCriterion under MG-AwardCriterion-specifiesProcurementCriterion-LotGroup_ND-LotsGroupAwardFixedCriterionParameter</v>
      </c>
      <c r="O210" s="90" t="str">
        <f>IF(TMInput!N210&lt;&gt;"",TMInput!N210,IF(AND($C210=$C211, O211&lt;&gt;""),O211, IF(AND($C210=$C212, O212&lt;&gt;""), O212,"")))</f>
        <v>tedm:MG-AwardCriterion-specifiesProcurementCriterion-LotGroup_ND-LotsGroupAwardFixedCriterionParameter</v>
      </c>
      <c r="P210" s="85" t="str">
        <f>IF(TMInput!O210&lt;&gt;"",TMInput!O210,IF(AND($C210=$C211, P211&lt;&gt;""),P211, IF(AND($C210=$C212, P212&lt;&gt;""), P212,"")))</f>
        <v>efac:FieldsPrivacy</v>
      </c>
      <c r="Q210" s="90" t="str">
        <f>IF(TMInput!P210&lt;&gt;"",TMInput!P210,IF(AND($C210=$C211, Q211&lt;&gt;""),Q211, IF(AND($C210=$C212, Q212&lt;&gt;""), Q212,"")))</f>
        <v>..</v>
      </c>
      <c r="R210" s="90" t="str">
        <f>IF(TMInput!Q210&lt;&gt;"", TMInput!Q210, IF(AND(OR($C210&amp;$H210=$C211&amp;$H211, $C210&amp;$I210=$C211&amp;$I211), R211&lt;&gt;""), R211, IF(AND(OR($C210&amp;$H210=$C212&amp;$H212, $C210&amp;$I210=$C212&amp;$I212), R212&lt;&gt;""), R212, IF(AND(OR($C210&amp;$H210=$C213&amp;$H213, $C210&amp;$I210=$C213&amp;$I213), R213&lt;&gt;""), R213, IF(AND(OR($C210&amp;$H210=$C214&amp;$H214, $C210&amp;$I210=$C214&amp;$I214), R214&lt;&gt;""), R214, "")))))</f>
        <v>BT-195(BT-5422)-LotsGroup</v>
      </c>
      <c r="S210" s="90" t="str">
        <f>IF(TMInput!R210&lt;&gt;"", TMInput!R210, IF(AND(OR($C210&amp;$H210=$C211&amp;$H211, $C210&amp;$I210=$C211&amp;$I211), S211&lt;&gt;""), S211, IF(AND(OR($C210&amp;$H210=$C212&amp;$H212, $C210&amp;$I210=$C212&amp;$I212), S212&lt;&gt;""), S212, IF(AND(OR($C210&amp;$H210=$C213&amp;$H213, $C210&amp;$I210=$C213&amp;$I213), S213&lt;&gt;""), S213, IF(AND(OR($C210&amp;$H210=$C214&amp;$H214, $C210&amp;$I210=$C214&amp;$I214), S214&lt;&gt;""), S214, "")))))</f>
        <v>The field BT-195(BT-5422)-LotsGroup, Unpublished Identifier, specifies information to generate the URI of the masked property</v>
      </c>
      <c r="T210" s="90" t="str">
        <f>IF(TMInput!S210&lt;&gt;"", TMInput!S210, IF(AND(OR($C210&amp;$H210=$C211&amp;$H211, $C210&amp;$I210=$C211&amp;$I211), T211&lt;&gt;""), T211, IF(AND(OR($C210&amp;$H210=$C212&amp;$H212, $C210&amp;$I210=$C212&amp;$I212), T212&lt;&gt;""), T212, IF(AND(OR($C210&amp;$H210=$C213&amp;$H213, $C210&amp;$I210=$C213&amp;$I213), T213&lt;&gt;""), T213, IF(AND(OR($C210&amp;$H210=$C214&amp;$H214, $C210&amp;$I210=$C214&amp;$I214), T214&lt;&gt;""), T214, "")))))</f>
        <v>efbc:FieldIdentifierCode/text() = 'awa-cri-fix'</v>
      </c>
      <c r="U210" s="92" t="str">
        <f>IF(TMInput!T210&lt;&gt;"", TMInput!T210, IF(AND($C210=$C211, U211&lt;&gt;""), U211, IF(AND($C210=$C212, U212&lt;&gt;""), U212, IF(AND($C210=$C213, U213&lt;&gt;""), U213, IF(AND($C210=$C214, U214&lt;&gt;""), U214, "")))))</f>
        <v>http://data.europa.eu/a4g/ontology#hasFixedValueType</v>
      </c>
      <c r="V210" s="90" t="str">
        <f>IF(TMInput!U210&lt;&gt;"", TMInput!U210, IF(AND($C210=$C211, V211&lt;&gt;""), V211, IF(AND($C210=$C212, V212&lt;&gt;""), V212, IF(AND($C210=$C213, V213&lt;&gt;""), V213, IF(AND($C210=$C214, V214&lt;&gt;""), V214, "")))))</f>
        <v>BT-197(BT-5422)-LotsGroup</v>
      </c>
      <c r="W210" s="90" t="str">
        <f>IF(TMInput!V210&lt;&gt;"", TMInput!V210, IF(AND($C210=$C211, W211&lt;&gt;""), W211, IF(AND($C210=$C212, W212&lt;&gt;""), W212, IF(AND($C210=$C213, W213&lt;&gt;""), W213, IF(AND($C210=$C214, W214&lt;&gt;""), W214, "")))))</f>
        <v>In BT-197(BT-5422)-LotsGroup, Unpublished Justification Code, we link to the at-voc:non-publication-justification controlled list</v>
      </c>
      <c r="X210" s="90" t="str">
        <f>IF(TMInput!W210&lt;&gt;"", TMInput!W210, IF(AND($C210=$C211, X211&lt;&gt;""), X211, IF(AND($C210=$C212, X212&lt;&gt;""), X212, IF(AND($C210=$C213, X213&lt;&gt;""), X213, IF(AND($C210=$C214, X214&lt;&gt;""), X214, "")))))</f>
        <v>BT-198(BT-5422)-LotsGroup</v>
      </c>
      <c r="Y210" s="90" t="str">
        <f>IF(TMInput!X210&lt;&gt;"", TMInput!X210, IF(AND($C210=$C211, Y211&lt;&gt;""), Y211, IF(AND($C210=$C212, Y212&lt;&gt;""), Y212, IF(AND($C210=$C213, Y213&lt;&gt;""), Y213, IF(AND($C210=$C214, Y214&lt;&gt;""), Y214, "")))))</f>
        <v>Unpublished Accessibility Date (Unpublished Access Date below SDK 1.6)</v>
      </c>
      <c r="Z210" s="90" t="str">
        <f>IF(TMInput!Y210&lt;&gt;"", TMInput!Y210, IF(AND($C210=$C211, Z211&lt;&gt;""), Z211, IF(AND($C210=$C212, Z212&lt;&gt;""), Z212, IF(AND($C210=$C213, Z213&lt;&gt;""), Z213, IF(AND($C210=$C214, Z214&lt;&gt;""), Z214, "")))))</f>
        <v>tedm:MG-langString-hasConfidentialityJustification--NonPublishedInformation-ND-LotsGroupAwardCriterionNumberFixUnpublish</v>
      </c>
      <c r="AA210" s="90" t="str">
        <f>IF(TMInput!Z210&lt;&gt;"", TMInput!Z210, IF(AND($C210=$C211, AA211&lt;&gt;""), AA211, IF(AND($C210=$C212, AA212&lt;&gt;""), AA212, IF(AND($C210=$C213, AA213&lt;&gt;""), AA213, IF(AND($C210=$C214, AA214&lt;&gt;""), AA214, "")))))</f>
        <v/>
      </c>
      <c r="AB210" s="90" t="str">
        <f>IF(TMInput!AA210&lt;&gt;"", TMInput!AA210, IF(AND($C210=$C211, AB211&lt;&gt;""), AB211, IF(AND($C210=$C212, AB212&lt;&gt;""), AB212, IF(AND($C210=$C213, AB213&lt;&gt;""), AB213, IF(AND($C210=$C214, AB214&lt;&gt;""), AB214, "")))))</f>
        <v>BT-196(BT-5422)-LotsGroup</v>
      </c>
      <c r="AC210" s="90" t="str">
        <f>IF(TMInput!AB210&lt;&gt;"", TMInput!AB210, IF(AND($C210=$C211, AC211&lt;&gt;""), AC211, IF(AND($C210=$C212, AC212&lt;&gt;""), AC212, IF(AND($C210=$C213, AC213&lt;&gt;""), AC213, IF(AND($C210=$C214, AC214&lt;&gt;""), AC214, "")))))</f>
        <v>Unpublished Justification Description of MG-NonPublishedInformation under ND-LotsGroupAwardCriterionNumberFixUnpublish</v>
      </c>
      <c r="AD210" s="90" t="str">
        <f>IF(TMInput!AC210&lt;&gt;"", TMInput!AC210, IF(AND($C210=$C211, AD211&lt;&gt;""), AD211, IF(AND($C210=$C212, AD212&lt;&gt;""), AD212, IF(AND($C210=$C213, AD213&lt;&gt;""), AD213, IF(AND($C210=$C214, AD214&lt;&gt;""), AD214, "")))))</f>
        <v>BT-196(BT-5422)-LotsGroup-Language</v>
      </c>
      <c r="AE210" s="90" t="str">
        <f>IF(TMInput!AD210&lt;&gt;"", TMInput!AD210, IF(AND($C210=$C211, AE211&lt;&gt;""), AE211, IF(AND($C210=$C212, AE212&lt;&gt;""), AE212, IF(AND($C210=$C213, AE213&lt;&gt;""), AE213, IF(AND($C210=$C214, AE214&lt;&gt;""), AE214, "")))))</f>
        <v>Language of Unpublished Justification Description of MG-NonPublishedInformation under ND-LotsGroupAwardCriterionNumberFixUnpublish</v>
      </c>
    </row>
    <row r="211">
      <c r="A211" s="85" t="b">
        <f t="shared" si="1"/>
        <v>0</v>
      </c>
      <c r="B211" s="90" t="str">
        <f>IF(AND(TMInput!A211="",$C211&lt;&gt;""),B210,TMInput!A211)</f>
        <v>ND-LotsGroupAwardCriterionNumberFixUnpublish_v1.8+.rml.ttl</v>
      </c>
      <c r="C211" s="90" t="str">
        <f>TMInput!B211</f>
        <v>tedm:MG-NonPublishedInformation-ND-LotsGroupAwardCriterionNumberFixUnpublish</v>
      </c>
      <c r="D211" s="85" t="str">
        <f>IF(TMInput!C211&lt;&gt;"", TMInput!C211, IF(AND($C211=$C212, D212&lt;&gt;""), D212, IF(AND($C211=$C213, D213&lt;&gt;""), D213, IF(AND($C211=$C214, D214&lt;&gt;""), D214, IF(AND($C211=$C215, D215&lt;&gt;""), D215, "")))))</f>
        <v>MG-NonPublishedInformation</v>
      </c>
      <c r="E211" s="90" t="str">
        <f>IF(TMInput!D211&lt;&gt;"",TMInput!D211,IF(AND($C211=$C212, E212&lt;&gt;""),E212, IF(AND($C211=$C213, E213&lt;&gt;""), E213,"")))</f>
        <v/>
      </c>
      <c r="F211" s="90" t="str">
        <f>IF(TMInput!E211&lt;&gt;"",TMInput!E211,IF(AND($C211=$C212, F212&lt;&gt;""),F212, IF(AND($C211=$C213, F213&lt;&gt;""), F213,"")))</f>
        <v/>
      </c>
      <c r="G211" s="85" t="str">
        <f>IF(TMInput!F211&lt;&gt;"",TMInput!F211,IF(AND($C211=$C212, G212&lt;&gt;""),G212, IF(AND($C211=$C213, G213&lt;&gt;""), G213,"")))</f>
        <v/>
      </c>
      <c r="H211" s="87" t="str">
        <f>TMInput!G211</f>
        <v>1.4</v>
      </c>
      <c r="I211" s="87" t="str">
        <f>TMInput!H211</f>
        <v/>
      </c>
      <c r="J211" s="90" t="b">
        <f>IF(TMInput!$A211="",J210,TMInput!I211)</f>
        <v>1</v>
      </c>
      <c r="K211" s="85" t="str">
        <f>IF(TMInput!J211&lt;&gt;"",TMInput!J211,IF(AND($C211=$C212, K212&lt;&gt;""),K212, IF(AND($C211=$C213, K213&lt;&gt;""), K213,"")))</f>
        <v/>
      </c>
      <c r="L211" s="85" t="str">
        <f>IF(TMInput!K211&lt;&gt;"",TMInput!K211,IF(AND($C211=$C212, L212&lt;&gt;""),L212, IF(AND($C211=$C213, L213&lt;&gt;""), L213,"")))</f>
        <v/>
      </c>
      <c r="M211" s="90" t="str">
        <f>IF(TMInput!L211&lt;&gt;"",TMInput!L211,IF(AND($C211=$C212, M212&lt;&gt;""),M212, IF(AND($C211=$C213, M213&lt;&gt;""), M213,"")))</f>
        <v/>
      </c>
      <c r="N211" s="90" t="str">
        <f>IF(TMInput!M211&lt;&gt;"",TMInput!M211,IF(AND($C211=$C212, N212&lt;&gt;""),N212, IF(AND($C211=$C213, N213&lt;&gt;""), N213,"")))</f>
        <v/>
      </c>
      <c r="O211" s="90" t="str">
        <f>IF(TMInput!N211&lt;&gt;"",TMInput!N211,IF(AND($C211=$C212, O212&lt;&gt;""),O212, IF(AND($C211=$C213, O213&lt;&gt;""), O213,"")))</f>
        <v/>
      </c>
      <c r="P211" s="85" t="str">
        <f>IF(TMInput!O211&lt;&gt;"",TMInput!O211,IF(AND($C211=$C212, P212&lt;&gt;""),P212, IF(AND($C211=$C213, P213&lt;&gt;""), P213,"")))</f>
        <v/>
      </c>
      <c r="Q211" s="90" t="str">
        <f>IF(TMInput!P211&lt;&gt;"",TMInput!P211,IF(AND($C211=$C212, Q212&lt;&gt;""),Q212, IF(AND($C211=$C213, Q213&lt;&gt;""), Q213,"")))</f>
        <v/>
      </c>
      <c r="R211" s="90" t="str">
        <f>IF(TMInput!Q211&lt;&gt;"", TMInput!Q211, IF(AND(OR($C211&amp;$H211=$C212&amp;$H212, $C211&amp;$I211=$C212&amp;$I212), R212&lt;&gt;""), R212, IF(AND(OR($C211&amp;$H211=$C213&amp;$H213, $C211&amp;$I211=$C213&amp;$I213), R213&lt;&gt;""), R213, IF(AND(OR($C211&amp;$H211=$C214&amp;$H214, $C211&amp;$I211=$C214&amp;$I214), R214&lt;&gt;""), R214, IF(AND(OR($C211&amp;$H211=$C215&amp;$H215, $C211&amp;$I211=$C215&amp;$I215), R215&lt;&gt;""), R215, "")))))</f>
        <v>BT-195(BT-5422)-LotsGroup</v>
      </c>
      <c r="S211" s="90" t="str">
        <f>IF(TMInput!R211&lt;&gt;"", TMInput!R211, IF(AND(OR($C211&amp;$H211=$C212&amp;$H212, $C211&amp;$I211=$C212&amp;$I212), S212&lt;&gt;""), S212, IF(AND(OR($C211&amp;$H211=$C213&amp;$H213, $C211&amp;$I211=$C213&amp;$I213), S213&lt;&gt;""), S213, IF(AND(OR($C211&amp;$H211=$C214&amp;$H214, $C211&amp;$I211=$C214&amp;$I214), S214&lt;&gt;""), S214, IF(AND(OR($C211&amp;$H211=$C215&amp;$H215, $C211&amp;$I211=$C215&amp;$I215), S215&lt;&gt;""), S215, "")))))</f>
        <v>The field BT-195(BT-5422)-LotsGroup, Unpublished Identifier, specifies information to generate the URI of the masked property</v>
      </c>
      <c r="T211" s="90" t="str">
        <f>IF(TMInput!S211&lt;&gt;"", TMInput!S211, IF(AND(OR($C211&amp;$H211=$C212&amp;$H212, $C211&amp;$I211=$C212&amp;$I212), T212&lt;&gt;""), T212, IF(AND(OR($C211&amp;$H211=$C213&amp;$H213, $C211&amp;$I211=$C213&amp;$I213), T213&lt;&gt;""), T213, IF(AND(OR($C211&amp;$H211=$C214&amp;$H214, $C211&amp;$I211=$C214&amp;$I214), T214&lt;&gt;""), T214, IF(AND(OR($C211&amp;$H211=$C215&amp;$H215, $C211&amp;$I211=$C215&amp;$I215), T215&lt;&gt;""), T215, "")))))</f>
        <v>efbc:FieldIdentifierCode/text() = 'awa-cri-fix'</v>
      </c>
      <c r="U211" s="92" t="str">
        <f>IF(TMInput!T211&lt;&gt;"", TMInput!T211, IF(AND($C211=$C212, U212&lt;&gt;""), U212, IF(AND($C211=$C213, U213&lt;&gt;""), U213, IF(AND($C211=$C214, U214&lt;&gt;""), U214, IF(AND($C211=$C215, U215&lt;&gt;""), U215, "")))))</f>
        <v>http://data.europa.eu/a4g/ontology#hasFixedValueType</v>
      </c>
      <c r="V211" s="90" t="str">
        <f>IF(TMInput!U211&lt;&gt;"", TMInput!U211, IF(AND($C211=$C212, V212&lt;&gt;""), V212, IF(AND($C211=$C213, V213&lt;&gt;""), V213, IF(AND($C211=$C214, V214&lt;&gt;""), V214, IF(AND($C211=$C215, V215&lt;&gt;""), V215, "")))))</f>
        <v>BT-197(BT-5422)-LotsGroup</v>
      </c>
      <c r="W211" s="90" t="str">
        <f>IF(TMInput!V211&lt;&gt;"", TMInput!V211, IF(AND($C211=$C212, W212&lt;&gt;""), W212, IF(AND($C211=$C213, W213&lt;&gt;""), W213, IF(AND($C211=$C214, W214&lt;&gt;""), W214, IF(AND($C211=$C215, W215&lt;&gt;""), W215, "")))))</f>
        <v>In BT-197(BT-5422)-LotsGroup, Unpublished Justification Code, we link to the at-voc:non-publication-justification controlled list</v>
      </c>
      <c r="X211" s="90" t="str">
        <f>IF(TMInput!W211&lt;&gt;"", TMInput!W211, IF(AND($C211=$C212, X212&lt;&gt;""), X212, IF(AND($C211=$C213, X213&lt;&gt;""), X213, IF(AND($C211=$C214, X214&lt;&gt;""), X214, IF(AND($C211=$C215, X215&lt;&gt;""), X215, "")))))</f>
        <v>BT-198(BT-5422)-LotsGroup</v>
      </c>
      <c r="Y211" s="90" t="str">
        <f>IF(TMInput!X211&lt;&gt;"", TMInput!X211, IF(AND($C211=$C212, Y212&lt;&gt;""), Y212, IF(AND($C211=$C213, Y213&lt;&gt;""), Y213, IF(AND($C211=$C214, Y214&lt;&gt;""), Y214, IF(AND($C211=$C215, Y215&lt;&gt;""), Y215, "")))))</f>
        <v>Unpublished Accessibility Date (Unpublished Access Date below SDK 1.6)</v>
      </c>
      <c r="Z211" s="90" t="str">
        <f>IF(TMInput!Y211&lt;&gt;"", TMInput!Y211, IF(AND($C211=$C212, Z212&lt;&gt;""), Z212, IF(AND($C211=$C213, Z213&lt;&gt;""), Z213, IF(AND($C211=$C214, Z214&lt;&gt;""), Z214, IF(AND($C211=$C215, Z215&lt;&gt;""), Z215, "")))))</f>
        <v>tedm:MG-langString-hasConfidentialityJustification--NonPublishedInformation-ND-LotsGroupAwardCriterionNumberFixUnpublish</v>
      </c>
      <c r="AA211" s="90" t="str">
        <f>IF(TMInput!Z211&lt;&gt;"", TMInput!Z211, IF(AND($C211=$C212, AA212&lt;&gt;""), AA212, IF(AND($C211=$C213, AA213&lt;&gt;""), AA213, IF(AND($C211=$C214, AA214&lt;&gt;""), AA214, IF(AND($C211=$C215, AA215&lt;&gt;""), AA215, "")))))</f>
        <v/>
      </c>
      <c r="AB211" s="90" t="str">
        <f>IF(TMInput!AA211&lt;&gt;"", TMInput!AA211, IF(AND($C211=$C212, AB212&lt;&gt;""), AB212, IF(AND($C211=$C213, AB213&lt;&gt;""), AB213, IF(AND($C211=$C214, AB214&lt;&gt;""), AB214, IF(AND($C211=$C215, AB215&lt;&gt;""), AB215, "")))))</f>
        <v>BT-196(BT-5422)-LotsGroup</v>
      </c>
      <c r="AC211" s="90" t="str">
        <f>IF(TMInput!AB211&lt;&gt;"", TMInput!AB211, IF(AND($C211=$C212, AC212&lt;&gt;""), AC212, IF(AND($C211=$C213, AC213&lt;&gt;""), AC213, IF(AND($C211=$C214, AC214&lt;&gt;""), AC214, IF(AND($C211=$C215, AC215&lt;&gt;""), AC215, "")))))</f>
        <v>Unpublished Justification Description of MG-NonPublishedInformation under ND-LotsGroupAwardCriterionNumberFixUnpublish</v>
      </c>
      <c r="AD211" s="90" t="str">
        <f>IF(TMInput!AC211&lt;&gt;"", TMInput!AC211, IF(AND($C211=$C212, AD212&lt;&gt;""), AD212, IF(AND($C211=$C213, AD213&lt;&gt;""), AD213, IF(AND($C211=$C214, AD214&lt;&gt;""), AD214, IF(AND($C211=$C215, AD215&lt;&gt;""), AD215, "")))))</f>
        <v>BT-196(BT-5422)-LotsGroup-Language</v>
      </c>
      <c r="AE211" s="90" t="str">
        <f>IF(TMInput!AD211&lt;&gt;"", TMInput!AD211, IF(AND($C211=$C212, AE212&lt;&gt;""), AE212, IF(AND($C211=$C213, AE213&lt;&gt;""), AE213, IF(AND($C211=$C214, AE214&lt;&gt;""), AE214, IF(AND($C211=$C215, AE215&lt;&gt;""), AE215, "")))))</f>
        <v>Language of Unpublished Justification Description of MG-NonPublishedInformation under ND-LotsGroupAwardCriterionNumberFixUnpublish</v>
      </c>
    </row>
    <row r="212">
      <c r="A212" s="85" t="b">
        <f t="shared" si="1"/>
        <v>0</v>
      </c>
      <c r="B212" s="90" t="str">
        <f>IF(AND(TMInput!A212="",$C212&lt;&gt;""),B211,TMInput!A212)</f>
        <v>ND-LotsGroupAwardCriterionNumberFixUnpublish_v1.8+.rml.ttl</v>
      </c>
      <c r="C212" s="90" t="str">
        <f>TMInput!B212</f>
        <v>tedm:MG-NonPublishedInformation-ND-LotsGroupAwardCriterionNumberFixUnpublish</v>
      </c>
      <c r="D212" s="85" t="str">
        <f>IF(TMInput!C212&lt;&gt;"", TMInput!C212, IF(AND($C212=$C213, D213&lt;&gt;""), D213, IF(AND($C212=$C214, D214&lt;&gt;""), D214, IF(AND($C212=$C215, D215&lt;&gt;""), D215, IF(AND($C212=$C216, D216&lt;&gt;""), D216, "")))))</f>
        <v/>
      </c>
      <c r="E212" s="90" t="str">
        <f>IF(TMInput!D212&lt;&gt;"",TMInput!D212,IF(AND($C212=$C213, E213&lt;&gt;""),E213, IF(AND($C212=$C214, E214&lt;&gt;""), E214,"")))</f>
        <v/>
      </c>
      <c r="F212" s="90" t="str">
        <f>IF(TMInput!E212&lt;&gt;"",TMInput!E212,IF(AND($C212=$C213, F213&lt;&gt;""),F213, IF(AND($C212=$C214, F214&lt;&gt;""), F214,"")))</f>
        <v/>
      </c>
      <c r="G212" s="85" t="str">
        <f>IF(TMInput!F212&lt;&gt;"",TMInput!F212,IF(AND($C212=$C213, G213&lt;&gt;""),G213, IF(AND($C212=$C214, G214&lt;&gt;""), G214,"")))</f>
        <v/>
      </c>
      <c r="H212" s="87" t="str">
        <f>TMInput!G212</f>
        <v>1.4</v>
      </c>
      <c r="I212" s="87" t="str">
        <f>TMInput!H212</f>
        <v/>
      </c>
      <c r="J212" s="90" t="b">
        <f>IF(TMInput!$A212="",J211,TMInput!I212)</f>
        <v>1</v>
      </c>
      <c r="K212" s="85" t="str">
        <f>IF(TMInput!J212&lt;&gt;"",TMInput!J212,IF(AND($C212=$C213, K213&lt;&gt;""),K213, IF(AND($C212=$C214, K214&lt;&gt;""), K214,"")))</f>
        <v/>
      </c>
      <c r="L212" s="85" t="str">
        <f>IF(TMInput!K212&lt;&gt;"",TMInput!K212,IF(AND($C212=$C213, L213&lt;&gt;""),L213, IF(AND($C212=$C214, L214&lt;&gt;""), L214,"")))</f>
        <v/>
      </c>
      <c r="M212" s="90" t="str">
        <f>IF(TMInput!L212&lt;&gt;"",TMInput!L212,IF(AND($C212=$C213, M213&lt;&gt;""),M213, IF(AND($C212=$C214, M214&lt;&gt;""), M214,"")))</f>
        <v/>
      </c>
      <c r="N212" s="90" t="str">
        <f>IF(TMInput!M212&lt;&gt;"",TMInput!M212,IF(AND($C212=$C213, N213&lt;&gt;""),N213, IF(AND($C212=$C214, N214&lt;&gt;""), N214,"")))</f>
        <v/>
      </c>
      <c r="O212" s="90" t="str">
        <f>IF(TMInput!N212&lt;&gt;"",TMInput!N212,IF(AND($C212=$C213, O213&lt;&gt;""),O213, IF(AND($C212=$C214, O214&lt;&gt;""), O214,"")))</f>
        <v/>
      </c>
      <c r="P212" s="85" t="str">
        <f>IF(TMInput!O212&lt;&gt;"",TMInput!O212,IF(AND($C212=$C213, P213&lt;&gt;""),P213, IF(AND($C212=$C214, P214&lt;&gt;""), P214,"")))</f>
        <v/>
      </c>
      <c r="Q212" s="90" t="str">
        <f>IF(TMInput!P212&lt;&gt;"",TMInput!P212,IF(AND($C212=$C213, Q213&lt;&gt;""),Q213, IF(AND($C212=$C214, Q214&lt;&gt;""), Q214,"")))</f>
        <v/>
      </c>
      <c r="R212" s="90" t="str">
        <f>IF(TMInput!Q212&lt;&gt;"", TMInput!Q212, IF(AND(OR($C212&amp;$H212=$C213&amp;$H213, $C212&amp;$I212=$C213&amp;$I213), R213&lt;&gt;""), R213, IF(AND(OR($C212&amp;$H212=$C214&amp;$H214, $C212&amp;$I212=$C214&amp;$I214), R214&lt;&gt;""), R214, IF(AND(OR($C212&amp;$H212=$C215&amp;$H215, $C212&amp;$I212=$C215&amp;$I215), R215&lt;&gt;""), R215, IF(AND(OR($C212&amp;$H212=$C216&amp;$H216, $C212&amp;$I212=$C216&amp;$I216), R216&lt;&gt;""), R216, "")))))</f>
        <v/>
      </c>
      <c r="S212" s="90" t="str">
        <f>IF(TMInput!R212&lt;&gt;"", TMInput!R212, IF(AND(OR($C212&amp;$H212=$C213&amp;$H213, $C212&amp;$I212=$C213&amp;$I213), S213&lt;&gt;""), S213, IF(AND(OR($C212&amp;$H212=$C214&amp;$H214, $C212&amp;$I212=$C214&amp;$I214), S214&lt;&gt;""), S214, IF(AND(OR($C212&amp;$H212=$C215&amp;$H215, $C212&amp;$I212=$C215&amp;$I215), S215&lt;&gt;""), S215, IF(AND(OR($C212&amp;$H212=$C216&amp;$H216, $C212&amp;$I212=$C216&amp;$I216), S216&lt;&gt;""), S216, "")))))</f>
        <v/>
      </c>
      <c r="T212" s="90" t="str">
        <f>IF(TMInput!S212&lt;&gt;"", TMInput!S212, IF(AND(OR($C212&amp;$H212=$C213&amp;$H213, $C212&amp;$I212=$C213&amp;$I213), T213&lt;&gt;""), T213, IF(AND(OR($C212&amp;$H212=$C214&amp;$H214, $C212&amp;$I212=$C214&amp;$I214), T214&lt;&gt;""), T214, IF(AND(OR($C212&amp;$H212=$C215&amp;$H215, $C212&amp;$I212=$C215&amp;$I215), T215&lt;&gt;""), T215, IF(AND(OR($C212&amp;$H212=$C216&amp;$H216, $C212&amp;$I212=$C216&amp;$I216), T216&lt;&gt;""), T216, "")))))</f>
        <v/>
      </c>
      <c r="U212" s="90" t="str">
        <f>IF(TMInput!T212&lt;&gt;"", TMInput!T212, IF(AND($C212=$C213, U213&lt;&gt;""), U213, IF(AND($C212=$C214, U214&lt;&gt;""), U214, IF(AND($C212=$C215, U215&lt;&gt;""), U215, IF(AND($C212=$C216, U216&lt;&gt;""), U216, "")))))</f>
        <v/>
      </c>
      <c r="V212" s="90" t="str">
        <f>IF(TMInput!U212&lt;&gt;"", TMInput!U212, IF(AND($C212=$C213, V213&lt;&gt;""), V213, IF(AND($C212=$C214, V214&lt;&gt;""), V214, IF(AND($C212=$C215, V215&lt;&gt;""), V215, IF(AND($C212=$C216, V216&lt;&gt;""), V216, "")))))</f>
        <v>BT-197(BT-5422)-LotsGroup</v>
      </c>
      <c r="W212" s="90" t="str">
        <f>IF(TMInput!V212&lt;&gt;"", TMInput!V212, IF(AND($C212=$C213, W213&lt;&gt;""), W213, IF(AND($C212=$C214, W214&lt;&gt;""), W214, IF(AND($C212=$C215, W215&lt;&gt;""), W215, IF(AND($C212=$C216, W216&lt;&gt;""), W216, "")))))</f>
        <v>In BT-197(BT-5422)-LotsGroup, Unpublished Justification Code, we link to the at-voc:non-publication-justification controlled list</v>
      </c>
      <c r="X212" s="90" t="str">
        <f>IF(TMInput!W212&lt;&gt;"", TMInput!W212, IF(AND($C212=$C213, X213&lt;&gt;""), X213, IF(AND($C212=$C214, X214&lt;&gt;""), X214, IF(AND($C212=$C215, X215&lt;&gt;""), X215, IF(AND($C212=$C216, X216&lt;&gt;""), X216, "")))))</f>
        <v>BT-198(BT-5422)-LotsGroup</v>
      </c>
      <c r="Y212" s="90" t="str">
        <f>IF(TMInput!X212&lt;&gt;"", TMInput!X212, IF(AND($C212=$C213, Y213&lt;&gt;""), Y213, IF(AND($C212=$C214, Y214&lt;&gt;""), Y214, IF(AND($C212=$C215, Y215&lt;&gt;""), Y215, IF(AND($C212=$C216, Y216&lt;&gt;""), Y216, "")))))</f>
        <v>Unpublished Accessibility Date (Unpublished Access Date below SDK 1.6)</v>
      </c>
      <c r="Z212" s="90" t="str">
        <f>IF(TMInput!Y212&lt;&gt;"", TMInput!Y212, IF(AND($C212=$C213, Z213&lt;&gt;""), Z213, IF(AND($C212=$C214, Z214&lt;&gt;""), Z214, IF(AND($C212=$C215, Z215&lt;&gt;""), Z215, IF(AND($C212=$C216, Z216&lt;&gt;""), Z216, "")))))</f>
        <v>tedm:MG-langString-hasConfidentialityJustification--NonPublishedInformation-ND-LotsGroupAwardCriterionNumberFixUnpublish</v>
      </c>
      <c r="AA212" s="90" t="str">
        <f>IF(TMInput!Z212&lt;&gt;"", TMInput!Z212, IF(AND($C212=$C213, AA213&lt;&gt;""), AA213, IF(AND($C212=$C214, AA214&lt;&gt;""), AA214, IF(AND($C212=$C215, AA215&lt;&gt;""), AA215, IF(AND($C212=$C216, AA216&lt;&gt;""), AA216, "")))))</f>
        <v/>
      </c>
      <c r="AB212" s="90" t="str">
        <f>IF(TMInput!AA212&lt;&gt;"", TMInput!AA212, IF(AND($C212=$C213, AB213&lt;&gt;""), AB213, IF(AND($C212=$C214, AB214&lt;&gt;""), AB214, IF(AND($C212=$C215, AB215&lt;&gt;""), AB215, IF(AND($C212=$C216, AB216&lt;&gt;""), AB216, "")))))</f>
        <v>BT-196(BT-5422)-LotsGroup</v>
      </c>
      <c r="AC212" s="90" t="str">
        <f>IF(TMInput!AB212&lt;&gt;"", TMInput!AB212, IF(AND($C212=$C213, AC213&lt;&gt;""), AC213, IF(AND($C212=$C214, AC214&lt;&gt;""), AC214, IF(AND($C212=$C215, AC215&lt;&gt;""), AC215, IF(AND($C212=$C216, AC216&lt;&gt;""), AC216, "")))))</f>
        <v>Unpublished Justification Description of MG-NonPublishedInformation under ND-LotsGroupAwardCriterionNumberFixUnpublish</v>
      </c>
      <c r="AD212" s="90" t="str">
        <f>IF(TMInput!AC212&lt;&gt;"", TMInput!AC212, IF(AND($C212=$C213, AD213&lt;&gt;""), AD213, IF(AND($C212=$C214, AD214&lt;&gt;""), AD214, IF(AND($C212=$C215, AD215&lt;&gt;""), AD215, IF(AND($C212=$C216, AD216&lt;&gt;""), AD216, "")))))</f>
        <v>BT-196(BT-5422)-LotsGroup-Language</v>
      </c>
      <c r="AE212" s="90" t="str">
        <f>IF(TMInput!AD212&lt;&gt;"", TMInput!AD212, IF(AND($C212=$C213, AE213&lt;&gt;""), AE213, IF(AND($C212=$C214, AE214&lt;&gt;""), AE214, IF(AND($C212=$C215, AE215&lt;&gt;""), AE215, IF(AND($C212=$C216, AE216&lt;&gt;""), AE216, "")))))</f>
        <v>Language of Unpublished Justification Description of MG-NonPublishedInformation under ND-LotsGroupAwardCriterionNumberFixUnpublish</v>
      </c>
    </row>
    <row r="213">
      <c r="A213" s="85" t="b">
        <f t="shared" si="1"/>
        <v>0</v>
      </c>
      <c r="B213" s="90" t="str">
        <f>IF(AND(TMInput!A213="",$C213&lt;&gt;""),B212,TMInput!A213)</f>
        <v>ND-LotsGroupAwardCriterionNumberFixUnpublish_v1.8+.rml.ttl</v>
      </c>
      <c r="C213" s="90" t="str">
        <f>TMInput!B213</f>
        <v>tedm:MG-NonPublishedInformation-ND-LotsGroupAwardCriterionNumberFixUnpublish</v>
      </c>
      <c r="D213" s="85" t="str">
        <f>IF(TMInput!C213&lt;&gt;"", TMInput!C213, IF(AND($C213=$C214, D214&lt;&gt;""), D214, IF(AND($C213=$C215, D215&lt;&gt;""), D215, IF(AND($C213=$C216, D216&lt;&gt;""), D216, IF(AND($C213=$C217, D217&lt;&gt;""), D217, "")))))</f>
        <v/>
      </c>
      <c r="E213" s="90" t="str">
        <f>IF(TMInput!D213&lt;&gt;"",TMInput!D213,IF(AND($C213=$C214, E214&lt;&gt;""),E214, IF(AND($C213=$C215, E215&lt;&gt;""), E215,"")))</f>
        <v/>
      </c>
      <c r="F213" s="90" t="str">
        <f>IF(TMInput!E213&lt;&gt;"",TMInput!E213,IF(AND($C213=$C214, F214&lt;&gt;""),F214, IF(AND($C213=$C215, F215&lt;&gt;""), F215,"")))</f>
        <v/>
      </c>
      <c r="G213" s="85" t="str">
        <f>IF(TMInput!F213&lt;&gt;"",TMInput!F213,IF(AND($C213=$C214, G214&lt;&gt;""),G214, IF(AND($C213=$C215, G215&lt;&gt;""), G215,"")))</f>
        <v/>
      </c>
      <c r="H213" s="87" t="str">
        <f>TMInput!G213</f>
        <v>1.4</v>
      </c>
      <c r="I213" s="87" t="str">
        <f>TMInput!H213</f>
        <v/>
      </c>
      <c r="J213" s="90" t="b">
        <f>IF(TMInput!$A213="",J212,TMInput!I213)</f>
        <v>1</v>
      </c>
      <c r="K213" s="85" t="str">
        <f>IF(TMInput!J213&lt;&gt;"",TMInput!J213,IF(AND($C213=$C214, K214&lt;&gt;""),K214, IF(AND($C213=$C215, K215&lt;&gt;""), K215,"")))</f>
        <v/>
      </c>
      <c r="L213" s="85" t="str">
        <f>IF(TMInput!K213&lt;&gt;"",TMInput!K213,IF(AND($C213=$C214, L214&lt;&gt;""),L214, IF(AND($C213=$C215, L215&lt;&gt;""), L215,"")))</f>
        <v/>
      </c>
      <c r="M213" s="90" t="str">
        <f>IF(TMInput!L213&lt;&gt;"",TMInput!L213,IF(AND($C213=$C214, M214&lt;&gt;""),M214, IF(AND($C213=$C215, M215&lt;&gt;""), M215,"")))</f>
        <v/>
      </c>
      <c r="N213" s="90" t="str">
        <f>IF(TMInput!M213&lt;&gt;"",TMInput!M213,IF(AND($C213=$C214, N214&lt;&gt;""),N214, IF(AND($C213=$C215, N215&lt;&gt;""), N215,"")))</f>
        <v/>
      </c>
      <c r="O213" s="90" t="str">
        <f>IF(TMInput!N213&lt;&gt;"",TMInput!N213,IF(AND($C213=$C214, O214&lt;&gt;""),O214, IF(AND($C213=$C215, O215&lt;&gt;""), O215,"")))</f>
        <v/>
      </c>
      <c r="P213" s="85" t="str">
        <f>IF(TMInput!O213&lt;&gt;"",TMInput!O213,IF(AND($C213=$C214, P214&lt;&gt;""),P214, IF(AND($C213=$C215, P215&lt;&gt;""), P215,"")))</f>
        <v/>
      </c>
      <c r="Q213" s="90" t="str">
        <f>IF(TMInput!P213&lt;&gt;"",TMInput!P213,IF(AND($C213=$C214, Q214&lt;&gt;""),Q214, IF(AND($C213=$C215, Q215&lt;&gt;""), Q215,"")))</f>
        <v/>
      </c>
      <c r="R213" s="90" t="str">
        <f>IF(TMInput!Q213&lt;&gt;"", TMInput!Q213, IF(AND(OR($C213&amp;$H213=$C214&amp;$H214, $C213&amp;$I213=$C214&amp;$I214), R214&lt;&gt;""), R214, IF(AND(OR($C213&amp;$H213=$C215&amp;$H215, $C213&amp;$I213=$C215&amp;$I215), R215&lt;&gt;""), R215, IF(AND(OR($C213&amp;$H213=$C216&amp;$H216, $C213&amp;$I213=$C216&amp;$I216), R216&lt;&gt;""), R216, IF(AND(OR($C213&amp;$H213=$C217&amp;$H217, $C213&amp;$I213=$C217&amp;$I217), R217&lt;&gt;""), R217, "")))))</f>
        <v/>
      </c>
      <c r="S213" s="90" t="str">
        <f>IF(TMInput!R213&lt;&gt;"", TMInput!R213, IF(AND(OR($C213&amp;$H213=$C214&amp;$H214, $C213&amp;$I213=$C214&amp;$I214), S214&lt;&gt;""), S214, IF(AND(OR($C213&amp;$H213=$C215&amp;$H215, $C213&amp;$I213=$C215&amp;$I215), S215&lt;&gt;""), S215, IF(AND(OR($C213&amp;$H213=$C216&amp;$H216, $C213&amp;$I213=$C216&amp;$I216), S216&lt;&gt;""), S216, IF(AND(OR($C213&amp;$H213=$C217&amp;$H217, $C213&amp;$I213=$C217&amp;$I217), S217&lt;&gt;""), S217, "")))))</f>
        <v/>
      </c>
      <c r="T213" s="90" t="str">
        <f>IF(TMInput!S213&lt;&gt;"", TMInput!S213, IF(AND(OR($C213&amp;$H213=$C214&amp;$H214, $C213&amp;$I213=$C214&amp;$I214), T214&lt;&gt;""), T214, IF(AND(OR($C213&amp;$H213=$C215&amp;$H215, $C213&amp;$I213=$C215&amp;$I215), T215&lt;&gt;""), T215, IF(AND(OR($C213&amp;$H213=$C216&amp;$H216, $C213&amp;$I213=$C216&amp;$I216), T216&lt;&gt;""), T216, IF(AND(OR($C213&amp;$H213=$C217&amp;$H217, $C213&amp;$I213=$C217&amp;$I217), T217&lt;&gt;""), T217, "")))))</f>
        <v/>
      </c>
      <c r="U213" s="90" t="str">
        <f>IF(TMInput!T213&lt;&gt;"", TMInput!T213, IF(AND($C213=$C214, U214&lt;&gt;""), U214, IF(AND($C213=$C215, U215&lt;&gt;""), U215, IF(AND($C213=$C216, U216&lt;&gt;""), U216, IF(AND($C213=$C217, U217&lt;&gt;""), U217, "")))))</f>
        <v/>
      </c>
      <c r="V213" s="90" t="str">
        <f>IF(TMInput!U213&lt;&gt;"", TMInput!U213, IF(AND($C213=$C214, V214&lt;&gt;""), V214, IF(AND($C213=$C215, V215&lt;&gt;""), V215, IF(AND($C213=$C216, V216&lt;&gt;""), V216, IF(AND($C213=$C217, V217&lt;&gt;""), V217, "")))))</f>
        <v>BT-197(BT-5422)-LotsGroup</v>
      </c>
      <c r="W213" s="90" t="str">
        <f>IF(TMInput!V213&lt;&gt;"", TMInput!V213, IF(AND($C213=$C214, W214&lt;&gt;""), W214, IF(AND($C213=$C215, W215&lt;&gt;""), W215, IF(AND($C213=$C216, W216&lt;&gt;""), W216, IF(AND($C213=$C217, W217&lt;&gt;""), W217, "")))))</f>
        <v>In BT-197(BT-5422)-LotsGroup, Unpublished Justification Code, we link to the at-voc:non-publication-justification controlled list</v>
      </c>
      <c r="X213" s="90" t="str">
        <f>IF(TMInput!W213&lt;&gt;"", TMInput!W213, IF(AND($C213=$C214, X214&lt;&gt;""), X214, IF(AND($C213=$C215, X215&lt;&gt;""), X215, IF(AND($C213=$C216, X216&lt;&gt;""), X216, IF(AND($C213=$C217, X217&lt;&gt;""), X217, "")))))</f>
        <v>BT-198(BT-5422)-LotsGroup</v>
      </c>
      <c r="Y213" s="90" t="str">
        <f>IF(TMInput!X213&lt;&gt;"", TMInput!X213, IF(AND($C213=$C214, Y214&lt;&gt;""), Y214, IF(AND($C213=$C215, Y215&lt;&gt;""), Y215, IF(AND($C213=$C216, Y216&lt;&gt;""), Y216, IF(AND($C213=$C217, Y217&lt;&gt;""), Y217, "")))))</f>
        <v>Unpublished Accessibility Date (Unpublished Access Date below SDK 1.6)</v>
      </c>
      <c r="Z213" s="90" t="str">
        <f>IF(TMInput!Y213&lt;&gt;"", TMInput!Y213, IF(AND($C213=$C214, Z214&lt;&gt;""), Z214, IF(AND($C213=$C215, Z215&lt;&gt;""), Z215, IF(AND($C213=$C216, Z216&lt;&gt;""), Z216, IF(AND($C213=$C217, Z217&lt;&gt;""), Z217, "")))))</f>
        <v>tedm:MG-langString-hasConfidentialityJustification--NonPublishedInformation-ND-LotsGroupAwardCriterionNumberFixUnpublish</v>
      </c>
      <c r="AA213" s="90" t="str">
        <f>IF(TMInput!Z213&lt;&gt;"", TMInput!Z213, IF(AND($C213=$C214, AA214&lt;&gt;""), AA214, IF(AND($C213=$C215, AA215&lt;&gt;""), AA215, IF(AND($C213=$C216, AA216&lt;&gt;""), AA216, IF(AND($C213=$C217, AA217&lt;&gt;""), AA217, "")))))</f>
        <v/>
      </c>
      <c r="AB213" s="90" t="str">
        <f>IF(TMInput!AA213&lt;&gt;"", TMInput!AA213, IF(AND($C213=$C214, AB214&lt;&gt;""), AB214, IF(AND($C213=$C215, AB215&lt;&gt;""), AB215, IF(AND($C213=$C216, AB216&lt;&gt;""), AB216, IF(AND($C213=$C217, AB217&lt;&gt;""), AB217, "")))))</f>
        <v/>
      </c>
      <c r="AC213" s="90" t="str">
        <f>IF(TMInput!AB213&lt;&gt;"", TMInput!AB213, IF(AND($C213=$C214, AC214&lt;&gt;""), AC214, IF(AND($C213=$C215, AC215&lt;&gt;""), AC215, IF(AND($C213=$C216, AC216&lt;&gt;""), AC216, IF(AND($C213=$C217, AC217&lt;&gt;""), AC217, "")))))</f>
        <v/>
      </c>
      <c r="AD213" s="90" t="str">
        <f>IF(TMInput!AC213&lt;&gt;"", TMInput!AC213, IF(AND($C213=$C214, AD214&lt;&gt;""), AD214, IF(AND($C213=$C215, AD215&lt;&gt;""), AD215, IF(AND($C213=$C216, AD216&lt;&gt;""), AD216, IF(AND($C213=$C217, AD217&lt;&gt;""), AD217, "")))))</f>
        <v/>
      </c>
      <c r="AE213" s="90" t="str">
        <f>IF(TMInput!AD213&lt;&gt;"", TMInput!AD213, IF(AND($C213=$C214, AE214&lt;&gt;""), AE214, IF(AND($C213=$C215, AE215&lt;&gt;""), AE215, IF(AND($C213=$C216, AE216&lt;&gt;""), AE216, IF(AND($C213=$C217, AE217&lt;&gt;""), AE217, "")))))</f>
        <v/>
      </c>
    </row>
    <row r="214">
      <c r="A214" s="85" t="b">
        <f t="shared" si="1"/>
        <v>0</v>
      </c>
      <c r="B214" s="90" t="str">
        <f>IF(AND(TMInput!A214="",$C214&lt;&gt;""),B213,TMInput!A214)</f>
        <v>ND-LotsGroupAwardCriterionNumberFixUnpublish_v1.8+.rml.ttl</v>
      </c>
      <c r="C214" s="90" t="str">
        <f>TMInput!B214</f>
        <v>tedm:MG-NonPublishedInformation-ND-LotsGroupAwardCriterionNumberFixUnpublish</v>
      </c>
      <c r="D214" s="85" t="str">
        <f>IF(TMInput!C214&lt;&gt;"", TMInput!C214, IF(AND($C214=$C215, D215&lt;&gt;""), D215, IF(AND($C214=$C216, D216&lt;&gt;""), D216, IF(AND($C214=$C217, D217&lt;&gt;""), D217, IF(AND($C214=$C218, D218&lt;&gt;""), D218, "")))))</f>
        <v/>
      </c>
      <c r="E214" s="90" t="str">
        <f>IF(TMInput!D214&lt;&gt;"",TMInput!D214,IF(AND($C214=$C215, E215&lt;&gt;""),E215, IF(AND($C214=$C216, E216&lt;&gt;""), E216,"")))</f>
        <v/>
      </c>
      <c r="F214" s="90" t="str">
        <f>IF(TMInput!E214&lt;&gt;"",TMInput!E214,IF(AND($C214=$C215, F215&lt;&gt;""),F215, IF(AND($C214=$C216, F216&lt;&gt;""), F216,"")))</f>
        <v/>
      </c>
      <c r="G214" s="85" t="str">
        <f>IF(TMInput!F214&lt;&gt;"",TMInput!F214,IF(AND($C214=$C215, G215&lt;&gt;""),G215, IF(AND($C214=$C216, G216&lt;&gt;""), G216,"")))</f>
        <v/>
      </c>
      <c r="H214" s="87" t="str">
        <f>TMInput!G214</f>
        <v>1.4</v>
      </c>
      <c r="I214" s="87" t="str">
        <f>TMInput!H214</f>
        <v>1.5</v>
      </c>
      <c r="J214" s="90" t="b">
        <f>IF(TMInput!$A214="",J213,TMInput!I214)</f>
        <v>1</v>
      </c>
      <c r="K214" s="85" t="str">
        <f>IF(TMInput!J214&lt;&gt;"",TMInput!J214,IF(AND($C214=$C215, K215&lt;&gt;""),K215, IF(AND($C214=$C216, K216&lt;&gt;""), K216,"")))</f>
        <v/>
      </c>
      <c r="L214" s="85" t="str">
        <f>IF(TMInput!K214&lt;&gt;"",TMInput!K214,IF(AND($C214=$C215, L215&lt;&gt;""),L215, IF(AND($C214=$C216, L216&lt;&gt;""), L216,"")))</f>
        <v/>
      </c>
      <c r="M214" s="90" t="str">
        <f>IF(TMInput!L214&lt;&gt;"",TMInput!L214,IF(AND($C214=$C215, M215&lt;&gt;""),M215, IF(AND($C214=$C216, M216&lt;&gt;""), M216,"")))</f>
        <v/>
      </c>
      <c r="N214" s="90" t="str">
        <f>IF(TMInput!M214&lt;&gt;"",TMInput!M214,IF(AND($C214=$C215, N215&lt;&gt;""),N215, IF(AND($C214=$C216, N216&lt;&gt;""), N216,"")))</f>
        <v/>
      </c>
      <c r="O214" s="90" t="str">
        <f>IF(TMInput!N214&lt;&gt;"",TMInput!N214,IF(AND($C214=$C215, O215&lt;&gt;""),O215, IF(AND($C214=$C216, O216&lt;&gt;""), O216,"")))</f>
        <v/>
      </c>
      <c r="P214" s="85" t="str">
        <f>IF(TMInput!O214&lt;&gt;"",TMInput!O214,IF(AND($C214=$C215, P215&lt;&gt;""),P215, IF(AND($C214=$C216, P216&lt;&gt;""), P216,"")))</f>
        <v/>
      </c>
      <c r="Q214" s="90" t="str">
        <f>IF(TMInput!P214&lt;&gt;"",TMInput!P214,IF(AND($C214=$C215, Q215&lt;&gt;""),Q215, IF(AND($C214=$C216, Q216&lt;&gt;""), Q216,"")))</f>
        <v/>
      </c>
      <c r="R214" s="90" t="str">
        <f>IF(TMInput!Q214&lt;&gt;"", TMInput!Q214, IF(AND(OR($C214&amp;$H214=$C215&amp;$H215, $C214&amp;$I214=$C215&amp;$I215), R215&lt;&gt;""), R215, IF(AND(OR($C214&amp;$H214=$C216&amp;$H216, $C214&amp;$I214=$C216&amp;$I216), R216&lt;&gt;""), R216, IF(AND(OR($C214&amp;$H214=$C217&amp;$H217, $C214&amp;$I214=$C217&amp;$I217), R217&lt;&gt;""), R217, IF(AND(OR($C214&amp;$H214=$C218&amp;$H218, $C214&amp;$I214=$C218&amp;$I218), R218&lt;&gt;""), R218, "")))))</f>
        <v/>
      </c>
      <c r="S214" s="90" t="str">
        <f>IF(TMInput!R214&lt;&gt;"", TMInput!R214, IF(AND(OR($C214&amp;$H214=$C215&amp;$H215, $C214&amp;$I214=$C215&amp;$I215), S215&lt;&gt;""), S215, IF(AND(OR($C214&amp;$H214=$C216&amp;$H216, $C214&amp;$I214=$C216&amp;$I216), S216&lt;&gt;""), S216, IF(AND(OR($C214&amp;$H214=$C217&amp;$H217, $C214&amp;$I214=$C217&amp;$I217), S217&lt;&gt;""), S217, IF(AND(OR($C214&amp;$H214=$C218&amp;$H218, $C214&amp;$I214=$C218&amp;$I218), S218&lt;&gt;""), S218, "")))))</f>
        <v/>
      </c>
      <c r="T214" s="90" t="str">
        <f>IF(TMInput!S214&lt;&gt;"", TMInput!S214, IF(AND(OR($C214&amp;$H214=$C215&amp;$H215, $C214&amp;$I214=$C215&amp;$I215), T215&lt;&gt;""), T215, IF(AND(OR($C214&amp;$H214=$C216&amp;$H216, $C214&amp;$I214=$C216&amp;$I216), T216&lt;&gt;""), T216, IF(AND(OR($C214&amp;$H214=$C217&amp;$H217, $C214&amp;$I214=$C217&amp;$I217), T217&lt;&gt;""), T217, IF(AND(OR($C214&amp;$H214=$C218&amp;$H218, $C214&amp;$I214=$C218&amp;$I218), T218&lt;&gt;""), T218, "")))))</f>
        <v/>
      </c>
      <c r="U214" s="90" t="str">
        <f>IF(TMInput!T214&lt;&gt;"", TMInput!T214, IF(AND($C214=$C215, U215&lt;&gt;""), U215, IF(AND($C214=$C216, U216&lt;&gt;""), U216, IF(AND($C214=$C217, U217&lt;&gt;""), U217, IF(AND($C214=$C218, U218&lt;&gt;""), U218, "")))))</f>
        <v/>
      </c>
      <c r="V214" s="90" t="str">
        <f>IF(TMInput!U214&lt;&gt;"", TMInput!U214, IF(AND($C214=$C215, V215&lt;&gt;""), V215, IF(AND($C214=$C216, V216&lt;&gt;""), V216, IF(AND($C214=$C217, V217&lt;&gt;""), V217, IF(AND($C214=$C218, V218&lt;&gt;""), V218, "")))))</f>
        <v/>
      </c>
      <c r="W214" s="90" t="str">
        <f>IF(TMInput!V214&lt;&gt;"", TMInput!V214, IF(AND($C214=$C215, W215&lt;&gt;""), W215, IF(AND($C214=$C216, W216&lt;&gt;""), W216, IF(AND($C214=$C217, W217&lt;&gt;""), W217, IF(AND($C214=$C218, W218&lt;&gt;""), W218, "")))))</f>
        <v/>
      </c>
      <c r="X214" s="90" t="str">
        <f>IF(TMInput!W214&lt;&gt;"", TMInput!W214, IF(AND($C214=$C215, X215&lt;&gt;""), X215, IF(AND($C214=$C216, X216&lt;&gt;""), X216, IF(AND($C214=$C217, X217&lt;&gt;""), X217, IF(AND($C214=$C218, X218&lt;&gt;""), X218, "")))))</f>
        <v>BT-198(BT-5422)-LotsGroup</v>
      </c>
      <c r="Y214" s="90" t="str">
        <f>IF(TMInput!X214&lt;&gt;"", TMInput!X214, IF(AND($C214=$C215, Y215&lt;&gt;""), Y215, IF(AND($C214=$C216, Y216&lt;&gt;""), Y216, IF(AND($C214=$C217, Y217&lt;&gt;""), Y217, IF(AND($C214=$C218, Y218&lt;&gt;""), Y218, "")))))</f>
        <v>Unpublished Accessibility Date (Unpublished Access Date below SDK 1.6)</v>
      </c>
      <c r="Z214" s="90" t="str">
        <f>IF(TMInput!Y214&lt;&gt;"", TMInput!Y214, IF(AND($C214=$C215, Z215&lt;&gt;""), Z215, IF(AND($C214=$C216, Z216&lt;&gt;""), Z216, IF(AND($C214=$C217, Z217&lt;&gt;""), Z217, IF(AND($C214=$C218, Z218&lt;&gt;""), Z218, "")))))</f>
        <v>tedm:MG-langString-hasConfidentialityJustification--NonPublishedInformation-ND-LotsGroupAwardCriterionNumberFixUnpublish</v>
      </c>
      <c r="AA214" s="90" t="str">
        <f>IF(TMInput!Z214&lt;&gt;"", TMInput!Z214, IF(AND($C214=$C215, AA215&lt;&gt;""), AA215, IF(AND($C214=$C216, AA216&lt;&gt;""), AA216, IF(AND($C214=$C217, AA217&lt;&gt;""), AA217, IF(AND($C214=$C218, AA218&lt;&gt;""), AA218, "")))))</f>
        <v/>
      </c>
      <c r="AB214" s="90" t="str">
        <f>IF(TMInput!AA214&lt;&gt;"", TMInput!AA214, IF(AND($C214=$C215, AB215&lt;&gt;""), AB215, IF(AND($C214=$C216, AB216&lt;&gt;""), AB216, IF(AND($C214=$C217, AB217&lt;&gt;""), AB217, IF(AND($C214=$C218, AB218&lt;&gt;""), AB218, "")))))</f>
        <v/>
      </c>
      <c r="AC214" s="90" t="str">
        <f>IF(TMInput!AB214&lt;&gt;"", TMInput!AB214, IF(AND($C214=$C215, AC215&lt;&gt;""), AC215, IF(AND($C214=$C216, AC216&lt;&gt;""), AC216, IF(AND($C214=$C217, AC217&lt;&gt;""), AC217, IF(AND($C214=$C218, AC218&lt;&gt;""), AC218, "")))))</f>
        <v/>
      </c>
      <c r="AD214" s="90" t="str">
        <f>IF(TMInput!AC214&lt;&gt;"", TMInput!AC214, IF(AND($C214=$C215, AD215&lt;&gt;""), AD215, IF(AND($C214=$C216, AD216&lt;&gt;""), AD216, IF(AND($C214=$C217, AD217&lt;&gt;""), AD217, IF(AND($C214=$C218, AD218&lt;&gt;""), AD218, "")))))</f>
        <v/>
      </c>
      <c r="AE214" s="90" t="str">
        <f>IF(TMInput!AD214&lt;&gt;"", TMInput!AD214, IF(AND($C214=$C215, AE215&lt;&gt;""), AE215, IF(AND($C214=$C216, AE216&lt;&gt;""), AE216, IF(AND($C214=$C217, AE217&lt;&gt;""), AE217, IF(AND($C214=$C218, AE218&lt;&gt;""), AE218, "")))))</f>
        <v/>
      </c>
    </row>
    <row r="215">
      <c r="A215" s="85" t="b">
        <f t="shared" si="1"/>
        <v>0</v>
      </c>
      <c r="B215" s="90" t="str">
        <f>IF(AND(TMInput!A215="",$C215&lt;&gt;""),B214,TMInput!A215)</f>
        <v>ND-LotsGroupAwardCriterionNumberFixUnpublish_v1.8+.rml.ttl</v>
      </c>
      <c r="C215" s="90" t="str">
        <f>TMInput!B215</f>
        <v>tedm:MG-NonPublishedInformation-ND-LotsGroupAwardCriterionNumberFixUnpublish</v>
      </c>
      <c r="D215" s="85" t="str">
        <f>IF(TMInput!C215&lt;&gt;"", TMInput!C215, IF(AND($C215=$C216, D216&lt;&gt;""), D216, IF(AND($C215=$C217, D217&lt;&gt;""), D217, IF(AND($C215=$C218, D218&lt;&gt;""), D218, IF(AND($C215=$C219, D219&lt;&gt;""), D219, "")))))</f>
        <v/>
      </c>
      <c r="E215" s="90" t="str">
        <f>IF(TMInput!D215&lt;&gt;"",TMInput!D215,IF(AND($C215=$C216, E216&lt;&gt;""),E216, IF(AND($C215=$C217, E217&lt;&gt;""), E217,"")))</f>
        <v/>
      </c>
      <c r="F215" s="90" t="str">
        <f>IF(TMInput!E215&lt;&gt;"",TMInput!E215,IF(AND($C215=$C216, F216&lt;&gt;""),F216, IF(AND($C215=$C217, F217&lt;&gt;""), F217,"")))</f>
        <v/>
      </c>
      <c r="G215" s="85" t="str">
        <f>IF(TMInput!F215&lt;&gt;"",TMInput!F215,IF(AND($C215=$C216, G216&lt;&gt;""),G216, IF(AND($C215=$C217, G217&lt;&gt;""), G217,"")))</f>
        <v/>
      </c>
      <c r="H215" s="87" t="str">
        <f>TMInput!G215</f>
        <v>1.6</v>
      </c>
      <c r="I215" s="87" t="str">
        <f>TMInput!H215</f>
        <v/>
      </c>
      <c r="J215" s="90" t="b">
        <f>IF(TMInput!$A215="",J214,TMInput!I215)</f>
        <v>1</v>
      </c>
      <c r="K215" s="85" t="str">
        <f>IF(TMInput!J215&lt;&gt;"",TMInput!J215,IF(AND($C215=$C216, K216&lt;&gt;""),K216, IF(AND($C215=$C217, K217&lt;&gt;""), K217,"")))</f>
        <v/>
      </c>
      <c r="L215" s="85" t="str">
        <f>IF(TMInput!K215&lt;&gt;"",TMInput!K215,IF(AND($C215=$C216, L216&lt;&gt;""),L216, IF(AND($C215=$C217, L217&lt;&gt;""), L217,"")))</f>
        <v/>
      </c>
      <c r="M215" s="90" t="str">
        <f>IF(TMInput!L215&lt;&gt;"",TMInput!L215,IF(AND($C215=$C216, M216&lt;&gt;""),M216, IF(AND($C215=$C217, M217&lt;&gt;""), M217,"")))</f>
        <v/>
      </c>
      <c r="N215" s="90" t="str">
        <f>IF(TMInput!M215&lt;&gt;"",TMInput!M215,IF(AND($C215=$C216, N216&lt;&gt;""),N216, IF(AND($C215=$C217, N217&lt;&gt;""), N217,"")))</f>
        <v/>
      </c>
      <c r="O215" s="90" t="str">
        <f>IF(TMInput!N215&lt;&gt;"",TMInput!N215,IF(AND($C215=$C216, O216&lt;&gt;""),O216, IF(AND($C215=$C217, O217&lt;&gt;""), O217,"")))</f>
        <v/>
      </c>
      <c r="P215" s="85" t="str">
        <f>IF(TMInput!O215&lt;&gt;"",TMInput!O215,IF(AND($C215=$C216, P216&lt;&gt;""),P216, IF(AND($C215=$C217, P217&lt;&gt;""), P217,"")))</f>
        <v/>
      </c>
      <c r="Q215" s="90" t="str">
        <f>IF(TMInput!P215&lt;&gt;"",TMInput!P215,IF(AND($C215=$C216, Q216&lt;&gt;""),Q216, IF(AND($C215=$C217, Q217&lt;&gt;""), Q217,"")))</f>
        <v/>
      </c>
      <c r="R215" s="90" t="str">
        <f>IF(TMInput!Q215&lt;&gt;"", TMInput!Q215, IF(AND(OR($C215&amp;$H215=$C216&amp;$H216, $C215&amp;$I215=$C216&amp;$I216), R216&lt;&gt;""), R216, IF(AND(OR($C215&amp;$H215=$C217&amp;$H217, $C215&amp;$I215=$C217&amp;$I217), R217&lt;&gt;""), R217, IF(AND(OR($C215&amp;$H215=$C218&amp;$H218, $C215&amp;$I215=$C218&amp;$I218), R218&lt;&gt;""), R218, IF(AND(OR($C215&amp;$H215=$C219&amp;$H219, $C215&amp;$I215=$C219&amp;$I219), R219&lt;&gt;""), R219, "")))))</f>
        <v/>
      </c>
      <c r="S215" s="90" t="str">
        <f>IF(TMInput!R215&lt;&gt;"", TMInput!R215, IF(AND(OR($C215&amp;$H215=$C216&amp;$H216, $C215&amp;$I215=$C216&amp;$I216), S216&lt;&gt;""), S216, IF(AND(OR($C215&amp;$H215=$C217&amp;$H217, $C215&amp;$I215=$C217&amp;$I217), S217&lt;&gt;""), S217, IF(AND(OR($C215&amp;$H215=$C218&amp;$H218, $C215&amp;$I215=$C218&amp;$I218), S218&lt;&gt;""), S218, IF(AND(OR($C215&amp;$H215=$C219&amp;$H219, $C215&amp;$I215=$C219&amp;$I219), S219&lt;&gt;""), S219, "")))))</f>
        <v/>
      </c>
      <c r="T215" s="90" t="str">
        <f>IF(TMInput!S215&lt;&gt;"", TMInput!S215, IF(AND(OR($C215&amp;$H215=$C216&amp;$H216, $C215&amp;$I215=$C216&amp;$I216), T216&lt;&gt;""), T216, IF(AND(OR($C215&amp;$H215=$C217&amp;$H217, $C215&amp;$I215=$C217&amp;$I217), T217&lt;&gt;""), T217, IF(AND(OR($C215&amp;$H215=$C218&amp;$H218, $C215&amp;$I215=$C218&amp;$I218), T218&lt;&gt;""), T218, IF(AND(OR($C215&amp;$H215=$C219&amp;$H219, $C215&amp;$I215=$C219&amp;$I219), T219&lt;&gt;""), T219, "")))))</f>
        <v/>
      </c>
      <c r="U215" s="90" t="str">
        <f>IF(TMInput!T215&lt;&gt;"", TMInput!T215, IF(AND($C215=$C216, U216&lt;&gt;""), U216, IF(AND($C215=$C217, U217&lt;&gt;""), U217, IF(AND($C215=$C218, U218&lt;&gt;""), U218, IF(AND($C215=$C219, U219&lt;&gt;""), U219, "")))))</f>
        <v/>
      </c>
      <c r="V215" s="90" t="str">
        <f>IF(TMInput!U215&lt;&gt;"", TMInput!U215, IF(AND($C215=$C216, V216&lt;&gt;""), V216, IF(AND($C215=$C217, V217&lt;&gt;""), V217, IF(AND($C215=$C218, V218&lt;&gt;""), V218, IF(AND($C215=$C219, V219&lt;&gt;""), V219, "")))))</f>
        <v/>
      </c>
      <c r="W215" s="90" t="str">
        <f>IF(TMInput!V215&lt;&gt;"", TMInput!V215, IF(AND($C215=$C216, W216&lt;&gt;""), W216, IF(AND($C215=$C217, W217&lt;&gt;""), W217, IF(AND($C215=$C218, W218&lt;&gt;""), W218, IF(AND($C215=$C219, W219&lt;&gt;""), W219, "")))))</f>
        <v/>
      </c>
      <c r="X215" s="90" t="str">
        <f>IF(TMInput!W215&lt;&gt;"", TMInput!W215, IF(AND($C215=$C216, X216&lt;&gt;""), X216, IF(AND($C215=$C217, X217&lt;&gt;""), X217, IF(AND($C215=$C218, X218&lt;&gt;""), X218, IF(AND($C215=$C219, X219&lt;&gt;""), X219, "")))))</f>
        <v/>
      </c>
      <c r="Y215" s="90" t="str">
        <f>IF(TMInput!X215&lt;&gt;"", TMInput!X215, IF(AND($C215=$C216, Y216&lt;&gt;""), Y216, IF(AND($C215=$C217, Y217&lt;&gt;""), Y217, IF(AND($C215=$C218, Y218&lt;&gt;""), Y218, IF(AND($C215=$C219, Y219&lt;&gt;""), Y219, "")))))</f>
        <v/>
      </c>
      <c r="Z215" s="90" t="str">
        <f>IF(TMInput!Y215&lt;&gt;"", TMInput!Y215, IF(AND($C215=$C216, Z216&lt;&gt;""), Z216, IF(AND($C215=$C217, Z217&lt;&gt;""), Z217, IF(AND($C215=$C218, Z218&lt;&gt;""), Z218, IF(AND($C215=$C219, Z219&lt;&gt;""), Z219, "")))))</f>
        <v>tedm:MG-langString-hasConfidentialityJustification--NonPublishedInformation-ND-LotsGroupAwardCriterionNumberFixUnpublish</v>
      </c>
      <c r="AA215" s="90" t="str">
        <f>IF(TMInput!Z215&lt;&gt;"", TMInput!Z215, IF(AND($C215=$C216, AA216&lt;&gt;""), AA216, IF(AND($C215=$C217, AA217&lt;&gt;""), AA217, IF(AND($C215=$C218, AA218&lt;&gt;""), AA218, IF(AND($C215=$C219, AA219&lt;&gt;""), AA219, "")))))</f>
        <v/>
      </c>
      <c r="AB215" s="90" t="str">
        <f>IF(TMInput!AA215&lt;&gt;"", TMInput!AA215, IF(AND($C215=$C216, AB216&lt;&gt;""), AB216, IF(AND($C215=$C217, AB217&lt;&gt;""), AB217, IF(AND($C215=$C218, AB218&lt;&gt;""), AB218, IF(AND($C215=$C219, AB219&lt;&gt;""), AB219, "")))))</f>
        <v/>
      </c>
      <c r="AC215" s="90" t="str">
        <f>IF(TMInput!AB215&lt;&gt;"", TMInput!AB215, IF(AND($C215=$C216, AC216&lt;&gt;""), AC216, IF(AND($C215=$C217, AC217&lt;&gt;""), AC217, IF(AND($C215=$C218, AC218&lt;&gt;""), AC218, IF(AND($C215=$C219, AC219&lt;&gt;""), AC219, "")))))</f>
        <v/>
      </c>
      <c r="AD215" s="90" t="str">
        <f>IF(TMInput!AC215&lt;&gt;"", TMInput!AC215, IF(AND($C215=$C216, AD216&lt;&gt;""), AD216, IF(AND($C215=$C217, AD217&lt;&gt;""), AD217, IF(AND($C215=$C218, AD218&lt;&gt;""), AD218, IF(AND($C215=$C219, AD219&lt;&gt;""), AD219, "")))))</f>
        <v/>
      </c>
      <c r="AE215" s="90" t="str">
        <f>IF(TMInput!AD215&lt;&gt;"", TMInput!AD215, IF(AND($C215=$C216, AE216&lt;&gt;""), AE216, IF(AND($C215=$C217, AE217&lt;&gt;""), AE217, IF(AND($C215=$C218, AE218&lt;&gt;""), AE218, IF(AND($C215=$C219, AE219&lt;&gt;""), AE219, "")))))</f>
        <v/>
      </c>
    </row>
    <row r="216">
      <c r="A216" s="85" t="b">
        <f t="shared" si="1"/>
        <v>1</v>
      </c>
      <c r="B216" s="90" t="str">
        <f>IF(AND(TMInput!A216="",$C216&lt;&gt;""),B215,TMInput!A216)</f>
        <v>ND-LotsGroupAwardCriterionThresholdNumberUnpublish.rml.ttl</v>
      </c>
      <c r="C216" s="90" t="str">
        <f>TMInput!B216</f>
        <v>tedm:MG-NonPublishedInformation-ND-LotsGroupAwardCriterionThresholdNumberUnpublish</v>
      </c>
      <c r="D216" s="85" t="str">
        <f>IF(TMInput!C216&lt;&gt;"", TMInput!C216, IF(AND($C216=$C217, D217&lt;&gt;""), D217, IF(AND($C216=$C218, D218&lt;&gt;""), D218, IF(AND($C216=$C219, D219&lt;&gt;""), D219, IF(AND($C216=$C220, D220&lt;&gt;""), D220, "")))))</f>
        <v>MG-NonPublishedInformation</v>
      </c>
      <c r="E216" s="90" t="str">
        <f>IF(TMInput!D216&lt;&gt;"",TMInput!D216,IF(AND($C216=$C217, E217&lt;&gt;""),E217, IF(AND($C216=$C218, E218&lt;&gt;""), E218,"")))</f>
        <v>ND-LotsGroupAwardCriterionThresholdNumberUnpublish</v>
      </c>
      <c r="F216" s="90" t="str">
        <f>IF(TMInput!E216&lt;&gt;"",TMInput!E216,IF(AND($C216=$C217, F217&lt;&gt;""),F217, IF(AND($C216=$C218, F218&lt;&gt;""), F218,"")))</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v>
      </c>
      <c r="G216" s="85" t="str">
        <f>IF(TMInput!F216&lt;&gt;"",TMInput!F216,IF(AND($C216=$C217, G217&lt;&gt;""),G217, IF(AND($C216=$C218, G218&lt;&gt;""), G218,"")))</f>
        <v>efbc:FieldIdentifierCode/text()='awa-cri-num'</v>
      </c>
      <c r="H216" s="87" t="str">
        <f>TMInput!G216</f>
        <v>1.8</v>
      </c>
      <c r="I216" s="87" t="str">
        <f>TMInput!H216</f>
        <v/>
      </c>
      <c r="J216" s="90" t="str">
        <f>IF(TMInput!$A216="",J215,TMInput!I216)</f>
        <v/>
      </c>
      <c r="K216" s="85" t="str">
        <f>IF(TMInput!J216&lt;&gt;"",TMInput!J216,IF(AND($C216=$C217, K217&lt;&gt;""),K217, IF(AND($C216=$C218, K218&lt;&gt;""), K218,"")))</f>
        <v>MG-AwardCriterion-specifiesProcurementCriterion-LotGroup</v>
      </c>
      <c r="L216" s="85" t="str">
        <f>IF(TMInput!K216&lt;&gt;"",TMInput!K216,IF(AND($C216=$C217, L217&lt;&gt;""),L217, IF(AND($C216=$C218, L218&lt;&gt;""), L218,"")))</f>
        <v>ND-LotsGroupAwardThresholdCriterionParameter</v>
      </c>
      <c r="M216" s="90" t="str">
        <f>IF(TMInput!L216&lt;&gt;"",TMInput!L216,IF(AND($C216=$C217, M217&lt;&gt;""),M217, IF(AND($C216=$C218, M218&lt;&gt;""), M218,"")))</f>
        <v>ND-LotsGroupAwardCriterionThresholdNumberUnpublish (concernsMaskedObject)</v>
      </c>
      <c r="N216" s="90" t="str">
        <f>IF(TMInput!M216&lt;&gt;"",TMInput!M216,IF(AND($C216=$C217, N217&lt;&gt;""),N217, IF(AND($C216=$C218, N218&lt;&gt;""), N218,"")))</f>
        <v>Connection from NonPublishedInformation to Constraint under MG-AwardCriterion-specifiesProcurementCriterion-LotGroup_ND-LotsGroupAwardThresholdCriterionParameter</v>
      </c>
      <c r="O216" s="90" t="str">
        <f>IF(TMInput!N216&lt;&gt;"",TMInput!N216,IF(AND($C216=$C217, O217&lt;&gt;""),O217, IF(AND($C216=$C218, O218&lt;&gt;""), O218,"")))</f>
        <v>tedm:MG-AwardCriterion-specifiesProcurementCriterion-LotGroup_ND-LotsGroupAwardThresholdCriterionParameter</v>
      </c>
      <c r="P216" s="85" t="str">
        <f>IF(TMInput!O216&lt;&gt;"",TMInput!O216,IF(AND($C216=$C217, P217&lt;&gt;""),P217, IF(AND($C216=$C218, P218&lt;&gt;""), P218,"")))</f>
        <v>efac:FieldsPrivacy</v>
      </c>
      <c r="Q216" s="90" t="str">
        <f>IF(TMInput!P216&lt;&gt;"",TMInput!P216,IF(AND($C216=$C217, Q217&lt;&gt;""),Q217, IF(AND($C216=$C218, Q218&lt;&gt;""), Q218,"")))</f>
        <v>..</v>
      </c>
      <c r="R216" s="90" t="str">
        <f>IF(TMInput!Q216&lt;&gt;"", TMInput!Q216, IF(AND(OR($C216&amp;$H216=$C217&amp;$H217, $C216&amp;$I216=$C217&amp;$I217), R217&lt;&gt;""), R217, IF(AND(OR($C216&amp;$H216=$C218&amp;$H218, $C216&amp;$I216=$C218&amp;$I218), R218&lt;&gt;""), R218, IF(AND(OR($C216&amp;$H216=$C219&amp;$H219, $C216&amp;$I216=$C219&amp;$I219), R219&lt;&gt;""), R219, IF(AND(OR($C216&amp;$H216=$C220&amp;$H220, $C216&amp;$I216=$C220&amp;$I220), R220&lt;&gt;""), R220, "")))))</f>
        <v>BT-195(BT-541)-LotsGroup-Threshold</v>
      </c>
      <c r="S216" s="90" t="str">
        <f>IF(TMInput!R216&lt;&gt;"", TMInput!R216, IF(AND(OR($C216&amp;$H216=$C217&amp;$H217, $C216&amp;$I216=$C217&amp;$I217), S217&lt;&gt;""), S217, IF(AND(OR($C216&amp;$H216=$C218&amp;$H218, $C216&amp;$I216=$C218&amp;$I218), S218&lt;&gt;""), S218, IF(AND(OR($C216&amp;$H216=$C219&amp;$H219, $C216&amp;$I216=$C219&amp;$I219), S219&lt;&gt;""), S219, IF(AND(OR($C216&amp;$H216=$C220&amp;$H220, $C216&amp;$I216=$C220&amp;$I220), S220&lt;&gt;""), S220, "")))))</f>
        <v>The field BT-195(BT-541)-LotsGroup-Threshold, Unpublished Identifier, specifies information to generate the URI of the masked property</v>
      </c>
      <c r="T216" s="90" t="str">
        <f>IF(TMInput!S216&lt;&gt;"", TMInput!S216, IF(AND(OR($C216&amp;$H216=$C217&amp;$H217, $C216&amp;$I216=$C217&amp;$I217), T217&lt;&gt;""), T217, IF(AND(OR($C216&amp;$H216=$C218&amp;$H218, $C216&amp;$I216=$C218&amp;$I218), T218&lt;&gt;""), T218, IF(AND(OR($C216&amp;$H216=$C219&amp;$H219, $C216&amp;$I216=$C219&amp;$I219), T219&lt;&gt;""), T219, IF(AND(OR($C216&amp;$H216=$C220&amp;$H220, $C216&amp;$I216=$C220&amp;$I220), T220&lt;&gt;""), T220, "")))))</f>
        <v>efbc:FieldIdentifierCode/text() = 'awa-cri-num'</v>
      </c>
      <c r="U216" s="92" t="str">
        <f>IF(TMInput!T216&lt;&gt;"", TMInput!T216, IF(AND($C216=$C217, U217&lt;&gt;""), U217, IF(AND($C216=$C218, U218&lt;&gt;""), U218, IF(AND($C216=$C219, U219&lt;&gt;""), U219, IF(AND($C216=$C220, U220&lt;&gt;""), U220, "")))))</f>
        <v>http://data.europa.eu/a4g/ontology#hasThresholdValue</v>
      </c>
      <c r="V216" s="90" t="str">
        <f>IF(TMInput!U216&lt;&gt;"", TMInput!U216, IF(AND($C216=$C217, V217&lt;&gt;""), V217, IF(AND($C216=$C218, V218&lt;&gt;""), V218, IF(AND($C216=$C219, V219&lt;&gt;""), V219, IF(AND($C216=$C220, V220&lt;&gt;""), V220, "")))))</f>
        <v>BT-197(BT-541)-LotsGroup-Threshold</v>
      </c>
      <c r="W216" s="90" t="str">
        <f>IF(TMInput!V216&lt;&gt;"", TMInput!V216, IF(AND($C216=$C217, W217&lt;&gt;""), W217, IF(AND($C216=$C218, W218&lt;&gt;""), W218, IF(AND($C216=$C219, W219&lt;&gt;""), W219, IF(AND($C216=$C220, W220&lt;&gt;""), W220, "")))))</f>
        <v>In BT-197(BT-541)-LotsGroup-Threshold, Unpublished Justification Code, we link to the at-voc:non-publication-justification controlled list</v>
      </c>
      <c r="X216" s="90" t="str">
        <f>IF(TMInput!W216&lt;&gt;"", TMInput!W216, IF(AND($C216=$C217, X217&lt;&gt;""), X217, IF(AND($C216=$C218, X218&lt;&gt;""), X218, IF(AND($C216=$C219, X219&lt;&gt;""), X219, IF(AND($C216=$C220, X220&lt;&gt;""), X220, "")))))</f>
        <v>BT-198(BT-541)-LotsGroup-Threshold</v>
      </c>
      <c r="Y216" s="90" t="str">
        <f>IF(TMInput!X216&lt;&gt;"", TMInput!X216, IF(AND($C216=$C217, Y217&lt;&gt;""), Y217, IF(AND($C216=$C218, Y218&lt;&gt;""), Y218, IF(AND($C216=$C219, Y219&lt;&gt;""), Y219, IF(AND($C216=$C220, Y220&lt;&gt;""), Y220, "")))))</f>
        <v>Unpublished Access Date</v>
      </c>
      <c r="Z216" s="90" t="str">
        <f>IF(TMInput!Y216&lt;&gt;"", TMInput!Y216, IF(AND($C216=$C217, Z217&lt;&gt;""), Z217, IF(AND($C216=$C218, Z218&lt;&gt;""), Z218, IF(AND($C216=$C219, Z219&lt;&gt;""), Z219, IF(AND($C216=$C220, Z220&lt;&gt;""), Z220, "")))))</f>
        <v>tedm:MG-langString-hasConfidentialityJustification--NonPublishedInformation-ND-LotsGroupAwardCriterionThresholdNumberUnpublish</v>
      </c>
      <c r="AA216" s="90" t="str">
        <f>IF(TMInput!Z216&lt;&gt;"", TMInput!Z216, IF(AND($C216=$C217, AA217&lt;&gt;""), AA217, IF(AND($C216=$C218, AA218&lt;&gt;""), AA218, IF(AND($C216=$C219, AA219&lt;&gt;""), AA219, IF(AND($C216=$C220, AA220&lt;&gt;""), AA220, "")))))</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v>
      </c>
      <c r="AB216" s="90" t="str">
        <f>IF(TMInput!AA216&lt;&gt;"", TMInput!AA216, IF(AND($C216=$C217, AB217&lt;&gt;""), AB217, IF(AND($C216=$C218, AB218&lt;&gt;""), AB218, IF(AND($C216=$C219, AB219&lt;&gt;""), AB219, IF(AND($C216=$C220, AB220&lt;&gt;""), AB220, "")))))</f>
        <v>BT-196(BT-541)-LotsGroup-Threshold</v>
      </c>
      <c r="AC216" s="90" t="str">
        <f>IF(TMInput!AB216&lt;&gt;"", TMInput!AB216, IF(AND($C216=$C217, AC217&lt;&gt;""), AC217, IF(AND($C216=$C218, AC218&lt;&gt;""), AC218, IF(AND($C216=$C219, AC219&lt;&gt;""), AC219, IF(AND($C216=$C220, AC220&lt;&gt;""), AC220, "")))))</f>
        <v>Unpublished Justification Description of MG-NonPublishedInformation under ND-LotsGroupAwardCriterionThresholdNumberUnpublish</v>
      </c>
      <c r="AD216" s="90" t="str">
        <f>IF(TMInput!AC216&lt;&gt;"", TMInput!AC216, IF(AND($C216=$C217, AD217&lt;&gt;""), AD217, IF(AND($C216=$C218, AD218&lt;&gt;""), AD218, IF(AND($C216=$C219, AD219&lt;&gt;""), AD219, IF(AND($C216=$C220, AD220&lt;&gt;""), AD220, "")))))</f>
        <v>BT-196(BT-541)-LotsGroup-Threshold-Language</v>
      </c>
      <c r="AE216" s="90" t="str">
        <f>IF(TMInput!AD216&lt;&gt;"", TMInput!AD216, IF(AND($C216=$C217, AE217&lt;&gt;""), AE217, IF(AND($C216=$C218, AE218&lt;&gt;""), AE218, IF(AND($C216=$C219, AE219&lt;&gt;""), AE219, IF(AND($C216=$C220, AE220&lt;&gt;""), AE220, "")))))</f>
        <v>Language of Unpublished Justification Description of MG-NonPublishedInformation under ND-LotsGroupAwardCriterionThresholdNumberUnpublish</v>
      </c>
    </row>
    <row r="217">
      <c r="A217" s="85" t="b">
        <f t="shared" si="1"/>
        <v>0</v>
      </c>
      <c r="B217" s="90" t="str">
        <f>IF(AND(TMInput!A217="",$C217&lt;&gt;""),B216,TMInput!A217)</f>
        <v>ND-LotsGroupAwardCriterionThresholdNumberUnpublish.rml.ttl</v>
      </c>
      <c r="C217" s="90" t="str">
        <f>TMInput!B217</f>
        <v>tedm:MG-NonPublishedInformation-ND-LotsGroupAwardCriterionThresholdNumberUnpublish</v>
      </c>
      <c r="D217" s="85" t="str">
        <f>IF(TMInput!C217&lt;&gt;"", TMInput!C217, IF(AND($C217=$C218, D218&lt;&gt;""), D218, IF(AND($C217=$C219, D219&lt;&gt;""), D219, IF(AND($C217=$C220, D220&lt;&gt;""), D220, IF(AND($C217=$C221, D221&lt;&gt;""), D221, "")))))</f>
        <v>MG-NonPublishedInformation</v>
      </c>
      <c r="E217" s="90" t="str">
        <f>IF(TMInput!D217&lt;&gt;"",TMInput!D217,IF(AND($C217=$C218, E218&lt;&gt;""),E218, IF(AND($C217=$C219, E219&lt;&gt;""), E219,"")))</f>
        <v/>
      </c>
      <c r="F217" s="90" t="str">
        <f>IF(TMInput!E217&lt;&gt;"",TMInput!E217,IF(AND($C217=$C218, F218&lt;&gt;""),F218, IF(AND($C217=$C219, F219&lt;&gt;""), F219,"")))</f>
        <v/>
      </c>
      <c r="G217" s="85" t="str">
        <f>IF(TMInput!F217&lt;&gt;"",TMInput!F217,IF(AND($C217=$C218, G218&lt;&gt;""),G218, IF(AND($C217=$C219, G219&lt;&gt;""), G219,"")))</f>
        <v/>
      </c>
      <c r="H217" s="87" t="str">
        <f>TMInput!G217</f>
        <v>1.8</v>
      </c>
      <c r="I217" s="87" t="str">
        <f>TMInput!H217</f>
        <v/>
      </c>
      <c r="J217" s="90" t="str">
        <f>IF(TMInput!$A217="",J216,TMInput!I217)</f>
        <v/>
      </c>
      <c r="K217" s="85" t="str">
        <f>IF(TMInput!J217&lt;&gt;"",TMInput!J217,IF(AND($C217=$C218, K218&lt;&gt;""),K218, IF(AND($C217=$C219, K219&lt;&gt;""), K219,"")))</f>
        <v>MG-AwardCriterion-specifiesProcurementCriterion-LotGroup</v>
      </c>
      <c r="L217" s="85" t="str">
        <f>IF(TMInput!K217&lt;&gt;"",TMInput!K217,IF(AND($C217=$C218, L218&lt;&gt;""),L218, IF(AND($C217=$C219, L219&lt;&gt;""), L219,"")))</f>
        <v>ND-LotsGroupAwardThresholdCriterionParameter</v>
      </c>
      <c r="M217" s="90" t="str">
        <f>IF(TMInput!L217&lt;&gt;"",TMInput!L217,IF(AND($C217=$C218, M218&lt;&gt;""),M218, IF(AND($C217=$C219, M219&lt;&gt;""), M219,"")))</f>
        <v>ND-LotsGroupAwardCriterionThresholdNumberUnpublish (concernsMaskedObject)</v>
      </c>
      <c r="N217" s="90" t="str">
        <f>IF(TMInput!M217&lt;&gt;"",TMInput!M217,IF(AND($C217=$C218, N218&lt;&gt;""),N218, IF(AND($C217=$C219, N219&lt;&gt;""), N219,"")))</f>
        <v>Connection from NonPublishedInformation to Constraint under MG-AwardCriterion-specifiesProcurementCriterion-LotGroup_ND-LotsGroupAwardThresholdCriterionParameter</v>
      </c>
      <c r="O217" s="90" t="str">
        <f>IF(TMInput!N217&lt;&gt;"",TMInput!N217,IF(AND($C217=$C218, O218&lt;&gt;""),O218, IF(AND($C217=$C219, O219&lt;&gt;""), O219,"")))</f>
        <v>tedm:MG-AwardCriterion-specifiesProcurementCriterion-LotGroup_ND-LotsGroupAwardThresholdCriterionParameter</v>
      </c>
      <c r="P217" s="85" t="str">
        <f>IF(TMInput!O217&lt;&gt;"",TMInput!O217,IF(AND($C217=$C218, P218&lt;&gt;""),P218, IF(AND($C217=$C219, P219&lt;&gt;""), P219,"")))</f>
        <v>efac:FieldsPrivacy</v>
      </c>
      <c r="Q217" s="90" t="str">
        <f>IF(TMInput!P217&lt;&gt;"",TMInput!P217,IF(AND($C217=$C218, Q218&lt;&gt;""),Q218, IF(AND($C217=$C219, Q219&lt;&gt;""), Q219,"")))</f>
        <v>..</v>
      </c>
      <c r="R217" s="90" t="str">
        <f>IF(TMInput!Q217&lt;&gt;"", TMInput!Q217, IF(AND(OR($C217&amp;$H217=$C218&amp;$H218, $C217&amp;$I217=$C218&amp;$I218), R218&lt;&gt;""), R218, IF(AND(OR($C217&amp;$H217=$C219&amp;$H219, $C217&amp;$I217=$C219&amp;$I219), R219&lt;&gt;""), R219, IF(AND(OR($C217&amp;$H217=$C220&amp;$H220, $C217&amp;$I217=$C220&amp;$I220), R220&lt;&gt;""), R220, IF(AND(OR($C217&amp;$H217=$C221&amp;$H221, $C217&amp;$I217=$C221&amp;$I221), R221&lt;&gt;""), R221, "")))))</f>
        <v>BT-195(BT-541)-LotsGroup-Threshold</v>
      </c>
      <c r="S217" s="90" t="str">
        <f>IF(TMInput!R217&lt;&gt;"", TMInput!R217, IF(AND(OR($C217&amp;$H217=$C218&amp;$H218, $C217&amp;$I217=$C218&amp;$I218), S218&lt;&gt;""), S218, IF(AND(OR($C217&amp;$H217=$C219&amp;$H219, $C217&amp;$I217=$C219&amp;$I219), S219&lt;&gt;""), S219, IF(AND(OR($C217&amp;$H217=$C220&amp;$H220, $C217&amp;$I217=$C220&amp;$I220), S220&lt;&gt;""), S220, IF(AND(OR($C217&amp;$H217=$C221&amp;$H221, $C217&amp;$I217=$C221&amp;$I221), S221&lt;&gt;""), S221, "")))))</f>
        <v>The field BT-195(BT-541)-LotsGroup-Threshold, Unpublished Identifier, specifies information to generate the URI of the masked property</v>
      </c>
      <c r="T217" s="90" t="str">
        <f>IF(TMInput!S217&lt;&gt;"", TMInput!S217, IF(AND(OR($C217&amp;$H217=$C218&amp;$H218, $C217&amp;$I217=$C218&amp;$I218), T218&lt;&gt;""), T218, IF(AND(OR($C217&amp;$H217=$C219&amp;$H219, $C217&amp;$I217=$C219&amp;$I219), T219&lt;&gt;""), T219, IF(AND(OR($C217&amp;$H217=$C220&amp;$H220, $C217&amp;$I217=$C220&amp;$I220), T220&lt;&gt;""), T220, IF(AND(OR($C217&amp;$H217=$C221&amp;$H221, $C217&amp;$I217=$C221&amp;$I221), T221&lt;&gt;""), T221, "")))))</f>
        <v>efbc:FieldIdentifierCode/text() = 'awa-cri-num'</v>
      </c>
      <c r="U217" s="92" t="str">
        <f>IF(TMInput!T217&lt;&gt;"", TMInput!T217, IF(AND($C217=$C218, U218&lt;&gt;""), U218, IF(AND($C217=$C219, U219&lt;&gt;""), U219, IF(AND($C217=$C220, U220&lt;&gt;""), U220, IF(AND($C217=$C221, U221&lt;&gt;""), U221, "")))))</f>
        <v>http://data.europa.eu/a4g/ontology#hasThresholdValue</v>
      </c>
      <c r="V217" s="90" t="str">
        <f>IF(TMInput!U217&lt;&gt;"", TMInput!U217, IF(AND($C217=$C218, V218&lt;&gt;""), V218, IF(AND($C217=$C219, V219&lt;&gt;""), V219, IF(AND($C217=$C220, V220&lt;&gt;""), V220, IF(AND($C217=$C221, V221&lt;&gt;""), V221, "")))))</f>
        <v>BT-197(BT-541)-LotsGroup-Threshold</v>
      </c>
      <c r="W217" s="90" t="str">
        <f>IF(TMInput!V217&lt;&gt;"", TMInput!V217, IF(AND($C217=$C218, W218&lt;&gt;""), W218, IF(AND($C217=$C219, W219&lt;&gt;""), W219, IF(AND($C217=$C220, W220&lt;&gt;""), W220, IF(AND($C217=$C221, W221&lt;&gt;""), W221, "")))))</f>
        <v>In BT-197(BT-541)-LotsGroup-Threshold, Unpublished Justification Code, we link to the at-voc:non-publication-justification controlled list</v>
      </c>
      <c r="X217" s="90" t="str">
        <f>IF(TMInput!W217&lt;&gt;"", TMInput!W217, IF(AND($C217=$C218, X218&lt;&gt;""), X218, IF(AND($C217=$C219, X219&lt;&gt;""), X219, IF(AND($C217=$C220, X220&lt;&gt;""), X220, IF(AND($C217=$C221, X221&lt;&gt;""), X221, "")))))</f>
        <v>BT-198(BT-541)-LotsGroup-Threshold</v>
      </c>
      <c r="Y217" s="90" t="str">
        <f>IF(TMInput!X217&lt;&gt;"", TMInput!X217, IF(AND($C217=$C218, Y218&lt;&gt;""), Y218, IF(AND($C217=$C219, Y219&lt;&gt;""), Y219, IF(AND($C217=$C220, Y220&lt;&gt;""), Y220, IF(AND($C217=$C221, Y221&lt;&gt;""), Y221, "")))))</f>
        <v>Unpublished Access Date</v>
      </c>
      <c r="Z217" s="90" t="str">
        <f>IF(TMInput!Y217&lt;&gt;"", TMInput!Y217, IF(AND($C217=$C218, Z218&lt;&gt;""), Z218, IF(AND($C217=$C219, Z219&lt;&gt;""), Z219, IF(AND($C217=$C220, Z220&lt;&gt;""), Z220, IF(AND($C217=$C221, Z221&lt;&gt;""), Z221, "")))))</f>
        <v>tedm:MG-langString-hasConfidentialityJustification--NonPublishedInformation-ND-LotsGroupAwardCriterionThresholdNumberUnpublish</v>
      </c>
      <c r="AA217" s="90" t="str">
        <f>IF(TMInput!Z217&lt;&gt;"", TMInput!Z217, IF(AND($C217=$C218, AA218&lt;&gt;""), AA218, IF(AND($C217=$C219, AA219&lt;&gt;""), AA219, IF(AND($C217=$C220, AA220&lt;&gt;""), AA220, IF(AND($C217=$C221, AA221&lt;&gt;""), AA221, "")))))</f>
        <v/>
      </c>
      <c r="AB217" s="90" t="str">
        <f>IF(TMInput!AA217&lt;&gt;"", TMInput!AA217, IF(AND($C217=$C218, AB218&lt;&gt;""), AB218, IF(AND($C217=$C219, AB219&lt;&gt;""), AB219, IF(AND($C217=$C220, AB220&lt;&gt;""), AB220, IF(AND($C217=$C221, AB221&lt;&gt;""), AB221, "")))))</f>
        <v>BT-196(BT-541)-LotsGroup-Threshold</v>
      </c>
      <c r="AC217" s="90" t="str">
        <f>IF(TMInput!AB217&lt;&gt;"", TMInput!AB217, IF(AND($C217=$C218, AC218&lt;&gt;""), AC218, IF(AND($C217=$C219, AC219&lt;&gt;""), AC219, IF(AND($C217=$C220, AC220&lt;&gt;""), AC220, IF(AND($C217=$C221, AC221&lt;&gt;""), AC221, "")))))</f>
        <v>Unpublished Justification Description of MG-NonPublishedInformation under ND-LotsGroupAwardCriterionThresholdNumberUnpublish</v>
      </c>
      <c r="AD217" s="90" t="str">
        <f>IF(TMInput!AC217&lt;&gt;"", TMInput!AC217, IF(AND($C217=$C218, AD218&lt;&gt;""), AD218, IF(AND($C217=$C219, AD219&lt;&gt;""), AD219, IF(AND($C217=$C220, AD220&lt;&gt;""), AD220, IF(AND($C217=$C221, AD221&lt;&gt;""), AD221, "")))))</f>
        <v>BT-196(BT-541)-LotsGroup-Threshold-Language</v>
      </c>
      <c r="AE217" s="90" t="str">
        <f>IF(TMInput!AD217&lt;&gt;"", TMInput!AD217, IF(AND($C217=$C218, AE218&lt;&gt;""), AE218, IF(AND($C217=$C219, AE219&lt;&gt;""), AE219, IF(AND($C217=$C220, AE220&lt;&gt;""), AE220, IF(AND($C217=$C221, AE221&lt;&gt;""), AE221, "")))))</f>
        <v>Language of Unpublished Justification Description of MG-NonPublishedInformation under ND-LotsGroupAwardCriterionThresholdNumberUnpublish</v>
      </c>
    </row>
    <row r="218">
      <c r="A218" s="85" t="b">
        <f t="shared" si="1"/>
        <v>0</v>
      </c>
      <c r="B218" s="90" t="str">
        <f>IF(AND(TMInput!A218="",$C218&lt;&gt;""),B217,TMInput!A218)</f>
        <v>ND-LotsGroupAwardCriterionThresholdNumberUnpublish.rml.ttl</v>
      </c>
      <c r="C218" s="90" t="str">
        <f>TMInput!B218</f>
        <v>tedm:MG-NonPublishedInformation-ND-LotsGroupAwardCriterionThresholdNumberUnpublish</v>
      </c>
      <c r="D218" s="85" t="str">
        <f>IF(TMInput!C218&lt;&gt;"", TMInput!C218, IF(AND($C218=$C219, D219&lt;&gt;""), D219, IF(AND($C218=$C220, D220&lt;&gt;""), D220, IF(AND($C218=$C221, D221&lt;&gt;""), D221, IF(AND($C218=$C222, D222&lt;&gt;""), D222, "")))))</f>
        <v>MG-NonPublishedInformation</v>
      </c>
      <c r="E218" s="90" t="str">
        <f>IF(TMInput!D218&lt;&gt;"",TMInput!D218,IF(AND($C218=$C219, E219&lt;&gt;""),E219, IF(AND($C218=$C220, E220&lt;&gt;""), E220,"")))</f>
        <v/>
      </c>
      <c r="F218" s="90" t="str">
        <f>IF(TMInput!E218&lt;&gt;"",TMInput!E218,IF(AND($C218=$C219, F219&lt;&gt;""),F219, IF(AND($C218=$C220, F220&lt;&gt;""), F220,"")))</f>
        <v/>
      </c>
      <c r="G218" s="85" t="str">
        <f>IF(TMInput!F218&lt;&gt;"",TMInput!F218,IF(AND($C218=$C219, G219&lt;&gt;""),G219, IF(AND($C218=$C220, G220&lt;&gt;""), G220,"")))</f>
        <v/>
      </c>
      <c r="H218" s="87" t="str">
        <f>TMInput!G218</f>
        <v>1.8</v>
      </c>
      <c r="I218" s="87" t="str">
        <f>TMInput!H218</f>
        <v/>
      </c>
      <c r="J218" s="90" t="str">
        <f>IF(TMInput!$A218="",J217,TMInput!I218)</f>
        <v/>
      </c>
      <c r="K218" s="85" t="str">
        <f>IF(TMInput!J218&lt;&gt;"",TMInput!J218,IF(AND($C218=$C219, K219&lt;&gt;""),K219, IF(AND($C218=$C220, K220&lt;&gt;""), K220,"")))</f>
        <v>MG-AwardCriterion-specifiesProcurementCriterion-LotGroup</v>
      </c>
      <c r="L218" s="85" t="str">
        <f>IF(TMInput!K218&lt;&gt;"",TMInput!K218,IF(AND($C218=$C219, L219&lt;&gt;""),L219, IF(AND($C218=$C220, L220&lt;&gt;""), L220,"")))</f>
        <v>ND-LotsGroupAwardThresholdCriterionParameter</v>
      </c>
      <c r="M218" s="90" t="str">
        <f>IF(TMInput!L218&lt;&gt;"",TMInput!L218,IF(AND($C218=$C219, M219&lt;&gt;""),M219, IF(AND($C218=$C220, M220&lt;&gt;""), M220,"")))</f>
        <v>ND-LotsGroupAwardCriterionThresholdNumberUnpublish (concernsMaskedObject)</v>
      </c>
      <c r="N218" s="90" t="str">
        <f>IF(TMInput!M218&lt;&gt;"",TMInput!M218,IF(AND($C218=$C219, N219&lt;&gt;""),N219, IF(AND($C218=$C220, N220&lt;&gt;""), N220,"")))</f>
        <v>Connection from NonPublishedInformation to Constraint under MG-AwardCriterion-specifiesProcurementCriterion-LotGroup_ND-LotsGroupAwardThresholdCriterionParameter</v>
      </c>
      <c r="O218" s="90" t="str">
        <f>IF(TMInput!N218&lt;&gt;"",TMInput!N218,IF(AND($C218=$C219, O219&lt;&gt;""),O219, IF(AND($C218=$C220, O220&lt;&gt;""), O220,"")))</f>
        <v>tedm:MG-AwardCriterion-specifiesProcurementCriterion-LotGroup_ND-LotsGroupAwardThresholdCriterionParameter</v>
      </c>
      <c r="P218" s="85" t="str">
        <f>IF(TMInput!O218&lt;&gt;"",TMInput!O218,IF(AND($C218=$C219, P219&lt;&gt;""),P219, IF(AND($C218=$C220, P220&lt;&gt;""), P220,"")))</f>
        <v>efac:FieldsPrivacy</v>
      </c>
      <c r="Q218" s="90" t="str">
        <f>IF(TMInput!P218&lt;&gt;"",TMInput!P218,IF(AND($C218=$C219, Q219&lt;&gt;""),Q219, IF(AND($C218=$C220, Q220&lt;&gt;""), Q220,"")))</f>
        <v>..</v>
      </c>
      <c r="R218" s="90" t="str">
        <f>IF(TMInput!Q218&lt;&gt;"", TMInput!Q218, IF(AND(OR($C218&amp;$H218=$C219&amp;$H219, $C218&amp;$I218=$C219&amp;$I219), R219&lt;&gt;""), R219, IF(AND(OR($C218&amp;$H218=$C220&amp;$H220, $C218&amp;$I218=$C220&amp;$I220), R220&lt;&gt;""), R220, IF(AND(OR($C218&amp;$H218=$C221&amp;$H221, $C218&amp;$I218=$C221&amp;$I221), R221&lt;&gt;""), R221, IF(AND(OR($C218&amp;$H218=$C222&amp;$H222, $C218&amp;$I218=$C222&amp;$I222), R222&lt;&gt;""), R222, "")))))</f>
        <v>BT-195(BT-541)-LotsGroup-Threshold</v>
      </c>
      <c r="S218" s="90" t="str">
        <f>IF(TMInput!R218&lt;&gt;"", TMInput!R218, IF(AND(OR($C218&amp;$H218=$C219&amp;$H219, $C218&amp;$I218=$C219&amp;$I219), S219&lt;&gt;""), S219, IF(AND(OR($C218&amp;$H218=$C220&amp;$H220, $C218&amp;$I218=$C220&amp;$I220), S220&lt;&gt;""), S220, IF(AND(OR($C218&amp;$H218=$C221&amp;$H221, $C218&amp;$I218=$C221&amp;$I221), S221&lt;&gt;""), S221, IF(AND(OR($C218&amp;$H218=$C222&amp;$H222, $C218&amp;$I218=$C222&amp;$I222), S222&lt;&gt;""), S222, "")))))</f>
        <v>The field BT-195(BT-541)-LotsGroup-Threshold, Unpublished Identifier, specifies information to generate the URI of the masked property</v>
      </c>
      <c r="T218" s="90" t="str">
        <f>IF(TMInput!S218&lt;&gt;"", TMInput!S218, IF(AND(OR($C218&amp;$H218=$C219&amp;$H219, $C218&amp;$I218=$C219&amp;$I219), T219&lt;&gt;""), T219, IF(AND(OR($C218&amp;$H218=$C220&amp;$H220, $C218&amp;$I218=$C220&amp;$I220), T220&lt;&gt;""), T220, IF(AND(OR($C218&amp;$H218=$C221&amp;$H221, $C218&amp;$I218=$C221&amp;$I221), T221&lt;&gt;""), T221, IF(AND(OR($C218&amp;$H218=$C222&amp;$H222, $C218&amp;$I218=$C222&amp;$I222), T222&lt;&gt;""), T222, "")))))</f>
        <v>efbc:FieldIdentifierCode/text() = 'awa-cri-num'</v>
      </c>
      <c r="U218" s="92" t="str">
        <f>IF(TMInput!T218&lt;&gt;"", TMInput!T218, IF(AND($C218=$C219, U219&lt;&gt;""), U219, IF(AND($C218=$C220, U220&lt;&gt;""), U220, IF(AND($C218=$C221, U221&lt;&gt;""), U221, IF(AND($C218=$C222, U222&lt;&gt;""), U222, "")))))</f>
        <v>http://data.europa.eu/a4g/ontology#hasThresholdValue</v>
      </c>
      <c r="V218" s="90" t="str">
        <f>IF(TMInput!U218&lt;&gt;"", TMInput!U218, IF(AND($C218=$C219, V219&lt;&gt;""), V219, IF(AND($C218=$C220, V220&lt;&gt;""), V220, IF(AND($C218=$C221, V221&lt;&gt;""), V221, IF(AND($C218=$C222, V222&lt;&gt;""), V222, "")))))</f>
        <v>BT-197(BT-541)-LotsGroup-Threshold</v>
      </c>
      <c r="W218" s="90" t="str">
        <f>IF(TMInput!V218&lt;&gt;"", TMInput!V218, IF(AND($C218=$C219, W219&lt;&gt;""), W219, IF(AND($C218=$C220, W220&lt;&gt;""), W220, IF(AND($C218=$C221, W221&lt;&gt;""), W221, IF(AND($C218=$C222, W222&lt;&gt;""), W222, "")))))</f>
        <v>In BT-197(BT-541)-LotsGroup-Threshold, Unpublished Justification Code, we link to the at-voc:non-publication-justification controlled list</v>
      </c>
      <c r="X218" s="90" t="str">
        <f>IF(TMInput!W218&lt;&gt;"", TMInput!W218, IF(AND($C218=$C219, X219&lt;&gt;""), X219, IF(AND($C218=$C220, X220&lt;&gt;""), X220, IF(AND($C218=$C221, X221&lt;&gt;""), X221, IF(AND($C218=$C222, X222&lt;&gt;""), X222, "")))))</f>
        <v>BT-198(BT-541)-LotsGroup-Threshold</v>
      </c>
      <c r="Y218" s="90" t="str">
        <f>IF(TMInput!X218&lt;&gt;"", TMInput!X218, IF(AND($C218=$C219, Y219&lt;&gt;""), Y219, IF(AND($C218=$C220, Y220&lt;&gt;""), Y220, IF(AND($C218=$C221, Y221&lt;&gt;""), Y221, IF(AND($C218=$C222, Y222&lt;&gt;""), Y222, "")))))</f>
        <v>Unpublished Access Date</v>
      </c>
      <c r="Z218" s="90" t="str">
        <f>IF(TMInput!Y218&lt;&gt;"", TMInput!Y218, IF(AND($C218=$C219, Z219&lt;&gt;""), Z219, IF(AND($C218=$C220, Z220&lt;&gt;""), Z220, IF(AND($C218=$C221, Z221&lt;&gt;""), Z221, IF(AND($C218=$C222, Z222&lt;&gt;""), Z222, "")))))</f>
        <v>tedm:MG-langString-hasConfidentialityJustification--NonPublishedInformation-ND-LotsGroupAwardCriterionThresholdNumberUnpublish</v>
      </c>
      <c r="AA218" s="90" t="str">
        <f>IF(TMInput!Z218&lt;&gt;"", TMInput!Z218, IF(AND($C218=$C219, AA219&lt;&gt;""), AA219, IF(AND($C218=$C220, AA220&lt;&gt;""), AA220, IF(AND($C218=$C221, AA221&lt;&gt;""), AA221, IF(AND($C218=$C222, AA222&lt;&gt;""), AA222, "")))))</f>
        <v/>
      </c>
      <c r="AB218" s="90" t="str">
        <f>IF(TMInput!AA218&lt;&gt;"", TMInput!AA218, IF(AND($C218=$C219, AB219&lt;&gt;""), AB219, IF(AND($C218=$C220, AB220&lt;&gt;""), AB220, IF(AND($C218=$C221, AB221&lt;&gt;""), AB221, IF(AND($C218=$C222, AB222&lt;&gt;""), AB222, "")))))</f>
        <v>BT-196(BT-541)-LotsGroup-Threshold</v>
      </c>
      <c r="AC218" s="90" t="str">
        <f>IF(TMInput!AB218&lt;&gt;"", TMInput!AB218, IF(AND($C218=$C219, AC219&lt;&gt;""), AC219, IF(AND($C218=$C220, AC220&lt;&gt;""), AC220, IF(AND($C218=$C221, AC221&lt;&gt;""), AC221, IF(AND($C218=$C222, AC222&lt;&gt;""), AC222, "")))))</f>
        <v>Unpublished Justification Description of MG-NonPublishedInformation under ND-LotsGroupAwardCriterionThresholdNumberUnpublish</v>
      </c>
      <c r="AD218" s="90" t="str">
        <f>IF(TMInput!AC218&lt;&gt;"", TMInput!AC218, IF(AND($C218=$C219, AD219&lt;&gt;""), AD219, IF(AND($C218=$C220, AD220&lt;&gt;""), AD220, IF(AND($C218=$C221, AD221&lt;&gt;""), AD221, IF(AND($C218=$C222, AD222&lt;&gt;""), AD222, "")))))</f>
        <v>BT-196(BT-541)-LotsGroup-Threshold-Language</v>
      </c>
      <c r="AE218" s="90" t="str">
        <f>IF(TMInput!AD218&lt;&gt;"", TMInput!AD218, IF(AND($C218=$C219, AE219&lt;&gt;""), AE219, IF(AND($C218=$C220, AE220&lt;&gt;""), AE220, IF(AND($C218=$C221, AE221&lt;&gt;""), AE221, IF(AND($C218=$C222, AE222&lt;&gt;""), AE222, "")))))</f>
        <v>Language of Unpublished Justification Description of MG-NonPublishedInformation under ND-LotsGroupAwardCriterionThresholdNumberUnpublish</v>
      </c>
    </row>
    <row r="219">
      <c r="A219" s="85" t="b">
        <f t="shared" si="1"/>
        <v>0</v>
      </c>
      <c r="B219" s="90" t="str">
        <f>IF(AND(TMInput!A219="",$C219&lt;&gt;""),B218,TMInput!A219)</f>
        <v>ND-LotsGroupAwardCriterionThresholdNumberUnpublish.rml.ttl</v>
      </c>
      <c r="C219" s="90" t="str">
        <f>TMInput!B219</f>
        <v>tedm:MG-NonPublishedInformation-ND-LotsGroupAwardCriterionThresholdNumberUnpublish</v>
      </c>
      <c r="D219" s="85" t="str">
        <f>IF(TMInput!C219&lt;&gt;"", TMInput!C219, IF(AND($C219=$C220, D220&lt;&gt;""), D220, IF(AND($C219=$C221, D221&lt;&gt;""), D221, IF(AND($C219=$C222, D222&lt;&gt;""), D222, IF(AND($C219=$C223, D223&lt;&gt;""), D223, "")))))</f>
        <v>MG-NonPublishedInformation</v>
      </c>
      <c r="E219" s="90" t="str">
        <f>IF(TMInput!D219&lt;&gt;"",TMInput!D219,IF(AND($C219=$C220, E220&lt;&gt;""),E220, IF(AND($C219=$C221, E221&lt;&gt;""), E221,"")))</f>
        <v/>
      </c>
      <c r="F219" s="90" t="str">
        <f>IF(TMInput!E219&lt;&gt;"",TMInput!E219,IF(AND($C219=$C220, F220&lt;&gt;""),F220, IF(AND($C219=$C221, F221&lt;&gt;""), F221,"")))</f>
        <v/>
      </c>
      <c r="G219" s="85" t="str">
        <f>IF(TMInput!F219&lt;&gt;"",TMInput!F219,IF(AND($C219=$C220, G220&lt;&gt;""),G220, IF(AND($C219=$C221, G221&lt;&gt;""), G221,"")))</f>
        <v/>
      </c>
      <c r="H219" s="87" t="str">
        <f>TMInput!G219</f>
        <v>1.8</v>
      </c>
      <c r="I219" s="87" t="str">
        <f>TMInput!H219</f>
        <v/>
      </c>
      <c r="J219" s="90" t="str">
        <f>IF(TMInput!$A219="",J218,TMInput!I219)</f>
        <v/>
      </c>
      <c r="K219" s="85" t="str">
        <f>IF(TMInput!J219&lt;&gt;"",TMInput!J219,IF(AND($C219=$C220, K220&lt;&gt;""),K220, IF(AND($C219=$C221, K221&lt;&gt;""), K221,"")))</f>
        <v/>
      </c>
      <c r="L219" s="85" t="str">
        <f>IF(TMInput!K219&lt;&gt;"",TMInput!K219,IF(AND($C219=$C220, L220&lt;&gt;""),L220, IF(AND($C219=$C221, L221&lt;&gt;""), L221,"")))</f>
        <v/>
      </c>
      <c r="M219" s="90" t="str">
        <f>IF(TMInput!L219&lt;&gt;"",TMInput!L219,IF(AND($C219=$C220, M220&lt;&gt;""),M220, IF(AND($C219=$C221, M221&lt;&gt;""), M221,"")))</f>
        <v/>
      </c>
      <c r="N219" s="90" t="str">
        <f>IF(TMInput!M219&lt;&gt;"",TMInput!M219,IF(AND($C219=$C220, N220&lt;&gt;""),N220, IF(AND($C219=$C221, N221&lt;&gt;""), N221,"")))</f>
        <v/>
      </c>
      <c r="O219" s="90" t="str">
        <f>IF(TMInput!N219&lt;&gt;"",TMInput!N219,IF(AND($C219=$C220, O220&lt;&gt;""),O220, IF(AND($C219=$C221, O221&lt;&gt;""), O221,"")))</f>
        <v/>
      </c>
      <c r="P219" s="85" t="str">
        <f>IF(TMInput!O219&lt;&gt;"",TMInput!O219,IF(AND($C219=$C220, P220&lt;&gt;""),P220, IF(AND($C219=$C221, P221&lt;&gt;""), P221,"")))</f>
        <v/>
      </c>
      <c r="Q219" s="90" t="str">
        <f>IF(TMInput!P219&lt;&gt;"",TMInput!P219,IF(AND($C219=$C220, Q220&lt;&gt;""),Q220, IF(AND($C219=$C221, Q221&lt;&gt;""), Q221,"")))</f>
        <v/>
      </c>
      <c r="R219" s="90" t="str">
        <f>IF(TMInput!Q219&lt;&gt;"", TMInput!Q219, IF(AND(OR($C219&amp;$H219=$C220&amp;$H220, $C219&amp;$I219=$C220&amp;$I220), R220&lt;&gt;""), R220, IF(AND(OR($C219&amp;$H219=$C221&amp;$H221, $C219&amp;$I219=$C221&amp;$I221), R221&lt;&gt;""), R221, IF(AND(OR($C219&amp;$H219=$C222&amp;$H222, $C219&amp;$I219=$C222&amp;$I222), R222&lt;&gt;""), R222, IF(AND(OR($C219&amp;$H219=$C223&amp;$H223, $C219&amp;$I219=$C223&amp;$I223), R223&lt;&gt;""), R223, "")))))</f>
        <v>BT-195(BT-541)-LotsGroup-Threshold</v>
      </c>
      <c r="S219" s="90" t="str">
        <f>IF(TMInput!R219&lt;&gt;"", TMInput!R219, IF(AND(OR($C219&amp;$H219=$C220&amp;$H220, $C219&amp;$I219=$C220&amp;$I220), S220&lt;&gt;""), S220, IF(AND(OR($C219&amp;$H219=$C221&amp;$H221, $C219&amp;$I219=$C221&amp;$I221), S221&lt;&gt;""), S221, IF(AND(OR($C219&amp;$H219=$C222&amp;$H222, $C219&amp;$I219=$C222&amp;$I222), S222&lt;&gt;""), S222, IF(AND(OR($C219&amp;$H219=$C223&amp;$H223, $C219&amp;$I219=$C223&amp;$I223), S223&lt;&gt;""), S223, "")))))</f>
        <v>The field BT-195(BT-541)-LotsGroup-Threshold, Unpublished Identifier, specifies information to generate the URI of the masked property</v>
      </c>
      <c r="T219" s="90" t="str">
        <f>IF(TMInput!S219&lt;&gt;"", TMInput!S219, IF(AND(OR($C219&amp;$H219=$C220&amp;$H220, $C219&amp;$I219=$C220&amp;$I220), T220&lt;&gt;""), T220, IF(AND(OR($C219&amp;$H219=$C221&amp;$H221, $C219&amp;$I219=$C221&amp;$I221), T221&lt;&gt;""), T221, IF(AND(OR($C219&amp;$H219=$C222&amp;$H222, $C219&amp;$I219=$C222&amp;$I222), T222&lt;&gt;""), T222, IF(AND(OR($C219&amp;$H219=$C223&amp;$H223, $C219&amp;$I219=$C223&amp;$I223), T223&lt;&gt;""), T223, "")))))</f>
        <v>efbc:FieldIdentifierCode/text() = 'awa-cri-num'</v>
      </c>
      <c r="U219" s="92" t="str">
        <f>IF(TMInput!T219&lt;&gt;"", TMInput!T219, IF(AND($C219=$C220, U220&lt;&gt;""), U220, IF(AND($C219=$C221, U221&lt;&gt;""), U221, IF(AND($C219=$C222, U222&lt;&gt;""), U222, IF(AND($C219=$C223, U223&lt;&gt;""), U223, "")))))</f>
        <v>http://data.europa.eu/a4g/ontology#hasThresholdValue</v>
      </c>
      <c r="V219" s="90" t="str">
        <f>IF(TMInput!U219&lt;&gt;"", TMInput!U219, IF(AND($C219=$C220, V220&lt;&gt;""), V220, IF(AND($C219=$C221, V221&lt;&gt;""), V221, IF(AND($C219=$C222, V222&lt;&gt;""), V222, IF(AND($C219=$C223, V223&lt;&gt;""), V223, "")))))</f>
        <v>BT-197(BT-541)-LotsGroup-Threshold</v>
      </c>
      <c r="W219" s="90" t="str">
        <f>IF(TMInput!V219&lt;&gt;"", TMInput!V219, IF(AND($C219=$C220, W220&lt;&gt;""), W220, IF(AND($C219=$C221, W221&lt;&gt;""), W221, IF(AND($C219=$C222, W222&lt;&gt;""), W222, IF(AND($C219=$C223, W223&lt;&gt;""), W223, "")))))</f>
        <v>In BT-197(BT-541)-LotsGroup-Threshold, Unpublished Justification Code, we link to the at-voc:non-publication-justification controlled list</v>
      </c>
      <c r="X219" s="90" t="str">
        <f>IF(TMInput!W219&lt;&gt;"", TMInput!W219, IF(AND($C219=$C220, X220&lt;&gt;""), X220, IF(AND($C219=$C221, X221&lt;&gt;""), X221, IF(AND($C219=$C222, X222&lt;&gt;""), X222, IF(AND($C219=$C223, X223&lt;&gt;""), X223, "")))))</f>
        <v>BT-198(BT-541)-LotsGroup-Threshold</v>
      </c>
      <c r="Y219" s="90" t="str">
        <f>IF(TMInput!X219&lt;&gt;"", TMInput!X219, IF(AND($C219=$C220, Y220&lt;&gt;""), Y220, IF(AND($C219=$C221, Y221&lt;&gt;""), Y221, IF(AND($C219=$C222, Y222&lt;&gt;""), Y222, IF(AND($C219=$C223, Y223&lt;&gt;""), Y223, "")))))</f>
        <v>Unpublished Access Date</v>
      </c>
      <c r="Z219" s="90" t="str">
        <f>IF(TMInput!Y219&lt;&gt;"", TMInput!Y219, IF(AND($C219=$C220, Z220&lt;&gt;""), Z220, IF(AND($C219=$C221, Z221&lt;&gt;""), Z221, IF(AND($C219=$C222, Z222&lt;&gt;""), Z222, IF(AND($C219=$C223, Z223&lt;&gt;""), Z223, "")))))</f>
        <v>tedm:MG-langString-hasConfidentialityJustification--NonPublishedInformation-ND-LotsGroupAwardCriterionThresholdNumberUnpublish</v>
      </c>
      <c r="AA219" s="90" t="str">
        <f>IF(TMInput!Z219&lt;&gt;"", TMInput!Z219, IF(AND($C219=$C220, AA220&lt;&gt;""), AA220, IF(AND($C219=$C221, AA221&lt;&gt;""), AA221, IF(AND($C219=$C222, AA222&lt;&gt;""), AA222, IF(AND($C219=$C223, AA223&lt;&gt;""), AA223, "")))))</f>
        <v/>
      </c>
      <c r="AB219" s="90" t="str">
        <f>IF(TMInput!AA219&lt;&gt;"", TMInput!AA219, IF(AND($C219=$C220, AB220&lt;&gt;""), AB220, IF(AND($C219=$C221, AB221&lt;&gt;""), AB221, IF(AND($C219=$C222, AB222&lt;&gt;""), AB222, IF(AND($C219=$C223, AB223&lt;&gt;""), AB223, "")))))</f>
        <v>BT-196(BT-541)-LotsGroup-Threshold</v>
      </c>
      <c r="AC219" s="90" t="str">
        <f>IF(TMInput!AB219&lt;&gt;"", TMInput!AB219, IF(AND($C219=$C220, AC220&lt;&gt;""), AC220, IF(AND($C219=$C221, AC221&lt;&gt;""), AC221, IF(AND($C219=$C222, AC222&lt;&gt;""), AC222, IF(AND($C219=$C223, AC223&lt;&gt;""), AC223, "")))))</f>
        <v>Unpublished Justification Description of MG-NonPublishedInformation under ND-LotsGroupAwardCriterionThresholdNumberUnpublish</v>
      </c>
      <c r="AD219" s="90" t="str">
        <f>IF(TMInput!AC219&lt;&gt;"", TMInput!AC219, IF(AND($C219=$C220, AD220&lt;&gt;""), AD220, IF(AND($C219=$C221, AD221&lt;&gt;""), AD221, IF(AND($C219=$C222, AD222&lt;&gt;""), AD222, IF(AND($C219=$C223, AD223&lt;&gt;""), AD223, "")))))</f>
        <v>BT-196(BT-541)-LotsGroup-Threshold-Language</v>
      </c>
      <c r="AE219" s="90" t="str">
        <f>IF(TMInput!AD219&lt;&gt;"", TMInput!AD219, IF(AND($C219=$C220, AE220&lt;&gt;""), AE220, IF(AND($C219=$C221, AE221&lt;&gt;""), AE221, IF(AND($C219=$C222, AE222&lt;&gt;""), AE222, IF(AND($C219=$C223, AE223&lt;&gt;""), AE223, "")))))</f>
        <v>Language of Unpublished Justification Description of MG-NonPublishedInformation under ND-LotsGroupAwardCriterionThresholdNumberUnpublish</v>
      </c>
    </row>
    <row r="220">
      <c r="A220" s="85" t="b">
        <f t="shared" si="1"/>
        <v>0</v>
      </c>
      <c r="B220" s="90" t="str">
        <f>IF(AND(TMInput!A220="",$C220&lt;&gt;""),B219,TMInput!A220)</f>
        <v>ND-LotsGroupAwardCriterionThresholdNumberUnpublish.rml.ttl</v>
      </c>
      <c r="C220" s="90" t="str">
        <f>TMInput!B220</f>
        <v>tedm:MG-NonPublishedInformation-ND-LotsGroupAwardCriterionThresholdNumberUnpublish</v>
      </c>
      <c r="D220" s="85" t="str">
        <f>IF(TMInput!C220&lt;&gt;"", TMInput!C220, IF(AND($C220=$C221, D221&lt;&gt;""), D221, IF(AND($C220=$C222, D222&lt;&gt;""), D222, IF(AND($C220=$C223, D223&lt;&gt;""), D223, IF(AND($C220=$C224, D224&lt;&gt;""), D224, "")))))</f>
        <v/>
      </c>
      <c r="E220" s="90" t="str">
        <f>IF(TMInput!D220&lt;&gt;"",TMInput!D220,IF(AND($C220=$C221, E221&lt;&gt;""),E221, IF(AND($C220=$C222, E222&lt;&gt;""), E222,"")))</f>
        <v/>
      </c>
      <c r="F220" s="90" t="str">
        <f>IF(TMInput!E220&lt;&gt;"",TMInput!E220,IF(AND($C220=$C221, F221&lt;&gt;""),F221, IF(AND($C220=$C222, F222&lt;&gt;""), F222,"")))</f>
        <v/>
      </c>
      <c r="G220" s="85" t="str">
        <f>IF(TMInput!F220&lt;&gt;"",TMInput!F220,IF(AND($C220=$C221, G221&lt;&gt;""),G221, IF(AND($C220=$C222, G222&lt;&gt;""), G222,"")))</f>
        <v/>
      </c>
      <c r="H220" s="87" t="str">
        <f>TMInput!G220</f>
        <v>1.8</v>
      </c>
      <c r="I220" s="87" t="str">
        <f>TMInput!H220</f>
        <v/>
      </c>
      <c r="J220" s="90" t="str">
        <f>IF(TMInput!$A220="",J219,TMInput!I220)</f>
        <v/>
      </c>
      <c r="K220" s="85" t="str">
        <f>IF(TMInput!J220&lt;&gt;"",TMInput!J220,IF(AND($C220=$C221, K221&lt;&gt;""),K221, IF(AND($C220=$C222, K222&lt;&gt;""), K222,"")))</f>
        <v/>
      </c>
      <c r="L220" s="85" t="str">
        <f>IF(TMInput!K220&lt;&gt;"",TMInput!K220,IF(AND($C220=$C221, L221&lt;&gt;""),L221, IF(AND($C220=$C222, L222&lt;&gt;""), L222,"")))</f>
        <v/>
      </c>
      <c r="M220" s="90" t="str">
        <f>IF(TMInput!L220&lt;&gt;"",TMInput!L220,IF(AND($C220=$C221, M221&lt;&gt;""),M221, IF(AND($C220=$C222, M222&lt;&gt;""), M222,"")))</f>
        <v/>
      </c>
      <c r="N220" s="90" t="str">
        <f>IF(TMInput!M220&lt;&gt;"",TMInput!M220,IF(AND($C220=$C221, N221&lt;&gt;""),N221, IF(AND($C220=$C222, N222&lt;&gt;""), N222,"")))</f>
        <v/>
      </c>
      <c r="O220" s="90" t="str">
        <f>IF(TMInput!N220&lt;&gt;"",TMInput!N220,IF(AND($C220=$C221, O221&lt;&gt;""),O221, IF(AND($C220=$C222, O222&lt;&gt;""), O222,"")))</f>
        <v/>
      </c>
      <c r="P220" s="85" t="str">
        <f>IF(TMInput!O220&lt;&gt;"",TMInput!O220,IF(AND($C220=$C221, P221&lt;&gt;""),P221, IF(AND($C220=$C222, P222&lt;&gt;""), P222,"")))</f>
        <v/>
      </c>
      <c r="Q220" s="90" t="str">
        <f>IF(TMInput!P220&lt;&gt;"",TMInput!P220,IF(AND($C220=$C221, Q221&lt;&gt;""),Q221, IF(AND($C220=$C222, Q222&lt;&gt;""), Q222,"")))</f>
        <v/>
      </c>
      <c r="R220" s="90" t="str">
        <f>IF(TMInput!Q220&lt;&gt;"", TMInput!Q220, IF(AND(OR($C220&amp;$H220=$C221&amp;$H221, $C220&amp;$I220=$C221&amp;$I221), R221&lt;&gt;""), R221, IF(AND(OR($C220&amp;$H220=$C222&amp;$H222, $C220&amp;$I220=$C222&amp;$I222), R222&lt;&gt;""), R222, IF(AND(OR($C220&amp;$H220=$C223&amp;$H223, $C220&amp;$I220=$C223&amp;$I223), R223&lt;&gt;""), R223, IF(AND(OR($C220&amp;$H220=$C224&amp;$H224, $C220&amp;$I220=$C224&amp;$I224), R224&lt;&gt;""), R224, "")))))</f>
        <v/>
      </c>
      <c r="S220" s="90" t="str">
        <f>IF(TMInput!R220&lt;&gt;"", TMInput!R220, IF(AND(OR($C220&amp;$H220=$C221&amp;$H221, $C220&amp;$I220=$C221&amp;$I221), S221&lt;&gt;""), S221, IF(AND(OR($C220&amp;$H220=$C222&amp;$H222, $C220&amp;$I220=$C222&amp;$I222), S222&lt;&gt;""), S222, IF(AND(OR($C220&amp;$H220=$C223&amp;$H223, $C220&amp;$I220=$C223&amp;$I223), S223&lt;&gt;""), S223, IF(AND(OR($C220&amp;$H220=$C224&amp;$H224, $C220&amp;$I220=$C224&amp;$I224), S224&lt;&gt;""), S224, "")))))</f>
        <v/>
      </c>
      <c r="T220" s="90" t="str">
        <f>IF(TMInput!S220&lt;&gt;"", TMInput!S220, IF(AND(OR($C220&amp;$H220=$C221&amp;$H221, $C220&amp;$I220=$C221&amp;$I221), T221&lt;&gt;""), T221, IF(AND(OR($C220&amp;$H220=$C222&amp;$H222, $C220&amp;$I220=$C222&amp;$I222), T222&lt;&gt;""), T222, IF(AND(OR($C220&amp;$H220=$C223&amp;$H223, $C220&amp;$I220=$C223&amp;$I223), T223&lt;&gt;""), T223, IF(AND(OR($C220&amp;$H220=$C224&amp;$H224, $C220&amp;$I220=$C224&amp;$I224), T224&lt;&gt;""), T224, "")))))</f>
        <v/>
      </c>
      <c r="U220" s="90" t="str">
        <f>IF(TMInput!T220&lt;&gt;"", TMInput!T220, IF(AND($C220=$C221, U221&lt;&gt;""), U221, IF(AND($C220=$C222, U222&lt;&gt;""), U222, IF(AND($C220=$C223, U223&lt;&gt;""), U223, IF(AND($C220=$C224, U224&lt;&gt;""), U224, "")))))</f>
        <v/>
      </c>
      <c r="V220" s="90" t="str">
        <f>IF(TMInput!U220&lt;&gt;"", TMInput!U220, IF(AND($C220=$C221, V221&lt;&gt;""), V221, IF(AND($C220=$C222, V222&lt;&gt;""), V222, IF(AND($C220=$C223, V223&lt;&gt;""), V223, IF(AND($C220=$C224, V224&lt;&gt;""), V224, "")))))</f>
        <v>BT-197(BT-541)-LotsGroup-Threshold</v>
      </c>
      <c r="W220" s="90" t="str">
        <f>IF(TMInput!V220&lt;&gt;"", TMInput!V220, IF(AND($C220=$C221, W221&lt;&gt;""), W221, IF(AND($C220=$C222, W222&lt;&gt;""), W222, IF(AND($C220=$C223, W223&lt;&gt;""), W223, IF(AND($C220=$C224, W224&lt;&gt;""), W224, "")))))</f>
        <v>In BT-197(BT-541)-LotsGroup-Threshold, Unpublished Justification Code, we link to the at-voc:non-publication-justification controlled list</v>
      </c>
      <c r="X220" s="90" t="str">
        <f>IF(TMInput!W220&lt;&gt;"", TMInput!W220, IF(AND($C220=$C221, X221&lt;&gt;""), X221, IF(AND($C220=$C222, X222&lt;&gt;""), X222, IF(AND($C220=$C223, X223&lt;&gt;""), X223, IF(AND($C220=$C224, X224&lt;&gt;""), X224, "")))))</f>
        <v>BT-198(BT-541)-LotsGroup-Threshold</v>
      </c>
      <c r="Y220" s="90" t="str">
        <f>IF(TMInput!X220&lt;&gt;"", TMInput!X220, IF(AND($C220=$C221, Y221&lt;&gt;""), Y221, IF(AND($C220=$C222, Y222&lt;&gt;""), Y222, IF(AND($C220=$C223, Y223&lt;&gt;""), Y223, IF(AND($C220=$C224, Y224&lt;&gt;""), Y224, "")))))</f>
        <v>Unpublished Access Date</v>
      </c>
      <c r="Z220" s="90" t="str">
        <f>IF(TMInput!Y220&lt;&gt;"", TMInput!Y220, IF(AND($C220=$C221, Z221&lt;&gt;""), Z221, IF(AND($C220=$C222, Z222&lt;&gt;""), Z222, IF(AND($C220=$C223, Z223&lt;&gt;""), Z223, IF(AND($C220=$C224, Z224&lt;&gt;""), Z224, "")))))</f>
        <v>tedm:MG-langString-hasConfidentialityJustification--NonPublishedInformation-ND-LotsGroupAwardCriterionThresholdNumberUnpublish</v>
      </c>
      <c r="AA220" s="90" t="str">
        <f>IF(TMInput!Z220&lt;&gt;"", TMInput!Z220, IF(AND($C220=$C221, AA221&lt;&gt;""), AA221, IF(AND($C220=$C222, AA222&lt;&gt;""), AA222, IF(AND($C220=$C223, AA223&lt;&gt;""), AA223, IF(AND($C220=$C224, AA224&lt;&gt;""), AA224, "")))))</f>
        <v/>
      </c>
      <c r="AB220" s="90" t="str">
        <f>IF(TMInput!AA220&lt;&gt;"", TMInput!AA220, IF(AND($C220=$C221, AB221&lt;&gt;""), AB221, IF(AND($C220=$C222, AB222&lt;&gt;""), AB222, IF(AND($C220=$C223, AB223&lt;&gt;""), AB223, IF(AND($C220=$C224, AB224&lt;&gt;""), AB224, "")))))</f>
        <v>BT-196(BT-541)-LotsGroup-Threshold</v>
      </c>
      <c r="AC220" s="90" t="str">
        <f>IF(TMInput!AB220&lt;&gt;"", TMInput!AB220, IF(AND($C220=$C221, AC221&lt;&gt;""), AC221, IF(AND($C220=$C222, AC222&lt;&gt;""), AC222, IF(AND($C220=$C223, AC223&lt;&gt;""), AC223, IF(AND($C220=$C224, AC224&lt;&gt;""), AC224, "")))))</f>
        <v>Unpublished Justification Description of MG-NonPublishedInformation under ND-LotsGroupAwardCriterionThresholdNumberUnpublish</v>
      </c>
      <c r="AD220" s="90" t="str">
        <f>IF(TMInput!AC220&lt;&gt;"", TMInput!AC220, IF(AND($C220=$C221, AD221&lt;&gt;""), AD221, IF(AND($C220=$C222, AD222&lt;&gt;""), AD222, IF(AND($C220=$C223, AD223&lt;&gt;""), AD223, IF(AND($C220=$C224, AD224&lt;&gt;""), AD224, "")))))</f>
        <v>BT-196(BT-541)-LotsGroup-Threshold-Language</v>
      </c>
      <c r="AE220" s="90" t="str">
        <f>IF(TMInput!AD220&lt;&gt;"", TMInput!AD220, IF(AND($C220=$C221, AE221&lt;&gt;""), AE221, IF(AND($C220=$C222, AE222&lt;&gt;""), AE222, IF(AND($C220=$C223, AE223&lt;&gt;""), AE223, IF(AND($C220=$C224, AE224&lt;&gt;""), AE224, "")))))</f>
        <v>Language of Unpublished Justification Description of MG-NonPublishedInformation under ND-LotsGroupAwardCriterionThresholdNumberUnpublish</v>
      </c>
    </row>
    <row r="221">
      <c r="A221" s="85" t="b">
        <f t="shared" si="1"/>
        <v>0</v>
      </c>
      <c r="B221" s="90" t="str">
        <f>IF(AND(TMInput!A221="",$C221&lt;&gt;""),B220,TMInput!A221)</f>
        <v>ND-LotsGroupAwardCriterionThresholdNumberUnpublish.rml.ttl</v>
      </c>
      <c r="C221" s="90" t="str">
        <f>TMInput!B221</f>
        <v>tedm:MG-NonPublishedInformation-ND-LotsGroupAwardCriterionThresholdNumberUnpublish</v>
      </c>
      <c r="D221" s="85" t="str">
        <f>IF(TMInput!C221&lt;&gt;"", TMInput!C221, IF(AND($C221=$C222, D222&lt;&gt;""), D222, IF(AND($C221=$C223, D223&lt;&gt;""), D223, IF(AND($C221=$C224, D224&lt;&gt;""), D224, IF(AND($C221=$C225, D225&lt;&gt;""), D225, "")))))</f>
        <v/>
      </c>
      <c r="E221" s="90" t="str">
        <f>IF(TMInput!D221&lt;&gt;"",TMInput!D221,IF(AND($C221=$C222, E222&lt;&gt;""),E222, IF(AND($C221=$C223, E223&lt;&gt;""), E223,"")))</f>
        <v/>
      </c>
      <c r="F221" s="90" t="str">
        <f>IF(TMInput!E221&lt;&gt;"",TMInput!E221,IF(AND($C221=$C222, F222&lt;&gt;""),F222, IF(AND($C221=$C223, F223&lt;&gt;""), F223,"")))</f>
        <v/>
      </c>
      <c r="G221" s="85" t="str">
        <f>IF(TMInput!F221&lt;&gt;"",TMInput!F221,IF(AND($C221=$C222, G222&lt;&gt;""),G222, IF(AND($C221=$C223, G223&lt;&gt;""), G223,"")))</f>
        <v/>
      </c>
      <c r="H221" s="87" t="str">
        <f>TMInput!G221</f>
        <v>1.8</v>
      </c>
      <c r="I221" s="87" t="str">
        <f>TMInput!H221</f>
        <v/>
      </c>
      <c r="J221" s="90" t="str">
        <f>IF(TMInput!$A221="",J220,TMInput!I221)</f>
        <v/>
      </c>
      <c r="K221" s="85" t="str">
        <f>IF(TMInput!J221&lt;&gt;"",TMInput!J221,IF(AND($C221=$C222, K222&lt;&gt;""),K222, IF(AND($C221=$C223, K223&lt;&gt;""), K223,"")))</f>
        <v/>
      </c>
      <c r="L221" s="85" t="str">
        <f>IF(TMInput!K221&lt;&gt;"",TMInput!K221,IF(AND($C221=$C222, L222&lt;&gt;""),L222, IF(AND($C221=$C223, L223&lt;&gt;""), L223,"")))</f>
        <v/>
      </c>
      <c r="M221" s="90" t="str">
        <f>IF(TMInput!L221&lt;&gt;"",TMInput!L221,IF(AND($C221=$C222, M222&lt;&gt;""),M222, IF(AND($C221=$C223, M223&lt;&gt;""), M223,"")))</f>
        <v/>
      </c>
      <c r="N221" s="90" t="str">
        <f>IF(TMInput!M221&lt;&gt;"",TMInput!M221,IF(AND($C221=$C222, N222&lt;&gt;""),N222, IF(AND($C221=$C223, N223&lt;&gt;""), N223,"")))</f>
        <v/>
      </c>
      <c r="O221" s="90" t="str">
        <f>IF(TMInput!N221&lt;&gt;"",TMInput!N221,IF(AND($C221=$C222, O222&lt;&gt;""),O222, IF(AND($C221=$C223, O223&lt;&gt;""), O223,"")))</f>
        <v/>
      </c>
      <c r="P221" s="85" t="str">
        <f>IF(TMInput!O221&lt;&gt;"",TMInput!O221,IF(AND($C221=$C222, P222&lt;&gt;""),P222, IF(AND($C221=$C223, P223&lt;&gt;""), P223,"")))</f>
        <v/>
      </c>
      <c r="Q221" s="90" t="str">
        <f>IF(TMInput!P221&lt;&gt;"",TMInput!P221,IF(AND($C221=$C222, Q222&lt;&gt;""),Q222, IF(AND($C221=$C223, Q223&lt;&gt;""), Q223,"")))</f>
        <v/>
      </c>
      <c r="R221" s="90" t="str">
        <f>IF(TMInput!Q221&lt;&gt;"", TMInput!Q221, IF(AND(OR($C221&amp;$H221=$C222&amp;$H222, $C221&amp;$I221=$C222&amp;$I222), R222&lt;&gt;""), R222, IF(AND(OR($C221&amp;$H221=$C223&amp;$H223, $C221&amp;$I221=$C223&amp;$I223), R223&lt;&gt;""), R223, IF(AND(OR($C221&amp;$H221=$C224&amp;$H224, $C221&amp;$I221=$C224&amp;$I224), R224&lt;&gt;""), R224, IF(AND(OR($C221&amp;$H221=$C225&amp;$H225, $C221&amp;$I221=$C225&amp;$I225), R225&lt;&gt;""), R225, "")))))</f>
        <v/>
      </c>
      <c r="S221" s="90" t="str">
        <f>IF(TMInput!R221&lt;&gt;"", TMInput!R221, IF(AND(OR($C221&amp;$H221=$C222&amp;$H222, $C221&amp;$I221=$C222&amp;$I222), S222&lt;&gt;""), S222, IF(AND(OR($C221&amp;$H221=$C223&amp;$H223, $C221&amp;$I221=$C223&amp;$I223), S223&lt;&gt;""), S223, IF(AND(OR($C221&amp;$H221=$C224&amp;$H224, $C221&amp;$I221=$C224&amp;$I224), S224&lt;&gt;""), S224, IF(AND(OR($C221&amp;$H221=$C225&amp;$H225, $C221&amp;$I221=$C225&amp;$I225), S225&lt;&gt;""), S225, "")))))</f>
        <v/>
      </c>
      <c r="T221" s="90" t="str">
        <f>IF(TMInput!S221&lt;&gt;"", TMInput!S221, IF(AND(OR($C221&amp;$H221=$C222&amp;$H222, $C221&amp;$I221=$C222&amp;$I222), T222&lt;&gt;""), T222, IF(AND(OR($C221&amp;$H221=$C223&amp;$H223, $C221&amp;$I221=$C223&amp;$I223), T223&lt;&gt;""), T223, IF(AND(OR($C221&amp;$H221=$C224&amp;$H224, $C221&amp;$I221=$C224&amp;$I224), T224&lt;&gt;""), T224, IF(AND(OR($C221&amp;$H221=$C225&amp;$H225, $C221&amp;$I221=$C225&amp;$I225), T225&lt;&gt;""), T225, "")))))</f>
        <v/>
      </c>
      <c r="U221" s="90" t="str">
        <f>IF(TMInput!T221&lt;&gt;"", TMInput!T221, IF(AND($C221=$C222, U222&lt;&gt;""), U222, IF(AND($C221=$C223, U223&lt;&gt;""), U223, IF(AND($C221=$C224, U224&lt;&gt;""), U224, IF(AND($C221=$C225, U225&lt;&gt;""), U225, "")))))</f>
        <v/>
      </c>
      <c r="V221" s="90" t="str">
        <f>IF(TMInput!U221&lt;&gt;"", TMInput!U221, IF(AND($C221=$C222, V222&lt;&gt;""), V222, IF(AND($C221=$C223, V223&lt;&gt;""), V223, IF(AND($C221=$C224, V224&lt;&gt;""), V224, IF(AND($C221=$C225, V225&lt;&gt;""), V225, "")))))</f>
        <v>BT-197(BT-541)-LotsGroup-Threshold</v>
      </c>
      <c r="W221" s="90" t="str">
        <f>IF(TMInput!V221&lt;&gt;"", TMInput!V221, IF(AND($C221=$C222, W222&lt;&gt;""), W222, IF(AND($C221=$C223, W223&lt;&gt;""), W223, IF(AND($C221=$C224, W224&lt;&gt;""), W224, IF(AND($C221=$C225, W225&lt;&gt;""), W225, "")))))</f>
        <v>In BT-197(BT-541)-LotsGroup-Threshold, Unpublished Justification Code, we link to the at-voc:non-publication-justification controlled list</v>
      </c>
      <c r="X221" s="90" t="str">
        <f>IF(TMInput!W221&lt;&gt;"", TMInput!W221, IF(AND($C221=$C222, X222&lt;&gt;""), X222, IF(AND($C221=$C223, X223&lt;&gt;""), X223, IF(AND($C221=$C224, X224&lt;&gt;""), X224, IF(AND($C221=$C225, X225&lt;&gt;""), X225, "")))))</f>
        <v>BT-198(BT-541)-LotsGroup-Threshold</v>
      </c>
      <c r="Y221" s="90" t="str">
        <f>IF(TMInput!X221&lt;&gt;"", TMInput!X221, IF(AND($C221=$C222, Y222&lt;&gt;""), Y222, IF(AND($C221=$C223, Y223&lt;&gt;""), Y223, IF(AND($C221=$C224, Y224&lt;&gt;""), Y224, IF(AND($C221=$C225, Y225&lt;&gt;""), Y225, "")))))</f>
        <v>Unpublished Access Date</v>
      </c>
      <c r="Z221" s="90" t="str">
        <f>IF(TMInput!Y221&lt;&gt;"", TMInput!Y221, IF(AND($C221=$C222, Z222&lt;&gt;""), Z222, IF(AND($C221=$C223, Z223&lt;&gt;""), Z223, IF(AND($C221=$C224, Z224&lt;&gt;""), Z224, IF(AND($C221=$C225, Z225&lt;&gt;""), Z225, "")))))</f>
        <v>tedm:MG-langString-hasConfidentialityJustification--NonPublishedInformation-ND-LotsGroupAwardCriterionThresholdNumberUnpublish</v>
      </c>
      <c r="AA221" s="90" t="str">
        <f>IF(TMInput!Z221&lt;&gt;"", TMInput!Z221, IF(AND($C221=$C222, AA222&lt;&gt;""), AA222, IF(AND($C221=$C223, AA223&lt;&gt;""), AA223, IF(AND($C221=$C224, AA224&lt;&gt;""), AA224, IF(AND($C221=$C225, AA225&lt;&gt;""), AA225, "")))))</f>
        <v/>
      </c>
      <c r="AB221" s="90" t="str">
        <f>IF(TMInput!AA221&lt;&gt;"", TMInput!AA221, IF(AND($C221=$C222, AB222&lt;&gt;""), AB222, IF(AND($C221=$C223, AB223&lt;&gt;""), AB223, IF(AND($C221=$C224, AB224&lt;&gt;""), AB224, IF(AND($C221=$C225, AB225&lt;&gt;""), AB225, "")))))</f>
        <v/>
      </c>
      <c r="AC221" s="90" t="str">
        <f>IF(TMInput!AB221&lt;&gt;"", TMInput!AB221, IF(AND($C221=$C222, AC222&lt;&gt;""), AC222, IF(AND($C221=$C223, AC223&lt;&gt;""), AC223, IF(AND($C221=$C224, AC224&lt;&gt;""), AC224, IF(AND($C221=$C225, AC225&lt;&gt;""), AC225, "")))))</f>
        <v/>
      </c>
      <c r="AD221" s="90" t="str">
        <f>IF(TMInput!AC221&lt;&gt;"", TMInput!AC221, IF(AND($C221=$C222, AD222&lt;&gt;""), AD222, IF(AND($C221=$C223, AD223&lt;&gt;""), AD223, IF(AND($C221=$C224, AD224&lt;&gt;""), AD224, IF(AND($C221=$C225, AD225&lt;&gt;""), AD225, "")))))</f>
        <v/>
      </c>
      <c r="AE221" s="90" t="str">
        <f>IF(TMInput!AD221&lt;&gt;"", TMInput!AD221, IF(AND($C221=$C222, AE222&lt;&gt;""), AE222, IF(AND($C221=$C223, AE223&lt;&gt;""), AE223, IF(AND($C221=$C224, AE224&lt;&gt;""), AE224, IF(AND($C221=$C225, AE225&lt;&gt;""), AE225, "")))))</f>
        <v/>
      </c>
    </row>
    <row r="222">
      <c r="A222" s="85" t="b">
        <f t="shared" si="1"/>
        <v>0</v>
      </c>
      <c r="B222" s="90" t="str">
        <f>IF(AND(TMInput!A222="",$C222&lt;&gt;""),B221,TMInput!A222)</f>
        <v>ND-LotsGroupAwardCriterionThresholdNumberUnpublish.rml.ttl</v>
      </c>
      <c r="C222" s="90" t="str">
        <f>TMInput!B222</f>
        <v>tedm:MG-NonPublishedInformation-ND-LotsGroupAwardCriterionThresholdNumberUnpublish</v>
      </c>
      <c r="D222" s="85" t="str">
        <f>IF(TMInput!C222&lt;&gt;"", TMInput!C222, IF(AND($C222=$C223, D223&lt;&gt;""), D223, IF(AND($C222=$C224, D224&lt;&gt;""), D224, IF(AND($C222=$C225, D225&lt;&gt;""), D225, IF(AND($C222=$C226, D226&lt;&gt;""), D226, "")))))</f>
        <v/>
      </c>
      <c r="E222" s="90" t="str">
        <f>IF(TMInput!D222&lt;&gt;"",TMInput!D222,IF(AND($C222=$C223, E223&lt;&gt;""),E223, IF(AND($C222=$C224, E224&lt;&gt;""), E224,"")))</f>
        <v/>
      </c>
      <c r="F222" s="90" t="str">
        <f>IF(TMInput!E222&lt;&gt;"",TMInput!E222,IF(AND($C222=$C223, F223&lt;&gt;""),F223, IF(AND($C222=$C224, F224&lt;&gt;""), F224,"")))</f>
        <v/>
      </c>
      <c r="G222" s="85" t="str">
        <f>IF(TMInput!F222&lt;&gt;"",TMInput!F222,IF(AND($C222=$C223, G223&lt;&gt;""),G223, IF(AND($C222=$C224, G224&lt;&gt;""), G224,"")))</f>
        <v/>
      </c>
      <c r="H222" s="87" t="str">
        <f>TMInput!G222</f>
        <v>1.8</v>
      </c>
      <c r="I222" s="87" t="str">
        <f>TMInput!H222</f>
        <v/>
      </c>
      <c r="J222" s="90" t="str">
        <f>IF(TMInput!$A222="",J221,TMInput!I222)</f>
        <v/>
      </c>
      <c r="K222" s="85" t="str">
        <f>IF(TMInput!J222&lt;&gt;"",TMInput!J222,IF(AND($C222=$C223, K223&lt;&gt;""),K223, IF(AND($C222=$C224, K224&lt;&gt;""), K224,"")))</f>
        <v/>
      </c>
      <c r="L222" s="85" t="str">
        <f>IF(TMInput!K222&lt;&gt;"",TMInput!K222,IF(AND($C222=$C223, L223&lt;&gt;""),L223, IF(AND($C222=$C224, L224&lt;&gt;""), L224,"")))</f>
        <v/>
      </c>
      <c r="M222" s="90" t="str">
        <f>IF(TMInput!L222&lt;&gt;"",TMInput!L222,IF(AND($C222=$C223, M223&lt;&gt;""),M223, IF(AND($C222=$C224, M224&lt;&gt;""), M224,"")))</f>
        <v/>
      </c>
      <c r="N222" s="90" t="str">
        <f>IF(TMInput!M222&lt;&gt;"",TMInput!M222,IF(AND($C222=$C223, N223&lt;&gt;""),N223, IF(AND($C222=$C224, N224&lt;&gt;""), N224,"")))</f>
        <v/>
      </c>
      <c r="O222" s="90" t="str">
        <f>IF(TMInput!N222&lt;&gt;"",TMInput!N222,IF(AND($C222=$C223, O223&lt;&gt;""),O223, IF(AND($C222=$C224, O224&lt;&gt;""), O224,"")))</f>
        <v/>
      </c>
      <c r="P222" s="85" t="str">
        <f>IF(TMInput!O222&lt;&gt;"",TMInput!O222,IF(AND($C222=$C223, P223&lt;&gt;""),P223, IF(AND($C222=$C224, P224&lt;&gt;""), P224,"")))</f>
        <v/>
      </c>
      <c r="Q222" s="90" t="str">
        <f>IF(TMInput!P222&lt;&gt;"",TMInput!P222,IF(AND($C222=$C223, Q223&lt;&gt;""),Q223, IF(AND($C222=$C224, Q224&lt;&gt;""), Q224,"")))</f>
        <v/>
      </c>
      <c r="R222" s="90" t="str">
        <f>IF(TMInput!Q222&lt;&gt;"", TMInput!Q222, IF(AND(OR($C222&amp;$H222=$C223&amp;$H223, $C222&amp;$I222=$C223&amp;$I223), R223&lt;&gt;""), R223, IF(AND(OR($C222&amp;$H222=$C224&amp;$H224, $C222&amp;$I222=$C224&amp;$I224), R224&lt;&gt;""), R224, IF(AND(OR($C222&amp;$H222=$C225&amp;$H225, $C222&amp;$I222=$C225&amp;$I225), R225&lt;&gt;""), R225, IF(AND(OR($C222&amp;$H222=$C226&amp;$H226, $C222&amp;$I222=$C226&amp;$I226), R226&lt;&gt;""), R226, "")))))</f>
        <v/>
      </c>
      <c r="S222" s="90" t="str">
        <f>IF(TMInput!R222&lt;&gt;"", TMInput!R222, IF(AND(OR($C222&amp;$H222=$C223&amp;$H223, $C222&amp;$I222=$C223&amp;$I223), S223&lt;&gt;""), S223, IF(AND(OR($C222&amp;$H222=$C224&amp;$H224, $C222&amp;$I222=$C224&amp;$I224), S224&lt;&gt;""), S224, IF(AND(OR($C222&amp;$H222=$C225&amp;$H225, $C222&amp;$I222=$C225&amp;$I225), S225&lt;&gt;""), S225, IF(AND(OR($C222&amp;$H222=$C226&amp;$H226, $C222&amp;$I222=$C226&amp;$I226), S226&lt;&gt;""), S226, "")))))</f>
        <v/>
      </c>
      <c r="T222" s="90" t="str">
        <f>IF(TMInput!S222&lt;&gt;"", TMInput!S222, IF(AND(OR($C222&amp;$H222=$C223&amp;$H223, $C222&amp;$I222=$C223&amp;$I223), T223&lt;&gt;""), T223, IF(AND(OR($C222&amp;$H222=$C224&amp;$H224, $C222&amp;$I222=$C224&amp;$I224), T224&lt;&gt;""), T224, IF(AND(OR($C222&amp;$H222=$C225&amp;$H225, $C222&amp;$I222=$C225&amp;$I225), T225&lt;&gt;""), T225, IF(AND(OR($C222&amp;$H222=$C226&amp;$H226, $C222&amp;$I222=$C226&amp;$I226), T226&lt;&gt;""), T226, "")))))</f>
        <v/>
      </c>
      <c r="U222" s="90" t="str">
        <f>IF(TMInput!T222&lt;&gt;"", TMInput!T222, IF(AND($C222=$C223, U223&lt;&gt;""), U223, IF(AND($C222=$C224, U224&lt;&gt;""), U224, IF(AND($C222=$C225, U225&lt;&gt;""), U225, IF(AND($C222=$C226, U226&lt;&gt;""), U226, "")))))</f>
        <v/>
      </c>
      <c r="V222" s="90" t="str">
        <f>IF(TMInput!U222&lt;&gt;"", TMInput!U222, IF(AND($C222=$C223, V223&lt;&gt;""), V223, IF(AND($C222=$C224, V224&lt;&gt;""), V224, IF(AND($C222=$C225, V225&lt;&gt;""), V225, IF(AND($C222=$C226, V226&lt;&gt;""), V226, "")))))</f>
        <v/>
      </c>
      <c r="W222" s="90" t="str">
        <f>IF(TMInput!V222&lt;&gt;"", TMInput!V222, IF(AND($C222=$C223, W223&lt;&gt;""), W223, IF(AND($C222=$C224, W224&lt;&gt;""), W224, IF(AND($C222=$C225, W225&lt;&gt;""), W225, IF(AND($C222=$C226, W226&lt;&gt;""), W226, "")))))</f>
        <v/>
      </c>
      <c r="X222" s="90" t="str">
        <f>IF(TMInput!W222&lt;&gt;"", TMInput!W222, IF(AND($C222=$C223, X223&lt;&gt;""), X223, IF(AND($C222=$C224, X224&lt;&gt;""), X224, IF(AND($C222=$C225, X225&lt;&gt;""), X225, IF(AND($C222=$C226, X226&lt;&gt;""), X226, "")))))</f>
        <v>BT-198(BT-541)-LotsGroup-Threshold</v>
      </c>
      <c r="Y222" s="90" t="str">
        <f>IF(TMInput!X222&lt;&gt;"", TMInput!X222, IF(AND($C222=$C223, Y223&lt;&gt;""), Y223, IF(AND($C222=$C224, Y224&lt;&gt;""), Y224, IF(AND($C222=$C225, Y225&lt;&gt;""), Y225, IF(AND($C222=$C226, Y226&lt;&gt;""), Y226, "")))))</f>
        <v>Unpublished Access Date</v>
      </c>
      <c r="Z222" s="90" t="str">
        <f>IF(TMInput!Y222&lt;&gt;"", TMInput!Y222, IF(AND($C222=$C223, Z223&lt;&gt;""), Z223, IF(AND($C222=$C224, Z224&lt;&gt;""), Z224, IF(AND($C222=$C225, Z225&lt;&gt;""), Z225, IF(AND($C222=$C226, Z226&lt;&gt;""), Z226, "")))))</f>
        <v>tedm:MG-langString-hasConfidentialityJustification--NonPublishedInformation-ND-LotsGroupAwardCriterionThresholdNumberUnpublish</v>
      </c>
      <c r="AA222" s="90" t="str">
        <f>IF(TMInput!Z222&lt;&gt;"", TMInput!Z222, IF(AND($C222=$C223, AA223&lt;&gt;""), AA223, IF(AND($C222=$C224, AA224&lt;&gt;""), AA224, IF(AND($C222=$C225, AA225&lt;&gt;""), AA225, IF(AND($C222=$C226, AA226&lt;&gt;""), AA226, "")))))</f>
        <v/>
      </c>
      <c r="AB222" s="90" t="str">
        <f>IF(TMInput!AA222&lt;&gt;"", TMInput!AA222, IF(AND($C222=$C223, AB223&lt;&gt;""), AB223, IF(AND($C222=$C224, AB224&lt;&gt;""), AB224, IF(AND($C222=$C225, AB225&lt;&gt;""), AB225, IF(AND($C222=$C226, AB226&lt;&gt;""), AB226, "")))))</f>
        <v/>
      </c>
      <c r="AC222" s="90" t="str">
        <f>IF(TMInput!AB222&lt;&gt;"", TMInput!AB222, IF(AND($C222=$C223, AC223&lt;&gt;""), AC223, IF(AND($C222=$C224, AC224&lt;&gt;""), AC224, IF(AND($C222=$C225, AC225&lt;&gt;""), AC225, IF(AND($C222=$C226, AC226&lt;&gt;""), AC226, "")))))</f>
        <v/>
      </c>
      <c r="AD222" s="90" t="str">
        <f>IF(TMInput!AC222&lt;&gt;"", TMInput!AC222, IF(AND($C222=$C223, AD223&lt;&gt;""), AD223, IF(AND($C222=$C224, AD224&lt;&gt;""), AD224, IF(AND($C222=$C225, AD225&lt;&gt;""), AD225, IF(AND($C222=$C226, AD226&lt;&gt;""), AD226, "")))))</f>
        <v/>
      </c>
      <c r="AE222" s="90" t="str">
        <f>IF(TMInput!AD222&lt;&gt;"", TMInput!AD222, IF(AND($C222=$C223, AE223&lt;&gt;""), AE223, IF(AND($C222=$C224, AE224&lt;&gt;""), AE224, IF(AND($C222=$C225, AE225&lt;&gt;""), AE225, IF(AND($C222=$C226, AE226&lt;&gt;""), AE226, "")))))</f>
        <v/>
      </c>
    </row>
    <row r="223">
      <c r="A223" s="85" t="b">
        <f t="shared" si="1"/>
        <v>1</v>
      </c>
      <c r="B223" s="90" t="str">
        <f>IF(AND(TMInput!A223="",$C223&lt;&gt;""),B222,TMInput!A223)</f>
        <v>ND-LotsGroupAwardCriterionNumberThresholdUnpublish_v1.4-1.7.rml.ttl</v>
      </c>
      <c r="C223" s="90" t="str">
        <f>TMInput!B223</f>
        <v>tedm:MG-NonPublishedInformation-ND-LotsGroupAwardCriterionNumberThresholdUnpublish</v>
      </c>
      <c r="D223" s="85" t="str">
        <f>IF(TMInput!C223&lt;&gt;"", TMInput!C223, IF(AND($C223=$C224, D224&lt;&gt;""), D224, IF(AND($C223=$C225, D225&lt;&gt;""), D225, IF(AND($C223=$C226, D226&lt;&gt;""), D226, IF(AND($C223=$C227, D227&lt;&gt;""), D227, "")))))</f>
        <v>MG-NonPublishedInformation</v>
      </c>
      <c r="E223" s="90" t="str">
        <f>IF(TMInput!D223&lt;&gt;"",TMInput!D223,IF(AND($C223=$C224, E224&lt;&gt;""),E224, IF(AND($C223=$C225, E225&lt;&gt;""), E225,"")))</f>
        <v>ND-LotsGroupAwardCriterionNumberThresholdUnpublish</v>
      </c>
      <c r="F223" s="90" t="str">
        <f>IF(TMInput!E223&lt;&gt;"",TMInput!E223,IF(AND($C223=$C224, F224&lt;&gt;""),F224, IF(AND($C223=$C225, F225&lt;&gt;""), F225,"")))</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G223" s="85" t="str">
        <f>IF(TMInput!F223&lt;&gt;"",TMInput!F223,IF(AND($C223=$C224, G224&lt;&gt;""),G224, IF(AND($C223=$C225, G225&lt;&gt;""), G225,"")))</f>
        <v>efbc:FieldIdentifierCode/text()='awa-cri-thr'</v>
      </c>
      <c r="H223" s="87" t="str">
        <f>TMInput!G223</f>
        <v>1.4</v>
      </c>
      <c r="I223" s="87" t="str">
        <f>TMInput!H223</f>
        <v>1.7</v>
      </c>
      <c r="J223" s="90" t="b">
        <f>IF(TMInput!$A223="",J222,TMInput!I223)</f>
        <v>1</v>
      </c>
      <c r="K223" s="85" t="str">
        <f>IF(TMInput!J223&lt;&gt;"",TMInput!J223,IF(AND($C223=$C224, K224&lt;&gt;""),K224, IF(AND($C223=$C225, K225&lt;&gt;""), K225,"")))</f>
        <v>MG-AwardCriterion-specifiesProcurementCriterion-LotGroup</v>
      </c>
      <c r="L223" s="85" t="str">
        <f>IF(TMInput!K223&lt;&gt;"",TMInput!K223,IF(AND($C223=$C224, L224&lt;&gt;""),L224, IF(AND($C223=$C225, L225&lt;&gt;""), L225,"")))</f>
        <v>ND-LotsGroupAwardCriterionParameters</v>
      </c>
      <c r="M223" s="90" t="str">
        <f>IF(TMInput!L223&lt;&gt;"",TMInput!L223,IF(AND($C223=$C224, M224&lt;&gt;""),M224, IF(AND($C223=$C225, M225&lt;&gt;""), M225,"")))</f>
        <v>ND-LotsGroupAwardCriterionNumberThresholdUnpublish (concernsMaskedObject)</v>
      </c>
      <c r="N223" s="90" t="str">
        <f>IF(TMInput!M223&lt;&gt;"",TMInput!M223,IF(AND($C223=$C224, N224&lt;&gt;""),N224, IF(AND($C223=$C225, N225&lt;&gt;""), N225,"")))</f>
        <v>Connection from NonPublishedInformation to Constraint under MG-AwardCriterion-specifiesProcurementCriterion-LotGroup_ND-LotsGroupAwardCriterionParameters</v>
      </c>
      <c r="O223" s="90" t="str">
        <f>IF(TMInput!N223&lt;&gt;"",TMInput!N223,IF(AND($C223=$C224, O224&lt;&gt;""),O224, IF(AND($C223=$C225, O225&lt;&gt;""), O225,"")))</f>
        <v>tedm:MG-AwardCriterion-specifiesProcurementCriterion-LotGroup_ND-LotsGroupAwardCriterionParameters</v>
      </c>
      <c r="P223" s="85" t="str">
        <f>IF(TMInput!O223&lt;&gt;"",TMInput!O223,IF(AND($C223=$C224, P224&lt;&gt;""),P224, IF(AND($C223=$C225, P225&lt;&gt;""), P225,"")))</f>
        <v>efac:AwardCriterionParameter/efac:FieldsPrivacy</v>
      </c>
      <c r="Q223" s="90" t="str">
        <f>IF(TMInput!P223&lt;&gt;"",TMInput!P223,IF(AND($C223=$C224, Q224&lt;&gt;""),Q224, IF(AND($C223=$C225, Q225&lt;&gt;""), Q225,"")))</f>
        <v>../..</v>
      </c>
      <c r="R223" s="90" t="str">
        <f>IF(TMInput!Q223&lt;&gt;"", TMInput!Q223, IF(AND(OR($C223&amp;$H223=$C224&amp;$H224, $C223&amp;$I223=$C224&amp;$I224), R224&lt;&gt;""), R224, IF(AND(OR($C223&amp;$H223=$C225&amp;$H225, $C223&amp;$I223=$C225&amp;$I225), R225&lt;&gt;""), R225, IF(AND(OR($C223&amp;$H223=$C226&amp;$H226, $C223&amp;$I223=$C226&amp;$I226), R226&lt;&gt;""), R226, IF(AND(OR($C223&amp;$H223=$C227&amp;$H227, $C223&amp;$I223=$C227&amp;$I227), R227&lt;&gt;""), R227, "")))))</f>
        <v>BT-195(BT-5423)-LotsGroup</v>
      </c>
      <c r="S223" s="90" t="str">
        <f>IF(TMInput!R223&lt;&gt;"", TMInput!R223, IF(AND(OR($C223&amp;$H223=$C224&amp;$H224, $C223&amp;$I223=$C224&amp;$I224), S224&lt;&gt;""), S224, IF(AND(OR($C223&amp;$H223=$C225&amp;$H225, $C223&amp;$I223=$C225&amp;$I225), S225&lt;&gt;""), S225, IF(AND(OR($C223&amp;$H223=$C226&amp;$H226, $C223&amp;$I223=$C226&amp;$I226), S226&lt;&gt;""), S226, IF(AND(OR($C223&amp;$H223=$C227&amp;$H227, $C223&amp;$I223=$C227&amp;$I227), S227&lt;&gt;""), S227, "")))))</f>
        <v>The field BT-195(BT-5423)-LotsGroup, Unpublished Identifier, specifies information to generate the URI of the masked property</v>
      </c>
      <c r="T223" s="90" t="str">
        <f>IF(TMInput!S223&lt;&gt;"", TMInput!S223, IF(AND(OR($C223&amp;$H223=$C224&amp;$H224, $C223&amp;$I223=$C224&amp;$I224), T224&lt;&gt;""), T224, IF(AND(OR($C223&amp;$H223=$C225&amp;$H225, $C223&amp;$I223=$C225&amp;$I225), T225&lt;&gt;""), T225, IF(AND(OR($C223&amp;$H223=$C226&amp;$H226, $C223&amp;$I223=$C226&amp;$I226), T226&lt;&gt;""), T226, IF(AND(OR($C223&amp;$H223=$C227&amp;$H227, $C223&amp;$I223=$C227&amp;$I227), T227&lt;&gt;""), T227, "")))))</f>
        <v>efbc:FieldIdentifierCode/text() = 'awa-cri-thr'</v>
      </c>
      <c r="U223" s="92" t="str">
        <f>IF(TMInput!T223&lt;&gt;"", TMInput!T223, IF(AND($C223=$C224, U224&lt;&gt;""), U224, IF(AND($C223=$C225, U225&lt;&gt;""), U225, IF(AND($C223=$C226, U226&lt;&gt;""), U226, IF(AND($C223=$C227, U227&lt;&gt;""), U227, "")))))</f>
        <v>http://data.europa.eu/a4g/ontology#hasThresholdType</v>
      </c>
      <c r="V223" s="90" t="str">
        <f>IF(TMInput!U223&lt;&gt;"", TMInput!U223, IF(AND($C223=$C224, V224&lt;&gt;""), V224, IF(AND($C223=$C225, V225&lt;&gt;""), V225, IF(AND($C223=$C226, V226&lt;&gt;""), V226, IF(AND($C223=$C227, V227&lt;&gt;""), V227, "")))))</f>
        <v>BT-197(BT-5423)-LotsGroup</v>
      </c>
      <c r="W223" s="90" t="str">
        <f>IF(TMInput!V223&lt;&gt;"", TMInput!V223, IF(AND($C223=$C224, W224&lt;&gt;""), W224, IF(AND($C223=$C225, W225&lt;&gt;""), W225, IF(AND($C223=$C226, W226&lt;&gt;""), W226, IF(AND($C223=$C227, W227&lt;&gt;""), W227, "")))))</f>
        <v>In BT-197(BT-5423)-LotsGroup, Unpublished Justification Code, we link to the at-voc:non-publication-justification controlled list</v>
      </c>
      <c r="X223" s="90" t="str">
        <f>IF(TMInput!W223&lt;&gt;"", TMInput!W223, IF(AND($C223=$C224, X224&lt;&gt;""), X224, IF(AND($C223=$C225, X225&lt;&gt;""), X225, IF(AND($C223=$C226, X226&lt;&gt;""), X226, IF(AND($C223=$C227, X227&lt;&gt;""), X227, "")))))</f>
        <v>BT-198(BT-5423)-LotsGroup</v>
      </c>
      <c r="Y223" s="90" t="str">
        <f>IF(TMInput!X223&lt;&gt;"", TMInput!X223, IF(AND($C223=$C224, Y224&lt;&gt;""), Y224, IF(AND($C223=$C225, Y225&lt;&gt;""), Y225, IF(AND($C223=$C226, Y226&lt;&gt;""), Y226, IF(AND($C223=$C227, Y227&lt;&gt;""), Y227, "")))))</f>
        <v>Unpublished Accessibility Date (Unpublished Access Date below SDK 1.6)</v>
      </c>
      <c r="Z223" s="90" t="str">
        <f>IF(TMInput!Y223&lt;&gt;"", TMInput!Y223, IF(AND($C223=$C224, Z224&lt;&gt;""), Z224, IF(AND($C223=$C225, Z225&lt;&gt;""), Z225, IF(AND($C223=$C226, Z226&lt;&gt;""), Z226, IF(AND($C223=$C227, Z227&lt;&gt;""), Z227, "")))))</f>
        <v>tedm:MG-langString-hasConfidentialityJustification--NonPublishedInformation-ND-LotsGroupAwardCriterionNumberThresholdUnpublish</v>
      </c>
      <c r="AA223" s="90" t="str">
        <f>IF(TMInput!Z223&lt;&gt;"", TMInput!Z223, IF(AND($C223=$C224, AA224&lt;&gt;""), AA224, IF(AND($C223=$C225, AA225&lt;&gt;""), AA225, IF(AND($C223=$C226, AA226&lt;&gt;""), AA226, IF(AND($C223=$C227, AA227&lt;&gt;""), AA227, "")))))</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B223" s="90" t="str">
        <f>IF(TMInput!AA223&lt;&gt;"", TMInput!AA223, IF(AND($C223=$C224, AB224&lt;&gt;""), AB224, IF(AND($C223=$C225, AB225&lt;&gt;""), AB225, IF(AND($C223=$C226, AB226&lt;&gt;""), AB226, IF(AND($C223=$C227, AB227&lt;&gt;""), AB227, "")))))</f>
        <v>BT-196(BT-5423)-LotsGroup</v>
      </c>
      <c r="AC223" s="90" t="str">
        <f>IF(TMInput!AB223&lt;&gt;"", TMInput!AB223, IF(AND($C223=$C224, AC224&lt;&gt;""), AC224, IF(AND($C223=$C225, AC225&lt;&gt;""), AC225, IF(AND($C223=$C226, AC226&lt;&gt;""), AC226, IF(AND($C223=$C227, AC227&lt;&gt;""), AC227, "")))))</f>
        <v>Unpublished Justification Description of MG-NonPublishedInformation under ND-LotsGroupAwardCriterionNumberThresholdUnpublish</v>
      </c>
      <c r="AD223" s="90" t="str">
        <f>IF(TMInput!AC223&lt;&gt;"", TMInput!AC223, IF(AND($C223=$C224, AD224&lt;&gt;""), AD224, IF(AND($C223=$C225, AD225&lt;&gt;""), AD225, IF(AND($C223=$C226, AD226&lt;&gt;""), AD226, IF(AND($C223=$C227, AD227&lt;&gt;""), AD227, "")))))</f>
        <v>BT-196(BT-5423)-LotsGroup-Language</v>
      </c>
      <c r="AE223" s="90" t="str">
        <f>IF(TMInput!AD223&lt;&gt;"", TMInput!AD223, IF(AND($C223=$C224, AE224&lt;&gt;""), AE224, IF(AND($C223=$C225, AE225&lt;&gt;""), AE225, IF(AND($C223=$C226, AE226&lt;&gt;""), AE226, IF(AND($C223=$C227, AE227&lt;&gt;""), AE227, "")))))</f>
        <v>Language of Unpublished Justification Description of MG-NonPublishedInformation under ND-LotsGroupAwardCriterionNumberThresholdUnpublish</v>
      </c>
    </row>
    <row r="224">
      <c r="A224" s="85" t="b">
        <f t="shared" si="1"/>
        <v>0</v>
      </c>
      <c r="B224" s="90" t="str">
        <f>IF(AND(TMInput!A224="",$C224&lt;&gt;""),B223,TMInput!A224)</f>
        <v>ND-LotsGroupAwardCriterionNumberThresholdUnpublish_v1.4-1.7.rml.ttl</v>
      </c>
      <c r="C224" s="90" t="str">
        <f>TMInput!B224</f>
        <v>tedm:MG-NonPublishedInformation-ND-LotsGroupAwardCriterionNumberThresholdUnpublish</v>
      </c>
      <c r="D224" s="85" t="str">
        <f>IF(TMInput!C224&lt;&gt;"", TMInput!C224, IF(AND($C224=$C225, D225&lt;&gt;""), D225, IF(AND($C224=$C226, D226&lt;&gt;""), D226, IF(AND($C224=$C227, D227&lt;&gt;""), D227, IF(AND($C224=$C228, D228&lt;&gt;""), D228, "")))))</f>
        <v>MG-NonPublishedInformation</v>
      </c>
      <c r="E224" s="90" t="str">
        <f>IF(TMInput!D224&lt;&gt;"",TMInput!D224,IF(AND($C224=$C225, E225&lt;&gt;""),E225, IF(AND($C224=$C226, E226&lt;&gt;""), E226,"")))</f>
        <v>ND-LotsGroupAwardCriterionNumberThresholdUnpublish</v>
      </c>
      <c r="F224" s="90" t="str">
        <f>IF(TMInput!E224&lt;&gt;"",TMInput!E224,IF(AND($C224=$C225, F225&lt;&gt;""),F225, IF(AND($C224=$C226, F226&lt;&gt;""), F226,"")))</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G224" s="85" t="str">
        <f>IF(TMInput!F224&lt;&gt;"",TMInput!F224,IF(AND($C224=$C225, G225&lt;&gt;""),G225, IF(AND($C224=$C226, G226&lt;&gt;""), G226,"")))</f>
        <v>efbc:FieldIdentifierCode/text()='awa-cri-thr'</v>
      </c>
      <c r="H224" s="87" t="str">
        <f>TMInput!G224</f>
        <v>1.4</v>
      </c>
      <c r="I224" s="87" t="str">
        <f>TMInput!H224</f>
        <v>1.7</v>
      </c>
      <c r="J224" s="90" t="b">
        <f>IF(TMInput!$A224="",J223,TMInput!I224)</f>
        <v>1</v>
      </c>
      <c r="K224" s="85" t="str">
        <f>IF(TMInput!J224&lt;&gt;"",TMInput!J224,IF(AND($C224=$C225, K225&lt;&gt;""),K225, IF(AND($C224=$C226, K226&lt;&gt;""), K226,"")))</f>
        <v>MG-AwardCriterion-specifiesProcurementCriterion-LotGroup</v>
      </c>
      <c r="L224" s="85" t="str">
        <f>IF(TMInput!K224&lt;&gt;"",TMInput!K224,IF(AND($C224=$C225, L225&lt;&gt;""),L225, IF(AND($C224=$C226, L226&lt;&gt;""), L226,"")))</f>
        <v>ND-LotsGroupAwardCriterionParameters</v>
      </c>
      <c r="M224" s="90" t="str">
        <f>IF(TMInput!L224&lt;&gt;"",TMInput!L224,IF(AND($C224=$C225, M225&lt;&gt;""),M225, IF(AND($C224=$C226, M226&lt;&gt;""), M226,"")))</f>
        <v>ND-LotsGroupAwardCriterionNumberThresholdUnpublish (concernsMaskedObject)</v>
      </c>
      <c r="N224" s="90" t="str">
        <f>IF(TMInput!M224&lt;&gt;"",TMInput!M224,IF(AND($C224=$C225, N225&lt;&gt;""),N225, IF(AND($C224=$C226, N226&lt;&gt;""), N226,"")))</f>
        <v>Connection from NonPublishedInformation to Constraint under MG-AwardCriterion-specifiesProcurementCriterion-LotGroup_ND-LotsGroupAwardCriterionParameters</v>
      </c>
      <c r="O224" s="90" t="str">
        <f>IF(TMInput!N224&lt;&gt;"",TMInput!N224,IF(AND($C224=$C225, O225&lt;&gt;""),O225, IF(AND($C224=$C226, O226&lt;&gt;""), O226,"")))</f>
        <v>tedm:MG-AwardCriterion-specifiesProcurementCriterion-LotGroup_ND-LotsGroupAwardCriterionParameters</v>
      </c>
      <c r="P224" s="85" t="str">
        <f>IF(TMInput!O224&lt;&gt;"",TMInput!O224,IF(AND($C224=$C225, P225&lt;&gt;""),P225, IF(AND($C224=$C226, P226&lt;&gt;""), P226,"")))</f>
        <v>efac:AwardCriterionParameter/efac:FieldsPrivacy</v>
      </c>
      <c r="Q224" s="90" t="str">
        <f>IF(TMInput!P224&lt;&gt;"",TMInput!P224,IF(AND($C224=$C225, Q225&lt;&gt;""),Q225, IF(AND($C224=$C226, Q226&lt;&gt;""), Q226,"")))</f>
        <v>../..</v>
      </c>
      <c r="R224" s="90" t="str">
        <f>IF(TMInput!Q224&lt;&gt;"", TMInput!Q224, IF(AND(OR($C224&amp;$H224=$C225&amp;$H225, $C224&amp;$I224=$C225&amp;$I225), R225&lt;&gt;""), R225, IF(AND(OR($C224&amp;$H224=$C226&amp;$H226, $C224&amp;$I224=$C226&amp;$I226), R226&lt;&gt;""), R226, IF(AND(OR($C224&amp;$H224=$C227&amp;$H227, $C224&amp;$I224=$C227&amp;$I227), R227&lt;&gt;""), R227, IF(AND(OR($C224&amp;$H224=$C228&amp;$H228, $C224&amp;$I224=$C228&amp;$I228), R228&lt;&gt;""), R228, "")))))</f>
        <v>BT-195(BT-5423)-LotsGroup</v>
      </c>
      <c r="S224" s="90" t="str">
        <f>IF(TMInput!R224&lt;&gt;"", TMInput!R224, IF(AND(OR($C224&amp;$H224=$C225&amp;$H225, $C224&amp;$I224=$C225&amp;$I225), S225&lt;&gt;""), S225, IF(AND(OR($C224&amp;$H224=$C226&amp;$H226, $C224&amp;$I224=$C226&amp;$I226), S226&lt;&gt;""), S226, IF(AND(OR($C224&amp;$H224=$C227&amp;$H227, $C224&amp;$I224=$C227&amp;$I227), S227&lt;&gt;""), S227, IF(AND(OR($C224&amp;$H224=$C228&amp;$H228, $C224&amp;$I224=$C228&amp;$I228), S228&lt;&gt;""), S228, "")))))</f>
        <v>The field BT-195(BT-5423)-LotsGroup, Unpublished Identifier, specifies information to generate the URI of the masked property</v>
      </c>
      <c r="T224" s="90" t="str">
        <f>IF(TMInput!S224&lt;&gt;"", TMInput!S224, IF(AND(OR($C224&amp;$H224=$C225&amp;$H225, $C224&amp;$I224=$C225&amp;$I225), T225&lt;&gt;""), T225, IF(AND(OR($C224&amp;$H224=$C226&amp;$H226, $C224&amp;$I224=$C226&amp;$I226), T226&lt;&gt;""), T226, IF(AND(OR($C224&amp;$H224=$C227&amp;$H227, $C224&amp;$I224=$C227&amp;$I227), T227&lt;&gt;""), T227, IF(AND(OR($C224&amp;$H224=$C228&amp;$H228, $C224&amp;$I224=$C228&amp;$I228), T228&lt;&gt;""), T228, "")))))</f>
        <v>efbc:FieldIdentifierCode/text() = 'awa-cri-thr'</v>
      </c>
      <c r="U224" s="92" t="str">
        <f>IF(TMInput!T224&lt;&gt;"", TMInput!T224, IF(AND($C224=$C225, U225&lt;&gt;""), U225, IF(AND($C224=$C226, U226&lt;&gt;""), U226, IF(AND($C224=$C227, U227&lt;&gt;""), U227, IF(AND($C224=$C228, U228&lt;&gt;""), U228, "")))))</f>
        <v>http://data.europa.eu/a4g/ontology#hasThresholdType</v>
      </c>
      <c r="V224" s="90" t="str">
        <f>IF(TMInput!U224&lt;&gt;"", TMInput!U224, IF(AND($C224=$C225, V225&lt;&gt;""), V225, IF(AND($C224=$C226, V226&lt;&gt;""), V226, IF(AND($C224=$C227, V227&lt;&gt;""), V227, IF(AND($C224=$C228, V228&lt;&gt;""), V228, "")))))</f>
        <v>BT-197(BT-5423)-LotsGroup</v>
      </c>
      <c r="W224" s="90" t="str">
        <f>IF(TMInput!V224&lt;&gt;"", TMInput!V224, IF(AND($C224=$C225, W225&lt;&gt;""), W225, IF(AND($C224=$C226, W226&lt;&gt;""), W226, IF(AND($C224=$C227, W227&lt;&gt;""), W227, IF(AND($C224=$C228, W228&lt;&gt;""), W228, "")))))</f>
        <v>In BT-197(BT-5423)-LotsGroup, Unpublished Justification Code, we link to the at-voc:non-publication-justification controlled list</v>
      </c>
      <c r="X224" s="90" t="str">
        <f>IF(TMInput!W224&lt;&gt;"", TMInput!W224, IF(AND($C224=$C225, X225&lt;&gt;""), X225, IF(AND($C224=$C226, X226&lt;&gt;""), X226, IF(AND($C224=$C227, X227&lt;&gt;""), X227, IF(AND($C224=$C228, X228&lt;&gt;""), X228, "")))))</f>
        <v>BT-198(BT-5423)-LotsGroup</v>
      </c>
      <c r="Y224" s="90" t="str">
        <f>IF(TMInput!X224&lt;&gt;"", TMInput!X224, IF(AND($C224=$C225, Y225&lt;&gt;""), Y225, IF(AND($C224=$C226, Y226&lt;&gt;""), Y226, IF(AND($C224=$C227, Y227&lt;&gt;""), Y227, IF(AND($C224=$C228, Y228&lt;&gt;""), Y228, "")))))</f>
        <v>Unpublished Accessibility Date (Unpublished Access Date below SDK 1.6)</v>
      </c>
      <c r="Z224" s="90" t="str">
        <f>IF(TMInput!Y224&lt;&gt;"", TMInput!Y224, IF(AND($C224=$C225, Z225&lt;&gt;""), Z225, IF(AND($C224=$C226, Z226&lt;&gt;""), Z226, IF(AND($C224=$C227, Z227&lt;&gt;""), Z227, IF(AND($C224=$C228, Z228&lt;&gt;""), Z228, "")))))</f>
        <v>tedm:MG-langString-hasConfidentialityJustification--NonPublishedInformation-ND-LotsGroupAwardCriterionNumberThresholdUnpublish</v>
      </c>
      <c r="AA224" s="90" t="str">
        <f>IF(TMInput!Z224&lt;&gt;"", TMInput!Z224, IF(AND($C224=$C225, AA225&lt;&gt;""), AA225, IF(AND($C224=$C226, AA226&lt;&gt;""), AA226, IF(AND($C224=$C227, AA227&lt;&gt;""), AA227, IF(AND($C224=$C228, AA228&lt;&gt;""), AA228, "")))))</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B224" s="90" t="str">
        <f>IF(TMInput!AA224&lt;&gt;"", TMInput!AA224, IF(AND($C224=$C225, AB225&lt;&gt;""), AB225, IF(AND($C224=$C226, AB226&lt;&gt;""), AB226, IF(AND($C224=$C227, AB227&lt;&gt;""), AB227, IF(AND($C224=$C228, AB228&lt;&gt;""), AB228, "")))))</f>
        <v>BT-196(BT-5423)-LotsGroup</v>
      </c>
      <c r="AC224" s="90" t="str">
        <f>IF(TMInput!AB224&lt;&gt;"", TMInput!AB224, IF(AND($C224=$C225, AC225&lt;&gt;""), AC225, IF(AND($C224=$C226, AC226&lt;&gt;""), AC226, IF(AND($C224=$C227, AC227&lt;&gt;""), AC227, IF(AND($C224=$C228, AC228&lt;&gt;""), AC228, "")))))</f>
        <v>Unpublished Justification Description of MG-NonPublishedInformation under ND-LotsGroupAwardCriterionNumberThresholdUnpublish</v>
      </c>
      <c r="AD224" s="90" t="str">
        <f>IF(TMInput!AC224&lt;&gt;"", TMInput!AC224, IF(AND($C224=$C225, AD225&lt;&gt;""), AD225, IF(AND($C224=$C226, AD226&lt;&gt;""), AD226, IF(AND($C224=$C227, AD227&lt;&gt;""), AD227, IF(AND($C224=$C228, AD228&lt;&gt;""), AD228, "")))))</f>
        <v>BT-196(BT-5423)-LotsGroup-Language</v>
      </c>
      <c r="AE224" s="90" t="str">
        <f>IF(TMInput!AD224&lt;&gt;"", TMInput!AD224, IF(AND($C224=$C225, AE225&lt;&gt;""), AE225, IF(AND($C224=$C226, AE226&lt;&gt;""), AE226, IF(AND($C224=$C227, AE227&lt;&gt;""), AE227, IF(AND($C224=$C228, AE228&lt;&gt;""), AE228, "")))))</f>
        <v>Language of Unpublished Justification Description of MG-NonPublishedInformation under ND-LotsGroupAwardCriterionNumberThresholdUnpublish</v>
      </c>
    </row>
    <row r="225">
      <c r="A225" s="85" t="b">
        <f t="shared" si="1"/>
        <v>0</v>
      </c>
      <c r="B225" s="90" t="str">
        <f>IF(AND(TMInput!A225="",$C225&lt;&gt;""),B224,TMInput!A225)</f>
        <v>ND-LotsGroupAwardCriterionNumberThresholdUnpublish_v1.4-1.7.rml.ttl</v>
      </c>
      <c r="C225" s="90" t="str">
        <f>TMInput!B225</f>
        <v>tedm:MG-NonPublishedInformation-ND-LotsGroupAwardCriterionNumberThresholdUnpublish</v>
      </c>
      <c r="D225" s="85" t="str">
        <f>IF(TMInput!C225&lt;&gt;"", TMInput!C225, IF(AND($C225=$C226, D226&lt;&gt;""), D226, IF(AND($C225=$C227, D227&lt;&gt;""), D227, IF(AND($C225=$C228, D228&lt;&gt;""), D228, IF(AND($C225=$C229, D229&lt;&gt;""), D229, "")))))</f>
        <v>MG-NonPublishedInformation</v>
      </c>
      <c r="E225" s="90" t="str">
        <f>IF(TMInput!D225&lt;&gt;"",TMInput!D225,IF(AND($C225=$C226, E226&lt;&gt;""),E226, IF(AND($C225=$C227, E227&lt;&gt;""), E227,"")))</f>
        <v>ND-LotsGroupAwardCriterionNumberThresholdUnpublish</v>
      </c>
      <c r="F225" s="90" t="str">
        <f>IF(TMInput!E225&lt;&gt;"",TMInput!E225,IF(AND($C225=$C226, F226&lt;&gt;""),F226, IF(AND($C225=$C227, F227&lt;&gt;""), F227,"")))</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G225" s="85" t="str">
        <f>IF(TMInput!F225&lt;&gt;"",TMInput!F225,IF(AND($C225=$C226, G226&lt;&gt;""),G226, IF(AND($C225=$C227, G227&lt;&gt;""), G227,"")))</f>
        <v>efbc:FieldIdentifierCode/text()='awa-cri-thr'</v>
      </c>
      <c r="H225" s="87" t="str">
        <f>TMInput!G225</f>
        <v>1.4</v>
      </c>
      <c r="I225" s="87" t="str">
        <f>TMInput!H225</f>
        <v>1.7</v>
      </c>
      <c r="J225" s="90" t="b">
        <f>IF(TMInput!$A225="",J224,TMInput!I225)</f>
        <v>1</v>
      </c>
      <c r="K225" s="85" t="str">
        <f>IF(TMInput!J225&lt;&gt;"",TMInput!J225,IF(AND($C225=$C226, K226&lt;&gt;""),K226, IF(AND($C225=$C227, K227&lt;&gt;""), K227,"")))</f>
        <v>MG-AwardCriterion-specifiesProcurementCriterion-LotGroup</v>
      </c>
      <c r="L225" s="85" t="str">
        <f>IF(TMInput!K225&lt;&gt;"",TMInput!K225,IF(AND($C225=$C226, L226&lt;&gt;""),L226, IF(AND($C225=$C227, L227&lt;&gt;""), L227,"")))</f>
        <v>ND-LotsGroupAwardCriterionParameters</v>
      </c>
      <c r="M225" s="90" t="str">
        <f>IF(TMInput!L225&lt;&gt;"",TMInput!L225,IF(AND($C225=$C226, M226&lt;&gt;""),M226, IF(AND($C225=$C227, M227&lt;&gt;""), M227,"")))</f>
        <v>ND-LotsGroupAwardCriterionNumberThresholdUnpublish (concernsMaskedObject)</v>
      </c>
      <c r="N225" s="90" t="str">
        <f>IF(TMInput!M225&lt;&gt;"",TMInput!M225,IF(AND($C225=$C226, N226&lt;&gt;""),N226, IF(AND($C225=$C227, N227&lt;&gt;""), N227,"")))</f>
        <v>Connection from NonPublishedInformation to Constraint under MG-AwardCriterion-specifiesProcurementCriterion-LotGroup_ND-LotsGroupAwardCriterionParameters</v>
      </c>
      <c r="O225" s="90" t="str">
        <f>IF(TMInput!N225&lt;&gt;"",TMInput!N225,IF(AND($C225=$C226, O226&lt;&gt;""),O226, IF(AND($C225=$C227, O227&lt;&gt;""), O227,"")))</f>
        <v>tedm:MG-AwardCriterion-specifiesProcurementCriterion-LotGroup_ND-LotsGroupAwardCriterionParameters</v>
      </c>
      <c r="P225" s="85" t="str">
        <f>IF(TMInput!O225&lt;&gt;"",TMInput!O225,IF(AND($C225=$C226, P226&lt;&gt;""),P226, IF(AND($C225=$C227, P227&lt;&gt;""), P227,"")))</f>
        <v>efac:AwardCriterionParameter/efac:FieldsPrivacy</v>
      </c>
      <c r="Q225" s="90" t="str">
        <f>IF(TMInput!P225&lt;&gt;"",TMInput!P225,IF(AND($C225=$C226, Q226&lt;&gt;""),Q226, IF(AND($C225=$C227, Q227&lt;&gt;""), Q227,"")))</f>
        <v>../..</v>
      </c>
      <c r="R225" s="90" t="str">
        <f>IF(TMInput!Q225&lt;&gt;"", TMInput!Q225, IF(AND(OR($C225&amp;$H225=$C226&amp;$H226, $C225&amp;$I225=$C226&amp;$I226), R226&lt;&gt;""), R226, IF(AND(OR($C225&amp;$H225=$C227&amp;$H227, $C225&amp;$I225=$C227&amp;$I227), R227&lt;&gt;""), R227, IF(AND(OR($C225&amp;$H225=$C228&amp;$H228, $C225&amp;$I225=$C228&amp;$I228), R228&lt;&gt;""), R228, IF(AND(OR($C225&amp;$H225=$C229&amp;$H229, $C225&amp;$I225=$C229&amp;$I229), R229&lt;&gt;""), R229, "")))))</f>
        <v>BT-195(BT-5423)-LotsGroup</v>
      </c>
      <c r="S225" s="90" t="str">
        <f>IF(TMInput!R225&lt;&gt;"", TMInput!R225, IF(AND(OR($C225&amp;$H225=$C226&amp;$H226, $C225&amp;$I225=$C226&amp;$I226), S226&lt;&gt;""), S226, IF(AND(OR($C225&amp;$H225=$C227&amp;$H227, $C225&amp;$I225=$C227&amp;$I227), S227&lt;&gt;""), S227, IF(AND(OR($C225&amp;$H225=$C228&amp;$H228, $C225&amp;$I225=$C228&amp;$I228), S228&lt;&gt;""), S228, IF(AND(OR($C225&amp;$H225=$C229&amp;$H229, $C225&amp;$I225=$C229&amp;$I229), S229&lt;&gt;""), S229, "")))))</f>
        <v>The field BT-195(BT-5423)-LotsGroup, Unpublished Identifier, specifies information to generate the URI of the masked property</v>
      </c>
      <c r="T225" s="90" t="str">
        <f>IF(TMInput!S225&lt;&gt;"", TMInput!S225, IF(AND(OR($C225&amp;$H225=$C226&amp;$H226, $C225&amp;$I225=$C226&amp;$I226), T226&lt;&gt;""), T226, IF(AND(OR($C225&amp;$H225=$C227&amp;$H227, $C225&amp;$I225=$C227&amp;$I227), T227&lt;&gt;""), T227, IF(AND(OR($C225&amp;$H225=$C228&amp;$H228, $C225&amp;$I225=$C228&amp;$I228), T228&lt;&gt;""), T228, IF(AND(OR($C225&amp;$H225=$C229&amp;$H229, $C225&amp;$I225=$C229&amp;$I229), T229&lt;&gt;""), T229, "")))))</f>
        <v>efbc:FieldIdentifierCode/text() = 'awa-cri-thr'</v>
      </c>
      <c r="U225" s="92" t="str">
        <f>IF(TMInput!T225&lt;&gt;"", TMInput!T225, IF(AND($C225=$C226, U226&lt;&gt;""), U226, IF(AND($C225=$C227, U227&lt;&gt;""), U227, IF(AND($C225=$C228, U228&lt;&gt;""), U228, IF(AND($C225=$C229, U229&lt;&gt;""), U229, "")))))</f>
        <v>http://data.europa.eu/a4g/ontology#hasThresholdType</v>
      </c>
      <c r="V225" s="90" t="str">
        <f>IF(TMInput!U225&lt;&gt;"", TMInput!U225, IF(AND($C225=$C226, V226&lt;&gt;""), V226, IF(AND($C225=$C227, V227&lt;&gt;""), V227, IF(AND($C225=$C228, V228&lt;&gt;""), V228, IF(AND($C225=$C229, V229&lt;&gt;""), V229, "")))))</f>
        <v>BT-197(BT-5423)-LotsGroup</v>
      </c>
      <c r="W225" s="90" t="str">
        <f>IF(TMInput!V225&lt;&gt;"", TMInput!V225, IF(AND($C225=$C226, W226&lt;&gt;""), W226, IF(AND($C225=$C227, W227&lt;&gt;""), W227, IF(AND($C225=$C228, W228&lt;&gt;""), W228, IF(AND($C225=$C229, W229&lt;&gt;""), W229, "")))))</f>
        <v>In BT-197(BT-5423)-LotsGroup, Unpublished Justification Code, we link to the at-voc:non-publication-justification controlled list</v>
      </c>
      <c r="X225" s="90" t="str">
        <f>IF(TMInput!W225&lt;&gt;"", TMInput!W225, IF(AND($C225=$C226, X226&lt;&gt;""), X226, IF(AND($C225=$C227, X227&lt;&gt;""), X227, IF(AND($C225=$C228, X228&lt;&gt;""), X228, IF(AND($C225=$C229, X229&lt;&gt;""), X229, "")))))</f>
        <v>BT-198(BT-5423)-LotsGroup</v>
      </c>
      <c r="Y225" s="90" t="str">
        <f>IF(TMInput!X225&lt;&gt;"", TMInput!X225, IF(AND($C225=$C226, Y226&lt;&gt;""), Y226, IF(AND($C225=$C227, Y227&lt;&gt;""), Y227, IF(AND($C225=$C228, Y228&lt;&gt;""), Y228, IF(AND($C225=$C229, Y229&lt;&gt;""), Y229, "")))))</f>
        <v>Unpublished Accessibility Date (Unpublished Access Date below SDK 1.6)</v>
      </c>
      <c r="Z225" s="90" t="str">
        <f>IF(TMInput!Y225&lt;&gt;"", TMInput!Y225, IF(AND($C225=$C226, Z226&lt;&gt;""), Z226, IF(AND($C225=$C227, Z227&lt;&gt;""), Z227, IF(AND($C225=$C228, Z228&lt;&gt;""), Z228, IF(AND($C225=$C229, Z229&lt;&gt;""), Z229, "")))))</f>
        <v>tedm:MG-langString-hasConfidentialityJustification--NonPublishedInformation-ND-LotsGroupAwardCriterionNumberThresholdUnpublish</v>
      </c>
      <c r="AA225" s="90" t="str">
        <f>IF(TMInput!Z225&lt;&gt;"", TMInput!Z225, IF(AND($C225=$C226, AA226&lt;&gt;""), AA226, IF(AND($C225=$C227, AA227&lt;&gt;""), AA227, IF(AND($C225=$C228, AA228&lt;&gt;""), AA228, IF(AND($C225=$C229, AA229&lt;&gt;""), AA229, "")))))</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B225" s="90" t="str">
        <f>IF(TMInput!AA225&lt;&gt;"", TMInput!AA225, IF(AND($C225=$C226, AB226&lt;&gt;""), AB226, IF(AND($C225=$C227, AB227&lt;&gt;""), AB227, IF(AND($C225=$C228, AB228&lt;&gt;""), AB228, IF(AND($C225=$C229, AB229&lt;&gt;""), AB229, "")))))</f>
        <v>BT-196(BT-5423)-LotsGroup</v>
      </c>
      <c r="AC225" s="90" t="str">
        <f>IF(TMInput!AB225&lt;&gt;"", TMInput!AB225, IF(AND($C225=$C226, AC226&lt;&gt;""), AC226, IF(AND($C225=$C227, AC227&lt;&gt;""), AC227, IF(AND($C225=$C228, AC228&lt;&gt;""), AC228, IF(AND($C225=$C229, AC229&lt;&gt;""), AC229, "")))))</f>
        <v>Unpublished Justification Description of MG-NonPublishedInformation under ND-LotsGroupAwardCriterionNumberThresholdUnpublish</v>
      </c>
      <c r="AD225" s="90" t="str">
        <f>IF(TMInput!AC225&lt;&gt;"", TMInput!AC225, IF(AND($C225=$C226, AD226&lt;&gt;""), AD226, IF(AND($C225=$C227, AD227&lt;&gt;""), AD227, IF(AND($C225=$C228, AD228&lt;&gt;""), AD228, IF(AND($C225=$C229, AD229&lt;&gt;""), AD229, "")))))</f>
        <v>BT-196(BT-5423)-LotsGroup-Language</v>
      </c>
      <c r="AE225" s="90" t="str">
        <f>IF(TMInput!AD225&lt;&gt;"", TMInput!AD225, IF(AND($C225=$C226, AE226&lt;&gt;""), AE226, IF(AND($C225=$C227, AE227&lt;&gt;""), AE227, IF(AND($C225=$C228, AE228&lt;&gt;""), AE228, IF(AND($C225=$C229, AE229&lt;&gt;""), AE229, "")))))</f>
        <v>Language of Unpublished Justification Description of MG-NonPublishedInformation under ND-LotsGroupAwardCriterionNumberThresholdUnpublish</v>
      </c>
    </row>
    <row r="226">
      <c r="A226" s="85" t="b">
        <f t="shared" si="1"/>
        <v>1</v>
      </c>
      <c r="B226" s="90" t="str">
        <f>IF(AND(TMInput!A226="",$C226&lt;&gt;""),B225,TMInput!A226)</f>
        <v>ND-LotsGroupAwardCriterionNumberThresholdUnpublish_v1.8+.rml.ttl</v>
      </c>
      <c r="C226" s="90" t="str">
        <f>TMInput!B226</f>
        <v>tedm:MG-NonPublishedInformation-ND-LotsGroupAwardCriterionNumberThresholdUnpublish</v>
      </c>
      <c r="D226" s="85" t="str">
        <f>IF(TMInput!C226&lt;&gt;"", TMInput!C226, IF(AND($C226=$C227, D227&lt;&gt;""), D227, IF(AND($C226=$C228, D228&lt;&gt;""), D228, IF(AND($C226=$C229, D229&lt;&gt;""), D229, IF(AND($C226=$C230, D230&lt;&gt;""), D230, "")))))</f>
        <v>MG-NonPublishedInformation</v>
      </c>
      <c r="E226" s="90" t="str">
        <f>IF(TMInput!D226&lt;&gt;"",TMInput!D226,IF(AND($C226=$C227, E227&lt;&gt;""),E227, IF(AND($C226=$C228, E228&lt;&gt;""), E228,"")))</f>
        <v>ND-LotsGroupAwardCriterionNumberThresholdUnpublish</v>
      </c>
      <c r="F226" s="90" t="str">
        <f>IF(TMInput!E226&lt;&gt;"",TMInput!E226,IF(AND($C226=$C227, F227&lt;&gt;""),F227, IF(AND($C226=$C228, F228&lt;&gt;""), F228,"")))</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v>
      </c>
      <c r="G226" s="85" t="str">
        <f>IF(TMInput!F226&lt;&gt;"",TMInput!F226,IF(AND($C226=$C227, G227&lt;&gt;""),G227, IF(AND($C226=$C228, G228&lt;&gt;""), G228,"")))</f>
        <v>efbc:FieldIdentifierCode/text()='awa-cri-thr'</v>
      </c>
      <c r="H226" s="87" t="str">
        <f>TMInput!G226</f>
        <v>1.8</v>
      </c>
      <c r="I226" s="87" t="str">
        <f>TMInput!H226</f>
        <v/>
      </c>
      <c r="J226" s="90" t="b">
        <f>IF(TMInput!$A226="",J225,TMInput!I226)</f>
        <v>1</v>
      </c>
      <c r="K226" s="85" t="str">
        <f>IF(TMInput!J226&lt;&gt;"",TMInput!J226,IF(AND($C226=$C227, K227&lt;&gt;""),K227, IF(AND($C226=$C228, K228&lt;&gt;""), K228,"")))</f>
        <v>MG-AwardCriterion-specifiesProcurementCriterion-LotGroup</v>
      </c>
      <c r="L226" s="85" t="str">
        <f>IF(TMInput!K226&lt;&gt;"",TMInput!K226,IF(AND($C226=$C227, L227&lt;&gt;""),L227, IF(AND($C226=$C228, L228&lt;&gt;""), L228,"")))</f>
        <v>ND-LotsGroupAwardThresholdCriterionParameter</v>
      </c>
      <c r="M226" s="90" t="str">
        <f>IF(TMInput!L226&lt;&gt;"",TMInput!L226,IF(AND($C226=$C227, M227&lt;&gt;""),M227, IF(AND($C226=$C228, M228&lt;&gt;""), M228,"")))</f>
        <v>ND-LotsGroupAwardCriterionNumberThresholdUnpublish (concernsMaskedObject)</v>
      </c>
      <c r="N226" s="90" t="str">
        <f>IF(TMInput!M226&lt;&gt;"",TMInput!M226,IF(AND($C226=$C227, N227&lt;&gt;""),N227, IF(AND($C226=$C228, N228&lt;&gt;""), N228,"")))</f>
        <v>Connection from NonPublishedInformation to Constraint under MG-AwardCriterion-specifiesProcurementCriterion-LotGroup_ND-LotsGroupAwardThresholdCriterionParameter</v>
      </c>
      <c r="O226" s="90" t="str">
        <f>IF(TMInput!N226&lt;&gt;"",TMInput!N226,IF(AND($C226=$C227, O227&lt;&gt;""),O227, IF(AND($C226=$C228, O228&lt;&gt;""), O228,"")))</f>
        <v>tedm:MG-AwardCriterion-specifiesProcurementCriterion-LotGroup_ND-LotsGroupAwardThresholdCriterionParameter</v>
      </c>
      <c r="P226" s="85" t="str">
        <f>IF(TMInput!O226&lt;&gt;"",TMInput!O226,IF(AND($C226=$C227, P227&lt;&gt;""),P227, IF(AND($C226=$C228, P228&lt;&gt;""), P228,"")))</f>
        <v>efac:FieldsPrivacy</v>
      </c>
      <c r="Q226" s="90" t="str">
        <f>IF(TMInput!P226&lt;&gt;"",TMInput!P226,IF(AND($C226=$C227, Q227&lt;&gt;""),Q227, IF(AND($C226=$C228, Q228&lt;&gt;""), Q228,"")))</f>
        <v>..</v>
      </c>
      <c r="R226" s="90" t="str">
        <f>IF(TMInput!Q226&lt;&gt;"", TMInput!Q226, IF(AND(OR($C226&amp;$H226=$C227&amp;$H227, $C226&amp;$I226=$C227&amp;$I227), R227&lt;&gt;""), R227, IF(AND(OR($C226&amp;$H226=$C228&amp;$H228, $C226&amp;$I226=$C228&amp;$I228), R228&lt;&gt;""), R228, IF(AND(OR($C226&amp;$H226=$C229&amp;$H229, $C226&amp;$I226=$C229&amp;$I229), R229&lt;&gt;""), R229, IF(AND(OR($C226&amp;$H226=$C230&amp;$H230, $C226&amp;$I226=$C230&amp;$I230), R230&lt;&gt;""), R230, "")))))</f>
        <v>BT-195(BT-5423)-LotsGroup</v>
      </c>
      <c r="S226" s="90" t="str">
        <f>IF(TMInput!R226&lt;&gt;"", TMInput!R226, IF(AND(OR($C226&amp;$H226=$C227&amp;$H227, $C226&amp;$I226=$C227&amp;$I227), S227&lt;&gt;""), S227, IF(AND(OR($C226&amp;$H226=$C228&amp;$H228, $C226&amp;$I226=$C228&amp;$I228), S228&lt;&gt;""), S228, IF(AND(OR($C226&amp;$H226=$C229&amp;$H229, $C226&amp;$I226=$C229&amp;$I229), S229&lt;&gt;""), S229, IF(AND(OR($C226&amp;$H226=$C230&amp;$H230, $C226&amp;$I226=$C230&amp;$I230), S230&lt;&gt;""), S230, "")))))</f>
        <v>The field BT-195(BT-5423)-LotsGroup, Unpublished Identifier, specifies information to generate the URI of the masked property</v>
      </c>
      <c r="T226" s="90" t="str">
        <f>IF(TMInput!S226&lt;&gt;"", TMInput!S226, IF(AND(OR($C226&amp;$H226=$C227&amp;$H227, $C226&amp;$I226=$C227&amp;$I227), T227&lt;&gt;""), T227, IF(AND(OR($C226&amp;$H226=$C228&amp;$H228, $C226&amp;$I226=$C228&amp;$I228), T228&lt;&gt;""), T228, IF(AND(OR($C226&amp;$H226=$C229&amp;$H229, $C226&amp;$I226=$C229&amp;$I229), T229&lt;&gt;""), T229, IF(AND(OR($C226&amp;$H226=$C230&amp;$H230, $C226&amp;$I226=$C230&amp;$I230), T230&lt;&gt;""), T230, "")))))</f>
        <v>efbc:FieldIdentifierCode/text() = 'awa-cri-thr'</v>
      </c>
      <c r="U226" s="92" t="str">
        <f>IF(TMInput!T226&lt;&gt;"", TMInput!T226, IF(AND($C226=$C227, U227&lt;&gt;""), U227, IF(AND($C226=$C228, U228&lt;&gt;""), U228, IF(AND($C226=$C229, U229&lt;&gt;""), U229, IF(AND($C226=$C230, U230&lt;&gt;""), U230, "")))))</f>
        <v>http://data.europa.eu/a4g/ontology#hasThresholdType</v>
      </c>
      <c r="V226" s="90" t="str">
        <f>IF(TMInput!U226&lt;&gt;"", TMInput!U226, IF(AND($C226=$C227, V227&lt;&gt;""), V227, IF(AND($C226=$C228, V228&lt;&gt;""), V228, IF(AND($C226=$C229, V229&lt;&gt;""), V229, IF(AND($C226=$C230, V230&lt;&gt;""), V230, "")))))</f>
        <v>BT-197(BT-5423)-LotsGroup</v>
      </c>
      <c r="W226" s="90" t="str">
        <f>IF(TMInput!V226&lt;&gt;"", TMInput!V226, IF(AND($C226=$C227, W227&lt;&gt;""), W227, IF(AND($C226=$C228, W228&lt;&gt;""), W228, IF(AND($C226=$C229, W229&lt;&gt;""), W229, IF(AND($C226=$C230, W230&lt;&gt;""), W230, "")))))</f>
        <v>In BT-197(BT-5423)-LotsGroup, Unpublished Justification Code, we link to the at-voc:non-publication-justification controlled list</v>
      </c>
      <c r="X226" s="90" t="str">
        <f>IF(TMInput!W226&lt;&gt;"", TMInput!W226, IF(AND($C226=$C227, X227&lt;&gt;""), X227, IF(AND($C226=$C228, X228&lt;&gt;""), X228, IF(AND($C226=$C229, X229&lt;&gt;""), X229, IF(AND($C226=$C230, X230&lt;&gt;""), X230, "")))))</f>
        <v>BT-198(BT-5423)-LotsGroup</v>
      </c>
      <c r="Y226" s="90" t="str">
        <f>IF(TMInput!X226&lt;&gt;"", TMInput!X226, IF(AND($C226=$C227, Y227&lt;&gt;""), Y227, IF(AND($C226=$C228, Y228&lt;&gt;""), Y228, IF(AND($C226=$C229, Y229&lt;&gt;""), Y229, IF(AND($C226=$C230, Y230&lt;&gt;""), Y230, "")))))</f>
        <v>Unpublished Accessibility Date (Unpublished Access Date below SDK 1.6)</v>
      </c>
      <c r="Z226" s="90" t="str">
        <f>IF(TMInput!Y226&lt;&gt;"", TMInput!Y226, IF(AND($C226=$C227, Z227&lt;&gt;""), Z227, IF(AND($C226=$C228, Z228&lt;&gt;""), Z228, IF(AND($C226=$C229, Z229&lt;&gt;""), Z229, IF(AND($C226=$C230, Z230&lt;&gt;""), Z230, "")))))</f>
        <v>tedm:MG-langString-hasConfidentialityJustification--NonPublishedInformation-ND-LotsGroupAwardCriterionNumberThresholdUnpublish</v>
      </c>
      <c r="AA226" s="90" t="str">
        <f>IF(TMInput!Z226&lt;&gt;"", TMInput!Z226, IF(AND($C226=$C227, AA227&lt;&gt;""), AA227, IF(AND($C226=$C228, AA228&lt;&gt;""), AA228, IF(AND($C226=$C229, AA229&lt;&gt;""), AA229, IF(AND($C226=$C230, AA230&lt;&gt;""), AA230, "")))))</f>
        <v>/*/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v>
      </c>
      <c r="AB226" s="90" t="str">
        <f>IF(TMInput!AA226&lt;&gt;"", TMInput!AA226, IF(AND($C226=$C227, AB227&lt;&gt;""), AB227, IF(AND($C226=$C228, AB228&lt;&gt;""), AB228, IF(AND($C226=$C229, AB229&lt;&gt;""), AB229, IF(AND($C226=$C230, AB230&lt;&gt;""), AB230, "")))))</f>
        <v>BT-196(BT-5423)-LotsGroup</v>
      </c>
      <c r="AC226" s="90" t="str">
        <f>IF(TMInput!AB226&lt;&gt;"", TMInput!AB226, IF(AND($C226=$C227, AC227&lt;&gt;""), AC227, IF(AND($C226=$C228, AC228&lt;&gt;""), AC228, IF(AND($C226=$C229, AC229&lt;&gt;""), AC229, IF(AND($C226=$C230, AC230&lt;&gt;""), AC230, "")))))</f>
        <v>Unpublished Justification Description of MG-NonPublishedInformation under ND-LotsGroupAwardCriterionNumberThresholdUnpublish</v>
      </c>
      <c r="AD226" s="90" t="str">
        <f>IF(TMInput!AC226&lt;&gt;"", TMInput!AC226, IF(AND($C226=$C227, AD227&lt;&gt;""), AD227, IF(AND($C226=$C228, AD228&lt;&gt;""), AD228, IF(AND($C226=$C229, AD229&lt;&gt;""), AD229, IF(AND($C226=$C230, AD230&lt;&gt;""), AD230, "")))))</f>
        <v>BT-196(BT-5423)-LotsGroup-Language</v>
      </c>
      <c r="AE226" s="90" t="str">
        <f>IF(TMInput!AD226&lt;&gt;"", TMInput!AD226, IF(AND($C226=$C227, AE227&lt;&gt;""), AE227, IF(AND($C226=$C228, AE228&lt;&gt;""), AE228, IF(AND($C226=$C229, AE229&lt;&gt;""), AE229, IF(AND($C226=$C230, AE230&lt;&gt;""), AE230, "")))))</f>
        <v>Language of Unpublished Justification Description of MG-NonPublishedInformation under ND-LotsGroupAwardCriterionNumberThresholdUnpublish</v>
      </c>
    </row>
    <row r="227">
      <c r="A227" s="85" t="b">
        <f t="shared" si="1"/>
        <v>0</v>
      </c>
      <c r="B227" s="90" t="str">
        <f>IF(AND(TMInput!A227="",$C227&lt;&gt;""),B226,TMInput!A227)</f>
        <v>ND-LotsGroupAwardCriterionNumberThresholdUnpublish_v1.8+.rml.ttl</v>
      </c>
      <c r="C227" s="90" t="str">
        <f>TMInput!B227</f>
        <v>tedm:MG-NonPublishedInformation-ND-LotsGroupAwardCriterionNumberThresholdUnpublish</v>
      </c>
      <c r="D227" s="85" t="str">
        <f>IF(TMInput!C227&lt;&gt;"", TMInput!C227, IF(AND($C227=$C228, D228&lt;&gt;""), D228, IF(AND($C227=$C229, D229&lt;&gt;""), D229, IF(AND($C227=$C230, D230&lt;&gt;""), D230, IF(AND($C227=$C231, D231&lt;&gt;""), D231, "")))))</f>
        <v>MG-NonPublishedInformation</v>
      </c>
      <c r="E227" s="90" t="str">
        <f>IF(TMInput!D227&lt;&gt;"",TMInput!D227,IF(AND($C227=$C228, E228&lt;&gt;""),E228, IF(AND($C227=$C229, E229&lt;&gt;""), E229,"")))</f>
        <v/>
      </c>
      <c r="F227" s="90" t="str">
        <f>IF(TMInput!E227&lt;&gt;"",TMInput!E227,IF(AND($C227=$C228, F228&lt;&gt;""),F228, IF(AND($C227=$C229, F229&lt;&gt;""), F229,"")))</f>
        <v/>
      </c>
      <c r="G227" s="85" t="str">
        <f>IF(TMInput!F227&lt;&gt;"",TMInput!F227,IF(AND($C227=$C228, G228&lt;&gt;""),G228, IF(AND($C227=$C229, G229&lt;&gt;""), G229,"")))</f>
        <v/>
      </c>
      <c r="H227" s="87" t="str">
        <f>TMInput!G227</f>
        <v>1.8</v>
      </c>
      <c r="I227" s="87" t="str">
        <f>TMInput!H227</f>
        <v/>
      </c>
      <c r="J227" s="90" t="b">
        <f>IF(TMInput!$A227="",J226,TMInput!I227)</f>
        <v>1</v>
      </c>
      <c r="K227" s="85" t="str">
        <f>IF(TMInput!J227&lt;&gt;"",TMInput!J227,IF(AND($C227=$C228, K228&lt;&gt;""),K228, IF(AND($C227=$C229, K229&lt;&gt;""), K229,"")))</f>
        <v>MG-AwardCriterion-specifiesProcurementCriterion-LotGroup</v>
      </c>
      <c r="L227" s="85" t="str">
        <f>IF(TMInput!K227&lt;&gt;"",TMInput!K227,IF(AND($C227=$C228, L228&lt;&gt;""),L228, IF(AND($C227=$C229, L229&lt;&gt;""), L229,"")))</f>
        <v>ND-LotsGroupAwardThresholdCriterionParameter</v>
      </c>
      <c r="M227" s="90" t="str">
        <f>IF(TMInput!L227&lt;&gt;"",TMInput!L227,IF(AND($C227=$C228, M228&lt;&gt;""),M228, IF(AND($C227=$C229, M229&lt;&gt;""), M229,"")))</f>
        <v>ND-LotsGroupAwardCriterionNumberThresholdUnpublish (concernsMaskedObject)</v>
      </c>
      <c r="N227" s="90" t="str">
        <f>IF(TMInput!M227&lt;&gt;"",TMInput!M227,IF(AND($C227=$C228, N228&lt;&gt;""),N228, IF(AND($C227=$C229, N229&lt;&gt;""), N229,"")))</f>
        <v>Connection from NonPublishedInformation to Constraint under MG-AwardCriterion-specifiesProcurementCriterion-LotGroup_ND-LotsGroupAwardThresholdCriterionParameter</v>
      </c>
      <c r="O227" s="90" t="str">
        <f>IF(TMInput!N227&lt;&gt;"",TMInput!N227,IF(AND($C227=$C228, O228&lt;&gt;""),O228, IF(AND($C227=$C229, O229&lt;&gt;""), O229,"")))</f>
        <v>tedm:MG-AwardCriterion-specifiesProcurementCriterion-LotGroup_ND-LotsGroupAwardThresholdCriterionParameter</v>
      </c>
      <c r="P227" s="85" t="str">
        <f>IF(TMInput!O227&lt;&gt;"",TMInput!O227,IF(AND($C227=$C228, P228&lt;&gt;""),P228, IF(AND($C227=$C229, P229&lt;&gt;""), P229,"")))</f>
        <v>efac:FieldsPrivacy</v>
      </c>
      <c r="Q227" s="90" t="str">
        <f>IF(TMInput!P227&lt;&gt;"",TMInput!P227,IF(AND($C227=$C228, Q228&lt;&gt;""),Q228, IF(AND($C227=$C229, Q229&lt;&gt;""), Q229,"")))</f>
        <v>..</v>
      </c>
      <c r="R227" s="90" t="str">
        <f>IF(TMInput!Q227&lt;&gt;"", TMInput!Q227, IF(AND(OR($C227&amp;$H227=$C228&amp;$H228, $C227&amp;$I227=$C228&amp;$I228), R228&lt;&gt;""), R228, IF(AND(OR($C227&amp;$H227=$C229&amp;$H229, $C227&amp;$I227=$C229&amp;$I229), R229&lt;&gt;""), R229, IF(AND(OR($C227&amp;$H227=$C230&amp;$H230, $C227&amp;$I227=$C230&amp;$I230), R230&lt;&gt;""), R230, IF(AND(OR($C227&amp;$H227=$C231&amp;$H231, $C227&amp;$I227=$C231&amp;$I231), R231&lt;&gt;""), R231, "")))))</f>
        <v>BT-195(BT-5423)-LotsGroup</v>
      </c>
      <c r="S227" s="90" t="str">
        <f>IF(TMInput!R227&lt;&gt;"", TMInput!R227, IF(AND(OR($C227&amp;$H227=$C228&amp;$H228, $C227&amp;$I227=$C228&amp;$I228), S228&lt;&gt;""), S228, IF(AND(OR($C227&amp;$H227=$C229&amp;$H229, $C227&amp;$I227=$C229&amp;$I229), S229&lt;&gt;""), S229, IF(AND(OR($C227&amp;$H227=$C230&amp;$H230, $C227&amp;$I227=$C230&amp;$I230), S230&lt;&gt;""), S230, IF(AND(OR($C227&amp;$H227=$C231&amp;$H231, $C227&amp;$I227=$C231&amp;$I231), S231&lt;&gt;""), S231, "")))))</f>
        <v>The field BT-195(BT-5423)-LotsGroup, Unpublished Identifier, specifies information to generate the URI of the masked property</v>
      </c>
      <c r="T227" s="90" t="str">
        <f>IF(TMInput!S227&lt;&gt;"", TMInput!S227, IF(AND(OR($C227&amp;$H227=$C228&amp;$H228, $C227&amp;$I227=$C228&amp;$I228), T228&lt;&gt;""), T228, IF(AND(OR($C227&amp;$H227=$C229&amp;$H229, $C227&amp;$I227=$C229&amp;$I229), T229&lt;&gt;""), T229, IF(AND(OR($C227&amp;$H227=$C230&amp;$H230, $C227&amp;$I227=$C230&amp;$I230), T230&lt;&gt;""), T230, IF(AND(OR($C227&amp;$H227=$C231&amp;$H231, $C227&amp;$I227=$C231&amp;$I231), T231&lt;&gt;""), T231, "")))))</f>
        <v>efbc:FieldIdentifierCode/text() = 'awa-cri-thr'</v>
      </c>
      <c r="U227" s="92" t="str">
        <f>IF(TMInput!T227&lt;&gt;"", TMInput!T227, IF(AND($C227=$C228, U228&lt;&gt;""), U228, IF(AND($C227=$C229, U229&lt;&gt;""), U229, IF(AND($C227=$C230, U230&lt;&gt;""), U230, IF(AND($C227=$C231, U231&lt;&gt;""), U231, "")))))</f>
        <v>http://data.europa.eu/a4g/ontology#hasThresholdType</v>
      </c>
      <c r="V227" s="90" t="str">
        <f>IF(TMInput!U227&lt;&gt;"", TMInput!U227, IF(AND($C227=$C228, V228&lt;&gt;""), V228, IF(AND($C227=$C229, V229&lt;&gt;""), V229, IF(AND($C227=$C230, V230&lt;&gt;""), V230, IF(AND($C227=$C231, V231&lt;&gt;""), V231, "")))))</f>
        <v>BT-197(BT-5423)-LotsGroup</v>
      </c>
      <c r="W227" s="90" t="str">
        <f>IF(TMInput!V227&lt;&gt;"", TMInput!V227, IF(AND($C227=$C228, W228&lt;&gt;""), W228, IF(AND($C227=$C229, W229&lt;&gt;""), W229, IF(AND($C227=$C230, W230&lt;&gt;""), W230, IF(AND($C227=$C231, W231&lt;&gt;""), W231, "")))))</f>
        <v>In BT-197(BT-5423)-LotsGroup, Unpublished Justification Code, we link to the at-voc:non-publication-justification controlled list</v>
      </c>
      <c r="X227" s="90" t="str">
        <f>IF(TMInput!W227&lt;&gt;"", TMInput!W227, IF(AND($C227=$C228, X228&lt;&gt;""), X228, IF(AND($C227=$C229, X229&lt;&gt;""), X229, IF(AND($C227=$C230, X230&lt;&gt;""), X230, IF(AND($C227=$C231, X231&lt;&gt;""), X231, "")))))</f>
        <v>BT-198(BT-5423)-LotsGroup</v>
      </c>
      <c r="Y227" s="90" t="str">
        <f>IF(TMInput!X227&lt;&gt;"", TMInput!X227, IF(AND($C227=$C228, Y228&lt;&gt;""), Y228, IF(AND($C227=$C229, Y229&lt;&gt;""), Y229, IF(AND($C227=$C230, Y230&lt;&gt;""), Y230, IF(AND($C227=$C231, Y231&lt;&gt;""), Y231, "")))))</f>
        <v>Unpublished Accessibility Date (Unpublished Access Date below SDK 1.6)</v>
      </c>
      <c r="Z227" s="90" t="str">
        <f>IF(TMInput!Y227&lt;&gt;"", TMInput!Y227, IF(AND($C227=$C228, Z228&lt;&gt;""), Z228, IF(AND($C227=$C229, Z229&lt;&gt;""), Z229, IF(AND($C227=$C230, Z230&lt;&gt;""), Z230, IF(AND($C227=$C231, Z231&lt;&gt;""), Z231, "")))))</f>
        <v>tedm:MG-langString-hasConfidentialityJustification--NonPublishedInformation-ND-LotsGroupAwardCriterionNumberThresholdUnpublish</v>
      </c>
      <c r="AA227" s="90" t="str">
        <f>IF(TMInput!Z227&lt;&gt;"", TMInput!Z227, IF(AND($C227=$C228, AA228&lt;&gt;""), AA228, IF(AND($C227=$C229, AA229&lt;&gt;""), AA229, IF(AND($C227=$C230, AA230&lt;&gt;""), AA230, IF(AND($C227=$C231, AA231&lt;&gt;""), AA231, "")))))</f>
        <v/>
      </c>
      <c r="AB227" s="90" t="str">
        <f>IF(TMInput!AA227&lt;&gt;"", TMInput!AA227, IF(AND($C227=$C228, AB228&lt;&gt;""), AB228, IF(AND($C227=$C229, AB229&lt;&gt;""), AB229, IF(AND($C227=$C230, AB230&lt;&gt;""), AB230, IF(AND($C227=$C231, AB231&lt;&gt;""), AB231, "")))))</f>
        <v>BT-196(BT-5423)-LotsGroup</v>
      </c>
      <c r="AC227" s="90" t="str">
        <f>IF(TMInput!AB227&lt;&gt;"", TMInput!AB227, IF(AND($C227=$C228, AC228&lt;&gt;""), AC228, IF(AND($C227=$C229, AC229&lt;&gt;""), AC229, IF(AND($C227=$C230, AC230&lt;&gt;""), AC230, IF(AND($C227=$C231, AC231&lt;&gt;""), AC231, "")))))</f>
        <v>Unpublished Justification Description of MG-NonPublishedInformation under ND-LotsGroupAwardCriterionNumberThresholdUnpublish</v>
      </c>
      <c r="AD227" s="90" t="str">
        <f>IF(TMInput!AC227&lt;&gt;"", TMInput!AC227, IF(AND($C227=$C228, AD228&lt;&gt;""), AD228, IF(AND($C227=$C229, AD229&lt;&gt;""), AD229, IF(AND($C227=$C230, AD230&lt;&gt;""), AD230, IF(AND($C227=$C231, AD231&lt;&gt;""), AD231, "")))))</f>
        <v>BT-196(BT-5423)-LotsGroup-Language</v>
      </c>
      <c r="AE227" s="90" t="str">
        <f>IF(TMInput!AD227&lt;&gt;"", TMInput!AD227, IF(AND($C227=$C228, AE228&lt;&gt;""), AE228, IF(AND($C227=$C229, AE229&lt;&gt;""), AE229, IF(AND($C227=$C230, AE230&lt;&gt;""), AE230, IF(AND($C227=$C231, AE231&lt;&gt;""), AE231, "")))))</f>
        <v>Language of Unpublished Justification Description of MG-NonPublishedInformation under ND-LotsGroupAwardCriterionNumberThresholdUnpublish</v>
      </c>
    </row>
    <row r="228">
      <c r="A228" s="85" t="b">
        <f t="shared" si="1"/>
        <v>0</v>
      </c>
      <c r="B228" s="90" t="str">
        <f>IF(AND(TMInput!A228="",$C228&lt;&gt;""),B227,TMInput!A228)</f>
        <v>ND-LotsGroupAwardCriterionNumberThresholdUnpublish_v1.8+.rml.ttl</v>
      </c>
      <c r="C228" s="90" t="str">
        <f>TMInput!B228</f>
        <v>tedm:MG-NonPublishedInformation-ND-LotsGroupAwardCriterionNumberThresholdUnpublish</v>
      </c>
      <c r="D228" s="85" t="str">
        <f>IF(TMInput!C228&lt;&gt;"", TMInput!C228, IF(AND($C228=$C229, D229&lt;&gt;""), D229, IF(AND($C228=$C230, D230&lt;&gt;""), D230, IF(AND($C228=$C231, D231&lt;&gt;""), D231, IF(AND($C228=$C232, D232&lt;&gt;""), D232, "")))))</f>
        <v>MG-NonPublishedInformation</v>
      </c>
      <c r="E228" s="90" t="str">
        <f>IF(TMInput!D228&lt;&gt;"",TMInput!D228,IF(AND($C228=$C229, E229&lt;&gt;""),E229, IF(AND($C228=$C230, E230&lt;&gt;""), E230,"")))</f>
        <v/>
      </c>
      <c r="F228" s="90" t="str">
        <f>IF(TMInput!E228&lt;&gt;"",TMInput!E228,IF(AND($C228=$C229, F229&lt;&gt;""),F229, IF(AND($C228=$C230, F230&lt;&gt;""), F230,"")))</f>
        <v/>
      </c>
      <c r="G228" s="85" t="str">
        <f>IF(TMInput!F228&lt;&gt;"",TMInput!F228,IF(AND($C228=$C229, G229&lt;&gt;""),G229, IF(AND($C228=$C230, G230&lt;&gt;""), G230,"")))</f>
        <v/>
      </c>
      <c r="H228" s="87" t="str">
        <f>TMInput!G228</f>
        <v>1.8</v>
      </c>
      <c r="I228" s="87" t="str">
        <f>TMInput!H228</f>
        <v/>
      </c>
      <c r="J228" s="90" t="b">
        <f>IF(TMInput!$A228="",J227,TMInput!I228)</f>
        <v>1</v>
      </c>
      <c r="K228" s="85" t="str">
        <f>IF(TMInput!J228&lt;&gt;"",TMInput!J228,IF(AND($C228=$C229, K229&lt;&gt;""),K229, IF(AND($C228=$C230, K230&lt;&gt;""), K230,"")))</f>
        <v>MG-AwardCriterion-specifiesProcurementCriterion-LotGroup</v>
      </c>
      <c r="L228" s="85" t="str">
        <f>IF(TMInput!K228&lt;&gt;"",TMInput!K228,IF(AND($C228=$C229, L229&lt;&gt;""),L229, IF(AND($C228=$C230, L230&lt;&gt;""), L230,"")))</f>
        <v>ND-LotsGroupAwardThresholdCriterionParameter</v>
      </c>
      <c r="M228" s="90" t="str">
        <f>IF(TMInput!L228&lt;&gt;"",TMInput!L228,IF(AND($C228=$C229, M229&lt;&gt;""),M229, IF(AND($C228=$C230, M230&lt;&gt;""), M230,"")))</f>
        <v>ND-LotsGroupAwardCriterionNumberThresholdUnpublish (concernsMaskedObject)</v>
      </c>
      <c r="N228" s="90" t="str">
        <f>IF(TMInput!M228&lt;&gt;"",TMInput!M228,IF(AND($C228=$C229, N229&lt;&gt;""),N229, IF(AND($C228=$C230, N230&lt;&gt;""), N230,"")))</f>
        <v>Connection from NonPublishedInformation to Constraint under MG-AwardCriterion-specifiesProcurementCriterion-LotGroup_ND-LotsGroupAwardThresholdCriterionParameter</v>
      </c>
      <c r="O228" s="90" t="str">
        <f>IF(TMInput!N228&lt;&gt;"",TMInput!N228,IF(AND($C228=$C229, O229&lt;&gt;""),O229, IF(AND($C228=$C230, O230&lt;&gt;""), O230,"")))</f>
        <v>tedm:MG-AwardCriterion-specifiesProcurementCriterion-LotGroup_ND-LotsGroupAwardThresholdCriterionParameter</v>
      </c>
      <c r="P228" s="85" t="str">
        <f>IF(TMInput!O228&lt;&gt;"",TMInput!O228,IF(AND($C228=$C229, P229&lt;&gt;""),P229, IF(AND($C228=$C230, P230&lt;&gt;""), P230,"")))</f>
        <v>efac:FieldsPrivacy</v>
      </c>
      <c r="Q228" s="90" t="str">
        <f>IF(TMInput!P228&lt;&gt;"",TMInput!P228,IF(AND($C228=$C229, Q229&lt;&gt;""),Q229, IF(AND($C228=$C230, Q230&lt;&gt;""), Q230,"")))</f>
        <v>..</v>
      </c>
      <c r="R228" s="90" t="str">
        <f>IF(TMInput!Q228&lt;&gt;"", TMInput!Q228, IF(AND(OR($C228&amp;$H228=$C229&amp;$H229, $C228&amp;$I228=$C229&amp;$I229), R229&lt;&gt;""), R229, IF(AND(OR($C228&amp;$H228=$C230&amp;$H230, $C228&amp;$I228=$C230&amp;$I230), R230&lt;&gt;""), R230, IF(AND(OR($C228&amp;$H228=$C231&amp;$H231, $C228&amp;$I228=$C231&amp;$I231), R231&lt;&gt;""), R231, IF(AND(OR($C228&amp;$H228=$C232&amp;$H232, $C228&amp;$I228=$C232&amp;$I232), R232&lt;&gt;""), R232, "")))))</f>
        <v>BT-195(BT-5423)-LotsGroup</v>
      </c>
      <c r="S228" s="90" t="str">
        <f>IF(TMInput!R228&lt;&gt;"", TMInput!R228, IF(AND(OR($C228&amp;$H228=$C229&amp;$H229, $C228&amp;$I228=$C229&amp;$I229), S229&lt;&gt;""), S229, IF(AND(OR($C228&amp;$H228=$C230&amp;$H230, $C228&amp;$I228=$C230&amp;$I230), S230&lt;&gt;""), S230, IF(AND(OR($C228&amp;$H228=$C231&amp;$H231, $C228&amp;$I228=$C231&amp;$I231), S231&lt;&gt;""), S231, IF(AND(OR($C228&amp;$H228=$C232&amp;$H232, $C228&amp;$I228=$C232&amp;$I232), S232&lt;&gt;""), S232, "")))))</f>
        <v>The field BT-195(BT-5423)-LotsGroup, Unpublished Identifier, specifies information to generate the URI of the masked property</v>
      </c>
      <c r="T228" s="90" t="str">
        <f>IF(TMInput!S228&lt;&gt;"", TMInput!S228, IF(AND(OR($C228&amp;$H228=$C229&amp;$H229, $C228&amp;$I228=$C229&amp;$I229), T229&lt;&gt;""), T229, IF(AND(OR($C228&amp;$H228=$C230&amp;$H230, $C228&amp;$I228=$C230&amp;$I230), T230&lt;&gt;""), T230, IF(AND(OR($C228&amp;$H228=$C231&amp;$H231, $C228&amp;$I228=$C231&amp;$I231), T231&lt;&gt;""), T231, IF(AND(OR($C228&amp;$H228=$C232&amp;$H232, $C228&amp;$I228=$C232&amp;$I232), T232&lt;&gt;""), T232, "")))))</f>
        <v>efbc:FieldIdentifierCode/text() = 'awa-cri-thr'</v>
      </c>
      <c r="U228" s="92" t="str">
        <f>IF(TMInput!T228&lt;&gt;"", TMInput!T228, IF(AND($C228=$C229, U229&lt;&gt;""), U229, IF(AND($C228=$C230, U230&lt;&gt;""), U230, IF(AND($C228=$C231, U231&lt;&gt;""), U231, IF(AND($C228=$C232, U232&lt;&gt;""), U232, "")))))</f>
        <v>http://data.europa.eu/a4g/ontology#hasThresholdType</v>
      </c>
      <c r="V228" s="90" t="str">
        <f>IF(TMInput!U228&lt;&gt;"", TMInput!U228, IF(AND($C228=$C229, V229&lt;&gt;""), V229, IF(AND($C228=$C230, V230&lt;&gt;""), V230, IF(AND($C228=$C231, V231&lt;&gt;""), V231, IF(AND($C228=$C232, V232&lt;&gt;""), V232, "")))))</f>
        <v>BT-197(BT-5423)-LotsGroup</v>
      </c>
      <c r="W228" s="90" t="str">
        <f>IF(TMInput!V228&lt;&gt;"", TMInput!V228, IF(AND($C228=$C229, W229&lt;&gt;""), W229, IF(AND($C228=$C230, W230&lt;&gt;""), W230, IF(AND($C228=$C231, W231&lt;&gt;""), W231, IF(AND($C228=$C232, W232&lt;&gt;""), W232, "")))))</f>
        <v>In BT-197(BT-5423)-LotsGroup, Unpublished Justification Code, we link to the at-voc:non-publication-justification controlled list</v>
      </c>
      <c r="X228" s="90" t="str">
        <f>IF(TMInput!W228&lt;&gt;"", TMInput!W228, IF(AND($C228=$C229, X229&lt;&gt;""), X229, IF(AND($C228=$C230, X230&lt;&gt;""), X230, IF(AND($C228=$C231, X231&lt;&gt;""), X231, IF(AND($C228=$C232, X232&lt;&gt;""), X232, "")))))</f>
        <v>BT-198(BT-5423)-LotsGroup</v>
      </c>
      <c r="Y228" s="90" t="str">
        <f>IF(TMInput!X228&lt;&gt;"", TMInput!X228, IF(AND($C228=$C229, Y229&lt;&gt;""), Y229, IF(AND($C228=$C230, Y230&lt;&gt;""), Y230, IF(AND($C228=$C231, Y231&lt;&gt;""), Y231, IF(AND($C228=$C232, Y232&lt;&gt;""), Y232, "")))))</f>
        <v>Unpublished Accessibility Date (Unpublished Access Date below SDK 1.6)</v>
      </c>
      <c r="Z228" s="90" t="str">
        <f>IF(TMInput!Y228&lt;&gt;"", TMInput!Y228, IF(AND($C228=$C229, Z229&lt;&gt;""), Z229, IF(AND($C228=$C230, Z230&lt;&gt;""), Z230, IF(AND($C228=$C231, Z231&lt;&gt;""), Z231, IF(AND($C228=$C232, Z232&lt;&gt;""), Z232, "")))))</f>
        <v>tedm:MG-langString-hasConfidentialityJustification--NonPublishedInformation-ND-LotsGroupAwardCriterionNumberThresholdUnpublish</v>
      </c>
      <c r="AA228" s="90" t="str">
        <f>IF(TMInput!Z228&lt;&gt;"", TMInput!Z228, IF(AND($C228=$C229, AA229&lt;&gt;""), AA229, IF(AND($C228=$C230, AA230&lt;&gt;""), AA230, IF(AND($C228=$C231, AA231&lt;&gt;""), AA231, IF(AND($C228=$C232, AA232&lt;&gt;""), AA232, "")))))</f>
        <v/>
      </c>
      <c r="AB228" s="90" t="str">
        <f>IF(TMInput!AA228&lt;&gt;"", TMInput!AA228, IF(AND($C228=$C229, AB229&lt;&gt;""), AB229, IF(AND($C228=$C230, AB230&lt;&gt;""), AB230, IF(AND($C228=$C231, AB231&lt;&gt;""), AB231, IF(AND($C228=$C232, AB232&lt;&gt;""), AB232, "")))))</f>
        <v>BT-196(BT-5423)-LotsGroup</v>
      </c>
      <c r="AC228" s="90" t="str">
        <f>IF(TMInput!AB228&lt;&gt;"", TMInput!AB228, IF(AND($C228=$C229, AC229&lt;&gt;""), AC229, IF(AND($C228=$C230, AC230&lt;&gt;""), AC230, IF(AND($C228=$C231, AC231&lt;&gt;""), AC231, IF(AND($C228=$C232, AC232&lt;&gt;""), AC232, "")))))</f>
        <v>Unpublished Justification Description of MG-NonPublishedInformation under ND-LotsGroupAwardCriterionNumberThresholdUnpublish</v>
      </c>
      <c r="AD228" s="90" t="str">
        <f>IF(TMInput!AC228&lt;&gt;"", TMInput!AC228, IF(AND($C228=$C229, AD229&lt;&gt;""), AD229, IF(AND($C228=$C230, AD230&lt;&gt;""), AD230, IF(AND($C228=$C231, AD231&lt;&gt;""), AD231, IF(AND($C228=$C232, AD232&lt;&gt;""), AD232, "")))))</f>
        <v>BT-196(BT-5423)-LotsGroup-Language</v>
      </c>
      <c r="AE228" s="90" t="str">
        <f>IF(TMInput!AD228&lt;&gt;"", TMInput!AD228, IF(AND($C228=$C229, AE229&lt;&gt;""), AE229, IF(AND($C228=$C230, AE230&lt;&gt;""), AE230, IF(AND($C228=$C231, AE231&lt;&gt;""), AE231, IF(AND($C228=$C232, AE232&lt;&gt;""), AE232, "")))))</f>
        <v>Language of Unpublished Justification Description of MG-NonPublishedInformation under ND-LotsGroupAwardCriterionNumberThresholdUnpublish</v>
      </c>
    </row>
    <row r="229">
      <c r="A229" s="85" t="b">
        <f t="shared" si="1"/>
        <v>0</v>
      </c>
      <c r="B229" s="90" t="str">
        <f>IF(AND(TMInput!A229="",$C229&lt;&gt;""),B228,TMInput!A229)</f>
        <v>ND-LotsGroupAwardCriterionNumberThresholdUnpublish_v1.8+.rml.ttl</v>
      </c>
      <c r="C229" s="90" t="str">
        <f>TMInput!B229</f>
        <v>tedm:MG-NonPublishedInformation-ND-LotsGroupAwardCriterionNumberThresholdUnpublish</v>
      </c>
      <c r="D229" s="85" t="str">
        <f>IF(TMInput!C229&lt;&gt;"", TMInput!C229, IF(AND($C229=$C230, D230&lt;&gt;""), D230, IF(AND($C229=$C231, D231&lt;&gt;""), D231, IF(AND($C229=$C232, D232&lt;&gt;""), D232, IF(AND($C229=$C233, D233&lt;&gt;""), D233, "")))))</f>
        <v>MG-NonPublishedInformation</v>
      </c>
      <c r="E229" s="90" t="str">
        <f>IF(TMInput!D229&lt;&gt;"",TMInput!D229,IF(AND($C229=$C230, E230&lt;&gt;""),E230, IF(AND($C229=$C231, E231&lt;&gt;""), E231,"")))</f>
        <v/>
      </c>
      <c r="F229" s="90" t="str">
        <f>IF(TMInput!E229&lt;&gt;"",TMInput!E229,IF(AND($C229=$C230, F230&lt;&gt;""),F230, IF(AND($C229=$C231, F231&lt;&gt;""), F231,"")))</f>
        <v/>
      </c>
      <c r="G229" s="85" t="str">
        <f>IF(TMInput!F229&lt;&gt;"",TMInput!F229,IF(AND($C229=$C230, G230&lt;&gt;""),G230, IF(AND($C229=$C231, G231&lt;&gt;""), G231,"")))</f>
        <v/>
      </c>
      <c r="H229" s="87" t="str">
        <f>TMInput!G229</f>
        <v>1.4</v>
      </c>
      <c r="I229" s="87" t="str">
        <f>TMInput!H229</f>
        <v/>
      </c>
      <c r="J229" s="90" t="b">
        <f>IF(TMInput!$A229="",J228,TMInput!I229)</f>
        <v>1</v>
      </c>
      <c r="K229" s="85" t="str">
        <f>IF(TMInput!J229&lt;&gt;"",TMInput!J229,IF(AND($C229=$C230, K230&lt;&gt;""),K230, IF(AND($C229=$C231, K231&lt;&gt;""), K231,"")))</f>
        <v/>
      </c>
      <c r="L229" s="85" t="str">
        <f>IF(TMInput!K229&lt;&gt;"",TMInput!K229,IF(AND($C229=$C230, L230&lt;&gt;""),L230, IF(AND($C229=$C231, L231&lt;&gt;""), L231,"")))</f>
        <v/>
      </c>
      <c r="M229" s="90" t="str">
        <f>IF(TMInput!L229&lt;&gt;"",TMInput!L229,IF(AND($C229=$C230, M230&lt;&gt;""),M230, IF(AND($C229=$C231, M231&lt;&gt;""), M231,"")))</f>
        <v/>
      </c>
      <c r="N229" s="90" t="str">
        <f>IF(TMInput!M229&lt;&gt;"",TMInput!M229,IF(AND($C229=$C230, N230&lt;&gt;""),N230, IF(AND($C229=$C231, N231&lt;&gt;""), N231,"")))</f>
        <v/>
      </c>
      <c r="O229" s="90" t="str">
        <f>IF(TMInput!N229&lt;&gt;"",TMInput!N229,IF(AND($C229=$C230, O230&lt;&gt;""),O230, IF(AND($C229=$C231, O231&lt;&gt;""), O231,"")))</f>
        <v/>
      </c>
      <c r="P229" s="85" t="str">
        <f>IF(TMInput!O229&lt;&gt;"",TMInput!O229,IF(AND($C229=$C230, P230&lt;&gt;""),P230, IF(AND($C229=$C231, P231&lt;&gt;""), P231,"")))</f>
        <v/>
      </c>
      <c r="Q229" s="90" t="str">
        <f>IF(TMInput!P229&lt;&gt;"",TMInput!P229,IF(AND($C229=$C230, Q230&lt;&gt;""),Q230, IF(AND($C229=$C231, Q231&lt;&gt;""), Q231,"")))</f>
        <v/>
      </c>
      <c r="R229" s="90" t="str">
        <f>IF(TMInput!Q229&lt;&gt;"", TMInput!Q229, IF(AND(OR($C229&amp;$H229=$C230&amp;$H230, $C229&amp;$I229=$C230&amp;$I230), R230&lt;&gt;""), R230, IF(AND(OR($C229&amp;$H229=$C231&amp;$H231, $C229&amp;$I229=$C231&amp;$I231), R231&lt;&gt;""), R231, IF(AND(OR($C229&amp;$H229=$C232&amp;$H232, $C229&amp;$I229=$C232&amp;$I232), R232&lt;&gt;""), R232, IF(AND(OR($C229&amp;$H229=$C233&amp;$H233, $C229&amp;$I229=$C233&amp;$I233), R233&lt;&gt;""), R233, "")))))</f>
        <v>BT-195(BT-5423)-LotsGroup</v>
      </c>
      <c r="S229" s="90" t="str">
        <f>IF(TMInput!R229&lt;&gt;"", TMInput!R229, IF(AND(OR($C229&amp;$H229=$C230&amp;$H230, $C229&amp;$I229=$C230&amp;$I230), S230&lt;&gt;""), S230, IF(AND(OR($C229&amp;$H229=$C231&amp;$H231, $C229&amp;$I229=$C231&amp;$I231), S231&lt;&gt;""), S231, IF(AND(OR($C229&amp;$H229=$C232&amp;$H232, $C229&amp;$I229=$C232&amp;$I232), S232&lt;&gt;""), S232, IF(AND(OR($C229&amp;$H229=$C233&amp;$H233, $C229&amp;$I229=$C233&amp;$I233), S233&lt;&gt;""), S233, "")))))</f>
        <v>The field BT-195(BT-5423)-LotsGroup, Unpublished Identifier, specifies information to generate the URI of the masked property</v>
      </c>
      <c r="T229" s="90" t="str">
        <f>IF(TMInput!S229&lt;&gt;"", TMInput!S229, IF(AND(OR($C229&amp;$H229=$C230&amp;$H230, $C229&amp;$I229=$C230&amp;$I230), T230&lt;&gt;""), T230, IF(AND(OR($C229&amp;$H229=$C231&amp;$H231, $C229&amp;$I229=$C231&amp;$I231), T231&lt;&gt;""), T231, IF(AND(OR($C229&amp;$H229=$C232&amp;$H232, $C229&amp;$I229=$C232&amp;$I232), T232&lt;&gt;""), T232, IF(AND(OR($C229&amp;$H229=$C233&amp;$H233, $C229&amp;$I229=$C233&amp;$I233), T233&lt;&gt;""), T233, "")))))</f>
        <v>efbc:FieldIdentifierCode/text() = 'awa-cri-thr'</v>
      </c>
      <c r="U229" s="92" t="str">
        <f>IF(TMInput!T229&lt;&gt;"", TMInput!T229, IF(AND($C229=$C230, U230&lt;&gt;""), U230, IF(AND($C229=$C231, U231&lt;&gt;""), U231, IF(AND($C229=$C232, U232&lt;&gt;""), U232, IF(AND($C229=$C233, U233&lt;&gt;""), U233, "")))))</f>
        <v>http://data.europa.eu/a4g/ontology#hasThresholdType</v>
      </c>
      <c r="V229" s="90" t="str">
        <f>IF(TMInput!U229&lt;&gt;"", TMInput!U229, IF(AND($C229=$C230, V230&lt;&gt;""), V230, IF(AND($C229=$C231, V231&lt;&gt;""), V231, IF(AND($C229=$C232, V232&lt;&gt;""), V232, IF(AND($C229=$C233, V233&lt;&gt;""), V233, "")))))</f>
        <v>BT-197(BT-5423)-LotsGroup</v>
      </c>
      <c r="W229" s="90" t="str">
        <f>IF(TMInput!V229&lt;&gt;"", TMInput!V229, IF(AND($C229=$C230, W230&lt;&gt;""), W230, IF(AND($C229=$C231, W231&lt;&gt;""), W231, IF(AND($C229=$C232, W232&lt;&gt;""), W232, IF(AND($C229=$C233, W233&lt;&gt;""), W233, "")))))</f>
        <v>In BT-197(BT-5423)-LotsGroup, Unpublished Justification Code, we link to the at-voc:non-publication-justification controlled list</v>
      </c>
      <c r="X229" s="90" t="str">
        <f>IF(TMInput!W229&lt;&gt;"", TMInput!W229, IF(AND($C229=$C230, X230&lt;&gt;""), X230, IF(AND($C229=$C231, X231&lt;&gt;""), X231, IF(AND($C229=$C232, X232&lt;&gt;""), X232, IF(AND($C229=$C233, X233&lt;&gt;""), X233, "")))))</f>
        <v>BT-198(BT-5423)-LotsGroup</v>
      </c>
      <c r="Y229" s="90" t="str">
        <f>IF(TMInput!X229&lt;&gt;"", TMInput!X229, IF(AND($C229=$C230, Y230&lt;&gt;""), Y230, IF(AND($C229=$C231, Y231&lt;&gt;""), Y231, IF(AND($C229=$C232, Y232&lt;&gt;""), Y232, IF(AND($C229=$C233, Y233&lt;&gt;""), Y233, "")))))</f>
        <v>Unpublished Accessibility Date (Unpublished Access Date below SDK 1.6)</v>
      </c>
      <c r="Z229" s="90" t="str">
        <f>IF(TMInput!Y229&lt;&gt;"", TMInput!Y229, IF(AND($C229=$C230, Z230&lt;&gt;""), Z230, IF(AND($C229=$C231, Z231&lt;&gt;""), Z231, IF(AND($C229=$C232, Z232&lt;&gt;""), Z232, IF(AND($C229=$C233, Z233&lt;&gt;""), Z233, "")))))</f>
        <v>tedm:MG-langString-hasConfidentialityJustification--NonPublishedInformation-ND-LotsGroupAwardCriterionNumberThresholdUnpublish</v>
      </c>
      <c r="AA229" s="90" t="str">
        <f>IF(TMInput!Z229&lt;&gt;"", TMInput!Z229, IF(AND($C229=$C230, AA230&lt;&gt;""), AA230, IF(AND($C229=$C231, AA231&lt;&gt;""), AA231, IF(AND($C229=$C232, AA232&lt;&gt;""), AA232, IF(AND($C229=$C233, AA233&lt;&gt;""), AA233, "")))))</f>
        <v/>
      </c>
      <c r="AB229" s="90" t="str">
        <f>IF(TMInput!AA229&lt;&gt;"", TMInput!AA229, IF(AND($C229=$C230, AB230&lt;&gt;""), AB230, IF(AND($C229=$C231, AB231&lt;&gt;""), AB231, IF(AND($C229=$C232, AB232&lt;&gt;""), AB232, IF(AND($C229=$C233, AB233&lt;&gt;""), AB233, "")))))</f>
        <v>BT-196(BT-5423)-LotsGroup</v>
      </c>
      <c r="AC229" s="90" t="str">
        <f>IF(TMInput!AB229&lt;&gt;"", TMInput!AB229, IF(AND($C229=$C230, AC230&lt;&gt;""), AC230, IF(AND($C229=$C231, AC231&lt;&gt;""), AC231, IF(AND($C229=$C232, AC232&lt;&gt;""), AC232, IF(AND($C229=$C233, AC233&lt;&gt;""), AC233, "")))))</f>
        <v>Unpublished Justification Description of MG-NonPublishedInformation under ND-LotsGroupAwardCriterionNumberThresholdUnpublish</v>
      </c>
      <c r="AD229" s="90" t="str">
        <f>IF(TMInput!AC229&lt;&gt;"", TMInput!AC229, IF(AND($C229=$C230, AD230&lt;&gt;""), AD230, IF(AND($C229=$C231, AD231&lt;&gt;""), AD231, IF(AND($C229=$C232, AD232&lt;&gt;""), AD232, IF(AND($C229=$C233, AD233&lt;&gt;""), AD233, "")))))</f>
        <v>BT-196(BT-5423)-LotsGroup-Language</v>
      </c>
      <c r="AE229" s="90" t="str">
        <f>IF(TMInput!AD229&lt;&gt;"", TMInput!AD229, IF(AND($C229=$C230, AE230&lt;&gt;""), AE230, IF(AND($C229=$C231, AE231&lt;&gt;""), AE231, IF(AND($C229=$C232, AE232&lt;&gt;""), AE232, IF(AND($C229=$C233, AE233&lt;&gt;""), AE233, "")))))</f>
        <v>Language of Unpublished Justification Description of MG-NonPublishedInformation under ND-LotsGroupAwardCriterionNumberThresholdUnpublish</v>
      </c>
    </row>
    <row r="230">
      <c r="A230" s="85" t="b">
        <f t="shared" si="1"/>
        <v>0</v>
      </c>
      <c r="B230" s="90" t="str">
        <f>IF(AND(TMInput!A230="",$C230&lt;&gt;""),B229,TMInput!A230)</f>
        <v>ND-LotsGroupAwardCriterionNumberThresholdUnpublish_v1.8+.rml.ttl</v>
      </c>
      <c r="C230" s="90" t="str">
        <f>TMInput!B230</f>
        <v>tedm:MG-NonPublishedInformation-ND-LotsGroupAwardCriterionNumberThresholdUnpublish</v>
      </c>
      <c r="D230" s="85" t="str">
        <f>IF(TMInput!C230&lt;&gt;"", TMInput!C230, IF(AND($C230=$C231, D231&lt;&gt;""), D231, IF(AND($C230=$C232, D232&lt;&gt;""), D232, IF(AND($C230=$C233, D233&lt;&gt;""), D233, IF(AND($C230=$C234, D234&lt;&gt;""), D234, "")))))</f>
        <v/>
      </c>
      <c r="E230" s="90" t="str">
        <f>IF(TMInput!D230&lt;&gt;"",TMInput!D230,IF(AND($C230=$C231, E231&lt;&gt;""),E231, IF(AND($C230=$C232, E232&lt;&gt;""), E232,"")))</f>
        <v/>
      </c>
      <c r="F230" s="90" t="str">
        <f>IF(TMInput!E230&lt;&gt;"",TMInput!E230,IF(AND($C230=$C231, F231&lt;&gt;""),F231, IF(AND($C230=$C232, F232&lt;&gt;""), F232,"")))</f>
        <v/>
      </c>
      <c r="G230" s="85" t="str">
        <f>IF(TMInput!F230&lt;&gt;"",TMInput!F230,IF(AND($C230=$C231, G231&lt;&gt;""),G231, IF(AND($C230=$C232, G232&lt;&gt;""), G232,"")))</f>
        <v/>
      </c>
      <c r="H230" s="87" t="str">
        <f>TMInput!G230</f>
        <v>1.4</v>
      </c>
      <c r="I230" s="87" t="str">
        <f>TMInput!H230</f>
        <v/>
      </c>
      <c r="J230" s="90" t="b">
        <f>IF(TMInput!$A230="",J229,TMInput!I230)</f>
        <v>1</v>
      </c>
      <c r="K230" s="85" t="str">
        <f>IF(TMInput!J230&lt;&gt;"",TMInput!J230,IF(AND($C230=$C231, K231&lt;&gt;""),K231, IF(AND($C230=$C232, K232&lt;&gt;""), K232,"")))</f>
        <v/>
      </c>
      <c r="L230" s="85" t="str">
        <f>IF(TMInput!K230&lt;&gt;"",TMInput!K230,IF(AND($C230=$C231, L231&lt;&gt;""),L231, IF(AND($C230=$C232, L232&lt;&gt;""), L232,"")))</f>
        <v/>
      </c>
      <c r="M230" s="90" t="str">
        <f>IF(TMInput!L230&lt;&gt;"",TMInput!L230,IF(AND($C230=$C231, M231&lt;&gt;""),M231, IF(AND($C230=$C232, M232&lt;&gt;""), M232,"")))</f>
        <v/>
      </c>
      <c r="N230" s="90" t="str">
        <f>IF(TMInput!M230&lt;&gt;"",TMInput!M230,IF(AND($C230=$C231, N231&lt;&gt;""),N231, IF(AND($C230=$C232, N232&lt;&gt;""), N232,"")))</f>
        <v/>
      </c>
      <c r="O230" s="90" t="str">
        <f>IF(TMInput!N230&lt;&gt;"",TMInput!N230,IF(AND($C230=$C231, O231&lt;&gt;""),O231, IF(AND($C230=$C232, O232&lt;&gt;""), O232,"")))</f>
        <v/>
      </c>
      <c r="P230" s="85" t="str">
        <f>IF(TMInput!O230&lt;&gt;"",TMInput!O230,IF(AND($C230=$C231, P231&lt;&gt;""),P231, IF(AND($C230=$C232, P232&lt;&gt;""), P232,"")))</f>
        <v/>
      </c>
      <c r="Q230" s="90" t="str">
        <f>IF(TMInput!P230&lt;&gt;"",TMInput!P230,IF(AND($C230=$C231, Q231&lt;&gt;""),Q231, IF(AND($C230=$C232, Q232&lt;&gt;""), Q232,"")))</f>
        <v/>
      </c>
      <c r="R230" s="90" t="str">
        <f>IF(TMInput!Q230&lt;&gt;"", TMInput!Q230, IF(AND(OR($C230&amp;$H230=$C231&amp;$H231, $C230&amp;$I230=$C231&amp;$I231), R231&lt;&gt;""), R231, IF(AND(OR($C230&amp;$H230=$C232&amp;$H232, $C230&amp;$I230=$C232&amp;$I232), R232&lt;&gt;""), R232, IF(AND(OR($C230&amp;$H230=$C233&amp;$H233, $C230&amp;$I230=$C233&amp;$I233), R233&lt;&gt;""), R233, IF(AND(OR($C230&amp;$H230=$C234&amp;$H234, $C230&amp;$I230=$C234&amp;$I234), R234&lt;&gt;""), R234, "")))))</f>
        <v/>
      </c>
      <c r="S230" s="90" t="str">
        <f>IF(TMInput!R230&lt;&gt;"", TMInput!R230, IF(AND(OR($C230&amp;$H230=$C231&amp;$H231, $C230&amp;$I230=$C231&amp;$I231), S231&lt;&gt;""), S231, IF(AND(OR($C230&amp;$H230=$C232&amp;$H232, $C230&amp;$I230=$C232&amp;$I232), S232&lt;&gt;""), S232, IF(AND(OR($C230&amp;$H230=$C233&amp;$H233, $C230&amp;$I230=$C233&amp;$I233), S233&lt;&gt;""), S233, IF(AND(OR($C230&amp;$H230=$C234&amp;$H234, $C230&amp;$I230=$C234&amp;$I234), S234&lt;&gt;""), S234, "")))))</f>
        <v/>
      </c>
      <c r="T230" s="90" t="str">
        <f>IF(TMInput!S230&lt;&gt;"", TMInput!S230, IF(AND(OR($C230&amp;$H230=$C231&amp;$H231, $C230&amp;$I230=$C231&amp;$I231), T231&lt;&gt;""), T231, IF(AND(OR($C230&amp;$H230=$C232&amp;$H232, $C230&amp;$I230=$C232&amp;$I232), T232&lt;&gt;""), T232, IF(AND(OR($C230&amp;$H230=$C233&amp;$H233, $C230&amp;$I230=$C233&amp;$I233), T233&lt;&gt;""), T233, IF(AND(OR($C230&amp;$H230=$C234&amp;$H234, $C230&amp;$I230=$C234&amp;$I234), T234&lt;&gt;""), T234, "")))))</f>
        <v/>
      </c>
      <c r="U230" s="90" t="str">
        <f>IF(TMInput!T230&lt;&gt;"", TMInput!T230, IF(AND($C230=$C231, U231&lt;&gt;""), U231, IF(AND($C230=$C232, U232&lt;&gt;""), U232, IF(AND($C230=$C233, U233&lt;&gt;""), U233, IF(AND($C230=$C234, U234&lt;&gt;""), U234, "")))))</f>
        <v/>
      </c>
      <c r="V230" s="90" t="str">
        <f>IF(TMInput!U230&lt;&gt;"", TMInput!U230, IF(AND($C230=$C231, V231&lt;&gt;""), V231, IF(AND($C230=$C232, V232&lt;&gt;""), V232, IF(AND($C230=$C233, V233&lt;&gt;""), V233, IF(AND($C230=$C234, V234&lt;&gt;""), V234, "")))))</f>
        <v>BT-197(BT-5423)-LotsGroup</v>
      </c>
      <c r="W230" s="90" t="str">
        <f>IF(TMInput!V230&lt;&gt;"", TMInput!V230, IF(AND($C230=$C231, W231&lt;&gt;""), W231, IF(AND($C230=$C232, W232&lt;&gt;""), W232, IF(AND($C230=$C233, W233&lt;&gt;""), W233, IF(AND($C230=$C234, W234&lt;&gt;""), W234, "")))))</f>
        <v>In BT-197(BT-5423)-LotsGroup, Unpublished Justification Code, we link to the at-voc:non-publication-justification controlled list</v>
      </c>
      <c r="X230" s="90" t="str">
        <f>IF(TMInput!W230&lt;&gt;"", TMInput!W230, IF(AND($C230=$C231, X231&lt;&gt;""), X231, IF(AND($C230=$C232, X232&lt;&gt;""), X232, IF(AND($C230=$C233, X233&lt;&gt;""), X233, IF(AND($C230=$C234, X234&lt;&gt;""), X234, "")))))</f>
        <v>BT-198(BT-5423)-LotsGroup</v>
      </c>
      <c r="Y230" s="90" t="str">
        <f>IF(TMInput!X230&lt;&gt;"", TMInput!X230, IF(AND($C230=$C231, Y231&lt;&gt;""), Y231, IF(AND($C230=$C232, Y232&lt;&gt;""), Y232, IF(AND($C230=$C233, Y233&lt;&gt;""), Y233, IF(AND($C230=$C234, Y234&lt;&gt;""), Y234, "")))))</f>
        <v>Unpublished Accessibility Date (Unpublished Access Date below SDK 1.6)</v>
      </c>
      <c r="Z230" s="90" t="str">
        <f>IF(TMInput!Y230&lt;&gt;"", TMInput!Y230, IF(AND($C230=$C231, Z231&lt;&gt;""), Z231, IF(AND($C230=$C232, Z232&lt;&gt;""), Z232, IF(AND($C230=$C233, Z233&lt;&gt;""), Z233, IF(AND($C230=$C234, Z234&lt;&gt;""), Z234, "")))))</f>
        <v>tedm:MG-langString-hasConfidentialityJustification--NonPublishedInformation-ND-LotsGroupAwardCriterionNumberThresholdUnpublish</v>
      </c>
      <c r="AA230" s="90" t="str">
        <f>IF(TMInput!Z230&lt;&gt;"", TMInput!Z230, IF(AND($C230=$C231, AA231&lt;&gt;""), AA231, IF(AND($C230=$C232, AA232&lt;&gt;""), AA232, IF(AND($C230=$C233, AA233&lt;&gt;""), AA233, IF(AND($C230=$C234, AA234&lt;&gt;""), AA234, "")))))</f>
        <v/>
      </c>
      <c r="AB230" s="90" t="str">
        <f>IF(TMInput!AA230&lt;&gt;"", TMInput!AA230, IF(AND($C230=$C231, AB231&lt;&gt;""), AB231, IF(AND($C230=$C232, AB232&lt;&gt;""), AB232, IF(AND($C230=$C233, AB233&lt;&gt;""), AB233, IF(AND($C230=$C234, AB234&lt;&gt;""), AB234, "")))))</f>
        <v>BT-196(BT-5423)-LotsGroup</v>
      </c>
      <c r="AC230" s="90" t="str">
        <f>IF(TMInput!AB230&lt;&gt;"", TMInput!AB230, IF(AND($C230=$C231, AC231&lt;&gt;""), AC231, IF(AND($C230=$C232, AC232&lt;&gt;""), AC232, IF(AND($C230=$C233, AC233&lt;&gt;""), AC233, IF(AND($C230=$C234, AC234&lt;&gt;""), AC234, "")))))</f>
        <v>Unpublished Justification Description of MG-NonPublishedInformation under ND-LotsGroupAwardCriterionNumberThresholdUnpublish</v>
      </c>
      <c r="AD230" s="90" t="str">
        <f>IF(TMInput!AC230&lt;&gt;"", TMInput!AC230, IF(AND($C230=$C231, AD231&lt;&gt;""), AD231, IF(AND($C230=$C232, AD232&lt;&gt;""), AD232, IF(AND($C230=$C233, AD233&lt;&gt;""), AD233, IF(AND($C230=$C234, AD234&lt;&gt;""), AD234, "")))))</f>
        <v>BT-196(BT-5423)-LotsGroup-Language</v>
      </c>
      <c r="AE230" s="90" t="str">
        <f>IF(TMInput!AD230&lt;&gt;"", TMInput!AD230, IF(AND($C230=$C231, AE231&lt;&gt;""), AE231, IF(AND($C230=$C232, AE232&lt;&gt;""), AE232, IF(AND($C230=$C233, AE233&lt;&gt;""), AE233, IF(AND($C230=$C234, AE234&lt;&gt;""), AE234, "")))))</f>
        <v>Language of Unpublished Justification Description of MG-NonPublishedInformation under ND-LotsGroupAwardCriterionNumberThresholdUnpublish</v>
      </c>
    </row>
    <row r="231">
      <c r="A231" s="85" t="b">
        <f t="shared" si="1"/>
        <v>0</v>
      </c>
      <c r="B231" s="90" t="str">
        <f>IF(AND(TMInput!A231="",$C231&lt;&gt;""),B230,TMInput!A231)</f>
        <v>ND-LotsGroupAwardCriterionNumberThresholdUnpublish_v1.8+.rml.ttl</v>
      </c>
      <c r="C231" s="90" t="str">
        <f>TMInput!B231</f>
        <v>tedm:MG-NonPublishedInformation-ND-LotsGroupAwardCriterionNumberThresholdUnpublish</v>
      </c>
      <c r="D231" s="85" t="str">
        <f>IF(TMInput!C231&lt;&gt;"", TMInput!C231, IF(AND($C231=$C232, D232&lt;&gt;""), D232, IF(AND($C231=$C233, D233&lt;&gt;""), D233, IF(AND($C231=$C234, D234&lt;&gt;""), D234, IF(AND($C231=$C235, D235&lt;&gt;""), D235, "")))))</f>
        <v/>
      </c>
      <c r="E231" s="90" t="str">
        <f>IF(TMInput!D231&lt;&gt;"",TMInput!D231,IF(AND($C231=$C232, E232&lt;&gt;""),E232, IF(AND($C231=$C233, E233&lt;&gt;""), E233,"")))</f>
        <v/>
      </c>
      <c r="F231" s="90" t="str">
        <f>IF(TMInput!E231&lt;&gt;"",TMInput!E231,IF(AND($C231=$C232, F232&lt;&gt;""),F232, IF(AND($C231=$C233, F233&lt;&gt;""), F233,"")))</f>
        <v/>
      </c>
      <c r="G231" s="85" t="str">
        <f>IF(TMInput!F231&lt;&gt;"",TMInput!F231,IF(AND($C231=$C232, G232&lt;&gt;""),G232, IF(AND($C231=$C233, G233&lt;&gt;""), G233,"")))</f>
        <v/>
      </c>
      <c r="H231" s="87" t="str">
        <f>TMInput!G231</f>
        <v>1.4</v>
      </c>
      <c r="I231" s="87" t="str">
        <f>TMInput!H231</f>
        <v/>
      </c>
      <c r="J231" s="90" t="b">
        <f>IF(TMInput!$A231="",J230,TMInput!I231)</f>
        <v>1</v>
      </c>
      <c r="K231" s="85" t="str">
        <f>IF(TMInput!J231&lt;&gt;"",TMInput!J231,IF(AND($C231=$C232, K232&lt;&gt;""),K232, IF(AND($C231=$C233, K233&lt;&gt;""), K233,"")))</f>
        <v/>
      </c>
      <c r="L231" s="85" t="str">
        <f>IF(TMInput!K231&lt;&gt;"",TMInput!K231,IF(AND($C231=$C232, L232&lt;&gt;""),L232, IF(AND($C231=$C233, L233&lt;&gt;""), L233,"")))</f>
        <v/>
      </c>
      <c r="M231" s="90" t="str">
        <f>IF(TMInput!L231&lt;&gt;"",TMInput!L231,IF(AND($C231=$C232, M232&lt;&gt;""),M232, IF(AND($C231=$C233, M233&lt;&gt;""), M233,"")))</f>
        <v/>
      </c>
      <c r="N231" s="90" t="str">
        <f>IF(TMInput!M231&lt;&gt;"",TMInput!M231,IF(AND($C231=$C232, N232&lt;&gt;""),N232, IF(AND($C231=$C233, N233&lt;&gt;""), N233,"")))</f>
        <v/>
      </c>
      <c r="O231" s="90" t="str">
        <f>IF(TMInput!N231&lt;&gt;"",TMInput!N231,IF(AND($C231=$C232, O232&lt;&gt;""),O232, IF(AND($C231=$C233, O233&lt;&gt;""), O233,"")))</f>
        <v/>
      </c>
      <c r="P231" s="85" t="str">
        <f>IF(TMInput!O231&lt;&gt;"",TMInput!O231,IF(AND($C231=$C232, P232&lt;&gt;""),P232, IF(AND($C231=$C233, P233&lt;&gt;""), P233,"")))</f>
        <v/>
      </c>
      <c r="Q231" s="90" t="str">
        <f>IF(TMInput!P231&lt;&gt;"",TMInput!P231,IF(AND($C231=$C232, Q232&lt;&gt;""),Q232, IF(AND($C231=$C233, Q233&lt;&gt;""), Q233,"")))</f>
        <v/>
      </c>
      <c r="R231" s="90" t="str">
        <f>IF(TMInput!Q231&lt;&gt;"", TMInput!Q231, IF(AND(OR($C231&amp;$H231=$C232&amp;$H232, $C231&amp;$I231=$C232&amp;$I232), R232&lt;&gt;""), R232, IF(AND(OR($C231&amp;$H231=$C233&amp;$H233, $C231&amp;$I231=$C233&amp;$I233), R233&lt;&gt;""), R233, IF(AND(OR($C231&amp;$H231=$C234&amp;$H234, $C231&amp;$I231=$C234&amp;$I234), R234&lt;&gt;""), R234, IF(AND(OR($C231&amp;$H231=$C235&amp;$H235, $C231&amp;$I231=$C235&amp;$I235), R235&lt;&gt;""), R235, "")))))</f>
        <v/>
      </c>
      <c r="S231" s="90" t="str">
        <f>IF(TMInput!R231&lt;&gt;"", TMInput!R231, IF(AND(OR($C231&amp;$H231=$C232&amp;$H232, $C231&amp;$I231=$C232&amp;$I232), S232&lt;&gt;""), S232, IF(AND(OR($C231&amp;$H231=$C233&amp;$H233, $C231&amp;$I231=$C233&amp;$I233), S233&lt;&gt;""), S233, IF(AND(OR($C231&amp;$H231=$C234&amp;$H234, $C231&amp;$I231=$C234&amp;$I234), S234&lt;&gt;""), S234, IF(AND(OR($C231&amp;$H231=$C235&amp;$H235, $C231&amp;$I231=$C235&amp;$I235), S235&lt;&gt;""), S235, "")))))</f>
        <v/>
      </c>
      <c r="T231" s="90" t="str">
        <f>IF(TMInput!S231&lt;&gt;"", TMInput!S231, IF(AND(OR($C231&amp;$H231=$C232&amp;$H232, $C231&amp;$I231=$C232&amp;$I232), T232&lt;&gt;""), T232, IF(AND(OR($C231&amp;$H231=$C233&amp;$H233, $C231&amp;$I231=$C233&amp;$I233), T233&lt;&gt;""), T233, IF(AND(OR($C231&amp;$H231=$C234&amp;$H234, $C231&amp;$I231=$C234&amp;$I234), T234&lt;&gt;""), T234, IF(AND(OR($C231&amp;$H231=$C235&amp;$H235, $C231&amp;$I231=$C235&amp;$I235), T235&lt;&gt;""), T235, "")))))</f>
        <v/>
      </c>
      <c r="U231" s="90" t="str">
        <f>IF(TMInput!T231&lt;&gt;"", TMInput!T231, IF(AND($C231=$C232, U232&lt;&gt;""), U232, IF(AND($C231=$C233, U233&lt;&gt;""), U233, IF(AND($C231=$C234, U234&lt;&gt;""), U234, IF(AND($C231=$C235, U235&lt;&gt;""), U235, "")))))</f>
        <v/>
      </c>
      <c r="V231" s="90" t="str">
        <f>IF(TMInput!U231&lt;&gt;"", TMInput!U231, IF(AND($C231=$C232, V232&lt;&gt;""), V232, IF(AND($C231=$C233, V233&lt;&gt;""), V233, IF(AND($C231=$C234, V234&lt;&gt;""), V234, IF(AND($C231=$C235, V235&lt;&gt;""), V235, "")))))</f>
        <v>BT-197(BT-5423)-LotsGroup</v>
      </c>
      <c r="W231" s="90" t="str">
        <f>IF(TMInput!V231&lt;&gt;"", TMInput!V231, IF(AND($C231=$C232, W232&lt;&gt;""), W232, IF(AND($C231=$C233, W233&lt;&gt;""), W233, IF(AND($C231=$C234, W234&lt;&gt;""), W234, IF(AND($C231=$C235, W235&lt;&gt;""), W235, "")))))</f>
        <v>In BT-197(BT-5423)-LotsGroup, Unpublished Justification Code, we link to the at-voc:non-publication-justification controlled list</v>
      </c>
      <c r="X231" s="90" t="str">
        <f>IF(TMInput!W231&lt;&gt;"", TMInput!W231, IF(AND($C231=$C232, X232&lt;&gt;""), X232, IF(AND($C231=$C233, X233&lt;&gt;""), X233, IF(AND($C231=$C234, X234&lt;&gt;""), X234, IF(AND($C231=$C235, X235&lt;&gt;""), X235, "")))))</f>
        <v>BT-198(BT-5423)-LotsGroup</v>
      </c>
      <c r="Y231" s="90" t="str">
        <f>IF(TMInput!X231&lt;&gt;"", TMInput!X231, IF(AND($C231=$C232, Y232&lt;&gt;""), Y232, IF(AND($C231=$C233, Y233&lt;&gt;""), Y233, IF(AND($C231=$C234, Y234&lt;&gt;""), Y234, IF(AND($C231=$C235, Y235&lt;&gt;""), Y235, "")))))</f>
        <v>Unpublished Accessibility Date (Unpublished Access Date below SDK 1.6)</v>
      </c>
      <c r="Z231" s="90" t="str">
        <f>IF(TMInput!Y231&lt;&gt;"", TMInput!Y231, IF(AND($C231=$C232, Z232&lt;&gt;""), Z232, IF(AND($C231=$C233, Z233&lt;&gt;""), Z233, IF(AND($C231=$C234, Z234&lt;&gt;""), Z234, IF(AND($C231=$C235, Z235&lt;&gt;""), Z235, "")))))</f>
        <v>tedm:MG-langString-hasConfidentialityJustification--NonPublishedInformation-ND-LotsGroupAwardCriterionNumberThresholdUnpublish</v>
      </c>
      <c r="AA231" s="90" t="str">
        <f>IF(TMInput!Z231&lt;&gt;"", TMInput!Z231, IF(AND($C231=$C232, AA232&lt;&gt;""), AA232, IF(AND($C231=$C233, AA233&lt;&gt;""), AA233, IF(AND($C231=$C234, AA234&lt;&gt;""), AA234, IF(AND($C231=$C235, AA235&lt;&gt;""), AA235, "")))))</f>
        <v/>
      </c>
      <c r="AB231" s="90" t="str">
        <f>IF(TMInput!AA231&lt;&gt;"", TMInput!AA231, IF(AND($C231=$C232, AB232&lt;&gt;""), AB232, IF(AND($C231=$C233, AB233&lt;&gt;""), AB233, IF(AND($C231=$C234, AB234&lt;&gt;""), AB234, IF(AND($C231=$C235, AB235&lt;&gt;""), AB235, "")))))</f>
        <v/>
      </c>
      <c r="AC231" s="90" t="str">
        <f>IF(TMInput!AB231&lt;&gt;"", TMInput!AB231, IF(AND($C231=$C232, AC232&lt;&gt;""), AC232, IF(AND($C231=$C233, AC233&lt;&gt;""), AC233, IF(AND($C231=$C234, AC234&lt;&gt;""), AC234, IF(AND($C231=$C235, AC235&lt;&gt;""), AC235, "")))))</f>
        <v/>
      </c>
      <c r="AD231" s="90" t="str">
        <f>IF(TMInput!AC231&lt;&gt;"", TMInput!AC231, IF(AND($C231=$C232, AD232&lt;&gt;""), AD232, IF(AND($C231=$C233, AD233&lt;&gt;""), AD233, IF(AND($C231=$C234, AD234&lt;&gt;""), AD234, IF(AND($C231=$C235, AD235&lt;&gt;""), AD235, "")))))</f>
        <v/>
      </c>
      <c r="AE231" s="90" t="str">
        <f>IF(TMInput!AD231&lt;&gt;"", TMInput!AD231, IF(AND($C231=$C232, AE232&lt;&gt;""), AE232, IF(AND($C231=$C233, AE233&lt;&gt;""), AE233, IF(AND($C231=$C234, AE234&lt;&gt;""), AE234, IF(AND($C231=$C235, AE235&lt;&gt;""), AE235, "")))))</f>
        <v/>
      </c>
    </row>
    <row r="232">
      <c r="A232" s="85" t="b">
        <f t="shared" si="1"/>
        <v>0</v>
      </c>
      <c r="B232" s="90" t="str">
        <f>IF(AND(TMInput!A232="",$C232&lt;&gt;""),B231,TMInput!A232)</f>
        <v>ND-LotsGroupAwardCriterionNumberThresholdUnpublish_v1.8+.rml.ttl</v>
      </c>
      <c r="C232" s="90" t="str">
        <f>TMInput!B232</f>
        <v>tedm:MG-NonPublishedInformation-ND-LotsGroupAwardCriterionNumberThresholdUnpublish</v>
      </c>
      <c r="D232" s="85" t="str">
        <f>IF(TMInput!C232&lt;&gt;"", TMInput!C232, IF(AND($C232=$C233, D233&lt;&gt;""), D233, IF(AND($C232=$C234, D234&lt;&gt;""), D234, IF(AND($C232=$C235, D235&lt;&gt;""), D235, IF(AND($C232=$C236, D236&lt;&gt;""), D236, "")))))</f>
        <v/>
      </c>
      <c r="E232" s="90" t="str">
        <f>IF(TMInput!D232&lt;&gt;"",TMInput!D232,IF(AND($C232=$C233, E233&lt;&gt;""),E233, IF(AND($C232=$C234, E234&lt;&gt;""), E234,"")))</f>
        <v/>
      </c>
      <c r="F232" s="90" t="str">
        <f>IF(TMInput!E232&lt;&gt;"",TMInput!E232,IF(AND($C232=$C233, F233&lt;&gt;""),F233, IF(AND($C232=$C234, F234&lt;&gt;""), F234,"")))</f>
        <v/>
      </c>
      <c r="G232" s="85" t="str">
        <f>IF(TMInput!F232&lt;&gt;"",TMInput!F232,IF(AND($C232=$C233, G233&lt;&gt;""),G233, IF(AND($C232=$C234, G234&lt;&gt;""), G234,"")))</f>
        <v/>
      </c>
      <c r="H232" s="87" t="str">
        <f>TMInput!G232</f>
        <v>1.4</v>
      </c>
      <c r="I232" s="87" t="str">
        <f>TMInput!H232</f>
        <v>1.5</v>
      </c>
      <c r="J232" s="90" t="b">
        <f>IF(TMInput!$A232="",J231,TMInput!I232)</f>
        <v>1</v>
      </c>
      <c r="K232" s="85" t="str">
        <f>IF(TMInput!J232&lt;&gt;"",TMInput!J232,IF(AND($C232=$C233, K233&lt;&gt;""),K233, IF(AND($C232=$C234, K234&lt;&gt;""), K234,"")))</f>
        <v/>
      </c>
      <c r="L232" s="85" t="str">
        <f>IF(TMInput!K232&lt;&gt;"",TMInput!K232,IF(AND($C232=$C233, L233&lt;&gt;""),L233, IF(AND($C232=$C234, L234&lt;&gt;""), L234,"")))</f>
        <v/>
      </c>
      <c r="M232" s="90" t="str">
        <f>IF(TMInput!L232&lt;&gt;"",TMInput!L232,IF(AND($C232=$C233, M233&lt;&gt;""),M233, IF(AND($C232=$C234, M234&lt;&gt;""), M234,"")))</f>
        <v/>
      </c>
      <c r="N232" s="90" t="str">
        <f>IF(TMInput!M232&lt;&gt;"",TMInput!M232,IF(AND($C232=$C233, N233&lt;&gt;""),N233, IF(AND($C232=$C234, N234&lt;&gt;""), N234,"")))</f>
        <v/>
      </c>
      <c r="O232" s="90" t="str">
        <f>IF(TMInput!N232&lt;&gt;"",TMInput!N232,IF(AND($C232=$C233, O233&lt;&gt;""),O233, IF(AND($C232=$C234, O234&lt;&gt;""), O234,"")))</f>
        <v/>
      </c>
      <c r="P232" s="85" t="str">
        <f>IF(TMInput!O232&lt;&gt;"",TMInput!O232,IF(AND($C232=$C233, P233&lt;&gt;""),P233, IF(AND($C232=$C234, P234&lt;&gt;""), P234,"")))</f>
        <v/>
      </c>
      <c r="Q232" s="90" t="str">
        <f>IF(TMInput!P232&lt;&gt;"",TMInput!P232,IF(AND($C232=$C233, Q233&lt;&gt;""),Q233, IF(AND($C232=$C234, Q234&lt;&gt;""), Q234,"")))</f>
        <v/>
      </c>
      <c r="R232" s="90" t="str">
        <f>IF(TMInput!Q232&lt;&gt;"", TMInput!Q232, IF(AND(OR($C232&amp;$H232=$C233&amp;$H233, $C232&amp;$I232=$C233&amp;$I233), R233&lt;&gt;""), R233, IF(AND(OR($C232&amp;$H232=$C234&amp;$H234, $C232&amp;$I232=$C234&amp;$I234), R234&lt;&gt;""), R234, IF(AND(OR($C232&amp;$H232=$C235&amp;$H235, $C232&amp;$I232=$C235&amp;$I235), R235&lt;&gt;""), R235, IF(AND(OR($C232&amp;$H232=$C236&amp;$H236, $C232&amp;$I232=$C236&amp;$I236), R236&lt;&gt;""), R236, "")))))</f>
        <v/>
      </c>
      <c r="S232" s="90" t="str">
        <f>IF(TMInput!R232&lt;&gt;"", TMInput!R232, IF(AND(OR($C232&amp;$H232=$C233&amp;$H233, $C232&amp;$I232=$C233&amp;$I233), S233&lt;&gt;""), S233, IF(AND(OR($C232&amp;$H232=$C234&amp;$H234, $C232&amp;$I232=$C234&amp;$I234), S234&lt;&gt;""), S234, IF(AND(OR($C232&amp;$H232=$C235&amp;$H235, $C232&amp;$I232=$C235&amp;$I235), S235&lt;&gt;""), S235, IF(AND(OR($C232&amp;$H232=$C236&amp;$H236, $C232&amp;$I232=$C236&amp;$I236), S236&lt;&gt;""), S236, "")))))</f>
        <v/>
      </c>
      <c r="T232" s="90" t="str">
        <f>IF(TMInput!S232&lt;&gt;"", TMInput!S232, IF(AND(OR($C232&amp;$H232=$C233&amp;$H233, $C232&amp;$I232=$C233&amp;$I233), T233&lt;&gt;""), T233, IF(AND(OR($C232&amp;$H232=$C234&amp;$H234, $C232&amp;$I232=$C234&amp;$I234), T234&lt;&gt;""), T234, IF(AND(OR($C232&amp;$H232=$C235&amp;$H235, $C232&amp;$I232=$C235&amp;$I235), T235&lt;&gt;""), T235, IF(AND(OR($C232&amp;$H232=$C236&amp;$H236, $C232&amp;$I232=$C236&amp;$I236), T236&lt;&gt;""), T236, "")))))</f>
        <v/>
      </c>
      <c r="U232" s="90" t="str">
        <f>IF(TMInput!T232&lt;&gt;"", TMInput!T232, IF(AND($C232=$C233, U233&lt;&gt;""), U233, IF(AND($C232=$C234, U234&lt;&gt;""), U234, IF(AND($C232=$C235, U235&lt;&gt;""), U235, IF(AND($C232=$C236, U236&lt;&gt;""), U236, "")))))</f>
        <v/>
      </c>
      <c r="V232" s="90" t="str">
        <f>IF(TMInput!U232&lt;&gt;"", TMInput!U232, IF(AND($C232=$C233, V233&lt;&gt;""), V233, IF(AND($C232=$C234, V234&lt;&gt;""), V234, IF(AND($C232=$C235, V235&lt;&gt;""), V235, IF(AND($C232=$C236, V236&lt;&gt;""), V236, "")))))</f>
        <v/>
      </c>
      <c r="W232" s="90" t="str">
        <f>IF(TMInput!V232&lt;&gt;"", TMInput!V232, IF(AND($C232=$C233, W233&lt;&gt;""), W233, IF(AND($C232=$C234, W234&lt;&gt;""), W234, IF(AND($C232=$C235, W235&lt;&gt;""), W235, IF(AND($C232=$C236, W236&lt;&gt;""), W236, "")))))</f>
        <v/>
      </c>
      <c r="X232" s="90" t="str">
        <f>IF(TMInput!W232&lt;&gt;"", TMInput!W232, IF(AND($C232=$C233, X233&lt;&gt;""), X233, IF(AND($C232=$C234, X234&lt;&gt;""), X234, IF(AND($C232=$C235, X235&lt;&gt;""), X235, IF(AND($C232=$C236, X236&lt;&gt;""), X236, "")))))</f>
        <v>BT-198(BT-5423)-LotsGroup</v>
      </c>
      <c r="Y232" s="90" t="str">
        <f>IF(TMInput!X232&lt;&gt;"", TMInput!X232, IF(AND($C232=$C233, Y233&lt;&gt;""), Y233, IF(AND($C232=$C234, Y234&lt;&gt;""), Y234, IF(AND($C232=$C235, Y235&lt;&gt;""), Y235, IF(AND($C232=$C236, Y236&lt;&gt;""), Y236, "")))))</f>
        <v>Unpublished Accessibility Date (Unpublished Access Date below SDK 1.6)</v>
      </c>
      <c r="Z232" s="90" t="str">
        <f>IF(TMInput!Y232&lt;&gt;"", TMInput!Y232, IF(AND($C232=$C233, Z233&lt;&gt;""), Z233, IF(AND($C232=$C234, Z234&lt;&gt;""), Z234, IF(AND($C232=$C235, Z235&lt;&gt;""), Z235, IF(AND($C232=$C236, Z236&lt;&gt;""), Z236, "")))))</f>
        <v>tedm:MG-langString-hasConfidentialityJustification--NonPublishedInformation-ND-LotsGroupAwardCriterionNumberThresholdUnpublish</v>
      </c>
      <c r="AA232" s="90" t="str">
        <f>IF(TMInput!Z232&lt;&gt;"", TMInput!Z232, IF(AND($C232=$C233, AA233&lt;&gt;""), AA233, IF(AND($C232=$C234, AA234&lt;&gt;""), AA234, IF(AND($C232=$C235, AA235&lt;&gt;""), AA235, IF(AND($C232=$C236, AA236&lt;&gt;""), AA236, "")))))</f>
        <v/>
      </c>
      <c r="AB232" s="90" t="str">
        <f>IF(TMInput!AA232&lt;&gt;"", TMInput!AA232, IF(AND($C232=$C233, AB233&lt;&gt;""), AB233, IF(AND($C232=$C234, AB234&lt;&gt;""), AB234, IF(AND($C232=$C235, AB235&lt;&gt;""), AB235, IF(AND($C232=$C236, AB236&lt;&gt;""), AB236, "")))))</f>
        <v/>
      </c>
      <c r="AC232" s="90" t="str">
        <f>IF(TMInput!AB232&lt;&gt;"", TMInput!AB232, IF(AND($C232=$C233, AC233&lt;&gt;""), AC233, IF(AND($C232=$C234, AC234&lt;&gt;""), AC234, IF(AND($C232=$C235, AC235&lt;&gt;""), AC235, IF(AND($C232=$C236, AC236&lt;&gt;""), AC236, "")))))</f>
        <v/>
      </c>
      <c r="AD232" s="90" t="str">
        <f>IF(TMInput!AC232&lt;&gt;"", TMInput!AC232, IF(AND($C232=$C233, AD233&lt;&gt;""), AD233, IF(AND($C232=$C234, AD234&lt;&gt;""), AD234, IF(AND($C232=$C235, AD235&lt;&gt;""), AD235, IF(AND($C232=$C236, AD236&lt;&gt;""), AD236, "")))))</f>
        <v/>
      </c>
      <c r="AE232" s="90" t="str">
        <f>IF(TMInput!AD232&lt;&gt;"", TMInput!AD232, IF(AND($C232=$C233, AE233&lt;&gt;""), AE233, IF(AND($C232=$C234, AE234&lt;&gt;""), AE234, IF(AND($C232=$C235, AE235&lt;&gt;""), AE235, IF(AND($C232=$C236, AE236&lt;&gt;""), AE236, "")))))</f>
        <v/>
      </c>
    </row>
    <row r="233">
      <c r="A233" s="85" t="b">
        <f t="shared" si="1"/>
        <v>0</v>
      </c>
      <c r="B233" s="90" t="str">
        <f>IF(AND(TMInput!A233="",$C233&lt;&gt;""),B232,TMInput!A233)</f>
        <v>ND-LotsGroupAwardCriterionNumberThresholdUnpublish_v1.8+.rml.ttl</v>
      </c>
      <c r="C233" s="90" t="str">
        <f>TMInput!B233</f>
        <v>tedm:MG-NonPublishedInformation-ND-LotsGroupAwardCriterionNumberThresholdUnpublish</v>
      </c>
      <c r="D233" s="85" t="str">
        <f>IF(TMInput!C233&lt;&gt;"", TMInput!C233, IF(AND($C233=$C234, D234&lt;&gt;""), D234, IF(AND($C233=$C235, D235&lt;&gt;""), D235, IF(AND($C233=$C236, D236&lt;&gt;""), D236, IF(AND($C233=$C237, D237&lt;&gt;""), D237, "")))))</f>
        <v/>
      </c>
      <c r="E233" s="90" t="str">
        <f>IF(TMInput!D233&lt;&gt;"",TMInput!D233,IF(AND($C233=$C234, E234&lt;&gt;""),E234, IF(AND($C233=$C235, E235&lt;&gt;""), E235,"")))</f>
        <v/>
      </c>
      <c r="F233" s="90" t="str">
        <f>IF(TMInput!E233&lt;&gt;"",TMInput!E233,IF(AND($C233=$C234, F234&lt;&gt;""),F234, IF(AND($C233=$C235, F235&lt;&gt;""), F235,"")))</f>
        <v/>
      </c>
      <c r="G233" s="85" t="str">
        <f>IF(TMInput!F233&lt;&gt;"",TMInput!F233,IF(AND($C233=$C234, G234&lt;&gt;""),G234, IF(AND($C233=$C235, G235&lt;&gt;""), G235,"")))</f>
        <v/>
      </c>
      <c r="H233" s="87" t="str">
        <f>TMInput!G233</f>
        <v>1.6</v>
      </c>
      <c r="I233" s="87" t="str">
        <f>TMInput!H233</f>
        <v/>
      </c>
      <c r="J233" s="90" t="b">
        <f>IF(TMInput!$A233="",J232,TMInput!I233)</f>
        <v>1</v>
      </c>
      <c r="K233" s="85" t="str">
        <f>IF(TMInput!J233&lt;&gt;"",TMInput!J233,IF(AND($C233=$C234, K234&lt;&gt;""),K234, IF(AND($C233=$C235, K235&lt;&gt;""), K235,"")))</f>
        <v/>
      </c>
      <c r="L233" s="85" t="str">
        <f>IF(TMInput!K233&lt;&gt;"",TMInput!K233,IF(AND($C233=$C234, L234&lt;&gt;""),L234, IF(AND($C233=$C235, L235&lt;&gt;""), L235,"")))</f>
        <v/>
      </c>
      <c r="M233" s="90" t="str">
        <f>IF(TMInput!L233&lt;&gt;"",TMInput!L233,IF(AND($C233=$C234, M234&lt;&gt;""),M234, IF(AND($C233=$C235, M235&lt;&gt;""), M235,"")))</f>
        <v/>
      </c>
      <c r="N233" s="90" t="str">
        <f>IF(TMInput!M233&lt;&gt;"",TMInput!M233,IF(AND($C233=$C234, N234&lt;&gt;""),N234, IF(AND($C233=$C235, N235&lt;&gt;""), N235,"")))</f>
        <v/>
      </c>
      <c r="O233" s="90" t="str">
        <f>IF(TMInput!N233&lt;&gt;"",TMInput!N233,IF(AND($C233=$C234, O234&lt;&gt;""),O234, IF(AND($C233=$C235, O235&lt;&gt;""), O235,"")))</f>
        <v/>
      </c>
      <c r="P233" s="85" t="str">
        <f>IF(TMInput!O233&lt;&gt;"",TMInput!O233,IF(AND($C233=$C234, P234&lt;&gt;""),P234, IF(AND($C233=$C235, P235&lt;&gt;""), P235,"")))</f>
        <v/>
      </c>
      <c r="Q233" s="90" t="str">
        <f>IF(TMInput!P233&lt;&gt;"",TMInput!P233,IF(AND($C233=$C234, Q234&lt;&gt;""),Q234, IF(AND($C233=$C235, Q235&lt;&gt;""), Q235,"")))</f>
        <v/>
      </c>
      <c r="R233" s="90" t="str">
        <f>IF(TMInput!Q233&lt;&gt;"", TMInput!Q233, IF(AND(OR($C233&amp;$H233=$C234&amp;$H234, $C233&amp;$I233=$C234&amp;$I234), R234&lt;&gt;""), R234, IF(AND(OR($C233&amp;$H233=$C235&amp;$H235, $C233&amp;$I233=$C235&amp;$I235), R235&lt;&gt;""), R235, IF(AND(OR($C233&amp;$H233=$C236&amp;$H236, $C233&amp;$I233=$C236&amp;$I236), R236&lt;&gt;""), R236, IF(AND(OR($C233&amp;$H233=$C237&amp;$H237, $C233&amp;$I233=$C237&amp;$I237), R237&lt;&gt;""), R237, "")))))</f>
        <v/>
      </c>
      <c r="S233" s="90" t="str">
        <f>IF(TMInput!R233&lt;&gt;"", TMInput!R233, IF(AND(OR($C233&amp;$H233=$C234&amp;$H234, $C233&amp;$I233=$C234&amp;$I234), S234&lt;&gt;""), S234, IF(AND(OR($C233&amp;$H233=$C235&amp;$H235, $C233&amp;$I233=$C235&amp;$I235), S235&lt;&gt;""), S235, IF(AND(OR($C233&amp;$H233=$C236&amp;$H236, $C233&amp;$I233=$C236&amp;$I236), S236&lt;&gt;""), S236, IF(AND(OR($C233&amp;$H233=$C237&amp;$H237, $C233&amp;$I233=$C237&amp;$I237), S237&lt;&gt;""), S237, "")))))</f>
        <v/>
      </c>
      <c r="T233" s="90" t="str">
        <f>IF(TMInput!S233&lt;&gt;"", TMInput!S233, IF(AND(OR($C233&amp;$H233=$C234&amp;$H234, $C233&amp;$I233=$C234&amp;$I234), T234&lt;&gt;""), T234, IF(AND(OR($C233&amp;$H233=$C235&amp;$H235, $C233&amp;$I233=$C235&amp;$I235), T235&lt;&gt;""), T235, IF(AND(OR($C233&amp;$H233=$C236&amp;$H236, $C233&amp;$I233=$C236&amp;$I236), T236&lt;&gt;""), T236, IF(AND(OR($C233&amp;$H233=$C237&amp;$H237, $C233&amp;$I233=$C237&amp;$I237), T237&lt;&gt;""), T237, "")))))</f>
        <v/>
      </c>
      <c r="U233" s="90" t="str">
        <f>IF(TMInput!T233&lt;&gt;"", TMInput!T233, IF(AND($C233=$C234, U234&lt;&gt;""), U234, IF(AND($C233=$C235, U235&lt;&gt;""), U235, IF(AND($C233=$C236, U236&lt;&gt;""), U236, IF(AND($C233=$C237, U237&lt;&gt;""), U237, "")))))</f>
        <v/>
      </c>
      <c r="V233" s="90" t="str">
        <f>IF(TMInput!U233&lt;&gt;"", TMInput!U233, IF(AND($C233=$C234, V234&lt;&gt;""), V234, IF(AND($C233=$C235, V235&lt;&gt;""), V235, IF(AND($C233=$C236, V236&lt;&gt;""), V236, IF(AND($C233=$C237, V237&lt;&gt;""), V237, "")))))</f>
        <v/>
      </c>
      <c r="W233" s="90" t="str">
        <f>IF(TMInput!V233&lt;&gt;"", TMInput!V233, IF(AND($C233=$C234, W234&lt;&gt;""), W234, IF(AND($C233=$C235, W235&lt;&gt;""), W235, IF(AND($C233=$C236, W236&lt;&gt;""), W236, IF(AND($C233=$C237, W237&lt;&gt;""), W237, "")))))</f>
        <v/>
      </c>
      <c r="X233" s="90" t="str">
        <f>IF(TMInput!W233&lt;&gt;"", TMInput!W233, IF(AND($C233=$C234, X234&lt;&gt;""), X234, IF(AND($C233=$C235, X235&lt;&gt;""), X235, IF(AND($C233=$C236, X236&lt;&gt;""), X236, IF(AND($C233=$C237, X237&lt;&gt;""), X237, "")))))</f>
        <v/>
      </c>
      <c r="Y233" s="90" t="str">
        <f>IF(TMInput!X233&lt;&gt;"", TMInput!X233, IF(AND($C233=$C234, Y234&lt;&gt;""), Y234, IF(AND($C233=$C235, Y235&lt;&gt;""), Y235, IF(AND($C233=$C236, Y236&lt;&gt;""), Y236, IF(AND($C233=$C237, Y237&lt;&gt;""), Y237, "")))))</f>
        <v/>
      </c>
      <c r="Z233" s="90" t="str">
        <f>IF(TMInput!Y233&lt;&gt;"", TMInput!Y233, IF(AND($C233=$C234, Z234&lt;&gt;""), Z234, IF(AND($C233=$C235, Z235&lt;&gt;""), Z235, IF(AND($C233=$C236, Z236&lt;&gt;""), Z236, IF(AND($C233=$C237, Z237&lt;&gt;""), Z237, "")))))</f>
        <v>tedm:MG-langString-hasConfidentialityJustification--NonPublishedInformation-ND-LotsGroupAwardCriterionNumberThresholdUnpublish</v>
      </c>
      <c r="AA233" s="90" t="str">
        <f>IF(TMInput!Z233&lt;&gt;"", TMInput!Z233, IF(AND($C233=$C234, AA234&lt;&gt;""), AA234, IF(AND($C233=$C235, AA235&lt;&gt;""), AA235, IF(AND($C233=$C236, AA236&lt;&gt;""), AA236, IF(AND($C233=$C237, AA237&lt;&gt;""), AA237, "")))))</f>
        <v/>
      </c>
      <c r="AB233" s="90" t="str">
        <f>IF(TMInput!AA233&lt;&gt;"", TMInput!AA233, IF(AND($C233=$C234, AB234&lt;&gt;""), AB234, IF(AND($C233=$C235, AB235&lt;&gt;""), AB235, IF(AND($C233=$C236, AB236&lt;&gt;""), AB236, IF(AND($C233=$C237, AB237&lt;&gt;""), AB237, "")))))</f>
        <v/>
      </c>
      <c r="AC233" s="90" t="str">
        <f>IF(TMInput!AB233&lt;&gt;"", TMInput!AB233, IF(AND($C233=$C234, AC234&lt;&gt;""), AC234, IF(AND($C233=$C235, AC235&lt;&gt;""), AC235, IF(AND($C233=$C236, AC236&lt;&gt;""), AC236, IF(AND($C233=$C237, AC237&lt;&gt;""), AC237, "")))))</f>
        <v/>
      </c>
      <c r="AD233" s="90" t="str">
        <f>IF(TMInput!AC233&lt;&gt;"", TMInput!AC233, IF(AND($C233=$C234, AD234&lt;&gt;""), AD234, IF(AND($C233=$C235, AD235&lt;&gt;""), AD235, IF(AND($C233=$C236, AD236&lt;&gt;""), AD236, IF(AND($C233=$C237, AD237&lt;&gt;""), AD237, "")))))</f>
        <v/>
      </c>
      <c r="AE233" s="90" t="str">
        <f>IF(TMInput!AD233&lt;&gt;"", TMInput!AD233, IF(AND($C233=$C234, AE234&lt;&gt;""), AE234, IF(AND($C233=$C235, AE235&lt;&gt;""), AE235, IF(AND($C233=$C236, AE236&lt;&gt;""), AE236, IF(AND($C233=$C237, AE237&lt;&gt;""), AE237, "")))))</f>
        <v/>
      </c>
    </row>
    <row r="234">
      <c r="A234" s="85" t="b">
        <f t="shared" si="1"/>
        <v>1</v>
      </c>
      <c r="B234" s="90" t="str">
        <f>IF(AND(TMInput!A234="",$C234&lt;&gt;""),B233,TMInput!A234)</f>
        <v>ND-LotsGroupAwardCriteriaNameUnpublish.rml.ttl</v>
      </c>
      <c r="C234" s="90" t="str">
        <f>TMInput!B234</f>
        <v>tedm:MG-NonPublishedInformation-ND-LotsGroupAwardCriteriaNameUnpublish</v>
      </c>
      <c r="D234" s="85" t="str">
        <f>IF(TMInput!C234&lt;&gt;"", TMInput!C234, IF(AND($C234=$C235, D235&lt;&gt;""), D235, IF(AND($C234=$C236, D236&lt;&gt;""), D236, IF(AND($C234=$C237, D237&lt;&gt;""), D237, IF(AND($C234=$C238, D238&lt;&gt;""), D238, "")))))</f>
        <v>MG-NonPublishedInformation</v>
      </c>
      <c r="E234" s="90" t="str">
        <f>IF(TMInput!D234&lt;&gt;"",TMInput!D234,IF(AND($C234=$C235, E235&lt;&gt;""),E235, IF(AND($C234=$C236, E236&lt;&gt;""), E236,"")))</f>
        <v>ND-LotsGroupAwardCriteriaNameUnpublish</v>
      </c>
      <c r="F234" s="90" t="str">
        <f>IF(TMInput!E234&lt;&gt;"",TMInput!E234,IF(AND($C234=$C235, F235&lt;&gt;""),F235, IF(AND($C234=$C236, F236&lt;&gt;""), F236,"")))</f>
        <v>/*/cac:ProcurementProjectLot[cbc:ID/@schemeName='LotsGroup']/cac:TenderingTerms/cac:AwardingTerms/cac:AwardingCriterion/cac:SubordinateAwardingCriterion/ext:UBLExtensions/ext:UBLExtension/ext:ExtensionContent/efext:EformsExtension/efac:FieldsPrivacy[efbc:FieldIdentifierCode/text()='awa-cri-nam']</v>
      </c>
      <c r="G234" s="85" t="str">
        <f>IF(TMInput!F234&lt;&gt;"",TMInput!F234,IF(AND($C234=$C235, G235&lt;&gt;""),G235, IF(AND($C234=$C236, G236&lt;&gt;""), G236,"")))</f>
        <v>efbc:FieldIdentifierCode/text()='awa-cri-nam'</v>
      </c>
      <c r="H234" s="87" t="str">
        <f>TMInput!G234</f>
        <v>1.4</v>
      </c>
      <c r="I234" s="87" t="str">
        <f>TMInput!H234</f>
        <v/>
      </c>
      <c r="J234" s="90" t="str">
        <f>IF(TMInput!$A234="",J233,TMInput!I234)</f>
        <v/>
      </c>
      <c r="K234" s="85" t="str">
        <f>IF(TMInput!J234&lt;&gt;"",TMInput!J234,IF(AND($C234=$C235, K235&lt;&gt;""),K235, IF(AND($C234=$C236, K236&lt;&gt;""), K236,"")))</f>
        <v>MG-AwardCriterion-specifiesProcurementCriterion-LotGroup</v>
      </c>
      <c r="L234" s="85" t="str">
        <f>IF(TMInput!K234&lt;&gt;"",TMInput!K234,IF(AND($C234=$C235, L235&lt;&gt;""),L235, IF(AND($C234=$C236, L236&lt;&gt;""), L236,"")))</f>
        <v>ND-LotsGroupAwardCriterionParameters</v>
      </c>
      <c r="M234" s="90" t="str">
        <f>IF(TMInput!L234&lt;&gt;"",TMInput!L234,IF(AND($C234=$C235, M235&lt;&gt;""),M235, IF(AND($C234=$C236, M236&lt;&gt;""), M236,"")))</f>
        <v>ND-LotsGroupAwardCriteriaNameUnpublish (concernsMaskedObject)</v>
      </c>
      <c r="N234" s="90" t="str">
        <f>IF(TMInput!M234&lt;&gt;"",TMInput!M234,IF(AND($C234=$C235, N235&lt;&gt;""),N235, IF(AND($C234=$C236, N236&lt;&gt;""), N236,"")))</f>
        <v>Connection from NonPublishedInformation to AwardCriterion under MG-AwardCriterion-specifiesProcurementCriterion-LotGroup_ND-LotsGroupAwardCriterionParameters</v>
      </c>
      <c r="O234" s="90" t="str">
        <f>IF(TMInput!N234&lt;&gt;"",TMInput!N234,IF(AND($C234=$C235, O235&lt;&gt;""),O235, IF(AND($C234=$C236, O236&lt;&gt;""), O236,"")))</f>
        <v>tedm:MG-AwardCriterion-specifiesProcurementCriterion-LotGroup_ND-LotsGroupAwardCriterionParameters</v>
      </c>
      <c r="P234" s="85" t="str">
        <f>IF(TMInput!O234&lt;&gt;"",TMInput!O234,IF(AND($C234=$C235, P235&lt;&gt;""),P235, IF(AND($C234=$C236, P236&lt;&gt;""), P236,"")))</f>
        <v>efac:FieldsPrivacy</v>
      </c>
      <c r="Q234" s="90" t="str">
        <f>IF(TMInput!P234&lt;&gt;"",TMInput!P234,IF(AND($C234=$C235, Q235&lt;&gt;""),Q235, IF(AND($C234=$C236, Q236&lt;&gt;""), Q236,"")))</f>
        <v>..</v>
      </c>
      <c r="R234" s="90" t="str">
        <f>IF(TMInput!Q234&lt;&gt;"", TMInput!Q234, IF(AND(OR($C234&amp;$H234=$C235&amp;$H235, $C234&amp;$I234=$C235&amp;$I235), R235&lt;&gt;""), R235, IF(AND(OR($C234&amp;$H234=$C236&amp;$H236, $C234&amp;$I234=$C236&amp;$I236), R236&lt;&gt;""), R236, IF(AND(OR($C234&amp;$H234=$C237&amp;$H237, $C234&amp;$I234=$C237&amp;$I237), R237&lt;&gt;""), R237, IF(AND(OR($C234&amp;$H234=$C238&amp;$H238, $C234&amp;$I234=$C238&amp;$I238), R238&lt;&gt;""), R238, "")))))</f>
        <v>BT-195(BT-734)-LotsGroup</v>
      </c>
      <c r="S234" s="90" t="str">
        <f>IF(TMInput!R234&lt;&gt;"", TMInput!R234, IF(AND(OR($C234&amp;$H234=$C235&amp;$H235, $C234&amp;$I234=$C235&amp;$I235), S235&lt;&gt;""), S235, IF(AND(OR($C234&amp;$H234=$C236&amp;$H236, $C234&amp;$I234=$C236&amp;$I236), S236&lt;&gt;""), S236, IF(AND(OR($C234&amp;$H234=$C237&amp;$H237, $C234&amp;$I234=$C237&amp;$I237), S237&lt;&gt;""), S237, IF(AND(OR($C234&amp;$H234=$C238&amp;$H238, $C234&amp;$I234=$C238&amp;$I238), S238&lt;&gt;""), S238, "")))))</f>
        <v>The field BT-195(BT-734)-LotsGroup, Unpublished Identifier, specifies information to generate the URI of the masked property</v>
      </c>
      <c r="T234" s="90" t="str">
        <f>IF(TMInput!S234&lt;&gt;"", TMInput!S234, IF(AND(OR($C234&amp;$H234=$C235&amp;$H235, $C234&amp;$I234=$C235&amp;$I235), T235&lt;&gt;""), T235, IF(AND(OR($C234&amp;$H234=$C236&amp;$H236, $C234&amp;$I234=$C236&amp;$I236), T236&lt;&gt;""), T236, IF(AND(OR($C234&amp;$H234=$C237&amp;$H237, $C234&amp;$I234=$C237&amp;$I237), T237&lt;&gt;""), T237, IF(AND(OR($C234&amp;$H234=$C238&amp;$H238, $C234&amp;$I234=$C238&amp;$I238), T238&lt;&gt;""), T238, "")))))</f>
        <v>efbc:FieldIdentifierCode/text() = 'awa-cri-nam'</v>
      </c>
      <c r="U234" s="92" t="str">
        <f>IF(TMInput!T234&lt;&gt;"", TMInput!T234, IF(AND($C234=$C235, U235&lt;&gt;""), U235, IF(AND($C234=$C236, U236&lt;&gt;""), U236, IF(AND($C234=$C237, U237&lt;&gt;""), U237, IF(AND($C234=$C238, U238&lt;&gt;""), U238, "")))))</f>
        <v>http://www.w3.org/2004/02/skos/core#prefLabel</v>
      </c>
      <c r="V234" s="90" t="str">
        <f>IF(TMInput!U234&lt;&gt;"", TMInput!U234, IF(AND($C234=$C235, V235&lt;&gt;""), V235, IF(AND($C234=$C236, V236&lt;&gt;""), V236, IF(AND($C234=$C237, V237&lt;&gt;""), V237, IF(AND($C234=$C238, V238&lt;&gt;""), V238, "")))))</f>
        <v>BT-197(BT-734)-LotsGroup</v>
      </c>
      <c r="W234" s="90" t="str">
        <f>IF(TMInput!V234&lt;&gt;"", TMInput!V234, IF(AND($C234=$C235, W235&lt;&gt;""), W235, IF(AND($C234=$C236, W236&lt;&gt;""), W236, IF(AND($C234=$C237, W237&lt;&gt;""), W237, IF(AND($C234=$C238, W238&lt;&gt;""), W238, "")))))</f>
        <v>In BT-197(BT-734)-LotsGroup, Unpublished Justification Code, we link to the at-voc:non-publication-justification controlled list</v>
      </c>
      <c r="X234" s="90" t="str">
        <f>IF(TMInput!W234&lt;&gt;"", TMInput!W234, IF(AND($C234=$C235, X235&lt;&gt;""), X235, IF(AND($C234=$C236, X236&lt;&gt;""), X236, IF(AND($C234=$C237, X237&lt;&gt;""), X237, IF(AND($C234=$C238, X238&lt;&gt;""), X238, "")))))</f>
        <v>BT-198(BT-734)-LotsGroup</v>
      </c>
      <c r="Y234" s="90" t="str">
        <f>IF(TMInput!X234&lt;&gt;"", TMInput!X234, IF(AND($C234=$C235, Y235&lt;&gt;""), Y235, IF(AND($C234=$C236, Y236&lt;&gt;""), Y236, IF(AND($C234=$C237, Y237&lt;&gt;""), Y237, IF(AND($C234=$C238, Y238&lt;&gt;""), Y238, "")))))</f>
        <v>Unpublished Accessibility Date (Unpublished Access Date below SDK 1.6)</v>
      </c>
      <c r="Z234" s="90" t="str">
        <f>IF(TMInput!Y234&lt;&gt;"", TMInput!Y234, IF(AND($C234=$C235, Z235&lt;&gt;""), Z235, IF(AND($C234=$C236, Z236&lt;&gt;""), Z236, IF(AND($C234=$C237, Z237&lt;&gt;""), Z237, IF(AND($C234=$C238, Z238&lt;&gt;""), Z238, "")))))</f>
        <v>tedm:MG-langString-hasConfidentialityJustification--NonPublishedInformation-ND-LotsGroupAwardCriteriaNameUnpublish</v>
      </c>
      <c r="AA234" s="90" t="str">
        <f>IF(TMInput!Z234&lt;&gt;"", TMInput!Z234, IF(AND($C234=$C235, AA235&lt;&gt;""), AA235, IF(AND($C234=$C236, AA236&lt;&gt;""), AA236, IF(AND($C234=$C237, AA237&lt;&gt;""), AA237, IF(AND($C234=$C238, AA238&lt;&gt;""), AA238, "")))))</f>
        <v>/*/cac:ProcurementProjectLot[cbc:ID/@schemeName='LotsGroup']/cac:TenderingTerms/cac:AwardingTerms/cac:AwardingCriterion/cac:SubordinateAwardingCriterion/ext:UBLExtensions/ext:UBLExtension/ext:ExtensionContent/efext:EformsExtension/efac:FieldsPrivacy[efbc:FieldIdentifierCode/text()='awa-cri-nam']/efbc:ReasonDescription</v>
      </c>
      <c r="AB234" s="90" t="str">
        <f>IF(TMInput!AA234&lt;&gt;"", TMInput!AA234, IF(AND($C234=$C235, AB235&lt;&gt;""), AB235, IF(AND($C234=$C236, AB236&lt;&gt;""), AB236, IF(AND($C234=$C237, AB237&lt;&gt;""), AB237, IF(AND($C234=$C238, AB238&lt;&gt;""), AB238, "")))))</f>
        <v>BT-196(BT-734)-LotsGroup</v>
      </c>
      <c r="AC234" s="90" t="str">
        <f>IF(TMInput!AB234&lt;&gt;"", TMInput!AB234, IF(AND($C234=$C235, AC235&lt;&gt;""), AC235, IF(AND($C234=$C236, AC236&lt;&gt;""), AC236, IF(AND($C234=$C237, AC237&lt;&gt;""), AC237, IF(AND($C234=$C238, AC238&lt;&gt;""), AC238, "")))))</f>
        <v>Unpublished Justification Description of MG-NonPublishedInformation under ND-LotsGroupAwardCriteriaNameUnpublish</v>
      </c>
      <c r="AD234" s="90" t="str">
        <f>IF(TMInput!AC234&lt;&gt;"", TMInput!AC234, IF(AND($C234=$C235, AD235&lt;&gt;""), AD235, IF(AND($C234=$C236, AD236&lt;&gt;""), AD236, IF(AND($C234=$C237, AD237&lt;&gt;""), AD237, IF(AND($C234=$C238, AD238&lt;&gt;""), AD238, "")))))</f>
        <v>BT-196(BT-734)-LotsGroup-Language</v>
      </c>
      <c r="AE234" s="90" t="str">
        <f>IF(TMInput!AD234&lt;&gt;"", TMInput!AD234, IF(AND($C234=$C235, AE235&lt;&gt;""), AE235, IF(AND($C234=$C236, AE236&lt;&gt;""), AE236, IF(AND($C234=$C237, AE237&lt;&gt;""), AE237, IF(AND($C234=$C238, AE238&lt;&gt;""), AE238, "")))))</f>
        <v>Language of Unpublished Justification Description of MG-NonPublishedInformation under ND-LotsGroupAwardCriteriaNameUnpublish</v>
      </c>
    </row>
    <row r="235">
      <c r="A235" s="85" t="b">
        <f t="shared" si="1"/>
        <v>0</v>
      </c>
      <c r="B235" s="90" t="str">
        <f>IF(AND(TMInput!A235="",$C235&lt;&gt;""),B234,TMInput!A235)</f>
        <v>ND-LotsGroupAwardCriteriaNameUnpublish.rml.ttl</v>
      </c>
      <c r="C235" s="90" t="str">
        <f>TMInput!B235</f>
        <v>tedm:MG-NonPublishedInformation-ND-LotsGroupAwardCriteriaNameUnpublish</v>
      </c>
      <c r="D235" s="85" t="str">
        <f>IF(TMInput!C235&lt;&gt;"", TMInput!C235, IF(AND($C235=$C236, D236&lt;&gt;""), D236, IF(AND($C235=$C237, D237&lt;&gt;""), D237, IF(AND($C235=$C238, D238&lt;&gt;""), D238, IF(AND($C235=$C239, D239&lt;&gt;""), D239, "")))))</f>
        <v>MG-NonPublishedInformation</v>
      </c>
      <c r="E235" s="90" t="str">
        <f>IF(TMInput!D235&lt;&gt;"",TMInput!D235,IF(AND($C235=$C236, E236&lt;&gt;""),E236, IF(AND($C235=$C237, E237&lt;&gt;""), E237,"")))</f>
        <v/>
      </c>
      <c r="F235" s="90" t="str">
        <f>IF(TMInput!E235&lt;&gt;"",TMInput!E235,IF(AND($C235=$C236, F236&lt;&gt;""),F236, IF(AND($C235=$C237, F237&lt;&gt;""), F237,"")))</f>
        <v/>
      </c>
      <c r="G235" s="85" t="str">
        <f>IF(TMInput!F235&lt;&gt;"",TMInput!F235,IF(AND($C235=$C236, G236&lt;&gt;""),G236, IF(AND($C235=$C237, G237&lt;&gt;""), G237,"")))</f>
        <v/>
      </c>
      <c r="H235" s="87" t="str">
        <f>TMInput!G235</f>
        <v>1.4</v>
      </c>
      <c r="I235" s="87" t="str">
        <f>TMInput!H235</f>
        <v/>
      </c>
      <c r="J235" s="90" t="str">
        <f>IF(TMInput!$A235="",J234,TMInput!I235)</f>
        <v/>
      </c>
      <c r="K235" s="85" t="str">
        <f>IF(TMInput!J235&lt;&gt;"",TMInput!J235,IF(AND($C235=$C236, K236&lt;&gt;""),K236, IF(AND($C235=$C237, K237&lt;&gt;""), K237,"")))</f>
        <v>MG-AwardCriterion-specifiesProcurementCriterion-LotGroup</v>
      </c>
      <c r="L235" s="85" t="str">
        <f>IF(TMInput!K235&lt;&gt;"",TMInput!K235,IF(AND($C235=$C236, L236&lt;&gt;""),L236, IF(AND($C235=$C237, L237&lt;&gt;""), L237,"")))</f>
        <v>ND-LotsGroupAwardCriterionParameters</v>
      </c>
      <c r="M235" s="90" t="str">
        <f>IF(TMInput!L235&lt;&gt;"",TMInput!L235,IF(AND($C235=$C236, M236&lt;&gt;""),M236, IF(AND($C235=$C237, M237&lt;&gt;""), M237,"")))</f>
        <v>ND-LotsGroupAwardCriteriaNameUnpublish (concernsMaskedObject)</v>
      </c>
      <c r="N235" s="90" t="str">
        <f>IF(TMInput!M235&lt;&gt;"",TMInput!M235,IF(AND($C235=$C236, N236&lt;&gt;""),N236, IF(AND($C235=$C237, N237&lt;&gt;""), N237,"")))</f>
        <v>Connection from NonPublishedInformation to AwardCriterion under MG-AwardCriterion-specifiesProcurementCriterion-LotGroup_ND-LotsGroupAwardCriterionParameters</v>
      </c>
      <c r="O235" s="90" t="str">
        <f>IF(TMInput!N235&lt;&gt;"",TMInput!N235,IF(AND($C235=$C236, O236&lt;&gt;""),O236, IF(AND($C235=$C237, O237&lt;&gt;""), O237,"")))</f>
        <v>tedm:MG-AwardCriterion-specifiesProcurementCriterion-LotGroup_ND-LotsGroupAwardCriterionParameters</v>
      </c>
      <c r="P235" s="85" t="str">
        <f>IF(TMInput!O235&lt;&gt;"",TMInput!O235,IF(AND($C235=$C236, P236&lt;&gt;""),P236, IF(AND($C235=$C237, P237&lt;&gt;""), P237,"")))</f>
        <v>efac:FieldsPrivacy</v>
      </c>
      <c r="Q235" s="90" t="str">
        <f>IF(TMInput!P235&lt;&gt;"",TMInput!P235,IF(AND($C235=$C236, Q236&lt;&gt;""),Q236, IF(AND($C235=$C237, Q237&lt;&gt;""), Q237,"")))</f>
        <v>..</v>
      </c>
      <c r="R235" s="90" t="str">
        <f>IF(TMInput!Q235&lt;&gt;"", TMInput!Q235, IF(AND(OR($C235&amp;$H235=$C236&amp;$H236, $C235&amp;$I235=$C236&amp;$I236), R236&lt;&gt;""), R236, IF(AND(OR($C235&amp;$H235=$C237&amp;$H237, $C235&amp;$I235=$C237&amp;$I237), R237&lt;&gt;""), R237, IF(AND(OR($C235&amp;$H235=$C238&amp;$H238, $C235&amp;$I235=$C238&amp;$I238), R238&lt;&gt;""), R238, IF(AND(OR($C235&amp;$H235=$C239&amp;$H239, $C235&amp;$I235=$C239&amp;$I239), R239&lt;&gt;""), R239, "")))))</f>
        <v>BT-195(BT-734)-LotsGroup</v>
      </c>
      <c r="S235" s="90" t="str">
        <f>IF(TMInput!R235&lt;&gt;"", TMInput!R235, IF(AND(OR($C235&amp;$H235=$C236&amp;$H236, $C235&amp;$I235=$C236&amp;$I236), S236&lt;&gt;""), S236, IF(AND(OR($C235&amp;$H235=$C237&amp;$H237, $C235&amp;$I235=$C237&amp;$I237), S237&lt;&gt;""), S237, IF(AND(OR($C235&amp;$H235=$C238&amp;$H238, $C235&amp;$I235=$C238&amp;$I238), S238&lt;&gt;""), S238, IF(AND(OR($C235&amp;$H235=$C239&amp;$H239, $C235&amp;$I235=$C239&amp;$I239), S239&lt;&gt;""), S239, "")))))</f>
        <v>The field BT-195(BT-734)-LotsGroup, Unpublished Identifier, specifies information to generate the URI of the masked property</v>
      </c>
      <c r="T235" s="90" t="str">
        <f>IF(TMInput!S235&lt;&gt;"", TMInput!S235, IF(AND(OR($C235&amp;$H235=$C236&amp;$H236, $C235&amp;$I235=$C236&amp;$I236), T236&lt;&gt;""), T236, IF(AND(OR($C235&amp;$H235=$C237&amp;$H237, $C235&amp;$I235=$C237&amp;$I237), T237&lt;&gt;""), T237, IF(AND(OR($C235&amp;$H235=$C238&amp;$H238, $C235&amp;$I235=$C238&amp;$I238), T238&lt;&gt;""), T238, IF(AND(OR($C235&amp;$H235=$C239&amp;$H239, $C235&amp;$I235=$C239&amp;$I239), T239&lt;&gt;""), T239, "")))))</f>
        <v>efbc:FieldIdentifierCode/text() = 'awa-cri-nam'</v>
      </c>
      <c r="U235" s="92" t="str">
        <f>IF(TMInput!T235&lt;&gt;"", TMInput!T235, IF(AND($C235=$C236, U236&lt;&gt;""), U236, IF(AND($C235=$C237, U237&lt;&gt;""), U237, IF(AND($C235=$C238, U238&lt;&gt;""), U238, IF(AND($C235=$C239, U239&lt;&gt;""), U239, "")))))</f>
        <v>http://www.w3.org/2004/02/skos/core#prefLabel</v>
      </c>
      <c r="V235" s="90" t="str">
        <f>IF(TMInput!U235&lt;&gt;"", TMInput!U235, IF(AND($C235=$C236, V236&lt;&gt;""), V236, IF(AND($C235=$C237, V237&lt;&gt;""), V237, IF(AND($C235=$C238, V238&lt;&gt;""), V238, IF(AND($C235=$C239, V239&lt;&gt;""), V239, "")))))</f>
        <v>BT-197(BT-734)-LotsGroup</v>
      </c>
      <c r="W235" s="90" t="str">
        <f>IF(TMInput!V235&lt;&gt;"", TMInput!V235, IF(AND($C235=$C236, W236&lt;&gt;""), W236, IF(AND($C235=$C237, W237&lt;&gt;""), W237, IF(AND($C235=$C238, W238&lt;&gt;""), W238, IF(AND($C235=$C239, W239&lt;&gt;""), W239, "")))))</f>
        <v>In BT-197(BT-734)-LotsGroup, Unpublished Justification Code, we link to the at-voc:non-publication-justification controlled list</v>
      </c>
      <c r="X235" s="90" t="str">
        <f>IF(TMInput!W235&lt;&gt;"", TMInput!W235, IF(AND($C235=$C236, X236&lt;&gt;""), X236, IF(AND($C235=$C237, X237&lt;&gt;""), X237, IF(AND($C235=$C238, X238&lt;&gt;""), X238, IF(AND($C235=$C239, X239&lt;&gt;""), X239, "")))))</f>
        <v>BT-198(BT-734)-LotsGroup</v>
      </c>
      <c r="Y235" s="90" t="str">
        <f>IF(TMInput!X235&lt;&gt;"", TMInput!X235, IF(AND($C235=$C236, Y236&lt;&gt;""), Y236, IF(AND($C235=$C237, Y237&lt;&gt;""), Y237, IF(AND($C235=$C238, Y238&lt;&gt;""), Y238, IF(AND($C235=$C239, Y239&lt;&gt;""), Y239, "")))))</f>
        <v>Unpublished Accessibility Date (Unpublished Access Date below SDK 1.6)</v>
      </c>
      <c r="Z235" s="90" t="str">
        <f>IF(TMInput!Y235&lt;&gt;"", TMInput!Y235, IF(AND($C235=$C236, Z236&lt;&gt;""), Z236, IF(AND($C235=$C237, Z237&lt;&gt;""), Z237, IF(AND($C235=$C238, Z238&lt;&gt;""), Z238, IF(AND($C235=$C239, Z239&lt;&gt;""), Z239, "")))))</f>
        <v>tedm:MG-langString-hasConfidentialityJustification--NonPublishedInformation-ND-LotsGroupAwardCriteriaNameUnpublish</v>
      </c>
      <c r="AA235" s="90" t="str">
        <f>IF(TMInput!Z235&lt;&gt;"", TMInput!Z235, IF(AND($C235=$C236, AA236&lt;&gt;""), AA236, IF(AND($C235=$C237, AA237&lt;&gt;""), AA237, IF(AND($C235=$C238, AA238&lt;&gt;""), AA238, IF(AND($C235=$C239, AA239&lt;&gt;""), AA239, "")))))</f>
        <v/>
      </c>
      <c r="AB235" s="90" t="str">
        <f>IF(TMInput!AA235&lt;&gt;"", TMInput!AA235, IF(AND($C235=$C236, AB236&lt;&gt;""), AB236, IF(AND($C235=$C237, AB237&lt;&gt;""), AB237, IF(AND($C235=$C238, AB238&lt;&gt;""), AB238, IF(AND($C235=$C239, AB239&lt;&gt;""), AB239, "")))))</f>
        <v>BT-196(BT-734)-LotsGroup</v>
      </c>
      <c r="AC235" s="90" t="str">
        <f>IF(TMInput!AB235&lt;&gt;"", TMInput!AB235, IF(AND($C235=$C236, AC236&lt;&gt;""), AC236, IF(AND($C235=$C237, AC237&lt;&gt;""), AC237, IF(AND($C235=$C238, AC238&lt;&gt;""), AC238, IF(AND($C235=$C239, AC239&lt;&gt;""), AC239, "")))))</f>
        <v>Unpublished Justification Description of MG-NonPublishedInformation under ND-LotsGroupAwardCriteriaNameUnpublish</v>
      </c>
      <c r="AD235" s="90" t="str">
        <f>IF(TMInput!AC235&lt;&gt;"", TMInput!AC235, IF(AND($C235=$C236, AD236&lt;&gt;""), AD236, IF(AND($C235=$C237, AD237&lt;&gt;""), AD237, IF(AND($C235=$C238, AD238&lt;&gt;""), AD238, IF(AND($C235=$C239, AD239&lt;&gt;""), AD239, "")))))</f>
        <v>BT-196(BT-734)-LotsGroup-Language</v>
      </c>
      <c r="AE235" s="90" t="str">
        <f>IF(TMInput!AD235&lt;&gt;"", TMInput!AD235, IF(AND($C235=$C236, AE236&lt;&gt;""), AE236, IF(AND($C235=$C237, AE237&lt;&gt;""), AE237, IF(AND($C235=$C238, AE238&lt;&gt;""), AE238, IF(AND($C235=$C239, AE239&lt;&gt;""), AE239, "")))))</f>
        <v>Language of Unpublished Justification Description of MG-NonPublishedInformation under ND-LotsGroupAwardCriteriaNameUnpublish</v>
      </c>
    </row>
    <row r="236">
      <c r="A236" s="85" t="b">
        <f t="shared" si="1"/>
        <v>0</v>
      </c>
      <c r="B236" s="90" t="str">
        <f>IF(AND(TMInput!A236="",$C236&lt;&gt;""),B235,TMInput!A236)</f>
        <v>ND-LotsGroupAwardCriteriaNameUnpublish.rml.ttl</v>
      </c>
      <c r="C236" s="90" t="str">
        <f>TMInput!B236</f>
        <v>tedm:MG-NonPublishedInformation-ND-LotsGroupAwardCriteriaNameUnpublish</v>
      </c>
      <c r="D236" s="85" t="str">
        <f>IF(TMInput!C236&lt;&gt;"", TMInput!C236, IF(AND($C236=$C237, D237&lt;&gt;""), D237, IF(AND($C236=$C238, D238&lt;&gt;""), D238, IF(AND($C236=$C239, D239&lt;&gt;""), D239, IF(AND($C236=$C240, D240&lt;&gt;""), D240, "")))))</f>
        <v>MG-NonPublishedInformation</v>
      </c>
      <c r="E236" s="90" t="str">
        <f>IF(TMInput!D236&lt;&gt;"",TMInput!D236,IF(AND($C236=$C237, E237&lt;&gt;""),E237, IF(AND($C236=$C238, E238&lt;&gt;""), E238,"")))</f>
        <v/>
      </c>
      <c r="F236" s="90" t="str">
        <f>IF(TMInput!E236&lt;&gt;"",TMInput!E236,IF(AND($C236=$C237, F237&lt;&gt;""),F237, IF(AND($C236=$C238, F238&lt;&gt;""), F238,"")))</f>
        <v/>
      </c>
      <c r="G236" s="85" t="str">
        <f>IF(TMInput!F236&lt;&gt;"",TMInput!F236,IF(AND($C236=$C237, G237&lt;&gt;""),G237, IF(AND($C236=$C238, G238&lt;&gt;""), G238,"")))</f>
        <v/>
      </c>
      <c r="H236" s="87" t="str">
        <f>TMInput!G236</f>
        <v>1.4</v>
      </c>
      <c r="I236" s="87" t="str">
        <f>TMInput!H236</f>
        <v/>
      </c>
      <c r="J236" s="90" t="str">
        <f>IF(TMInput!$A236="",J235,TMInput!I236)</f>
        <v/>
      </c>
      <c r="K236" s="85" t="str">
        <f>IF(TMInput!J236&lt;&gt;"",TMInput!J236,IF(AND($C236=$C237, K237&lt;&gt;""),K237, IF(AND($C236=$C238, K238&lt;&gt;""), K238,"")))</f>
        <v>MG-AwardCriterion-specifiesProcurementCriterion-LotGroup</v>
      </c>
      <c r="L236" s="85" t="str">
        <f>IF(TMInput!K236&lt;&gt;"",TMInput!K236,IF(AND($C236=$C237, L237&lt;&gt;""),L237, IF(AND($C236=$C238, L238&lt;&gt;""), L238,"")))</f>
        <v>ND-LotsGroupAwardCriterionParameters</v>
      </c>
      <c r="M236" s="90" t="str">
        <f>IF(TMInput!L236&lt;&gt;"",TMInput!L236,IF(AND($C236=$C237, M237&lt;&gt;""),M237, IF(AND($C236=$C238, M238&lt;&gt;""), M238,"")))</f>
        <v>ND-LotsGroupAwardCriteriaNameUnpublish (concernsMaskedObject)</v>
      </c>
      <c r="N236" s="90" t="str">
        <f>IF(TMInput!M236&lt;&gt;"",TMInput!M236,IF(AND($C236=$C237, N237&lt;&gt;""),N237, IF(AND($C236=$C238, N238&lt;&gt;""), N238,"")))</f>
        <v>Connection from NonPublishedInformation to AwardCriterion under MG-AwardCriterion-specifiesProcurementCriterion-LotGroup_ND-LotsGroupAwardCriterionParameters</v>
      </c>
      <c r="O236" s="90" t="str">
        <f>IF(TMInput!N236&lt;&gt;"",TMInput!N236,IF(AND($C236=$C237, O237&lt;&gt;""),O237, IF(AND($C236=$C238, O238&lt;&gt;""), O238,"")))</f>
        <v>tedm:MG-AwardCriterion-specifiesProcurementCriterion-LotGroup_ND-LotsGroupAwardCriterionParameters</v>
      </c>
      <c r="P236" s="85" t="str">
        <f>IF(TMInput!O236&lt;&gt;"",TMInput!O236,IF(AND($C236=$C237, P237&lt;&gt;""),P237, IF(AND($C236=$C238, P238&lt;&gt;""), P238,"")))</f>
        <v>efac:FieldsPrivacy</v>
      </c>
      <c r="Q236" s="90" t="str">
        <f>IF(TMInput!P236&lt;&gt;"",TMInput!P236,IF(AND($C236=$C237, Q237&lt;&gt;""),Q237, IF(AND($C236=$C238, Q238&lt;&gt;""), Q238,"")))</f>
        <v>..</v>
      </c>
      <c r="R236" s="90" t="str">
        <f>IF(TMInput!Q236&lt;&gt;"", TMInput!Q236, IF(AND(OR($C236&amp;$H236=$C237&amp;$H237, $C236&amp;$I236=$C237&amp;$I237), R237&lt;&gt;""), R237, IF(AND(OR($C236&amp;$H236=$C238&amp;$H238, $C236&amp;$I236=$C238&amp;$I238), R238&lt;&gt;""), R238, IF(AND(OR($C236&amp;$H236=$C239&amp;$H239, $C236&amp;$I236=$C239&amp;$I239), R239&lt;&gt;""), R239, IF(AND(OR($C236&amp;$H236=$C240&amp;$H240, $C236&amp;$I236=$C240&amp;$I240), R240&lt;&gt;""), R240, "")))))</f>
        <v>BT-195(BT-734)-LotsGroup</v>
      </c>
      <c r="S236" s="90" t="str">
        <f>IF(TMInput!R236&lt;&gt;"", TMInput!R236, IF(AND(OR($C236&amp;$H236=$C237&amp;$H237, $C236&amp;$I236=$C237&amp;$I237), S237&lt;&gt;""), S237, IF(AND(OR($C236&amp;$H236=$C238&amp;$H238, $C236&amp;$I236=$C238&amp;$I238), S238&lt;&gt;""), S238, IF(AND(OR($C236&amp;$H236=$C239&amp;$H239, $C236&amp;$I236=$C239&amp;$I239), S239&lt;&gt;""), S239, IF(AND(OR($C236&amp;$H236=$C240&amp;$H240, $C236&amp;$I236=$C240&amp;$I240), S240&lt;&gt;""), S240, "")))))</f>
        <v>The field BT-195(BT-734)-LotsGroup, Unpublished Identifier, specifies information to generate the URI of the masked property</v>
      </c>
      <c r="T236" s="90" t="str">
        <f>IF(TMInput!S236&lt;&gt;"", TMInput!S236, IF(AND(OR($C236&amp;$H236=$C237&amp;$H237, $C236&amp;$I236=$C237&amp;$I237), T237&lt;&gt;""), T237, IF(AND(OR($C236&amp;$H236=$C238&amp;$H238, $C236&amp;$I236=$C238&amp;$I238), T238&lt;&gt;""), T238, IF(AND(OR($C236&amp;$H236=$C239&amp;$H239, $C236&amp;$I236=$C239&amp;$I239), T239&lt;&gt;""), T239, IF(AND(OR($C236&amp;$H236=$C240&amp;$H240, $C236&amp;$I236=$C240&amp;$I240), T240&lt;&gt;""), T240, "")))))</f>
        <v>efbc:FieldIdentifierCode/text() = 'awa-cri-nam'</v>
      </c>
      <c r="U236" s="92" t="str">
        <f>IF(TMInput!T236&lt;&gt;"", TMInput!T236, IF(AND($C236=$C237, U237&lt;&gt;""), U237, IF(AND($C236=$C238, U238&lt;&gt;""), U238, IF(AND($C236=$C239, U239&lt;&gt;""), U239, IF(AND($C236=$C240, U240&lt;&gt;""), U240, "")))))</f>
        <v>http://www.w3.org/2004/02/skos/core#prefLabel</v>
      </c>
      <c r="V236" s="90" t="str">
        <f>IF(TMInput!U236&lt;&gt;"", TMInput!U236, IF(AND($C236=$C237, V237&lt;&gt;""), V237, IF(AND($C236=$C238, V238&lt;&gt;""), V238, IF(AND($C236=$C239, V239&lt;&gt;""), V239, IF(AND($C236=$C240, V240&lt;&gt;""), V240, "")))))</f>
        <v>BT-197(BT-734)-LotsGroup</v>
      </c>
      <c r="W236" s="90" t="str">
        <f>IF(TMInput!V236&lt;&gt;"", TMInput!V236, IF(AND($C236=$C237, W237&lt;&gt;""), W237, IF(AND($C236=$C238, W238&lt;&gt;""), W238, IF(AND($C236=$C239, W239&lt;&gt;""), W239, IF(AND($C236=$C240, W240&lt;&gt;""), W240, "")))))</f>
        <v>In BT-197(BT-734)-LotsGroup, Unpublished Justification Code, we link to the at-voc:non-publication-justification controlled list</v>
      </c>
      <c r="X236" s="90" t="str">
        <f>IF(TMInput!W236&lt;&gt;"", TMInput!W236, IF(AND($C236=$C237, X237&lt;&gt;""), X237, IF(AND($C236=$C238, X238&lt;&gt;""), X238, IF(AND($C236=$C239, X239&lt;&gt;""), X239, IF(AND($C236=$C240, X240&lt;&gt;""), X240, "")))))</f>
        <v>BT-198(BT-734)-LotsGroup</v>
      </c>
      <c r="Y236" s="90" t="str">
        <f>IF(TMInput!X236&lt;&gt;"", TMInput!X236, IF(AND($C236=$C237, Y237&lt;&gt;""), Y237, IF(AND($C236=$C238, Y238&lt;&gt;""), Y238, IF(AND($C236=$C239, Y239&lt;&gt;""), Y239, IF(AND($C236=$C240, Y240&lt;&gt;""), Y240, "")))))</f>
        <v>Unpublished Accessibility Date (Unpublished Access Date below SDK 1.6)</v>
      </c>
      <c r="Z236" s="90" t="str">
        <f>IF(TMInput!Y236&lt;&gt;"", TMInput!Y236, IF(AND($C236=$C237, Z237&lt;&gt;""), Z237, IF(AND($C236=$C238, Z238&lt;&gt;""), Z238, IF(AND($C236=$C239, Z239&lt;&gt;""), Z239, IF(AND($C236=$C240, Z240&lt;&gt;""), Z240, "")))))</f>
        <v>tedm:MG-langString-hasConfidentialityJustification--NonPublishedInformation-ND-LotsGroupAwardCriteriaNameUnpublish</v>
      </c>
      <c r="AA236" s="90" t="str">
        <f>IF(TMInput!Z236&lt;&gt;"", TMInput!Z236, IF(AND($C236=$C237, AA237&lt;&gt;""), AA237, IF(AND($C236=$C238, AA238&lt;&gt;""), AA238, IF(AND($C236=$C239, AA239&lt;&gt;""), AA239, IF(AND($C236=$C240, AA240&lt;&gt;""), AA240, "")))))</f>
        <v/>
      </c>
      <c r="AB236" s="90" t="str">
        <f>IF(TMInput!AA236&lt;&gt;"", TMInput!AA236, IF(AND($C236=$C237, AB237&lt;&gt;""), AB237, IF(AND($C236=$C238, AB238&lt;&gt;""), AB238, IF(AND($C236=$C239, AB239&lt;&gt;""), AB239, IF(AND($C236=$C240, AB240&lt;&gt;""), AB240, "")))))</f>
        <v>BT-196(BT-734)-LotsGroup</v>
      </c>
      <c r="AC236" s="90" t="str">
        <f>IF(TMInput!AB236&lt;&gt;"", TMInput!AB236, IF(AND($C236=$C237, AC237&lt;&gt;""), AC237, IF(AND($C236=$C238, AC238&lt;&gt;""), AC238, IF(AND($C236=$C239, AC239&lt;&gt;""), AC239, IF(AND($C236=$C240, AC240&lt;&gt;""), AC240, "")))))</f>
        <v>Unpublished Justification Description of MG-NonPublishedInformation under ND-LotsGroupAwardCriteriaNameUnpublish</v>
      </c>
      <c r="AD236" s="90" t="str">
        <f>IF(TMInput!AC236&lt;&gt;"", TMInput!AC236, IF(AND($C236=$C237, AD237&lt;&gt;""), AD237, IF(AND($C236=$C238, AD238&lt;&gt;""), AD238, IF(AND($C236=$C239, AD239&lt;&gt;""), AD239, IF(AND($C236=$C240, AD240&lt;&gt;""), AD240, "")))))</f>
        <v>BT-196(BT-734)-LotsGroup-Language</v>
      </c>
      <c r="AE236" s="90" t="str">
        <f>IF(TMInput!AD236&lt;&gt;"", TMInput!AD236, IF(AND($C236=$C237, AE237&lt;&gt;""), AE237, IF(AND($C236=$C238, AE238&lt;&gt;""), AE238, IF(AND($C236=$C239, AE239&lt;&gt;""), AE239, IF(AND($C236=$C240, AE240&lt;&gt;""), AE240, "")))))</f>
        <v>Language of Unpublished Justification Description of MG-NonPublishedInformation under ND-LotsGroupAwardCriteriaNameUnpublish</v>
      </c>
    </row>
    <row r="237">
      <c r="A237" s="85" t="b">
        <f t="shared" si="1"/>
        <v>0</v>
      </c>
      <c r="B237" s="90" t="str">
        <f>IF(AND(TMInput!A237="",$C237&lt;&gt;""),B236,TMInput!A237)</f>
        <v>ND-LotsGroupAwardCriteriaNameUnpublish.rml.ttl</v>
      </c>
      <c r="C237" s="90" t="str">
        <f>TMInput!B237</f>
        <v>tedm:MG-NonPublishedInformation-ND-LotsGroupAwardCriteriaNameUnpublish</v>
      </c>
      <c r="D237" s="85" t="str">
        <f>IF(TMInput!C237&lt;&gt;"", TMInput!C237, IF(AND($C237=$C238, D238&lt;&gt;""), D238, IF(AND($C237=$C239, D239&lt;&gt;""), D239, IF(AND($C237=$C240, D240&lt;&gt;""), D240, IF(AND($C237=$C241, D241&lt;&gt;""), D241, "")))))</f>
        <v>MG-NonPublishedInformation</v>
      </c>
      <c r="E237" s="90" t="str">
        <f>IF(TMInput!D237&lt;&gt;"",TMInput!D237,IF(AND($C237=$C238, E238&lt;&gt;""),E238, IF(AND($C237=$C239, E239&lt;&gt;""), E239,"")))</f>
        <v/>
      </c>
      <c r="F237" s="90" t="str">
        <f>IF(TMInput!E237&lt;&gt;"",TMInput!E237,IF(AND($C237=$C238, F238&lt;&gt;""),F238, IF(AND($C237=$C239, F239&lt;&gt;""), F239,"")))</f>
        <v/>
      </c>
      <c r="G237" s="85" t="str">
        <f>IF(TMInput!F237&lt;&gt;"",TMInput!F237,IF(AND($C237=$C238, G238&lt;&gt;""),G238, IF(AND($C237=$C239, G239&lt;&gt;""), G239,"")))</f>
        <v/>
      </c>
      <c r="H237" s="87" t="str">
        <f>TMInput!G237</f>
        <v>1.4</v>
      </c>
      <c r="I237" s="87" t="str">
        <f>TMInput!H237</f>
        <v/>
      </c>
      <c r="J237" s="90" t="str">
        <f>IF(TMInput!$A237="",J236,TMInput!I237)</f>
        <v/>
      </c>
      <c r="K237" s="85" t="str">
        <f>IF(TMInput!J237&lt;&gt;"",TMInput!J237,IF(AND($C237=$C238, K238&lt;&gt;""),K238, IF(AND($C237=$C239, K239&lt;&gt;""), K239,"")))</f>
        <v/>
      </c>
      <c r="L237" s="85" t="str">
        <f>IF(TMInput!K237&lt;&gt;"",TMInput!K237,IF(AND($C237=$C238, L238&lt;&gt;""),L238, IF(AND($C237=$C239, L239&lt;&gt;""), L239,"")))</f>
        <v/>
      </c>
      <c r="M237" s="90" t="str">
        <f>IF(TMInput!L237&lt;&gt;"",TMInput!L237,IF(AND($C237=$C238, M238&lt;&gt;""),M238, IF(AND($C237=$C239, M239&lt;&gt;""), M239,"")))</f>
        <v/>
      </c>
      <c r="N237" s="90" t="str">
        <f>IF(TMInput!M237&lt;&gt;"",TMInput!M237,IF(AND($C237=$C238, N238&lt;&gt;""),N238, IF(AND($C237=$C239, N239&lt;&gt;""), N239,"")))</f>
        <v/>
      </c>
      <c r="O237" s="90" t="str">
        <f>IF(TMInput!N237&lt;&gt;"",TMInput!N237,IF(AND($C237=$C238, O238&lt;&gt;""),O238, IF(AND($C237=$C239, O239&lt;&gt;""), O239,"")))</f>
        <v/>
      </c>
      <c r="P237" s="85" t="str">
        <f>IF(TMInput!O237&lt;&gt;"",TMInput!O237,IF(AND($C237=$C238, P238&lt;&gt;""),P238, IF(AND($C237=$C239, P239&lt;&gt;""), P239,"")))</f>
        <v/>
      </c>
      <c r="Q237" s="90" t="str">
        <f>IF(TMInput!P237&lt;&gt;"",TMInput!P237,IF(AND($C237=$C238, Q238&lt;&gt;""),Q238, IF(AND($C237=$C239, Q239&lt;&gt;""), Q239,"")))</f>
        <v/>
      </c>
      <c r="R237" s="90" t="str">
        <f>IF(TMInput!Q237&lt;&gt;"", TMInput!Q237, IF(AND(OR($C237&amp;$H237=$C238&amp;$H238, $C237&amp;$I237=$C238&amp;$I238), R238&lt;&gt;""), R238, IF(AND(OR($C237&amp;$H237=$C239&amp;$H239, $C237&amp;$I237=$C239&amp;$I239), R239&lt;&gt;""), R239, IF(AND(OR($C237&amp;$H237=$C240&amp;$H240, $C237&amp;$I237=$C240&amp;$I240), R240&lt;&gt;""), R240, IF(AND(OR($C237&amp;$H237=$C241&amp;$H241, $C237&amp;$I237=$C241&amp;$I241), R241&lt;&gt;""), R241, "")))))</f>
        <v>BT-195(BT-734)-LotsGroup</v>
      </c>
      <c r="S237" s="90" t="str">
        <f>IF(TMInput!R237&lt;&gt;"", TMInput!R237, IF(AND(OR($C237&amp;$H237=$C238&amp;$H238, $C237&amp;$I237=$C238&amp;$I238), S238&lt;&gt;""), S238, IF(AND(OR($C237&amp;$H237=$C239&amp;$H239, $C237&amp;$I237=$C239&amp;$I239), S239&lt;&gt;""), S239, IF(AND(OR($C237&amp;$H237=$C240&amp;$H240, $C237&amp;$I237=$C240&amp;$I240), S240&lt;&gt;""), S240, IF(AND(OR($C237&amp;$H237=$C241&amp;$H241, $C237&amp;$I237=$C241&amp;$I241), S241&lt;&gt;""), S241, "")))))</f>
        <v>The field BT-195(BT-734)-LotsGroup, Unpublished Identifier, specifies information to generate the URI of the masked property</v>
      </c>
      <c r="T237" s="90" t="str">
        <f>IF(TMInput!S237&lt;&gt;"", TMInput!S237, IF(AND(OR($C237&amp;$H237=$C238&amp;$H238, $C237&amp;$I237=$C238&amp;$I238), T238&lt;&gt;""), T238, IF(AND(OR($C237&amp;$H237=$C239&amp;$H239, $C237&amp;$I237=$C239&amp;$I239), T239&lt;&gt;""), T239, IF(AND(OR($C237&amp;$H237=$C240&amp;$H240, $C237&amp;$I237=$C240&amp;$I240), T240&lt;&gt;""), T240, IF(AND(OR($C237&amp;$H237=$C241&amp;$H241, $C237&amp;$I237=$C241&amp;$I241), T241&lt;&gt;""), T241, "")))))</f>
        <v>efbc:FieldIdentifierCode/text() = 'awa-cri-nam'</v>
      </c>
      <c r="U237" s="92" t="str">
        <f>IF(TMInput!T237&lt;&gt;"", TMInput!T237, IF(AND($C237=$C238, U238&lt;&gt;""), U238, IF(AND($C237=$C239, U239&lt;&gt;""), U239, IF(AND($C237=$C240, U240&lt;&gt;""), U240, IF(AND($C237=$C241, U241&lt;&gt;""), U241, "")))))</f>
        <v>http://www.w3.org/2004/02/skos/core#prefLabel</v>
      </c>
      <c r="V237" s="90" t="str">
        <f>IF(TMInput!U237&lt;&gt;"", TMInput!U237, IF(AND($C237=$C238, V238&lt;&gt;""), V238, IF(AND($C237=$C239, V239&lt;&gt;""), V239, IF(AND($C237=$C240, V240&lt;&gt;""), V240, IF(AND($C237=$C241, V241&lt;&gt;""), V241, "")))))</f>
        <v>BT-197(BT-734)-LotsGroup</v>
      </c>
      <c r="W237" s="90" t="str">
        <f>IF(TMInput!V237&lt;&gt;"", TMInput!V237, IF(AND($C237=$C238, W238&lt;&gt;""), W238, IF(AND($C237=$C239, W239&lt;&gt;""), W239, IF(AND($C237=$C240, W240&lt;&gt;""), W240, IF(AND($C237=$C241, W241&lt;&gt;""), W241, "")))))</f>
        <v>In BT-197(BT-734)-LotsGroup, Unpublished Justification Code, we link to the at-voc:non-publication-justification controlled list</v>
      </c>
      <c r="X237" s="90" t="str">
        <f>IF(TMInput!W237&lt;&gt;"", TMInput!W237, IF(AND($C237=$C238, X238&lt;&gt;""), X238, IF(AND($C237=$C239, X239&lt;&gt;""), X239, IF(AND($C237=$C240, X240&lt;&gt;""), X240, IF(AND($C237=$C241, X241&lt;&gt;""), X241, "")))))</f>
        <v>BT-198(BT-734)-LotsGroup</v>
      </c>
      <c r="Y237" s="90" t="str">
        <f>IF(TMInput!X237&lt;&gt;"", TMInput!X237, IF(AND($C237=$C238, Y238&lt;&gt;""), Y238, IF(AND($C237=$C239, Y239&lt;&gt;""), Y239, IF(AND($C237=$C240, Y240&lt;&gt;""), Y240, IF(AND($C237=$C241, Y241&lt;&gt;""), Y241, "")))))</f>
        <v>Unpublished Accessibility Date (Unpublished Access Date below SDK 1.6)</v>
      </c>
      <c r="Z237" s="90" t="str">
        <f>IF(TMInput!Y237&lt;&gt;"", TMInput!Y237, IF(AND($C237=$C238, Z238&lt;&gt;""), Z238, IF(AND($C237=$C239, Z239&lt;&gt;""), Z239, IF(AND($C237=$C240, Z240&lt;&gt;""), Z240, IF(AND($C237=$C241, Z241&lt;&gt;""), Z241, "")))))</f>
        <v>tedm:MG-langString-hasConfidentialityJustification--NonPublishedInformation-ND-LotsGroupAwardCriteriaNameUnpublish</v>
      </c>
      <c r="AA237" s="90" t="str">
        <f>IF(TMInput!Z237&lt;&gt;"", TMInput!Z237, IF(AND($C237=$C238, AA238&lt;&gt;""), AA238, IF(AND($C237=$C239, AA239&lt;&gt;""), AA239, IF(AND($C237=$C240, AA240&lt;&gt;""), AA240, IF(AND($C237=$C241, AA241&lt;&gt;""), AA241, "")))))</f>
        <v/>
      </c>
      <c r="AB237" s="90" t="str">
        <f>IF(TMInput!AA237&lt;&gt;"", TMInput!AA237, IF(AND($C237=$C238, AB238&lt;&gt;""), AB238, IF(AND($C237=$C239, AB239&lt;&gt;""), AB239, IF(AND($C237=$C240, AB240&lt;&gt;""), AB240, IF(AND($C237=$C241, AB241&lt;&gt;""), AB241, "")))))</f>
        <v>BT-196(BT-734)-LotsGroup</v>
      </c>
      <c r="AC237" s="90" t="str">
        <f>IF(TMInput!AB237&lt;&gt;"", TMInput!AB237, IF(AND($C237=$C238, AC238&lt;&gt;""), AC238, IF(AND($C237=$C239, AC239&lt;&gt;""), AC239, IF(AND($C237=$C240, AC240&lt;&gt;""), AC240, IF(AND($C237=$C241, AC241&lt;&gt;""), AC241, "")))))</f>
        <v>Unpublished Justification Description of MG-NonPublishedInformation under ND-LotsGroupAwardCriteriaNameUnpublish</v>
      </c>
      <c r="AD237" s="90" t="str">
        <f>IF(TMInput!AC237&lt;&gt;"", TMInput!AC237, IF(AND($C237=$C238, AD238&lt;&gt;""), AD238, IF(AND($C237=$C239, AD239&lt;&gt;""), AD239, IF(AND($C237=$C240, AD240&lt;&gt;""), AD240, IF(AND($C237=$C241, AD241&lt;&gt;""), AD241, "")))))</f>
        <v>BT-196(BT-734)-LotsGroup-Language</v>
      </c>
      <c r="AE237" s="90" t="str">
        <f>IF(TMInput!AD237&lt;&gt;"", TMInput!AD237, IF(AND($C237=$C238, AE238&lt;&gt;""), AE238, IF(AND($C237=$C239, AE239&lt;&gt;""), AE239, IF(AND($C237=$C240, AE240&lt;&gt;""), AE240, IF(AND($C237=$C241, AE241&lt;&gt;""), AE241, "")))))</f>
        <v>Language of Unpublished Justification Description of MG-NonPublishedInformation under ND-LotsGroupAwardCriteriaNameUnpublish</v>
      </c>
    </row>
    <row r="238">
      <c r="A238" s="85" t="b">
        <f t="shared" si="1"/>
        <v>0</v>
      </c>
      <c r="B238" s="90" t="str">
        <f>IF(AND(TMInput!A238="",$C238&lt;&gt;""),B237,TMInput!A238)</f>
        <v>ND-LotsGroupAwardCriteriaNameUnpublish.rml.ttl</v>
      </c>
      <c r="C238" s="90" t="str">
        <f>TMInput!B238</f>
        <v>tedm:MG-NonPublishedInformation-ND-LotsGroupAwardCriteriaNameUnpublish</v>
      </c>
      <c r="D238" s="85" t="str">
        <f>IF(TMInput!C238&lt;&gt;"", TMInput!C238, IF(AND($C238=$C239, D239&lt;&gt;""), D239, IF(AND($C238=$C240, D240&lt;&gt;""), D240, IF(AND($C238=$C241, D241&lt;&gt;""), D241, IF(AND($C238=$C242, D242&lt;&gt;""), D242, "")))))</f>
        <v/>
      </c>
      <c r="E238" s="90" t="str">
        <f>IF(TMInput!D238&lt;&gt;"",TMInput!D238,IF(AND($C238=$C239, E239&lt;&gt;""),E239, IF(AND($C238=$C240, E240&lt;&gt;""), E240,"")))</f>
        <v/>
      </c>
      <c r="F238" s="90" t="str">
        <f>IF(TMInput!E238&lt;&gt;"",TMInput!E238,IF(AND($C238=$C239, F239&lt;&gt;""),F239, IF(AND($C238=$C240, F240&lt;&gt;""), F240,"")))</f>
        <v/>
      </c>
      <c r="G238" s="85" t="str">
        <f>IF(TMInput!F238&lt;&gt;"",TMInput!F238,IF(AND($C238=$C239, G239&lt;&gt;""),G239, IF(AND($C238=$C240, G240&lt;&gt;""), G240,"")))</f>
        <v/>
      </c>
      <c r="H238" s="87" t="str">
        <f>TMInput!G238</f>
        <v>1.4</v>
      </c>
      <c r="I238" s="87" t="str">
        <f>TMInput!H238</f>
        <v/>
      </c>
      <c r="J238" s="90" t="str">
        <f>IF(TMInput!$A238="",J237,TMInput!I238)</f>
        <v/>
      </c>
      <c r="K238" s="85" t="str">
        <f>IF(TMInput!J238&lt;&gt;"",TMInput!J238,IF(AND($C238=$C239, K239&lt;&gt;""),K239, IF(AND($C238=$C240, K240&lt;&gt;""), K240,"")))</f>
        <v/>
      </c>
      <c r="L238" s="85" t="str">
        <f>IF(TMInput!K238&lt;&gt;"",TMInput!K238,IF(AND($C238=$C239, L239&lt;&gt;""),L239, IF(AND($C238=$C240, L240&lt;&gt;""), L240,"")))</f>
        <v/>
      </c>
      <c r="M238" s="90" t="str">
        <f>IF(TMInput!L238&lt;&gt;"",TMInput!L238,IF(AND($C238=$C239, M239&lt;&gt;""),M239, IF(AND($C238=$C240, M240&lt;&gt;""), M240,"")))</f>
        <v/>
      </c>
      <c r="N238" s="90" t="str">
        <f>IF(TMInput!M238&lt;&gt;"",TMInput!M238,IF(AND($C238=$C239, N239&lt;&gt;""),N239, IF(AND($C238=$C240, N240&lt;&gt;""), N240,"")))</f>
        <v/>
      </c>
      <c r="O238" s="90" t="str">
        <f>IF(TMInput!N238&lt;&gt;"",TMInput!N238,IF(AND($C238=$C239, O239&lt;&gt;""),O239, IF(AND($C238=$C240, O240&lt;&gt;""), O240,"")))</f>
        <v/>
      </c>
      <c r="P238" s="85" t="str">
        <f>IF(TMInput!O238&lt;&gt;"",TMInput!O238,IF(AND($C238=$C239, P239&lt;&gt;""),P239, IF(AND($C238=$C240, P240&lt;&gt;""), P240,"")))</f>
        <v/>
      </c>
      <c r="Q238" s="90" t="str">
        <f>IF(TMInput!P238&lt;&gt;"",TMInput!P238,IF(AND($C238=$C239, Q239&lt;&gt;""),Q239, IF(AND($C238=$C240, Q240&lt;&gt;""), Q240,"")))</f>
        <v/>
      </c>
      <c r="R238" s="90" t="str">
        <f>IF(TMInput!Q238&lt;&gt;"", TMInput!Q238, IF(AND(OR($C238&amp;$H238=$C239&amp;$H239, $C238&amp;$I238=$C239&amp;$I239), R239&lt;&gt;""), R239, IF(AND(OR($C238&amp;$H238=$C240&amp;$H240, $C238&amp;$I238=$C240&amp;$I240), R240&lt;&gt;""), R240, IF(AND(OR($C238&amp;$H238=$C241&amp;$H241, $C238&amp;$I238=$C241&amp;$I241), R241&lt;&gt;""), R241, IF(AND(OR($C238&amp;$H238=$C242&amp;$H242, $C238&amp;$I238=$C242&amp;$I242), R242&lt;&gt;""), R242, "")))))</f>
        <v/>
      </c>
      <c r="S238" s="90" t="str">
        <f>IF(TMInput!R238&lt;&gt;"", TMInput!R238, IF(AND(OR($C238&amp;$H238=$C239&amp;$H239, $C238&amp;$I238=$C239&amp;$I239), S239&lt;&gt;""), S239, IF(AND(OR($C238&amp;$H238=$C240&amp;$H240, $C238&amp;$I238=$C240&amp;$I240), S240&lt;&gt;""), S240, IF(AND(OR($C238&amp;$H238=$C241&amp;$H241, $C238&amp;$I238=$C241&amp;$I241), S241&lt;&gt;""), S241, IF(AND(OR($C238&amp;$H238=$C242&amp;$H242, $C238&amp;$I238=$C242&amp;$I242), S242&lt;&gt;""), S242, "")))))</f>
        <v/>
      </c>
      <c r="T238" s="90" t="str">
        <f>IF(TMInput!S238&lt;&gt;"", TMInput!S238, IF(AND(OR($C238&amp;$H238=$C239&amp;$H239, $C238&amp;$I238=$C239&amp;$I239), T239&lt;&gt;""), T239, IF(AND(OR($C238&amp;$H238=$C240&amp;$H240, $C238&amp;$I238=$C240&amp;$I240), T240&lt;&gt;""), T240, IF(AND(OR($C238&amp;$H238=$C241&amp;$H241, $C238&amp;$I238=$C241&amp;$I241), T241&lt;&gt;""), T241, IF(AND(OR($C238&amp;$H238=$C242&amp;$H242, $C238&amp;$I238=$C242&amp;$I242), T242&lt;&gt;""), T242, "")))))</f>
        <v/>
      </c>
      <c r="U238" s="90" t="str">
        <f>IF(TMInput!T238&lt;&gt;"", TMInput!T238, IF(AND($C238=$C239, U239&lt;&gt;""), U239, IF(AND($C238=$C240, U240&lt;&gt;""), U240, IF(AND($C238=$C241, U241&lt;&gt;""), U241, IF(AND($C238=$C242, U242&lt;&gt;""), U242, "")))))</f>
        <v/>
      </c>
      <c r="V238" s="90" t="str">
        <f>IF(TMInput!U238&lt;&gt;"", TMInput!U238, IF(AND($C238=$C239, V239&lt;&gt;""), V239, IF(AND($C238=$C240, V240&lt;&gt;""), V240, IF(AND($C238=$C241, V241&lt;&gt;""), V241, IF(AND($C238=$C242, V242&lt;&gt;""), V242, "")))))</f>
        <v>BT-197(BT-734)-LotsGroup</v>
      </c>
      <c r="W238" s="90" t="str">
        <f>IF(TMInput!V238&lt;&gt;"", TMInput!V238, IF(AND($C238=$C239, W239&lt;&gt;""), W239, IF(AND($C238=$C240, W240&lt;&gt;""), W240, IF(AND($C238=$C241, W241&lt;&gt;""), W241, IF(AND($C238=$C242, W242&lt;&gt;""), W242, "")))))</f>
        <v>In BT-197(BT-734)-LotsGroup, Unpublished Justification Code, we link to the at-voc:non-publication-justification controlled list</v>
      </c>
      <c r="X238" s="90" t="str">
        <f>IF(TMInput!W238&lt;&gt;"", TMInput!W238, IF(AND($C238=$C239, X239&lt;&gt;""), X239, IF(AND($C238=$C240, X240&lt;&gt;""), X240, IF(AND($C238=$C241, X241&lt;&gt;""), X241, IF(AND($C238=$C242, X242&lt;&gt;""), X242, "")))))</f>
        <v>BT-198(BT-734)-LotsGroup</v>
      </c>
      <c r="Y238" s="90" t="str">
        <f>IF(TMInput!X238&lt;&gt;"", TMInput!X238, IF(AND($C238=$C239, Y239&lt;&gt;""), Y239, IF(AND($C238=$C240, Y240&lt;&gt;""), Y240, IF(AND($C238=$C241, Y241&lt;&gt;""), Y241, IF(AND($C238=$C242, Y242&lt;&gt;""), Y242, "")))))</f>
        <v>Unpublished Accessibility Date (Unpublished Access Date below SDK 1.6)</v>
      </c>
      <c r="Z238" s="90" t="str">
        <f>IF(TMInput!Y238&lt;&gt;"", TMInput!Y238, IF(AND($C238=$C239, Z239&lt;&gt;""), Z239, IF(AND($C238=$C240, Z240&lt;&gt;""), Z240, IF(AND($C238=$C241, Z241&lt;&gt;""), Z241, IF(AND($C238=$C242, Z242&lt;&gt;""), Z242, "")))))</f>
        <v>tedm:MG-langString-hasConfidentialityJustification--NonPublishedInformation-ND-LotsGroupAwardCriteriaNameUnpublish</v>
      </c>
      <c r="AA238" s="90" t="str">
        <f>IF(TMInput!Z238&lt;&gt;"", TMInput!Z238, IF(AND($C238=$C239, AA239&lt;&gt;""), AA239, IF(AND($C238=$C240, AA240&lt;&gt;""), AA240, IF(AND($C238=$C241, AA241&lt;&gt;""), AA241, IF(AND($C238=$C242, AA242&lt;&gt;""), AA242, "")))))</f>
        <v/>
      </c>
      <c r="AB238" s="90" t="str">
        <f>IF(TMInput!AA238&lt;&gt;"", TMInput!AA238, IF(AND($C238=$C239, AB239&lt;&gt;""), AB239, IF(AND($C238=$C240, AB240&lt;&gt;""), AB240, IF(AND($C238=$C241, AB241&lt;&gt;""), AB241, IF(AND($C238=$C242, AB242&lt;&gt;""), AB242, "")))))</f>
        <v>BT-196(BT-734)-LotsGroup</v>
      </c>
      <c r="AC238" s="90" t="str">
        <f>IF(TMInput!AB238&lt;&gt;"", TMInput!AB238, IF(AND($C238=$C239, AC239&lt;&gt;""), AC239, IF(AND($C238=$C240, AC240&lt;&gt;""), AC240, IF(AND($C238=$C241, AC241&lt;&gt;""), AC241, IF(AND($C238=$C242, AC242&lt;&gt;""), AC242, "")))))</f>
        <v>Unpublished Justification Description of MG-NonPublishedInformation under ND-LotsGroupAwardCriteriaNameUnpublish</v>
      </c>
      <c r="AD238" s="90" t="str">
        <f>IF(TMInput!AC238&lt;&gt;"", TMInput!AC238, IF(AND($C238=$C239, AD239&lt;&gt;""), AD239, IF(AND($C238=$C240, AD240&lt;&gt;""), AD240, IF(AND($C238=$C241, AD241&lt;&gt;""), AD241, IF(AND($C238=$C242, AD242&lt;&gt;""), AD242, "")))))</f>
        <v>BT-196(BT-734)-LotsGroup-Language</v>
      </c>
      <c r="AE238" s="90" t="str">
        <f>IF(TMInput!AD238&lt;&gt;"", TMInput!AD238, IF(AND($C238=$C239, AE239&lt;&gt;""), AE239, IF(AND($C238=$C240, AE240&lt;&gt;""), AE240, IF(AND($C238=$C241, AE241&lt;&gt;""), AE241, IF(AND($C238=$C242, AE242&lt;&gt;""), AE242, "")))))</f>
        <v>Language of Unpublished Justification Description of MG-NonPublishedInformation under ND-LotsGroupAwardCriteriaNameUnpublish</v>
      </c>
    </row>
    <row r="239">
      <c r="A239" s="85" t="b">
        <f t="shared" si="1"/>
        <v>0</v>
      </c>
      <c r="B239" s="90" t="str">
        <f>IF(AND(TMInput!A239="",$C239&lt;&gt;""),B238,TMInput!A239)</f>
        <v>ND-LotsGroupAwardCriteriaNameUnpublish.rml.ttl</v>
      </c>
      <c r="C239" s="90" t="str">
        <f>TMInput!B239</f>
        <v>tedm:MG-NonPublishedInformation-ND-LotsGroupAwardCriteriaNameUnpublish</v>
      </c>
      <c r="D239" s="85" t="str">
        <f>IF(TMInput!C239&lt;&gt;"", TMInput!C239, IF(AND($C239=$C240, D240&lt;&gt;""), D240, IF(AND($C239=$C241, D241&lt;&gt;""), D241, IF(AND($C239=$C242, D242&lt;&gt;""), D242, IF(AND($C239=$C243, D243&lt;&gt;""), D243, "")))))</f>
        <v/>
      </c>
      <c r="E239" s="90" t="str">
        <f>IF(TMInput!D239&lt;&gt;"",TMInput!D239,IF(AND($C239=$C240, E240&lt;&gt;""),E240, IF(AND($C239=$C241, E241&lt;&gt;""), E241,"")))</f>
        <v/>
      </c>
      <c r="F239" s="90" t="str">
        <f>IF(TMInput!E239&lt;&gt;"",TMInput!E239,IF(AND($C239=$C240, F240&lt;&gt;""),F240, IF(AND($C239=$C241, F241&lt;&gt;""), F241,"")))</f>
        <v/>
      </c>
      <c r="G239" s="85" t="str">
        <f>IF(TMInput!F239&lt;&gt;"",TMInput!F239,IF(AND($C239=$C240, G240&lt;&gt;""),G240, IF(AND($C239=$C241, G241&lt;&gt;""), G241,"")))</f>
        <v/>
      </c>
      <c r="H239" s="87" t="str">
        <f>TMInput!G239</f>
        <v>1.4</v>
      </c>
      <c r="I239" s="87" t="str">
        <f>TMInput!H239</f>
        <v/>
      </c>
      <c r="J239" s="90" t="str">
        <f>IF(TMInput!$A239="",J238,TMInput!I239)</f>
        <v/>
      </c>
      <c r="K239" s="85" t="str">
        <f>IF(TMInput!J239&lt;&gt;"",TMInput!J239,IF(AND($C239=$C240, K240&lt;&gt;""),K240, IF(AND($C239=$C241, K241&lt;&gt;""), K241,"")))</f>
        <v/>
      </c>
      <c r="L239" s="85" t="str">
        <f>IF(TMInput!K239&lt;&gt;"",TMInput!K239,IF(AND($C239=$C240, L240&lt;&gt;""),L240, IF(AND($C239=$C241, L241&lt;&gt;""), L241,"")))</f>
        <v/>
      </c>
      <c r="M239" s="90" t="str">
        <f>IF(TMInput!L239&lt;&gt;"",TMInput!L239,IF(AND($C239=$C240, M240&lt;&gt;""),M240, IF(AND($C239=$C241, M241&lt;&gt;""), M241,"")))</f>
        <v/>
      </c>
      <c r="N239" s="90" t="str">
        <f>IF(TMInput!M239&lt;&gt;"",TMInput!M239,IF(AND($C239=$C240, N240&lt;&gt;""),N240, IF(AND($C239=$C241, N241&lt;&gt;""), N241,"")))</f>
        <v/>
      </c>
      <c r="O239" s="90" t="str">
        <f>IF(TMInput!N239&lt;&gt;"",TMInput!N239,IF(AND($C239=$C240, O240&lt;&gt;""),O240, IF(AND($C239=$C241, O241&lt;&gt;""), O241,"")))</f>
        <v/>
      </c>
      <c r="P239" s="85" t="str">
        <f>IF(TMInput!O239&lt;&gt;"",TMInput!O239,IF(AND($C239=$C240, P240&lt;&gt;""),P240, IF(AND($C239=$C241, P241&lt;&gt;""), P241,"")))</f>
        <v/>
      </c>
      <c r="Q239" s="90" t="str">
        <f>IF(TMInput!P239&lt;&gt;"",TMInput!P239,IF(AND($C239=$C240, Q240&lt;&gt;""),Q240, IF(AND($C239=$C241, Q241&lt;&gt;""), Q241,"")))</f>
        <v/>
      </c>
      <c r="R239" s="90" t="str">
        <f>IF(TMInput!Q239&lt;&gt;"", TMInput!Q239, IF(AND(OR($C239&amp;$H239=$C240&amp;$H240, $C239&amp;$I239=$C240&amp;$I240), R240&lt;&gt;""), R240, IF(AND(OR($C239&amp;$H239=$C241&amp;$H241, $C239&amp;$I239=$C241&amp;$I241), R241&lt;&gt;""), R241, IF(AND(OR($C239&amp;$H239=$C242&amp;$H242, $C239&amp;$I239=$C242&amp;$I242), R242&lt;&gt;""), R242, IF(AND(OR($C239&amp;$H239=$C243&amp;$H243, $C239&amp;$I239=$C243&amp;$I243), R243&lt;&gt;""), R243, "")))))</f>
        <v/>
      </c>
      <c r="S239" s="90" t="str">
        <f>IF(TMInput!R239&lt;&gt;"", TMInput!R239, IF(AND(OR($C239&amp;$H239=$C240&amp;$H240, $C239&amp;$I239=$C240&amp;$I240), S240&lt;&gt;""), S240, IF(AND(OR($C239&amp;$H239=$C241&amp;$H241, $C239&amp;$I239=$C241&amp;$I241), S241&lt;&gt;""), S241, IF(AND(OR($C239&amp;$H239=$C242&amp;$H242, $C239&amp;$I239=$C242&amp;$I242), S242&lt;&gt;""), S242, IF(AND(OR($C239&amp;$H239=$C243&amp;$H243, $C239&amp;$I239=$C243&amp;$I243), S243&lt;&gt;""), S243, "")))))</f>
        <v/>
      </c>
      <c r="T239" s="90" t="str">
        <f>IF(TMInput!S239&lt;&gt;"", TMInput!S239, IF(AND(OR($C239&amp;$H239=$C240&amp;$H240, $C239&amp;$I239=$C240&amp;$I240), T240&lt;&gt;""), T240, IF(AND(OR($C239&amp;$H239=$C241&amp;$H241, $C239&amp;$I239=$C241&amp;$I241), T241&lt;&gt;""), T241, IF(AND(OR($C239&amp;$H239=$C242&amp;$H242, $C239&amp;$I239=$C242&amp;$I242), T242&lt;&gt;""), T242, IF(AND(OR($C239&amp;$H239=$C243&amp;$H243, $C239&amp;$I239=$C243&amp;$I243), T243&lt;&gt;""), T243, "")))))</f>
        <v/>
      </c>
      <c r="U239" s="90" t="str">
        <f>IF(TMInput!T239&lt;&gt;"", TMInput!T239, IF(AND($C239=$C240, U240&lt;&gt;""), U240, IF(AND($C239=$C241, U241&lt;&gt;""), U241, IF(AND($C239=$C242, U242&lt;&gt;""), U242, IF(AND($C239=$C243, U243&lt;&gt;""), U243, "")))))</f>
        <v/>
      </c>
      <c r="V239" s="90" t="str">
        <f>IF(TMInput!U239&lt;&gt;"", TMInput!U239, IF(AND($C239=$C240, V240&lt;&gt;""), V240, IF(AND($C239=$C241, V241&lt;&gt;""), V241, IF(AND($C239=$C242, V242&lt;&gt;""), V242, IF(AND($C239=$C243, V243&lt;&gt;""), V243, "")))))</f>
        <v>BT-197(BT-734)-LotsGroup</v>
      </c>
      <c r="W239" s="90" t="str">
        <f>IF(TMInput!V239&lt;&gt;"", TMInput!V239, IF(AND($C239=$C240, W240&lt;&gt;""), W240, IF(AND($C239=$C241, W241&lt;&gt;""), W241, IF(AND($C239=$C242, W242&lt;&gt;""), W242, IF(AND($C239=$C243, W243&lt;&gt;""), W243, "")))))</f>
        <v>In BT-197(BT-734)-LotsGroup, Unpublished Justification Code, we link to the at-voc:non-publication-justification controlled list</v>
      </c>
      <c r="X239" s="90" t="str">
        <f>IF(TMInput!W239&lt;&gt;"", TMInput!W239, IF(AND($C239=$C240, X240&lt;&gt;""), X240, IF(AND($C239=$C241, X241&lt;&gt;""), X241, IF(AND($C239=$C242, X242&lt;&gt;""), X242, IF(AND($C239=$C243, X243&lt;&gt;""), X243, "")))))</f>
        <v>BT-198(BT-734)-LotsGroup</v>
      </c>
      <c r="Y239" s="90" t="str">
        <f>IF(TMInput!X239&lt;&gt;"", TMInput!X239, IF(AND($C239=$C240, Y240&lt;&gt;""), Y240, IF(AND($C239=$C241, Y241&lt;&gt;""), Y241, IF(AND($C239=$C242, Y242&lt;&gt;""), Y242, IF(AND($C239=$C243, Y243&lt;&gt;""), Y243, "")))))</f>
        <v>Unpublished Accessibility Date (Unpublished Access Date below SDK 1.6)</v>
      </c>
      <c r="Z239" s="90" t="str">
        <f>IF(TMInput!Y239&lt;&gt;"", TMInput!Y239, IF(AND($C239=$C240, Z240&lt;&gt;""), Z240, IF(AND($C239=$C241, Z241&lt;&gt;""), Z241, IF(AND($C239=$C242, Z242&lt;&gt;""), Z242, IF(AND($C239=$C243, Z243&lt;&gt;""), Z243, "")))))</f>
        <v>tedm:MG-langString-hasConfidentialityJustification--NonPublishedInformation-ND-LotsGroupAwardCriteriaNameUnpublish</v>
      </c>
      <c r="AA239" s="90" t="str">
        <f>IF(TMInput!Z239&lt;&gt;"", TMInput!Z239, IF(AND($C239=$C240, AA240&lt;&gt;""), AA240, IF(AND($C239=$C241, AA241&lt;&gt;""), AA241, IF(AND($C239=$C242, AA242&lt;&gt;""), AA242, IF(AND($C239=$C243, AA243&lt;&gt;""), AA243, "")))))</f>
        <v/>
      </c>
      <c r="AB239" s="90" t="str">
        <f>IF(TMInput!AA239&lt;&gt;"", TMInput!AA239, IF(AND($C239=$C240, AB240&lt;&gt;""), AB240, IF(AND($C239=$C241, AB241&lt;&gt;""), AB241, IF(AND($C239=$C242, AB242&lt;&gt;""), AB242, IF(AND($C239=$C243, AB243&lt;&gt;""), AB243, "")))))</f>
        <v/>
      </c>
      <c r="AC239" s="90" t="str">
        <f>IF(TMInput!AB239&lt;&gt;"", TMInput!AB239, IF(AND($C239=$C240, AC240&lt;&gt;""), AC240, IF(AND($C239=$C241, AC241&lt;&gt;""), AC241, IF(AND($C239=$C242, AC242&lt;&gt;""), AC242, IF(AND($C239=$C243, AC243&lt;&gt;""), AC243, "")))))</f>
        <v/>
      </c>
      <c r="AD239" s="90" t="str">
        <f>IF(TMInput!AC239&lt;&gt;"", TMInput!AC239, IF(AND($C239=$C240, AD240&lt;&gt;""), AD240, IF(AND($C239=$C241, AD241&lt;&gt;""), AD241, IF(AND($C239=$C242, AD242&lt;&gt;""), AD242, IF(AND($C239=$C243, AD243&lt;&gt;""), AD243, "")))))</f>
        <v/>
      </c>
      <c r="AE239" s="90" t="str">
        <f>IF(TMInput!AD239&lt;&gt;"", TMInput!AD239, IF(AND($C239=$C240, AE240&lt;&gt;""), AE240, IF(AND($C239=$C241, AE241&lt;&gt;""), AE241, IF(AND($C239=$C242, AE242&lt;&gt;""), AE242, IF(AND($C239=$C243, AE243&lt;&gt;""), AE243, "")))))</f>
        <v/>
      </c>
    </row>
    <row r="240">
      <c r="A240" s="85" t="b">
        <f t="shared" si="1"/>
        <v>0</v>
      </c>
      <c r="B240" s="90" t="str">
        <f>IF(AND(TMInput!A240="",$C240&lt;&gt;""),B239,TMInput!A240)</f>
        <v>ND-LotsGroupAwardCriteriaNameUnpublish.rml.ttl</v>
      </c>
      <c r="C240" s="90" t="str">
        <f>TMInput!B240</f>
        <v>tedm:MG-NonPublishedInformation-ND-LotsGroupAwardCriteriaNameUnpublish</v>
      </c>
      <c r="D240" s="85" t="str">
        <f>IF(TMInput!C240&lt;&gt;"", TMInput!C240, IF(AND($C240=$C241, D241&lt;&gt;""), D241, IF(AND($C240=$C242, D242&lt;&gt;""), D242, IF(AND($C240=$C243, D243&lt;&gt;""), D243, IF(AND($C240=$C244, D244&lt;&gt;""), D244, "")))))</f>
        <v/>
      </c>
      <c r="E240" s="90" t="str">
        <f>IF(TMInput!D240&lt;&gt;"",TMInput!D240,IF(AND($C240=$C241, E241&lt;&gt;""),E241, IF(AND($C240=$C242, E242&lt;&gt;""), E242,"")))</f>
        <v/>
      </c>
      <c r="F240" s="90" t="str">
        <f>IF(TMInput!E240&lt;&gt;"",TMInput!E240,IF(AND($C240=$C241, F241&lt;&gt;""),F241, IF(AND($C240=$C242, F242&lt;&gt;""), F242,"")))</f>
        <v/>
      </c>
      <c r="G240" s="85" t="str">
        <f>IF(TMInput!F240&lt;&gt;"",TMInput!F240,IF(AND($C240=$C241, G241&lt;&gt;""),G241, IF(AND($C240=$C242, G242&lt;&gt;""), G242,"")))</f>
        <v/>
      </c>
      <c r="H240" s="87" t="str">
        <f>TMInput!G240</f>
        <v>1.4</v>
      </c>
      <c r="I240" s="87" t="str">
        <f>TMInput!H240</f>
        <v>1.5</v>
      </c>
      <c r="J240" s="90" t="str">
        <f>IF(TMInput!$A240="",J239,TMInput!I240)</f>
        <v/>
      </c>
      <c r="K240" s="85" t="str">
        <f>IF(TMInput!J240&lt;&gt;"",TMInput!J240,IF(AND($C240=$C241, K241&lt;&gt;""),K241, IF(AND($C240=$C242, K242&lt;&gt;""), K242,"")))</f>
        <v/>
      </c>
      <c r="L240" s="85" t="str">
        <f>IF(TMInput!K240&lt;&gt;"",TMInput!K240,IF(AND($C240=$C241, L241&lt;&gt;""),L241, IF(AND($C240=$C242, L242&lt;&gt;""), L242,"")))</f>
        <v/>
      </c>
      <c r="M240" s="90" t="str">
        <f>IF(TMInput!L240&lt;&gt;"",TMInput!L240,IF(AND($C240=$C241, M241&lt;&gt;""),M241, IF(AND($C240=$C242, M242&lt;&gt;""), M242,"")))</f>
        <v/>
      </c>
      <c r="N240" s="90" t="str">
        <f>IF(TMInput!M240&lt;&gt;"",TMInput!M240,IF(AND($C240=$C241, N241&lt;&gt;""),N241, IF(AND($C240=$C242, N242&lt;&gt;""), N242,"")))</f>
        <v/>
      </c>
      <c r="O240" s="90" t="str">
        <f>IF(TMInput!N240&lt;&gt;"",TMInput!N240,IF(AND($C240=$C241, O241&lt;&gt;""),O241, IF(AND($C240=$C242, O242&lt;&gt;""), O242,"")))</f>
        <v/>
      </c>
      <c r="P240" s="85" t="str">
        <f>IF(TMInput!O240&lt;&gt;"",TMInput!O240,IF(AND($C240=$C241, P241&lt;&gt;""),P241, IF(AND($C240=$C242, P242&lt;&gt;""), P242,"")))</f>
        <v/>
      </c>
      <c r="Q240" s="90" t="str">
        <f>IF(TMInput!P240&lt;&gt;"",TMInput!P240,IF(AND($C240=$C241, Q241&lt;&gt;""),Q241, IF(AND($C240=$C242, Q242&lt;&gt;""), Q242,"")))</f>
        <v/>
      </c>
      <c r="R240" s="90" t="str">
        <f>IF(TMInput!Q240&lt;&gt;"", TMInput!Q240, IF(AND(OR($C240&amp;$H240=$C241&amp;$H241, $C240&amp;$I240=$C241&amp;$I241), R241&lt;&gt;""), R241, IF(AND(OR($C240&amp;$H240=$C242&amp;$H242, $C240&amp;$I240=$C242&amp;$I242), R242&lt;&gt;""), R242, IF(AND(OR($C240&amp;$H240=$C243&amp;$H243, $C240&amp;$I240=$C243&amp;$I243), R243&lt;&gt;""), R243, IF(AND(OR($C240&amp;$H240=$C244&amp;$H244, $C240&amp;$I240=$C244&amp;$I244), R244&lt;&gt;""), R244, "")))))</f>
        <v/>
      </c>
      <c r="S240" s="90" t="str">
        <f>IF(TMInput!R240&lt;&gt;"", TMInput!R240, IF(AND(OR($C240&amp;$H240=$C241&amp;$H241, $C240&amp;$I240=$C241&amp;$I241), S241&lt;&gt;""), S241, IF(AND(OR($C240&amp;$H240=$C242&amp;$H242, $C240&amp;$I240=$C242&amp;$I242), S242&lt;&gt;""), S242, IF(AND(OR($C240&amp;$H240=$C243&amp;$H243, $C240&amp;$I240=$C243&amp;$I243), S243&lt;&gt;""), S243, IF(AND(OR($C240&amp;$H240=$C244&amp;$H244, $C240&amp;$I240=$C244&amp;$I244), S244&lt;&gt;""), S244, "")))))</f>
        <v/>
      </c>
      <c r="T240" s="90" t="str">
        <f>IF(TMInput!S240&lt;&gt;"", TMInput!S240, IF(AND(OR($C240&amp;$H240=$C241&amp;$H241, $C240&amp;$I240=$C241&amp;$I241), T241&lt;&gt;""), T241, IF(AND(OR($C240&amp;$H240=$C242&amp;$H242, $C240&amp;$I240=$C242&amp;$I242), T242&lt;&gt;""), T242, IF(AND(OR($C240&amp;$H240=$C243&amp;$H243, $C240&amp;$I240=$C243&amp;$I243), T243&lt;&gt;""), T243, IF(AND(OR($C240&amp;$H240=$C244&amp;$H244, $C240&amp;$I240=$C244&amp;$I244), T244&lt;&gt;""), T244, "")))))</f>
        <v/>
      </c>
      <c r="U240" s="90" t="str">
        <f>IF(TMInput!T240&lt;&gt;"", TMInput!T240, IF(AND($C240=$C241, U241&lt;&gt;""), U241, IF(AND($C240=$C242, U242&lt;&gt;""), U242, IF(AND($C240=$C243, U243&lt;&gt;""), U243, IF(AND($C240=$C244, U244&lt;&gt;""), U244, "")))))</f>
        <v/>
      </c>
      <c r="V240" s="90" t="str">
        <f>IF(TMInput!U240&lt;&gt;"", TMInput!U240, IF(AND($C240=$C241, V241&lt;&gt;""), V241, IF(AND($C240=$C242, V242&lt;&gt;""), V242, IF(AND($C240=$C243, V243&lt;&gt;""), V243, IF(AND($C240=$C244, V244&lt;&gt;""), V244, "")))))</f>
        <v/>
      </c>
      <c r="W240" s="90" t="str">
        <f>IF(TMInput!V240&lt;&gt;"", TMInput!V240, IF(AND($C240=$C241, W241&lt;&gt;""), W241, IF(AND($C240=$C242, W242&lt;&gt;""), W242, IF(AND($C240=$C243, W243&lt;&gt;""), W243, IF(AND($C240=$C244, W244&lt;&gt;""), W244, "")))))</f>
        <v/>
      </c>
      <c r="X240" s="90" t="str">
        <f>IF(TMInput!W240&lt;&gt;"", TMInput!W240, IF(AND($C240=$C241, X241&lt;&gt;""), X241, IF(AND($C240=$C242, X242&lt;&gt;""), X242, IF(AND($C240=$C243, X243&lt;&gt;""), X243, IF(AND($C240=$C244, X244&lt;&gt;""), X244, "")))))</f>
        <v>BT-198(BT-734)-LotsGroup</v>
      </c>
      <c r="Y240" s="90" t="str">
        <f>IF(TMInput!X240&lt;&gt;"", TMInput!X240, IF(AND($C240=$C241, Y241&lt;&gt;""), Y241, IF(AND($C240=$C242, Y242&lt;&gt;""), Y242, IF(AND($C240=$C243, Y243&lt;&gt;""), Y243, IF(AND($C240=$C244, Y244&lt;&gt;""), Y244, "")))))</f>
        <v>Unpublished Accessibility Date (Unpublished Access Date below SDK 1.6)</v>
      </c>
      <c r="Z240" s="90" t="str">
        <f>IF(TMInput!Y240&lt;&gt;"", TMInput!Y240, IF(AND($C240=$C241, Z241&lt;&gt;""), Z241, IF(AND($C240=$C242, Z242&lt;&gt;""), Z242, IF(AND($C240=$C243, Z243&lt;&gt;""), Z243, IF(AND($C240=$C244, Z244&lt;&gt;""), Z244, "")))))</f>
        <v>tedm:MG-langString-hasConfidentialityJustification--NonPublishedInformation-ND-LotsGroupAwardCriteriaNameUnpublish</v>
      </c>
      <c r="AA240" s="90" t="str">
        <f>IF(TMInput!Z240&lt;&gt;"", TMInput!Z240, IF(AND($C240=$C241, AA241&lt;&gt;""), AA241, IF(AND($C240=$C242, AA242&lt;&gt;""), AA242, IF(AND($C240=$C243, AA243&lt;&gt;""), AA243, IF(AND($C240=$C244, AA244&lt;&gt;""), AA244, "")))))</f>
        <v/>
      </c>
      <c r="AB240" s="90" t="str">
        <f>IF(TMInput!AA240&lt;&gt;"", TMInput!AA240, IF(AND($C240=$C241, AB241&lt;&gt;""), AB241, IF(AND($C240=$C242, AB242&lt;&gt;""), AB242, IF(AND($C240=$C243, AB243&lt;&gt;""), AB243, IF(AND($C240=$C244, AB244&lt;&gt;""), AB244, "")))))</f>
        <v/>
      </c>
      <c r="AC240" s="90" t="str">
        <f>IF(TMInput!AB240&lt;&gt;"", TMInput!AB240, IF(AND($C240=$C241, AC241&lt;&gt;""), AC241, IF(AND($C240=$C242, AC242&lt;&gt;""), AC242, IF(AND($C240=$C243, AC243&lt;&gt;""), AC243, IF(AND($C240=$C244, AC244&lt;&gt;""), AC244, "")))))</f>
        <v/>
      </c>
      <c r="AD240" s="90" t="str">
        <f>IF(TMInput!AC240&lt;&gt;"", TMInput!AC240, IF(AND($C240=$C241, AD241&lt;&gt;""), AD241, IF(AND($C240=$C242, AD242&lt;&gt;""), AD242, IF(AND($C240=$C243, AD243&lt;&gt;""), AD243, IF(AND($C240=$C244, AD244&lt;&gt;""), AD244, "")))))</f>
        <v/>
      </c>
      <c r="AE240" s="90" t="str">
        <f>IF(TMInput!AD240&lt;&gt;"", TMInput!AD240, IF(AND($C240=$C241, AE241&lt;&gt;""), AE241, IF(AND($C240=$C242, AE242&lt;&gt;""), AE242, IF(AND($C240=$C243, AE243&lt;&gt;""), AE243, IF(AND($C240=$C244, AE244&lt;&gt;""), AE244, "")))))</f>
        <v/>
      </c>
    </row>
    <row r="241">
      <c r="A241" s="85" t="b">
        <f t="shared" si="1"/>
        <v>0</v>
      </c>
      <c r="B241" s="90" t="str">
        <f>IF(AND(TMInput!A241="",$C241&lt;&gt;""),B240,TMInput!A241)</f>
        <v>ND-LotsGroupAwardCriteriaNameUnpublish.rml.ttl</v>
      </c>
      <c r="C241" s="90" t="str">
        <f>TMInput!B241</f>
        <v>tedm:MG-NonPublishedInformation-ND-LotsGroupAwardCriteriaNameUnpublish</v>
      </c>
      <c r="D241" s="85" t="str">
        <f>IF(TMInput!C241&lt;&gt;"", TMInput!C241, IF(AND($C241=$C242, D242&lt;&gt;""), D242, IF(AND($C241=$C243, D243&lt;&gt;""), D243, IF(AND($C241=$C244, D244&lt;&gt;""), D244, IF(AND($C241=$C245, D245&lt;&gt;""), D245, "")))))</f>
        <v/>
      </c>
      <c r="E241" s="90" t="str">
        <f>IF(TMInput!D241&lt;&gt;"",TMInput!D241,IF(AND($C241=$C242, E242&lt;&gt;""),E242, IF(AND($C241=$C243, E243&lt;&gt;""), E243,"")))</f>
        <v/>
      </c>
      <c r="F241" s="90" t="str">
        <f>IF(TMInput!E241&lt;&gt;"",TMInput!E241,IF(AND($C241=$C242, F242&lt;&gt;""),F242, IF(AND($C241=$C243, F243&lt;&gt;""), F243,"")))</f>
        <v/>
      </c>
      <c r="G241" s="85" t="str">
        <f>IF(TMInput!F241&lt;&gt;"",TMInput!F241,IF(AND($C241=$C242, G242&lt;&gt;""),G242, IF(AND($C241=$C243, G243&lt;&gt;""), G243,"")))</f>
        <v/>
      </c>
      <c r="H241" s="87" t="str">
        <f>TMInput!G241</f>
        <v>1.6</v>
      </c>
      <c r="I241" s="87" t="str">
        <f>TMInput!H241</f>
        <v/>
      </c>
      <c r="J241" s="90" t="str">
        <f>IF(TMInput!$A241="",J240,TMInput!I241)</f>
        <v/>
      </c>
      <c r="K241" s="85" t="str">
        <f>IF(TMInput!J241&lt;&gt;"",TMInput!J241,IF(AND($C241=$C242, K242&lt;&gt;""),K242, IF(AND($C241=$C243, K243&lt;&gt;""), K243,"")))</f>
        <v/>
      </c>
      <c r="L241" s="85" t="str">
        <f>IF(TMInput!K241&lt;&gt;"",TMInput!K241,IF(AND($C241=$C242, L242&lt;&gt;""),L242, IF(AND($C241=$C243, L243&lt;&gt;""), L243,"")))</f>
        <v/>
      </c>
      <c r="M241" s="90" t="str">
        <f>IF(TMInput!L241&lt;&gt;"",TMInput!L241,IF(AND($C241=$C242, M242&lt;&gt;""),M242, IF(AND($C241=$C243, M243&lt;&gt;""), M243,"")))</f>
        <v/>
      </c>
      <c r="N241" s="90" t="str">
        <f>IF(TMInput!M241&lt;&gt;"",TMInput!M241,IF(AND($C241=$C242, N242&lt;&gt;""),N242, IF(AND($C241=$C243, N243&lt;&gt;""), N243,"")))</f>
        <v/>
      </c>
      <c r="O241" s="90" t="str">
        <f>IF(TMInput!N241&lt;&gt;"",TMInput!N241,IF(AND($C241=$C242, O242&lt;&gt;""),O242, IF(AND($C241=$C243, O243&lt;&gt;""), O243,"")))</f>
        <v/>
      </c>
      <c r="P241" s="85" t="str">
        <f>IF(TMInput!O241&lt;&gt;"",TMInput!O241,IF(AND($C241=$C242, P242&lt;&gt;""),P242, IF(AND($C241=$C243, P243&lt;&gt;""), P243,"")))</f>
        <v/>
      </c>
      <c r="Q241" s="90" t="str">
        <f>IF(TMInput!P241&lt;&gt;"",TMInput!P241,IF(AND($C241=$C242, Q242&lt;&gt;""),Q242, IF(AND($C241=$C243, Q243&lt;&gt;""), Q243,"")))</f>
        <v/>
      </c>
      <c r="R241" s="90" t="str">
        <f>IF(TMInput!Q241&lt;&gt;"", TMInput!Q241, IF(AND(OR($C241&amp;$H241=$C242&amp;$H242, $C241&amp;$I241=$C242&amp;$I242), R242&lt;&gt;""), R242, IF(AND(OR($C241&amp;$H241=$C243&amp;$H243, $C241&amp;$I241=$C243&amp;$I243), R243&lt;&gt;""), R243, IF(AND(OR($C241&amp;$H241=$C244&amp;$H244, $C241&amp;$I241=$C244&amp;$I244), R244&lt;&gt;""), R244, IF(AND(OR($C241&amp;$H241=$C245&amp;$H245, $C241&amp;$I241=$C245&amp;$I245), R245&lt;&gt;""), R245, "")))))</f>
        <v/>
      </c>
      <c r="S241" s="90" t="str">
        <f>IF(TMInput!R241&lt;&gt;"", TMInput!R241, IF(AND(OR($C241&amp;$H241=$C242&amp;$H242, $C241&amp;$I241=$C242&amp;$I242), S242&lt;&gt;""), S242, IF(AND(OR($C241&amp;$H241=$C243&amp;$H243, $C241&amp;$I241=$C243&amp;$I243), S243&lt;&gt;""), S243, IF(AND(OR($C241&amp;$H241=$C244&amp;$H244, $C241&amp;$I241=$C244&amp;$I244), S244&lt;&gt;""), S244, IF(AND(OR($C241&amp;$H241=$C245&amp;$H245, $C241&amp;$I241=$C245&amp;$I245), S245&lt;&gt;""), S245, "")))))</f>
        <v/>
      </c>
      <c r="T241" s="90" t="str">
        <f>IF(TMInput!S241&lt;&gt;"", TMInput!S241, IF(AND(OR($C241&amp;$H241=$C242&amp;$H242, $C241&amp;$I241=$C242&amp;$I242), T242&lt;&gt;""), T242, IF(AND(OR($C241&amp;$H241=$C243&amp;$H243, $C241&amp;$I241=$C243&amp;$I243), T243&lt;&gt;""), T243, IF(AND(OR($C241&amp;$H241=$C244&amp;$H244, $C241&amp;$I241=$C244&amp;$I244), T244&lt;&gt;""), T244, IF(AND(OR($C241&amp;$H241=$C245&amp;$H245, $C241&amp;$I241=$C245&amp;$I245), T245&lt;&gt;""), T245, "")))))</f>
        <v/>
      </c>
      <c r="U241" s="90" t="str">
        <f>IF(TMInput!T241&lt;&gt;"", TMInput!T241, IF(AND($C241=$C242, U242&lt;&gt;""), U242, IF(AND($C241=$C243, U243&lt;&gt;""), U243, IF(AND($C241=$C244, U244&lt;&gt;""), U244, IF(AND($C241=$C245, U245&lt;&gt;""), U245, "")))))</f>
        <v/>
      </c>
      <c r="V241" s="90" t="str">
        <f>IF(TMInput!U241&lt;&gt;"", TMInput!U241, IF(AND($C241=$C242, V242&lt;&gt;""), V242, IF(AND($C241=$C243, V243&lt;&gt;""), V243, IF(AND($C241=$C244, V244&lt;&gt;""), V244, IF(AND($C241=$C245, V245&lt;&gt;""), V245, "")))))</f>
        <v/>
      </c>
      <c r="W241" s="90" t="str">
        <f>IF(TMInput!V241&lt;&gt;"", TMInput!V241, IF(AND($C241=$C242, W242&lt;&gt;""), W242, IF(AND($C241=$C243, W243&lt;&gt;""), W243, IF(AND($C241=$C244, W244&lt;&gt;""), W244, IF(AND($C241=$C245, W245&lt;&gt;""), W245, "")))))</f>
        <v/>
      </c>
      <c r="X241" s="90" t="str">
        <f>IF(TMInput!W241&lt;&gt;"", TMInput!W241, IF(AND($C241=$C242, X242&lt;&gt;""), X242, IF(AND($C241=$C243, X243&lt;&gt;""), X243, IF(AND($C241=$C244, X244&lt;&gt;""), X244, IF(AND($C241=$C245, X245&lt;&gt;""), X245, "")))))</f>
        <v/>
      </c>
      <c r="Y241" s="90" t="str">
        <f>IF(TMInput!X241&lt;&gt;"", TMInput!X241, IF(AND($C241=$C242, Y242&lt;&gt;""), Y242, IF(AND($C241=$C243, Y243&lt;&gt;""), Y243, IF(AND($C241=$C244, Y244&lt;&gt;""), Y244, IF(AND($C241=$C245, Y245&lt;&gt;""), Y245, "")))))</f>
        <v/>
      </c>
      <c r="Z241" s="90" t="str">
        <f>IF(TMInput!Y241&lt;&gt;"", TMInput!Y241, IF(AND($C241=$C242, Z242&lt;&gt;""), Z242, IF(AND($C241=$C243, Z243&lt;&gt;""), Z243, IF(AND($C241=$C244, Z244&lt;&gt;""), Z244, IF(AND($C241=$C245, Z245&lt;&gt;""), Z245, "")))))</f>
        <v>tedm:MG-langString-hasConfidentialityJustification--NonPublishedInformation-ND-LotsGroupAwardCriteriaNameUnpublish</v>
      </c>
      <c r="AA241" s="90" t="str">
        <f>IF(TMInput!Z241&lt;&gt;"", TMInput!Z241, IF(AND($C241=$C242, AA242&lt;&gt;""), AA242, IF(AND($C241=$C243, AA243&lt;&gt;""), AA243, IF(AND($C241=$C244, AA244&lt;&gt;""), AA244, IF(AND($C241=$C245, AA245&lt;&gt;""), AA245, "")))))</f>
        <v/>
      </c>
      <c r="AB241" s="90" t="str">
        <f>IF(TMInput!AA241&lt;&gt;"", TMInput!AA241, IF(AND($C241=$C242, AB242&lt;&gt;""), AB242, IF(AND($C241=$C243, AB243&lt;&gt;""), AB243, IF(AND($C241=$C244, AB244&lt;&gt;""), AB244, IF(AND($C241=$C245, AB245&lt;&gt;""), AB245, "")))))</f>
        <v/>
      </c>
      <c r="AC241" s="90" t="str">
        <f>IF(TMInput!AB241&lt;&gt;"", TMInput!AB241, IF(AND($C241=$C242, AC242&lt;&gt;""), AC242, IF(AND($C241=$C243, AC243&lt;&gt;""), AC243, IF(AND($C241=$C244, AC244&lt;&gt;""), AC244, IF(AND($C241=$C245, AC245&lt;&gt;""), AC245, "")))))</f>
        <v/>
      </c>
      <c r="AD241" s="90" t="str">
        <f>IF(TMInput!AC241&lt;&gt;"", TMInput!AC241, IF(AND($C241=$C242, AD242&lt;&gt;""), AD242, IF(AND($C241=$C243, AD243&lt;&gt;""), AD243, IF(AND($C241=$C244, AD244&lt;&gt;""), AD244, IF(AND($C241=$C245, AD245&lt;&gt;""), AD245, "")))))</f>
        <v/>
      </c>
      <c r="AE241" s="90" t="str">
        <f>IF(TMInput!AD241&lt;&gt;"", TMInput!AD241, IF(AND($C241=$C242, AE242&lt;&gt;""), AE242, IF(AND($C241=$C243, AE243&lt;&gt;""), AE243, IF(AND($C241=$C244, AE244&lt;&gt;""), AE244, IF(AND($C241=$C245, AE245&lt;&gt;""), AE245, "")))))</f>
        <v/>
      </c>
    </row>
    <row r="242">
      <c r="A242" s="85" t="b">
        <f t="shared" si="1"/>
        <v>1</v>
      </c>
      <c r="B242" s="90" t="str">
        <f>IF(AND(TMInput!A242="",$C242&lt;&gt;""),B241,TMInput!A242)</f>
        <v>ND-LotsGroupAwardCriterionNumberComplicatedUnpublish.rml.ttl</v>
      </c>
      <c r="C242" s="90" t="str">
        <f>TMInput!B242</f>
        <v>tedm:MG-NonPublishedInformation-ND-LotsGroupAwardCriterionNumberComplicatedUnpublish</v>
      </c>
      <c r="D242" s="85" t="str">
        <f>IF(TMInput!C242&lt;&gt;"", TMInput!C242, IF(AND($C242=$C243, D243&lt;&gt;""), D243, IF(AND($C242=$C244, D244&lt;&gt;""), D244, IF(AND($C242=$C245, D245&lt;&gt;""), D245, IF(AND($C242=$C246, D246&lt;&gt;""), D246, "")))))</f>
        <v>MG-NonPublishedInformation</v>
      </c>
      <c r="E242" s="90" t="str">
        <f>IF(TMInput!D242&lt;&gt;"",TMInput!D242,IF(AND($C242=$C243, E243&lt;&gt;""),E243, IF(AND($C242=$C244, E244&lt;&gt;""), E244,"")))</f>
        <v>ND-LotsGroupAwardCriterionNumberComplicatedUnpublish</v>
      </c>
      <c r="F242" s="90" t="str">
        <f>IF(TMInput!E242&lt;&gt;"",TMInput!E242,IF(AND($C242=$C243, F243&lt;&gt;""),F243, IF(AND($C242=$C244, F244&lt;&gt;""), F244,"")))</f>
        <v>/*/cac:ProcurementProjectLot[cbc:ID/@schemeName='LotsGroup']/cac:TenderingTerms/cac:AwardingTerms/cac:AwardingCriterion/ext:UBLExtensions/ext:UBLExtension/ext:ExtensionContent/efext:EformsExtension/efac:FieldsPrivacy[efbc:FieldIdentifierCode/text()='awa-cri-com']</v>
      </c>
      <c r="G242" s="85" t="str">
        <f>IF(TMInput!F242&lt;&gt;"",TMInput!F242,IF(AND($C242=$C243, G243&lt;&gt;""),G243, IF(AND($C242=$C244, G244&lt;&gt;""), G244,"")))</f>
        <v>efbc:FieldIdentifierCode/text()='awa-cri-com'</v>
      </c>
      <c r="H242" s="87" t="str">
        <f>TMInput!G242</f>
        <v>1.4</v>
      </c>
      <c r="I242" s="87" t="str">
        <f>TMInput!H242</f>
        <v/>
      </c>
      <c r="J242" s="90" t="str">
        <f>IF(TMInput!$A242="",J241,TMInput!I242)</f>
        <v/>
      </c>
      <c r="K242" s="85" t="str">
        <f>IF(TMInput!J242&lt;&gt;"",TMInput!J242,IF(AND($C242=$C243, K243&lt;&gt;""),K243, IF(AND($C242=$C244, K244&lt;&gt;""), K244,"")))</f>
        <v>MG-AwardEvaluationTerm-isSubjectToTerm-LotGroup</v>
      </c>
      <c r="L242" s="85" t="str">
        <f>IF(TMInput!K242&lt;&gt;"",TMInput!K242,IF(AND($C242=$C243, L243&lt;&gt;""),L243, IF(AND($C242=$C244, L244&lt;&gt;""), L244,"")))</f>
        <v>ND-LotsGroupAwardCriteria</v>
      </c>
      <c r="M242" s="90" t="str">
        <f>IF(TMInput!L242&lt;&gt;"",TMInput!L242,IF(AND($C242=$C243, M243&lt;&gt;""),M243, IF(AND($C242=$C244, M244&lt;&gt;""), M244,"")))</f>
        <v>ND-LotsGroupAwardCriterionNumberComplicatedUnpublish (concernsMaskedObject)</v>
      </c>
      <c r="N242" s="90" t="str">
        <f>IF(TMInput!M242&lt;&gt;"",TMInput!M242,IF(AND($C242=$C243, N243&lt;&gt;""),N243, IF(AND($C242=$C244, N244&lt;&gt;""), N244,"")))</f>
        <v>Connection from NonPublishedInformation to AwardEvaluationTerm under MG-AwardEvaluationTerm-isSubjectToTerm-LotGroup_ND-LotsGroupAwardCriteria</v>
      </c>
      <c r="O242" s="90" t="str">
        <f>IF(TMInput!N242&lt;&gt;"",TMInput!N242,IF(AND($C242=$C243, O243&lt;&gt;""),O243, IF(AND($C242=$C244, O244&lt;&gt;""), O244,"")))</f>
        <v>tedm:MG-AwardEvaluationTerm-isSubjectToTerm-LotGroup_ND-LotsGroupAwardCriteria</v>
      </c>
      <c r="P242" s="85" t="str">
        <f>IF(TMInput!O242&lt;&gt;"",TMInput!O242,IF(AND($C242=$C243, P243&lt;&gt;""),P243, IF(AND($C242=$C244, P244&lt;&gt;""), P244,"")))</f>
        <v>ext:UBLExtensions/ext:UBLExtension/ext:ExtensionContent/efext:EformsExtension/efac:FieldsPrivacy</v>
      </c>
      <c r="Q242" s="90" t="str">
        <f>IF(TMInput!P242&lt;&gt;"",TMInput!P242,IF(AND($C242=$C243, Q243&lt;&gt;""),Q243, IF(AND($C242=$C244, Q244&lt;&gt;""), Q244,"")))</f>
        <v>../../../../..</v>
      </c>
      <c r="R242" s="90" t="str">
        <f>IF(TMInput!Q242&lt;&gt;"", TMInput!Q242, IF(AND(OR($C242&amp;$H242=$C243&amp;$H243, $C242&amp;$I242=$C243&amp;$I243), R243&lt;&gt;""), R243, IF(AND(OR($C242&amp;$H242=$C244&amp;$H244, $C242&amp;$I242=$C244&amp;$I244), R244&lt;&gt;""), R244, IF(AND(OR($C242&amp;$H242=$C245&amp;$H245, $C242&amp;$I242=$C245&amp;$I245), R245&lt;&gt;""), R245, IF(AND(OR($C242&amp;$H242=$C246&amp;$H246, $C242&amp;$I242=$C246&amp;$I246), R246&lt;&gt;""), R246, "")))))</f>
        <v>BT-195(BT-543)-LotsGroup</v>
      </c>
      <c r="S242" s="90" t="str">
        <f>IF(TMInput!R242&lt;&gt;"", TMInput!R242, IF(AND(OR($C242&amp;$H242=$C243&amp;$H243, $C242&amp;$I242=$C243&amp;$I243), S243&lt;&gt;""), S243, IF(AND(OR($C242&amp;$H242=$C244&amp;$H244, $C242&amp;$I242=$C244&amp;$I244), S244&lt;&gt;""), S244, IF(AND(OR($C242&amp;$H242=$C245&amp;$H245, $C242&amp;$I242=$C245&amp;$I245), S245&lt;&gt;""), S245, IF(AND(OR($C242&amp;$H242=$C246&amp;$H246, $C242&amp;$I242=$C246&amp;$I246), S246&lt;&gt;""), S246, "")))))</f>
        <v>The field BT-195(BT-543)-LotsGroup, Unpublished Identifier, specifies information to generate the URI of the masked property</v>
      </c>
      <c r="T242" s="90" t="str">
        <f>IF(TMInput!S242&lt;&gt;"", TMInput!S242, IF(AND(OR($C242&amp;$H242=$C243&amp;$H243, $C242&amp;$I242=$C243&amp;$I243), T243&lt;&gt;""), T243, IF(AND(OR($C242&amp;$H242=$C244&amp;$H244, $C242&amp;$I242=$C244&amp;$I244), T244&lt;&gt;""), T244, IF(AND(OR($C242&amp;$H242=$C245&amp;$H245, $C242&amp;$I242=$C245&amp;$I245), T245&lt;&gt;""), T245, IF(AND(OR($C242&amp;$H242=$C246&amp;$H246, $C242&amp;$I242=$C246&amp;$I246), T246&lt;&gt;""), T246, "")))))</f>
        <v>efbc:FieldIdentifierCode/text() = 'awa-cri-com'</v>
      </c>
      <c r="U242" s="92" t="str">
        <f>IF(TMInput!T242&lt;&gt;"", TMInput!T242, IF(AND($C242=$C243, U243&lt;&gt;""), U243, IF(AND($C242=$C244, U244&lt;&gt;""), U244, IF(AND($C242=$C245, U245&lt;&gt;""), U245, IF(AND($C242=$C246, U246&lt;&gt;""), U246, "")))))</f>
        <v>http://data.europa.eu/a4g/ontology#hasAwardCriteriaEvaluationFormula</v>
      </c>
      <c r="V242" s="90" t="str">
        <f>IF(TMInput!U242&lt;&gt;"", TMInput!U242, IF(AND($C242=$C243, V243&lt;&gt;""), V243, IF(AND($C242=$C244, V244&lt;&gt;""), V244, IF(AND($C242=$C245, V245&lt;&gt;""), V245, IF(AND($C242=$C246, V246&lt;&gt;""), V246, "")))))</f>
        <v>BT-197(BT-543)-LotsGroup</v>
      </c>
      <c r="W242" s="90" t="str">
        <f>IF(TMInput!V242&lt;&gt;"", TMInput!V242, IF(AND($C242=$C243, W243&lt;&gt;""), W243, IF(AND($C242=$C244, W244&lt;&gt;""), W244, IF(AND($C242=$C245, W245&lt;&gt;""), W245, IF(AND($C242=$C246, W246&lt;&gt;""), W246, "")))))</f>
        <v>In BT-197(BT-543)-LotsGroup, Unpublished Justification Code, we link to the at-voc:non-publication-justification controlled list</v>
      </c>
      <c r="X242" s="90" t="str">
        <f>IF(TMInput!W242&lt;&gt;"", TMInput!W242, IF(AND($C242=$C243, X243&lt;&gt;""), X243, IF(AND($C242=$C244, X244&lt;&gt;""), X244, IF(AND($C242=$C245, X245&lt;&gt;""), X245, IF(AND($C242=$C246, X246&lt;&gt;""), X246, "")))))</f>
        <v>BT-198(BT-543)-LotsGroup</v>
      </c>
      <c r="Y242" s="90" t="str">
        <f>IF(TMInput!X242&lt;&gt;"", TMInput!X242, IF(AND($C242=$C243, Y243&lt;&gt;""), Y243, IF(AND($C242=$C244, Y244&lt;&gt;""), Y244, IF(AND($C242=$C245, Y245&lt;&gt;""), Y245, IF(AND($C242=$C246, Y246&lt;&gt;""), Y246, "")))))</f>
        <v>Unpublished Accessibility Date (Unpublished Access Date below SDK 1.6)</v>
      </c>
      <c r="Z242" s="90" t="str">
        <f>IF(TMInput!Y242&lt;&gt;"", TMInput!Y242, IF(AND($C242=$C243, Z243&lt;&gt;""), Z243, IF(AND($C242=$C244, Z244&lt;&gt;""), Z244, IF(AND($C242=$C245, Z245&lt;&gt;""), Z245, IF(AND($C242=$C246, Z246&lt;&gt;""), Z246, "")))))</f>
        <v>tedm:MG-langString-hasConfidentialityJustification--NonPublishedInformation-ND-LotsGroupAwardCriterionNumberComplicatedUnpublish</v>
      </c>
      <c r="AA242" s="90" t="str">
        <f>IF(TMInput!Z242&lt;&gt;"", TMInput!Z242, IF(AND($C242=$C243, AA243&lt;&gt;""), AA243, IF(AND($C242=$C244, AA244&lt;&gt;""), AA244, IF(AND($C242=$C245, AA245&lt;&gt;""), AA245, IF(AND($C242=$C246, AA246&lt;&gt;""), AA246, "")))))</f>
        <v>/*/cac:ProcurementProjectLot[cbc:ID/@schemeName='LotsGroup']/cac:TenderingTerms/cac:AwardingTerms/cac:AwardingCriterion/ext:UBLExtensions/ext:UBLExtension/ext:ExtensionContent/efext:EformsExtension/efac:FieldsPrivacy[efbc:FieldIdentifierCode/text()='awa-cri-com']/efbc:ReasonDescription</v>
      </c>
      <c r="AB242" s="90" t="str">
        <f>IF(TMInput!AA242&lt;&gt;"", TMInput!AA242, IF(AND($C242=$C243, AB243&lt;&gt;""), AB243, IF(AND($C242=$C244, AB244&lt;&gt;""), AB244, IF(AND($C242=$C245, AB245&lt;&gt;""), AB245, IF(AND($C242=$C246, AB246&lt;&gt;""), AB246, "")))))</f>
        <v>BT-196(BT-543)-LotsGroup</v>
      </c>
      <c r="AC242" s="90" t="str">
        <f>IF(TMInput!AB242&lt;&gt;"", TMInput!AB242, IF(AND($C242=$C243, AC243&lt;&gt;""), AC243, IF(AND($C242=$C244, AC244&lt;&gt;""), AC244, IF(AND($C242=$C245, AC245&lt;&gt;""), AC245, IF(AND($C242=$C246, AC246&lt;&gt;""), AC246, "")))))</f>
        <v>Unpublished Justification Description of MG-NonPublishedInformation under ND-LotsGroupAwardCriterionNumberComplicatedUnpublish</v>
      </c>
      <c r="AD242" s="90" t="str">
        <f>IF(TMInput!AC242&lt;&gt;"", TMInput!AC242, IF(AND($C242=$C243, AD243&lt;&gt;""), AD243, IF(AND($C242=$C244, AD244&lt;&gt;""), AD244, IF(AND($C242=$C245, AD245&lt;&gt;""), AD245, IF(AND($C242=$C246, AD246&lt;&gt;""), AD246, "")))))</f>
        <v>BT-196(BT-543)-LotsGroup-Language</v>
      </c>
      <c r="AE242" s="90" t="str">
        <f>IF(TMInput!AD242&lt;&gt;"", TMInput!AD242, IF(AND($C242=$C243, AE243&lt;&gt;""), AE243, IF(AND($C242=$C244, AE244&lt;&gt;""), AE244, IF(AND($C242=$C245, AE245&lt;&gt;""), AE245, IF(AND($C242=$C246, AE246&lt;&gt;""), AE246, "")))))</f>
        <v>Language of Unpublished Justification Description of MG-NonPublishedInformation under ND-LotsGroupAwardCriterionNumberComplicatedUnpublish</v>
      </c>
    </row>
    <row r="243">
      <c r="A243" s="85" t="b">
        <f t="shared" si="1"/>
        <v>0</v>
      </c>
      <c r="B243" s="90" t="str">
        <f>IF(AND(TMInput!A243="",$C243&lt;&gt;""),B242,TMInput!A243)</f>
        <v>ND-LotsGroupAwardCriterionNumberComplicatedUnpublish.rml.ttl</v>
      </c>
      <c r="C243" s="90" t="str">
        <f>TMInput!B243</f>
        <v>tedm:MG-NonPublishedInformation-ND-LotsGroupAwardCriterionNumberComplicatedUnpublish</v>
      </c>
      <c r="D243" s="85" t="str">
        <f>IF(TMInput!C243&lt;&gt;"", TMInput!C243, IF(AND($C243=$C244, D244&lt;&gt;""), D244, IF(AND($C243=$C245, D245&lt;&gt;""), D245, IF(AND($C243=$C246, D246&lt;&gt;""), D246, IF(AND($C243=$C247, D247&lt;&gt;""), D247, "")))))</f>
        <v>MG-NonPublishedInformation</v>
      </c>
      <c r="E243" s="90" t="str">
        <f>IF(TMInput!D243&lt;&gt;"",TMInput!D243,IF(AND($C243=$C244, E244&lt;&gt;""),E244, IF(AND($C243=$C245, E245&lt;&gt;""), E245,"")))</f>
        <v/>
      </c>
      <c r="F243" s="90" t="str">
        <f>IF(TMInput!E243&lt;&gt;"",TMInput!E243,IF(AND($C243=$C244, F244&lt;&gt;""),F244, IF(AND($C243=$C245, F245&lt;&gt;""), F245,"")))</f>
        <v/>
      </c>
      <c r="G243" s="85" t="str">
        <f>IF(TMInput!F243&lt;&gt;"",TMInput!F243,IF(AND($C243=$C244, G244&lt;&gt;""),G244, IF(AND($C243=$C245, G245&lt;&gt;""), G245,"")))</f>
        <v/>
      </c>
      <c r="H243" s="87" t="str">
        <f>TMInput!G243</f>
        <v>1.4</v>
      </c>
      <c r="I243" s="87" t="str">
        <f>TMInput!H243</f>
        <v/>
      </c>
      <c r="J243" s="90" t="str">
        <f>IF(TMInput!$A243="",J242,TMInput!I243)</f>
        <v/>
      </c>
      <c r="K243" s="85" t="str">
        <f>IF(TMInput!J243&lt;&gt;"",TMInput!J243,IF(AND($C243=$C244, K244&lt;&gt;""),K244, IF(AND($C243=$C245, K245&lt;&gt;""), K245,"")))</f>
        <v>MG-AwardEvaluationTerm-isSubjectToTerm-LotGroup</v>
      </c>
      <c r="L243" s="85" t="str">
        <f>IF(TMInput!K243&lt;&gt;"",TMInput!K243,IF(AND($C243=$C244, L244&lt;&gt;""),L244, IF(AND($C243=$C245, L245&lt;&gt;""), L245,"")))</f>
        <v>ND-LotsGroupAwardCriteria</v>
      </c>
      <c r="M243" s="90" t="str">
        <f>IF(TMInput!L243&lt;&gt;"",TMInput!L243,IF(AND($C243=$C244, M244&lt;&gt;""),M244, IF(AND($C243=$C245, M245&lt;&gt;""), M245,"")))</f>
        <v>ND-LotsGroupAwardCriterionNumberComplicatedUnpublish (concernsMaskedObject)</v>
      </c>
      <c r="N243" s="90" t="str">
        <f>IF(TMInput!M243&lt;&gt;"",TMInput!M243,IF(AND($C243=$C244, N244&lt;&gt;""),N244, IF(AND($C243=$C245, N245&lt;&gt;""), N245,"")))</f>
        <v>Connection from NonPublishedInformation to AwardEvaluationTerm under MG-AwardEvaluationTerm-isSubjectToTerm-LotGroup_ND-LotsGroupAwardCriteria</v>
      </c>
      <c r="O243" s="90" t="str">
        <f>IF(TMInput!N243&lt;&gt;"",TMInput!N243,IF(AND($C243=$C244, O244&lt;&gt;""),O244, IF(AND($C243=$C245, O245&lt;&gt;""), O245,"")))</f>
        <v>tedm:MG-AwardEvaluationTerm-isSubjectToTerm-LotGroup_ND-LotsGroupAwardCriteria</v>
      </c>
      <c r="P243" s="85" t="str">
        <f>IF(TMInput!O243&lt;&gt;"",TMInput!O243,IF(AND($C243=$C244, P244&lt;&gt;""),P244, IF(AND($C243=$C245, P245&lt;&gt;""), P245,"")))</f>
        <v>ext:UBLExtensions/ext:UBLExtension/ext:ExtensionContent/efext:EformsExtension/efac:FieldsPrivacy</v>
      </c>
      <c r="Q243" s="90" t="str">
        <f>IF(TMInput!P243&lt;&gt;"",TMInput!P243,IF(AND($C243=$C244, Q244&lt;&gt;""),Q244, IF(AND($C243=$C245, Q245&lt;&gt;""), Q245,"")))</f>
        <v>../../../../..</v>
      </c>
      <c r="R243" s="90" t="str">
        <f>IF(TMInput!Q243&lt;&gt;"", TMInput!Q243, IF(AND(OR($C243&amp;$H243=$C244&amp;$H244, $C243&amp;$I243=$C244&amp;$I244), R244&lt;&gt;""), R244, IF(AND(OR($C243&amp;$H243=$C245&amp;$H245, $C243&amp;$I243=$C245&amp;$I245), R245&lt;&gt;""), R245, IF(AND(OR($C243&amp;$H243=$C246&amp;$H246, $C243&amp;$I243=$C246&amp;$I246), R246&lt;&gt;""), R246, IF(AND(OR($C243&amp;$H243=$C247&amp;$H247, $C243&amp;$I243=$C247&amp;$I247), R247&lt;&gt;""), R247, "")))))</f>
        <v>BT-195(BT-543)-LotsGroup</v>
      </c>
      <c r="S243" s="90" t="str">
        <f>IF(TMInput!R243&lt;&gt;"", TMInput!R243, IF(AND(OR($C243&amp;$H243=$C244&amp;$H244, $C243&amp;$I243=$C244&amp;$I244), S244&lt;&gt;""), S244, IF(AND(OR($C243&amp;$H243=$C245&amp;$H245, $C243&amp;$I243=$C245&amp;$I245), S245&lt;&gt;""), S245, IF(AND(OR($C243&amp;$H243=$C246&amp;$H246, $C243&amp;$I243=$C246&amp;$I246), S246&lt;&gt;""), S246, IF(AND(OR($C243&amp;$H243=$C247&amp;$H247, $C243&amp;$I243=$C247&amp;$I247), S247&lt;&gt;""), S247, "")))))</f>
        <v>The field BT-195(BT-543)-LotsGroup, Unpublished Identifier, specifies information to generate the URI of the masked property</v>
      </c>
      <c r="T243" s="90" t="str">
        <f>IF(TMInput!S243&lt;&gt;"", TMInput!S243, IF(AND(OR($C243&amp;$H243=$C244&amp;$H244, $C243&amp;$I243=$C244&amp;$I244), T244&lt;&gt;""), T244, IF(AND(OR($C243&amp;$H243=$C245&amp;$H245, $C243&amp;$I243=$C245&amp;$I245), T245&lt;&gt;""), T245, IF(AND(OR($C243&amp;$H243=$C246&amp;$H246, $C243&amp;$I243=$C246&amp;$I246), T246&lt;&gt;""), T246, IF(AND(OR($C243&amp;$H243=$C247&amp;$H247, $C243&amp;$I243=$C247&amp;$I247), T247&lt;&gt;""), T247, "")))))</f>
        <v>efbc:FieldIdentifierCode/text() = 'awa-cri-com'</v>
      </c>
      <c r="U243" s="92" t="str">
        <f>IF(TMInput!T243&lt;&gt;"", TMInput!T243, IF(AND($C243=$C244, U244&lt;&gt;""), U244, IF(AND($C243=$C245, U245&lt;&gt;""), U245, IF(AND($C243=$C246, U246&lt;&gt;""), U246, IF(AND($C243=$C247, U247&lt;&gt;""), U247, "")))))</f>
        <v>http://data.europa.eu/a4g/ontology#hasAwardCriteriaEvaluationFormula</v>
      </c>
      <c r="V243" s="90" t="str">
        <f>IF(TMInput!U243&lt;&gt;"", TMInput!U243, IF(AND($C243=$C244, V244&lt;&gt;""), V244, IF(AND($C243=$C245, V245&lt;&gt;""), V245, IF(AND($C243=$C246, V246&lt;&gt;""), V246, IF(AND($C243=$C247, V247&lt;&gt;""), V247, "")))))</f>
        <v>BT-197(BT-543)-LotsGroup</v>
      </c>
      <c r="W243" s="90" t="str">
        <f>IF(TMInput!V243&lt;&gt;"", TMInput!V243, IF(AND($C243=$C244, W244&lt;&gt;""), W244, IF(AND($C243=$C245, W245&lt;&gt;""), W245, IF(AND($C243=$C246, W246&lt;&gt;""), W246, IF(AND($C243=$C247, W247&lt;&gt;""), W247, "")))))</f>
        <v>In BT-197(BT-543)-LotsGroup, Unpublished Justification Code, we link to the at-voc:non-publication-justification controlled list</v>
      </c>
      <c r="X243" s="90" t="str">
        <f>IF(TMInput!W243&lt;&gt;"", TMInput!W243, IF(AND($C243=$C244, X244&lt;&gt;""), X244, IF(AND($C243=$C245, X245&lt;&gt;""), X245, IF(AND($C243=$C246, X246&lt;&gt;""), X246, IF(AND($C243=$C247, X247&lt;&gt;""), X247, "")))))</f>
        <v>BT-198(BT-543)-LotsGroup</v>
      </c>
      <c r="Y243" s="90" t="str">
        <f>IF(TMInput!X243&lt;&gt;"", TMInput!X243, IF(AND($C243=$C244, Y244&lt;&gt;""), Y244, IF(AND($C243=$C245, Y245&lt;&gt;""), Y245, IF(AND($C243=$C246, Y246&lt;&gt;""), Y246, IF(AND($C243=$C247, Y247&lt;&gt;""), Y247, "")))))</f>
        <v>Unpublished Accessibility Date (Unpublished Access Date below SDK 1.6)</v>
      </c>
      <c r="Z243" s="90" t="str">
        <f>IF(TMInput!Y243&lt;&gt;"", TMInput!Y243, IF(AND($C243=$C244, Z244&lt;&gt;""), Z244, IF(AND($C243=$C245, Z245&lt;&gt;""), Z245, IF(AND($C243=$C246, Z246&lt;&gt;""), Z246, IF(AND($C243=$C247, Z247&lt;&gt;""), Z247, "")))))</f>
        <v>tedm:MG-langString-hasConfidentialityJustification--NonPublishedInformation-ND-LotsGroupAwardCriterionNumberComplicatedUnpublish</v>
      </c>
      <c r="AA243" s="90" t="str">
        <f>IF(TMInput!Z243&lt;&gt;"", TMInput!Z243, IF(AND($C243=$C244, AA244&lt;&gt;""), AA244, IF(AND($C243=$C245, AA245&lt;&gt;""), AA245, IF(AND($C243=$C246, AA246&lt;&gt;""), AA246, IF(AND($C243=$C247, AA247&lt;&gt;""), AA247, "")))))</f>
        <v/>
      </c>
      <c r="AB243" s="90" t="str">
        <f>IF(TMInput!AA243&lt;&gt;"", TMInput!AA243, IF(AND($C243=$C244, AB244&lt;&gt;""), AB244, IF(AND($C243=$C245, AB245&lt;&gt;""), AB245, IF(AND($C243=$C246, AB246&lt;&gt;""), AB246, IF(AND($C243=$C247, AB247&lt;&gt;""), AB247, "")))))</f>
        <v>BT-196(BT-543)-LotsGroup</v>
      </c>
      <c r="AC243" s="90" t="str">
        <f>IF(TMInput!AB243&lt;&gt;"", TMInput!AB243, IF(AND($C243=$C244, AC244&lt;&gt;""), AC244, IF(AND($C243=$C245, AC245&lt;&gt;""), AC245, IF(AND($C243=$C246, AC246&lt;&gt;""), AC246, IF(AND($C243=$C247, AC247&lt;&gt;""), AC247, "")))))</f>
        <v>Unpublished Justification Description of MG-NonPublishedInformation under ND-LotsGroupAwardCriterionNumberComplicatedUnpublish</v>
      </c>
      <c r="AD243" s="90" t="str">
        <f>IF(TMInput!AC243&lt;&gt;"", TMInput!AC243, IF(AND($C243=$C244, AD244&lt;&gt;""), AD244, IF(AND($C243=$C245, AD245&lt;&gt;""), AD245, IF(AND($C243=$C246, AD246&lt;&gt;""), AD246, IF(AND($C243=$C247, AD247&lt;&gt;""), AD247, "")))))</f>
        <v>BT-196(BT-543)-LotsGroup-Language</v>
      </c>
      <c r="AE243" s="90" t="str">
        <f>IF(TMInput!AD243&lt;&gt;"", TMInput!AD243, IF(AND($C243=$C244, AE244&lt;&gt;""), AE244, IF(AND($C243=$C245, AE245&lt;&gt;""), AE245, IF(AND($C243=$C246, AE246&lt;&gt;""), AE246, IF(AND($C243=$C247, AE247&lt;&gt;""), AE247, "")))))</f>
        <v>Language of Unpublished Justification Description of MG-NonPublishedInformation under ND-LotsGroupAwardCriterionNumberComplicatedUnpublish</v>
      </c>
    </row>
    <row r="244">
      <c r="A244" s="85" t="b">
        <f t="shared" si="1"/>
        <v>0</v>
      </c>
      <c r="B244" s="90" t="str">
        <f>IF(AND(TMInput!A244="",$C244&lt;&gt;""),B243,TMInput!A244)</f>
        <v>ND-LotsGroupAwardCriterionNumberComplicatedUnpublish.rml.ttl</v>
      </c>
      <c r="C244" s="90" t="str">
        <f>TMInput!B244</f>
        <v>tedm:MG-NonPublishedInformation-ND-LotsGroupAwardCriterionNumberComplicatedUnpublish</v>
      </c>
      <c r="D244" s="85" t="str">
        <f>IF(TMInput!C244&lt;&gt;"", TMInput!C244, IF(AND($C244=$C245, D245&lt;&gt;""), D245, IF(AND($C244=$C246, D246&lt;&gt;""), D246, IF(AND($C244=$C247, D247&lt;&gt;""), D247, IF(AND($C244=$C248, D248&lt;&gt;""), D248, "")))))</f>
        <v>MG-NonPublishedInformation</v>
      </c>
      <c r="E244" s="90" t="str">
        <f>IF(TMInput!D244&lt;&gt;"",TMInput!D244,IF(AND($C244=$C245, E245&lt;&gt;""),E245, IF(AND($C244=$C246, E246&lt;&gt;""), E246,"")))</f>
        <v/>
      </c>
      <c r="F244" s="90" t="str">
        <f>IF(TMInput!E244&lt;&gt;"",TMInput!E244,IF(AND($C244=$C245, F245&lt;&gt;""),F245, IF(AND($C244=$C246, F246&lt;&gt;""), F246,"")))</f>
        <v/>
      </c>
      <c r="G244" s="85" t="str">
        <f>IF(TMInput!F244&lt;&gt;"",TMInput!F244,IF(AND($C244=$C245, G245&lt;&gt;""),G245, IF(AND($C244=$C246, G246&lt;&gt;""), G246,"")))</f>
        <v/>
      </c>
      <c r="H244" s="87" t="str">
        <f>TMInput!G244</f>
        <v>1.4</v>
      </c>
      <c r="I244" s="87" t="str">
        <f>TMInput!H244</f>
        <v/>
      </c>
      <c r="J244" s="90" t="str">
        <f>IF(TMInput!$A244="",J243,TMInput!I244)</f>
        <v/>
      </c>
      <c r="K244" s="85" t="str">
        <f>IF(TMInput!J244&lt;&gt;"",TMInput!J244,IF(AND($C244=$C245, K245&lt;&gt;""),K245, IF(AND($C244=$C246, K246&lt;&gt;""), K246,"")))</f>
        <v>MG-AwardEvaluationTerm-isSubjectToTerm-LotGroup</v>
      </c>
      <c r="L244" s="85" t="str">
        <f>IF(TMInput!K244&lt;&gt;"",TMInput!K244,IF(AND($C244=$C245, L245&lt;&gt;""),L245, IF(AND($C244=$C246, L246&lt;&gt;""), L246,"")))</f>
        <v>ND-LotsGroupAwardCriteria</v>
      </c>
      <c r="M244" s="90" t="str">
        <f>IF(TMInput!L244&lt;&gt;"",TMInput!L244,IF(AND($C244=$C245, M245&lt;&gt;""),M245, IF(AND($C244=$C246, M246&lt;&gt;""), M246,"")))</f>
        <v>ND-LotsGroupAwardCriterionNumberComplicatedUnpublish (concernsMaskedObject)</v>
      </c>
      <c r="N244" s="90" t="str">
        <f>IF(TMInput!M244&lt;&gt;"",TMInput!M244,IF(AND($C244=$C245, N245&lt;&gt;""),N245, IF(AND($C244=$C246, N246&lt;&gt;""), N246,"")))</f>
        <v>Connection from NonPublishedInformation to AwardEvaluationTerm under MG-AwardEvaluationTerm-isSubjectToTerm-LotGroup_ND-LotsGroupAwardCriteria</v>
      </c>
      <c r="O244" s="90" t="str">
        <f>IF(TMInput!N244&lt;&gt;"",TMInput!N244,IF(AND($C244=$C245, O245&lt;&gt;""),O245, IF(AND($C244=$C246, O246&lt;&gt;""), O246,"")))</f>
        <v>tedm:MG-AwardEvaluationTerm-isSubjectToTerm-LotGroup_ND-LotsGroupAwardCriteria</v>
      </c>
      <c r="P244" s="85" t="str">
        <f>IF(TMInput!O244&lt;&gt;"",TMInput!O244,IF(AND($C244=$C245, P245&lt;&gt;""),P245, IF(AND($C244=$C246, P246&lt;&gt;""), P246,"")))</f>
        <v>ext:UBLExtensions/ext:UBLExtension/ext:ExtensionContent/efext:EformsExtension/efac:FieldsPrivacy</v>
      </c>
      <c r="Q244" s="90" t="str">
        <f>IF(TMInput!P244&lt;&gt;"",TMInput!P244,IF(AND($C244=$C245, Q245&lt;&gt;""),Q245, IF(AND($C244=$C246, Q246&lt;&gt;""), Q246,"")))</f>
        <v>../../../../..</v>
      </c>
      <c r="R244" s="90" t="str">
        <f>IF(TMInput!Q244&lt;&gt;"", TMInput!Q244, IF(AND(OR($C244&amp;$H244=$C245&amp;$H245, $C244&amp;$I244=$C245&amp;$I245), R245&lt;&gt;""), R245, IF(AND(OR($C244&amp;$H244=$C246&amp;$H246, $C244&amp;$I244=$C246&amp;$I246), R246&lt;&gt;""), R246, IF(AND(OR($C244&amp;$H244=$C247&amp;$H247, $C244&amp;$I244=$C247&amp;$I247), R247&lt;&gt;""), R247, IF(AND(OR($C244&amp;$H244=$C248&amp;$H248, $C244&amp;$I244=$C248&amp;$I248), R248&lt;&gt;""), R248, "")))))</f>
        <v>BT-195(BT-543)-LotsGroup</v>
      </c>
      <c r="S244" s="90" t="str">
        <f>IF(TMInput!R244&lt;&gt;"", TMInput!R244, IF(AND(OR($C244&amp;$H244=$C245&amp;$H245, $C244&amp;$I244=$C245&amp;$I245), S245&lt;&gt;""), S245, IF(AND(OR($C244&amp;$H244=$C246&amp;$H246, $C244&amp;$I244=$C246&amp;$I246), S246&lt;&gt;""), S246, IF(AND(OR($C244&amp;$H244=$C247&amp;$H247, $C244&amp;$I244=$C247&amp;$I247), S247&lt;&gt;""), S247, IF(AND(OR($C244&amp;$H244=$C248&amp;$H248, $C244&amp;$I244=$C248&amp;$I248), S248&lt;&gt;""), S248, "")))))</f>
        <v>The field BT-195(BT-543)-LotsGroup, Unpublished Identifier, specifies information to generate the URI of the masked property</v>
      </c>
      <c r="T244" s="90" t="str">
        <f>IF(TMInput!S244&lt;&gt;"", TMInput!S244, IF(AND(OR($C244&amp;$H244=$C245&amp;$H245, $C244&amp;$I244=$C245&amp;$I245), T245&lt;&gt;""), T245, IF(AND(OR($C244&amp;$H244=$C246&amp;$H246, $C244&amp;$I244=$C246&amp;$I246), T246&lt;&gt;""), T246, IF(AND(OR($C244&amp;$H244=$C247&amp;$H247, $C244&amp;$I244=$C247&amp;$I247), T247&lt;&gt;""), T247, IF(AND(OR($C244&amp;$H244=$C248&amp;$H248, $C244&amp;$I244=$C248&amp;$I248), T248&lt;&gt;""), T248, "")))))</f>
        <v>efbc:FieldIdentifierCode/text() = 'awa-cri-com'</v>
      </c>
      <c r="U244" s="92" t="str">
        <f>IF(TMInput!T244&lt;&gt;"", TMInput!T244, IF(AND($C244=$C245, U245&lt;&gt;""), U245, IF(AND($C244=$C246, U246&lt;&gt;""), U246, IF(AND($C244=$C247, U247&lt;&gt;""), U247, IF(AND($C244=$C248, U248&lt;&gt;""), U248, "")))))</f>
        <v>http://data.europa.eu/a4g/ontology#hasAwardCriteriaEvaluationFormula</v>
      </c>
      <c r="V244" s="90" t="str">
        <f>IF(TMInput!U244&lt;&gt;"", TMInput!U244, IF(AND($C244=$C245, V245&lt;&gt;""), V245, IF(AND($C244=$C246, V246&lt;&gt;""), V246, IF(AND($C244=$C247, V247&lt;&gt;""), V247, IF(AND($C244=$C248, V248&lt;&gt;""), V248, "")))))</f>
        <v>BT-197(BT-543)-LotsGroup</v>
      </c>
      <c r="W244" s="90" t="str">
        <f>IF(TMInput!V244&lt;&gt;"", TMInput!V244, IF(AND($C244=$C245, W245&lt;&gt;""), W245, IF(AND($C244=$C246, W246&lt;&gt;""), W246, IF(AND($C244=$C247, W247&lt;&gt;""), W247, IF(AND($C244=$C248, W248&lt;&gt;""), W248, "")))))</f>
        <v>In BT-197(BT-543)-LotsGroup, Unpublished Justification Code, we link to the at-voc:non-publication-justification controlled list</v>
      </c>
      <c r="X244" s="90" t="str">
        <f>IF(TMInput!W244&lt;&gt;"", TMInput!W244, IF(AND($C244=$C245, X245&lt;&gt;""), X245, IF(AND($C244=$C246, X246&lt;&gt;""), X246, IF(AND($C244=$C247, X247&lt;&gt;""), X247, IF(AND($C244=$C248, X248&lt;&gt;""), X248, "")))))</f>
        <v>BT-198(BT-543)-LotsGroup</v>
      </c>
      <c r="Y244" s="90" t="str">
        <f>IF(TMInput!X244&lt;&gt;"", TMInput!X244, IF(AND($C244=$C245, Y245&lt;&gt;""), Y245, IF(AND($C244=$C246, Y246&lt;&gt;""), Y246, IF(AND($C244=$C247, Y247&lt;&gt;""), Y247, IF(AND($C244=$C248, Y248&lt;&gt;""), Y248, "")))))</f>
        <v>Unpublished Accessibility Date (Unpublished Access Date below SDK 1.6)</v>
      </c>
      <c r="Z244" s="90" t="str">
        <f>IF(TMInput!Y244&lt;&gt;"", TMInput!Y244, IF(AND($C244=$C245, Z245&lt;&gt;""), Z245, IF(AND($C244=$C246, Z246&lt;&gt;""), Z246, IF(AND($C244=$C247, Z247&lt;&gt;""), Z247, IF(AND($C244=$C248, Z248&lt;&gt;""), Z248, "")))))</f>
        <v>tedm:MG-langString-hasConfidentialityJustification--NonPublishedInformation-ND-LotsGroupAwardCriterionNumberComplicatedUnpublish</v>
      </c>
      <c r="AA244" s="90" t="str">
        <f>IF(TMInput!Z244&lt;&gt;"", TMInput!Z244, IF(AND($C244=$C245, AA245&lt;&gt;""), AA245, IF(AND($C244=$C246, AA246&lt;&gt;""), AA246, IF(AND($C244=$C247, AA247&lt;&gt;""), AA247, IF(AND($C244=$C248, AA248&lt;&gt;""), AA248, "")))))</f>
        <v/>
      </c>
      <c r="AB244" s="90" t="str">
        <f>IF(TMInput!AA244&lt;&gt;"", TMInput!AA244, IF(AND($C244=$C245, AB245&lt;&gt;""), AB245, IF(AND($C244=$C246, AB246&lt;&gt;""), AB246, IF(AND($C244=$C247, AB247&lt;&gt;""), AB247, IF(AND($C244=$C248, AB248&lt;&gt;""), AB248, "")))))</f>
        <v>BT-196(BT-543)-LotsGroup</v>
      </c>
      <c r="AC244" s="90" t="str">
        <f>IF(TMInput!AB244&lt;&gt;"", TMInput!AB244, IF(AND($C244=$C245, AC245&lt;&gt;""), AC245, IF(AND($C244=$C246, AC246&lt;&gt;""), AC246, IF(AND($C244=$C247, AC247&lt;&gt;""), AC247, IF(AND($C244=$C248, AC248&lt;&gt;""), AC248, "")))))</f>
        <v>Unpublished Justification Description of MG-NonPublishedInformation under ND-LotsGroupAwardCriterionNumberComplicatedUnpublish</v>
      </c>
      <c r="AD244" s="90" t="str">
        <f>IF(TMInput!AC244&lt;&gt;"", TMInput!AC244, IF(AND($C244=$C245, AD245&lt;&gt;""), AD245, IF(AND($C244=$C246, AD246&lt;&gt;""), AD246, IF(AND($C244=$C247, AD247&lt;&gt;""), AD247, IF(AND($C244=$C248, AD248&lt;&gt;""), AD248, "")))))</f>
        <v>BT-196(BT-543)-LotsGroup-Language</v>
      </c>
      <c r="AE244" s="90" t="str">
        <f>IF(TMInput!AD244&lt;&gt;"", TMInput!AD244, IF(AND($C244=$C245, AE245&lt;&gt;""), AE245, IF(AND($C244=$C246, AE246&lt;&gt;""), AE246, IF(AND($C244=$C247, AE247&lt;&gt;""), AE247, IF(AND($C244=$C248, AE248&lt;&gt;""), AE248, "")))))</f>
        <v>Language of Unpublished Justification Description of MG-NonPublishedInformation under ND-LotsGroupAwardCriterionNumberComplicatedUnpublish</v>
      </c>
    </row>
    <row r="245">
      <c r="A245" s="85" t="b">
        <f t="shared" si="1"/>
        <v>0</v>
      </c>
      <c r="B245" s="90" t="str">
        <f>IF(AND(TMInput!A245="",$C245&lt;&gt;""),B244,TMInput!A245)</f>
        <v>ND-LotsGroupAwardCriterionNumberComplicatedUnpublish.rml.ttl</v>
      </c>
      <c r="C245" s="90" t="str">
        <f>TMInput!B245</f>
        <v>tedm:MG-NonPublishedInformation-ND-LotsGroupAwardCriterionNumberComplicatedUnpublish</v>
      </c>
      <c r="D245" s="85" t="str">
        <f>IF(TMInput!C245&lt;&gt;"", TMInput!C245, IF(AND($C245=$C246, D246&lt;&gt;""), D246, IF(AND($C245=$C247, D247&lt;&gt;""), D247, IF(AND($C245=$C248, D248&lt;&gt;""), D248, IF(AND($C245=$C249, D249&lt;&gt;""), D249, "")))))</f>
        <v>MG-NonPublishedInformation</v>
      </c>
      <c r="E245" s="90" t="str">
        <f>IF(TMInput!D245&lt;&gt;"",TMInput!D245,IF(AND($C245=$C246, E246&lt;&gt;""),E246, IF(AND($C245=$C247, E247&lt;&gt;""), E247,"")))</f>
        <v/>
      </c>
      <c r="F245" s="90" t="str">
        <f>IF(TMInput!E245&lt;&gt;"",TMInput!E245,IF(AND($C245=$C246, F246&lt;&gt;""),F246, IF(AND($C245=$C247, F247&lt;&gt;""), F247,"")))</f>
        <v/>
      </c>
      <c r="G245" s="85" t="str">
        <f>IF(TMInput!F245&lt;&gt;"",TMInput!F245,IF(AND($C245=$C246, G246&lt;&gt;""),G246, IF(AND($C245=$C247, G247&lt;&gt;""), G247,"")))</f>
        <v/>
      </c>
      <c r="H245" s="87" t="str">
        <f>TMInput!G245</f>
        <v>1.4</v>
      </c>
      <c r="I245" s="87" t="str">
        <f>TMInput!H245</f>
        <v/>
      </c>
      <c r="J245" s="90" t="str">
        <f>IF(TMInput!$A245="",J244,TMInput!I245)</f>
        <v/>
      </c>
      <c r="K245" s="85" t="str">
        <f>IF(TMInput!J245&lt;&gt;"",TMInput!J245,IF(AND($C245=$C246, K246&lt;&gt;""),K246, IF(AND($C245=$C247, K247&lt;&gt;""), K247,"")))</f>
        <v/>
      </c>
      <c r="L245" s="85" t="str">
        <f>IF(TMInput!K245&lt;&gt;"",TMInput!K245,IF(AND($C245=$C246, L246&lt;&gt;""),L246, IF(AND($C245=$C247, L247&lt;&gt;""), L247,"")))</f>
        <v/>
      </c>
      <c r="M245" s="90" t="str">
        <f>IF(TMInput!L245&lt;&gt;"",TMInput!L245,IF(AND($C245=$C246, M246&lt;&gt;""),M246, IF(AND($C245=$C247, M247&lt;&gt;""), M247,"")))</f>
        <v/>
      </c>
      <c r="N245" s="90" t="str">
        <f>IF(TMInput!M245&lt;&gt;"",TMInput!M245,IF(AND($C245=$C246, N246&lt;&gt;""),N246, IF(AND($C245=$C247, N247&lt;&gt;""), N247,"")))</f>
        <v/>
      </c>
      <c r="O245" s="90" t="str">
        <f>IF(TMInput!N245&lt;&gt;"",TMInput!N245,IF(AND($C245=$C246, O246&lt;&gt;""),O246, IF(AND($C245=$C247, O247&lt;&gt;""), O247,"")))</f>
        <v/>
      </c>
      <c r="P245" s="85" t="str">
        <f>IF(TMInput!O245&lt;&gt;"",TMInput!O245,IF(AND($C245=$C246, P246&lt;&gt;""),P246, IF(AND($C245=$C247, P247&lt;&gt;""), P247,"")))</f>
        <v/>
      </c>
      <c r="Q245" s="90" t="str">
        <f>IF(TMInput!P245&lt;&gt;"",TMInput!P245,IF(AND($C245=$C246, Q246&lt;&gt;""),Q246, IF(AND($C245=$C247, Q247&lt;&gt;""), Q247,"")))</f>
        <v/>
      </c>
      <c r="R245" s="90" t="str">
        <f>IF(TMInput!Q245&lt;&gt;"", TMInput!Q245, IF(AND(OR($C245&amp;$H245=$C246&amp;$H246, $C245&amp;$I245=$C246&amp;$I246), R246&lt;&gt;""), R246, IF(AND(OR($C245&amp;$H245=$C247&amp;$H247, $C245&amp;$I245=$C247&amp;$I247), R247&lt;&gt;""), R247, IF(AND(OR($C245&amp;$H245=$C248&amp;$H248, $C245&amp;$I245=$C248&amp;$I248), R248&lt;&gt;""), R248, IF(AND(OR($C245&amp;$H245=$C249&amp;$H249, $C245&amp;$I245=$C249&amp;$I249), R249&lt;&gt;""), R249, "")))))</f>
        <v>BT-195(BT-543)-LotsGroup</v>
      </c>
      <c r="S245" s="90" t="str">
        <f>IF(TMInput!R245&lt;&gt;"", TMInput!R245, IF(AND(OR($C245&amp;$H245=$C246&amp;$H246, $C245&amp;$I245=$C246&amp;$I246), S246&lt;&gt;""), S246, IF(AND(OR($C245&amp;$H245=$C247&amp;$H247, $C245&amp;$I245=$C247&amp;$I247), S247&lt;&gt;""), S247, IF(AND(OR($C245&amp;$H245=$C248&amp;$H248, $C245&amp;$I245=$C248&amp;$I248), S248&lt;&gt;""), S248, IF(AND(OR($C245&amp;$H245=$C249&amp;$H249, $C245&amp;$I245=$C249&amp;$I249), S249&lt;&gt;""), S249, "")))))</f>
        <v>The field BT-195(BT-543)-LotsGroup, Unpublished Identifier, specifies information to generate the URI of the masked property</v>
      </c>
      <c r="T245" s="90" t="str">
        <f>IF(TMInput!S245&lt;&gt;"", TMInput!S245, IF(AND(OR($C245&amp;$H245=$C246&amp;$H246, $C245&amp;$I245=$C246&amp;$I246), T246&lt;&gt;""), T246, IF(AND(OR($C245&amp;$H245=$C247&amp;$H247, $C245&amp;$I245=$C247&amp;$I247), T247&lt;&gt;""), T247, IF(AND(OR($C245&amp;$H245=$C248&amp;$H248, $C245&amp;$I245=$C248&amp;$I248), T248&lt;&gt;""), T248, IF(AND(OR($C245&amp;$H245=$C249&amp;$H249, $C245&amp;$I245=$C249&amp;$I249), T249&lt;&gt;""), T249, "")))))</f>
        <v>efbc:FieldIdentifierCode/text() = 'awa-cri-com'</v>
      </c>
      <c r="U245" s="92" t="str">
        <f>IF(TMInput!T245&lt;&gt;"", TMInput!T245, IF(AND($C245=$C246, U246&lt;&gt;""), U246, IF(AND($C245=$C247, U247&lt;&gt;""), U247, IF(AND($C245=$C248, U248&lt;&gt;""), U248, IF(AND($C245=$C249, U249&lt;&gt;""), U249, "")))))</f>
        <v>http://data.europa.eu/a4g/ontology#hasAwardCriteriaEvaluationFormula</v>
      </c>
      <c r="V245" s="90" t="str">
        <f>IF(TMInput!U245&lt;&gt;"", TMInput!U245, IF(AND($C245=$C246, V246&lt;&gt;""), V246, IF(AND($C245=$C247, V247&lt;&gt;""), V247, IF(AND($C245=$C248, V248&lt;&gt;""), V248, IF(AND($C245=$C249, V249&lt;&gt;""), V249, "")))))</f>
        <v>BT-197(BT-543)-LotsGroup</v>
      </c>
      <c r="W245" s="90" t="str">
        <f>IF(TMInput!V245&lt;&gt;"", TMInput!V245, IF(AND($C245=$C246, W246&lt;&gt;""), W246, IF(AND($C245=$C247, W247&lt;&gt;""), W247, IF(AND($C245=$C248, W248&lt;&gt;""), W248, IF(AND($C245=$C249, W249&lt;&gt;""), W249, "")))))</f>
        <v>In BT-197(BT-543)-LotsGroup, Unpublished Justification Code, we link to the at-voc:non-publication-justification controlled list</v>
      </c>
      <c r="X245" s="90" t="str">
        <f>IF(TMInput!W245&lt;&gt;"", TMInput!W245, IF(AND($C245=$C246, X246&lt;&gt;""), X246, IF(AND($C245=$C247, X247&lt;&gt;""), X247, IF(AND($C245=$C248, X248&lt;&gt;""), X248, IF(AND($C245=$C249, X249&lt;&gt;""), X249, "")))))</f>
        <v>BT-198(BT-543)-LotsGroup</v>
      </c>
      <c r="Y245" s="90" t="str">
        <f>IF(TMInput!X245&lt;&gt;"", TMInput!X245, IF(AND($C245=$C246, Y246&lt;&gt;""), Y246, IF(AND($C245=$C247, Y247&lt;&gt;""), Y247, IF(AND($C245=$C248, Y248&lt;&gt;""), Y248, IF(AND($C245=$C249, Y249&lt;&gt;""), Y249, "")))))</f>
        <v>Unpublished Accessibility Date (Unpublished Access Date below SDK 1.6)</v>
      </c>
      <c r="Z245" s="90" t="str">
        <f>IF(TMInput!Y245&lt;&gt;"", TMInput!Y245, IF(AND($C245=$C246, Z246&lt;&gt;""), Z246, IF(AND($C245=$C247, Z247&lt;&gt;""), Z247, IF(AND($C245=$C248, Z248&lt;&gt;""), Z248, IF(AND($C245=$C249, Z249&lt;&gt;""), Z249, "")))))</f>
        <v>tedm:MG-langString-hasConfidentialityJustification--NonPublishedInformation-ND-LotsGroupAwardCriterionNumberComplicatedUnpublish</v>
      </c>
      <c r="AA245" s="90" t="str">
        <f>IF(TMInput!Z245&lt;&gt;"", TMInput!Z245, IF(AND($C245=$C246, AA246&lt;&gt;""), AA246, IF(AND($C245=$C247, AA247&lt;&gt;""), AA247, IF(AND($C245=$C248, AA248&lt;&gt;""), AA248, IF(AND($C245=$C249, AA249&lt;&gt;""), AA249, "")))))</f>
        <v/>
      </c>
      <c r="AB245" s="90" t="str">
        <f>IF(TMInput!AA245&lt;&gt;"", TMInput!AA245, IF(AND($C245=$C246, AB246&lt;&gt;""), AB246, IF(AND($C245=$C247, AB247&lt;&gt;""), AB247, IF(AND($C245=$C248, AB248&lt;&gt;""), AB248, IF(AND($C245=$C249, AB249&lt;&gt;""), AB249, "")))))</f>
        <v>BT-196(BT-543)-LotsGroup</v>
      </c>
      <c r="AC245" s="90" t="str">
        <f>IF(TMInput!AB245&lt;&gt;"", TMInput!AB245, IF(AND($C245=$C246, AC246&lt;&gt;""), AC246, IF(AND($C245=$C247, AC247&lt;&gt;""), AC247, IF(AND($C245=$C248, AC248&lt;&gt;""), AC248, IF(AND($C245=$C249, AC249&lt;&gt;""), AC249, "")))))</f>
        <v>Unpublished Justification Description of MG-NonPublishedInformation under ND-LotsGroupAwardCriterionNumberComplicatedUnpublish</v>
      </c>
      <c r="AD245" s="90" t="str">
        <f>IF(TMInput!AC245&lt;&gt;"", TMInput!AC245, IF(AND($C245=$C246, AD246&lt;&gt;""), AD246, IF(AND($C245=$C247, AD247&lt;&gt;""), AD247, IF(AND($C245=$C248, AD248&lt;&gt;""), AD248, IF(AND($C245=$C249, AD249&lt;&gt;""), AD249, "")))))</f>
        <v>BT-196(BT-543)-LotsGroup-Language</v>
      </c>
      <c r="AE245" s="90" t="str">
        <f>IF(TMInput!AD245&lt;&gt;"", TMInput!AD245, IF(AND($C245=$C246, AE246&lt;&gt;""), AE246, IF(AND($C245=$C247, AE247&lt;&gt;""), AE247, IF(AND($C245=$C248, AE248&lt;&gt;""), AE248, IF(AND($C245=$C249, AE249&lt;&gt;""), AE249, "")))))</f>
        <v>Language of Unpublished Justification Description of MG-NonPublishedInformation under ND-LotsGroupAwardCriterionNumberComplicatedUnpublish</v>
      </c>
    </row>
    <row r="246">
      <c r="A246" s="85" t="b">
        <f t="shared" si="1"/>
        <v>0</v>
      </c>
      <c r="B246" s="90" t="str">
        <f>IF(AND(TMInput!A246="",$C246&lt;&gt;""),B245,TMInput!A246)</f>
        <v>ND-LotsGroupAwardCriterionNumberComplicatedUnpublish.rml.ttl</v>
      </c>
      <c r="C246" s="90" t="str">
        <f>TMInput!B246</f>
        <v>tedm:MG-NonPublishedInformation-ND-LotsGroupAwardCriterionNumberComplicatedUnpublish</v>
      </c>
      <c r="D246" s="85" t="str">
        <f>IF(TMInput!C246&lt;&gt;"", TMInput!C246, IF(AND($C246=$C247, D247&lt;&gt;""), D247, IF(AND($C246=$C248, D248&lt;&gt;""), D248, IF(AND($C246=$C249, D249&lt;&gt;""), D249, IF(AND($C246=$C250, D250&lt;&gt;""), D250, "")))))</f>
        <v/>
      </c>
      <c r="E246" s="90" t="str">
        <f>IF(TMInput!D246&lt;&gt;"",TMInput!D246,IF(AND($C246=$C247, E247&lt;&gt;""),E247, IF(AND($C246=$C248, E248&lt;&gt;""), E248,"")))</f>
        <v/>
      </c>
      <c r="F246" s="90" t="str">
        <f>IF(TMInput!E246&lt;&gt;"",TMInput!E246,IF(AND($C246=$C247, F247&lt;&gt;""),F247, IF(AND($C246=$C248, F248&lt;&gt;""), F248,"")))</f>
        <v/>
      </c>
      <c r="G246" s="85" t="str">
        <f>IF(TMInput!F246&lt;&gt;"",TMInput!F246,IF(AND($C246=$C247, G247&lt;&gt;""),G247, IF(AND($C246=$C248, G248&lt;&gt;""), G248,"")))</f>
        <v/>
      </c>
      <c r="H246" s="87" t="str">
        <f>TMInput!G246</f>
        <v>1.4</v>
      </c>
      <c r="I246" s="87" t="str">
        <f>TMInput!H246</f>
        <v/>
      </c>
      <c r="J246" s="90" t="str">
        <f>IF(TMInput!$A246="",J245,TMInput!I246)</f>
        <v/>
      </c>
      <c r="K246" s="85" t="str">
        <f>IF(TMInput!J246&lt;&gt;"",TMInput!J246,IF(AND($C246=$C247, K247&lt;&gt;""),K247, IF(AND($C246=$C248, K248&lt;&gt;""), K248,"")))</f>
        <v/>
      </c>
      <c r="L246" s="85" t="str">
        <f>IF(TMInput!K246&lt;&gt;"",TMInput!K246,IF(AND($C246=$C247, L247&lt;&gt;""),L247, IF(AND($C246=$C248, L248&lt;&gt;""), L248,"")))</f>
        <v/>
      </c>
      <c r="M246" s="90" t="str">
        <f>IF(TMInput!L246&lt;&gt;"",TMInput!L246,IF(AND($C246=$C247, M247&lt;&gt;""),M247, IF(AND($C246=$C248, M248&lt;&gt;""), M248,"")))</f>
        <v/>
      </c>
      <c r="N246" s="90" t="str">
        <f>IF(TMInput!M246&lt;&gt;"",TMInput!M246,IF(AND($C246=$C247, N247&lt;&gt;""),N247, IF(AND($C246=$C248, N248&lt;&gt;""), N248,"")))</f>
        <v/>
      </c>
      <c r="O246" s="90" t="str">
        <f>IF(TMInput!N246&lt;&gt;"",TMInput!N246,IF(AND($C246=$C247, O247&lt;&gt;""),O247, IF(AND($C246=$C248, O248&lt;&gt;""), O248,"")))</f>
        <v/>
      </c>
      <c r="P246" s="85" t="str">
        <f>IF(TMInput!O246&lt;&gt;"",TMInput!O246,IF(AND($C246=$C247, P247&lt;&gt;""),P247, IF(AND($C246=$C248, P248&lt;&gt;""), P248,"")))</f>
        <v/>
      </c>
      <c r="Q246" s="90" t="str">
        <f>IF(TMInput!P246&lt;&gt;"",TMInput!P246,IF(AND($C246=$C247, Q247&lt;&gt;""),Q247, IF(AND($C246=$C248, Q248&lt;&gt;""), Q248,"")))</f>
        <v/>
      </c>
      <c r="R246" s="90" t="str">
        <f>IF(TMInput!Q246&lt;&gt;"", TMInput!Q246, IF(AND(OR($C246&amp;$H246=$C247&amp;$H247, $C246&amp;$I246=$C247&amp;$I247), R247&lt;&gt;""), R247, IF(AND(OR($C246&amp;$H246=$C248&amp;$H248, $C246&amp;$I246=$C248&amp;$I248), R248&lt;&gt;""), R248, IF(AND(OR($C246&amp;$H246=$C249&amp;$H249, $C246&amp;$I246=$C249&amp;$I249), R249&lt;&gt;""), R249, IF(AND(OR($C246&amp;$H246=$C250&amp;$H250, $C246&amp;$I246=$C250&amp;$I250), R250&lt;&gt;""), R250, "")))))</f>
        <v/>
      </c>
      <c r="S246" s="90" t="str">
        <f>IF(TMInput!R246&lt;&gt;"", TMInput!R246, IF(AND(OR($C246&amp;$H246=$C247&amp;$H247, $C246&amp;$I246=$C247&amp;$I247), S247&lt;&gt;""), S247, IF(AND(OR($C246&amp;$H246=$C248&amp;$H248, $C246&amp;$I246=$C248&amp;$I248), S248&lt;&gt;""), S248, IF(AND(OR($C246&amp;$H246=$C249&amp;$H249, $C246&amp;$I246=$C249&amp;$I249), S249&lt;&gt;""), S249, IF(AND(OR($C246&amp;$H246=$C250&amp;$H250, $C246&amp;$I246=$C250&amp;$I250), S250&lt;&gt;""), S250, "")))))</f>
        <v/>
      </c>
      <c r="T246" s="90" t="str">
        <f>IF(TMInput!S246&lt;&gt;"", TMInput!S246, IF(AND(OR($C246&amp;$H246=$C247&amp;$H247, $C246&amp;$I246=$C247&amp;$I247), T247&lt;&gt;""), T247, IF(AND(OR($C246&amp;$H246=$C248&amp;$H248, $C246&amp;$I246=$C248&amp;$I248), T248&lt;&gt;""), T248, IF(AND(OR($C246&amp;$H246=$C249&amp;$H249, $C246&amp;$I246=$C249&amp;$I249), T249&lt;&gt;""), T249, IF(AND(OR($C246&amp;$H246=$C250&amp;$H250, $C246&amp;$I246=$C250&amp;$I250), T250&lt;&gt;""), T250, "")))))</f>
        <v/>
      </c>
      <c r="U246" s="90" t="str">
        <f>IF(TMInput!T246&lt;&gt;"", TMInput!T246, IF(AND($C246=$C247, U247&lt;&gt;""), U247, IF(AND($C246=$C248, U248&lt;&gt;""), U248, IF(AND($C246=$C249, U249&lt;&gt;""), U249, IF(AND($C246=$C250, U250&lt;&gt;""), U250, "")))))</f>
        <v/>
      </c>
      <c r="V246" s="90" t="str">
        <f>IF(TMInput!U246&lt;&gt;"", TMInput!U246, IF(AND($C246=$C247, V247&lt;&gt;""), V247, IF(AND($C246=$C248, V248&lt;&gt;""), V248, IF(AND($C246=$C249, V249&lt;&gt;""), V249, IF(AND($C246=$C250, V250&lt;&gt;""), V250, "")))))</f>
        <v>BT-197(BT-543)-LotsGroup</v>
      </c>
      <c r="W246" s="90" t="str">
        <f>IF(TMInput!V246&lt;&gt;"", TMInput!V246, IF(AND($C246=$C247, W247&lt;&gt;""), W247, IF(AND($C246=$C248, W248&lt;&gt;""), W248, IF(AND($C246=$C249, W249&lt;&gt;""), W249, IF(AND($C246=$C250, W250&lt;&gt;""), W250, "")))))</f>
        <v>In BT-197(BT-543)-LotsGroup, Unpublished Justification Code, we link to the at-voc:non-publication-justification controlled list</v>
      </c>
      <c r="X246" s="90" t="str">
        <f>IF(TMInput!W246&lt;&gt;"", TMInput!W246, IF(AND($C246=$C247, X247&lt;&gt;""), X247, IF(AND($C246=$C248, X248&lt;&gt;""), X248, IF(AND($C246=$C249, X249&lt;&gt;""), X249, IF(AND($C246=$C250, X250&lt;&gt;""), X250, "")))))</f>
        <v>BT-198(BT-543)-LotsGroup</v>
      </c>
      <c r="Y246" s="90" t="str">
        <f>IF(TMInput!X246&lt;&gt;"", TMInput!X246, IF(AND($C246=$C247, Y247&lt;&gt;""), Y247, IF(AND($C246=$C248, Y248&lt;&gt;""), Y248, IF(AND($C246=$C249, Y249&lt;&gt;""), Y249, IF(AND($C246=$C250, Y250&lt;&gt;""), Y250, "")))))</f>
        <v>Unpublished Accessibility Date (Unpublished Access Date below SDK 1.6)</v>
      </c>
      <c r="Z246" s="90" t="str">
        <f>IF(TMInput!Y246&lt;&gt;"", TMInput!Y246, IF(AND($C246=$C247, Z247&lt;&gt;""), Z247, IF(AND($C246=$C248, Z248&lt;&gt;""), Z248, IF(AND($C246=$C249, Z249&lt;&gt;""), Z249, IF(AND($C246=$C250, Z250&lt;&gt;""), Z250, "")))))</f>
        <v>tedm:MG-langString-hasConfidentialityJustification--NonPublishedInformation-ND-LotsGroupAwardCriterionNumberComplicatedUnpublish</v>
      </c>
      <c r="AA246" s="90" t="str">
        <f>IF(TMInput!Z246&lt;&gt;"", TMInput!Z246, IF(AND($C246=$C247, AA247&lt;&gt;""), AA247, IF(AND($C246=$C248, AA248&lt;&gt;""), AA248, IF(AND($C246=$C249, AA249&lt;&gt;""), AA249, IF(AND($C246=$C250, AA250&lt;&gt;""), AA250, "")))))</f>
        <v/>
      </c>
      <c r="AB246" s="90" t="str">
        <f>IF(TMInput!AA246&lt;&gt;"", TMInput!AA246, IF(AND($C246=$C247, AB247&lt;&gt;""), AB247, IF(AND($C246=$C248, AB248&lt;&gt;""), AB248, IF(AND($C246=$C249, AB249&lt;&gt;""), AB249, IF(AND($C246=$C250, AB250&lt;&gt;""), AB250, "")))))</f>
        <v>BT-196(BT-543)-LotsGroup</v>
      </c>
      <c r="AC246" s="90" t="str">
        <f>IF(TMInput!AB246&lt;&gt;"", TMInput!AB246, IF(AND($C246=$C247, AC247&lt;&gt;""), AC247, IF(AND($C246=$C248, AC248&lt;&gt;""), AC248, IF(AND($C246=$C249, AC249&lt;&gt;""), AC249, IF(AND($C246=$C250, AC250&lt;&gt;""), AC250, "")))))</f>
        <v>Unpublished Justification Description of MG-NonPublishedInformation under ND-LotsGroupAwardCriterionNumberComplicatedUnpublish</v>
      </c>
      <c r="AD246" s="90" t="str">
        <f>IF(TMInput!AC246&lt;&gt;"", TMInput!AC246, IF(AND($C246=$C247, AD247&lt;&gt;""), AD247, IF(AND($C246=$C248, AD248&lt;&gt;""), AD248, IF(AND($C246=$C249, AD249&lt;&gt;""), AD249, IF(AND($C246=$C250, AD250&lt;&gt;""), AD250, "")))))</f>
        <v>BT-196(BT-543)-LotsGroup-Language</v>
      </c>
      <c r="AE246" s="90" t="str">
        <f>IF(TMInput!AD246&lt;&gt;"", TMInput!AD246, IF(AND($C246=$C247, AE247&lt;&gt;""), AE247, IF(AND($C246=$C248, AE248&lt;&gt;""), AE248, IF(AND($C246=$C249, AE249&lt;&gt;""), AE249, IF(AND($C246=$C250, AE250&lt;&gt;""), AE250, "")))))</f>
        <v>Language of Unpublished Justification Description of MG-NonPublishedInformation under ND-LotsGroupAwardCriterionNumberComplicatedUnpublish</v>
      </c>
    </row>
    <row r="247">
      <c r="A247" s="85" t="b">
        <f t="shared" si="1"/>
        <v>0</v>
      </c>
      <c r="B247" s="90" t="str">
        <f>IF(AND(TMInput!A247="",$C247&lt;&gt;""),B246,TMInput!A247)</f>
        <v>ND-LotsGroupAwardCriterionNumberComplicatedUnpublish.rml.ttl</v>
      </c>
      <c r="C247" s="90" t="str">
        <f>TMInput!B247</f>
        <v>tedm:MG-NonPublishedInformation-ND-LotsGroupAwardCriterionNumberComplicatedUnpublish</v>
      </c>
      <c r="D247" s="85" t="str">
        <f>IF(TMInput!C247&lt;&gt;"", TMInput!C247, IF(AND($C247=$C248, D248&lt;&gt;""), D248, IF(AND($C247=$C249, D249&lt;&gt;""), D249, IF(AND($C247=$C250, D250&lt;&gt;""), D250, IF(AND($C247=$C251, D251&lt;&gt;""), D251, "")))))</f>
        <v/>
      </c>
      <c r="E247" s="90" t="str">
        <f>IF(TMInput!D247&lt;&gt;"",TMInput!D247,IF(AND($C247=$C248, E248&lt;&gt;""),E248, IF(AND($C247=$C249, E249&lt;&gt;""), E249,"")))</f>
        <v/>
      </c>
      <c r="F247" s="90" t="str">
        <f>IF(TMInput!E247&lt;&gt;"",TMInput!E247,IF(AND($C247=$C248, F248&lt;&gt;""),F248, IF(AND($C247=$C249, F249&lt;&gt;""), F249,"")))</f>
        <v/>
      </c>
      <c r="G247" s="85" t="str">
        <f>IF(TMInput!F247&lt;&gt;"",TMInput!F247,IF(AND($C247=$C248, G248&lt;&gt;""),G248, IF(AND($C247=$C249, G249&lt;&gt;""), G249,"")))</f>
        <v/>
      </c>
      <c r="H247" s="87" t="str">
        <f>TMInput!G247</f>
        <v>1.4</v>
      </c>
      <c r="I247" s="87" t="str">
        <f>TMInput!H247</f>
        <v/>
      </c>
      <c r="J247" s="90" t="str">
        <f>IF(TMInput!$A247="",J246,TMInput!I247)</f>
        <v/>
      </c>
      <c r="K247" s="85" t="str">
        <f>IF(TMInput!J247&lt;&gt;"",TMInput!J247,IF(AND($C247=$C248, K248&lt;&gt;""),K248, IF(AND($C247=$C249, K249&lt;&gt;""), K249,"")))</f>
        <v/>
      </c>
      <c r="L247" s="85" t="str">
        <f>IF(TMInput!K247&lt;&gt;"",TMInput!K247,IF(AND($C247=$C248, L248&lt;&gt;""),L248, IF(AND($C247=$C249, L249&lt;&gt;""), L249,"")))</f>
        <v/>
      </c>
      <c r="M247" s="90" t="str">
        <f>IF(TMInput!L247&lt;&gt;"",TMInput!L247,IF(AND($C247=$C248, M248&lt;&gt;""),M248, IF(AND($C247=$C249, M249&lt;&gt;""), M249,"")))</f>
        <v/>
      </c>
      <c r="N247" s="90" t="str">
        <f>IF(TMInput!M247&lt;&gt;"",TMInput!M247,IF(AND($C247=$C248, N248&lt;&gt;""),N248, IF(AND($C247=$C249, N249&lt;&gt;""), N249,"")))</f>
        <v/>
      </c>
      <c r="O247" s="90" t="str">
        <f>IF(TMInput!N247&lt;&gt;"",TMInput!N247,IF(AND($C247=$C248, O248&lt;&gt;""),O248, IF(AND($C247=$C249, O249&lt;&gt;""), O249,"")))</f>
        <v/>
      </c>
      <c r="P247" s="85" t="str">
        <f>IF(TMInput!O247&lt;&gt;"",TMInput!O247,IF(AND($C247=$C248, P248&lt;&gt;""),P248, IF(AND($C247=$C249, P249&lt;&gt;""), P249,"")))</f>
        <v/>
      </c>
      <c r="Q247" s="90" t="str">
        <f>IF(TMInput!P247&lt;&gt;"",TMInput!P247,IF(AND($C247=$C248, Q248&lt;&gt;""),Q248, IF(AND($C247=$C249, Q249&lt;&gt;""), Q249,"")))</f>
        <v/>
      </c>
      <c r="R247" s="90" t="str">
        <f>IF(TMInput!Q247&lt;&gt;"", TMInput!Q247, IF(AND(OR($C247&amp;$H247=$C248&amp;$H248, $C247&amp;$I247=$C248&amp;$I248), R248&lt;&gt;""), R248, IF(AND(OR($C247&amp;$H247=$C249&amp;$H249, $C247&amp;$I247=$C249&amp;$I249), R249&lt;&gt;""), R249, IF(AND(OR($C247&amp;$H247=$C250&amp;$H250, $C247&amp;$I247=$C250&amp;$I250), R250&lt;&gt;""), R250, IF(AND(OR($C247&amp;$H247=$C251&amp;$H251, $C247&amp;$I247=$C251&amp;$I251), R251&lt;&gt;""), R251, "")))))</f>
        <v/>
      </c>
      <c r="S247" s="90" t="str">
        <f>IF(TMInput!R247&lt;&gt;"", TMInput!R247, IF(AND(OR($C247&amp;$H247=$C248&amp;$H248, $C247&amp;$I247=$C248&amp;$I248), S248&lt;&gt;""), S248, IF(AND(OR($C247&amp;$H247=$C249&amp;$H249, $C247&amp;$I247=$C249&amp;$I249), S249&lt;&gt;""), S249, IF(AND(OR($C247&amp;$H247=$C250&amp;$H250, $C247&amp;$I247=$C250&amp;$I250), S250&lt;&gt;""), S250, IF(AND(OR($C247&amp;$H247=$C251&amp;$H251, $C247&amp;$I247=$C251&amp;$I251), S251&lt;&gt;""), S251, "")))))</f>
        <v/>
      </c>
      <c r="T247" s="90" t="str">
        <f>IF(TMInput!S247&lt;&gt;"", TMInput!S247, IF(AND(OR($C247&amp;$H247=$C248&amp;$H248, $C247&amp;$I247=$C248&amp;$I248), T248&lt;&gt;""), T248, IF(AND(OR($C247&amp;$H247=$C249&amp;$H249, $C247&amp;$I247=$C249&amp;$I249), T249&lt;&gt;""), T249, IF(AND(OR($C247&amp;$H247=$C250&amp;$H250, $C247&amp;$I247=$C250&amp;$I250), T250&lt;&gt;""), T250, IF(AND(OR($C247&amp;$H247=$C251&amp;$H251, $C247&amp;$I247=$C251&amp;$I251), T251&lt;&gt;""), T251, "")))))</f>
        <v/>
      </c>
      <c r="U247" s="90" t="str">
        <f>IF(TMInput!T247&lt;&gt;"", TMInput!T247, IF(AND($C247=$C248, U248&lt;&gt;""), U248, IF(AND($C247=$C249, U249&lt;&gt;""), U249, IF(AND($C247=$C250, U250&lt;&gt;""), U250, IF(AND($C247=$C251, U251&lt;&gt;""), U251, "")))))</f>
        <v/>
      </c>
      <c r="V247" s="90" t="str">
        <f>IF(TMInput!U247&lt;&gt;"", TMInput!U247, IF(AND($C247=$C248, V248&lt;&gt;""), V248, IF(AND($C247=$C249, V249&lt;&gt;""), V249, IF(AND($C247=$C250, V250&lt;&gt;""), V250, IF(AND($C247=$C251, V251&lt;&gt;""), V251, "")))))</f>
        <v>BT-197(BT-543)-LotsGroup</v>
      </c>
      <c r="W247" s="90" t="str">
        <f>IF(TMInput!V247&lt;&gt;"", TMInput!V247, IF(AND($C247=$C248, W248&lt;&gt;""), W248, IF(AND($C247=$C249, W249&lt;&gt;""), W249, IF(AND($C247=$C250, W250&lt;&gt;""), W250, IF(AND($C247=$C251, W251&lt;&gt;""), W251, "")))))</f>
        <v>In BT-197(BT-543)-LotsGroup, Unpublished Justification Code, we link to the at-voc:non-publication-justification controlled list</v>
      </c>
      <c r="X247" s="90" t="str">
        <f>IF(TMInput!W247&lt;&gt;"", TMInput!W247, IF(AND($C247=$C248, X248&lt;&gt;""), X248, IF(AND($C247=$C249, X249&lt;&gt;""), X249, IF(AND($C247=$C250, X250&lt;&gt;""), X250, IF(AND($C247=$C251, X251&lt;&gt;""), X251, "")))))</f>
        <v>BT-198(BT-543)-LotsGroup</v>
      </c>
      <c r="Y247" s="90" t="str">
        <f>IF(TMInput!X247&lt;&gt;"", TMInput!X247, IF(AND($C247=$C248, Y248&lt;&gt;""), Y248, IF(AND($C247=$C249, Y249&lt;&gt;""), Y249, IF(AND($C247=$C250, Y250&lt;&gt;""), Y250, IF(AND($C247=$C251, Y251&lt;&gt;""), Y251, "")))))</f>
        <v>Unpublished Accessibility Date (Unpublished Access Date below SDK 1.6)</v>
      </c>
      <c r="Z247" s="90" t="str">
        <f>IF(TMInput!Y247&lt;&gt;"", TMInput!Y247, IF(AND($C247=$C248, Z248&lt;&gt;""), Z248, IF(AND($C247=$C249, Z249&lt;&gt;""), Z249, IF(AND($C247=$C250, Z250&lt;&gt;""), Z250, IF(AND($C247=$C251, Z251&lt;&gt;""), Z251, "")))))</f>
        <v>tedm:MG-langString-hasConfidentialityJustification--NonPublishedInformation-ND-LotsGroupAwardCriterionNumberComplicatedUnpublish</v>
      </c>
      <c r="AA247" s="90" t="str">
        <f>IF(TMInput!Z247&lt;&gt;"", TMInput!Z247, IF(AND($C247=$C248, AA248&lt;&gt;""), AA248, IF(AND($C247=$C249, AA249&lt;&gt;""), AA249, IF(AND($C247=$C250, AA250&lt;&gt;""), AA250, IF(AND($C247=$C251, AA251&lt;&gt;""), AA251, "")))))</f>
        <v/>
      </c>
      <c r="AB247" s="90" t="str">
        <f>IF(TMInput!AA247&lt;&gt;"", TMInput!AA247, IF(AND($C247=$C248, AB248&lt;&gt;""), AB248, IF(AND($C247=$C249, AB249&lt;&gt;""), AB249, IF(AND($C247=$C250, AB250&lt;&gt;""), AB250, IF(AND($C247=$C251, AB251&lt;&gt;""), AB251, "")))))</f>
        <v/>
      </c>
      <c r="AC247" s="90" t="str">
        <f>IF(TMInput!AB247&lt;&gt;"", TMInput!AB247, IF(AND($C247=$C248, AC248&lt;&gt;""), AC248, IF(AND($C247=$C249, AC249&lt;&gt;""), AC249, IF(AND($C247=$C250, AC250&lt;&gt;""), AC250, IF(AND($C247=$C251, AC251&lt;&gt;""), AC251, "")))))</f>
        <v/>
      </c>
      <c r="AD247" s="90" t="str">
        <f>IF(TMInput!AC247&lt;&gt;"", TMInput!AC247, IF(AND($C247=$C248, AD248&lt;&gt;""), AD248, IF(AND($C247=$C249, AD249&lt;&gt;""), AD249, IF(AND($C247=$C250, AD250&lt;&gt;""), AD250, IF(AND($C247=$C251, AD251&lt;&gt;""), AD251, "")))))</f>
        <v/>
      </c>
      <c r="AE247" s="90" t="str">
        <f>IF(TMInput!AD247&lt;&gt;"", TMInput!AD247, IF(AND($C247=$C248, AE248&lt;&gt;""), AE248, IF(AND($C247=$C249, AE249&lt;&gt;""), AE249, IF(AND($C247=$C250, AE250&lt;&gt;""), AE250, IF(AND($C247=$C251, AE251&lt;&gt;""), AE251, "")))))</f>
        <v/>
      </c>
    </row>
    <row r="248">
      <c r="A248" s="85" t="b">
        <f t="shared" si="1"/>
        <v>0</v>
      </c>
      <c r="B248" s="90" t="str">
        <f>IF(AND(TMInput!A248="",$C248&lt;&gt;""),B247,TMInput!A248)</f>
        <v>ND-LotsGroupAwardCriterionNumberComplicatedUnpublish.rml.ttl</v>
      </c>
      <c r="C248" s="90" t="str">
        <f>TMInput!B248</f>
        <v>tedm:MG-NonPublishedInformation-ND-LotsGroupAwardCriterionNumberComplicatedUnpublish</v>
      </c>
      <c r="D248" s="85" t="str">
        <f>IF(TMInput!C248&lt;&gt;"", TMInput!C248, IF(AND($C248=$C249, D249&lt;&gt;""), D249, IF(AND($C248=$C250, D250&lt;&gt;""), D250, IF(AND($C248=$C251, D251&lt;&gt;""), D251, IF(AND($C248=$C252, D252&lt;&gt;""), D252, "")))))</f>
        <v/>
      </c>
      <c r="E248" s="90" t="str">
        <f>IF(TMInput!D248&lt;&gt;"",TMInput!D248,IF(AND($C248=$C249, E249&lt;&gt;""),E249, IF(AND($C248=$C250, E250&lt;&gt;""), E250,"")))</f>
        <v/>
      </c>
      <c r="F248" s="90" t="str">
        <f>IF(TMInput!E248&lt;&gt;"",TMInput!E248,IF(AND($C248=$C249, F249&lt;&gt;""),F249, IF(AND($C248=$C250, F250&lt;&gt;""), F250,"")))</f>
        <v/>
      </c>
      <c r="G248" s="85" t="str">
        <f>IF(TMInput!F248&lt;&gt;"",TMInput!F248,IF(AND($C248=$C249, G249&lt;&gt;""),G249, IF(AND($C248=$C250, G250&lt;&gt;""), G250,"")))</f>
        <v/>
      </c>
      <c r="H248" s="87" t="str">
        <f>TMInput!G248</f>
        <v>1.4</v>
      </c>
      <c r="I248" s="87" t="str">
        <f>TMInput!H248</f>
        <v>1.5</v>
      </c>
      <c r="J248" s="90" t="str">
        <f>IF(TMInput!$A248="",J247,TMInput!I248)</f>
        <v/>
      </c>
      <c r="K248" s="85" t="str">
        <f>IF(TMInput!J248&lt;&gt;"",TMInput!J248,IF(AND($C248=$C249, K249&lt;&gt;""),K249, IF(AND($C248=$C250, K250&lt;&gt;""), K250,"")))</f>
        <v/>
      </c>
      <c r="L248" s="85" t="str">
        <f>IF(TMInput!K248&lt;&gt;"",TMInput!K248,IF(AND($C248=$C249, L249&lt;&gt;""),L249, IF(AND($C248=$C250, L250&lt;&gt;""), L250,"")))</f>
        <v/>
      </c>
      <c r="M248" s="90" t="str">
        <f>IF(TMInput!L248&lt;&gt;"",TMInput!L248,IF(AND($C248=$C249, M249&lt;&gt;""),M249, IF(AND($C248=$C250, M250&lt;&gt;""), M250,"")))</f>
        <v/>
      </c>
      <c r="N248" s="90" t="str">
        <f>IF(TMInput!M248&lt;&gt;"",TMInput!M248,IF(AND($C248=$C249, N249&lt;&gt;""),N249, IF(AND($C248=$C250, N250&lt;&gt;""), N250,"")))</f>
        <v/>
      </c>
      <c r="O248" s="90" t="str">
        <f>IF(TMInput!N248&lt;&gt;"",TMInput!N248,IF(AND($C248=$C249, O249&lt;&gt;""),O249, IF(AND($C248=$C250, O250&lt;&gt;""), O250,"")))</f>
        <v/>
      </c>
      <c r="P248" s="85" t="str">
        <f>IF(TMInput!O248&lt;&gt;"",TMInput!O248,IF(AND($C248=$C249, P249&lt;&gt;""),P249, IF(AND($C248=$C250, P250&lt;&gt;""), P250,"")))</f>
        <v/>
      </c>
      <c r="Q248" s="90" t="str">
        <f>IF(TMInput!P248&lt;&gt;"",TMInput!P248,IF(AND($C248=$C249, Q249&lt;&gt;""),Q249, IF(AND($C248=$C250, Q250&lt;&gt;""), Q250,"")))</f>
        <v/>
      </c>
      <c r="R248" s="90" t="str">
        <f>IF(TMInput!Q248&lt;&gt;"", TMInput!Q248, IF(AND(OR($C248&amp;$H248=$C249&amp;$H249, $C248&amp;$I248=$C249&amp;$I249), R249&lt;&gt;""), R249, IF(AND(OR($C248&amp;$H248=$C250&amp;$H250, $C248&amp;$I248=$C250&amp;$I250), R250&lt;&gt;""), R250, IF(AND(OR($C248&amp;$H248=$C251&amp;$H251, $C248&amp;$I248=$C251&amp;$I251), R251&lt;&gt;""), R251, IF(AND(OR($C248&amp;$H248=$C252&amp;$H252, $C248&amp;$I248=$C252&amp;$I252), R252&lt;&gt;""), R252, "")))))</f>
        <v/>
      </c>
      <c r="S248" s="90" t="str">
        <f>IF(TMInput!R248&lt;&gt;"", TMInput!R248, IF(AND(OR($C248&amp;$H248=$C249&amp;$H249, $C248&amp;$I248=$C249&amp;$I249), S249&lt;&gt;""), S249, IF(AND(OR($C248&amp;$H248=$C250&amp;$H250, $C248&amp;$I248=$C250&amp;$I250), S250&lt;&gt;""), S250, IF(AND(OR($C248&amp;$H248=$C251&amp;$H251, $C248&amp;$I248=$C251&amp;$I251), S251&lt;&gt;""), S251, IF(AND(OR($C248&amp;$H248=$C252&amp;$H252, $C248&amp;$I248=$C252&amp;$I252), S252&lt;&gt;""), S252, "")))))</f>
        <v/>
      </c>
      <c r="T248" s="90" t="str">
        <f>IF(TMInput!S248&lt;&gt;"", TMInput!S248, IF(AND(OR($C248&amp;$H248=$C249&amp;$H249, $C248&amp;$I248=$C249&amp;$I249), T249&lt;&gt;""), T249, IF(AND(OR($C248&amp;$H248=$C250&amp;$H250, $C248&amp;$I248=$C250&amp;$I250), T250&lt;&gt;""), T250, IF(AND(OR($C248&amp;$H248=$C251&amp;$H251, $C248&amp;$I248=$C251&amp;$I251), T251&lt;&gt;""), T251, IF(AND(OR($C248&amp;$H248=$C252&amp;$H252, $C248&amp;$I248=$C252&amp;$I252), T252&lt;&gt;""), T252, "")))))</f>
        <v/>
      </c>
      <c r="U248" s="90" t="str">
        <f>IF(TMInput!T248&lt;&gt;"", TMInput!T248, IF(AND($C248=$C249, U249&lt;&gt;""), U249, IF(AND($C248=$C250, U250&lt;&gt;""), U250, IF(AND($C248=$C251, U251&lt;&gt;""), U251, IF(AND($C248=$C252, U252&lt;&gt;""), U252, "")))))</f>
        <v/>
      </c>
      <c r="V248" s="90" t="str">
        <f>IF(TMInput!U248&lt;&gt;"", TMInput!U248, IF(AND($C248=$C249, V249&lt;&gt;""), V249, IF(AND($C248=$C250, V250&lt;&gt;""), V250, IF(AND($C248=$C251, V251&lt;&gt;""), V251, IF(AND($C248=$C252, V252&lt;&gt;""), V252, "")))))</f>
        <v/>
      </c>
      <c r="W248" s="90" t="str">
        <f>IF(TMInput!V248&lt;&gt;"", TMInput!V248, IF(AND($C248=$C249, W249&lt;&gt;""), W249, IF(AND($C248=$C250, W250&lt;&gt;""), W250, IF(AND($C248=$C251, W251&lt;&gt;""), W251, IF(AND($C248=$C252, W252&lt;&gt;""), W252, "")))))</f>
        <v/>
      </c>
      <c r="X248" s="90" t="str">
        <f>IF(TMInput!W248&lt;&gt;"", TMInput!W248, IF(AND($C248=$C249, X249&lt;&gt;""), X249, IF(AND($C248=$C250, X250&lt;&gt;""), X250, IF(AND($C248=$C251, X251&lt;&gt;""), X251, IF(AND($C248=$C252, X252&lt;&gt;""), X252, "")))))</f>
        <v>BT-198(BT-543)-LotsGroup</v>
      </c>
      <c r="Y248" s="90" t="str">
        <f>IF(TMInput!X248&lt;&gt;"", TMInput!X248, IF(AND($C248=$C249, Y249&lt;&gt;""), Y249, IF(AND($C248=$C250, Y250&lt;&gt;""), Y250, IF(AND($C248=$C251, Y251&lt;&gt;""), Y251, IF(AND($C248=$C252, Y252&lt;&gt;""), Y252, "")))))</f>
        <v>Unpublished Accessibility Date (Unpublished Access Date below SDK 1.6)</v>
      </c>
      <c r="Z248" s="90" t="str">
        <f>IF(TMInput!Y248&lt;&gt;"", TMInput!Y248, IF(AND($C248=$C249, Z249&lt;&gt;""), Z249, IF(AND($C248=$C250, Z250&lt;&gt;""), Z250, IF(AND($C248=$C251, Z251&lt;&gt;""), Z251, IF(AND($C248=$C252, Z252&lt;&gt;""), Z252, "")))))</f>
        <v>tedm:MG-langString-hasConfidentialityJustification--NonPublishedInformation-ND-LotsGroupAwardCriterionNumberComplicatedUnpublish</v>
      </c>
      <c r="AA248" s="90" t="str">
        <f>IF(TMInput!Z248&lt;&gt;"", TMInput!Z248, IF(AND($C248=$C249, AA249&lt;&gt;""), AA249, IF(AND($C248=$C250, AA250&lt;&gt;""), AA250, IF(AND($C248=$C251, AA251&lt;&gt;""), AA251, IF(AND($C248=$C252, AA252&lt;&gt;""), AA252, "")))))</f>
        <v/>
      </c>
      <c r="AB248" s="90" t="str">
        <f>IF(TMInput!AA248&lt;&gt;"", TMInput!AA248, IF(AND($C248=$C249, AB249&lt;&gt;""), AB249, IF(AND($C248=$C250, AB250&lt;&gt;""), AB250, IF(AND($C248=$C251, AB251&lt;&gt;""), AB251, IF(AND($C248=$C252, AB252&lt;&gt;""), AB252, "")))))</f>
        <v/>
      </c>
      <c r="AC248" s="90" t="str">
        <f>IF(TMInput!AB248&lt;&gt;"", TMInput!AB248, IF(AND($C248=$C249, AC249&lt;&gt;""), AC249, IF(AND($C248=$C250, AC250&lt;&gt;""), AC250, IF(AND($C248=$C251, AC251&lt;&gt;""), AC251, IF(AND($C248=$C252, AC252&lt;&gt;""), AC252, "")))))</f>
        <v/>
      </c>
      <c r="AD248" s="90" t="str">
        <f>IF(TMInput!AC248&lt;&gt;"", TMInput!AC248, IF(AND($C248=$C249, AD249&lt;&gt;""), AD249, IF(AND($C248=$C250, AD250&lt;&gt;""), AD250, IF(AND($C248=$C251, AD251&lt;&gt;""), AD251, IF(AND($C248=$C252, AD252&lt;&gt;""), AD252, "")))))</f>
        <v/>
      </c>
      <c r="AE248" s="90" t="str">
        <f>IF(TMInput!AD248&lt;&gt;"", TMInput!AD248, IF(AND($C248=$C249, AE249&lt;&gt;""), AE249, IF(AND($C248=$C250, AE250&lt;&gt;""), AE250, IF(AND($C248=$C251, AE251&lt;&gt;""), AE251, IF(AND($C248=$C252, AE252&lt;&gt;""), AE252, "")))))</f>
        <v/>
      </c>
    </row>
    <row r="249">
      <c r="A249" s="85" t="b">
        <f t="shared" si="1"/>
        <v>0</v>
      </c>
      <c r="B249" s="90" t="str">
        <f>IF(AND(TMInput!A249="",$C249&lt;&gt;""),B248,TMInput!A249)</f>
        <v>ND-LotsGroupAwardCriterionNumberComplicatedUnpublish.rml.ttl</v>
      </c>
      <c r="C249" s="90" t="str">
        <f>TMInput!B249</f>
        <v>tedm:MG-NonPublishedInformation-ND-LotsGroupAwardCriterionNumberComplicatedUnpublish</v>
      </c>
      <c r="D249" s="85" t="str">
        <f>IF(TMInput!C249&lt;&gt;"", TMInput!C249, IF(AND($C249=$C250, D250&lt;&gt;""), D250, IF(AND($C249=$C251, D251&lt;&gt;""), D251, IF(AND($C249=$C252, D252&lt;&gt;""), D252, IF(AND($C249=$C253, D253&lt;&gt;""), D253, "")))))</f>
        <v/>
      </c>
      <c r="E249" s="90" t="str">
        <f>IF(TMInput!D249&lt;&gt;"",TMInput!D249,IF(AND($C249=$C250, E250&lt;&gt;""),E250, IF(AND($C249=$C251, E251&lt;&gt;""), E251,"")))</f>
        <v/>
      </c>
      <c r="F249" s="90" t="str">
        <f>IF(TMInput!E249&lt;&gt;"",TMInput!E249,IF(AND($C249=$C250, F250&lt;&gt;""),F250, IF(AND($C249=$C251, F251&lt;&gt;""), F251,"")))</f>
        <v/>
      </c>
      <c r="G249" s="85" t="str">
        <f>IF(TMInput!F249&lt;&gt;"",TMInput!F249,IF(AND($C249=$C250, G250&lt;&gt;""),G250, IF(AND($C249=$C251, G251&lt;&gt;""), G251,"")))</f>
        <v/>
      </c>
      <c r="H249" s="87" t="str">
        <f>TMInput!G249</f>
        <v>1.6</v>
      </c>
      <c r="I249" s="87" t="str">
        <f>TMInput!H249</f>
        <v/>
      </c>
      <c r="J249" s="90" t="str">
        <f>IF(TMInput!$A249="",J248,TMInput!I249)</f>
        <v/>
      </c>
      <c r="K249" s="85" t="str">
        <f>IF(TMInput!J249&lt;&gt;"",TMInput!J249,IF(AND($C249=$C250, K250&lt;&gt;""),K250, IF(AND($C249=$C251, K251&lt;&gt;""), K251,"")))</f>
        <v/>
      </c>
      <c r="L249" s="85" t="str">
        <f>IF(TMInput!K249&lt;&gt;"",TMInput!K249,IF(AND($C249=$C250, L250&lt;&gt;""),L250, IF(AND($C249=$C251, L251&lt;&gt;""), L251,"")))</f>
        <v/>
      </c>
      <c r="M249" s="90" t="str">
        <f>IF(TMInput!L249&lt;&gt;"",TMInput!L249,IF(AND($C249=$C250, M250&lt;&gt;""),M250, IF(AND($C249=$C251, M251&lt;&gt;""), M251,"")))</f>
        <v/>
      </c>
      <c r="N249" s="90" t="str">
        <f>IF(TMInput!M249&lt;&gt;"",TMInput!M249,IF(AND($C249=$C250, N250&lt;&gt;""),N250, IF(AND($C249=$C251, N251&lt;&gt;""), N251,"")))</f>
        <v/>
      </c>
      <c r="O249" s="90" t="str">
        <f>IF(TMInput!N249&lt;&gt;"",TMInput!N249,IF(AND($C249=$C250, O250&lt;&gt;""),O250, IF(AND($C249=$C251, O251&lt;&gt;""), O251,"")))</f>
        <v/>
      </c>
      <c r="P249" s="85" t="str">
        <f>IF(TMInput!O249&lt;&gt;"",TMInput!O249,IF(AND($C249=$C250, P250&lt;&gt;""),P250, IF(AND($C249=$C251, P251&lt;&gt;""), P251,"")))</f>
        <v/>
      </c>
      <c r="Q249" s="90" t="str">
        <f>IF(TMInput!P249&lt;&gt;"",TMInput!P249,IF(AND($C249=$C250, Q250&lt;&gt;""),Q250, IF(AND($C249=$C251, Q251&lt;&gt;""), Q251,"")))</f>
        <v/>
      </c>
      <c r="R249" s="90" t="str">
        <f>IF(TMInput!Q249&lt;&gt;"", TMInput!Q249, IF(AND(OR($C249&amp;$H249=$C250&amp;$H250, $C249&amp;$I249=$C250&amp;$I250), R250&lt;&gt;""), R250, IF(AND(OR($C249&amp;$H249=$C251&amp;$H251, $C249&amp;$I249=$C251&amp;$I251), R251&lt;&gt;""), R251, IF(AND(OR($C249&amp;$H249=$C252&amp;$H252, $C249&amp;$I249=$C252&amp;$I252), R252&lt;&gt;""), R252, IF(AND(OR($C249&amp;$H249=$C253&amp;$H253, $C249&amp;$I249=$C253&amp;$I253), R253&lt;&gt;""), R253, "")))))</f>
        <v/>
      </c>
      <c r="S249" s="90" t="str">
        <f>IF(TMInput!R249&lt;&gt;"", TMInput!R249, IF(AND(OR($C249&amp;$H249=$C250&amp;$H250, $C249&amp;$I249=$C250&amp;$I250), S250&lt;&gt;""), S250, IF(AND(OR($C249&amp;$H249=$C251&amp;$H251, $C249&amp;$I249=$C251&amp;$I251), S251&lt;&gt;""), S251, IF(AND(OR($C249&amp;$H249=$C252&amp;$H252, $C249&amp;$I249=$C252&amp;$I252), S252&lt;&gt;""), S252, IF(AND(OR($C249&amp;$H249=$C253&amp;$H253, $C249&amp;$I249=$C253&amp;$I253), S253&lt;&gt;""), S253, "")))))</f>
        <v/>
      </c>
      <c r="T249" s="90" t="str">
        <f>IF(TMInput!S249&lt;&gt;"", TMInput!S249, IF(AND(OR($C249&amp;$H249=$C250&amp;$H250, $C249&amp;$I249=$C250&amp;$I250), T250&lt;&gt;""), T250, IF(AND(OR($C249&amp;$H249=$C251&amp;$H251, $C249&amp;$I249=$C251&amp;$I251), T251&lt;&gt;""), T251, IF(AND(OR($C249&amp;$H249=$C252&amp;$H252, $C249&amp;$I249=$C252&amp;$I252), T252&lt;&gt;""), T252, IF(AND(OR($C249&amp;$H249=$C253&amp;$H253, $C249&amp;$I249=$C253&amp;$I253), T253&lt;&gt;""), T253, "")))))</f>
        <v/>
      </c>
      <c r="U249" s="90" t="str">
        <f>IF(TMInput!T249&lt;&gt;"", TMInput!T249, IF(AND($C249=$C250, U250&lt;&gt;""), U250, IF(AND($C249=$C251, U251&lt;&gt;""), U251, IF(AND($C249=$C252, U252&lt;&gt;""), U252, IF(AND($C249=$C253, U253&lt;&gt;""), U253, "")))))</f>
        <v/>
      </c>
      <c r="V249" s="90" t="str">
        <f>IF(TMInput!U249&lt;&gt;"", TMInput!U249, IF(AND($C249=$C250, V250&lt;&gt;""), V250, IF(AND($C249=$C251, V251&lt;&gt;""), V251, IF(AND($C249=$C252, V252&lt;&gt;""), V252, IF(AND($C249=$C253, V253&lt;&gt;""), V253, "")))))</f>
        <v/>
      </c>
      <c r="W249" s="90" t="str">
        <f>IF(TMInput!V249&lt;&gt;"", TMInput!V249, IF(AND($C249=$C250, W250&lt;&gt;""), W250, IF(AND($C249=$C251, W251&lt;&gt;""), W251, IF(AND($C249=$C252, W252&lt;&gt;""), W252, IF(AND($C249=$C253, W253&lt;&gt;""), W253, "")))))</f>
        <v/>
      </c>
      <c r="X249" s="90" t="str">
        <f>IF(TMInput!W249&lt;&gt;"", TMInput!W249, IF(AND($C249=$C250, X250&lt;&gt;""), X250, IF(AND($C249=$C251, X251&lt;&gt;""), X251, IF(AND($C249=$C252, X252&lt;&gt;""), X252, IF(AND($C249=$C253, X253&lt;&gt;""), X253, "")))))</f>
        <v/>
      </c>
      <c r="Y249" s="90" t="str">
        <f>IF(TMInput!X249&lt;&gt;"", TMInput!X249, IF(AND($C249=$C250, Y250&lt;&gt;""), Y250, IF(AND($C249=$C251, Y251&lt;&gt;""), Y251, IF(AND($C249=$C252, Y252&lt;&gt;""), Y252, IF(AND($C249=$C253, Y253&lt;&gt;""), Y253, "")))))</f>
        <v/>
      </c>
      <c r="Z249" s="90" t="str">
        <f>IF(TMInput!Y249&lt;&gt;"", TMInput!Y249, IF(AND($C249=$C250, Z250&lt;&gt;""), Z250, IF(AND($C249=$C251, Z251&lt;&gt;""), Z251, IF(AND($C249=$C252, Z252&lt;&gt;""), Z252, IF(AND($C249=$C253, Z253&lt;&gt;""), Z253, "")))))</f>
        <v>tedm:MG-langString-hasConfidentialityJustification--NonPublishedInformation-ND-LotsGroupAwardCriterionNumberComplicatedUnpublish</v>
      </c>
      <c r="AA249" s="90" t="str">
        <f>IF(TMInput!Z249&lt;&gt;"", TMInput!Z249, IF(AND($C249=$C250, AA250&lt;&gt;""), AA250, IF(AND($C249=$C251, AA251&lt;&gt;""), AA251, IF(AND($C249=$C252, AA252&lt;&gt;""), AA252, IF(AND($C249=$C253, AA253&lt;&gt;""), AA253, "")))))</f>
        <v/>
      </c>
      <c r="AB249" s="90" t="str">
        <f>IF(TMInput!AA249&lt;&gt;"", TMInput!AA249, IF(AND($C249=$C250, AB250&lt;&gt;""), AB250, IF(AND($C249=$C251, AB251&lt;&gt;""), AB251, IF(AND($C249=$C252, AB252&lt;&gt;""), AB252, IF(AND($C249=$C253, AB253&lt;&gt;""), AB253, "")))))</f>
        <v/>
      </c>
      <c r="AC249" s="90" t="str">
        <f>IF(TMInput!AB249&lt;&gt;"", TMInput!AB249, IF(AND($C249=$C250, AC250&lt;&gt;""), AC250, IF(AND($C249=$C251, AC251&lt;&gt;""), AC251, IF(AND($C249=$C252, AC252&lt;&gt;""), AC252, IF(AND($C249=$C253, AC253&lt;&gt;""), AC253, "")))))</f>
        <v/>
      </c>
      <c r="AD249" s="90" t="str">
        <f>IF(TMInput!AC249&lt;&gt;"", TMInput!AC249, IF(AND($C249=$C250, AD250&lt;&gt;""), AD250, IF(AND($C249=$C251, AD251&lt;&gt;""), AD251, IF(AND($C249=$C252, AD252&lt;&gt;""), AD252, IF(AND($C249=$C253, AD253&lt;&gt;""), AD253, "")))))</f>
        <v/>
      </c>
      <c r="AE249" s="90" t="str">
        <f>IF(TMInput!AD249&lt;&gt;"", TMInput!AD249, IF(AND($C249=$C250, AE250&lt;&gt;""), AE250, IF(AND($C249=$C251, AE251&lt;&gt;""), AE251, IF(AND($C249=$C252, AE252&lt;&gt;""), AE252, IF(AND($C249=$C253, AE253&lt;&gt;""), AE253, "")))))</f>
        <v/>
      </c>
    </row>
    <row r="250">
      <c r="A250" s="85" t="b">
        <f t="shared" si="1"/>
        <v>1</v>
      </c>
      <c r="B250" s="90" t="str">
        <f>IF(AND(TMInput!A250="",$C250&lt;&gt;""),B249,TMInput!A250)</f>
        <v>ND-LotsGroupAwardCriteriaOrderJustificationUnpublish.rml.ttl</v>
      </c>
      <c r="C250" s="90" t="str">
        <f>TMInput!B250</f>
        <v>tedm:MG-NonPublishedInformation-ND-LotsGroupAwardCriteriaOrderJustificationUnpublish</v>
      </c>
      <c r="D250" s="85" t="str">
        <f>IF(TMInput!C250&lt;&gt;"", TMInput!C250, IF(AND($C250=$C251, D251&lt;&gt;""), D251, IF(AND($C250=$C252, D252&lt;&gt;""), D252, IF(AND($C250=$C253, D253&lt;&gt;""), D253, IF(AND($C250=$C254, D254&lt;&gt;""), D254, "")))))</f>
        <v>MG-NonPublishedInformation</v>
      </c>
      <c r="E250" s="90" t="str">
        <f>IF(TMInput!D250&lt;&gt;"",TMInput!D250,IF(AND($C250=$C251, E251&lt;&gt;""),E251, IF(AND($C250=$C252, E252&lt;&gt;""), E252,"")))</f>
        <v>ND-LotsGroupAwardCriteriaOrderJustificationUnpublish</v>
      </c>
      <c r="F250" s="90" t="str">
        <f>IF(TMInput!E250&lt;&gt;"",TMInput!E250,IF(AND($C250=$C251, F251&lt;&gt;""),F251, IF(AND($C250=$C252, F252&lt;&gt;""), F252,"")))</f>
        <v>/*/cac:ProcurementProjectLot[cbc:ID/@schemeName='LotsGroup']/cac:TenderingTerms/cac:AwardingTerms/cac:AwardingCriterion/ext:UBLExtensions/ext:UBLExtension/ext:ExtensionContent/efext:EformsExtension/efac:FieldsPrivacy[efbc:FieldIdentifierCode/text()='awa-cri-ord']</v>
      </c>
      <c r="G250" s="85" t="str">
        <f>IF(TMInput!F250&lt;&gt;"",TMInput!F250,IF(AND($C250=$C251, G251&lt;&gt;""),G251, IF(AND($C250=$C252, G252&lt;&gt;""), G252,"")))</f>
        <v>efbc:FieldIdentifierCode/text()='awa-cri-ord'</v>
      </c>
      <c r="H250" s="87" t="str">
        <f>TMInput!G250</f>
        <v>1.4</v>
      </c>
      <c r="I250" s="87" t="str">
        <f>TMInput!H250</f>
        <v/>
      </c>
      <c r="J250" s="90" t="str">
        <f>IF(TMInput!$A250="",J249,TMInput!I250)</f>
        <v/>
      </c>
      <c r="K250" s="85" t="str">
        <f>IF(TMInput!J250&lt;&gt;"",TMInput!J250,IF(AND($C250=$C251, K251&lt;&gt;""),K251, IF(AND($C250=$C252, K252&lt;&gt;""), K252,"")))</f>
        <v>MG-AwardEvaluationTerm-isSubjectToTerm-LotGroup</v>
      </c>
      <c r="L250" s="85" t="str">
        <f>IF(TMInput!K250&lt;&gt;"",TMInput!K250,IF(AND($C250=$C251, L251&lt;&gt;""),L251, IF(AND($C250=$C252, L252&lt;&gt;""), L252,"")))</f>
        <v>ND-LotsGroupAwardCriteria</v>
      </c>
      <c r="M250" s="90" t="str">
        <f>IF(TMInput!L250&lt;&gt;"",TMInput!L250,IF(AND($C250=$C251, M251&lt;&gt;""),M251, IF(AND($C250=$C252, M252&lt;&gt;""), M252,"")))</f>
        <v>ND-LotsGroupAwardCriteriaOrderJustificationUnpublish (concernsMaskedObject)</v>
      </c>
      <c r="N250" s="90" t="str">
        <f>IF(TMInput!M250&lt;&gt;"",TMInput!M250,IF(AND($C250=$C251, N251&lt;&gt;""),N251, IF(AND($C250=$C252, N252&lt;&gt;""), N252,"")))</f>
        <v>Connection from NonPublishedInformation to AwardEvaluationTerm under MG-AwardEvaluationTerm-isSubjectToTerm-LotGroup_ND-LotsGroupAwardCriteria</v>
      </c>
      <c r="O250" s="90" t="str">
        <f>IF(TMInput!N250&lt;&gt;"",TMInput!N250,IF(AND($C250=$C251, O251&lt;&gt;""),O251, IF(AND($C250=$C252, O252&lt;&gt;""), O252,"")))</f>
        <v>tedm:MG-AwardEvaluationTerm-isSubjectToTerm-LotGroup_ND-LotsGroupAwardCriteria</v>
      </c>
      <c r="P250" s="85" t="str">
        <f>IF(TMInput!O250&lt;&gt;"",TMInput!O250,IF(AND($C250=$C251, P251&lt;&gt;""),P251, IF(AND($C250=$C252, P252&lt;&gt;""), P252,"")))</f>
        <v>ext:UBLExtensions/ext:UBLExtension/ext:ExtensionContent/efext:EformsExtension/efac:FieldsPrivacy</v>
      </c>
      <c r="Q250" s="90" t="str">
        <f>IF(TMInput!P250&lt;&gt;"",TMInput!P250,IF(AND($C250=$C251, Q251&lt;&gt;""),Q251, IF(AND($C250=$C252, Q252&lt;&gt;""), Q252,"")))</f>
        <v>../../../../..</v>
      </c>
      <c r="R250" s="90" t="str">
        <f>IF(TMInput!Q250&lt;&gt;"", TMInput!Q250, IF(AND(OR($C250&amp;$H250=$C251&amp;$H251, $C250&amp;$I250=$C251&amp;$I251), R251&lt;&gt;""), R251, IF(AND(OR($C250&amp;$H250=$C252&amp;$H252, $C250&amp;$I250=$C252&amp;$I252), R252&lt;&gt;""), R252, IF(AND(OR($C250&amp;$H250=$C253&amp;$H253, $C250&amp;$I250=$C253&amp;$I253), R253&lt;&gt;""), R253, IF(AND(OR($C250&amp;$H250=$C254&amp;$H254, $C250&amp;$I250=$C254&amp;$I254), R254&lt;&gt;""), R254, "")))))</f>
        <v>BT-195(BT-733)-LotsGroup</v>
      </c>
      <c r="S250" s="90" t="str">
        <f>IF(TMInput!R250&lt;&gt;"", TMInput!R250, IF(AND(OR($C250&amp;$H250=$C251&amp;$H251, $C250&amp;$I250=$C251&amp;$I251), S251&lt;&gt;""), S251, IF(AND(OR($C250&amp;$H250=$C252&amp;$H252, $C250&amp;$I250=$C252&amp;$I252), S252&lt;&gt;""), S252, IF(AND(OR($C250&amp;$H250=$C253&amp;$H253, $C250&amp;$I250=$C253&amp;$I253), S253&lt;&gt;""), S253, IF(AND(OR($C250&amp;$H250=$C254&amp;$H254, $C250&amp;$I250=$C254&amp;$I254), S254&lt;&gt;""), S254, "")))))</f>
        <v>The field BT-195(BT-733)-LotsGroup, Unpublished Identifier, specifies information to generate the URI of the masked property</v>
      </c>
      <c r="T250" s="90" t="str">
        <f>IF(TMInput!S250&lt;&gt;"", TMInput!S250, IF(AND(OR($C250&amp;$H250=$C251&amp;$H251, $C250&amp;$I250=$C251&amp;$I251), T251&lt;&gt;""), T251, IF(AND(OR($C250&amp;$H250=$C252&amp;$H252, $C250&amp;$I250=$C252&amp;$I252), T252&lt;&gt;""), T252, IF(AND(OR($C250&amp;$H250=$C253&amp;$H253, $C250&amp;$I250=$C253&amp;$I253), T253&lt;&gt;""), T253, IF(AND(OR($C250&amp;$H250=$C254&amp;$H254, $C250&amp;$I250=$C254&amp;$I254), T254&lt;&gt;""), T254, "")))))</f>
        <v>efbc:FieldIdentifierCode/text() = 'awa-cri-ord'</v>
      </c>
      <c r="U250" s="92" t="str">
        <f>IF(TMInput!T250&lt;&gt;"", TMInput!T250, IF(AND($C250=$C251, U251&lt;&gt;""), U251, IF(AND($C250=$C252, U252&lt;&gt;""), U252, IF(AND($C250=$C253, U253&lt;&gt;""), U253, IF(AND($C250=$C254, U254&lt;&gt;""), U254, "")))))</f>
        <v>http://data.europa.eu/a4g/ontology#hasAwardCriteriaOrderJustification</v>
      </c>
      <c r="V250" s="90" t="str">
        <f>IF(TMInput!U250&lt;&gt;"", TMInput!U250, IF(AND($C250=$C251, V251&lt;&gt;""), V251, IF(AND($C250=$C252, V252&lt;&gt;""), V252, IF(AND($C250=$C253, V253&lt;&gt;""), V253, IF(AND($C250=$C254, V254&lt;&gt;""), V254, "")))))</f>
        <v>BT-197(BT-733)-LotsGroup</v>
      </c>
      <c r="W250" s="90" t="str">
        <f>IF(TMInput!V250&lt;&gt;"", TMInput!V250, IF(AND($C250=$C251, W251&lt;&gt;""), W251, IF(AND($C250=$C252, W252&lt;&gt;""), W252, IF(AND($C250=$C253, W253&lt;&gt;""), W253, IF(AND($C250=$C254, W254&lt;&gt;""), W254, "")))))</f>
        <v>In BT-197(BT-733)-LotsGroup, Unpublished Justification Code, we link to the at-voc:non-publication-justification controlled list</v>
      </c>
      <c r="X250" s="90" t="str">
        <f>IF(TMInput!W250&lt;&gt;"", TMInput!W250, IF(AND($C250=$C251, X251&lt;&gt;""), X251, IF(AND($C250=$C252, X252&lt;&gt;""), X252, IF(AND($C250=$C253, X253&lt;&gt;""), X253, IF(AND($C250=$C254, X254&lt;&gt;""), X254, "")))))</f>
        <v>BT-198(BT-733)-LotsGroup</v>
      </c>
      <c r="Y250" s="90" t="str">
        <f>IF(TMInput!X250&lt;&gt;"", TMInput!X250, IF(AND($C250=$C251, Y251&lt;&gt;""), Y251, IF(AND($C250=$C252, Y252&lt;&gt;""), Y252, IF(AND($C250=$C253, Y253&lt;&gt;""), Y253, IF(AND($C250=$C254, Y254&lt;&gt;""), Y254, "")))))</f>
        <v>Unpublished Accessibility Date (Unpublished Access Date below SDK 1.6)</v>
      </c>
      <c r="Z250" s="90" t="str">
        <f>IF(TMInput!Y250&lt;&gt;"", TMInput!Y250, IF(AND($C250=$C251, Z251&lt;&gt;""), Z251, IF(AND($C250=$C252, Z252&lt;&gt;""), Z252, IF(AND($C250=$C253, Z253&lt;&gt;""), Z253, IF(AND($C250=$C254, Z254&lt;&gt;""), Z254, "")))))</f>
        <v>tedm:MG-langString-hasConfidentialityJustification--NonPublishedInformation-ND-LotsGroupAwardCriteriaOrderJustificationUnpublish</v>
      </c>
      <c r="AA250" s="90" t="str">
        <f>IF(TMInput!Z250&lt;&gt;"", TMInput!Z250, IF(AND($C250=$C251, AA251&lt;&gt;""), AA251, IF(AND($C250=$C252, AA252&lt;&gt;""), AA252, IF(AND($C250=$C253, AA253&lt;&gt;""), AA253, IF(AND($C250=$C254, AA254&lt;&gt;""), AA254, "")))))</f>
        <v>/*/cac:ProcurementProjectLot[cbc:ID/@schemeName='LotsGroup']/cac:TenderingTerms/cac:AwardingTerms/cac:AwardingCriterion/ext:UBLExtensions/ext:UBLExtension/ext:ExtensionContent/efext:EformsExtension/efac:FieldsPrivacy[efbc:FieldIdentifierCode/text()='awa-cri-ord']/efbc:ReasonDescription</v>
      </c>
      <c r="AB250" s="90" t="str">
        <f>IF(TMInput!AA250&lt;&gt;"", TMInput!AA250, IF(AND($C250=$C251, AB251&lt;&gt;""), AB251, IF(AND($C250=$C252, AB252&lt;&gt;""), AB252, IF(AND($C250=$C253, AB253&lt;&gt;""), AB253, IF(AND($C250=$C254, AB254&lt;&gt;""), AB254, "")))))</f>
        <v>BT-196(BT-733)-LotsGroup</v>
      </c>
      <c r="AC250" s="90" t="str">
        <f>IF(TMInput!AB250&lt;&gt;"", TMInput!AB250, IF(AND($C250=$C251, AC251&lt;&gt;""), AC251, IF(AND($C250=$C252, AC252&lt;&gt;""), AC252, IF(AND($C250=$C253, AC253&lt;&gt;""), AC253, IF(AND($C250=$C254, AC254&lt;&gt;""), AC254, "")))))</f>
        <v>Unpublished Justification Description of MG-NonPublishedInformation under ND-LotsGroupAwardCriteriaOrderJustificationUnpublish</v>
      </c>
      <c r="AD250" s="90" t="str">
        <f>IF(TMInput!AC250&lt;&gt;"", TMInput!AC250, IF(AND($C250=$C251, AD251&lt;&gt;""), AD251, IF(AND($C250=$C252, AD252&lt;&gt;""), AD252, IF(AND($C250=$C253, AD253&lt;&gt;""), AD253, IF(AND($C250=$C254, AD254&lt;&gt;""), AD254, "")))))</f>
        <v>BT-196(BT-733)-LotsGroup-Language</v>
      </c>
      <c r="AE250" s="90" t="str">
        <f>IF(TMInput!AD250&lt;&gt;"", TMInput!AD250, IF(AND($C250=$C251, AE251&lt;&gt;""), AE251, IF(AND($C250=$C252, AE252&lt;&gt;""), AE252, IF(AND($C250=$C253, AE253&lt;&gt;""), AE253, IF(AND($C250=$C254, AE254&lt;&gt;""), AE254, "")))))</f>
        <v>Language of Unpublished Justification Description of MG-NonPublishedInformation under ND-LotsGroupAwardCriteriaOrderJustificationUnpublish</v>
      </c>
    </row>
    <row r="251">
      <c r="A251" s="85" t="b">
        <f t="shared" si="1"/>
        <v>0</v>
      </c>
      <c r="B251" s="90" t="str">
        <f>IF(AND(TMInput!A251="",$C251&lt;&gt;""),B250,TMInput!A251)</f>
        <v>ND-LotsGroupAwardCriteriaOrderJustificationUnpublish.rml.ttl</v>
      </c>
      <c r="C251" s="90" t="str">
        <f>TMInput!B251</f>
        <v>tedm:MG-NonPublishedInformation-ND-LotsGroupAwardCriteriaOrderJustificationUnpublish</v>
      </c>
      <c r="D251" s="85" t="str">
        <f>IF(TMInput!C251&lt;&gt;"", TMInput!C251, IF(AND($C251=$C252, D252&lt;&gt;""), D252, IF(AND($C251=$C253, D253&lt;&gt;""), D253, IF(AND($C251=$C254, D254&lt;&gt;""), D254, IF(AND($C251=$C255, D255&lt;&gt;""), D255, "")))))</f>
        <v>MG-NonPublishedInformation</v>
      </c>
      <c r="E251" s="90" t="str">
        <f>IF(TMInput!D251&lt;&gt;"",TMInput!D251,IF(AND($C251=$C252, E252&lt;&gt;""),E252, IF(AND($C251=$C253, E253&lt;&gt;""), E253,"")))</f>
        <v/>
      </c>
      <c r="F251" s="90" t="str">
        <f>IF(TMInput!E251&lt;&gt;"",TMInput!E251,IF(AND($C251=$C252, F252&lt;&gt;""),F252, IF(AND($C251=$C253, F253&lt;&gt;""), F253,"")))</f>
        <v/>
      </c>
      <c r="G251" s="85" t="str">
        <f>IF(TMInput!F251&lt;&gt;"",TMInput!F251,IF(AND($C251=$C252, G252&lt;&gt;""),G252, IF(AND($C251=$C253, G253&lt;&gt;""), G253,"")))</f>
        <v/>
      </c>
      <c r="H251" s="87" t="str">
        <f>TMInput!G251</f>
        <v>1.4</v>
      </c>
      <c r="I251" s="87" t="str">
        <f>TMInput!H251</f>
        <v/>
      </c>
      <c r="J251" s="90" t="str">
        <f>IF(TMInput!$A251="",J250,TMInput!I251)</f>
        <v/>
      </c>
      <c r="K251" s="85" t="str">
        <f>IF(TMInput!J251&lt;&gt;"",TMInput!J251,IF(AND($C251=$C252, K252&lt;&gt;""),K252, IF(AND($C251=$C253, K253&lt;&gt;""), K253,"")))</f>
        <v>MG-AwardEvaluationTerm-isSubjectToTerm-LotGroup</v>
      </c>
      <c r="L251" s="85" t="str">
        <f>IF(TMInput!K251&lt;&gt;"",TMInput!K251,IF(AND($C251=$C252, L252&lt;&gt;""),L252, IF(AND($C251=$C253, L253&lt;&gt;""), L253,"")))</f>
        <v>ND-LotsGroupAwardCriteria</v>
      </c>
      <c r="M251" s="90" t="str">
        <f>IF(TMInput!L251&lt;&gt;"",TMInput!L251,IF(AND($C251=$C252, M252&lt;&gt;""),M252, IF(AND($C251=$C253, M253&lt;&gt;""), M253,"")))</f>
        <v>ND-LotsGroupAwardCriteriaOrderJustificationUnpublish (concernsMaskedObject)</v>
      </c>
      <c r="N251" s="90" t="str">
        <f>IF(TMInput!M251&lt;&gt;"",TMInput!M251,IF(AND($C251=$C252, N252&lt;&gt;""),N252, IF(AND($C251=$C253, N253&lt;&gt;""), N253,"")))</f>
        <v>Connection from NonPublishedInformation to AwardEvaluationTerm under MG-AwardEvaluationTerm-isSubjectToTerm-LotGroup_ND-LotsGroupAwardCriteria</v>
      </c>
      <c r="O251" s="90" t="str">
        <f>IF(TMInput!N251&lt;&gt;"",TMInput!N251,IF(AND($C251=$C252, O252&lt;&gt;""),O252, IF(AND($C251=$C253, O253&lt;&gt;""), O253,"")))</f>
        <v>tedm:MG-AwardEvaluationTerm-isSubjectToTerm-LotGroup_ND-LotsGroupAwardCriteria</v>
      </c>
      <c r="P251" s="85" t="str">
        <f>IF(TMInput!O251&lt;&gt;"",TMInput!O251,IF(AND($C251=$C252, P252&lt;&gt;""),P252, IF(AND($C251=$C253, P253&lt;&gt;""), P253,"")))</f>
        <v>ext:UBLExtensions/ext:UBLExtension/ext:ExtensionContent/efext:EformsExtension/efac:FieldsPrivacy</v>
      </c>
      <c r="Q251" s="90" t="str">
        <f>IF(TMInput!P251&lt;&gt;"",TMInput!P251,IF(AND($C251=$C252, Q252&lt;&gt;""),Q252, IF(AND($C251=$C253, Q253&lt;&gt;""), Q253,"")))</f>
        <v>../../../../..</v>
      </c>
      <c r="R251" s="90" t="str">
        <f>IF(TMInput!Q251&lt;&gt;"", TMInput!Q251, IF(AND(OR($C251&amp;$H251=$C252&amp;$H252, $C251&amp;$I251=$C252&amp;$I252), R252&lt;&gt;""), R252, IF(AND(OR($C251&amp;$H251=$C253&amp;$H253, $C251&amp;$I251=$C253&amp;$I253), R253&lt;&gt;""), R253, IF(AND(OR($C251&amp;$H251=$C254&amp;$H254, $C251&amp;$I251=$C254&amp;$I254), R254&lt;&gt;""), R254, IF(AND(OR($C251&amp;$H251=$C255&amp;$H255, $C251&amp;$I251=$C255&amp;$I255), R255&lt;&gt;""), R255, "")))))</f>
        <v>BT-195(BT-733)-LotsGroup</v>
      </c>
      <c r="S251" s="90" t="str">
        <f>IF(TMInput!R251&lt;&gt;"", TMInput!R251, IF(AND(OR($C251&amp;$H251=$C252&amp;$H252, $C251&amp;$I251=$C252&amp;$I252), S252&lt;&gt;""), S252, IF(AND(OR($C251&amp;$H251=$C253&amp;$H253, $C251&amp;$I251=$C253&amp;$I253), S253&lt;&gt;""), S253, IF(AND(OR($C251&amp;$H251=$C254&amp;$H254, $C251&amp;$I251=$C254&amp;$I254), S254&lt;&gt;""), S254, IF(AND(OR($C251&amp;$H251=$C255&amp;$H255, $C251&amp;$I251=$C255&amp;$I255), S255&lt;&gt;""), S255, "")))))</f>
        <v>The field BT-195(BT-733)-LotsGroup, Unpublished Identifier, specifies information to generate the URI of the masked property</v>
      </c>
      <c r="T251" s="90" t="str">
        <f>IF(TMInput!S251&lt;&gt;"", TMInput!S251, IF(AND(OR($C251&amp;$H251=$C252&amp;$H252, $C251&amp;$I251=$C252&amp;$I252), T252&lt;&gt;""), T252, IF(AND(OR($C251&amp;$H251=$C253&amp;$H253, $C251&amp;$I251=$C253&amp;$I253), T253&lt;&gt;""), T253, IF(AND(OR($C251&amp;$H251=$C254&amp;$H254, $C251&amp;$I251=$C254&amp;$I254), T254&lt;&gt;""), T254, IF(AND(OR($C251&amp;$H251=$C255&amp;$H255, $C251&amp;$I251=$C255&amp;$I255), T255&lt;&gt;""), T255, "")))))</f>
        <v>efbc:FieldIdentifierCode/text() = 'awa-cri-ord'</v>
      </c>
      <c r="U251" s="92" t="str">
        <f>IF(TMInput!T251&lt;&gt;"", TMInput!T251, IF(AND($C251=$C252, U252&lt;&gt;""), U252, IF(AND($C251=$C253, U253&lt;&gt;""), U253, IF(AND($C251=$C254, U254&lt;&gt;""), U254, IF(AND($C251=$C255, U255&lt;&gt;""), U255, "")))))</f>
        <v>http://data.europa.eu/a4g/ontology#hasAwardCriteriaOrderJustification</v>
      </c>
      <c r="V251" s="90" t="str">
        <f>IF(TMInput!U251&lt;&gt;"", TMInput!U251, IF(AND($C251=$C252, V252&lt;&gt;""), V252, IF(AND($C251=$C253, V253&lt;&gt;""), V253, IF(AND($C251=$C254, V254&lt;&gt;""), V254, IF(AND($C251=$C255, V255&lt;&gt;""), V255, "")))))</f>
        <v>BT-197(BT-733)-LotsGroup</v>
      </c>
      <c r="W251" s="90" t="str">
        <f>IF(TMInput!V251&lt;&gt;"", TMInput!V251, IF(AND($C251=$C252, W252&lt;&gt;""), W252, IF(AND($C251=$C253, W253&lt;&gt;""), W253, IF(AND($C251=$C254, W254&lt;&gt;""), W254, IF(AND($C251=$C255, W255&lt;&gt;""), W255, "")))))</f>
        <v>In BT-197(BT-733)-LotsGroup, Unpublished Justification Code, we link to the at-voc:non-publication-justification controlled list</v>
      </c>
      <c r="X251" s="90" t="str">
        <f>IF(TMInput!W251&lt;&gt;"", TMInput!W251, IF(AND($C251=$C252, X252&lt;&gt;""), X252, IF(AND($C251=$C253, X253&lt;&gt;""), X253, IF(AND($C251=$C254, X254&lt;&gt;""), X254, IF(AND($C251=$C255, X255&lt;&gt;""), X255, "")))))</f>
        <v>BT-198(BT-733)-LotsGroup</v>
      </c>
      <c r="Y251" s="90" t="str">
        <f>IF(TMInput!X251&lt;&gt;"", TMInput!X251, IF(AND($C251=$C252, Y252&lt;&gt;""), Y252, IF(AND($C251=$C253, Y253&lt;&gt;""), Y253, IF(AND($C251=$C254, Y254&lt;&gt;""), Y254, IF(AND($C251=$C255, Y255&lt;&gt;""), Y255, "")))))</f>
        <v>Unpublished Accessibility Date (Unpublished Access Date below SDK 1.6)</v>
      </c>
      <c r="Z251" s="90" t="str">
        <f>IF(TMInput!Y251&lt;&gt;"", TMInput!Y251, IF(AND($C251=$C252, Z252&lt;&gt;""), Z252, IF(AND($C251=$C253, Z253&lt;&gt;""), Z253, IF(AND($C251=$C254, Z254&lt;&gt;""), Z254, IF(AND($C251=$C255, Z255&lt;&gt;""), Z255, "")))))</f>
        <v>tedm:MG-langString-hasConfidentialityJustification--NonPublishedInformation-ND-LotsGroupAwardCriteriaOrderJustificationUnpublish</v>
      </c>
      <c r="AA251" s="90" t="str">
        <f>IF(TMInput!Z251&lt;&gt;"", TMInput!Z251, IF(AND($C251=$C252, AA252&lt;&gt;""), AA252, IF(AND($C251=$C253, AA253&lt;&gt;""), AA253, IF(AND($C251=$C254, AA254&lt;&gt;""), AA254, IF(AND($C251=$C255, AA255&lt;&gt;""), AA255, "")))))</f>
        <v/>
      </c>
      <c r="AB251" s="90" t="str">
        <f>IF(TMInput!AA251&lt;&gt;"", TMInput!AA251, IF(AND($C251=$C252, AB252&lt;&gt;""), AB252, IF(AND($C251=$C253, AB253&lt;&gt;""), AB253, IF(AND($C251=$C254, AB254&lt;&gt;""), AB254, IF(AND($C251=$C255, AB255&lt;&gt;""), AB255, "")))))</f>
        <v>BT-196(BT-733)-LotsGroup</v>
      </c>
      <c r="AC251" s="90" t="str">
        <f>IF(TMInput!AB251&lt;&gt;"", TMInput!AB251, IF(AND($C251=$C252, AC252&lt;&gt;""), AC252, IF(AND($C251=$C253, AC253&lt;&gt;""), AC253, IF(AND($C251=$C254, AC254&lt;&gt;""), AC254, IF(AND($C251=$C255, AC255&lt;&gt;""), AC255, "")))))</f>
        <v>Unpublished Justification Description of MG-NonPublishedInformation under ND-LotsGroupAwardCriteriaOrderJustificationUnpublish</v>
      </c>
      <c r="AD251" s="90" t="str">
        <f>IF(TMInput!AC251&lt;&gt;"", TMInput!AC251, IF(AND($C251=$C252, AD252&lt;&gt;""), AD252, IF(AND($C251=$C253, AD253&lt;&gt;""), AD253, IF(AND($C251=$C254, AD254&lt;&gt;""), AD254, IF(AND($C251=$C255, AD255&lt;&gt;""), AD255, "")))))</f>
        <v>BT-196(BT-733)-LotsGroup-Language</v>
      </c>
      <c r="AE251" s="90" t="str">
        <f>IF(TMInput!AD251&lt;&gt;"", TMInput!AD251, IF(AND($C251=$C252, AE252&lt;&gt;""), AE252, IF(AND($C251=$C253, AE253&lt;&gt;""), AE253, IF(AND($C251=$C254, AE254&lt;&gt;""), AE254, IF(AND($C251=$C255, AE255&lt;&gt;""), AE255, "")))))</f>
        <v>Language of Unpublished Justification Description of MG-NonPublishedInformation under ND-LotsGroupAwardCriteriaOrderJustificationUnpublish</v>
      </c>
    </row>
    <row r="252">
      <c r="A252" s="85" t="b">
        <f t="shared" si="1"/>
        <v>0</v>
      </c>
      <c r="B252" s="90" t="str">
        <f>IF(AND(TMInput!A252="",$C252&lt;&gt;""),B251,TMInput!A252)</f>
        <v>ND-LotsGroupAwardCriteriaOrderJustificationUnpublish.rml.ttl</v>
      </c>
      <c r="C252" s="90" t="str">
        <f>TMInput!B252</f>
        <v>tedm:MG-NonPublishedInformation-ND-LotsGroupAwardCriteriaOrderJustificationUnpublish</v>
      </c>
      <c r="D252" s="85" t="str">
        <f>IF(TMInput!C252&lt;&gt;"", TMInput!C252, IF(AND($C252=$C253, D253&lt;&gt;""), D253, IF(AND($C252=$C254, D254&lt;&gt;""), D254, IF(AND($C252=$C255, D255&lt;&gt;""), D255, IF(AND($C252=$C256, D256&lt;&gt;""), D256, "")))))</f>
        <v>MG-NonPublishedInformation</v>
      </c>
      <c r="E252" s="90" t="str">
        <f>IF(TMInput!D252&lt;&gt;"",TMInput!D252,IF(AND($C252=$C253, E253&lt;&gt;""),E253, IF(AND($C252=$C254, E254&lt;&gt;""), E254,"")))</f>
        <v/>
      </c>
      <c r="F252" s="90" t="str">
        <f>IF(TMInput!E252&lt;&gt;"",TMInput!E252,IF(AND($C252=$C253, F253&lt;&gt;""),F253, IF(AND($C252=$C254, F254&lt;&gt;""), F254,"")))</f>
        <v/>
      </c>
      <c r="G252" s="85" t="str">
        <f>IF(TMInput!F252&lt;&gt;"",TMInput!F252,IF(AND($C252=$C253, G253&lt;&gt;""),G253, IF(AND($C252=$C254, G254&lt;&gt;""), G254,"")))</f>
        <v/>
      </c>
      <c r="H252" s="87" t="str">
        <f>TMInput!G252</f>
        <v>1.4</v>
      </c>
      <c r="I252" s="87" t="str">
        <f>TMInput!H252</f>
        <v/>
      </c>
      <c r="J252" s="90" t="str">
        <f>IF(TMInput!$A252="",J251,TMInput!I252)</f>
        <v/>
      </c>
      <c r="K252" s="85" t="str">
        <f>IF(TMInput!J252&lt;&gt;"",TMInput!J252,IF(AND($C252=$C253, K253&lt;&gt;""),K253, IF(AND($C252=$C254, K254&lt;&gt;""), K254,"")))</f>
        <v>MG-AwardEvaluationTerm-isSubjectToTerm-LotGroup</v>
      </c>
      <c r="L252" s="85" t="str">
        <f>IF(TMInput!K252&lt;&gt;"",TMInput!K252,IF(AND($C252=$C253, L253&lt;&gt;""),L253, IF(AND($C252=$C254, L254&lt;&gt;""), L254,"")))</f>
        <v>ND-LotsGroupAwardCriteria</v>
      </c>
      <c r="M252" s="90" t="str">
        <f>IF(TMInput!L252&lt;&gt;"",TMInput!L252,IF(AND($C252=$C253, M253&lt;&gt;""),M253, IF(AND($C252=$C254, M254&lt;&gt;""), M254,"")))</f>
        <v>ND-LotsGroupAwardCriteriaOrderJustificationUnpublish (concernsMaskedObject)</v>
      </c>
      <c r="N252" s="90" t="str">
        <f>IF(TMInput!M252&lt;&gt;"",TMInput!M252,IF(AND($C252=$C253, N253&lt;&gt;""),N253, IF(AND($C252=$C254, N254&lt;&gt;""), N254,"")))</f>
        <v>Connection from NonPublishedInformation to AwardEvaluationTerm under MG-AwardEvaluationTerm-isSubjectToTerm-LotGroup_ND-LotsGroupAwardCriteria</v>
      </c>
      <c r="O252" s="90" t="str">
        <f>IF(TMInput!N252&lt;&gt;"",TMInput!N252,IF(AND($C252=$C253, O253&lt;&gt;""),O253, IF(AND($C252=$C254, O254&lt;&gt;""), O254,"")))</f>
        <v>tedm:MG-AwardEvaluationTerm-isSubjectToTerm-LotGroup_ND-LotsGroupAwardCriteria</v>
      </c>
      <c r="P252" s="85" t="str">
        <f>IF(TMInput!O252&lt;&gt;"",TMInput!O252,IF(AND($C252=$C253, P253&lt;&gt;""),P253, IF(AND($C252=$C254, P254&lt;&gt;""), P254,"")))</f>
        <v>ext:UBLExtensions/ext:UBLExtension/ext:ExtensionContent/efext:EformsExtension/efac:FieldsPrivacy</v>
      </c>
      <c r="Q252" s="90" t="str">
        <f>IF(TMInput!P252&lt;&gt;"",TMInput!P252,IF(AND($C252=$C253, Q253&lt;&gt;""),Q253, IF(AND($C252=$C254, Q254&lt;&gt;""), Q254,"")))</f>
        <v>../../../../..</v>
      </c>
      <c r="R252" s="90" t="str">
        <f>IF(TMInput!Q252&lt;&gt;"", TMInput!Q252, IF(AND(OR($C252&amp;$H252=$C253&amp;$H253, $C252&amp;$I252=$C253&amp;$I253), R253&lt;&gt;""), R253, IF(AND(OR($C252&amp;$H252=$C254&amp;$H254, $C252&amp;$I252=$C254&amp;$I254), R254&lt;&gt;""), R254, IF(AND(OR($C252&amp;$H252=$C255&amp;$H255, $C252&amp;$I252=$C255&amp;$I255), R255&lt;&gt;""), R255, IF(AND(OR($C252&amp;$H252=$C256&amp;$H256, $C252&amp;$I252=$C256&amp;$I256), R256&lt;&gt;""), R256, "")))))</f>
        <v>BT-195(BT-733)-LotsGroup</v>
      </c>
      <c r="S252" s="90" t="str">
        <f>IF(TMInput!R252&lt;&gt;"", TMInput!R252, IF(AND(OR($C252&amp;$H252=$C253&amp;$H253, $C252&amp;$I252=$C253&amp;$I253), S253&lt;&gt;""), S253, IF(AND(OR($C252&amp;$H252=$C254&amp;$H254, $C252&amp;$I252=$C254&amp;$I254), S254&lt;&gt;""), S254, IF(AND(OR($C252&amp;$H252=$C255&amp;$H255, $C252&amp;$I252=$C255&amp;$I255), S255&lt;&gt;""), S255, IF(AND(OR($C252&amp;$H252=$C256&amp;$H256, $C252&amp;$I252=$C256&amp;$I256), S256&lt;&gt;""), S256, "")))))</f>
        <v>The field BT-195(BT-733)-LotsGroup, Unpublished Identifier, specifies information to generate the URI of the masked property</v>
      </c>
      <c r="T252" s="90" t="str">
        <f>IF(TMInput!S252&lt;&gt;"", TMInput!S252, IF(AND(OR($C252&amp;$H252=$C253&amp;$H253, $C252&amp;$I252=$C253&amp;$I253), T253&lt;&gt;""), T253, IF(AND(OR($C252&amp;$H252=$C254&amp;$H254, $C252&amp;$I252=$C254&amp;$I254), T254&lt;&gt;""), T254, IF(AND(OR($C252&amp;$H252=$C255&amp;$H255, $C252&amp;$I252=$C255&amp;$I255), T255&lt;&gt;""), T255, IF(AND(OR($C252&amp;$H252=$C256&amp;$H256, $C252&amp;$I252=$C256&amp;$I256), T256&lt;&gt;""), T256, "")))))</f>
        <v>efbc:FieldIdentifierCode/text() = 'awa-cri-ord'</v>
      </c>
      <c r="U252" s="92" t="str">
        <f>IF(TMInput!T252&lt;&gt;"", TMInput!T252, IF(AND($C252=$C253, U253&lt;&gt;""), U253, IF(AND($C252=$C254, U254&lt;&gt;""), U254, IF(AND($C252=$C255, U255&lt;&gt;""), U255, IF(AND($C252=$C256, U256&lt;&gt;""), U256, "")))))</f>
        <v>http://data.europa.eu/a4g/ontology#hasAwardCriteriaOrderJustification</v>
      </c>
      <c r="V252" s="90" t="str">
        <f>IF(TMInput!U252&lt;&gt;"", TMInput!U252, IF(AND($C252=$C253, V253&lt;&gt;""), V253, IF(AND($C252=$C254, V254&lt;&gt;""), V254, IF(AND($C252=$C255, V255&lt;&gt;""), V255, IF(AND($C252=$C256, V256&lt;&gt;""), V256, "")))))</f>
        <v>BT-197(BT-733)-LotsGroup</v>
      </c>
      <c r="W252" s="90" t="str">
        <f>IF(TMInput!V252&lt;&gt;"", TMInput!V252, IF(AND($C252=$C253, W253&lt;&gt;""), W253, IF(AND($C252=$C254, W254&lt;&gt;""), W254, IF(AND($C252=$C255, W255&lt;&gt;""), W255, IF(AND($C252=$C256, W256&lt;&gt;""), W256, "")))))</f>
        <v>In BT-197(BT-733)-LotsGroup, Unpublished Justification Code, we link to the at-voc:non-publication-justification controlled list</v>
      </c>
      <c r="X252" s="90" t="str">
        <f>IF(TMInput!W252&lt;&gt;"", TMInput!W252, IF(AND($C252=$C253, X253&lt;&gt;""), X253, IF(AND($C252=$C254, X254&lt;&gt;""), X254, IF(AND($C252=$C255, X255&lt;&gt;""), X255, IF(AND($C252=$C256, X256&lt;&gt;""), X256, "")))))</f>
        <v>BT-198(BT-733)-LotsGroup</v>
      </c>
      <c r="Y252" s="90" t="str">
        <f>IF(TMInput!X252&lt;&gt;"", TMInput!X252, IF(AND($C252=$C253, Y253&lt;&gt;""), Y253, IF(AND($C252=$C254, Y254&lt;&gt;""), Y254, IF(AND($C252=$C255, Y255&lt;&gt;""), Y255, IF(AND($C252=$C256, Y256&lt;&gt;""), Y256, "")))))</f>
        <v>Unpublished Accessibility Date (Unpublished Access Date below SDK 1.6)</v>
      </c>
      <c r="Z252" s="90" t="str">
        <f>IF(TMInput!Y252&lt;&gt;"", TMInput!Y252, IF(AND($C252=$C253, Z253&lt;&gt;""), Z253, IF(AND($C252=$C254, Z254&lt;&gt;""), Z254, IF(AND($C252=$C255, Z255&lt;&gt;""), Z255, IF(AND($C252=$C256, Z256&lt;&gt;""), Z256, "")))))</f>
        <v>tedm:MG-langString-hasConfidentialityJustification--NonPublishedInformation-ND-LotsGroupAwardCriteriaOrderJustificationUnpublish</v>
      </c>
      <c r="AA252" s="90" t="str">
        <f>IF(TMInput!Z252&lt;&gt;"", TMInput!Z252, IF(AND($C252=$C253, AA253&lt;&gt;""), AA253, IF(AND($C252=$C254, AA254&lt;&gt;""), AA254, IF(AND($C252=$C255, AA255&lt;&gt;""), AA255, IF(AND($C252=$C256, AA256&lt;&gt;""), AA256, "")))))</f>
        <v/>
      </c>
      <c r="AB252" s="90" t="str">
        <f>IF(TMInput!AA252&lt;&gt;"", TMInput!AA252, IF(AND($C252=$C253, AB253&lt;&gt;""), AB253, IF(AND($C252=$C254, AB254&lt;&gt;""), AB254, IF(AND($C252=$C255, AB255&lt;&gt;""), AB255, IF(AND($C252=$C256, AB256&lt;&gt;""), AB256, "")))))</f>
        <v>BT-196(BT-733)-LotsGroup</v>
      </c>
      <c r="AC252" s="90" t="str">
        <f>IF(TMInput!AB252&lt;&gt;"", TMInput!AB252, IF(AND($C252=$C253, AC253&lt;&gt;""), AC253, IF(AND($C252=$C254, AC254&lt;&gt;""), AC254, IF(AND($C252=$C255, AC255&lt;&gt;""), AC255, IF(AND($C252=$C256, AC256&lt;&gt;""), AC256, "")))))</f>
        <v>Unpublished Justification Description of MG-NonPublishedInformation under ND-LotsGroupAwardCriteriaOrderJustificationUnpublish</v>
      </c>
      <c r="AD252" s="90" t="str">
        <f>IF(TMInput!AC252&lt;&gt;"", TMInput!AC252, IF(AND($C252=$C253, AD253&lt;&gt;""), AD253, IF(AND($C252=$C254, AD254&lt;&gt;""), AD254, IF(AND($C252=$C255, AD255&lt;&gt;""), AD255, IF(AND($C252=$C256, AD256&lt;&gt;""), AD256, "")))))</f>
        <v>BT-196(BT-733)-LotsGroup-Language</v>
      </c>
      <c r="AE252" s="90" t="str">
        <f>IF(TMInput!AD252&lt;&gt;"", TMInput!AD252, IF(AND($C252=$C253, AE253&lt;&gt;""), AE253, IF(AND($C252=$C254, AE254&lt;&gt;""), AE254, IF(AND($C252=$C255, AE255&lt;&gt;""), AE255, IF(AND($C252=$C256, AE256&lt;&gt;""), AE256, "")))))</f>
        <v>Language of Unpublished Justification Description of MG-NonPublishedInformation under ND-LotsGroupAwardCriteriaOrderJustificationUnpublish</v>
      </c>
    </row>
    <row r="253">
      <c r="A253" s="85" t="b">
        <f t="shared" si="1"/>
        <v>0</v>
      </c>
      <c r="B253" s="90" t="str">
        <f>IF(AND(TMInput!A253="",$C253&lt;&gt;""),B252,TMInput!A253)</f>
        <v>ND-LotsGroupAwardCriteriaOrderJustificationUnpublish.rml.ttl</v>
      </c>
      <c r="C253" s="90" t="str">
        <f>TMInput!B253</f>
        <v>tedm:MG-NonPublishedInformation-ND-LotsGroupAwardCriteriaOrderJustificationUnpublish</v>
      </c>
      <c r="D253" s="85" t="str">
        <f>IF(TMInput!C253&lt;&gt;"", TMInput!C253, IF(AND($C253=$C254, D254&lt;&gt;""), D254, IF(AND($C253=$C255, D255&lt;&gt;""), D255, IF(AND($C253=$C256, D256&lt;&gt;""), D256, IF(AND($C253=$C257, D257&lt;&gt;""), D257, "")))))</f>
        <v>MG-NonPublishedInformation</v>
      </c>
      <c r="E253" s="90" t="str">
        <f>IF(TMInput!D253&lt;&gt;"",TMInput!D253,IF(AND($C253=$C254, E254&lt;&gt;""),E254, IF(AND($C253=$C255, E255&lt;&gt;""), E255,"")))</f>
        <v/>
      </c>
      <c r="F253" s="90" t="str">
        <f>IF(TMInput!E253&lt;&gt;"",TMInput!E253,IF(AND($C253=$C254, F254&lt;&gt;""),F254, IF(AND($C253=$C255, F255&lt;&gt;""), F255,"")))</f>
        <v/>
      </c>
      <c r="G253" s="85" t="str">
        <f>IF(TMInput!F253&lt;&gt;"",TMInput!F253,IF(AND($C253=$C254, G254&lt;&gt;""),G254, IF(AND($C253=$C255, G255&lt;&gt;""), G255,"")))</f>
        <v/>
      </c>
      <c r="H253" s="87" t="str">
        <f>TMInput!G253</f>
        <v>1.4</v>
      </c>
      <c r="I253" s="87" t="str">
        <f>TMInput!H253</f>
        <v/>
      </c>
      <c r="J253" s="90" t="str">
        <f>IF(TMInput!$A253="",J252,TMInput!I253)</f>
        <v/>
      </c>
      <c r="K253" s="85" t="str">
        <f>IF(TMInput!J253&lt;&gt;"",TMInput!J253,IF(AND($C253=$C254, K254&lt;&gt;""),K254, IF(AND($C253=$C255, K255&lt;&gt;""), K255,"")))</f>
        <v/>
      </c>
      <c r="L253" s="85" t="str">
        <f>IF(TMInput!K253&lt;&gt;"",TMInput!K253,IF(AND($C253=$C254, L254&lt;&gt;""),L254, IF(AND($C253=$C255, L255&lt;&gt;""), L255,"")))</f>
        <v/>
      </c>
      <c r="M253" s="90" t="str">
        <f>IF(TMInput!L253&lt;&gt;"",TMInput!L253,IF(AND($C253=$C254, M254&lt;&gt;""),M254, IF(AND($C253=$C255, M255&lt;&gt;""), M255,"")))</f>
        <v/>
      </c>
      <c r="N253" s="90" t="str">
        <f>IF(TMInput!M253&lt;&gt;"",TMInput!M253,IF(AND($C253=$C254, N254&lt;&gt;""),N254, IF(AND($C253=$C255, N255&lt;&gt;""), N255,"")))</f>
        <v/>
      </c>
      <c r="O253" s="90" t="str">
        <f>IF(TMInput!N253&lt;&gt;"",TMInput!N253,IF(AND($C253=$C254, O254&lt;&gt;""),O254, IF(AND($C253=$C255, O255&lt;&gt;""), O255,"")))</f>
        <v/>
      </c>
      <c r="P253" s="85" t="str">
        <f>IF(TMInput!O253&lt;&gt;"",TMInput!O253,IF(AND($C253=$C254, P254&lt;&gt;""),P254, IF(AND($C253=$C255, P255&lt;&gt;""), P255,"")))</f>
        <v/>
      </c>
      <c r="Q253" s="90" t="str">
        <f>IF(TMInput!P253&lt;&gt;"",TMInput!P253,IF(AND($C253=$C254, Q254&lt;&gt;""),Q254, IF(AND($C253=$C255, Q255&lt;&gt;""), Q255,"")))</f>
        <v/>
      </c>
      <c r="R253" s="90" t="str">
        <f>IF(TMInput!Q253&lt;&gt;"", TMInput!Q253, IF(AND(OR($C253&amp;$H253=$C254&amp;$H254, $C253&amp;$I253=$C254&amp;$I254), R254&lt;&gt;""), R254, IF(AND(OR($C253&amp;$H253=$C255&amp;$H255, $C253&amp;$I253=$C255&amp;$I255), R255&lt;&gt;""), R255, IF(AND(OR($C253&amp;$H253=$C256&amp;$H256, $C253&amp;$I253=$C256&amp;$I256), R256&lt;&gt;""), R256, IF(AND(OR($C253&amp;$H253=$C257&amp;$H257, $C253&amp;$I253=$C257&amp;$I257), R257&lt;&gt;""), R257, "")))))</f>
        <v>BT-195(BT-733)-LotsGroup</v>
      </c>
      <c r="S253" s="90" t="str">
        <f>IF(TMInput!R253&lt;&gt;"", TMInput!R253, IF(AND(OR($C253&amp;$H253=$C254&amp;$H254, $C253&amp;$I253=$C254&amp;$I254), S254&lt;&gt;""), S254, IF(AND(OR($C253&amp;$H253=$C255&amp;$H255, $C253&amp;$I253=$C255&amp;$I255), S255&lt;&gt;""), S255, IF(AND(OR($C253&amp;$H253=$C256&amp;$H256, $C253&amp;$I253=$C256&amp;$I256), S256&lt;&gt;""), S256, IF(AND(OR($C253&amp;$H253=$C257&amp;$H257, $C253&amp;$I253=$C257&amp;$I257), S257&lt;&gt;""), S257, "")))))</f>
        <v>The field BT-195(BT-733)-LotsGroup, Unpublished Identifier, specifies information to generate the URI of the masked property</v>
      </c>
      <c r="T253" s="90" t="str">
        <f>IF(TMInput!S253&lt;&gt;"", TMInput!S253, IF(AND(OR($C253&amp;$H253=$C254&amp;$H254, $C253&amp;$I253=$C254&amp;$I254), T254&lt;&gt;""), T254, IF(AND(OR($C253&amp;$H253=$C255&amp;$H255, $C253&amp;$I253=$C255&amp;$I255), T255&lt;&gt;""), T255, IF(AND(OR($C253&amp;$H253=$C256&amp;$H256, $C253&amp;$I253=$C256&amp;$I256), T256&lt;&gt;""), T256, IF(AND(OR($C253&amp;$H253=$C257&amp;$H257, $C253&amp;$I253=$C257&amp;$I257), T257&lt;&gt;""), T257, "")))))</f>
        <v>efbc:FieldIdentifierCode/text() = 'awa-cri-ord'</v>
      </c>
      <c r="U253" s="92" t="str">
        <f>IF(TMInput!T253&lt;&gt;"", TMInput!T253, IF(AND($C253=$C254, U254&lt;&gt;""), U254, IF(AND($C253=$C255, U255&lt;&gt;""), U255, IF(AND($C253=$C256, U256&lt;&gt;""), U256, IF(AND($C253=$C257, U257&lt;&gt;""), U257, "")))))</f>
        <v>http://data.europa.eu/a4g/ontology#hasAwardCriteriaOrderJustification</v>
      </c>
      <c r="V253" s="90" t="str">
        <f>IF(TMInput!U253&lt;&gt;"", TMInput!U253, IF(AND($C253=$C254, V254&lt;&gt;""), V254, IF(AND($C253=$C255, V255&lt;&gt;""), V255, IF(AND($C253=$C256, V256&lt;&gt;""), V256, IF(AND($C253=$C257, V257&lt;&gt;""), V257, "")))))</f>
        <v>BT-197(BT-733)-LotsGroup</v>
      </c>
      <c r="W253" s="90" t="str">
        <f>IF(TMInput!V253&lt;&gt;"", TMInput!V253, IF(AND($C253=$C254, W254&lt;&gt;""), W254, IF(AND($C253=$C255, W255&lt;&gt;""), W255, IF(AND($C253=$C256, W256&lt;&gt;""), W256, IF(AND($C253=$C257, W257&lt;&gt;""), W257, "")))))</f>
        <v>In BT-197(BT-733)-LotsGroup, Unpublished Justification Code, we link to the at-voc:non-publication-justification controlled list</v>
      </c>
      <c r="X253" s="90" t="str">
        <f>IF(TMInput!W253&lt;&gt;"", TMInput!W253, IF(AND($C253=$C254, X254&lt;&gt;""), X254, IF(AND($C253=$C255, X255&lt;&gt;""), X255, IF(AND($C253=$C256, X256&lt;&gt;""), X256, IF(AND($C253=$C257, X257&lt;&gt;""), X257, "")))))</f>
        <v>BT-198(BT-733)-LotsGroup</v>
      </c>
      <c r="Y253" s="90" t="str">
        <f>IF(TMInput!X253&lt;&gt;"", TMInput!X253, IF(AND($C253=$C254, Y254&lt;&gt;""), Y254, IF(AND($C253=$C255, Y255&lt;&gt;""), Y255, IF(AND($C253=$C256, Y256&lt;&gt;""), Y256, IF(AND($C253=$C257, Y257&lt;&gt;""), Y257, "")))))</f>
        <v>Unpublished Accessibility Date (Unpublished Access Date below SDK 1.6)</v>
      </c>
      <c r="Z253" s="90" t="str">
        <f>IF(TMInput!Y253&lt;&gt;"", TMInput!Y253, IF(AND($C253=$C254, Z254&lt;&gt;""), Z254, IF(AND($C253=$C255, Z255&lt;&gt;""), Z255, IF(AND($C253=$C256, Z256&lt;&gt;""), Z256, IF(AND($C253=$C257, Z257&lt;&gt;""), Z257, "")))))</f>
        <v>tedm:MG-langString-hasConfidentialityJustification--NonPublishedInformation-ND-LotsGroupAwardCriteriaOrderJustificationUnpublish</v>
      </c>
      <c r="AA253" s="90" t="str">
        <f>IF(TMInput!Z253&lt;&gt;"", TMInput!Z253, IF(AND($C253=$C254, AA254&lt;&gt;""), AA254, IF(AND($C253=$C255, AA255&lt;&gt;""), AA255, IF(AND($C253=$C256, AA256&lt;&gt;""), AA256, IF(AND($C253=$C257, AA257&lt;&gt;""), AA257, "")))))</f>
        <v/>
      </c>
      <c r="AB253" s="90" t="str">
        <f>IF(TMInput!AA253&lt;&gt;"", TMInput!AA253, IF(AND($C253=$C254, AB254&lt;&gt;""), AB254, IF(AND($C253=$C255, AB255&lt;&gt;""), AB255, IF(AND($C253=$C256, AB256&lt;&gt;""), AB256, IF(AND($C253=$C257, AB257&lt;&gt;""), AB257, "")))))</f>
        <v>BT-196(BT-733)-LotsGroup</v>
      </c>
      <c r="AC253" s="90" t="str">
        <f>IF(TMInput!AB253&lt;&gt;"", TMInput!AB253, IF(AND($C253=$C254, AC254&lt;&gt;""), AC254, IF(AND($C253=$C255, AC255&lt;&gt;""), AC255, IF(AND($C253=$C256, AC256&lt;&gt;""), AC256, IF(AND($C253=$C257, AC257&lt;&gt;""), AC257, "")))))</f>
        <v>Unpublished Justification Description of MG-NonPublishedInformation under ND-LotsGroupAwardCriteriaOrderJustificationUnpublish</v>
      </c>
      <c r="AD253" s="90" t="str">
        <f>IF(TMInput!AC253&lt;&gt;"", TMInput!AC253, IF(AND($C253=$C254, AD254&lt;&gt;""), AD254, IF(AND($C253=$C255, AD255&lt;&gt;""), AD255, IF(AND($C253=$C256, AD256&lt;&gt;""), AD256, IF(AND($C253=$C257, AD257&lt;&gt;""), AD257, "")))))</f>
        <v>BT-196(BT-733)-LotsGroup-Language</v>
      </c>
      <c r="AE253" s="90" t="str">
        <f>IF(TMInput!AD253&lt;&gt;"", TMInput!AD253, IF(AND($C253=$C254, AE254&lt;&gt;""), AE254, IF(AND($C253=$C255, AE255&lt;&gt;""), AE255, IF(AND($C253=$C256, AE256&lt;&gt;""), AE256, IF(AND($C253=$C257, AE257&lt;&gt;""), AE257, "")))))</f>
        <v>Language of Unpublished Justification Description of MG-NonPublishedInformation under ND-LotsGroupAwardCriteriaOrderJustificationUnpublish</v>
      </c>
    </row>
    <row r="254">
      <c r="A254" s="85" t="b">
        <f t="shared" si="1"/>
        <v>0</v>
      </c>
      <c r="B254" s="90" t="str">
        <f>IF(AND(TMInput!A254="",$C254&lt;&gt;""),B253,TMInput!A254)</f>
        <v>ND-LotsGroupAwardCriteriaOrderJustificationUnpublish.rml.ttl</v>
      </c>
      <c r="C254" s="90" t="str">
        <f>TMInput!B254</f>
        <v>tedm:MG-NonPublishedInformation-ND-LotsGroupAwardCriteriaOrderJustificationUnpublish</v>
      </c>
      <c r="D254" s="85" t="str">
        <f>IF(TMInput!C254&lt;&gt;"", TMInput!C254, IF(AND($C254=$C255, D255&lt;&gt;""), D255, IF(AND($C254=$C256, D256&lt;&gt;""), D256, IF(AND($C254=$C257, D257&lt;&gt;""), D257, IF(AND($C254=$C258, D258&lt;&gt;""), D258, "")))))</f>
        <v/>
      </c>
      <c r="E254" s="90" t="str">
        <f>IF(TMInput!D254&lt;&gt;"",TMInput!D254,IF(AND($C254=$C255, E255&lt;&gt;""),E255, IF(AND($C254=$C256, E256&lt;&gt;""), E256,"")))</f>
        <v/>
      </c>
      <c r="F254" s="90" t="str">
        <f>IF(TMInput!E254&lt;&gt;"",TMInput!E254,IF(AND($C254=$C255, F255&lt;&gt;""),F255, IF(AND($C254=$C256, F256&lt;&gt;""), F256,"")))</f>
        <v/>
      </c>
      <c r="G254" s="85" t="str">
        <f>IF(TMInput!F254&lt;&gt;"",TMInput!F254,IF(AND($C254=$C255, G255&lt;&gt;""),G255, IF(AND($C254=$C256, G256&lt;&gt;""), G256,"")))</f>
        <v/>
      </c>
      <c r="H254" s="87" t="str">
        <f>TMInput!G254</f>
        <v>1.4</v>
      </c>
      <c r="I254" s="87" t="str">
        <f>TMInput!H254</f>
        <v/>
      </c>
      <c r="J254" s="90" t="str">
        <f>IF(TMInput!$A254="",J253,TMInput!I254)</f>
        <v/>
      </c>
      <c r="K254" s="85" t="str">
        <f>IF(TMInput!J254&lt;&gt;"",TMInput!J254,IF(AND($C254=$C255, K255&lt;&gt;""),K255, IF(AND($C254=$C256, K256&lt;&gt;""), K256,"")))</f>
        <v/>
      </c>
      <c r="L254" s="85" t="str">
        <f>IF(TMInput!K254&lt;&gt;"",TMInput!K254,IF(AND($C254=$C255, L255&lt;&gt;""),L255, IF(AND($C254=$C256, L256&lt;&gt;""), L256,"")))</f>
        <v/>
      </c>
      <c r="M254" s="90" t="str">
        <f>IF(TMInput!L254&lt;&gt;"",TMInput!L254,IF(AND($C254=$C255, M255&lt;&gt;""),M255, IF(AND($C254=$C256, M256&lt;&gt;""), M256,"")))</f>
        <v/>
      </c>
      <c r="N254" s="90" t="str">
        <f>IF(TMInput!M254&lt;&gt;"",TMInput!M254,IF(AND($C254=$C255, N255&lt;&gt;""),N255, IF(AND($C254=$C256, N256&lt;&gt;""), N256,"")))</f>
        <v/>
      </c>
      <c r="O254" s="90" t="str">
        <f>IF(TMInput!N254&lt;&gt;"",TMInput!N254,IF(AND($C254=$C255, O255&lt;&gt;""),O255, IF(AND($C254=$C256, O256&lt;&gt;""), O256,"")))</f>
        <v/>
      </c>
      <c r="P254" s="85" t="str">
        <f>IF(TMInput!O254&lt;&gt;"",TMInput!O254,IF(AND($C254=$C255, P255&lt;&gt;""),P255, IF(AND($C254=$C256, P256&lt;&gt;""), P256,"")))</f>
        <v/>
      </c>
      <c r="Q254" s="90" t="str">
        <f>IF(TMInput!P254&lt;&gt;"",TMInput!P254,IF(AND($C254=$C255, Q255&lt;&gt;""),Q255, IF(AND($C254=$C256, Q256&lt;&gt;""), Q256,"")))</f>
        <v/>
      </c>
      <c r="R254" s="90" t="str">
        <f>IF(TMInput!Q254&lt;&gt;"", TMInput!Q254, IF(AND(OR($C254&amp;$H254=$C255&amp;$H255, $C254&amp;$I254=$C255&amp;$I255), R255&lt;&gt;""), R255, IF(AND(OR($C254&amp;$H254=$C256&amp;$H256, $C254&amp;$I254=$C256&amp;$I256), R256&lt;&gt;""), R256, IF(AND(OR($C254&amp;$H254=$C257&amp;$H257, $C254&amp;$I254=$C257&amp;$I257), R257&lt;&gt;""), R257, IF(AND(OR($C254&amp;$H254=$C258&amp;$H258, $C254&amp;$I254=$C258&amp;$I258), R258&lt;&gt;""), R258, "")))))</f>
        <v/>
      </c>
      <c r="S254" s="90" t="str">
        <f>IF(TMInput!R254&lt;&gt;"", TMInput!R254, IF(AND(OR($C254&amp;$H254=$C255&amp;$H255, $C254&amp;$I254=$C255&amp;$I255), S255&lt;&gt;""), S255, IF(AND(OR($C254&amp;$H254=$C256&amp;$H256, $C254&amp;$I254=$C256&amp;$I256), S256&lt;&gt;""), S256, IF(AND(OR($C254&amp;$H254=$C257&amp;$H257, $C254&amp;$I254=$C257&amp;$I257), S257&lt;&gt;""), S257, IF(AND(OR($C254&amp;$H254=$C258&amp;$H258, $C254&amp;$I254=$C258&amp;$I258), S258&lt;&gt;""), S258, "")))))</f>
        <v/>
      </c>
      <c r="T254" s="90" t="str">
        <f>IF(TMInput!S254&lt;&gt;"", TMInput!S254, IF(AND(OR($C254&amp;$H254=$C255&amp;$H255, $C254&amp;$I254=$C255&amp;$I255), T255&lt;&gt;""), T255, IF(AND(OR($C254&amp;$H254=$C256&amp;$H256, $C254&amp;$I254=$C256&amp;$I256), T256&lt;&gt;""), T256, IF(AND(OR($C254&amp;$H254=$C257&amp;$H257, $C254&amp;$I254=$C257&amp;$I257), T257&lt;&gt;""), T257, IF(AND(OR($C254&amp;$H254=$C258&amp;$H258, $C254&amp;$I254=$C258&amp;$I258), T258&lt;&gt;""), T258, "")))))</f>
        <v/>
      </c>
      <c r="U254" s="90" t="str">
        <f>IF(TMInput!T254&lt;&gt;"", TMInput!T254, IF(AND($C254=$C255, U255&lt;&gt;""), U255, IF(AND($C254=$C256, U256&lt;&gt;""), U256, IF(AND($C254=$C257, U257&lt;&gt;""), U257, IF(AND($C254=$C258, U258&lt;&gt;""), U258, "")))))</f>
        <v/>
      </c>
      <c r="V254" s="90" t="str">
        <f>IF(TMInput!U254&lt;&gt;"", TMInput!U254, IF(AND($C254=$C255, V255&lt;&gt;""), V255, IF(AND($C254=$C256, V256&lt;&gt;""), V256, IF(AND($C254=$C257, V257&lt;&gt;""), V257, IF(AND($C254=$C258, V258&lt;&gt;""), V258, "")))))</f>
        <v>BT-197(BT-733)-LotsGroup</v>
      </c>
      <c r="W254" s="90" t="str">
        <f>IF(TMInput!V254&lt;&gt;"", TMInput!V254, IF(AND($C254=$C255, W255&lt;&gt;""), W255, IF(AND($C254=$C256, W256&lt;&gt;""), W256, IF(AND($C254=$C257, W257&lt;&gt;""), W257, IF(AND($C254=$C258, W258&lt;&gt;""), W258, "")))))</f>
        <v>In BT-197(BT-733)-LotsGroup, Unpublished Justification Code, we link to the at-voc:non-publication-justification controlled list</v>
      </c>
      <c r="X254" s="90" t="str">
        <f>IF(TMInput!W254&lt;&gt;"", TMInput!W254, IF(AND($C254=$C255, X255&lt;&gt;""), X255, IF(AND($C254=$C256, X256&lt;&gt;""), X256, IF(AND($C254=$C257, X257&lt;&gt;""), X257, IF(AND($C254=$C258, X258&lt;&gt;""), X258, "")))))</f>
        <v>BT-198(BT-733)-LotsGroup</v>
      </c>
      <c r="Y254" s="90" t="str">
        <f>IF(TMInput!X254&lt;&gt;"", TMInput!X254, IF(AND($C254=$C255, Y255&lt;&gt;""), Y255, IF(AND($C254=$C256, Y256&lt;&gt;""), Y256, IF(AND($C254=$C257, Y257&lt;&gt;""), Y257, IF(AND($C254=$C258, Y258&lt;&gt;""), Y258, "")))))</f>
        <v>Unpublished Accessibility Date (Unpublished Access Date below SDK 1.6)</v>
      </c>
      <c r="Z254" s="90" t="str">
        <f>IF(TMInput!Y254&lt;&gt;"", TMInput!Y254, IF(AND($C254=$C255, Z255&lt;&gt;""), Z255, IF(AND($C254=$C256, Z256&lt;&gt;""), Z256, IF(AND($C254=$C257, Z257&lt;&gt;""), Z257, IF(AND($C254=$C258, Z258&lt;&gt;""), Z258, "")))))</f>
        <v>tedm:MG-langString-hasConfidentialityJustification--NonPublishedInformation-ND-LotsGroupAwardCriteriaOrderJustificationUnpublish</v>
      </c>
      <c r="AA254" s="90" t="str">
        <f>IF(TMInput!Z254&lt;&gt;"", TMInput!Z254, IF(AND($C254=$C255, AA255&lt;&gt;""), AA255, IF(AND($C254=$C256, AA256&lt;&gt;""), AA256, IF(AND($C254=$C257, AA257&lt;&gt;""), AA257, IF(AND($C254=$C258, AA258&lt;&gt;""), AA258, "")))))</f>
        <v/>
      </c>
      <c r="AB254" s="90" t="str">
        <f>IF(TMInput!AA254&lt;&gt;"", TMInput!AA254, IF(AND($C254=$C255, AB255&lt;&gt;""), AB255, IF(AND($C254=$C256, AB256&lt;&gt;""), AB256, IF(AND($C254=$C257, AB257&lt;&gt;""), AB257, IF(AND($C254=$C258, AB258&lt;&gt;""), AB258, "")))))</f>
        <v>BT-196(BT-733)-LotsGroup</v>
      </c>
      <c r="AC254" s="90" t="str">
        <f>IF(TMInput!AB254&lt;&gt;"", TMInput!AB254, IF(AND($C254=$C255, AC255&lt;&gt;""), AC255, IF(AND($C254=$C256, AC256&lt;&gt;""), AC256, IF(AND($C254=$C257, AC257&lt;&gt;""), AC257, IF(AND($C254=$C258, AC258&lt;&gt;""), AC258, "")))))</f>
        <v>Unpublished Justification Description of MG-NonPublishedInformation under ND-LotsGroupAwardCriteriaOrderJustificationUnpublish</v>
      </c>
      <c r="AD254" s="90" t="str">
        <f>IF(TMInput!AC254&lt;&gt;"", TMInput!AC254, IF(AND($C254=$C255, AD255&lt;&gt;""), AD255, IF(AND($C254=$C256, AD256&lt;&gt;""), AD256, IF(AND($C254=$C257, AD257&lt;&gt;""), AD257, IF(AND($C254=$C258, AD258&lt;&gt;""), AD258, "")))))</f>
        <v>BT-196(BT-733)-LotsGroup-Language</v>
      </c>
      <c r="AE254" s="90" t="str">
        <f>IF(TMInput!AD254&lt;&gt;"", TMInput!AD254, IF(AND($C254=$C255, AE255&lt;&gt;""), AE255, IF(AND($C254=$C256, AE256&lt;&gt;""), AE256, IF(AND($C254=$C257, AE257&lt;&gt;""), AE257, IF(AND($C254=$C258, AE258&lt;&gt;""), AE258, "")))))</f>
        <v>Language of Unpublished Justification Description of MG-NonPublishedInformation under ND-LotsGroupAwardCriteriaOrderJustificationUnpublish</v>
      </c>
    </row>
    <row r="255">
      <c r="A255" s="85" t="b">
        <f t="shared" si="1"/>
        <v>0</v>
      </c>
      <c r="B255" s="90" t="str">
        <f>IF(AND(TMInput!A255="",$C255&lt;&gt;""),B254,TMInput!A255)</f>
        <v>ND-LotsGroupAwardCriteriaOrderJustificationUnpublish.rml.ttl</v>
      </c>
      <c r="C255" s="90" t="str">
        <f>TMInput!B255</f>
        <v>tedm:MG-NonPublishedInformation-ND-LotsGroupAwardCriteriaOrderJustificationUnpublish</v>
      </c>
      <c r="D255" s="85" t="str">
        <f>IF(TMInput!C255&lt;&gt;"", TMInput!C255, IF(AND($C255=$C256, D256&lt;&gt;""), D256, IF(AND($C255=$C257, D257&lt;&gt;""), D257, IF(AND($C255=$C258, D258&lt;&gt;""), D258, IF(AND($C255=$C259, D259&lt;&gt;""), D259, "")))))</f>
        <v/>
      </c>
      <c r="E255" s="90" t="str">
        <f>IF(TMInput!D255&lt;&gt;"",TMInput!D255,IF(AND($C255=$C256, E256&lt;&gt;""),E256, IF(AND($C255=$C257, E257&lt;&gt;""), E257,"")))</f>
        <v/>
      </c>
      <c r="F255" s="90" t="str">
        <f>IF(TMInput!E255&lt;&gt;"",TMInput!E255,IF(AND($C255=$C256, F256&lt;&gt;""),F256, IF(AND($C255=$C257, F257&lt;&gt;""), F257,"")))</f>
        <v/>
      </c>
      <c r="G255" s="85" t="str">
        <f>IF(TMInput!F255&lt;&gt;"",TMInput!F255,IF(AND($C255=$C256, G256&lt;&gt;""),G256, IF(AND($C255=$C257, G257&lt;&gt;""), G257,"")))</f>
        <v/>
      </c>
      <c r="H255" s="87" t="str">
        <f>TMInput!G255</f>
        <v>1.4</v>
      </c>
      <c r="I255" s="87" t="str">
        <f>TMInput!H255</f>
        <v/>
      </c>
      <c r="J255" s="90" t="str">
        <f>IF(TMInput!$A255="",J254,TMInput!I255)</f>
        <v/>
      </c>
      <c r="K255" s="85" t="str">
        <f>IF(TMInput!J255&lt;&gt;"",TMInput!J255,IF(AND($C255=$C256, K256&lt;&gt;""),K256, IF(AND($C255=$C257, K257&lt;&gt;""), K257,"")))</f>
        <v/>
      </c>
      <c r="L255" s="85" t="str">
        <f>IF(TMInput!K255&lt;&gt;"",TMInput!K255,IF(AND($C255=$C256, L256&lt;&gt;""),L256, IF(AND($C255=$C257, L257&lt;&gt;""), L257,"")))</f>
        <v/>
      </c>
      <c r="M255" s="90" t="str">
        <f>IF(TMInput!L255&lt;&gt;"",TMInput!L255,IF(AND($C255=$C256, M256&lt;&gt;""),M256, IF(AND($C255=$C257, M257&lt;&gt;""), M257,"")))</f>
        <v/>
      </c>
      <c r="N255" s="90" t="str">
        <f>IF(TMInput!M255&lt;&gt;"",TMInput!M255,IF(AND($C255=$C256, N256&lt;&gt;""),N256, IF(AND($C255=$C257, N257&lt;&gt;""), N257,"")))</f>
        <v/>
      </c>
      <c r="O255" s="90" t="str">
        <f>IF(TMInput!N255&lt;&gt;"",TMInput!N255,IF(AND($C255=$C256, O256&lt;&gt;""),O256, IF(AND($C255=$C257, O257&lt;&gt;""), O257,"")))</f>
        <v/>
      </c>
      <c r="P255" s="85" t="str">
        <f>IF(TMInput!O255&lt;&gt;"",TMInput!O255,IF(AND($C255=$C256, P256&lt;&gt;""),P256, IF(AND($C255=$C257, P257&lt;&gt;""), P257,"")))</f>
        <v/>
      </c>
      <c r="Q255" s="90" t="str">
        <f>IF(TMInput!P255&lt;&gt;"",TMInput!P255,IF(AND($C255=$C256, Q256&lt;&gt;""),Q256, IF(AND($C255=$C257, Q257&lt;&gt;""), Q257,"")))</f>
        <v/>
      </c>
      <c r="R255" s="90" t="str">
        <f>IF(TMInput!Q255&lt;&gt;"", TMInput!Q255, IF(AND(OR($C255&amp;$H255=$C256&amp;$H256, $C255&amp;$I255=$C256&amp;$I256), R256&lt;&gt;""), R256, IF(AND(OR($C255&amp;$H255=$C257&amp;$H257, $C255&amp;$I255=$C257&amp;$I257), R257&lt;&gt;""), R257, IF(AND(OR($C255&amp;$H255=$C258&amp;$H258, $C255&amp;$I255=$C258&amp;$I258), R258&lt;&gt;""), R258, IF(AND(OR($C255&amp;$H255=$C259&amp;$H259, $C255&amp;$I255=$C259&amp;$I259), R259&lt;&gt;""), R259, "")))))</f>
        <v/>
      </c>
      <c r="S255" s="90" t="str">
        <f>IF(TMInput!R255&lt;&gt;"", TMInput!R255, IF(AND(OR($C255&amp;$H255=$C256&amp;$H256, $C255&amp;$I255=$C256&amp;$I256), S256&lt;&gt;""), S256, IF(AND(OR($C255&amp;$H255=$C257&amp;$H257, $C255&amp;$I255=$C257&amp;$I257), S257&lt;&gt;""), S257, IF(AND(OR($C255&amp;$H255=$C258&amp;$H258, $C255&amp;$I255=$C258&amp;$I258), S258&lt;&gt;""), S258, IF(AND(OR($C255&amp;$H255=$C259&amp;$H259, $C255&amp;$I255=$C259&amp;$I259), S259&lt;&gt;""), S259, "")))))</f>
        <v/>
      </c>
      <c r="T255" s="90" t="str">
        <f>IF(TMInput!S255&lt;&gt;"", TMInput!S255, IF(AND(OR($C255&amp;$H255=$C256&amp;$H256, $C255&amp;$I255=$C256&amp;$I256), T256&lt;&gt;""), T256, IF(AND(OR($C255&amp;$H255=$C257&amp;$H257, $C255&amp;$I255=$C257&amp;$I257), T257&lt;&gt;""), T257, IF(AND(OR($C255&amp;$H255=$C258&amp;$H258, $C255&amp;$I255=$C258&amp;$I258), T258&lt;&gt;""), T258, IF(AND(OR($C255&amp;$H255=$C259&amp;$H259, $C255&amp;$I255=$C259&amp;$I259), T259&lt;&gt;""), T259, "")))))</f>
        <v/>
      </c>
      <c r="U255" s="90" t="str">
        <f>IF(TMInput!T255&lt;&gt;"", TMInput!T255, IF(AND($C255=$C256, U256&lt;&gt;""), U256, IF(AND($C255=$C257, U257&lt;&gt;""), U257, IF(AND($C255=$C258, U258&lt;&gt;""), U258, IF(AND($C255=$C259, U259&lt;&gt;""), U259, "")))))</f>
        <v/>
      </c>
      <c r="V255" s="90" t="str">
        <f>IF(TMInput!U255&lt;&gt;"", TMInput!U255, IF(AND($C255=$C256, V256&lt;&gt;""), V256, IF(AND($C255=$C257, V257&lt;&gt;""), V257, IF(AND($C255=$C258, V258&lt;&gt;""), V258, IF(AND($C255=$C259, V259&lt;&gt;""), V259, "")))))</f>
        <v>BT-197(BT-733)-LotsGroup</v>
      </c>
      <c r="W255" s="90" t="str">
        <f>IF(TMInput!V255&lt;&gt;"", TMInput!V255, IF(AND($C255=$C256, W256&lt;&gt;""), W256, IF(AND($C255=$C257, W257&lt;&gt;""), W257, IF(AND($C255=$C258, W258&lt;&gt;""), W258, IF(AND($C255=$C259, W259&lt;&gt;""), W259, "")))))</f>
        <v>In BT-197(BT-733)-LotsGroup, Unpublished Justification Code, we link to the at-voc:non-publication-justification controlled list</v>
      </c>
      <c r="X255" s="90" t="str">
        <f>IF(TMInput!W255&lt;&gt;"", TMInput!W255, IF(AND($C255=$C256, X256&lt;&gt;""), X256, IF(AND($C255=$C257, X257&lt;&gt;""), X257, IF(AND($C255=$C258, X258&lt;&gt;""), X258, IF(AND($C255=$C259, X259&lt;&gt;""), X259, "")))))</f>
        <v>BT-198(BT-733)-LotsGroup</v>
      </c>
      <c r="Y255" s="90" t="str">
        <f>IF(TMInput!X255&lt;&gt;"", TMInput!X255, IF(AND($C255=$C256, Y256&lt;&gt;""), Y256, IF(AND($C255=$C257, Y257&lt;&gt;""), Y257, IF(AND($C255=$C258, Y258&lt;&gt;""), Y258, IF(AND($C255=$C259, Y259&lt;&gt;""), Y259, "")))))</f>
        <v>Unpublished Accessibility Date (Unpublished Access Date below SDK 1.6)</v>
      </c>
      <c r="Z255" s="90" t="str">
        <f>IF(TMInput!Y255&lt;&gt;"", TMInput!Y255, IF(AND($C255=$C256, Z256&lt;&gt;""), Z256, IF(AND($C255=$C257, Z257&lt;&gt;""), Z257, IF(AND($C255=$C258, Z258&lt;&gt;""), Z258, IF(AND($C255=$C259, Z259&lt;&gt;""), Z259, "")))))</f>
        <v>tedm:MG-langString-hasConfidentialityJustification--NonPublishedInformation-ND-LotsGroupAwardCriteriaOrderJustificationUnpublish</v>
      </c>
      <c r="AA255" s="90" t="str">
        <f>IF(TMInput!Z255&lt;&gt;"", TMInput!Z255, IF(AND($C255=$C256, AA256&lt;&gt;""), AA256, IF(AND($C255=$C257, AA257&lt;&gt;""), AA257, IF(AND($C255=$C258, AA258&lt;&gt;""), AA258, IF(AND($C255=$C259, AA259&lt;&gt;""), AA259, "")))))</f>
        <v/>
      </c>
      <c r="AB255" s="90" t="str">
        <f>IF(TMInput!AA255&lt;&gt;"", TMInput!AA255, IF(AND($C255=$C256, AB256&lt;&gt;""), AB256, IF(AND($C255=$C257, AB257&lt;&gt;""), AB257, IF(AND($C255=$C258, AB258&lt;&gt;""), AB258, IF(AND($C255=$C259, AB259&lt;&gt;""), AB259, "")))))</f>
        <v/>
      </c>
      <c r="AC255" s="90" t="str">
        <f>IF(TMInput!AB255&lt;&gt;"", TMInput!AB255, IF(AND($C255=$C256, AC256&lt;&gt;""), AC256, IF(AND($C255=$C257, AC257&lt;&gt;""), AC257, IF(AND($C255=$C258, AC258&lt;&gt;""), AC258, IF(AND($C255=$C259, AC259&lt;&gt;""), AC259, "")))))</f>
        <v/>
      </c>
      <c r="AD255" s="90" t="str">
        <f>IF(TMInput!AC255&lt;&gt;"", TMInput!AC255, IF(AND($C255=$C256, AD256&lt;&gt;""), AD256, IF(AND($C255=$C257, AD257&lt;&gt;""), AD257, IF(AND($C255=$C258, AD258&lt;&gt;""), AD258, IF(AND($C255=$C259, AD259&lt;&gt;""), AD259, "")))))</f>
        <v/>
      </c>
      <c r="AE255" s="90" t="str">
        <f>IF(TMInput!AD255&lt;&gt;"", TMInput!AD255, IF(AND($C255=$C256, AE256&lt;&gt;""), AE256, IF(AND($C255=$C257, AE257&lt;&gt;""), AE257, IF(AND($C255=$C258, AE258&lt;&gt;""), AE258, IF(AND($C255=$C259, AE259&lt;&gt;""), AE259, "")))))</f>
        <v/>
      </c>
    </row>
    <row r="256">
      <c r="A256" s="85" t="b">
        <f t="shared" si="1"/>
        <v>0</v>
      </c>
      <c r="B256" s="90" t="str">
        <f>IF(AND(TMInput!A256="",$C256&lt;&gt;""),B255,TMInput!A256)</f>
        <v>ND-LotsGroupAwardCriteriaOrderJustificationUnpublish.rml.ttl</v>
      </c>
      <c r="C256" s="90" t="str">
        <f>TMInput!B256</f>
        <v>tedm:MG-NonPublishedInformation-ND-LotsGroupAwardCriteriaOrderJustificationUnpublish</v>
      </c>
      <c r="D256" s="85" t="str">
        <f>IF(TMInput!C256&lt;&gt;"", TMInput!C256, IF(AND($C256=$C257, D257&lt;&gt;""), D257, IF(AND($C256=$C258, D258&lt;&gt;""), D258, IF(AND($C256=$C259, D259&lt;&gt;""), D259, IF(AND($C256=$C260, D260&lt;&gt;""), D260, "")))))</f>
        <v/>
      </c>
      <c r="E256" s="90" t="str">
        <f>IF(TMInput!D256&lt;&gt;"",TMInput!D256,IF(AND($C256=$C257, E257&lt;&gt;""),E257, IF(AND($C256=$C258, E258&lt;&gt;""), E258,"")))</f>
        <v/>
      </c>
      <c r="F256" s="90" t="str">
        <f>IF(TMInput!E256&lt;&gt;"",TMInput!E256,IF(AND($C256=$C257, F257&lt;&gt;""),F257, IF(AND($C256=$C258, F258&lt;&gt;""), F258,"")))</f>
        <v/>
      </c>
      <c r="G256" s="85" t="str">
        <f>IF(TMInput!F256&lt;&gt;"",TMInput!F256,IF(AND($C256=$C257, G257&lt;&gt;""),G257, IF(AND($C256=$C258, G258&lt;&gt;""), G258,"")))</f>
        <v/>
      </c>
      <c r="H256" s="87" t="str">
        <f>TMInput!G256</f>
        <v>1.4</v>
      </c>
      <c r="I256" s="87" t="str">
        <f>TMInput!H256</f>
        <v>1.5</v>
      </c>
      <c r="J256" s="90" t="str">
        <f>IF(TMInput!$A256="",J255,TMInput!I256)</f>
        <v/>
      </c>
      <c r="K256" s="85" t="str">
        <f>IF(TMInput!J256&lt;&gt;"",TMInput!J256,IF(AND($C256=$C257, K257&lt;&gt;""),K257, IF(AND($C256=$C258, K258&lt;&gt;""), K258,"")))</f>
        <v/>
      </c>
      <c r="L256" s="85" t="str">
        <f>IF(TMInput!K256&lt;&gt;"",TMInput!K256,IF(AND($C256=$C257, L257&lt;&gt;""),L257, IF(AND($C256=$C258, L258&lt;&gt;""), L258,"")))</f>
        <v/>
      </c>
      <c r="M256" s="90" t="str">
        <f>IF(TMInput!L256&lt;&gt;"",TMInput!L256,IF(AND($C256=$C257, M257&lt;&gt;""),M257, IF(AND($C256=$C258, M258&lt;&gt;""), M258,"")))</f>
        <v/>
      </c>
      <c r="N256" s="90" t="str">
        <f>IF(TMInput!M256&lt;&gt;"",TMInput!M256,IF(AND($C256=$C257, N257&lt;&gt;""),N257, IF(AND($C256=$C258, N258&lt;&gt;""), N258,"")))</f>
        <v/>
      </c>
      <c r="O256" s="90" t="str">
        <f>IF(TMInput!N256&lt;&gt;"",TMInput!N256,IF(AND($C256=$C257, O257&lt;&gt;""),O257, IF(AND($C256=$C258, O258&lt;&gt;""), O258,"")))</f>
        <v/>
      </c>
      <c r="P256" s="85" t="str">
        <f>IF(TMInput!O256&lt;&gt;"",TMInput!O256,IF(AND($C256=$C257, P257&lt;&gt;""),P257, IF(AND($C256=$C258, P258&lt;&gt;""), P258,"")))</f>
        <v/>
      </c>
      <c r="Q256" s="90" t="str">
        <f>IF(TMInput!P256&lt;&gt;"",TMInput!P256,IF(AND($C256=$C257, Q257&lt;&gt;""),Q257, IF(AND($C256=$C258, Q258&lt;&gt;""), Q258,"")))</f>
        <v/>
      </c>
      <c r="R256" s="90" t="str">
        <f>IF(TMInput!Q256&lt;&gt;"", TMInput!Q256, IF(AND(OR($C256&amp;$H256=$C257&amp;$H257, $C256&amp;$I256=$C257&amp;$I257), R257&lt;&gt;""), R257, IF(AND(OR($C256&amp;$H256=$C258&amp;$H258, $C256&amp;$I256=$C258&amp;$I258), R258&lt;&gt;""), R258, IF(AND(OR($C256&amp;$H256=$C259&amp;$H259, $C256&amp;$I256=$C259&amp;$I259), R259&lt;&gt;""), R259, IF(AND(OR($C256&amp;$H256=$C260&amp;$H260, $C256&amp;$I256=$C260&amp;$I260), R260&lt;&gt;""), R260, "")))))</f>
        <v/>
      </c>
      <c r="S256" s="90" t="str">
        <f>IF(TMInput!R256&lt;&gt;"", TMInput!R256, IF(AND(OR($C256&amp;$H256=$C257&amp;$H257, $C256&amp;$I256=$C257&amp;$I257), S257&lt;&gt;""), S257, IF(AND(OR($C256&amp;$H256=$C258&amp;$H258, $C256&amp;$I256=$C258&amp;$I258), S258&lt;&gt;""), S258, IF(AND(OR($C256&amp;$H256=$C259&amp;$H259, $C256&amp;$I256=$C259&amp;$I259), S259&lt;&gt;""), S259, IF(AND(OR($C256&amp;$H256=$C260&amp;$H260, $C256&amp;$I256=$C260&amp;$I260), S260&lt;&gt;""), S260, "")))))</f>
        <v/>
      </c>
      <c r="T256" s="90" t="str">
        <f>IF(TMInput!S256&lt;&gt;"", TMInput!S256, IF(AND(OR($C256&amp;$H256=$C257&amp;$H257, $C256&amp;$I256=$C257&amp;$I257), T257&lt;&gt;""), T257, IF(AND(OR($C256&amp;$H256=$C258&amp;$H258, $C256&amp;$I256=$C258&amp;$I258), T258&lt;&gt;""), T258, IF(AND(OR($C256&amp;$H256=$C259&amp;$H259, $C256&amp;$I256=$C259&amp;$I259), T259&lt;&gt;""), T259, IF(AND(OR($C256&amp;$H256=$C260&amp;$H260, $C256&amp;$I256=$C260&amp;$I260), T260&lt;&gt;""), T260, "")))))</f>
        <v/>
      </c>
      <c r="U256" s="90" t="str">
        <f>IF(TMInput!T256&lt;&gt;"", TMInput!T256, IF(AND($C256=$C257, U257&lt;&gt;""), U257, IF(AND($C256=$C258, U258&lt;&gt;""), U258, IF(AND($C256=$C259, U259&lt;&gt;""), U259, IF(AND($C256=$C260, U260&lt;&gt;""), U260, "")))))</f>
        <v/>
      </c>
      <c r="V256" s="90" t="str">
        <f>IF(TMInput!U256&lt;&gt;"", TMInput!U256, IF(AND($C256=$C257, V257&lt;&gt;""), V257, IF(AND($C256=$C258, V258&lt;&gt;""), V258, IF(AND($C256=$C259, V259&lt;&gt;""), V259, IF(AND($C256=$C260, V260&lt;&gt;""), V260, "")))))</f>
        <v/>
      </c>
      <c r="W256" s="90" t="str">
        <f>IF(TMInput!V256&lt;&gt;"", TMInput!V256, IF(AND($C256=$C257, W257&lt;&gt;""), W257, IF(AND($C256=$C258, W258&lt;&gt;""), W258, IF(AND($C256=$C259, W259&lt;&gt;""), W259, IF(AND($C256=$C260, W260&lt;&gt;""), W260, "")))))</f>
        <v/>
      </c>
      <c r="X256" s="90" t="str">
        <f>IF(TMInput!W256&lt;&gt;"", TMInput!W256, IF(AND($C256=$C257, X257&lt;&gt;""), X257, IF(AND($C256=$C258, X258&lt;&gt;""), X258, IF(AND($C256=$C259, X259&lt;&gt;""), X259, IF(AND($C256=$C260, X260&lt;&gt;""), X260, "")))))</f>
        <v>BT-198(BT-733)-LotsGroup</v>
      </c>
      <c r="Y256" s="90" t="str">
        <f>IF(TMInput!X256&lt;&gt;"", TMInput!X256, IF(AND($C256=$C257, Y257&lt;&gt;""), Y257, IF(AND($C256=$C258, Y258&lt;&gt;""), Y258, IF(AND($C256=$C259, Y259&lt;&gt;""), Y259, IF(AND($C256=$C260, Y260&lt;&gt;""), Y260, "")))))</f>
        <v>Unpublished Accessibility Date (Unpublished Access Date below SDK 1.6)</v>
      </c>
      <c r="Z256" s="90" t="str">
        <f>IF(TMInput!Y256&lt;&gt;"", TMInput!Y256, IF(AND($C256=$C257, Z257&lt;&gt;""), Z257, IF(AND($C256=$C258, Z258&lt;&gt;""), Z258, IF(AND($C256=$C259, Z259&lt;&gt;""), Z259, IF(AND($C256=$C260, Z260&lt;&gt;""), Z260, "")))))</f>
        <v>tedm:MG-langString-hasConfidentialityJustification--NonPublishedInformation-ND-LotsGroupAwardCriteriaOrderJustificationUnpublish</v>
      </c>
      <c r="AA256" s="90" t="str">
        <f>IF(TMInput!Z256&lt;&gt;"", TMInput!Z256, IF(AND($C256=$C257, AA257&lt;&gt;""), AA257, IF(AND($C256=$C258, AA258&lt;&gt;""), AA258, IF(AND($C256=$C259, AA259&lt;&gt;""), AA259, IF(AND($C256=$C260, AA260&lt;&gt;""), AA260, "")))))</f>
        <v/>
      </c>
      <c r="AB256" s="90" t="str">
        <f>IF(TMInput!AA256&lt;&gt;"", TMInput!AA256, IF(AND($C256=$C257, AB257&lt;&gt;""), AB257, IF(AND($C256=$C258, AB258&lt;&gt;""), AB258, IF(AND($C256=$C259, AB259&lt;&gt;""), AB259, IF(AND($C256=$C260, AB260&lt;&gt;""), AB260, "")))))</f>
        <v/>
      </c>
      <c r="AC256" s="90" t="str">
        <f>IF(TMInput!AB256&lt;&gt;"", TMInput!AB256, IF(AND($C256=$C257, AC257&lt;&gt;""), AC257, IF(AND($C256=$C258, AC258&lt;&gt;""), AC258, IF(AND($C256=$C259, AC259&lt;&gt;""), AC259, IF(AND($C256=$C260, AC260&lt;&gt;""), AC260, "")))))</f>
        <v/>
      </c>
      <c r="AD256" s="90" t="str">
        <f>IF(TMInput!AC256&lt;&gt;"", TMInput!AC256, IF(AND($C256=$C257, AD257&lt;&gt;""), AD257, IF(AND($C256=$C258, AD258&lt;&gt;""), AD258, IF(AND($C256=$C259, AD259&lt;&gt;""), AD259, IF(AND($C256=$C260, AD260&lt;&gt;""), AD260, "")))))</f>
        <v/>
      </c>
      <c r="AE256" s="90" t="str">
        <f>IF(TMInput!AD256&lt;&gt;"", TMInput!AD256, IF(AND($C256=$C257, AE257&lt;&gt;""), AE257, IF(AND($C256=$C258, AE258&lt;&gt;""), AE258, IF(AND($C256=$C259, AE259&lt;&gt;""), AE259, IF(AND($C256=$C260, AE260&lt;&gt;""), AE260, "")))))</f>
        <v/>
      </c>
    </row>
    <row r="257">
      <c r="A257" s="85" t="b">
        <f t="shared" si="1"/>
        <v>0</v>
      </c>
      <c r="B257" s="90" t="str">
        <f>IF(AND(TMInput!A257="",$C257&lt;&gt;""),B256,TMInput!A257)</f>
        <v>ND-LotsGroupAwardCriteriaOrderJustificationUnpublish.rml.ttl</v>
      </c>
      <c r="C257" s="90" t="str">
        <f>TMInput!B257</f>
        <v>tedm:MG-NonPublishedInformation-ND-LotsGroupAwardCriteriaOrderJustificationUnpublish</v>
      </c>
      <c r="D257" s="85" t="str">
        <f>IF(TMInput!C257&lt;&gt;"", TMInput!C257, IF(AND($C257=$C258, D258&lt;&gt;""), D258, IF(AND($C257=$C259, D259&lt;&gt;""), D259, IF(AND($C257=$C260, D260&lt;&gt;""), D260, IF(AND($C257=$C261, D261&lt;&gt;""), D261, "")))))</f>
        <v/>
      </c>
      <c r="E257" s="90" t="str">
        <f>IF(TMInput!D257&lt;&gt;"",TMInput!D257,IF(AND($C257=$C258, E258&lt;&gt;""),E258, IF(AND($C257=$C259, E259&lt;&gt;""), E259,"")))</f>
        <v/>
      </c>
      <c r="F257" s="90" t="str">
        <f>IF(TMInput!E257&lt;&gt;"",TMInput!E257,IF(AND($C257=$C258, F258&lt;&gt;""),F258, IF(AND($C257=$C259, F259&lt;&gt;""), F259,"")))</f>
        <v/>
      </c>
      <c r="G257" s="85" t="str">
        <f>IF(TMInput!F257&lt;&gt;"",TMInput!F257,IF(AND($C257=$C258, G258&lt;&gt;""),G258, IF(AND($C257=$C259, G259&lt;&gt;""), G259,"")))</f>
        <v/>
      </c>
      <c r="H257" s="87" t="str">
        <f>TMInput!G257</f>
        <v>1.6</v>
      </c>
      <c r="I257" s="87" t="str">
        <f>TMInput!H257</f>
        <v/>
      </c>
      <c r="J257" s="90" t="str">
        <f>IF(TMInput!$A257="",J256,TMInput!I257)</f>
        <v/>
      </c>
      <c r="K257" s="85" t="str">
        <f>IF(TMInput!J257&lt;&gt;"",TMInput!J257,IF(AND($C257=$C258, K258&lt;&gt;""),K258, IF(AND($C257=$C259, K259&lt;&gt;""), K259,"")))</f>
        <v/>
      </c>
      <c r="L257" s="85" t="str">
        <f>IF(TMInput!K257&lt;&gt;"",TMInput!K257,IF(AND($C257=$C258, L258&lt;&gt;""),L258, IF(AND($C257=$C259, L259&lt;&gt;""), L259,"")))</f>
        <v/>
      </c>
      <c r="M257" s="90" t="str">
        <f>IF(TMInput!L257&lt;&gt;"",TMInput!L257,IF(AND($C257=$C258, M258&lt;&gt;""),M258, IF(AND($C257=$C259, M259&lt;&gt;""), M259,"")))</f>
        <v/>
      </c>
      <c r="N257" s="90" t="str">
        <f>IF(TMInput!M257&lt;&gt;"",TMInput!M257,IF(AND($C257=$C258, N258&lt;&gt;""),N258, IF(AND($C257=$C259, N259&lt;&gt;""), N259,"")))</f>
        <v/>
      </c>
      <c r="O257" s="90" t="str">
        <f>IF(TMInput!N257&lt;&gt;"",TMInput!N257,IF(AND($C257=$C258, O258&lt;&gt;""),O258, IF(AND($C257=$C259, O259&lt;&gt;""), O259,"")))</f>
        <v/>
      </c>
      <c r="P257" s="85" t="str">
        <f>IF(TMInput!O257&lt;&gt;"",TMInput!O257,IF(AND($C257=$C258, P258&lt;&gt;""),P258, IF(AND($C257=$C259, P259&lt;&gt;""), P259,"")))</f>
        <v/>
      </c>
      <c r="Q257" s="90" t="str">
        <f>IF(TMInput!P257&lt;&gt;"",TMInput!P257,IF(AND($C257=$C258, Q258&lt;&gt;""),Q258, IF(AND($C257=$C259, Q259&lt;&gt;""), Q259,"")))</f>
        <v/>
      </c>
      <c r="R257" s="90" t="str">
        <f>IF(TMInput!Q257&lt;&gt;"", TMInput!Q257, IF(AND(OR($C257&amp;$H257=$C258&amp;$H258, $C257&amp;$I257=$C258&amp;$I258), R258&lt;&gt;""), R258, IF(AND(OR($C257&amp;$H257=$C259&amp;$H259, $C257&amp;$I257=$C259&amp;$I259), R259&lt;&gt;""), R259, IF(AND(OR($C257&amp;$H257=$C260&amp;$H260, $C257&amp;$I257=$C260&amp;$I260), R260&lt;&gt;""), R260, IF(AND(OR($C257&amp;$H257=$C261&amp;$H261, $C257&amp;$I257=$C261&amp;$I261), R261&lt;&gt;""), R261, "")))))</f>
        <v/>
      </c>
      <c r="S257" s="90" t="str">
        <f>IF(TMInput!R257&lt;&gt;"", TMInput!R257, IF(AND(OR($C257&amp;$H257=$C258&amp;$H258, $C257&amp;$I257=$C258&amp;$I258), S258&lt;&gt;""), S258, IF(AND(OR($C257&amp;$H257=$C259&amp;$H259, $C257&amp;$I257=$C259&amp;$I259), S259&lt;&gt;""), S259, IF(AND(OR($C257&amp;$H257=$C260&amp;$H260, $C257&amp;$I257=$C260&amp;$I260), S260&lt;&gt;""), S260, IF(AND(OR($C257&amp;$H257=$C261&amp;$H261, $C257&amp;$I257=$C261&amp;$I261), S261&lt;&gt;""), S261, "")))))</f>
        <v/>
      </c>
      <c r="T257" s="90" t="str">
        <f>IF(TMInput!S257&lt;&gt;"", TMInput!S257, IF(AND(OR($C257&amp;$H257=$C258&amp;$H258, $C257&amp;$I257=$C258&amp;$I258), T258&lt;&gt;""), T258, IF(AND(OR($C257&amp;$H257=$C259&amp;$H259, $C257&amp;$I257=$C259&amp;$I259), T259&lt;&gt;""), T259, IF(AND(OR($C257&amp;$H257=$C260&amp;$H260, $C257&amp;$I257=$C260&amp;$I260), T260&lt;&gt;""), T260, IF(AND(OR($C257&amp;$H257=$C261&amp;$H261, $C257&amp;$I257=$C261&amp;$I261), T261&lt;&gt;""), T261, "")))))</f>
        <v/>
      </c>
      <c r="U257" s="90" t="str">
        <f>IF(TMInput!T257&lt;&gt;"", TMInput!T257, IF(AND($C257=$C258, U258&lt;&gt;""), U258, IF(AND($C257=$C259, U259&lt;&gt;""), U259, IF(AND($C257=$C260, U260&lt;&gt;""), U260, IF(AND($C257=$C261, U261&lt;&gt;""), U261, "")))))</f>
        <v/>
      </c>
      <c r="V257" s="90" t="str">
        <f>IF(TMInput!U257&lt;&gt;"", TMInput!U257, IF(AND($C257=$C258, V258&lt;&gt;""), V258, IF(AND($C257=$C259, V259&lt;&gt;""), V259, IF(AND($C257=$C260, V260&lt;&gt;""), V260, IF(AND($C257=$C261, V261&lt;&gt;""), V261, "")))))</f>
        <v/>
      </c>
      <c r="W257" s="90" t="str">
        <f>IF(TMInput!V257&lt;&gt;"", TMInput!V257, IF(AND($C257=$C258, W258&lt;&gt;""), W258, IF(AND($C257=$C259, W259&lt;&gt;""), W259, IF(AND($C257=$C260, W260&lt;&gt;""), W260, IF(AND($C257=$C261, W261&lt;&gt;""), W261, "")))))</f>
        <v/>
      </c>
      <c r="X257" s="90" t="str">
        <f>IF(TMInput!W257&lt;&gt;"", TMInput!W257, IF(AND($C257=$C258, X258&lt;&gt;""), X258, IF(AND($C257=$C259, X259&lt;&gt;""), X259, IF(AND($C257=$C260, X260&lt;&gt;""), X260, IF(AND($C257=$C261, X261&lt;&gt;""), X261, "")))))</f>
        <v/>
      </c>
      <c r="Y257" s="90" t="str">
        <f>IF(TMInput!X257&lt;&gt;"", TMInput!X257, IF(AND($C257=$C258, Y258&lt;&gt;""), Y258, IF(AND($C257=$C259, Y259&lt;&gt;""), Y259, IF(AND($C257=$C260, Y260&lt;&gt;""), Y260, IF(AND($C257=$C261, Y261&lt;&gt;""), Y261, "")))))</f>
        <v/>
      </c>
      <c r="Z257" s="90" t="str">
        <f>IF(TMInput!Y257&lt;&gt;"", TMInput!Y257, IF(AND($C257=$C258, Z258&lt;&gt;""), Z258, IF(AND($C257=$C259, Z259&lt;&gt;""), Z259, IF(AND($C257=$C260, Z260&lt;&gt;""), Z260, IF(AND($C257=$C261, Z261&lt;&gt;""), Z261, "")))))</f>
        <v>tedm:MG-langString-hasConfidentialityJustification--NonPublishedInformation-ND-LotsGroupAwardCriteriaOrderJustificationUnpublish</v>
      </c>
      <c r="AA257" s="90" t="str">
        <f>IF(TMInput!Z257&lt;&gt;"", TMInput!Z257, IF(AND($C257=$C258, AA258&lt;&gt;""), AA258, IF(AND($C257=$C259, AA259&lt;&gt;""), AA259, IF(AND($C257=$C260, AA260&lt;&gt;""), AA260, IF(AND($C257=$C261, AA261&lt;&gt;""), AA261, "")))))</f>
        <v/>
      </c>
      <c r="AB257" s="90" t="str">
        <f>IF(TMInput!AA257&lt;&gt;"", TMInput!AA257, IF(AND($C257=$C258, AB258&lt;&gt;""), AB258, IF(AND($C257=$C259, AB259&lt;&gt;""), AB259, IF(AND($C257=$C260, AB260&lt;&gt;""), AB260, IF(AND($C257=$C261, AB261&lt;&gt;""), AB261, "")))))</f>
        <v/>
      </c>
      <c r="AC257" s="90" t="str">
        <f>IF(TMInput!AB257&lt;&gt;"", TMInput!AB257, IF(AND($C257=$C258, AC258&lt;&gt;""), AC258, IF(AND($C257=$C259, AC259&lt;&gt;""), AC259, IF(AND($C257=$C260, AC260&lt;&gt;""), AC260, IF(AND($C257=$C261, AC261&lt;&gt;""), AC261, "")))))</f>
        <v/>
      </c>
      <c r="AD257" s="90" t="str">
        <f>IF(TMInput!AC257&lt;&gt;"", TMInput!AC257, IF(AND($C257=$C258, AD258&lt;&gt;""), AD258, IF(AND($C257=$C259, AD259&lt;&gt;""), AD259, IF(AND($C257=$C260, AD260&lt;&gt;""), AD260, IF(AND($C257=$C261, AD261&lt;&gt;""), AD261, "")))))</f>
        <v/>
      </c>
      <c r="AE257" s="90" t="str">
        <f>IF(TMInput!AD257&lt;&gt;"", TMInput!AD257, IF(AND($C257=$C258, AE258&lt;&gt;""), AE258, IF(AND($C257=$C259, AE259&lt;&gt;""), AE259, IF(AND($C257=$C260, AE260&lt;&gt;""), AE260, IF(AND($C257=$C261, AE261&lt;&gt;""), AE261, "")))))</f>
        <v/>
      </c>
    </row>
    <row r="258">
      <c r="A258" s="85" t="b">
        <f t="shared" si="1"/>
        <v>1</v>
      </c>
      <c r="B258" s="90" t="str">
        <f>IF(AND(TMInput!A258="",$C258&lt;&gt;""),B257,TMInput!A258)</f>
        <v>ND-NoticeValueUnpublish.rml.ttl</v>
      </c>
      <c r="C258" s="90" t="str">
        <f>TMInput!B258</f>
        <v>tedm:MG-NonPublishedInformation-ND-NoticeValueUnpublish</v>
      </c>
      <c r="D258" s="85" t="str">
        <f>IF(TMInput!C258&lt;&gt;"", TMInput!C258, IF(AND($C258=$C259, D259&lt;&gt;""), D259, IF(AND($C258=$C260, D260&lt;&gt;""), D260, IF(AND($C258=$C261, D261&lt;&gt;""), D261, IF(AND($C258=$C262, D262&lt;&gt;""), D262, "")))))</f>
        <v>MG-NonPublishedInformation</v>
      </c>
      <c r="E258" s="90" t="str">
        <f>IF(TMInput!D258&lt;&gt;"",TMInput!D258,IF(AND($C258=$C259, E259&lt;&gt;""),E259, IF(AND($C258=$C260, E260&lt;&gt;""), E260,"")))</f>
        <v>ND-NoticeValueUnpublish</v>
      </c>
      <c r="F258" s="90" t="str">
        <f>IF(TMInput!E258&lt;&gt;"",TMInput!E258,IF(AND($C258=$C259, F259&lt;&gt;""),F259, IF(AND($C258=$C260, F260&lt;&gt;""), F260,"")))</f>
        <v>/*/ext:UBLExtensions/ext:UBLExtension/ext:ExtensionContent/efext:EformsExtension/efac:NoticeResult/efac:FieldsPrivacy[efbc:FieldIdentifierCode/text()='not-val']</v>
      </c>
      <c r="G258" s="85" t="str">
        <f>IF(TMInput!F258&lt;&gt;"",TMInput!F258,IF(AND($C258=$C259, G259&lt;&gt;""),G259, IF(AND($C258=$C260, G260&lt;&gt;""), G260,"")))</f>
        <v>efbc:FieldIdentifierCode/text()='not-val'</v>
      </c>
      <c r="H258" s="87" t="str">
        <f>TMInput!G258</f>
        <v/>
      </c>
      <c r="I258" s="87" t="str">
        <f>TMInput!H258</f>
        <v/>
      </c>
      <c r="J258" s="90" t="str">
        <f>IF(TMInput!$A258="",J257,TMInput!I258)</f>
        <v/>
      </c>
      <c r="K258" s="85" t="str">
        <f>IF(TMInput!J258&lt;&gt;"",TMInput!J258,IF(AND($C258=$C259, K259&lt;&gt;""),K259, IF(AND($C258=$C260, K260&lt;&gt;""), K260,"")))</f>
        <v>MG-MonetaryValue-hasTotalAwardedValue-NoticeAwardInformation</v>
      </c>
      <c r="L258" s="85" t="str">
        <f>IF(TMInput!K258&lt;&gt;"",TMInput!K258,IF(AND($C258=$C259, L259&lt;&gt;""),L259, IF(AND($C258=$C260, L260&lt;&gt;""), L260,"")))</f>
        <v>ND-NoticeResult</v>
      </c>
      <c r="M258" s="90" t="str">
        <f>IF(TMInput!L258&lt;&gt;"",TMInput!L258,IF(AND($C258=$C259, M259&lt;&gt;""),M259, IF(AND($C258=$C260, M260&lt;&gt;""), M260,"")))</f>
        <v>ND-NoticeValueUnpublish (concernsMaskedObject)</v>
      </c>
      <c r="N258" s="90" t="str">
        <f>IF(TMInput!M258&lt;&gt;"",TMInput!M258,IF(AND($C258=$C259, N259&lt;&gt;""),N259, IF(AND($C258=$C260, N260&lt;&gt;""), N260,"")))</f>
        <v>Connection from NonPublishedInformation to MonetaryValue under MG-MonetaryValue-hasTotalAwardedValue-NoticeAwardInformation_ND-NoticeResult</v>
      </c>
      <c r="O258" s="90" t="str">
        <f>IF(TMInput!N258&lt;&gt;"",TMInput!N258,IF(AND($C258=$C259, O259&lt;&gt;""),O259, IF(AND($C258=$C260, O260&lt;&gt;""), O260,"")))</f>
        <v>tedm:MG-MonetaryValue-hasTotalAwardedValue-NoticeAwardInformation_ND-NoticeResult</v>
      </c>
      <c r="P258" s="85" t="str">
        <f>IF(TMInput!O258&lt;&gt;"",TMInput!O258,IF(AND($C258=$C259, P259&lt;&gt;""),P259, IF(AND($C258=$C260, P260&lt;&gt;""), P260,"")))</f>
        <v>efac:FieldsPrivacy</v>
      </c>
      <c r="Q258" s="90" t="str">
        <f>IF(TMInput!P258&lt;&gt;"",TMInput!P258,IF(AND($C258=$C259, Q259&lt;&gt;""),Q259, IF(AND($C258=$C260, Q260&lt;&gt;""), Q260,"")))</f>
        <v>..</v>
      </c>
      <c r="R258" s="90" t="str">
        <f>IF(TMInput!Q258&lt;&gt;"", TMInput!Q258, IF(AND(OR($C258&amp;$H258=$C259&amp;$H259, $C258&amp;$I258=$C259&amp;$I259), R259&lt;&gt;""), R259, IF(AND(OR($C258&amp;$H258=$C260&amp;$H260, $C258&amp;$I258=$C260&amp;$I260), R260&lt;&gt;""), R260, IF(AND(OR($C258&amp;$H258=$C261&amp;$H261, $C258&amp;$I258=$C261&amp;$I261), R261&lt;&gt;""), R261, IF(AND(OR($C258&amp;$H258=$C262&amp;$H262, $C258&amp;$I258=$C262&amp;$I262), R262&lt;&gt;""), R262, "")))))</f>
        <v>BT-195(BT-161)-NoticeResult</v>
      </c>
      <c r="S258" s="90" t="str">
        <f>IF(TMInput!R258&lt;&gt;"", TMInput!R258, IF(AND(OR($C258&amp;$H258=$C259&amp;$H259, $C258&amp;$I258=$C259&amp;$I259), S259&lt;&gt;""), S259, IF(AND(OR($C258&amp;$H258=$C260&amp;$H260, $C258&amp;$I258=$C260&amp;$I260), S260&lt;&gt;""), S260, IF(AND(OR($C258&amp;$H258=$C261&amp;$H261, $C258&amp;$I258=$C261&amp;$I261), S261&lt;&gt;""), S261, IF(AND(OR($C258&amp;$H258=$C262&amp;$H262, $C258&amp;$I258=$C262&amp;$I262), S262&lt;&gt;""), S262, "")))))</f>
        <v>The field BT-195(BT-161)-NoticeResult, Unpublished Identifier, specifies information to generate the URI of the masked property</v>
      </c>
      <c r="T258" s="90" t="str">
        <f>IF(TMInput!S258&lt;&gt;"", TMInput!S258, IF(AND(OR($C258&amp;$H258=$C259&amp;$H259, $C258&amp;$I258=$C259&amp;$I259), T259&lt;&gt;""), T259, IF(AND(OR($C258&amp;$H258=$C260&amp;$H260, $C258&amp;$I258=$C260&amp;$I260), T260&lt;&gt;""), T260, IF(AND(OR($C258&amp;$H258=$C261&amp;$H261, $C258&amp;$I258=$C261&amp;$I261), T261&lt;&gt;""), T261, IF(AND(OR($C258&amp;$H258=$C262&amp;$H262, $C258&amp;$I258=$C262&amp;$I262), T262&lt;&gt;""), T262, "")))))</f>
        <v>efbc:FieldIdentifierCode/text() = 'not-val'</v>
      </c>
      <c r="U258" s="92" t="str">
        <f>IF(TMInput!T258&lt;&gt;"", TMInput!T258, IF(AND($C258=$C259, U259&lt;&gt;""), U259, IF(AND($C258=$C260, U260&lt;&gt;""), U260, IF(AND($C258=$C261, U261&lt;&gt;""), U261, IF(AND($C258=$C262, U262&lt;&gt;""), U262, "")))))</f>
        <v>http://data.europa.eu/a4g/ontology#hasAmountValue</v>
      </c>
      <c r="V258" s="90" t="str">
        <f>IF(TMInput!U258&lt;&gt;"", TMInput!U258, IF(AND($C258=$C259, V259&lt;&gt;""), V259, IF(AND($C258=$C260, V260&lt;&gt;""), V260, IF(AND($C258=$C261, V261&lt;&gt;""), V261, IF(AND($C258=$C262, V262&lt;&gt;""), V262, "")))))</f>
        <v>BT-197(BT-161)-NoticeResult</v>
      </c>
      <c r="W258" s="90" t="str">
        <f>IF(TMInput!V258&lt;&gt;"", TMInput!V258, IF(AND($C258=$C259, W259&lt;&gt;""), W259, IF(AND($C258=$C260, W260&lt;&gt;""), W260, IF(AND($C258=$C261, W261&lt;&gt;""), W261, IF(AND($C258=$C262, W262&lt;&gt;""), W262, "")))))</f>
        <v>In BT-197(BT-161)-NoticeResult, Unpublished Justification Code, we link to the at-voc:non-publication-justification controlled list</v>
      </c>
      <c r="X258" s="90" t="str">
        <f>IF(TMInput!W258&lt;&gt;"", TMInput!W258, IF(AND($C258=$C259, X259&lt;&gt;""), X259, IF(AND($C258=$C260, X260&lt;&gt;""), X260, IF(AND($C258=$C261, X261&lt;&gt;""), X261, IF(AND($C258=$C262, X262&lt;&gt;""), X262, "")))))</f>
        <v>BT-198(BT-161)-NoticeResult</v>
      </c>
      <c r="Y258" s="90" t="str">
        <f>IF(TMInput!X258&lt;&gt;"", TMInput!X258, IF(AND($C258=$C259, Y259&lt;&gt;""), Y259, IF(AND($C258=$C260, Y260&lt;&gt;""), Y260, IF(AND($C258=$C261, Y261&lt;&gt;""), Y261, IF(AND($C258=$C262, Y262&lt;&gt;""), Y262, "")))))</f>
        <v>Unpublished Accessibility Date (Unpublished Access Date below SDK 1.6)</v>
      </c>
      <c r="Z258" s="90" t="str">
        <f>IF(TMInput!Y258&lt;&gt;"", TMInput!Y258, IF(AND($C258=$C259, Z259&lt;&gt;""), Z259, IF(AND($C258=$C260, Z260&lt;&gt;""), Z260, IF(AND($C258=$C261, Z261&lt;&gt;""), Z261, IF(AND($C258=$C262, Z262&lt;&gt;""), Z262, "")))))</f>
        <v>tedm:MG-langString-hasConfidentialityJustification--NonPublishedInformation-ND-NoticeValueUnpublish</v>
      </c>
      <c r="AA258" s="90" t="str">
        <f>IF(TMInput!Z258&lt;&gt;"", TMInput!Z258, IF(AND($C258=$C259, AA259&lt;&gt;""), AA259, IF(AND($C258=$C260, AA260&lt;&gt;""), AA260, IF(AND($C258=$C261, AA261&lt;&gt;""), AA261, IF(AND($C258=$C262, AA262&lt;&gt;""), AA262, "")))))</f>
        <v>/*/ext:UBLExtensions/ext:UBLExtension/ext:ExtensionContent/efext:EformsExtension/efac:NoticeResult/efac:FieldsPrivacy[efbc:FieldIdentifierCode/text()='not-val']/efbc:ReasonDescription</v>
      </c>
      <c r="AB258" s="90" t="str">
        <f>IF(TMInput!AA258&lt;&gt;"", TMInput!AA258, IF(AND($C258=$C259, AB259&lt;&gt;""), AB259, IF(AND($C258=$C260, AB260&lt;&gt;""), AB260, IF(AND($C258=$C261, AB261&lt;&gt;""), AB261, IF(AND($C258=$C262, AB262&lt;&gt;""), AB262, "")))))</f>
        <v>BT-196(BT-161)-NoticeResult</v>
      </c>
      <c r="AC258" s="90" t="str">
        <f>IF(TMInput!AB258&lt;&gt;"", TMInput!AB258, IF(AND($C258=$C259, AC259&lt;&gt;""), AC259, IF(AND($C258=$C260, AC260&lt;&gt;""), AC260, IF(AND($C258=$C261, AC261&lt;&gt;""), AC261, IF(AND($C258=$C262, AC262&lt;&gt;""), AC262, "")))))</f>
        <v>Unpublished Justification Description of MG-NonPublishedInformation under ND-NoticeValueUnpublish</v>
      </c>
      <c r="AD258" s="90" t="str">
        <f>IF(TMInput!AC258&lt;&gt;"", TMInput!AC258, IF(AND($C258=$C259, AD259&lt;&gt;""), AD259, IF(AND($C258=$C260, AD260&lt;&gt;""), AD260, IF(AND($C258=$C261, AD261&lt;&gt;""), AD261, IF(AND($C258=$C262, AD262&lt;&gt;""), AD262, "")))))</f>
        <v>BT-196(BT-161)-NoticeResult-Language</v>
      </c>
      <c r="AE258" s="90" t="str">
        <f>IF(TMInput!AD258&lt;&gt;"", TMInput!AD258, IF(AND($C258=$C259, AE259&lt;&gt;""), AE259, IF(AND($C258=$C260, AE260&lt;&gt;""), AE260, IF(AND($C258=$C261, AE261&lt;&gt;""), AE261, IF(AND($C258=$C262, AE262&lt;&gt;""), AE262, "")))))</f>
        <v>Language of Unpublished Justification Description of MG-NonPublishedInformation under ND-NoticeValueUnpublish</v>
      </c>
    </row>
    <row r="259">
      <c r="A259" s="85" t="b">
        <f t="shared" si="1"/>
        <v>0</v>
      </c>
      <c r="B259" s="90" t="str">
        <f>IF(AND(TMInput!A259="",$C259&lt;&gt;""),B258,TMInput!A259)</f>
        <v>ND-NoticeValueUnpublish.rml.ttl</v>
      </c>
      <c r="C259" s="90" t="str">
        <f>TMInput!B259</f>
        <v>tedm:MG-NonPublishedInformation-ND-NoticeValueUnpublish</v>
      </c>
      <c r="D259" s="85" t="str">
        <f>IF(TMInput!C259&lt;&gt;"", TMInput!C259, IF(AND($C259=$C260, D260&lt;&gt;""), D260, IF(AND($C259=$C261, D261&lt;&gt;""), D261, IF(AND($C259=$C262, D262&lt;&gt;""), D262, IF(AND($C259=$C263, D263&lt;&gt;""), D263, "")))))</f>
        <v>MG-NonPublishedInformation</v>
      </c>
      <c r="E259" s="90" t="str">
        <f>IF(TMInput!D259&lt;&gt;"",TMInput!D259,IF(AND($C259=$C260, E260&lt;&gt;""),E260, IF(AND($C259=$C261, E261&lt;&gt;""), E261,"")))</f>
        <v/>
      </c>
      <c r="F259" s="90" t="str">
        <f>IF(TMInput!E259&lt;&gt;"",TMInput!E259,IF(AND($C259=$C260, F260&lt;&gt;""),F260, IF(AND($C259=$C261, F261&lt;&gt;""), F261,"")))</f>
        <v/>
      </c>
      <c r="G259" s="85" t="str">
        <f>IF(TMInput!F259&lt;&gt;"",TMInput!F259,IF(AND($C259=$C260, G260&lt;&gt;""),G260, IF(AND($C259=$C261, G261&lt;&gt;""), G261,"")))</f>
        <v/>
      </c>
      <c r="H259" s="87" t="str">
        <f>TMInput!G259</f>
        <v/>
      </c>
      <c r="I259" s="87" t="str">
        <f>TMInput!H259</f>
        <v/>
      </c>
      <c r="J259" s="90" t="str">
        <f>IF(TMInput!$A259="",J258,TMInput!I259)</f>
        <v/>
      </c>
      <c r="K259" s="85" t="str">
        <f>IF(TMInput!J259&lt;&gt;"",TMInput!J259,IF(AND($C259=$C260, K260&lt;&gt;""),K260, IF(AND($C259=$C261, K261&lt;&gt;""), K261,"")))</f>
        <v>MG-MonetaryValue-hasTotalAwardedValue-NoticeAwardInformation</v>
      </c>
      <c r="L259" s="85" t="str">
        <f>IF(TMInput!K259&lt;&gt;"",TMInput!K259,IF(AND($C259=$C260, L260&lt;&gt;""),L260, IF(AND($C259=$C261, L261&lt;&gt;""), L261,"")))</f>
        <v>ND-NoticeResult</v>
      </c>
      <c r="M259" s="90" t="str">
        <f>IF(TMInput!L259&lt;&gt;"",TMInput!L259,IF(AND($C259=$C260, M260&lt;&gt;""),M260, IF(AND($C259=$C261, M261&lt;&gt;""), M261,"")))</f>
        <v>ND-NoticeValueUnpublish (concernsMaskedObject)</v>
      </c>
      <c r="N259" s="90" t="str">
        <f>IF(TMInput!M259&lt;&gt;"",TMInput!M259,IF(AND($C259=$C260, N260&lt;&gt;""),N260, IF(AND($C259=$C261, N261&lt;&gt;""), N261,"")))</f>
        <v>Connection from NonPublishedInformation to MonetaryValue under MG-MonetaryValue-hasTotalAwardedValue-NoticeAwardInformation_ND-NoticeResult</v>
      </c>
      <c r="O259" s="90" t="str">
        <f>IF(TMInput!N259&lt;&gt;"",TMInput!N259,IF(AND($C259=$C260, O260&lt;&gt;""),O260, IF(AND($C259=$C261, O261&lt;&gt;""), O261,"")))</f>
        <v>tedm:MG-MonetaryValue-hasTotalAwardedValue-NoticeAwardInformation_ND-NoticeResult</v>
      </c>
      <c r="P259" s="85" t="str">
        <f>IF(TMInput!O259&lt;&gt;"",TMInput!O259,IF(AND($C259=$C260, P260&lt;&gt;""),P260, IF(AND($C259=$C261, P261&lt;&gt;""), P261,"")))</f>
        <v>efac:FieldsPrivacy</v>
      </c>
      <c r="Q259" s="90" t="str">
        <f>IF(TMInput!P259&lt;&gt;"",TMInput!P259,IF(AND($C259=$C260, Q260&lt;&gt;""),Q260, IF(AND($C259=$C261, Q261&lt;&gt;""), Q261,"")))</f>
        <v>..</v>
      </c>
      <c r="R259" s="90" t="str">
        <f>IF(TMInput!Q259&lt;&gt;"", TMInput!Q259, IF(AND(OR($C259&amp;$H259=$C260&amp;$H260, $C259&amp;$I259=$C260&amp;$I260), R260&lt;&gt;""), R260, IF(AND(OR($C259&amp;$H259=$C261&amp;$H261, $C259&amp;$I259=$C261&amp;$I261), R261&lt;&gt;""), R261, IF(AND(OR($C259&amp;$H259=$C262&amp;$H262, $C259&amp;$I259=$C262&amp;$I262), R262&lt;&gt;""), R262, IF(AND(OR($C259&amp;$H259=$C263&amp;$H263, $C259&amp;$I259=$C263&amp;$I263), R263&lt;&gt;""), R263, "")))))</f>
        <v>BT-195(BT-161)-NoticeResult</v>
      </c>
      <c r="S259" s="90" t="str">
        <f>IF(TMInput!R259&lt;&gt;"", TMInput!R259, IF(AND(OR($C259&amp;$H259=$C260&amp;$H260, $C259&amp;$I259=$C260&amp;$I260), S260&lt;&gt;""), S260, IF(AND(OR($C259&amp;$H259=$C261&amp;$H261, $C259&amp;$I259=$C261&amp;$I261), S261&lt;&gt;""), S261, IF(AND(OR($C259&amp;$H259=$C262&amp;$H262, $C259&amp;$I259=$C262&amp;$I262), S262&lt;&gt;""), S262, IF(AND(OR($C259&amp;$H259=$C263&amp;$H263, $C259&amp;$I259=$C263&amp;$I263), S263&lt;&gt;""), S263, "")))))</f>
        <v>The field BT-195(BT-161)-NoticeResult, Unpublished Identifier, specifies information to generate the URI of the masked property</v>
      </c>
      <c r="T259" s="90" t="str">
        <f>IF(TMInput!S259&lt;&gt;"", TMInput!S259, IF(AND(OR($C259&amp;$H259=$C260&amp;$H260, $C259&amp;$I259=$C260&amp;$I260), T260&lt;&gt;""), T260, IF(AND(OR($C259&amp;$H259=$C261&amp;$H261, $C259&amp;$I259=$C261&amp;$I261), T261&lt;&gt;""), T261, IF(AND(OR($C259&amp;$H259=$C262&amp;$H262, $C259&amp;$I259=$C262&amp;$I262), T262&lt;&gt;""), T262, IF(AND(OR($C259&amp;$H259=$C263&amp;$H263, $C259&amp;$I259=$C263&amp;$I263), T263&lt;&gt;""), T263, "")))))</f>
        <v>efbc:FieldIdentifierCode/text() = 'not-val'</v>
      </c>
      <c r="U259" s="92" t="str">
        <f>IF(TMInput!T259&lt;&gt;"", TMInput!T259, IF(AND($C259=$C260, U260&lt;&gt;""), U260, IF(AND($C259=$C261, U261&lt;&gt;""), U261, IF(AND($C259=$C262, U262&lt;&gt;""), U262, IF(AND($C259=$C263, U263&lt;&gt;""), U263, "")))))</f>
        <v>http://data.europa.eu/a4g/ontology#hasAmountValue</v>
      </c>
      <c r="V259" s="90" t="str">
        <f>IF(TMInput!U259&lt;&gt;"", TMInput!U259, IF(AND($C259=$C260, V260&lt;&gt;""), V260, IF(AND($C259=$C261, V261&lt;&gt;""), V261, IF(AND($C259=$C262, V262&lt;&gt;""), V262, IF(AND($C259=$C263, V263&lt;&gt;""), V263, "")))))</f>
        <v>BT-197(BT-161)-NoticeResult</v>
      </c>
      <c r="W259" s="90" t="str">
        <f>IF(TMInput!V259&lt;&gt;"", TMInput!V259, IF(AND($C259=$C260, W260&lt;&gt;""), W260, IF(AND($C259=$C261, W261&lt;&gt;""), W261, IF(AND($C259=$C262, W262&lt;&gt;""), W262, IF(AND($C259=$C263, W263&lt;&gt;""), W263, "")))))</f>
        <v>In BT-197(BT-161)-NoticeResult, Unpublished Justification Code, we link to the at-voc:non-publication-justification controlled list</v>
      </c>
      <c r="X259" s="90" t="str">
        <f>IF(TMInput!W259&lt;&gt;"", TMInput!W259, IF(AND($C259=$C260, X260&lt;&gt;""), X260, IF(AND($C259=$C261, X261&lt;&gt;""), X261, IF(AND($C259=$C262, X262&lt;&gt;""), X262, IF(AND($C259=$C263, X263&lt;&gt;""), X263, "")))))</f>
        <v>BT-198(BT-161)-NoticeResult</v>
      </c>
      <c r="Y259" s="90" t="str">
        <f>IF(TMInput!X259&lt;&gt;"", TMInput!X259, IF(AND($C259=$C260, Y260&lt;&gt;""), Y260, IF(AND($C259=$C261, Y261&lt;&gt;""), Y261, IF(AND($C259=$C262, Y262&lt;&gt;""), Y262, IF(AND($C259=$C263, Y263&lt;&gt;""), Y263, "")))))</f>
        <v>Unpublished Accessibility Date (Unpublished Access Date below SDK 1.6)</v>
      </c>
      <c r="Z259" s="90" t="str">
        <f>IF(TMInput!Y259&lt;&gt;"", TMInput!Y259, IF(AND($C259=$C260, Z260&lt;&gt;""), Z260, IF(AND($C259=$C261, Z261&lt;&gt;""), Z261, IF(AND($C259=$C262, Z262&lt;&gt;""), Z262, IF(AND($C259=$C263, Z263&lt;&gt;""), Z263, "")))))</f>
        <v>tedm:MG-langString-hasConfidentialityJustification--NonPublishedInformation-ND-NoticeValueUnpublish</v>
      </c>
      <c r="AA259" s="90" t="str">
        <f>IF(TMInput!Z259&lt;&gt;"", TMInput!Z259, IF(AND($C259=$C260, AA260&lt;&gt;""), AA260, IF(AND($C259=$C261, AA261&lt;&gt;""), AA261, IF(AND($C259=$C262, AA262&lt;&gt;""), AA262, IF(AND($C259=$C263, AA263&lt;&gt;""), AA263, "")))))</f>
        <v/>
      </c>
      <c r="AB259" s="90" t="str">
        <f>IF(TMInput!AA259&lt;&gt;"", TMInput!AA259, IF(AND($C259=$C260, AB260&lt;&gt;""), AB260, IF(AND($C259=$C261, AB261&lt;&gt;""), AB261, IF(AND($C259=$C262, AB262&lt;&gt;""), AB262, IF(AND($C259=$C263, AB263&lt;&gt;""), AB263, "")))))</f>
        <v>BT-196(BT-161)-NoticeResult</v>
      </c>
      <c r="AC259" s="90" t="str">
        <f>IF(TMInput!AB259&lt;&gt;"", TMInput!AB259, IF(AND($C259=$C260, AC260&lt;&gt;""), AC260, IF(AND($C259=$C261, AC261&lt;&gt;""), AC261, IF(AND($C259=$C262, AC262&lt;&gt;""), AC262, IF(AND($C259=$C263, AC263&lt;&gt;""), AC263, "")))))</f>
        <v>Unpublished Justification Description of MG-NonPublishedInformation under ND-NoticeValueUnpublish</v>
      </c>
      <c r="AD259" s="90" t="str">
        <f>IF(TMInput!AC259&lt;&gt;"", TMInput!AC259, IF(AND($C259=$C260, AD260&lt;&gt;""), AD260, IF(AND($C259=$C261, AD261&lt;&gt;""), AD261, IF(AND($C259=$C262, AD262&lt;&gt;""), AD262, IF(AND($C259=$C263, AD263&lt;&gt;""), AD263, "")))))</f>
        <v>BT-196(BT-161)-NoticeResult-Language</v>
      </c>
      <c r="AE259" s="90" t="str">
        <f>IF(TMInput!AD259&lt;&gt;"", TMInput!AD259, IF(AND($C259=$C260, AE260&lt;&gt;""), AE260, IF(AND($C259=$C261, AE261&lt;&gt;""), AE261, IF(AND($C259=$C262, AE262&lt;&gt;""), AE262, IF(AND($C259=$C263, AE263&lt;&gt;""), AE263, "")))))</f>
        <v>Language of Unpublished Justification Description of MG-NonPublishedInformation under ND-NoticeValueUnpublish</v>
      </c>
    </row>
    <row r="260">
      <c r="A260" s="85" t="b">
        <f t="shared" si="1"/>
        <v>0</v>
      </c>
      <c r="B260" s="90" t="str">
        <f>IF(AND(TMInput!A260="",$C260&lt;&gt;""),B259,TMInput!A260)</f>
        <v>ND-NoticeValueUnpublish.rml.ttl</v>
      </c>
      <c r="C260" s="90" t="str">
        <f>TMInput!B260</f>
        <v>tedm:MG-NonPublishedInformation-ND-NoticeValueUnpublish</v>
      </c>
      <c r="D260" s="85" t="str">
        <f>IF(TMInput!C260&lt;&gt;"", TMInput!C260, IF(AND($C260=$C261, D261&lt;&gt;""), D261, IF(AND($C260=$C262, D262&lt;&gt;""), D262, IF(AND($C260=$C263, D263&lt;&gt;""), D263, IF(AND($C260=$C264, D264&lt;&gt;""), D264, "")))))</f>
        <v>MG-NonPublishedInformation</v>
      </c>
      <c r="E260" s="90" t="str">
        <f>IF(TMInput!D260&lt;&gt;"",TMInput!D260,IF(AND($C260=$C261, E261&lt;&gt;""),E261, IF(AND($C260=$C262, E262&lt;&gt;""), E262,"")))</f>
        <v/>
      </c>
      <c r="F260" s="90" t="str">
        <f>IF(TMInput!E260&lt;&gt;"",TMInput!E260,IF(AND($C260=$C261, F261&lt;&gt;""),F261, IF(AND($C260=$C262, F262&lt;&gt;""), F262,"")))</f>
        <v/>
      </c>
      <c r="G260" s="85" t="str">
        <f>IF(TMInput!F260&lt;&gt;"",TMInput!F260,IF(AND($C260=$C261, G261&lt;&gt;""),G261, IF(AND($C260=$C262, G262&lt;&gt;""), G262,"")))</f>
        <v/>
      </c>
      <c r="H260" s="87" t="str">
        <f>TMInput!G260</f>
        <v/>
      </c>
      <c r="I260" s="87" t="str">
        <f>TMInput!H260</f>
        <v/>
      </c>
      <c r="J260" s="90" t="str">
        <f>IF(TMInput!$A260="",J259,TMInput!I260)</f>
        <v/>
      </c>
      <c r="K260" s="85" t="str">
        <f>IF(TMInput!J260&lt;&gt;"",TMInput!J260,IF(AND($C260=$C261, K261&lt;&gt;""),K261, IF(AND($C260=$C262, K262&lt;&gt;""), K262,"")))</f>
        <v>MG-MonetaryValue-hasTotalAwardedValue-NoticeAwardInformation</v>
      </c>
      <c r="L260" s="85" t="str">
        <f>IF(TMInput!K260&lt;&gt;"",TMInput!K260,IF(AND($C260=$C261, L261&lt;&gt;""),L261, IF(AND($C260=$C262, L262&lt;&gt;""), L262,"")))</f>
        <v>ND-NoticeResult</v>
      </c>
      <c r="M260" s="90" t="str">
        <f>IF(TMInput!L260&lt;&gt;"",TMInput!L260,IF(AND($C260=$C261, M261&lt;&gt;""),M261, IF(AND($C260=$C262, M262&lt;&gt;""), M262,"")))</f>
        <v>ND-NoticeValueUnpublish (concernsMaskedObject)</v>
      </c>
      <c r="N260" s="90" t="str">
        <f>IF(TMInput!M260&lt;&gt;"",TMInput!M260,IF(AND($C260=$C261, N261&lt;&gt;""),N261, IF(AND($C260=$C262, N262&lt;&gt;""), N262,"")))</f>
        <v>Connection from NonPublishedInformation to MonetaryValue under MG-MonetaryValue-hasTotalAwardedValue-NoticeAwardInformation_ND-NoticeResult</v>
      </c>
      <c r="O260" s="90" t="str">
        <f>IF(TMInput!N260&lt;&gt;"",TMInput!N260,IF(AND($C260=$C261, O261&lt;&gt;""),O261, IF(AND($C260=$C262, O262&lt;&gt;""), O262,"")))</f>
        <v>tedm:MG-MonetaryValue-hasTotalAwardedValue-NoticeAwardInformation_ND-NoticeResult</v>
      </c>
      <c r="P260" s="85" t="str">
        <f>IF(TMInput!O260&lt;&gt;"",TMInput!O260,IF(AND($C260=$C261, P261&lt;&gt;""),P261, IF(AND($C260=$C262, P262&lt;&gt;""), P262,"")))</f>
        <v>efac:FieldsPrivacy</v>
      </c>
      <c r="Q260" s="90" t="str">
        <f>IF(TMInput!P260&lt;&gt;"",TMInput!P260,IF(AND($C260=$C261, Q261&lt;&gt;""),Q261, IF(AND($C260=$C262, Q262&lt;&gt;""), Q262,"")))</f>
        <v>..</v>
      </c>
      <c r="R260" s="90" t="str">
        <f>IF(TMInput!Q260&lt;&gt;"", TMInput!Q260, IF(AND(OR($C260&amp;$H260=$C261&amp;$H261, $C260&amp;$I260=$C261&amp;$I261), R261&lt;&gt;""), R261, IF(AND(OR($C260&amp;$H260=$C262&amp;$H262, $C260&amp;$I260=$C262&amp;$I262), R262&lt;&gt;""), R262, IF(AND(OR($C260&amp;$H260=$C263&amp;$H263, $C260&amp;$I260=$C263&amp;$I263), R263&lt;&gt;""), R263, IF(AND(OR($C260&amp;$H260=$C264&amp;$H264, $C260&amp;$I260=$C264&amp;$I264), R264&lt;&gt;""), R264, "")))))</f>
        <v>BT-195(BT-161)-NoticeResult</v>
      </c>
      <c r="S260" s="90" t="str">
        <f>IF(TMInput!R260&lt;&gt;"", TMInput!R260, IF(AND(OR($C260&amp;$H260=$C261&amp;$H261, $C260&amp;$I260=$C261&amp;$I261), S261&lt;&gt;""), S261, IF(AND(OR($C260&amp;$H260=$C262&amp;$H262, $C260&amp;$I260=$C262&amp;$I262), S262&lt;&gt;""), S262, IF(AND(OR($C260&amp;$H260=$C263&amp;$H263, $C260&amp;$I260=$C263&amp;$I263), S263&lt;&gt;""), S263, IF(AND(OR($C260&amp;$H260=$C264&amp;$H264, $C260&amp;$I260=$C264&amp;$I264), S264&lt;&gt;""), S264, "")))))</f>
        <v>The field BT-195(BT-161)-NoticeResult, Unpublished Identifier, specifies information to generate the URI of the masked property</v>
      </c>
      <c r="T260" s="90" t="str">
        <f>IF(TMInput!S260&lt;&gt;"", TMInput!S260, IF(AND(OR($C260&amp;$H260=$C261&amp;$H261, $C260&amp;$I260=$C261&amp;$I261), T261&lt;&gt;""), T261, IF(AND(OR($C260&amp;$H260=$C262&amp;$H262, $C260&amp;$I260=$C262&amp;$I262), T262&lt;&gt;""), T262, IF(AND(OR($C260&amp;$H260=$C263&amp;$H263, $C260&amp;$I260=$C263&amp;$I263), T263&lt;&gt;""), T263, IF(AND(OR($C260&amp;$H260=$C264&amp;$H264, $C260&amp;$I260=$C264&amp;$I264), T264&lt;&gt;""), T264, "")))))</f>
        <v>efbc:FieldIdentifierCode/text() = 'not-val'</v>
      </c>
      <c r="U260" s="92" t="str">
        <f>IF(TMInput!T260&lt;&gt;"", TMInput!T260, IF(AND($C260=$C261, U261&lt;&gt;""), U261, IF(AND($C260=$C262, U262&lt;&gt;""), U262, IF(AND($C260=$C263, U263&lt;&gt;""), U263, IF(AND($C260=$C264, U264&lt;&gt;""), U264, "")))))</f>
        <v>http://data.europa.eu/a4g/ontology#hasAmountValue</v>
      </c>
      <c r="V260" s="90" t="str">
        <f>IF(TMInput!U260&lt;&gt;"", TMInput!U260, IF(AND($C260=$C261, V261&lt;&gt;""), V261, IF(AND($C260=$C262, V262&lt;&gt;""), V262, IF(AND($C260=$C263, V263&lt;&gt;""), V263, IF(AND($C260=$C264, V264&lt;&gt;""), V264, "")))))</f>
        <v>BT-197(BT-161)-NoticeResult</v>
      </c>
      <c r="W260" s="90" t="str">
        <f>IF(TMInput!V260&lt;&gt;"", TMInput!V260, IF(AND($C260=$C261, W261&lt;&gt;""), W261, IF(AND($C260=$C262, W262&lt;&gt;""), W262, IF(AND($C260=$C263, W263&lt;&gt;""), W263, IF(AND($C260=$C264, W264&lt;&gt;""), W264, "")))))</f>
        <v>In BT-197(BT-161)-NoticeResult, Unpublished Justification Code, we link to the at-voc:non-publication-justification controlled list</v>
      </c>
      <c r="X260" s="90" t="str">
        <f>IF(TMInput!W260&lt;&gt;"", TMInput!W260, IF(AND($C260=$C261, X261&lt;&gt;""), X261, IF(AND($C260=$C262, X262&lt;&gt;""), X262, IF(AND($C260=$C263, X263&lt;&gt;""), X263, IF(AND($C260=$C264, X264&lt;&gt;""), X264, "")))))</f>
        <v>BT-198(BT-161)-NoticeResult</v>
      </c>
      <c r="Y260" s="90" t="str">
        <f>IF(TMInput!X260&lt;&gt;"", TMInput!X260, IF(AND($C260=$C261, Y261&lt;&gt;""), Y261, IF(AND($C260=$C262, Y262&lt;&gt;""), Y262, IF(AND($C260=$C263, Y263&lt;&gt;""), Y263, IF(AND($C260=$C264, Y264&lt;&gt;""), Y264, "")))))</f>
        <v>Unpublished Accessibility Date (Unpublished Access Date below SDK 1.6)</v>
      </c>
      <c r="Z260" s="90" t="str">
        <f>IF(TMInput!Y260&lt;&gt;"", TMInput!Y260, IF(AND($C260=$C261, Z261&lt;&gt;""), Z261, IF(AND($C260=$C262, Z262&lt;&gt;""), Z262, IF(AND($C260=$C263, Z263&lt;&gt;""), Z263, IF(AND($C260=$C264, Z264&lt;&gt;""), Z264, "")))))</f>
        <v>tedm:MG-langString-hasConfidentialityJustification--NonPublishedInformation-ND-NoticeValueUnpublish</v>
      </c>
      <c r="AA260" s="90" t="str">
        <f>IF(TMInput!Z260&lt;&gt;"", TMInput!Z260, IF(AND($C260=$C261, AA261&lt;&gt;""), AA261, IF(AND($C260=$C262, AA262&lt;&gt;""), AA262, IF(AND($C260=$C263, AA263&lt;&gt;""), AA263, IF(AND($C260=$C264, AA264&lt;&gt;""), AA264, "")))))</f>
        <v/>
      </c>
      <c r="AB260" s="90" t="str">
        <f>IF(TMInput!AA260&lt;&gt;"", TMInput!AA260, IF(AND($C260=$C261, AB261&lt;&gt;""), AB261, IF(AND($C260=$C262, AB262&lt;&gt;""), AB262, IF(AND($C260=$C263, AB263&lt;&gt;""), AB263, IF(AND($C260=$C264, AB264&lt;&gt;""), AB264, "")))))</f>
        <v>BT-196(BT-161)-NoticeResult</v>
      </c>
      <c r="AC260" s="90" t="str">
        <f>IF(TMInput!AB260&lt;&gt;"", TMInput!AB260, IF(AND($C260=$C261, AC261&lt;&gt;""), AC261, IF(AND($C260=$C262, AC262&lt;&gt;""), AC262, IF(AND($C260=$C263, AC263&lt;&gt;""), AC263, IF(AND($C260=$C264, AC264&lt;&gt;""), AC264, "")))))</f>
        <v>Unpublished Justification Description of MG-NonPublishedInformation under ND-NoticeValueUnpublish</v>
      </c>
      <c r="AD260" s="90" t="str">
        <f>IF(TMInput!AC260&lt;&gt;"", TMInput!AC260, IF(AND($C260=$C261, AD261&lt;&gt;""), AD261, IF(AND($C260=$C262, AD262&lt;&gt;""), AD262, IF(AND($C260=$C263, AD263&lt;&gt;""), AD263, IF(AND($C260=$C264, AD264&lt;&gt;""), AD264, "")))))</f>
        <v>BT-196(BT-161)-NoticeResult-Language</v>
      </c>
      <c r="AE260" s="90" t="str">
        <f>IF(TMInput!AD260&lt;&gt;"", TMInput!AD260, IF(AND($C260=$C261, AE261&lt;&gt;""), AE261, IF(AND($C260=$C262, AE262&lt;&gt;""), AE262, IF(AND($C260=$C263, AE263&lt;&gt;""), AE263, IF(AND($C260=$C264, AE264&lt;&gt;""), AE264, "")))))</f>
        <v>Language of Unpublished Justification Description of MG-NonPublishedInformation under ND-NoticeValueUnpublish</v>
      </c>
    </row>
    <row r="261">
      <c r="A261" s="85" t="b">
        <f t="shared" si="1"/>
        <v>0</v>
      </c>
      <c r="B261" s="90" t="str">
        <f>IF(AND(TMInput!A261="",$C261&lt;&gt;""),B260,TMInput!A261)</f>
        <v>ND-NoticeValueUnpublish.rml.ttl</v>
      </c>
      <c r="C261" s="90" t="str">
        <f>TMInput!B261</f>
        <v>tedm:MG-NonPublishedInformation-ND-NoticeValueUnpublish</v>
      </c>
      <c r="D261" s="85" t="str">
        <f>IF(TMInput!C261&lt;&gt;"", TMInput!C261, IF(AND($C261=$C262, D262&lt;&gt;""), D262, IF(AND($C261=$C263, D263&lt;&gt;""), D263, IF(AND($C261=$C264, D264&lt;&gt;""), D264, IF(AND($C261=$C265, D265&lt;&gt;""), D265, "")))))</f>
        <v>MG-NonPublishedInformation</v>
      </c>
      <c r="E261" s="90" t="str">
        <f>IF(TMInput!D261&lt;&gt;"",TMInput!D261,IF(AND($C261=$C262, E262&lt;&gt;""),E262, IF(AND($C261=$C263, E263&lt;&gt;""), E263,"")))</f>
        <v/>
      </c>
      <c r="F261" s="90" t="str">
        <f>IF(TMInput!E261&lt;&gt;"",TMInput!E261,IF(AND($C261=$C262, F262&lt;&gt;""),F262, IF(AND($C261=$C263, F263&lt;&gt;""), F263,"")))</f>
        <v/>
      </c>
      <c r="G261" s="85" t="str">
        <f>IF(TMInput!F261&lt;&gt;"",TMInput!F261,IF(AND($C261=$C262, G262&lt;&gt;""),G262, IF(AND($C261=$C263, G263&lt;&gt;""), G263,"")))</f>
        <v/>
      </c>
      <c r="H261" s="87" t="str">
        <f>TMInput!G261</f>
        <v/>
      </c>
      <c r="I261" s="87" t="str">
        <f>TMInput!H261</f>
        <v/>
      </c>
      <c r="J261" s="90" t="str">
        <f>IF(TMInput!$A261="",J260,TMInput!I261)</f>
        <v/>
      </c>
      <c r="K261" s="85" t="str">
        <f>IF(TMInput!J261&lt;&gt;"",TMInput!J261,IF(AND($C261=$C262, K262&lt;&gt;""),K262, IF(AND($C261=$C263, K263&lt;&gt;""), K263,"")))</f>
        <v/>
      </c>
      <c r="L261" s="85" t="str">
        <f>IF(TMInput!K261&lt;&gt;"",TMInput!K261,IF(AND($C261=$C262, L262&lt;&gt;""),L262, IF(AND($C261=$C263, L263&lt;&gt;""), L263,"")))</f>
        <v/>
      </c>
      <c r="M261" s="90" t="str">
        <f>IF(TMInput!L261&lt;&gt;"",TMInput!L261,IF(AND($C261=$C262, M262&lt;&gt;""),M262, IF(AND($C261=$C263, M263&lt;&gt;""), M263,"")))</f>
        <v/>
      </c>
      <c r="N261" s="90" t="str">
        <f>IF(TMInput!M261&lt;&gt;"",TMInput!M261,IF(AND($C261=$C262, N262&lt;&gt;""),N262, IF(AND($C261=$C263, N263&lt;&gt;""), N263,"")))</f>
        <v/>
      </c>
      <c r="O261" s="90" t="str">
        <f>IF(TMInput!N261&lt;&gt;"",TMInput!N261,IF(AND($C261=$C262, O262&lt;&gt;""),O262, IF(AND($C261=$C263, O263&lt;&gt;""), O263,"")))</f>
        <v/>
      </c>
      <c r="P261" s="85" t="str">
        <f>IF(TMInput!O261&lt;&gt;"",TMInput!O261,IF(AND($C261=$C262, P262&lt;&gt;""),P262, IF(AND($C261=$C263, P263&lt;&gt;""), P263,"")))</f>
        <v/>
      </c>
      <c r="Q261" s="90" t="str">
        <f>IF(TMInput!P261&lt;&gt;"",TMInput!P261,IF(AND($C261=$C262, Q262&lt;&gt;""),Q262, IF(AND($C261=$C263, Q263&lt;&gt;""), Q263,"")))</f>
        <v/>
      </c>
      <c r="R261" s="90" t="str">
        <f>IF(TMInput!Q261&lt;&gt;"", TMInput!Q261, IF(AND(OR($C261&amp;$H261=$C262&amp;$H262, $C261&amp;$I261=$C262&amp;$I262), R262&lt;&gt;""), R262, IF(AND(OR($C261&amp;$H261=$C263&amp;$H263, $C261&amp;$I261=$C263&amp;$I263), R263&lt;&gt;""), R263, IF(AND(OR($C261&amp;$H261=$C264&amp;$H264, $C261&amp;$I261=$C264&amp;$I264), R264&lt;&gt;""), R264, IF(AND(OR($C261&amp;$H261=$C265&amp;$H265, $C261&amp;$I261=$C265&amp;$I265), R265&lt;&gt;""), R265, "")))))</f>
        <v>BT-195(BT-161)-NoticeResult</v>
      </c>
      <c r="S261" s="90" t="str">
        <f>IF(TMInput!R261&lt;&gt;"", TMInput!R261, IF(AND(OR($C261&amp;$H261=$C262&amp;$H262, $C261&amp;$I261=$C262&amp;$I262), S262&lt;&gt;""), S262, IF(AND(OR($C261&amp;$H261=$C263&amp;$H263, $C261&amp;$I261=$C263&amp;$I263), S263&lt;&gt;""), S263, IF(AND(OR($C261&amp;$H261=$C264&amp;$H264, $C261&amp;$I261=$C264&amp;$I264), S264&lt;&gt;""), S264, IF(AND(OR($C261&amp;$H261=$C265&amp;$H265, $C261&amp;$I261=$C265&amp;$I265), S265&lt;&gt;""), S265, "")))))</f>
        <v>The field BT-195(BT-161)-NoticeResult, Unpublished Identifier, specifies information to generate the URI of the masked property</v>
      </c>
      <c r="T261" s="90" t="str">
        <f>IF(TMInput!S261&lt;&gt;"", TMInput!S261, IF(AND(OR($C261&amp;$H261=$C262&amp;$H262, $C261&amp;$I261=$C262&amp;$I262), T262&lt;&gt;""), T262, IF(AND(OR($C261&amp;$H261=$C263&amp;$H263, $C261&amp;$I261=$C263&amp;$I263), T263&lt;&gt;""), T263, IF(AND(OR($C261&amp;$H261=$C264&amp;$H264, $C261&amp;$I261=$C264&amp;$I264), T264&lt;&gt;""), T264, IF(AND(OR($C261&amp;$H261=$C265&amp;$H265, $C261&amp;$I261=$C265&amp;$I265), T265&lt;&gt;""), T265, "")))))</f>
        <v>efbc:FieldIdentifierCode/text() = 'not-val'</v>
      </c>
      <c r="U261" s="92" t="str">
        <f>IF(TMInput!T261&lt;&gt;"", TMInput!T261, IF(AND($C261=$C262, U262&lt;&gt;""), U262, IF(AND($C261=$C263, U263&lt;&gt;""), U263, IF(AND($C261=$C264, U264&lt;&gt;""), U264, IF(AND($C261=$C265, U265&lt;&gt;""), U265, "")))))</f>
        <v>http://data.europa.eu/a4g/ontology#hasAmountValue</v>
      </c>
      <c r="V261" s="90" t="str">
        <f>IF(TMInput!U261&lt;&gt;"", TMInput!U261, IF(AND($C261=$C262, V262&lt;&gt;""), V262, IF(AND($C261=$C263, V263&lt;&gt;""), V263, IF(AND($C261=$C264, V264&lt;&gt;""), V264, IF(AND($C261=$C265, V265&lt;&gt;""), V265, "")))))</f>
        <v>BT-197(BT-161)-NoticeResult</v>
      </c>
      <c r="W261" s="90" t="str">
        <f>IF(TMInput!V261&lt;&gt;"", TMInput!V261, IF(AND($C261=$C262, W262&lt;&gt;""), W262, IF(AND($C261=$C263, W263&lt;&gt;""), W263, IF(AND($C261=$C264, W264&lt;&gt;""), W264, IF(AND($C261=$C265, W265&lt;&gt;""), W265, "")))))</f>
        <v>In BT-197(BT-161)-NoticeResult, Unpublished Justification Code, we link to the at-voc:non-publication-justification controlled list</v>
      </c>
      <c r="X261" s="90" t="str">
        <f>IF(TMInput!W261&lt;&gt;"", TMInput!W261, IF(AND($C261=$C262, X262&lt;&gt;""), X262, IF(AND($C261=$C263, X263&lt;&gt;""), X263, IF(AND($C261=$C264, X264&lt;&gt;""), X264, IF(AND($C261=$C265, X265&lt;&gt;""), X265, "")))))</f>
        <v>BT-198(BT-161)-NoticeResult</v>
      </c>
      <c r="Y261" s="90" t="str">
        <f>IF(TMInput!X261&lt;&gt;"", TMInput!X261, IF(AND($C261=$C262, Y262&lt;&gt;""), Y262, IF(AND($C261=$C263, Y263&lt;&gt;""), Y263, IF(AND($C261=$C264, Y264&lt;&gt;""), Y264, IF(AND($C261=$C265, Y265&lt;&gt;""), Y265, "")))))</f>
        <v>Unpublished Accessibility Date (Unpublished Access Date below SDK 1.6)</v>
      </c>
      <c r="Z261" s="90" t="str">
        <f>IF(TMInput!Y261&lt;&gt;"", TMInput!Y261, IF(AND($C261=$C262, Z262&lt;&gt;""), Z262, IF(AND($C261=$C263, Z263&lt;&gt;""), Z263, IF(AND($C261=$C264, Z264&lt;&gt;""), Z264, IF(AND($C261=$C265, Z265&lt;&gt;""), Z265, "")))))</f>
        <v>tedm:MG-langString-hasConfidentialityJustification--NonPublishedInformation-ND-NoticeValueUnpublish</v>
      </c>
      <c r="AA261" s="90" t="str">
        <f>IF(TMInput!Z261&lt;&gt;"", TMInput!Z261, IF(AND($C261=$C262, AA262&lt;&gt;""), AA262, IF(AND($C261=$C263, AA263&lt;&gt;""), AA263, IF(AND($C261=$C264, AA264&lt;&gt;""), AA264, IF(AND($C261=$C265, AA265&lt;&gt;""), AA265, "")))))</f>
        <v/>
      </c>
      <c r="AB261" s="90" t="str">
        <f>IF(TMInput!AA261&lt;&gt;"", TMInput!AA261, IF(AND($C261=$C262, AB262&lt;&gt;""), AB262, IF(AND($C261=$C263, AB263&lt;&gt;""), AB263, IF(AND($C261=$C264, AB264&lt;&gt;""), AB264, IF(AND($C261=$C265, AB265&lt;&gt;""), AB265, "")))))</f>
        <v>BT-196(BT-161)-NoticeResult</v>
      </c>
      <c r="AC261" s="90" t="str">
        <f>IF(TMInput!AB261&lt;&gt;"", TMInput!AB261, IF(AND($C261=$C262, AC262&lt;&gt;""), AC262, IF(AND($C261=$C263, AC263&lt;&gt;""), AC263, IF(AND($C261=$C264, AC264&lt;&gt;""), AC264, IF(AND($C261=$C265, AC265&lt;&gt;""), AC265, "")))))</f>
        <v>Unpublished Justification Description of MG-NonPublishedInformation under ND-NoticeValueUnpublish</v>
      </c>
      <c r="AD261" s="90" t="str">
        <f>IF(TMInput!AC261&lt;&gt;"", TMInput!AC261, IF(AND($C261=$C262, AD262&lt;&gt;""), AD262, IF(AND($C261=$C263, AD263&lt;&gt;""), AD263, IF(AND($C261=$C264, AD264&lt;&gt;""), AD264, IF(AND($C261=$C265, AD265&lt;&gt;""), AD265, "")))))</f>
        <v>BT-196(BT-161)-NoticeResult-Language</v>
      </c>
      <c r="AE261" s="90" t="str">
        <f>IF(TMInput!AD261&lt;&gt;"", TMInput!AD261, IF(AND($C261=$C262, AE262&lt;&gt;""), AE262, IF(AND($C261=$C263, AE263&lt;&gt;""), AE263, IF(AND($C261=$C264, AE264&lt;&gt;""), AE264, IF(AND($C261=$C265, AE265&lt;&gt;""), AE265, "")))))</f>
        <v>Language of Unpublished Justification Description of MG-NonPublishedInformation under ND-NoticeValueUnpublish</v>
      </c>
    </row>
    <row r="262">
      <c r="A262" s="85" t="b">
        <f t="shared" si="1"/>
        <v>0</v>
      </c>
      <c r="B262" s="90" t="str">
        <f>IF(AND(TMInput!A262="",$C262&lt;&gt;""),B261,TMInput!A262)</f>
        <v>ND-NoticeValueUnpublish.rml.ttl</v>
      </c>
      <c r="C262" s="90" t="str">
        <f>TMInput!B262</f>
        <v>tedm:MG-NonPublishedInformation-ND-NoticeValueUnpublish</v>
      </c>
      <c r="D262" s="85" t="str">
        <f>IF(TMInput!C262&lt;&gt;"", TMInput!C262, IF(AND($C262=$C263, D263&lt;&gt;""), D263, IF(AND($C262=$C264, D264&lt;&gt;""), D264, IF(AND($C262=$C265, D265&lt;&gt;""), D265, IF(AND($C262=$C266, D266&lt;&gt;""), D266, "")))))</f>
        <v/>
      </c>
      <c r="E262" s="90" t="str">
        <f>IF(TMInput!D262&lt;&gt;"",TMInput!D262,IF(AND($C262=$C263, E263&lt;&gt;""),E263, IF(AND($C262=$C264, E264&lt;&gt;""), E264,"")))</f>
        <v/>
      </c>
      <c r="F262" s="90" t="str">
        <f>IF(TMInput!E262&lt;&gt;"",TMInput!E262,IF(AND($C262=$C263, F263&lt;&gt;""),F263, IF(AND($C262=$C264, F264&lt;&gt;""), F264,"")))</f>
        <v/>
      </c>
      <c r="G262" s="85" t="str">
        <f>IF(TMInput!F262&lt;&gt;"",TMInput!F262,IF(AND($C262=$C263, G263&lt;&gt;""),G263, IF(AND($C262=$C264, G264&lt;&gt;""), G264,"")))</f>
        <v/>
      </c>
      <c r="H262" s="87" t="str">
        <f>TMInput!G262</f>
        <v/>
      </c>
      <c r="I262" s="87" t="str">
        <f>TMInput!H262</f>
        <v/>
      </c>
      <c r="J262" s="90" t="str">
        <f>IF(TMInput!$A262="",J261,TMInput!I262)</f>
        <v/>
      </c>
      <c r="K262" s="85" t="str">
        <f>IF(TMInput!J262&lt;&gt;"",TMInput!J262,IF(AND($C262=$C263, K263&lt;&gt;""),K263, IF(AND($C262=$C264, K264&lt;&gt;""), K264,"")))</f>
        <v/>
      </c>
      <c r="L262" s="85" t="str">
        <f>IF(TMInput!K262&lt;&gt;"",TMInput!K262,IF(AND($C262=$C263, L263&lt;&gt;""),L263, IF(AND($C262=$C264, L264&lt;&gt;""), L264,"")))</f>
        <v/>
      </c>
      <c r="M262" s="90" t="str">
        <f>IF(TMInput!L262&lt;&gt;"",TMInput!L262,IF(AND($C262=$C263, M263&lt;&gt;""),M263, IF(AND($C262=$C264, M264&lt;&gt;""), M264,"")))</f>
        <v/>
      </c>
      <c r="N262" s="90" t="str">
        <f>IF(TMInput!M262&lt;&gt;"",TMInput!M262,IF(AND($C262=$C263, N263&lt;&gt;""),N263, IF(AND($C262=$C264, N264&lt;&gt;""), N264,"")))</f>
        <v/>
      </c>
      <c r="O262" s="90" t="str">
        <f>IF(TMInput!N262&lt;&gt;"",TMInput!N262,IF(AND($C262=$C263, O263&lt;&gt;""),O263, IF(AND($C262=$C264, O264&lt;&gt;""), O264,"")))</f>
        <v/>
      </c>
      <c r="P262" s="85" t="str">
        <f>IF(TMInput!O262&lt;&gt;"",TMInput!O262,IF(AND($C262=$C263, P263&lt;&gt;""),P263, IF(AND($C262=$C264, P264&lt;&gt;""), P264,"")))</f>
        <v/>
      </c>
      <c r="Q262" s="90" t="str">
        <f>IF(TMInput!P262&lt;&gt;"",TMInput!P262,IF(AND($C262=$C263, Q263&lt;&gt;""),Q263, IF(AND($C262=$C264, Q264&lt;&gt;""), Q264,"")))</f>
        <v/>
      </c>
      <c r="R262" s="90" t="str">
        <f>IF(TMInput!Q262&lt;&gt;"", TMInput!Q262, IF(AND(OR($C262&amp;$H262=$C263&amp;$H263, $C262&amp;$I262=$C263&amp;$I263), R263&lt;&gt;""), R263, IF(AND(OR($C262&amp;$H262=$C264&amp;$H264, $C262&amp;$I262=$C264&amp;$I264), R264&lt;&gt;""), R264, IF(AND(OR($C262&amp;$H262=$C265&amp;$H265, $C262&amp;$I262=$C265&amp;$I265), R265&lt;&gt;""), R265, IF(AND(OR($C262&amp;$H262=$C266&amp;$H266, $C262&amp;$I262=$C266&amp;$I266), R266&lt;&gt;""), R266, "")))))</f>
        <v/>
      </c>
      <c r="S262" s="90" t="str">
        <f>IF(TMInput!R262&lt;&gt;"", TMInput!R262, IF(AND(OR($C262&amp;$H262=$C263&amp;$H263, $C262&amp;$I262=$C263&amp;$I263), S263&lt;&gt;""), S263, IF(AND(OR($C262&amp;$H262=$C264&amp;$H264, $C262&amp;$I262=$C264&amp;$I264), S264&lt;&gt;""), S264, IF(AND(OR($C262&amp;$H262=$C265&amp;$H265, $C262&amp;$I262=$C265&amp;$I265), S265&lt;&gt;""), S265, IF(AND(OR($C262&amp;$H262=$C266&amp;$H266, $C262&amp;$I262=$C266&amp;$I266), S266&lt;&gt;""), S266, "")))))</f>
        <v/>
      </c>
      <c r="T262" s="90" t="str">
        <f>IF(TMInput!S262&lt;&gt;"", TMInput!S262, IF(AND(OR($C262&amp;$H262=$C263&amp;$H263, $C262&amp;$I262=$C263&amp;$I263), T263&lt;&gt;""), T263, IF(AND(OR($C262&amp;$H262=$C264&amp;$H264, $C262&amp;$I262=$C264&amp;$I264), T264&lt;&gt;""), T264, IF(AND(OR($C262&amp;$H262=$C265&amp;$H265, $C262&amp;$I262=$C265&amp;$I265), T265&lt;&gt;""), T265, IF(AND(OR($C262&amp;$H262=$C266&amp;$H266, $C262&amp;$I262=$C266&amp;$I266), T266&lt;&gt;""), T266, "")))))</f>
        <v/>
      </c>
      <c r="U262" s="90" t="str">
        <f>IF(TMInput!T262&lt;&gt;"", TMInput!T262, IF(AND($C262=$C263, U263&lt;&gt;""), U263, IF(AND($C262=$C264, U264&lt;&gt;""), U264, IF(AND($C262=$C265, U265&lt;&gt;""), U265, IF(AND($C262=$C266, U266&lt;&gt;""), U266, "")))))</f>
        <v/>
      </c>
      <c r="V262" s="90" t="str">
        <f>IF(TMInput!U262&lt;&gt;"", TMInput!U262, IF(AND($C262=$C263, V263&lt;&gt;""), V263, IF(AND($C262=$C264, V264&lt;&gt;""), V264, IF(AND($C262=$C265, V265&lt;&gt;""), V265, IF(AND($C262=$C266, V266&lt;&gt;""), V266, "")))))</f>
        <v>BT-197(BT-161)-NoticeResult</v>
      </c>
      <c r="W262" s="90" t="str">
        <f>IF(TMInput!V262&lt;&gt;"", TMInput!V262, IF(AND($C262=$C263, W263&lt;&gt;""), W263, IF(AND($C262=$C264, W264&lt;&gt;""), W264, IF(AND($C262=$C265, W265&lt;&gt;""), W265, IF(AND($C262=$C266, W266&lt;&gt;""), W266, "")))))</f>
        <v>In BT-197(BT-161)-NoticeResult, Unpublished Justification Code, we link to the at-voc:non-publication-justification controlled list</v>
      </c>
      <c r="X262" s="90" t="str">
        <f>IF(TMInput!W262&lt;&gt;"", TMInput!W262, IF(AND($C262=$C263, X263&lt;&gt;""), X263, IF(AND($C262=$C264, X264&lt;&gt;""), X264, IF(AND($C262=$C265, X265&lt;&gt;""), X265, IF(AND($C262=$C266, X266&lt;&gt;""), X266, "")))))</f>
        <v>BT-198(BT-161)-NoticeResult</v>
      </c>
      <c r="Y262" s="90" t="str">
        <f>IF(TMInput!X262&lt;&gt;"", TMInput!X262, IF(AND($C262=$C263, Y263&lt;&gt;""), Y263, IF(AND($C262=$C264, Y264&lt;&gt;""), Y264, IF(AND($C262=$C265, Y265&lt;&gt;""), Y265, IF(AND($C262=$C266, Y266&lt;&gt;""), Y266, "")))))</f>
        <v>Unpublished Accessibility Date (Unpublished Access Date below SDK 1.6)</v>
      </c>
      <c r="Z262" s="90" t="str">
        <f>IF(TMInput!Y262&lt;&gt;"", TMInput!Y262, IF(AND($C262=$C263, Z263&lt;&gt;""), Z263, IF(AND($C262=$C264, Z264&lt;&gt;""), Z264, IF(AND($C262=$C265, Z265&lt;&gt;""), Z265, IF(AND($C262=$C266, Z266&lt;&gt;""), Z266, "")))))</f>
        <v>tedm:MG-langString-hasConfidentialityJustification--NonPublishedInformation-ND-NoticeValueUnpublish</v>
      </c>
      <c r="AA262" s="90" t="str">
        <f>IF(TMInput!Z262&lt;&gt;"", TMInput!Z262, IF(AND($C262=$C263, AA263&lt;&gt;""), AA263, IF(AND($C262=$C264, AA264&lt;&gt;""), AA264, IF(AND($C262=$C265, AA265&lt;&gt;""), AA265, IF(AND($C262=$C266, AA266&lt;&gt;""), AA266, "")))))</f>
        <v/>
      </c>
      <c r="AB262" s="90" t="str">
        <f>IF(TMInput!AA262&lt;&gt;"", TMInput!AA262, IF(AND($C262=$C263, AB263&lt;&gt;""), AB263, IF(AND($C262=$C264, AB264&lt;&gt;""), AB264, IF(AND($C262=$C265, AB265&lt;&gt;""), AB265, IF(AND($C262=$C266, AB266&lt;&gt;""), AB266, "")))))</f>
        <v>BT-196(BT-161)-NoticeResult</v>
      </c>
      <c r="AC262" s="90" t="str">
        <f>IF(TMInput!AB262&lt;&gt;"", TMInput!AB262, IF(AND($C262=$C263, AC263&lt;&gt;""), AC263, IF(AND($C262=$C264, AC264&lt;&gt;""), AC264, IF(AND($C262=$C265, AC265&lt;&gt;""), AC265, IF(AND($C262=$C266, AC266&lt;&gt;""), AC266, "")))))</f>
        <v>Unpublished Justification Description of MG-NonPublishedInformation under ND-NoticeValueUnpublish</v>
      </c>
      <c r="AD262" s="90" t="str">
        <f>IF(TMInput!AC262&lt;&gt;"", TMInput!AC262, IF(AND($C262=$C263, AD263&lt;&gt;""), AD263, IF(AND($C262=$C264, AD264&lt;&gt;""), AD264, IF(AND($C262=$C265, AD265&lt;&gt;""), AD265, IF(AND($C262=$C266, AD266&lt;&gt;""), AD266, "")))))</f>
        <v>BT-196(BT-161)-NoticeResult-Language</v>
      </c>
      <c r="AE262" s="90" t="str">
        <f>IF(TMInput!AD262&lt;&gt;"", TMInput!AD262, IF(AND($C262=$C263, AE263&lt;&gt;""), AE263, IF(AND($C262=$C264, AE264&lt;&gt;""), AE264, IF(AND($C262=$C265, AE265&lt;&gt;""), AE265, IF(AND($C262=$C266, AE266&lt;&gt;""), AE266, "")))))</f>
        <v>Language of Unpublished Justification Description of MG-NonPublishedInformation under ND-NoticeValueUnpublish</v>
      </c>
    </row>
    <row r="263">
      <c r="A263" s="85" t="b">
        <f t="shared" si="1"/>
        <v>0</v>
      </c>
      <c r="B263" s="90" t="str">
        <f>IF(AND(TMInput!A263="",$C263&lt;&gt;""),B262,TMInput!A263)</f>
        <v>ND-NoticeValueUnpublish.rml.ttl</v>
      </c>
      <c r="C263" s="90" t="str">
        <f>TMInput!B263</f>
        <v>tedm:MG-NonPublishedInformation-ND-NoticeValueUnpublish</v>
      </c>
      <c r="D263" s="85" t="str">
        <f>IF(TMInput!C263&lt;&gt;"", TMInput!C263, IF(AND($C263=$C264, D264&lt;&gt;""), D264, IF(AND($C263=$C265, D265&lt;&gt;""), D265, IF(AND($C263=$C266, D266&lt;&gt;""), D266, IF(AND($C263=$C267, D267&lt;&gt;""), D267, "")))))</f>
        <v/>
      </c>
      <c r="E263" s="90" t="str">
        <f>IF(TMInput!D263&lt;&gt;"",TMInput!D263,IF(AND($C263=$C264, E264&lt;&gt;""),E264, IF(AND($C263=$C265, E265&lt;&gt;""), E265,"")))</f>
        <v/>
      </c>
      <c r="F263" s="90" t="str">
        <f>IF(TMInput!E263&lt;&gt;"",TMInput!E263,IF(AND($C263=$C264, F264&lt;&gt;""),F264, IF(AND($C263=$C265, F265&lt;&gt;""), F265,"")))</f>
        <v/>
      </c>
      <c r="G263" s="85" t="str">
        <f>IF(TMInput!F263&lt;&gt;"",TMInput!F263,IF(AND($C263=$C264, G264&lt;&gt;""),G264, IF(AND($C263=$C265, G265&lt;&gt;""), G265,"")))</f>
        <v/>
      </c>
      <c r="H263" s="87" t="str">
        <f>TMInput!G263</f>
        <v/>
      </c>
      <c r="I263" s="87" t="str">
        <f>TMInput!H263</f>
        <v/>
      </c>
      <c r="J263" s="90" t="str">
        <f>IF(TMInput!$A263="",J262,TMInput!I263)</f>
        <v/>
      </c>
      <c r="K263" s="85" t="str">
        <f>IF(TMInput!J263&lt;&gt;"",TMInput!J263,IF(AND($C263=$C264, K264&lt;&gt;""),K264, IF(AND($C263=$C265, K265&lt;&gt;""), K265,"")))</f>
        <v/>
      </c>
      <c r="L263" s="85" t="str">
        <f>IF(TMInput!K263&lt;&gt;"",TMInput!K263,IF(AND($C263=$C264, L264&lt;&gt;""),L264, IF(AND($C263=$C265, L265&lt;&gt;""), L265,"")))</f>
        <v/>
      </c>
      <c r="M263" s="90" t="str">
        <f>IF(TMInput!L263&lt;&gt;"",TMInput!L263,IF(AND($C263=$C264, M264&lt;&gt;""),M264, IF(AND($C263=$C265, M265&lt;&gt;""), M265,"")))</f>
        <v/>
      </c>
      <c r="N263" s="90" t="str">
        <f>IF(TMInput!M263&lt;&gt;"",TMInput!M263,IF(AND($C263=$C264, N264&lt;&gt;""),N264, IF(AND($C263=$C265, N265&lt;&gt;""), N265,"")))</f>
        <v/>
      </c>
      <c r="O263" s="90" t="str">
        <f>IF(TMInput!N263&lt;&gt;"",TMInput!N263,IF(AND($C263=$C264, O264&lt;&gt;""),O264, IF(AND($C263=$C265, O265&lt;&gt;""), O265,"")))</f>
        <v/>
      </c>
      <c r="P263" s="85" t="str">
        <f>IF(TMInput!O263&lt;&gt;"",TMInput!O263,IF(AND($C263=$C264, P264&lt;&gt;""),P264, IF(AND($C263=$C265, P265&lt;&gt;""), P265,"")))</f>
        <v/>
      </c>
      <c r="Q263" s="90" t="str">
        <f>IF(TMInput!P263&lt;&gt;"",TMInput!P263,IF(AND($C263=$C264, Q264&lt;&gt;""),Q264, IF(AND($C263=$C265, Q265&lt;&gt;""), Q265,"")))</f>
        <v/>
      </c>
      <c r="R263" s="90" t="str">
        <f>IF(TMInput!Q263&lt;&gt;"", TMInput!Q263, IF(AND(OR($C263&amp;$H263=$C264&amp;$H264, $C263&amp;$I263=$C264&amp;$I264), R264&lt;&gt;""), R264, IF(AND(OR($C263&amp;$H263=$C265&amp;$H265, $C263&amp;$I263=$C265&amp;$I265), R265&lt;&gt;""), R265, IF(AND(OR($C263&amp;$H263=$C266&amp;$H266, $C263&amp;$I263=$C266&amp;$I266), R266&lt;&gt;""), R266, IF(AND(OR($C263&amp;$H263=$C267&amp;$H267, $C263&amp;$I263=$C267&amp;$I267), R267&lt;&gt;""), R267, "")))))</f>
        <v/>
      </c>
      <c r="S263" s="90" t="str">
        <f>IF(TMInput!R263&lt;&gt;"", TMInput!R263, IF(AND(OR($C263&amp;$H263=$C264&amp;$H264, $C263&amp;$I263=$C264&amp;$I264), S264&lt;&gt;""), S264, IF(AND(OR($C263&amp;$H263=$C265&amp;$H265, $C263&amp;$I263=$C265&amp;$I265), S265&lt;&gt;""), S265, IF(AND(OR($C263&amp;$H263=$C266&amp;$H266, $C263&amp;$I263=$C266&amp;$I266), S266&lt;&gt;""), S266, IF(AND(OR($C263&amp;$H263=$C267&amp;$H267, $C263&amp;$I263=$C267&amp;$I267), S267&lt;&gt;""), S267, "")))))</f>
        <v/>
      </c>
      <c r="T263" s="90" t="str">
        <f>IF(TMInput!S263&lt;&gt;"", TMInput!S263, IF(AND(OR($C263&amp;$H263=$C264&amp;$H264, $C263&amp;$I263=$C264&amp;$I264), T264&lt;&gt;""), T264, IF(AND(OR($C263&amp;$H263=$C265&amp;$H265, $C263&amp;$I263=$C265&amp;$I265), T265&lt;&gt;""), T265, IF(AND(OR($C263&amp;$H263=$C266&amp;$H266, $C263&amp;$I263=$C266&amp;$I266), T266&lt;&gt;""), T266, IF(AND(OR($C263&amp;$H263=$C267&amp;$H267, $C263&amp;$I263=$C267&amp;$I267), T267&lt;&gt;""), T267, "")))))</f>
        <v/>
      </c>
      <c r="U263" s="90" t="str">
        <f>IF(TMInput!T263&lt;&gt;"", TMInput!T263, IF(AND($C263=$C264, U264&lt;&gt;""), U264, IF(AND($C263=$C265, U265&lt;&gt;""), U265, IF(AND($C263=$C266, U266&lt;&gt;""), U266, IF(AND($C263=$C267, U267&lt;&gt;""), U267, "")))))</f>
        <v/>
      </c>
      <c r="V263" s="90" t="str">
        <f>IF(TMInput!U263&lt;&gt;"", TMInput!U263, IF(AND($C263=$C264, V264&lt;&gt;""), V264, IF(AND($C263=$C265, V265&lt;&gt;""), V265, IF(AND($C263=$C266, V266&lt;&gt;""), V266, IF(AND($C263=$C267, V267&lt;&gt;""), V267, "")))))</f>
        <v>BT-197(BT-161)-NoticeResult</v>
      </c>
      <c r="W263" s="90" t="str">
        <f>IF(TMInput!V263&lt;&gt;"", TMInput!V263, IF(AND($C263=$C264, W264&lt;&gt;""), W264, IF(AND($C263=$C265, W265&lt;&gt;""), W265, IF(AND($C263=$C266, W266&lt;&gt;""), W266, IF(AND($C263=$C267, W267&lt;&gt;""), W267, "")))))</f>
        <v>In BT-197(BT-161)-NoticeResult, Unpublished Justification Code, we link to the at-voc:non-publication-justification controlled list</v>
      </c>
      <c r="X263" s="90" t="str">
        <f>IF(TMInput!W263&lt;&gt;"", TMInput!W263, IF(AND($C263=$C264, X264&lt;&gt;""), X264, IF(AND($C263=$C265, X265&lt;&gt;""), X265, IF(AND($C263=$C266, X266&lt;&gt;""), X266, IF(AND($C263=$C267, X267&lt;&gt;""), X267, "")))))</f>
        <v>BT-198(BT-161)-NoticeResult</v>
      </c>
      <c r="Y263" s="90" t="str">
        <f>IF(TMInput!X263&lt;&gt;"", TMInput!X263, IF(AND($C263=$C264, Y264&lt;&gt;""), Y264, IF(AND($C263=$C265, Y265&lt;&gt;""), Y265, IF(AND($C263=$C266, Y266&lt;&gt;""), Y266, IF(AND($C263=$C267, Y267&lt;&gt;""), Y267, "")))))</f>
        <v>Unpublished Accessibility Date (Unpublished Access Date below SDK 1.6)</v>
      </c>
      <c r="Z263" s="90" t="str">
        <f>IF(TMInput!Y263&lt;&gt;"", TMInput!Y263, IF(AND($C263=$C264, Z264&lt;&gt;""), Z264, IF(AND($C263=$C265, Z265&lt;&gt;""), Z265, IF(AND($C263=$C266, Z266&lt;&gt;""), Z266, IF(AND($C263=$C267, Z267&lt;&gt;""), Z267, "")))))</f>
        <v>tedm:MG-langString-hasConfidentialityJustification--NonPublishedInformation-ND-NoticeValueUnpublish</v>
      </c>
      <c r="AA263" s="90" t="str">
        <f>IF(TMInput!Z263&lt;&gt;"", TMInput!Z263, IF(AND($C263=$C264, AA264&lt;&gt;""), AA264, IF(AND($C263=$C265, AA265&lt;&gt;""), AA265, IF(AND($C263=$C266, AA266&lt;&gt;""), AA266, IF(AND($C263=$C267, AA267&lt;&gt;""), AA267, "")))))</f>
        <v/>
      </c>
      <c r="AB263" s="90" t="str">
        <f>IF(TMInput!AA263&lt;&gt;"", TMInput!AA263, IF(AND($C263=$C264, AB264&lt;&gt;""), AB264, IF(AND($C263=$C265, AB265&lt;&gt;""), AB265, IF(AND($C263=$C266, AB266&lt;&gt;""), AB266, IF(AND($C263=$C267, AB267&lt;&gt;""), AB267, "")))))</f>
        <v/>
      </c>
      <c r="AC263" s="90" t="str">
        <f>IF(TMInput!AB263&lt;&gt;"", TMInput!AB263, IF(AND($C263=$C264, AC264&lt;&gt;""), AC264, IF(AND($C263=$C265, AC265&lt;&gt;""), AC265, IF(AND($C263=$C266, AC266&lt;&gt;""), AC266, IF(AND($C263=$C267, AC267&lt;&gt;""), AC267, "")))))</f>
        <v/>
      </c>
      <c r="AD263" s="90" t="str">
        <f>IF(TMInput!AC263&lt;&gt;"", TMInput!AC263, IF(AND($C263=$C264, AD264&lt;&gt;""), AD264, IF(AND($C263=$C265, AD265&lt;&gt;""), AD265, IF(AND($C263=$C266, AD266&lt;&gt;""), AD266, IF(AND($C263=$C267, AD267&lt;&gt;""), AD267, "")))))</f>
        <v/>
      </c>
      <c r="AE263" s="90" t="str">
        <f>IF(TMInput!AD263&lt;&gt;"", TMInput!AD263, IF(AND($C263=$C264, AE264&lt;&gt;""), AE264, IF(AND($C263=$C265, AE265&lt;&gt;""), AE265, IF(AND($C263=$C266, AE266&lt;&gt;""), AE266, IF(AND($C263=$C267, AE267&lt;&gt;""), AE267, "")))))</f>
        <v/>
      </c>
    </row>
    <row r="264">
      <c r="A264" s="85" t="b">
        <f t="shared" si="1"/>
        <v>0</v>
      </c>
      <c r="B264" s="90" t="str">
        <f>IF(AND(TMInput!A264="",$C264&lt;&gt;""),B263,TMInput!A264)</f>
        <v>ND-NoticeValueUnpublish.rml.ttl</v>
      </c>
      <c r="C264" s="90" t="str">
        <f>TMInput!B264</f>
        <v>tedm:MG-NonPublishedInformation-ND-NoticeValueUnpublish</v>
      </c>
      <c r="D264" s="85" t="str">
        <f>IF(TMInput!C264&lt;&gt;"", TMInput!C264, IF(AND($C264=$C265, D265&lt;&gt;""), D265, IF(AND($C264=$C266, D266&lt;&gt;""), D266, IF(AND($C264=$C267, D267&lt;&gt;""), D267, IF(AND($C264=$C268, D268&lt;&gt;""), D268, "")))))</f>
        <v/>
      </c>
      <c r="E264" s="90" t="str">
        <f>IF(TMInput!D264&lt;&gt;"",TMInput!D264,IF(AND($C264=$C265, E265&lt;&gt;""),E265, IF(AND($C264=$C266, E266&lt;&gt;""), E266,"")))</f>
        <v/>
      </c>
      <c r="F264" s="90" t="str">
        <f>IF(TMInput!E264&lt;&gt;"",TMInput!E264,IF(AND($C264=$C265, F265&lt;&gt;""),F265, IF(AND($C264=$C266, F266&lt;&gt;""), F266,"")))</f>
        <v/>
      </c>
      <c r="G264" s="85" t="str">
        <f>IF(TMInput!F264&lt;&gt;"",TMInput!F264,IF(AND($C264=$C265, G265&lt;&gt;""),G265, IF(AND($C264=$C266, G266&lt;&gt;""), G266,"")))</f>
        <v/>
      </c>
      <c r="H264" s="87" t="str">
        <f>TMInput!G264</f>
        <v/>
      </c>
      <c r="I264" s="87" t="str">
        <f>TMInput!H264</f>
        <v>1.5</v>
      </c>
      <c r="J264" s="90" t="str">
        <f>IF(TMInput!$A264="",J263,TMInput!I264)</f>
        <v/>
      </c>
      <c r="K264" s="85" t="str">
        <f>IF(TMInput!J264&lt;&gt;"",TMInput!J264,IF(AND($C264=$C265, K265&lt;&gt;""),K265, IF(AND($C264=$C266, K266&lt;&gt;""), K266,"")))</f>
        <v/>
      </c>
      <c r="L264" s="85" t="str">
        <f>IF(TMInput!K264&lt;&gt;"",TMInput!K264,IF(AND($C264=$C265, L265&lt;&gt;""),L265, IF(AND($C264=$C266, L266&lt;&gt;""), L266,"")))</f>
        <v/>
      </c>
      <c r="M264" s="90" t="str">
        <f>IF(TMInput!L264&lt;&gt;"",TMInput!L264,IF(AND($C264=$C265, M265&lt;&gt;""),M265, IF(AND($C264=$C266, M266&lt;&gt;""), M266,"")))</f>
        <v/>
      </c>
      <c r="N264" s="90" t="str">
        <f>IF(TMInput!M264&lt;&gt;"",TMInput!M264,IF(AND($C264=$C265, N265&lt;&gt;""),N265, IF(AND($C264=$C266, N266&lt;&gt;""), N266,"")))</f>
        <v/>
      </c>
      <c r="O264" s="90" t="str">
        <f>IF(TMInput!N264&lt;&gt;"",TMInput!N264,IF(AND($C264=$C265, O265&lt;&gt;""),O265, IF(AND($C264=$C266, O266&lt;&gt;""), O266,"")))</f>
        <v/>
      </c>
      <c r="P264" s="85" t="str">
        <f>IF(TMInput!O264&lt;&gt;"",TMInput!O264,IF(AND($C264=$C265, P265&lt;&gt;""),P265, IF(AND($C264=$C266, P266&lt;&gt;""), P266,"")))</f>
        <v/>
      </c>
      <c r="Q264" s="90" t="str">
        <f>IF(TMInput!P264&lt;&gt;"",TMInput!P264,IF(AND($C264=$C265, Q265&lt;&gt;""),Q265, IF(AND($C264=$C266, Q266&lt;&gt;""), Q266,"")))</f>
        <v/>
      </c>
      <c r="R264" s="90" t="str">
        <f>IF(TMInput!Q264&lt;&gt;"", TMInput!Q264, IF(AND(OR($C264&amp;$H264=$C265&amp;$H265, $C264&amp;$I264=$C265&amp;$I265), R265&lt;&gt;""), R265, IF(AND(OR($C264&amp;$H264=$C266&amp;$H266, $C264&amp;$I264=$C266&amp;$I266), R266&lt;&gt;""), R266, IF(AND(OR($C264&amp;$H264=$C267&amp;$H267, $C264&amp;$I264=$C267&amp;$I267), R267&lt;&gt;""), R267, IF(AND(OR($C264&amp;$H264=$C268&amp;$H268, $C264&amp;$I264=$C268&amp;$I268), R268&lt;&gt;""), R268, "")))))</f>
        <v/>
      </c>
      <c r="S264" s="90" t="str">
        <f>IF(TMInput!R264&lt;&gt;"", TMInput!R264, IF(AND(OR($C264&amp;$H264=$C265&amp;$H265, $C264&amp;$I264=$C265&amp;$I265), S265&lt;&gt;""), S265, IF(AND(OR($C264&amp;$H264=$C266&amp;$H266, $C264&amp;$I264=$C266&amp;$I266), S266&lt;&gt;""), S266, IF(AND(OR($C264&amp;$H264=$C267&amp;$H267, $C264&amp;$I264=$C267&amp;$I267), S267&lt;&gt;""), S267, IF(AND(OR($C264&amp;$H264=$C268&amp;$H268, $C264&amp;$I264=$C268&amp;$I268), S268&lt;&gt;""), S268, "")))))</f>
        <v/>
      </c>
      <c r="T264" s="90" t="str">
        <f>IF(TMInput!S264&lt;&gt;"", TMInput!S264, IF(AND(OR($C264&amp;$H264=$C265&amp;$H265, $C264&amp;$I264=$C265&amp;$I265), T265&lt;&gt;""), T265, IF(AND(OR($C264&amp;$H264=$C266&amp;$H266, $C264&amp;$I264=$C266&amp;$I266), T266&lt;&gt;""), T266, IF(AND(OR($C264&amp;$H264=$C267&amp;$H267, $C264&amp;$I264=$C267&amp;$I267), T267&lt;&gt;""), T267, IF(AND(OR($C264&amp;$H264=$C268&amp;$H268, $C264&amp;$I264=$C268&amp;$I268), T268&lt;&gt;""), T268, "")))))</f>
        <v/>
      </c>
      <c r="U264" s="90" t="str">
        <f>IF(TMInput!T264&lt;&gt;"", TMInput!T264, IF(AND($C264=$C265, U265&lt;&gt;""), U265, IF(AND($C264=$C266, U266&lt;&gt;""), U266, IF(AND($C264=$C267, U267&lt;&gt;""), U267, IF(AND($C264=$C268, U268&lt;&gt;""), U268, "")))))</f>
        <v/>
      </c>
      <c r="V264" s="90" t="str">
        <f>IF(TMInput!U264&lt;&gt;"", TMInput!U264, IF(AND($C264=$C265, V265&lt;&gt;""), V265, IF(AND($C264=$C266, V266&lt;&gt;""), V266, IF(AND($C264=$C267, V267&lt;&gt;""), V267, IF(AND($C264=$C268, V268&lt;&gt;""), V268, "")))))</f>
        <v/>
      </c>
      <c r="W264" s="90" t="str">
        <f>IF(TMInput!V264&lt;&gt;"", TMInput!V264, IF(AND($C264=$C265, W265&lt;&gt;""), W265, IF(AND($C264=$C266, W266&lt;&gt;""), W266, IF(AND($C264=$C267, W267&lt;&gt;""), W267, IF(AND($C264=$C268, W268&lt;&gt;""), W268, "")))))</f>
        <v/>
      </c>
      <c r="X264" s="90" t="str">
        <f>IF(TMInput!W264&lt;&gt;"", TMInput!W264, IF(AND($C264=$C265, X265&lt;&gt;""), X265, IF(AND($C264=$C266, X266&lt;&gt;""), X266, IF(AND($C264=$C267, X267&lt;&gt;""), X267, IF(AND($C264=$C268, X268&lt;&gt;""), X268, "")))))</f>
        <v>BT-198(BT-161)-NoticeResult</v>
      </c>
      <c r="Y264" s="90" t="str">
        <f>IF(TMInput!X264&lt;&gt;"", TMInput!X264, IF(AND($C264=$C265, Y265&lt;&gt;""), Y265, IF(AND($C264=$C266, Y266&lt;&gt;""), Y266, IF(AND($C264=$C267, Y267&lt;&gt;""), Y267, IF(AND($C264=$C268, Y268&lt;&gt;""), Y268, "")))))</f>
        <v>Unpublished Accessibility Date (Unpublished Access Date below SDK 1.6)</v>
      </c>
      <c r="Z264" s="90" t="str">
        <f>IF(TMInput!Y264&lt;&gt;"", TMInput!Y264, IF(AND($C264=$C265, Z265&lt;&gt;""), Z265, IF(AND($C264=$C266, Z266&lt;&gt;""), Z266, IF(AND($C264=$C267, Z267&lt;&gt;""), Z267, IF(AND($C264=$C268, Z268&lt;&gt;""), Z268, "")))))</f>
        <v>tedm:MG-langString-hasConfidentialityJustification--NonPublishedInformation-ND-NoticeValueUnpublish</v>
      </c>
      <c r="AA264" s="90" t="str">
        <f>IF(TMInput!Z264&lt;&gt;"", TMInput!Z264, IF(AND($C264=$C265, AA265&lt;&gt;""), AA265, IF(AND($C264=$C266, AA266&lt;&gt;""), AA266, IF(AND($C264=$C267, AA267&lt;&gt;""), AA267, IF(AND($C264=$C268, AA268&lt;&gt;""), AA268, "")))))</f>
        <v/>
      </c>
      <c r="AB264" s="90" t="str">
        <f>IF(TMInput!AA264&lt;&gt;"", TMInput!AA264, IF(AND($C264=$C265, AB265&lt;&gt;""), AB265, IF(AND($C264=$C266, AB266&lt;&gt;""), AB266, IF(AND($C264=$C267, AB267&lt;&gt;""), AB267, IF(AND($C264=$C268, AB268&lt;&gt;""), AB268, "")))))</f>
        <v/>
      </c>
      <c r="AC264" s="90" t="str">
        <f>IF(TMInput!AB264&lt;&gt;"", TMInput!AB264, IF(AND($C264=$C265, AC265&lt;&gt;""), AC265, IF(AND($C264=$C266, AC266&lt;&gt;""), AC266, IF(AND($C264=$C267, AC267&lt;&gt;""), AC267, IF(AND($C264=$C268, AC268&lt;&gt;""), AC268, "")))))</f>
        <v/>
      </c>
      <c r="AD264" s="90" t="str">
        <f>IF(TMInput!AC264&lt;&gt;"", TMInput!AC264, IF(AND($C264=$C265, AD265&lt;&gt;""), AD265, IF(AND($C264=$C266, AD266&lt;&gt;""), AD266, IF(AND($C264=$C267, AD267&lt;&gt;""), AD267, IF(AND($C264=$C268, AD268&lt;&gt;""), AD268, "")))))</f>
        <v/>
      </c>
      <c r="AE264" s="90" t="str">
        <f>IF(TMInput!AD264&lt;&gt;"", TMInput!AD264, IF(AND($C264=$C265, AE265&lt;&gt;""), AE265, IF(AND($C264=$C266, AE266&lt;&gt;""), AE266, IF(AND($C264=$C267, AE267&lt;&gt;""), AE267, IF(AND($C264=$C268, AE268&lt;&gt;""), AE268, "")))))</f>
        <v/>
      </c>
    </row>
    <row r="265">
      <c r="A265" s="85" t="b">
        <f t="shared" si="1"/>
        <v>0</v>
      </c>
      <c r="B265" s="90" t="str">
        <f>IF(AND(TMInput!A265="",$C265&lt;&gt;""),B264,TMInput!A265)</f>
        <v>ND-NoticeValueUnpublish.rml.ttl</v>
      </c>
      <c r="C265" s="90" t="str">
        <f>TMInput!B265</f>
        <v>tedm:MG-NonPublishedInformation-ND-NoticeValueUnpublish</v>
      </c>
      <c r="D265" s="85" t="str">
        <f>IF(TMInput!C265&lt;&gt;"", TMInput!C265, IF(AND($C265=$C266, D266&lt;&gt;""), D266, IF(AND($C265=$C267, D267&lt;&gt;""), D267, IF(AND($C265=$C268, D268&lt;&gt;""), D268, IF(AND($C265=$C269, D269&lt;&gt;""), D269, "")))))</f>
        <v/>
      </c>
      <c r="E265" s="90" t="str">
        <f>IF(TMInput!D265&lt;&gt;"",TMInput!D265,IF(AND($C265=$C266, E266&lt;&gt;""),E266, IF(AND($C265=$C267, E267&lt;&gt;""), E267,"")))</f>
        <v/>
      </c>
      <c r="F265" s="90" t="str">
        <f>IF(TMInput!E265&lt;&gt;"",TMInput!E265,IF(AND($C265=$C266, F266&lt;&gt;""),F266, IF(AND($C265=$C267, F267&lt;&gt;""), F267,"")))</f>
        <v/>
      </c>
      <c r="G265" s="85" t="str">
        <f>IF(TMInput!F265&lt;&gt;"",TMInput!F265,IF(AND($C265=$C266, G266&lt;&gt;""),G266, IF(AND($C265=$C267, G267&lt;&gt;""), G267,"")))</f>
        <v/>
      </c>
      <c r="H265" s="87" t="str">
        <f>TMInput!G265</f>
        <v>1.6</v>
      </c>
      <c r="I265" s="87" t="str">
        <f>TMInput!H265</f>
        <v/>
      </c>
      <c r="J265" s="90" t="str">
        <f>IF(TMInput!$A265="",J264,TMInput!I265)</f>
        <v/>
      </c>
      <c r="K265" s="85" t="str">
        <f>IF(TMInput!J265&lt;&gt;"",TMInput!J265,IF(AND($C265=$C266, K266&lt;&gt;""),K266, IF(AND($C265=$C267, K267&lt;&gt;""), K267,"")))</f>
        <v/>
      </c>
      <c r="L265" s="85" t="str">
        <f>IF(TMInput!K265&lt;&gt;"",TMInput!K265,IF(AND($C265=$C266, L266&lt;&gt;""),L266, IF(AND($C265=$C267, L267&lt;&gt;""), L267,"")))</f>
        <v/>
      </c>
      <c r="M265" s="90" t="str">
        <f>IF(TMInput!L265&lt;&gt;"",TMInput!L265,IF(AND($C265=$C266, M266&lt;&gt;""),M266, IF(AND($C265=$C267, M267&lt;&gt;""), M267,"")))</f>
        <v/>
      </c>
      <c r="N265" s="90" t="str">
        <f>IF(TMInput!M265&lt;&gt;"",TMInput!M265,IF(AND($C265=$C266, N266&lt;&gt;""),N266, IF(AND($C265=$C267, N267&lt;&gt;""), N267,"")))</f>
        <v/>
      </c>
      <c r="O265" s="90" t="str">
        <f>IF(TMInput!N265&lt;&gt;"",TMInput!N265,IF(AND($C265=$C266, O266&lt;&gt;""),O266, IF(AND($C265=$C267, O267&lt;&gt;""), O267,"")))</f>
        <v/>
      </c>
      <c r="P265" s="85" t="str">
        <f>IF(TMInput!O265&lt;&gt;"",TMInput!O265,IF(AND($C265=$C266, P266&lt;&gt;""),P266, IF(AND($C265=$C267, P267&lt;&gt;""), P267,"")))</f>
        <v/>
      </c>
      <c r="Q265" s="90" t="str">
        <f>IF(TMInput!P265&lt;&gt;"",TMInput!P265,IF(AND($C265=$C266, Q266&lt;&gt;""),Q266, IF(AND($C265=$C267, Q267&lt;&gt;""), Q267,"")))</f>
        <v/>
      </c>
      <c r="R265" s="90" t="str">
        <f>IF(TMInput!Q265&lt;&gt;"", TMInput!Q265, IF(AND(OR($C265&amp;$H265=$C266&amp;$H266, $C265&amp;$I265=$C266&amp;$I266), R266&lt;&gt;""), R266, IF(AND(OR($C265&amp;$H265=$C267&amp;$H267, $C265&amp;$I265=$C267&amp;$I267), R267&lt;&gt;""), R267, IF(AND(OR($C265&amp;$H265=$C268&amp;$H268, $C265&amp;$I265=$C268&amp;$I268), R268&lt;&gt;""), R268, IF(AND(OR($C265&amp;$H265=$C269&amp;$H269, $C265&amp;$I265=$C269&amp;$I269), R269&lt;&gt;""), R269, "")))))</f>
        <v/>
      </c>
      <c r="S265" s="90" t="str">
        <f>IF(TMInput!R265&lt;&gt;"", TMInput!R265, IF(AND(OR($C265&amp;$H265=$C266&amp;$H266, $C265&amp;$I265=$C266&amp;$I266), S266&lt;&gt;""), S266, IF(AND(OR($C265&amp;$H265=$C267&amp;$H267, $C265&amp;$I265=$C267&amp;$I267), S267&lt;&gt;""), S267, IF(AND(OR($C265&amp;$H265=$C268&amp;$H268, $C265&amp;$I265=$C268&amp;$I268), S268&lt;&gt;""), S268, IF(AND(OR($C265&amp;$H265=$C269&amp;$H269, $C265&amp;$I265=$C269&amp;$I269), S269&lt;&gt;""), S269, "")))))</f>
        <v/>
      </c>
      <c r="T265" s="90" t="str">
        <f>IF(TMInput!S265&lt;&gt;"", TMInput!S265, IF(AND(OR($C265&amp;$H265=$C266&amp;$H266, $C265&amp;$I265=$C266&amp;$I266), T266&lt;&gt;""), T266, IF(AND(OR($C265&amp;$H265=$C267&amp;$H267, $C265&amp;$I265=$C267&amp;$I267), T267&lt;&gt;""), T267, IF(AND(OR($C265&amp;$H265=$C268&amp;$H268, $C265&amp;$I265=$C268&amp;$I268), T268&lt;&gt;""), T268, IF(AND(OR($C265&amp;$H265=$C269&amp;$H269, $C265&amp;$I265=$C269&amp;$I269), T269&lt;&gt;""), T269, "")))))</f>
        <v/>
      </c>
      <c r="U265" s="90" t="str">
        <f>IF(TMInput!T265&lt;&gt;"", TMInput!T265, IF(AND($C265=$C266, U266&lt;&gt;""), U266, IF(AND($C265=$C267, U267&lt;&gt;""), U267, IF(AND($C265=$C268, U268&lt;&gt;""), U268, IF(AND($C265=$C269, U269&lt;&gt;""), U269, "")))))</f>
        <v/>
      </c>
      <c r="V265" s="90" t="str">
        <f>IF(TMInput!U265&lt;&gt;"", TMInput!U265, IF(AND($C265=$C266, V266&lt;&gt;""), V266, IF(AND($C265=$C267, V267&lt;&gt;""), V267, IF(AND($C265=$C268, V268&lt;&gt;""), V268, IF(AND($C265=$C269, V269&lt;&gt;""), V269, "")))))</f>
        <v/>
      </c>
      <c r="W265" s="90" t="str">
        <f>IF(TMInput!V265&lt;&gt;"", TMInput!V265, IF(AND($C265=$C266, W266&lt;&gt;""), W266, IF(AND($C265=$C267, W267&lt;&gt;""), W267, IF(AND($C265=$C268, W268&lt;&gt;""), W268, IF(AND($C265=$C269, W269&lt;&gt;""), W269, "")))))</f>
        <v/>
      </c>
      <c r="X265" s="90" t="str">
        <f>IF(TMInput!W265&lt;&gt;"", TMInput!W265, IF(AND($C265=$C266, X266&lt;&gt;""), X266, IF(AND($C265=$C267, X267&lt;&gt;""), X267, IF(AND($C265=$C268, X268&lt;&gt;""), X268, IF(AND($C265=$C269, X269&lt;&gt;""), X269, "")))))</f>
        <v/>
      </c>
      <c r="Y265" s="90" t="str">
        <f>IF(TMInput!X265&lt;&gt;"", TMInput!X265, IF(AND($C265=$C266, Y266&lt;&gt;""), Y266, IF(AND($C265=$C267, Y267&lt;&gt;""), Y267, IF(AND($C265=$C268, Y268&lt;&gt;""), Y268, IF(AND($C265=$C269, Y269&lt;&gt;""), Y269, "")))))</f>
        <v/>
      </c>
      <c r="Z265" s="90" t="str">
        <f>IF(TMInput!Y265&lt;&gt;"", TMInput!Y265, IF(AND($C265=$C266, Z266&lt;&gt;""), Z266, IF(AND($C265=$C267, Z267&lt;&gt;""), Z267, IF(AND($C265=$C268, Z268&lt;&gt;""), Z268, IF(AND($C265=$C269, Z269&lt;&gt;""), Z269, "")))))</f>
        <v>tedm:MG-langString-hasConfidentialityJustification--NonPublishedInformation-ND-NoticeValueUnpublish</v>
      </c>
      <c r="AA265" s="90" t="str">
        <f>IF(TMInput!Z265&lt;&gt;"", TMInput!Z265, IF(AND($C265=$C266, AA266&lt;&gt;""), AA266, IF(AND($C265=$C267, AA267&lt;&gt;""), AA267, IF(AND($C265=$C268, AA268&lt;&gt;""), AA268, IF(AND($C265=$C269, AA269&lt;&gt;""), AA269, "")))))</f>
        <v/>
      </c>
      <c r="AB265" s="90" t="str">
        <f>IF(TMInput!AA265&lt;&gt;"", TMInput!AA265, IF(AND($C265=$C266, AB266&lt;&gt;""), AB266, IF(AND($C265=$C267, AB267&lt;&gt;""), AB267, IF(AND($C265=$C268, AB268&lt;&gt;""), AB268, IF(AND($C265=$C269, AB269&lt;&gt;""), AB269, "")))))</f>
        <v/>
      </c>
      <c r="AC265" s="90" t="str">
        <f>IF(TMInput!AB265&lt;&gt;"", TMInput!AB265, IF(AND($C265=$C266, AC266&lt;&gt;""), AC266, IF(AND($C265=$C267, AC267&lt;&gt;""), AC267, IF(AND($C265=$C268, AC268&lt;&gt;""), AC268, IF(AND($C265=$C269, AC269&lt;&gt;""), AC269, "")))))</f>
        <v/>
      </c>
      <c r="AD265" s="90" t="str">
        <f>IF(TMInput!AC265&lt;&gt;"", TMInput!AC265, IF(AND($C265=$C266, AD266&lt;&gt;""), AD266, IF(AND($C265=$C267, AD267&lt;&gt;""), AD267, IF(AND($C265=$C268, AD268&lt;&gt;""), AD268, IF(AND($C265=$C269, AD269&lt;&gt;""), AD269, "")))))</f>
        <v/>
      </c>
      <c r="AE265" s="90" t="str">
        <f>IF(TMInput!AD265&lt;&gt;"", TMInput!AD265, IF(AND($C265=$C266, AE266&lt;&gt;""), AE266, IF(AND($C265=$C267, AE267&lt;&gt;""), AE267, IF(AND($C265=$C268, AE268&lt;&gt;""), AE268, IF(AND($C265=$C269, AE269&lt;&gt;""), AE269, "")))))</f>
        <v/>
      </c>
    </row>
    <row r="266">
      <c r="A266" s="85" t="b">
        <f t="shared" si="1"/>
        <v>1</v>
      </c>
      <c r="B266" s="90" t="str">
        <f>IF(AND(TMInput!A266="",$C266&lt;&gt;""),B265,TMInput!A266)</f>
        <v>ND-NoticeMaximumValueUnpublish.rml.ttl</v>
      </c>
      <c r="C266" s="90" t="str">
        <f>TMInput!B266</f>
        <v>tedm:MG-NonPublishedInformation-ND-NoticeMaximumValueUnpublish</v>
      </c>
      <c r="D266" s="85" t="str">
        <f>IF(TMInput!C266&lt;&gt;"", TMInput!C266, IF(AND($C266=$C267, D267&lt;&gt;""), D267, IF(AND($C266=$C268, D268&lt;&gt;""), D268, IF(AND($C266=$C269, D269&lt;&gt;""), D269, IF(AND($C266=$C270, D270&lt;&gt;""), D270, "")))))</f>
        <v>MG-NonPublishedInformation</v>
      </c>
      <c r="E266" s="90" t="str">
        <f>IF(TMInput!D266&lt;&gt;"",TMInput!D266,IF(AND($C266=$C267, E267&lt;&gt;""),E267, IF(AND($C266=$C268, E268&lt;&gt;""), E268,"")))</f>
        <v>ND-NoticeMaximumValueUnpublish</v>
      </c>
      <c r="F266" s="90" t="str">
        <f>IF(TMInput!E266&lt;&gt;"",TMInput!E266,IF(AND($C266=$C267, F267&lt;&gt;""),F267, IF(AND($C266=$C268, F268&lt;&gt;""), F268,"")))</f>
        <v>/*/ext:UBLExtensions/ext:UBLExtension/ext:ExtensionContent/efext:EformsExtension/efac:NoticeResult/efac:FieldsPrivacy[efbc:FieldIdentifierCode/text()='not-max-val']</v>
      </c>
      <c r="G266" s="85" t="str">
        <f>IF(TMInput!F266&lt;&gt;"",TMInput!F266,IF(AND($C266=$C267, G267&lt;&gt;""),G267, IF(AND($C266=$C268, G268&lt;&gt;""), G268,"")))</f>
        <v>efbc:FieldIdentifierCode/text()='not-max-val'</v>
      </c>
      <c r="H266" s="87" t="str">
        <f>TMInput!G266</f>
        <v/>
      </c>
      <c r="I266" s="87" t="str">
        <f>TMInput!H266</f>
        <v/>
      </c>
      <c r="J266" s="90" t="str">
        <f>IF(TMInput!$A266="",J265,TMInput!I266)</f>
        <v/>
      </c>
      <c r="K266" s="85" t="str">
        <f>IF(TMInput!J266&lt;&gt;"",TMInput!J266,IF(AND($C266=$C267, K267&lt;&gt;""),K267, IF(AND($C266=$C268, K268&lt;&gt;""), K268,"")))</f>
        <v>MG-MonetaryValue-hasMaximumFrameworkAgreementAwardedValue-NoticeAwardInformation</v>
      </c>
      <c r="L266" s="85" t="str">
        <f>IF(TMInput!K266&lt;&gt;"",TMInput!K266,IF(AND($C266=$C267, L267&lt;&gt;""),L267, IF(AND($C266=$C268, L268&lt;&gt;""), L268,"")))</f>
        <v>ND-NoticeResult</v>
      </c>
      <c r="M266" s="90" t="str">
        <f>IF(TMInput!L266&lt;&gt;"",TMInput!L266,IF(AND($C266=$C267, M267&lt;&gt;""),M267, IF(AND($C266=$C268, M268&lt;&gt;""), M268,"")))</f>
        <v>ND-NoticeMaximumValueUnpublish (concernsMaskedObject)</v>
      </c>
      <c r="N266" s="90" t="str">
        <f>IF(TMInput!M266&lt;&gt;"",TMInput!M266,IF(AND($C266=$C267, N267&lt;&gt;""),N267, IF(AND($C266=$C268, N268&lt;&gt;""), N268,"")))</f>
        <v>Connection from NonPublishedInformation to MonetaryValue under MG-MonetaryValue-hasMaximumFrameworkAgreementAwardedValue-NoticeAwardInformation_ND-NoticeResult</v>
      </c>
      <c r="O266" s="90" t="str">
        <f>IF(TMInput!N266&lt;&gt;"",TMInput!N266,IF(AND($C266=$C267, O267&lt;&gt;""),O267, IF(AND($C266=$C268, O268&lt;&gt;""), O268,"")))</f>
        <v>tedm:MG-MonetaryValue-hasMaximumFrameworkAgreementAwardedValue-NoticeAwardInformation_ND-NoticeResult</v>
      </c>
      <c r="P266" s="85" t="str">
        <f>IF(TMInput!O266&lt;&gt;"",TMInput!O266,IF(AND($C266=$C267, P267&lt;&gt;""),P267, IF(AND($C266=$C268, P268&lt;&gt;""), P268,"")))</f>
        <v>efac:FieldsPrivacy</v>
      </c>
      <c r="Q266" s="90" t="str">
        <f>IF(TMInput!P266&lt;&gt;"",TMInput!P266,IF(AND($C266=$C267, Q267&lt;&gt;""),Q267, IF(AND($C266=$C268, Q268&lt;&gt;""), Q268,"")))</f>
        <v>..</v>
      </c>
      <c r="R266" s="90" t="str">
        <f>IF(TMInput!Q266&lt;&gt;"", TMInput!Q266, IF(AND(OR($C266&amp;$H266=$C267&amp;$H267, $C266&amp;$I266=$C267&amp;$I267), R267&lt;&gt;""), R267, IF(AND(OR($C266&amp;$H266=$C268&amp;$H268, $C266&amp;$I266=$C268&amp;$I268), R268&lt;&gt;""), R268, IF(AND(OR($C266&amp;$H266=$C269&amp;$H269, $C266&amp;$I266=$C269&amp;$I269), R269&lt;&gt;""), R269, IF(AND(OR($C266&amp;$H266=$C270&amp;$H270, $C266&amp;$I266=$C270&amp;$I270), R270&lt;&gt;""), R270, "")))))</f>
        <v>BT-195(BT-118)-NoticeResult</v>
      </c>
      <c r="S266" s="90" t="str">
        <f>IF(TMInput!R266&lt;&gt;"", TMInput!R266, IF(AND(OR($C266&amp;$H266=$C267&amp;$H267, $C266&amp;$I266=$C267&amp;$I267), S267&lt;&gt;""), S267, IF(AND(OR($C266&amp;$H266=$C268&amp;$H268, $C266&amp;$I266=$C268&amp;$I268), S268&lt;&gt;""), S268, IF(AND(OR($C266&amp;$H266=$C269&amp;$H269, $C266&amp;$I266=$C269&amp;$I269), S269&lt;&gt;""), S269, IF(AND(OR($C266&amp;$H266=$C270&amp;$H270, $C266&amp;$I266=$C270&amp;$I270), S270&lt;&gt;""), S270, "")))))</f>
        <v>The field BT-195(BT-118)-NoticeResult, Unpublished Identifier, specifies information to generate the URI of the masked property</v>
      </c>
      <c r="T266" s="90" t="str">
        <f>IF(TMInput!S266&lt;&gt;"", TMInput!S266, IF(AND(OR($C266&amp;$H266=$C267&amp;$H267, $C266&amp;$I266=$C267&amp;$I267), T267&lt;&gt;""), T267, IF(AND(OR($C266&amp;$H266=$C268&amp;$H268, $C266&amp;$I266=$C268&amp;$I268), T268&lt;&gt;""), T268, IF(AND(OR($C266&amp;$H266=$C269&amp;$H269, $C266&amp;$I266=$C269&amp;$I269), T269&lt;&gt;""), T269, IF(AND(OR($C266&amp;$H266=$C270&amp;$H270, $C266&amp;$I266=$C270&amp;$I270), T270&lt;&gt;""), T270, "")))))</f>
        <v>efbc:FieldIdentifierCode/text() = 'not-max-val'</v>
      </c>
      <c r="U266" s="92" t="str">
        <f>IF(TMInput!T266&lt;&gt;"", TMInput!T266, IF(AND($C266=$C267, U267&lt;&gt;""), U267, IF(AND($C266=$C268, U268&lt;&gt;""), U268, IF(AND($C266=$C269, U269&lt;&gt;""), U269, IF(AND($C266=$C270, U270&lt;&gt;""), U270, "")))))</f>
        <v>http://data.europa.eu/a4g/ontology#hasAmountValue</v>
      </c>
      <c r="V266" s="90" t="str">
        <f>IF(TMInput!U266&lt;&gt;"", TMInput!U266, IF(AND($C266=$C267, V267&lt;&gt;""), V267, IF(AND($C266=$C268, V268&lt;&gt;""), V268, IF(AND($C266=$C269, V269&lt;&gt;""), V269, IF(AND($C266=$C270, V270&lt;&gt;""), V270, "")))))</f>
        <v>BT-197(BT-118)-NoticeResult</v>
      </c>
      <c r="W266" s="90" t="str">
        <f>IF(TMInput!V266&lt;&gt;"", TMInput!V266, IF(AND($C266=$C267, W267&lt;&gt;""), W267, IF(AND($C266=$C268, W268&lt;&gt;""), W268, IF(AND($C266=$C269, W269&lt;&gt;""), W269, IF(AND($C266=$C270, W270&lt;&gt;""), W270, "")))))</f>
        <v>In BT-197(BT-118)-NoticeResult, Unpublished Justification Code, we link to the at-voc:non-publication-justification controlled list</v>
      </c>
      <c r="X266" s="90" t="str">
        <f>IF(TMInput!W266&lt;&gt;"", TMInput!W266, IF(AND($C266=$C267, X267&lt;&gt;""), X267, IF(AND($C266=$C268, X268&lt;&gt;""), X268, IF(AND($C266=$C269, X269&lt;&gt;""), X269, IF(AND($C266=$C270, X270&lt;&gt;""), X270, "")))))</f>
        <v>BT-198(BT-118)-NoticeResult</v>
      </c>
      <c r="Y266" s="90" t="str">
        <f>IF(TMInput!X266&lt;&gt;"", TMInput!X266, IF(AND($C266=$C267, Y267&lt;&gt;""), Y267, IF(AND($C266=$C268, Y268&lt;&gt;""), Y268, IF(AND($C266=$C269, Y269&lt;&gt;""), Y269, IF(AND($C266=$C270, Y270&lt;&gt;""), Y270, "")))))</f>
        <v>Unpublished Accessibility Date (Unpublished Access Date below SDK 1.6)</v>
      </c>
      <c r="Z266" s="90" t="str">
        <f>IF(TMInput!Y266&lt;&gt;"", TMInput!Y266, IF(AND($C266=$C267, Z267&lt;&gt;""), Z267, IF(AND($C266=$C268, Z268&lt;&gt;""), Z268, IF(AND($C266=$C269, Z269&lt;&gt;""), Z269, IF(AND($C266=$C270, Z270&lt;&gt;""), Z270, "")))))</f>
        <v>tedm:MG-langString-hasConfidentialityJustification--NonPublishedInformation-ND-NoticeMaximumValueUnpublish</v>
      </c>
      <c r="AA266" s="90" t="str">
        <f>IF(TMInput!Z266&lt;&gt;"", TMInput!Z266, IF(AND($C266=$C267, AA267&lt;&gt;""), AA267, IF(AND($C266=$C268, AA268&lt;&gt;""), AA268, IF(AND($C266=$C269, AA269&lt;&gt;""), AA269, IF(AND($C266=$C270, AA270&lt;&gt;""), AA270, "")))))</f>
        <v>/*/ext:UBLExtensions/ext:UBLExtension/ext:ExtensionContent/efext:EformsExtension/efac:NoticeResult/efac:FieldsPrivacy[efbc:FieldIdentifierCode/text()='not-max-val']/efbc:ReasonDescription</v>
      </c>
      <c r="AB266" s="90" t="str">
        <f>IF(TMInput!AA266&lt;&gt;"", TMInput!AA266, IF(AND($C266=$C267, AB267&lt;&gt;""), AB267, IF(AND($C266=$C268, AB268&lt;&gt;""), AB268, IF(AND($C266=$C269, AB269&lt;&gt;""), AB269, IF(AND($C266=$C270, AB270&lt;&gt;""), AB270, "")))))</f>
        <v>BT-196(BT-118)-NoticeResult</v>
      </c>
      <c r="AC266" s="90" t="str">
        <f>IF(TMInput!AB266&lt;&gt;"", TMInput!AB266, IF(AND($C266=$C267, AC267&lt;&gt;""), AC267, IF(AND($C266=$C268, AC268&lt;&gt;""), AC268, IF(AND($C266=$C269, AC269&lt;&gt;""), AC269, IF(AND($C266=$C270, AC270&lt;&gt;""), AC270, "")))))</f>
        <v>Unpublished Justification Description of MG-NonPublishedInformation under ND-NoticeMaximumValueUnpublish</v>
      </c>
      <c r="AD266" s="90" t="str">
        <f>IF(TMInput!AC266&lt;&gt;"", TMInput!AC266, IF(AND($C266=$C267, AD267&lt;&gt;""), AD267, IF(AND($C266=$C268, AD268&lt;&gt;""), AD268, IF(AND($C266=$C269, AD269&lt;&gt;""), AD269, IF(AND($C266=$C270, AD270&lt;&gt;""), AD270, "")))))</f>
        <v>BT-196(BT-118)-NoticeResult-Language</v>
      </c>
      <c r="AE266" s="90" t="str">
        <f>IF(TMInput!AD266&lt;&gt;"", TMInput!AD266, IF(AND($C266=$C267, AE267&lt;&gt;""), AE267, IF(AND($C266=$C268, AE268&lt;&gt;""), AE268, IF(AND($C266=$C269, AE269&lt;&gt;""), AE269, IF(AND($C266=$C270, AE270&lt;&gt;""), AE270, "")))))</f>
        <v>Language of Unpublished Justification Description of MG-NonPublishedInformation under ND-NoticeMaximumValueUnpublish</v>
      </c>
    </row>
    <row r="267">
      <c r="A267" s="85" t="b">
        <f t="shared" si="1"/>
        <v>0</v>
      </c>
      <c r="B267" s="90" t="str">
        <f>IF(AND(TMInput!A267="",$C267&lt;&gt;""),B266,TMInput!A267)</f>
        <v>ND-NoticeMaximumValueUnpublish.rml.ttl</v>
      </c>
      <c r="C267" s="90" t="str">
        <f>TMInput!B267</f>
        <v>tedm:MG-NonPublishedInformation-ND-NoticeMaximumValueUnpublish</v>
      </c>
      <c r="D267" s="85" t="str">
        <f>IF(TMInput!C267&lt;&gt;"", TMInput!C267, IF(AND($C267=$C268, D268&lt;&gt;""), D268, IF(AND($C267=$C269, D269&lt;&gt;""), D269, IF(AND($C267=$C270, D270&lt;&gt;""), D270, IF(AND($C267=$C271, D271&lt;&gt;""), D271, "")))))</f>
        <v>MG-NonPublishedInformation</v>
      </c>
      <c r="E267" s="90" t="str">
        <f>IF(TMInput!D267&lt;&gt;"",TMInput!D267,IF(AND($C267=$C268, E268&lt;&gt;""),E268, IF(AND($C267=$C269, E269&lt;&gt;""), E269,"")))</f>
        <v/>
      </c>
      <c r="F267" s="90" t="str">
        <f>IF(TMInput!E267&lt;&gt;"",TMInput!E267,IF(AND($C267=$C268, F268&lt;&gt;""),F268, IF(AND($C267=$C269, F269&lt;&gt;""), F269,"")))</f>
        <v/>
      </c>
      <c r="G267" s="85" t="str">
        <f>IF(TMInput!F267&lt;&gt;"",TMInput!F267,IF(AND($C267=$C268, G268&lt;&gt;""),G268, IF(AND($C267=$C269, G269&lt;&gt;""), G269,"")))</f>
        <v/>
      </c>
      <c r="H267" s="87" t="str">
        <f>TMInput!G267</f>
        <v/>
      </c>
      <c r="I267" s="87" t="str">
        <f>TMInput!H267</f>
        <v/>
      </c>
      <c r="J267" s="90" t="str">
        <f>IF(TMInput!$A267="",J266,TMInput!I267)</f>
        <v/>
      </c>
      <c r="K267" s="85" t="str">
        <f>IF(TMInput!J267&lt;&gt;"",TMInput!J267,IF(AND($C267=$C268, K268&lt;&gt;""),K268, IF(AND($C267=$C269, K269&lt;&gt;""), K269,"")))</f>
        <v>MG-MonetaryValue-hasMaximumFrameworkAgreementAwardedValue-NoticeAwardInformation</v>
      </c>
      <c r="L267" s="85" t="str">
        <f>IF(TMInput!K267&lt;&gt;"",TMInput!K267,IF(AND($C267=$C268, L268&lt;&gt;""),L268, IF(AND($C267=$C269, L269&lt;&gt;""), L269,"")))</f>
        <v>ND-NoticeResult</v>
      </c>
      <c r="M267" s="90" t="str">
        <f>IF(TMInput!L267&lt;&gt;"",TMInput!L267,IF(AND($C267=$C268, M268&lt;&gt;""),M268, IF(AND($C267=$C269, M269&lt;&gt;""), M269,"")))</f>
        <v>ND-NoticeMaximumValueUnpublish (concernsMaskedObject)</v>
      </c>
      <c r="N267" s="90" t="str">
        <f>IF(TMInput!M267&lt;&gt;"",TMInput!M267,IF(AND($C267=$C268, N268&lt;&gt;""),N268, IF(AND($C267=$C269, N269&lt;&gt;""), N269,"")))</f>
        <v>Connection from NonPublishedInformation to MonetaryValue under MG-MonetaryValue-hasMaximumFrameworkAgreementAwardedValue-NoticeAwardInformation_ND-NoticeResult</v>
      </c>
      <c r="O267" s="90" t="str">
        <f>IF(TMInput!N267&lt;&gt;"",TMInput!N267,IF(AND($C267=$C268, O268&lt;&gt;""),O268, IF(AND($C267=$C269, O269&lt;&gt;""), O269,"")))</f>
        <v>tedm:MG-MonetaryValue-hasMaximumFrameworkAgreementAwardedValue-NoticeAwardInformation_ND-NoticeResult</v>
      </c>
      <c r="P267" s="85" t="str">
        <f>IF(TMInput!O267&lt;&gt;"",TMInput!O267,IF(AND($C267=$C268, P268&lt;&gt;""),P268, IF(AND($C267=$C269, P269&lt;&gt;""), P269,"")))</f>
        <v>efac:FieldsPrivacy</v>
      </c>
      <c r="Q267" s="90" t="str">
        <f>IF(TMInput!P267&lt;&gt;"",TMInput!P267,IF(AND($C267=$C268, Q268&lt;&gt;""),Q268, IF(AND($C267=$C269, Q269&lt;&gt;""), Q269,"")))</f>
        <v>..</v>
      </c>
      <c r="R267" s="90" t="str">
        <f>IF(TMInput!Q267&lt;&gt;"", TMInput!Q267, IF(AND(OR($C267&amp;$H267=$C268&amp;$H268, $C267&amp;$I267=$C268&amp;$I268), R268&lt;&gt;""), R268, IF(AND(OR($C267&amp;$H267=$C269&amp;$H269, $C267&amp;$I267=$C269&amp;$I269), R269&lt;&gt;""), R269, IF(AND(OR($C267&amp;$H267=$C270&amp;$H270, $C267&amp;$I267=$C270&amp;$I270), R270&lt;&gt;""), R270, IF(AND(OR($C267&amp;$H267=$C271&amp;$H271, $C267&amp;$I267=$C271&amp;$I271), R271&lt;&gt;""), R271, "")))))</f>
        <v>BT-195(BT-118)-NoticeResult</v>
      </c>
      <c r="S267" s="90" t="str">
        <f>IF(TMInput!R267&lt;&gt;"", TMInput!R267, IF(AND(OR($C267&amp;$H267=$C268&amp;$H268, $C267&amp;$I267=$C268&amp;$I268), S268&lt;&gt;""), S268, IF(AND(OR($C267&amp;$H267=$C269&amp;$H269, $C267&amp;$I267=$C269&amp;$I269), S269&lt;&gt;""), S269, IF(AND(OR($C267&amp;$H267=$C270&amp;$H270, $C267&amp;$I267=$C270&amp;$I270), S270&lt;&gt;""), S270, IF(AND(OR($C267&amp;$H267=$C271&amp;$H271, $C267&amp;$I267=$C271&amp;$I271), S271&lt;&gt;""), S271, "")))))</f>
        <v>The field BT-195(BT-118)-NoticeResult, Unpublished Identifier, specifies information to generate the URI of the masked property</v>
      </c>
      <c r="T267" s="90" t="str">
        <f>IF(TMInput!S267&lt;&gt;"", TMInput!S267, IF(AND(OR($C267&amp;$H267=$C268&amp;$H268, $C267&amp;$I267=$C268&amp;$I268), T268&lt;&gt;""), T268, IF(AND(OR($C267&amp;$H267=$C269&amp;$H269, $C267&amp;$I267=$C269&amp;$I269), T269&lt;&gt;""), T269, IF(AND(OR($C267&amp;$H267=$C270&amp;$H270, $C267&amp;$I267=$C270&amp;$I270), T270&lt;&gt;""), T270, IF(AND(OR($C267&amp;$H267=$C271&amp;$H271, $C267&amp;$I267=$C271&amp;$I271), T271&lt;&gt;""), T271, "")))))</f>
        <v>efbc:FieldIdentifierCode/text() = 'not-max-val'</v>
      </c>
      <c r="U267" s="92" t="str">
        <f>IF(TMInput!T267&lt;&gt;"", TMInput!T267, IF(AND($C267=$C268, U268&lt;&gt;""), U268, IF(AND($C267=$C269, U269&lt;&gt;""), U269, IF(AND($C267=$C270, U270&lt;&gt;""), U270, IF(AND($C267=$C271, U271&lt;&gt;""), U271, "")))))</f>
        <v>http://data.europa.eu/a4g/ontology#hasAmountValue</v>
      </c>
      <c r="V267" s="90" t="str">
        <f>IF(TMInput!U267&lt;&gt;"", TMInput!U267, IF(AND($C267=$C268, V268&lt;&gt;""), V268, IF(AND($C267=$C269, V269&lt;&gt;""), V269, IF(AND($C267=$C270, V270&lt;&gt;""), V270, IF(AND($C267=$C271, V271&lt;&gt;""), V271, "")))))</f>
        <v>BT-197(BT-118)-NoticeResult</v>
      </c>
      <c r="W267" s="90" t="str">
        <f>IF(TMInput!V267&lt;&gt;"", TMInput!V267, IF(AND($C267=$C268, W268&lt;&gt;""), W268, IF(AND($C267=$C269, W269&lt;&gt;""), W269, IF(AND($C267=$C270, W270&lt;&gt;""), W270, IF(AND($C267=$C271, W271&lt;&gt;""), W271, "")))))</f>
        <v>In BT-197(BT-118)-NoticeResult, Unpublished Justification Code, we link to the at-voc:non-publication-justification controlled list</v>
      </c>
      <c r="X267" s="90" t="str">
        <f>IF(TMInput!W267&lt;&gt;"", TMInput!W267, IF(AND($C267=$C268, X268&lt;&gt;""), X268, IF(AND($C267=$C269, X269&lt;&gt;""), X269, IF(AND($C267=$C270, X270&lt;&gt;""), X270, IF(AND($C267=$C271, X271&lt;&gt;""), X271, "")))))</f>
        <v>BT-198(BT-118)-NoticeResult</v>
      </c>
      <c r="Y267" s="90" t="str">
        <f>IF(TMInput!X267&lt;&gt;"", TMInput!X267, IF(AND($C267=$C268, Y268&lt;&gt;""), Y268, IF(AND($C267=$C269, Y269&lt;&gt;""), Y269, IF(AND($C267=$C270, Y270&lt;&gt;""), Y270, IF(AND($C267=$C271, Y271&lt;&gt;""), Y271, "")))))</f>
        <v>Unpublished Accessibility Date (Unpublished Access Date below SDK 1.6)</v>
      </c>
      <c r="Z267" s="90" t="str">
        <f>IF(TMInput!Y267&lt;&gt;"", TMInput!Y267, IF(AND($C267=$C268, Z268&lt;&gt;""), Z268, IF(AND($C267=$C269, Z269&lt;&gt;""), Z269, IF(AND($C267=$C270, Z270&lt;&gt;""), Z270, IF(AND($C267=$C271, Z271&lt;&gt;""), Z271, "")))))</f>
        <v>tedm:MG-langString-hasConfidentialityJustification--NonPublishedInformation-ND-NoticeMaximumValueUnpublish</v>
      </c>
      <c r="AA267" s="90" t="str">
        <f>IF(TMInput!Z267&lt;&gt;"", TMInput!Z267, IF(AND($C267=$C268, AA268&lt;&gt;""), AA268, IF(AND($C267=$C269, AA269&lt;&gt;""), AA269, IF(AND($C267=$C270, AA270&lt;&gt;""), AA270, IF(AND($C267=$C271, AA271&lt;&gt;""), AA271, "")))))</f>
        <v/>
      </c>
      <c r="AB267" s="90" t="str">
        <f>IF(TMInput!AA267&lt;&gt;"", TMInput!AA267, IF(AND($C267=$C268, AB268&lt;&gt;""), AB268, IF(AND($C267=$C269, AB269&lt;&gt;""), AB269, IF(AND($C267=$C270, AB270&lt;&gt;""), AB270, IF(AND($C267=$C271, AB271&lt;&gt;""), AB271, "")))))</f>
        <v>BT-196(BT-118)-NoticeResult</v>
      </c>
      <c r="AC267" s="90" t="str">
        <f>IF(TMInput!AB267&lt;&gt;"", TMInput!AB267, IF(AND($C267=$C268, AC268&lt;&gt;""), AC268, IF(AND($C267=$C269, AC269&lt;&gt;""), AC269, IF(AND($C267=$C270, AC270&lt;&gt;""), AC270, IF(AND($C267=$C271, AC271&lt;&gt;""), AC271, "")))))</f>
        <v>Unpublished Justification Description of MG-NonPublishedInformation under ND-NoticeMaximumValueUnpublish</v>
      </c>
      <c r="AD267" s="90" t="str">
        <f>IF(TMInput!AC267&lt;&gt;"", TMInput!AC267, IF(AND($C267=$C268, AD268&lt;&gt;""), AD268, IF(AND($C267=$C269, AD269&lt;&gt;""), AD269, IF(AND($C267=$C270, AD270&lt;&gt;""), AD270, IF(AND($C267=$C271, AD271&lt;&gt;""), AD271, "")))))</f>
        <v>BT-196(BT-118)-NoticeResult-Language</v>
      </c>
      <c r="AE267" s="90" t="str">
        <f>IF(TMInput!AD267&lt;&gt;"", TMInput!AD267, IF(AND($C267=$C268, AE268&lt;&gt;""), AE268, IF(AND($C267=$C269, AE269&lt;&gt;""), AE269, IF(AND($C267=$C270, AE270&lt;&gt;""), AE270, IF(AND($C267=$C271, AE271&lt;&gt;""), AE271, "")))))</f>
        <v>Language of Unpublished Justification Description of MG-NonPublishedInformation under ND-NoticeMaximumValueUnpublish</v>
      </c>
    </row>
    <row r="268">
      <c r="A268" s="85" t="b">
        <f t="shared" si="1"/>
        <v>0</v>
      </c>
      <c r="B268" s="90" t="str">
        <f>IF(AND(TMInput!A268="",$C268&lt;&gt;""),B267,TMInput!A268)</f>
        <v>ND-NoticeMaximumValueUnpublish.rml.ttl</v>
      </c>
      <c r="C268" s="90" t="str">
        <f>TMInput!B268</f>
        <v>tedm:MG-NonPublishedInformation-ND-NoticeMaximumValueUnpublish</v>
      </c>
      <c r="D268" s="85" t="str">
        <f>IF(TMInput!C268&lt;&gt;"", TMInput!C268, IF(AND($C268=$C269, D269&lt;&gt;""), D269, IF(AND($C268=$C270, D270&lt;&gt;""), D270, IF(AND($C268=$C271, D271&lt;&gt;""), D271, IF(AND($C268=$C272, D272&lt;&gt;""), D272, "")))))</f>
        <v>MG-NonPublishedInformation</v>
      </c>
      <c r="E268" s="90" t="str">
        <f>IF(TMInput!D268&lt;&gt;"",TMInput!D268,IF(AND($C268=$C269, E269&lt;&gt;""),E269, IF(AND($C268=$C270, E270&lt;&gt;""), E270,"")))</f>
        <v/>
      </c>
      <c r="F268" s="90" t="str">
        <f>IF(TMInput!E268&lt;&gt;"",TMInput!E268,IF(AND($C268=$C269, F269&lt;&gt;""),F269, IF(AND($C268=$C270, F270&lt;&gt;""), F270,"")))</f>
        <v/>
      </c>
      <c r="G268" s="85" t="str">
        <f>IF(TMInput!F268&lt;&gt;"",TMInput!F268,IF(AND($C268=$C269, G269&lt;&gt;""),G269, IF(AND($C268=$C270, G270&lt;&gt;""), G270,"")))</f>
        <v/>
      </c>
      <c r="H268" s="87" t="str">
        <f>TMInput!G268</f>
        <v/>
      </c>
      <c r="I268" s="87" t="str">
        <f>TMInput!H268</f>
        <v/>
      </c>
      <c r="J268" s="90" t="str">
        <f>IF(TMInput!$A268="",J267,TMInput!I268)</f>
        <v/>
      </c>
      <c r="K268" s="85" t="str">
        <f>IF(TMInput!J268&lt;&gt;"",TMInput!J268,IF(AND($C268=$C269, K269&lt;&gt;""),K269, IF(AND($C268=$C270, K270&lt;&gt;""), K270,"")))</f>
        <v>MG-MonetaryValue-hasMaximumFrameworkAgreementAwardedValue-NoticeAwardInformation</v>
      </c>
      <c r="L268" s="85" t="str">
        <f>IF(TMInput!K268&lt;&gt;"",TMInput!K268,IF(AND($C268=$C269, L269&lt;&gt;""),L269, IF(AND($C268=$C270, L270&lt;&gt;""), L270,"")))</f>
        <v>ND-NoticeResult</v>
      </c>
      <c r="M268" s="90" t="str">
        <f>IF(TMInput!L268&lt;&gt;"",TMInput!L268,IF(AND($C268=$C269, M269&lt;&gt;""),M269, IF(AND($C268=$C270, M270&lt;&gt;""), M270,"")))</f>
        <v>ND-NoticeMaximumValueUnpublish (concernsMaskedObject)</v>
      </c>
      <c r="N268" s="90" t="str">
        <f>IF(TMInput!M268&lt;&gt;"",TMInput!M268,IF(AND($C268=$C269, N269&lt;&gt;""),N269, IF(AND($C268=$C270, N270&lt;&gt;""), N270,"")))</f>
        <v>Connection from NonPublishedInformation to MonetaryValue under MG-MonetaryValue-hasMaximumFrameworkAgreementAwardedValue-NoticeAwardInformation_ND-NoticeResult</v>
      </c>
      <c r="O268" s="90" t="str">
        <f>IF(TMInput!N268&lt;&gt;"",TMInput!N268,IF(AND($C268=$C269, O269&lt;&gt;""),O269, IF(AND($C268=$C270, O270&lt;&gt;""), O270,"")))</f>
        <v>tedm:MG-MonetaryValue-hasMaximumFrameworkAgreementAwardedValue-NoticeAwardInformation_ND-NoticeResult</v>
      </c>
      <c r="P268" s="85" t="str">
        <f>IF(TMInput!O268&lt;&gt;"",TMInput!O268,IF(AND($C268=$C269, P269&lt;&gt;""),P269, IF(AND($C268=$C270, P270&lt;&gt;""), P270,"")))</f>
        <v>efac:FieldsPrivacy</v>
      </c>
      <c r="Q268" s="90" t="str">
        <f>IF(TMInput!P268&lt;&gt;"",TMInput!P268,IF(AND($C268=$C269, Q269&lt;&gt;""),Q269, IF(AND($C268=$C270, Q270&lt;&gt;""), Q270,"")))</f>
        <v>..</v>
      </c>
      <c r="R268" s="90" t="str">
        <f>IF(TMInput!Q268&lt;&gt;"", TMInput!Q268, IF(AND(OR($C268&amp;$H268=$C269&amp;$H269, $C268&amp;$I268=$C269&amp;$I269), R269&lt;&gt;""), R269, IF(AND(OR($C268&amp;$H268=$C270&amp;$H270, $C268&amp;$I268=$C270&amp;$I270), R270&lt;&gt;""), R270, IF(AND(OR($C268&amp;$H268=$C271&amp;$H271, $C268&amp;$I268=$C271&amp;$I271), R271&lt;&gt;""), R271, IF(AND(OR($C268&amp;$H268=$C272&amp;$H272, $C268&amp;$I268=$C272&amp;$I272), R272&lt;&gt;""), R272, "")))))</f>
        <v>BT-195(BT-118)-NoticeResult</v>
      </c>
      <c r="S268" s="90" t="str">
        <f>IF(TMInput!R268&lt;&gt;"", TMInput!R268, IF(AND(OR($C268&amp;$H268=$C269&amp;$H269, $C268&amp;$I268=$C269&amp;$I269), S269&lt;&gt;""), S269, IF(AND(OR($C268&amp;$H268=$C270&amp;$H270, $C268&amp;$I268=$C270&amp;$I270), S270&lt;&gt;""), S270, IF(AND(OR($C268&amp;$H268=$C271&amp;$H271, $C268&amp;$I268=$C271&amp;$I271), S271&lt;&gt;""), S271, IF(AND(OR($C268&amp;$H268=$C272&amp;$H272, $C268&amp;$I268=$C272&amp;$I272), S272&lt;&gt;""), S272, "")))))</f>
        <v>The field BT-195(BT-118)-NoticeResult, Unpublished Identifier, specifies information to generate the URI of the masked property</v>
      </c>
      <c r="T268" s="90" t="str">
        <f>IF(TMInput!S268&lt;&gt;"", TMInput!S268, IF(AND(OR($C268&amp;$H268=$C269&amp;$H269, $C268&amp;$I268=$C269&amp;$I269), T269&lt;&gt;""), T269, IF(AND(OR($C268&amp;$H268=$C270&amp;$H270, $C268&amp;$I268=$C270&amp;$I270), T270&lt;&gt;""), T270, IF(AND(OR($C268&amp;$H268=$C271&amp;$H271, $C268&amp;$I268=$C271&amp;$I271), T271&lt;&gt;""), T271, IF(AND(OR($C268&amp;$H268=$C272&amp;$H272, $C268&amp;$I268=$C272&amp;$I272), T272&lt;&gt;""), T272, "")))))</f>
        <v>efbc:FieldIdentifierCode/text() = 'not-max-val'</v>
      </c>
      <c r="U268" s="92" t="str">
        <f>IF(TMInput!T268&lt;&gt;"", TMInput!T268, IF(AND($C268=$C269, U269&lt;&gt;""), U269, IF(AND($C268=$C270, U270&lt;&gt;""), U270, IF(AND($C268=$C271, U271&lt;&gt;""), U271, IF(AND($C268=$C272, U272&lt;&gt;""), U272, "")))))</f>
        <v>http://data.europa.eu/a4g/ontology#hasAmountValue</v>
      </c>
      <c r="V268" s="90" t="str">
        <f>IF(TMInput!U268&lt;&gt;"", TMInput!U268, IF(AND($C268=$C269, V269&lt;&gt;""), V269, IF(AND($C268=$C270, V270&lt;&gt;""), V270, IF(AND($C268=$C271, V271&lt;&gt;""), V271, IF(AND($C268=$C272, V272&lt;&gt;""), V272, "")))))</f>
        <v>BT-197(BT-118)-NoticeResult</v>
      </c>
      <c r="W268" s="90" t="str">
        <f>IF(TMInput!V268&lt;&gt;"", TMInput!V268, IF(AND($C268=$C269, W269&lt;&gt;""), W269, IF(AND($C268=$C270, W270&lt;&gt;""), W270, IF(AND($C268=$C271, W271&lt;&gt;""), W271, IF(AND($C268=$C272, W272&lt;&gt;""), W272, "")))))</f>
        <v>In BT-197(BT-118)-NoticeResult, Unpublished Justification Code, we link to the at-voc:non-publication-justification controlled list</v>
      </c>
      <c r="X268" s="90" t="str">
        <f>IF(TMInput!W268&lt;&gt;"", TMInput!W268, IF(AND($C268=$C269, X269&lt;&gt;""), X269, IF(AND($C268=$C270, X270&lt;&gt;""), X270, IF(AND($C268=$C271, X271&lt;&gt;""), X271, IF(AND($C268=$C272, X272&lt;&gt;""), X272, "")))))</f>
        <v>BT-198(BT-118)-NoticeResult</v>
      </c>
      <c r="Y268" s="90" t="str">
        <f>IF(TMInput!X268&lt;&gt;"", TMInput!X268, IF(AND($C268=$C269, Y269&lt;&gt;""), Y269, IF(AND($C268=$C270, Y270&lt;&gt;""), Y270, IF(AND($C268=$C271, Y271&lt;&gt;""), Y271, IF(AND($C268=$C272, Y272&lt;&gt;""), Y272, "")))))</f>
        <v>Unpublished Accessibility Date (Unpublished Access Date below SDK 1.6)</v>
      </c>
      <c r="Z268" s="90" t="str">
        <f>IF(TMInput!Y268&lt;&gt;"", TMInput!Y268, IF(AND($C268=$C269, Z269&lt;&gt;""), Z269, IF(AND($C268=$C270, Z270&lt;&gt;""), Z270, IF(AND($C268=$C271, Z271&lt;&gt;""), Z271, IF(AND($C268=$C272, Z272&lt;&gt;""), Z272, "")))))</f>
        <v>tedm:MG-langString-hasConfidentialityJustification--NonPublishedInformation-ND-NoticeMaximumValueUnpublish</v>
      </c>
      <c r="AA268" s="90" t="str">
        <f>IF(TMInput!Z268&lt;&gt;"", TMInput!Z268, IF(AND($C268=$C269, AA269&lt;&gt;""), AA269, IF(AND($C268=$C270, AA270&lt;&gt;""), AA270, IF(AND($C268=$C271, AA271&lt;&gt;""), AA271, IF(AND($C268=$C272, AA272&lt;&gt;""), AA272, "")))))</f>
        <v/>
      </c>
      <c r="AB268" s="90" t="str">
        <f>IF(TMInput!AA268&lt;&gt;"", TMInput!AA268, IF(AND($C268=$C269, AB269&lt;&gt;""), AB269, IF(AND($C268=$C270, AB270&lt;&gt;""), AB270, IF(AND($C268=$C271, AB271&lt;&gt;""), AB271, IF(AND($C268=$C272, AB272&lt;&gt;""), AB272, "")))))</f>
        <v>BT-196(BT-118)-NoticeResult</v>
      </c>
      <c r="AC268" s="90" t="str">
        <f>IF(TMInput!AB268&lt;&gt;"", TMInput!AB268, IF(AND($C268=$C269, AC269&lt;&gt;""), AC269, IF(AND($C268=$C270, AC270&lt;&gt;""), AC270, IF(AND($C268=$C271, AC271&lt;&gt;""), AC271, IF(AND($C268=$C272, AC272&lt;&gt;""), AC272, "")))))</f>
        <v>Unpublished Justification Description of MG-NonPublishedInformation under ND-NoticeMaximumValueUnpublish</v>
      </c>
      <c r="AD268" s="90" t="str">
        <f>IF(TMInput!AC268&lt;&gt;"", TMInput!AC268, IF(AND($C268=$C269, AD269&lt;&gt;""), AD269, IF(AND($C268=$C270, AD270&lt;&gt;""), AD270, IF(AND($C268=$C271, AD271&lt;&gt;""), AD271, IF(AND($C268=$C272, AD272&lt;&gt;""), AD272, "")))))</f>
        <v>BT-196(BT-118)-NoticeResult-Language</v>
      </c>
      <c r="AE268" s="90" t="str">
        <f>IF(TMInput!AD268&lt;&gt;"", TMInput!AD268, IF(AND($C268=$C269, AE269&lt;&gt;""), AE269, IF(AND($C268=$C270, AE270&lt;&gt;""), AE270, IF(AND($C268=$C271, AE271&lt;&gt;""), AE271, IF(AND($C268=$C272, AE272&lt;&gt;""), AE272, "")))))</f>
        <v>Language of Unpublished Justification Description of MG-NonPublishedInformation under ND-NoticeMaximumValueUnpublish</v>
      </c>
    </row>
    <row r="269">
      <c r="A269" s="85" t="b">
        <f t="shared" si="1"/>
        <v>0</v>
      </c>
      <c r="B269" s="90" t="str">
        <f>IF(AND(TMInput!A269="",$C269&lt;&gt;""),B268,TMInput!A269)</f>
        <v>ND-NoticeMaximumValueUnpublish.rml.ttl</v>
      </c>
      <c r="C269" s="90" t="str">
        <f>TMInput!B269</f>
        <v>tedm:MG-NonPublishedInformation-ND-NoticeMaximumValueUnpublish</v>
      </c>
      <c r="D269" s="85" t="str">
        <f>IF(TMInput!C269&lt;&gt;"", TMInput!C269, IF(AND($C269=$C270, D270&lt;&gt;""), D270, IF(AND($C269=$C271, D271&lt;&gt;""), D271, IF(AND($C269=$C272, D272&lt;&gt;""), D272, IF(AND($C269=$C273, D273&lt;&gt;""), D273, "")))))</f>
        <v>MG-NonPublishedInformation</v>
      </c>
      <c r="E269" s="90" t="str">
        <f>IF(TMInput!D269&lt;&gt;"",TMInput!D269,IF(AND($C269=$C270, E270&lt;&gt;""),E270, IF(AND($C269=$C271, E271&lt;&gt;""), E271,"")))</f>
        <v/>
      </c>
      <c r="F269" s="90" t="str">
        <f>IF(TMInput!E269&lt;&gt;"",TMInput!E269,IF(AND($C269=$C270, F270&lt;&gt;""),F270, IF(AND($C269=$C271, F271&lt;&gt;""), F271,"")))</f>
        <v/>
      </c>
      <c r="G269" s="85" t="str">
        <f>IF(TMInput!F269&lt;&gt;"",TMInput!F269,IF(AND($C269=$C270, G270&lt;&gt;""),G270, IF(AND($C269=$C271, G271&lt;&gt;""), G271,"")))</f>
        <v/>
      </c>
      <c r="H269" s="87" t="str">
        <f>TMInput!G269</f>
        <v/>
      </c>
      <c r="I269" s="87" t="str">
        <f>TMInput!H269</f>
        <v/>
      </c>
      <c r="J269" s="90" t="str">
        <f>IF(TMInput!$A269="",J268,TMInput!I269)</f>
        <v/>
      </c>
      <c r="K269" s="85" t="str">
        <f>IF(TMInput!J269&lt;&gt;"",TMInput!J269,IF(AND($C269=$C270, K270&lt;&gt;""),K270, IF(AND($C269=$C271, K271&lt;&gt;""), K271,"")))</f>
        <v/>
      </c>
      <c r="L269" s="85" t="str">
        <f>IF(TMInput!K269&lt;&gt;"",TMInput!K269,IF(AND($C269=$C270, L270&lt;&gt;""),L270, IF(AND($C269=$C271, L271&lt;&gt;""), L271,"")))</f>
        <v/>
      </c>
      <c r="M269" s="90" t="str">
        <f>IF(TMInput!L269&lt;&gt;"",TMInput!L269,IF(AND($C269=$C270, M270&lt;&gt;""),M270, IF(AND($C269=$C271, M271&lt;&gt;""), M271,"")))</f>
        <v/>
      </c>
      <c r="N269" s="90" t="str">
        <f>IF(TMInput!M269&lt;&gt;"",TMInput!M269,IF(AND($C269=$C270, N270&lt;&gt;""),N270, IF(AND($C269=$C271, N271&lt;&gt;""), N271,"")))</f>
        <v/>
      </c>
      <c r="O269" s="90" t="str">
        <f>IF(TMInput!N269&lt;&gt;"",TMInput!N269,IF(AND($C269=$C270, O270&lt;&gt;""),O270, IF(AND($C269=$C271, O271&lt;&gt;""), O271,"")))</f>
        <v/>
      </c>
      <c r="P269" s="85" t="str">
        <f>IF(TMInput!O269&lt;&gt;"",TMInput!O269,IF(AND($C269=$C270, P270&lt;&gt;""),P270, IF(AND($C269=$C271, P271&lt;&gt;""), P271,"")))</f>
        <v/>
      </c>
      <c r="Q269" s="90" t="str">
        <f>IF(TMInput!P269&lt;&gt;"",TMInput!P269,IF(AND($C269=$C270, Q270&lt;&gt;""),Q270, IF(AND($C269=$C271, Q271&lt;&gt;""), Q271,"")))</f>
        <v/>
      </c>
      <c r="R269" s="90" t="str">
        <f>IF(TMInput!Q269&lt;&gt;"", TMInput!Q269, IF(AND(OR($C269&amp;$H269=$C270&amp;$H270, $C269&amp;$I269=$C270&amp;$I270), R270&lt;&gt;""), R270, IF(AND(OR($C269&amp;$H269=$C271&amp;$H271, $C269&amp;$I269=$C271&amp;$I271), R271&lt;&gt;""), R271, IF(AND(OR($C269&amp;$H269=$C272&amp;$H272, $C269&amp;$I269=$C272&amp;$I272), R272&lt;&gt;""), R272, IF(AND(OR($C269&amp;$H269=$C273&amp;$H273, $C269&amp;$I269=$C273&amp;$I273), R273&lt;&gt;""), R273, "")))))</f>
        <v>BT-195(BT-118)-NoticeResult</v>
      </c>
      <c r="S269" s="90" t="str">
        <f>IF(TMInput!R269&lt;&gt;"", TMInput!R269, IF(AND(OR($C269&amp;$H269=$C270&amp;$H270, $C269&amp;$I269=$C270&amp;$I270), S270&lt;&gt;""), S270, IF(AND(OR($C269&amp;$H269=$C271&amp;$H271, $C269&amp;$I269=$C271&amp;$I271), S271&lt;&gt;""), S271, IF(AND(OR($C269&amp;$H269=$C272&amp;$H272, $C269&amp;$I269=$C272&amp;$I272), S272&lt;&gt;""), S272, IF(AND(OR($C269&amp;$H269=$C273&amp;$H273, $C269&amp;$I269=$C273&amp;$I273), S273&lt;&gt;""), S273, "")))))</f>
        <v>The field BT-195(BT-118)-NoticeResult, Unpublished Identifier, specifies information to generate the URI of the masked property</v>
      </c>
      <c r="T269" s="90" t="str">
        <f>IF(TMInput!S269&lt;&gt;"", TMInput!S269, IF(AND(OR($C269&amp;$H269=$C270&amp;$H270, $C269&amp;$I269=$C270&amp;$I270), T270&lt;&gt;""), T270, IF(AND(OR($C269&amp;$H269=$C271&amp;$H271, $C269&amp;$I269=$C271&amp;$I271), T271&lt;&gt;""), T271, IF(AND(OR($C269&amp;$H269=$C272&amp;$H272, $C269&amp;$I269=$C272&amp;$I272), T272&lt;&gt;""), T272, IF(AND(OR($C269&amp;$H269=$C273&amp;$H273, $C269&amp;$I269=$C273&amp;$I273), T273&lt;&gt;""), T273, "")))))</f>
        <v>efbc:FieldIdentifierCode/text() = 'not-max-val'</v>
      </c>
      <c r="U269" s="92" t="str">
        <f>IF(TMInput!T269&lt;&gt;"", TMInput!T269, IF(AND($C269=$C270, U270&lt;&gt;""), U270, IF(AND($C269=$C271, U271&lt;&gt;""), U271, IF(AND($C269=$C272, U272&lt;&gt;""), U272, IF(AND($C269=$C273, U273&lt;&gt;""), U273, "")))))</f>
        <v>http://data.europa.eu/a4g/ontology#hasAmountValue</v>
      </c>
      <c r="V269" s="90" t="str">
        <f>IF(TMInput!U269&lt;&gt;"", TMInput!U269, IF(AND($C269=$C270, V270&lt;&gt;""), V270, IF(AND($C269=$C271, V271&lt;&gt;""), V271, IF(AND($C269=$C272, V272&lt;&gt;""), V272, IF(AND($C269=$C273, V273&lt;&gt;""), V273, "")))))</f>
        <v>BT-197(BT-118)-NoticeResult</v>
      </c>
      <c r="W269" s="90" t="str">
        <f>IF(TMInput!V269&lt;&gt;"", TMInput!V269, IF(AND($C269=$C270, W270&lt;&gt;""), W270, IF(AND($C269=$C271, W271&lt;&gt;""), W271, IF(AND($C269=$C272, W272&lt;&gt;""), W272, IF(AND($C269=$C273, W273&lt;&gt;""), W273, "")))))</f>
        <v>In BT-197(BT-118)-NoticeResult, Unpublished Justification Code, we link to the at-voc:non-publication-justification controlled list</v>
      </c>
      <c r="X269" s="90" t="str">
        <f>IF(TMInput!W269&lt;&gt;"", TMInput!W269, IF(AND($C269=$C270, X270&lt;&gt;""), X270, IF(AND($C269=$C271, X271&lt;&gt;""), X271, IF(AND($C269=$C272, X272&lt;&gt;""), X272, IF(AND($C269=$C273, X273&lt;&gt;""), X273, "")))))</f>
        <v>BT-198(BT-118)-NoticeResult</v>
      </c>
      <c r="Y269" s="90" t="str">
        <f>IF(TMInput!X269&lt;&gt;"", TMInput!X269, IF(AND($C269=$C270, Y270&lt;&gt;""), Y270, IF(AND($C269=$C271, Y271&lt;&gt;""), Y271, IF(AND($C269=$C272, Y272&lt;&gt;""), Y272, IF(AND($C269=$C273, Y273&lt;&gt;""), Y273, "")))))</f>
        <v>Unpublished Accessibility Date (Unpublished Access Date below SDK 1.6)</v>
      </c>
      <c r="Z269" s="90" t="str">
        <f>IF(TMInput!Y269&lt;&gt;"", TMInput!Y269, IF(AND($C269=$C270, Z270&lt;&gt;""), Z270, IF(AND($C269=$C271, Z271&lt;&gt;""), Z271, IF(AND($C269=$C272, Z272&lt;&gt;""), Z272, IF(AND($C269=$C273, Z273&lt;&gt;""), Z273, "")))))</f>
        <v>tedm:MG-langString-hasConfidentialityJustification--NonPublishedInformation-ND-NoticeMaximumValueUnpublish</v>
      </c>
      <c r="AA269" s="90" t="str">
        <f>IF(TMInput!Z269&lt;&gt;"", TMInput!Z269, IF(AND($C269=$C270, AA270&lt;&gt;""), AA270, IF(AND($C269=$C271, AA271&lt;&gt;""), AA271, IF(AND($C269=$C272, AA272&lt;&gt;""), AA272, IF(AND($C269=$C273, AA273&lt;&gt;""), AA273, "")))))</f>
        <v/>
      </c>
      <c r="AB269" s="90" t="str">
        <f>IF(TMInput!AA269&lt;&gt;"", TMInput!AA269, IF(AND($C269=$C270, AB270&lt;&gt;""), AB270, IF(AND($C269=$C271, AB271&lt;&gt;""), AB271, IF(AND($C269=$C272, AB272&lt;&gt;""), AB272, IF(AND($C269=$C273, AB273&lt;&gt;""), AB273, "")))))</f>
        <v>BT-196(BT-118)-NoticeResult</v>
      </c>
      <c r="AC269" s="90" t="str">
        <f>IF(TMInput!AB269&lt;&gt;"", TMInput!AB269, IF(AND($C269=$C270, AC270&lt;&gt;""), AC270, IF(AND($C269=$C271, AC271&lt;&gt;""), AC271, IF(AND($C269=$C272, AC272&lt;&gt;""), AC272, IF(AND($C269=$C273, AC273&lt;&gt;""), AC273, "")))))</f>
        <v>Unpublished Justification Description of MG-NonPublishedInformation under ND-NoticeMaximumValueUnpublish</v>
      </c>
      <c r="AD269" s="90" t="str">
        <f>IF(TMInput!AC269&lt;&gt;"", TMInput!AC269, IF(AND($C269=$C270, AD270&lt;&gt;""), AD270, IF(AND($C269=$C271, AD271&lt;&gt;""), AD271, IF(AND($C269=$C272, AD272&lt;&gt;""), AD272, IF(AND($C269=$C273, AD273&lt;&gt;""), AD273, "")))))</f>
        <v>BT-196(BT-118)-NoticeResult-Language</v>
      </c>
      <c r="AE269" s="90" t="str">
        <f>IF(TMInput!AD269&lt;&gt;"", TMInput!AD269, IF(AND($C269=$C270, AE270&lt;&gt;""), AE270, IF(AND($C269=$C271, AE271&lt;&gt;""), AE271, IF(AND($C269=$C272, AE272&lt;&gt;""), AE272, IF(AND($C269=$C273, AE273&lt;&gt;""), AE273, "")))))</f>
        <v>Language of Unpublished Justification Description of MG-NonPublishedInformation under ND-NoticeMaximumValueUnpublish</v>
      </c>
    </row>
    <row r="270">
      <c r="A270" s="85" t="b">
        <f t="shared" si="1"/>
        <v>0</v>
      </c>
      <c r="B270" s="90" t="str">
        <f>IF(AND(TMInput!A270="",$C270&lt;&gt;""),B269,TMInput!A270)</f>
        <v>ND-NoticeMaximumValueUnpublish.rml.ttl</v>
      </c>
      <c r="C270" s="90" t="str">
        <f>TMInput!B270</f>
        <v>tedm:MG-NonPublishedInformation-ND-NoticeMaximumValueUnpublish</v>
      </c>
      <c r="D270" s="85" t="str">
        <f>IF(TMInput!C270&lt;&gt;"", TMInput!C270, IF(AND($C270=$C271, D271&lt;&gt;""), D271, IF(AND($C270=$C272, D272&lt;&gt;""), D272, IF(AND($C270=$C273, D273&lt;&gt;""), D273, IF(AND($C270=$C274, D274&lt;&gt;""), D274, "")))))</f>
        <v/>
      </c>
      <c r="E270" s="90" t="str">
        <f>IF(TMInput!D270&lt;&gt;"",TMInput!D270,IF(AND($C270=$C271, E271&lt;&gt;""),E271, IF(AND($C270=$C272, E272&lt;&gt;""), E272,"")))</f>
        <v/>
      </c>
      <c r="F270" s="90" t="str">
        <f>IF(TMInput!E270&lt;&gt;"",TMInput!E270,IF(AND($C270=$C271, F271&lt;&gt;""),F271, IF(AND($C270=$C272, F272&lt;&gt;""), F272,"")))</f>
        <v/>
      </c>
      <c r="G270" s="85" t="str">
        <f>IF(TMInput!F270&lt;&gt;"",TMInput!F270,IF(AND($C270=$C271, G271&lt;&gt;""),G271, IF(AND($C270=$C272, G272&lt;&gt;""), G272,"")))</f>
        <v/>
      </c>
      <c r="H270" s="87" t="str">
        <f>TMInput!G270</f>
        <v/>
      </c>
      <c r="I270" s="87" t="str">
        <f>TMInput!H270</f>
        <v/>
      </c>
      <c r="J270" s="90" t="str">
        <f>IF(TMInput!$A270="",J269,TMInput!I270)</f>
        <v/>
      </c>
      <c r="K270" s="85" t="str">
        <f>IF(TMInput!J270&lt;&gt;"",TMInput!J270,IF(AND($C270=$C271, K271&lt;&gt;""),K271, IF(AND($C270=$C272, K272&lt;&gt;""), K272,"")))</f>
        <v/>
      </c>
      <c r="L270" s="85" t="str">
        <f>IF(TMInput!K270&lt;&gt;"",TMInput!K270,IF(AND($C270=$C271, L271&lt;&gt;""),L271, IF(AND($C270=$C272, L272&lt;&gt;""), L272,"")))</f>
        <v/>
      </c>
      <c r="M270" s="90" t="str">
        <f>IF(TMInput!L270&lt;&gt;"",TMInput!L270,IF(AND($C270=$C271, M271&lt;&gt;""),M271, IF(AND($C270=$C272, M272&lt;&gt;""), M272,"")))</f>
        <v/>
      </c>
      <c r="N270" s="90" t="str">
        <f>IF(TMInput!M270&lt;&gt;"",TMInput!M270,IF(AND($C270=$C271, N271&lt;&gt;""),N271, IF(AND($C270=$C272, N272&lt;&gt;""), N272,"")))</f>
        <v/>
      </c>
      <c r="O270" s="90" t="str">
        <f>IF(TMInput!N270&lt;&gt;"",TMInput!N270,IF(AND($C270=$C271, O271&lt;&gt;""),O271, IF(AND($C270=$C272, O272&lt;&gt;""), O272,"")))</f>
        <v/>
      </c>
      <c r="P270" s="85" t="str">
        <f>IF(TMInput!O270&lt;&gt;"",TMInput!O270,IF(AND($C270=$C271, P271&lt;&gt;""),P271, IF(AND($C270=$C272, P272&lt;&gt;""), P272,"")))</f>
        <v/>
      </c>
      <c r="Q270" s="90" t="str">
        <f>IF(TMInput!P270&lt;&gt;"",TMInput!P270,IF(AND($C270=$C271, Q271&lt;&gt;""),Q271, IF(AND($C270=$C272, Q272&lt;&gt;""), Q272,"")))</f>
        <v/>
      </c>
      <c r="R270" s="90" t="str">
        <f>IF(TMInput!Q270&lt;&gt;"", TMInput!Q270, IF(AND(OR($C270&amp;$H270=$C271&amp;$H271, $C270&amp;$I270=$C271&amp;$I271), R271&lt;&gt;""), R271, IF(AND(OR($C270&amp;$H270=$C272&amp;$H272, $C270&amp;$I270=$C272&amp;$I272), R272&lt;&gt;""), R272, IF(AND(OR($C270&amp;$H270=$C273&amp;$H273, $C270&amp;$I270=$C273&amp;$I273), R273&lt;&gt;""), R273, IF(AND(OR($C270&amp;$H270=$C274&amp;$H274, $C270&amp;$I270=$C274&amp;$I274), R274&lt;&gt;""), R274, "")))))</f>
        <v/>
      </c>
      <c r="S270" s="90" t="str">
        <f>IF(TMInput!R270&lt;&gt;"", TMInput!R270, IF(AND(OR($C270&amp;$H270=$C271&amp;$H271, $C270&amp;$I270=$C271&amp;$I271), S271&lt;&gt;""), S271, IF(AND(OR($C270&amp;$H270=$C272&amp;$H272, $C270&amp;$I270=$C272&amp;$I272), S272&lt;&gt;""), S272, IF(AND(OR($C270&amp;$H270=$C273&amp;$H273, $C270&amp;$I270=$C273&amp;$I273), S273&lt;&gt;""), S273, IF(AND(OR($C270&amp;$H270=$C274&amp;$H274, $C270&amp;$I270=$C274&amp;$I274), S274&lt;&gt;""), S274, "")))))</f>
        <v/>
      </c>
      <c r="T270" s="90" t="str">
        <f>IF(TMInput!S270&lt;&gt;"", TMInput!S270, IF(AND(OR($C270&amp;$H270=$C271&amp;$H271, $C270&amp;$I270=$C271&amp;$I271), T271&lt;&gt;""), T271, IF(AND(OR($C270&amp;$H270=$C272&amp;$H272, $C270&amp;$I270=$C272&amp;$I272), T272&lt;&gt;""), T272, IF(AND(OR($C270&amp;$H270=$C273&amp;$H273, $C270&amp;$I270=$C273&amp;$I273), T273&lt;&gt;""), T273, IF(AND(OR($C270&amp;$H270=$C274&amp;$H274, $C270&amp;$I270=$C274&amp;$I274), T274&lt;&gt;""), T274, "")))))</f>
        <v/>
      </c>
      <c r="U270" s="90" t="str">
        <f>IF(TMInput!T270&lt;&gt;"", TMInput!T270, IF(AND($C270=$C271, U271&lt;&gt;""), U271, IF(AND($C270=$C272, U272&lt;&gt;""), U272, IF(AND($C270=$C273, U273&lt;&gt;""), U273, IF(AND($C270=$C274, U274&lt;&gt;""), U274, "")))))</f>
        <v/>
      </c>
      <c r="V270" s="90" t="str">
        <f>IF(TMInput!U270&lt;&gt;"", TMInput!U270, IF(AND($C270=$C271, V271&lt;&gt;""), V271, IF(AND($C270=$C272, V272&lt;&gt;""), V272, IF(AND($C270=$C273, V273&lt;&gt;""), V273, IF(AND($C270=$C274, V274&lt;&gt;""), V274, "")))))</f>
        <v>BT-197(BT-118)-NoticeResult</v>
      </c>
      <c r="W270" s="90" t="str">
        <f>IF(TMInput!V270&lt;&gt;"", TMInput!V270, IF(AND($C270=$C271, W271&lt;&gt;""), W271, IF(AND($C270=$C272, W272&lt;&gt;""), W272, IF(AND($C270=$C273, W273&lt;&gt;""), W273, IF(AND($C270=$C274, W274&lt;&gt;""), W274, "")))))</f>
        <v>In BT-197(BT-118)-NoticeResult, Unpublished Justification Code, we link to the at-voc:non-publication-justification controlled list</v>
      </c>
      <c r="X270" s="90" t="str">
        <f>IF(TMInput!W270&lt;&gt;"", TMInput!W270, IF(AND($C270=$C271, X271&lt;&gt;""), X271, IF(AND($C270=$C272, X272&lt;&gt;""), X272, IF(AND($C270=$C273, X273&lt;&gt;""), X273, IF(AND($C270=$C274, X274&lt;&gt;""), X274, "")))))</f>
        <v>BT-198(BT-118)-NoticeResult</v>
      </c>
      <c r="Y270" s="90" t="str">
        <f>IF(TMInput!X270&lt;&gt;"", TMInput!X270, IF(AND($C270=$C271, Y271&lt;&gt;""), Y271, IF(AND($C270=$C272, Y272&lt;&gt;""), Y272, IF(AND($C270=$C273, Y273&lt;&gt;""), Y273, IF(AND($C270=$C274, Y274&lt;&gt;""), Y274, "")))))</f>
        <v>Unpublished Accessibility Date (Unpublished Access Date below SDK 1.6)</v>
      </c>
      <c r="Z270" s="90" t="str">
        <f>IF(TMInput!Y270&lt;&gt;"", TMInput!Y270, IF(AND($C270=$C271, Z271&lt;&gt;""), Z271, IF(AND($C270=$C272, Z272&lt;&gt;""), Z272, IF(AND($C270=$C273, Z273&lt;&gt;""), Z273, IF(AND($C270=$C274, Z274&lt;&gt;""), Z274, "")))))</f>
        <v>tedm:MG-langString-hasConfidentialityJustification--NonPublishedInformation-ND-NoticeMaximumValueUnpublish</v>
      </c>
      <c r="AA270" s="90" t="str">
        <f>IF(TMInput!Z270&lt;&gt;"", TMInput!Z270, IF(AND($C270=$C271, AA271&lt;&gt;""), AA271, IF(AND($C270=$C272, AA272&lt;&gt;""), AA272, IF(AND($C270=$C273, AA273&lt;&gt;""), AA273, IF(AND($C270=$C274, AA274&lt;&gt;""), AA274, "")))))</f>
        <v/>
      </c>
      <c r="AB270" s="90" t="str">
        <f>IF(TMInput!AA270&lt;&gt;"", TMInput!AA270, IF(AND($C270=$C271, AB271&lt;&gt;""), AB271, IF(AND($C270=$C272, AB272&lt;&gt;""), AB272, IF(AND($C270=$C273, AB273&lt;&gt;""), AB273, IF(AND($C270=$C274, AB274&lt;&gt;""), AB274, "")))))</f>
        <v>BT-196(BT-118)-NoticeResult</v>
      </c>
      <c r="AC270" s="90" t="str">
        <f>IF(TMInput!AB270&lt;&gt;"", TMInput!AB270, IF(AND($C270=$C271, AC271&lt;&gt;""), AC271, IF(AND($C270=$C272, AC272&lt;&gt;""), AC272, IF(AND($C270=$C273, AC273&lt;&gt;""), AC273, IF(AND($C270=$C274, AC274&lt;&gt;""), AC274, "")))))</f>
        <v>Unpublished Justification Description of MG-NonPublishedInformation under ND-NoticeMaximumValueUnpublish</v>
      </c>
      <c r="AD270" s="90" t="str">
        <f>IF(TMInput!AC270&lt;&gt;"", TMInput!AC270, IF(AND($C270=$C271, AD271&lt;&gt;""), AD271, IF(AND($C270=$C272, AD272&lt;&gt;""), AD272, IF(AND($C270=$C273, AD273&lt;&gt;""), AD273, IF(AND($C270=$C274, AD274&lt;&gt;""), AD274, "")))))</f>
        <v>BT-196(BT-118)-NoticeResult-Language</v>
      </c>
      <c r="AE270" s="90" t="str">
        <f>IF(TMInput!AD270&lt;&gt;"", TMInput!AD270, IF(AND($C270=$C271, AE271&lt;&gt;""), AE271, IF(AND($C270=$C272, AE272&lt;&gt;""), AE272, IF(AND($C270=$C273, AE273&lt;&gt;""), AE273, IF(AND($C270=$C274, AE274&lt;&gt;""), AE274, "")))))</f>
        <v>Language of Unpublished Justification Description of MG-NonPublishedInformation under ND-NoticeMaximumValueUnpublish</v>
      </c>
    </row>
    <row r="271">
      <c r="A271" s="85" t="b">
        <f t="shared" si="1"/>
        <v>0</v>
      </c>
      <c r="B271" s="90" t="str">
        <f>IF(AND(TMInput!A271="",$C271&lt;&gt;""),B270,TMInput!A271)</f>
        <v>ND-NoticeMaximumValueUnpublish.rml.ttl</v>
      </c>
      <c r="C271" s="90" t="str">
        <f>TMInput!B271</f>
        <v>tedm:MG-NonPublishedInformation-ND-NoticeMaximumValueUnpublish</v>
      </c>
      <c r="D271" s="85" t="str">
        <f>IF(TMInput!C271&lt;&gt;"", TMInput!C271, IF(AND($C271=$C272, D272&lt;&gt;""), D272, IF(AND($C271=$C273, D273&lt;&gt;""), D273, IF(AND($C271=$C274, D274&lt;&gt;""), D274, IF(AND($C271=$C275, D275&lt;&gt;""), D275, "")))))</f>
        <v/>
      </c>
      <c r="E271" s="90" t="str">
        <f>IF(TMInput!D271&lt;&gt;"",TMInput!D271,IF(AND($C271=$C272, E272&lt;&gt;""),E272, IF(AND($C271=$C273, E273&lt;&gt;""), E273,"")))</f>
        <v/>
      </c>
      <c r="F271" s="90" t="str">
        <f>IF(TMInput!E271&lt;&gt;"",TMInput!E271,IF(AND($C271=$C272, F272&lt;&gt;""),F272, IF(AND($C271=$C273, F273&lt;&gt;""), F273,"")))</f>
        <v/>
      </c>
      <c r="G271" s="85" t="str">
        <f>IF(TMInput!F271&lt;&gt;"",TMInput!F271,IF(AND($C271=$C272, G272&lt;&gt;""),G272, IF(AND($C271=$C273, G273&lt;&gt;""), G273,"")))</f>
        <v/>
      </c>
      <c r="H271" s="87" t="str">
        <f>TMInput!G271</f>
        <v/>
      </c>
      <c r="I271" s="87" t="str">
        <f>TMInput!H271</f>
        <v/>
      </c>
      <c r="J271" s="90" t="str">
        <f>IF(TMInput!$A271="",J270,TMInput!I271)</f>
        <v/>
      </c>
      <c r="K271" s="85" t="str">
        <f>IF(TMInput!J271&lt;&gt;"",TMInput!J271,IF(AND($C271=$C272, K272&lt;&gt;""),K272, IF(AND($C271=$C273, K273&lt;&gt;""), K273,"")))</f>
        <v/>
      </c>
      <c r="L271" s="85" t="str">
        <f>IF(TMInput!K271&lt;&gt;"",TMInput!K271,IF(AND($C271=$C272, L272&lt;&gt;""),L272, IF(AND($C271=$C273, L273&lt;&gt;""), L273,"")))</f>
        <v/>
      </c>
      <c r="M271" s="90" t="str">
        <f>IF(TMInput!L271&lt;&gt;"",TMInput!L271,IF(AND($C271=$C272, M272&lt;&gt;""),M272, IF(AND($C271=$C273, M273&lt;&gt;""), M273,"")))</f>
        <v/>
      </c>
      <c r="N271" s="90" t="str">
        <f>IF(TMInput!M271&lt;&gt;"",TMInput!M271,IF(AND($C271=$C272, N272&lt;&gt;""),N272, IF(AND($C271=$C273, N273&lt;&gt;""), N273,"")))</f>
        <v/>
      </c>
      <c r="O271" s="90" t="str">
        <f>IF(TMInput!N271&lt;&gt;"",TMInput!N271,IF(AND($C271=$C272, O272&lt;&gt;""),O272, IF(AND($C271=$C273, O273&lt;&gt;""), O273,"")))</f>
        <v/>
      </c>
      <c r="P271" s="85" t="str">
        <f>IF(TMInput!O271&lt;&gt;"",TMInput!O271,IF(AND($C271=$C272, P272&lt;&gt;""),P272, IF(AND($C271=$C273, P273&lt;&gt;""), P273,"")))</f>
        <v/>
      </c>
      <c r="Q271" s="90" t="str">
        <f>IF(TMInput!P271&lt;&gt;"",TMInput!P271,IF(AND($C271=$C272, Q272&lt;&gt;""),Q272, IF(AND($C271=$C273, Q273&lt;&gt;""), Q273,"")))</f>
        <v/>
      </c>
      <c r="R271" s="90" t="str">
        <f>IF(TMInput!Q271&lt;&gt;"", TMInput!Q271, IF(AND(OR($C271&amp;$H271=$C272&amp;$H272, $C271&amp;$I271=$C272&amp;$I272), R272&lt;&gt;""), R272, IF(AND(OR($C271&amp;$H271=$C273&amp;$H273, $C271&amp;$I271=$C273&amp;$I273), R273&lt;&gt;""), R273, IF(AND(OR($C271&amp;$H271=$C274&amp;$H274, $C271&amp;$I271=$C274&amp;$I274), R274&lt;&gt;""), R274, IF(AND(OR($C271&amp;$H271=$C275&amp;$H275, $C271&amp;$I271=$C275&amp;$I275), R275&lt;&gt;""), R275, "")))))</f>
        <v/>
      </c>
      <c r="S271" s="90" t="str">
        <f>IF(TMInput!R271&lt;&gt;"", TMInput!R271, IF(AND(OR($C271&amp;$H271=$C272&amp;$H272, $C271&amp;$I271=$C272&amp;$I272), S272&lt;&gt;""), S272, IF(AND(OR($C271&amp;$H271=$C273&amp;$H273, $C271&amp;$I271=$C273&amp;$I273), S273&lt;&gt;""), S273, IF(AND(OR($C271&amp;$H271=$C274&amp;$H274, $C271&amp;$I271=$C274&amp;$I274), S274&lt;&gt;""), S274, IF(AND(OR($C271&amp;$H271=$C275&amp;$H275, $C271&amp;$I271=$C275&amp;$I275), S275&lt;&gt;""), S275, "")))))</f>
        <v/>
      </c>
      <c r="T271" s="90" t="str">
        <f>IF(TMInput!S271&lt;&gt;"", TMInput!S271, IF(AND(OR($C271&amp;$H271=$C272&amp;$H272, $C271&amp;$I271=$C272&amp;$I272), T272&lt;&gt;""), T272, IF(AND(OR($C271&amp;$H271=$C273&amp;$H273, $C271&amp;$I271=$C273&amp;$I273), T273&lt;&gt;""), T273, IF(AND(OR($C271&amp;$H271=$C274&amp;$H274, $C271&amp;$I271=$C274&amp;$I274), T274&lt;&gt;""), T274, IF(AND(OR($C271&amp;$H271=$C275&amp;$H275, $C271&amp;$I271=$C275&amp;$I275), T275&lt;&gt;""), T275, "")))))</f>
        <v/>
      </c>
      <c r="U271" s="90" t="str">
        <f>IF(TMInput!T271&lt;&gt;"", TMInput!T271, IF(AND($C271=$C272, U272&lt;&gt;""), U272, IF(AND($C271=$C273, U273&lt;&gt;""), U273, IF(AND($C271=$C274, U274&lt;&gt;""), U274, IF(AND($C271=$C275, U275&lt;&gt;""), U275, "")))))</f>
        <v/>
      </c>
      <c r="V271" s="90" t="str">
        <f>IF(TMInput!U271&lt;&gt;"", TMInput!U271, IF(AND($C271=$C272, V272&lt;&gt;""), V272, IF(AND($C271=$C273, V273&lt;&gt;""), V273, IF(AND($C271=$C274, V274&lt;&gt;""), V274, IF(AND($C271=$C275, V275&lt;&gt;""), V275, "")))))</f>
        <v>BT-197(BT-118)-NoticeResult</v>
      </c>
      <c r="W271" s="90" t="str">
        <f>IF(TMInput!V271&lt;&gt;"", TMInput!V271, IF(AND($C271=$C272, W272&lt;&gt;""), W272, IF(AND($C271=$C273, W273&lt;&gt;""), W273, IF(AND($C271=$C274, W274&lt;&gt;""), W274, IF(AND($C271=$C275, W275&lt;&gt;""), W275, "")))))</f>
        <v>In BT-197(BT-118)-NoticeResult, Unpublished Justification Code, we link to the at-voc:non-publication-justification controlled list</v>
      </c>
      <c r="X271" s="90" t="str">
        <f>IF(TMInput!W271&lt;&gt;"", TMInput!W271, IF(AND($C271=$C272, X272&lt;&gt;""), X272, IF(AND($C271=$C273, X273&lt;&gt;""), X273, IF(AND($C271=$C274, X274&lt;&gt;""), X274, IF(AND($C271=$C275, X275&lt;&gt;""), X275, "")))))</f>
        <v>BT-198(BT-118)-NoticeResult</v>
      </c>
      <c r="Y271" s="90" t="str">
        <f>IF(TMInput!X271&lt;&gt;"", TMInput!X271, IF(AND($C271=$C272, Y272&lt;&gt;""), Y272, IF(AND($C271=$C273, Y273&lt;&gt;""), Y273, IF(AND($C271=$C274, Y274&lt;&gt;""), Y274, IF(AND($C271=$C275, Y275&lt;&gt;""), Y275, "")))))</f>
        <v>Unpublished Accessibility Date (Unpublished Access Date below SDK 1.6)</v>
      </c>
      <c r="Z271" s="90" t="str">
        <f>IF(TMInput!Y271&lt;&gt;"", TMInput!Y271, IF(AND($C271=$C272, Z272&lt;&gt;""), Z272, IF(AND($C271=$C273, Z273&lt;&gt;""), Z273, IF(AND($C271=$C274, Z274&lt;&gt;""), Z274, IF(AND($C271=$C275, Z275&lt;&gt;""), Z275, "")))))</f>
        <v>tedm:MG-langString-hasConfidentialityJustification--NonPublishedInformation-ND-NoticeMaximumValueUnpublish</v>
      </c>
      <c r="AA271" s="90" t="str">
        <f>IF(TMInput!Z271&lt;&gt;"", TMInput!Z271, IF(AND($C271=$C272, AA272&lt;&gt;""), AA272, IF(AND($C271=$C273, AA273&lt;&gt;""), AA273, IF(AND($C271=$C274, AA274&lt;&gt;""), AA274, IF(AND($C271=$C275, AA275&lt;&gt;""), AA275, "")))))</f>
        <v/>
      </c>
      <c r="AB271" s="90" t="str">
        <f>IF(TMInput!AA271&lt;&gt;"", TMInput!AA271, IF(AND($C271=$C272, AB272&lt;&gt;""), AB272, IF(AND($C271=$C273, AB273&lt;&gt;""), AB273, IF(AND($C271=$C274, AB274&lt;&gt;""), AB274, IF(AND($C271=$C275, AB275&lt;&gt;""), AB275, "")))))</f>
        <v/>
      </c>
      <c r="AC271" s="90" t="str">
        <f>IF(TMInput!AB271&lt;&gt;"", TMInput!AB271, IF(AND($C271=$C272, AC272&lt;&gt;""), AC272, IF(AND($C271=$C273, AC273&lt;&gt;""), AC273, IF(AND($C271=$C274, AC274&lt;&gt;""), AC274, IF(AND($C271=$C275, AC275&lt;&gt;""), AC275, "")))))</f>
        <v/>
      </c>
      <c r="AD271" s="90" t="str">
        <f>IF(TMInput!AC271&lt;&gt;"", TMInput!AC271, IF(AND($C271=$C272, AD272&lt;&gt;""), AD272, IF(AND($C271=$C273, AD273&lt;&gt;""), AD273, IF(AND($C271=$C274, AD274&lt;&gt;""), AD274, IF(AND($C271=$C275, AD275&lt;&gt;""), AD275, "")))))</f>
        <v/>
      </c>
      <c r="AE271" s="90" t="str">
        <f>IF(TMInput!AD271&lt;&gt;"", TMInput!AD271, IF(AND($C271=$C272, AE272&lt;&gt;""), AE272, IF(AND($C271=$C273, AE273&lt;&gt;""), AE273, IF(AND($C271=$C274, AE274&lt;&gt;""), AE274, IF(AND($C271=$C275, AE275&lt;&gt;""), AE275, "")))))</f>
        <v/>
      </c>
    </row>
    <row r="272">
      <c r="A272" s="85" t="b">
        <f t="shared" si="1"/>
        <v>0</v>
      </c>
      <c r="B272" s="90" t="str">
        <f>IF(AND(TMInput!A272="",$C272&lt;&gt;""),B271,TMInput!A272)</f>
        <v>ND-NoticeMaximumValueUnpublish.rml.ttl</v>
      </c>
      <c r="C272" s="90" t="str">
        <f>TMInput!B272</f>
        <v>tedm:MG-NonPublishedInformation-ND-NoticeMaximumValueUnpublish</v>
      </c>
      <c r="D272" s="85" t="str">
        <f>IF(TMInput!C272&lt;&gt;"", TMInput!C272, IF(AND($C272=$C273, D273&lt;&gt;""), D273, IF(AND($C272=$C274, D274&lt;&gt;""), D274, IF(AND($C272=$C275, D275&lt;&gt;""), D275, IF(AND($C272=$C276, D276&lt;&gt;""), D276, "")))))</f>
        <v/>
      </c>
      <c r="E272" s="90" t="str">
        <f>IF(TMInput!D272&lt;&gt;"",TMInput!D272,IF(AND($C272=$C273, E273&lt;&gt;""),E273, IF(AND($C272=$C274, E274&lt;&gt;""), E274,"")))</f>
        <v/>
      </c>
      <c r="F272" s="90" t="str">
        <f>IF(TMInput!E272&lt;&gt;"",TMInput!E272,IF(AND($C272=$C273, F273&lt;&gt;""),F273, IF(AND($C272=$C274, F274&lt;&gt;""), F274,"")))</f>
        <v/>
      </c>
      <c r="G272" s="85" t="str">
        <f>IF(TMInput!F272&lt;&gt;"",TMInput!F272,IF(AND($C272=$C273, G273&lt;&gt;""),G273, IF(AND($C272=$C274, G274&lt;&gt;""), G274,"")))</f>
        <v/>
      </c>
      <c r="H272" s="87" t="str">
        <f>TMInput!G272</f>
        <v/>
      </c>
      <c r="I272" s="87" t="str">
        <f>TMInput!H272</f>
        <v>1.5</v>
      </c>
      <c r="J272" s="90" t="str">
        <f>IF(TMInput!$A272="",J271,TMInput!I272)</f>
        <v/>
      </c>
      <c r="K272" s="85" t="str">
        <f>IF(TMInput!J272&lt;&gt;"",TMInput!J272,IF(AND($C272=$C273, K273&lt;&gt;""),K273, IF(AND($C272=$C274, K274&lt;&gt;""), K274,"")))</f>
        <v/>
      </c>
      <c r="L272" s="85" t="str">
        <f>IF(TMInput!K272&lt;&gt;"",TMInput!K272,IF(AND($C272=$C273, L273&lt;&gt;""),L273, IF(AND($C272=$C274, L274&lt;&gt;""), L274,"")))</f>
        <v/>
      </c>
      <c r="M272" s="90" t="str">
        <f>IF(TMInput!L272&lt;&gt;"",TMInput!L272,IF(AND($C272=$C273, M273&lt;&gt;""),M273, IF(AND($C272=$C274, M274&lt;&gt;""), M274,"")))</f>
        <v/>
      </c>
      <c r="N272" s="90" t="str">
        <f>IF(TMInput!M272&lt;&gt;"",TMInput!M272,IF(AND($C272=$C273, N273&lt;&gt;""),N273, IF(AND($C272=$C274, N274&lt;&gt;""), N274,"")))</f>
        <v/>
      </c>
      <c r="O272" s="90" t="str">
        <f>IF(TMInput!N272&lt;&gt;"",TMInput!N272,IF(AND($C272=$C273, O273&lt;&gt;""),O273, IF(AND($C272=$C274, O274&lt;&gt;""), O274,"")))</f>
        <v/>
      </c>
      <c r="P272" s="85" t="str">
        <f>IF(TMInput!O272&lt;&gt;"",TMInput!O272,IF(AND($C272=$C273, P273&lt;&gt;""),P273, IF(AND($C272=$C274, P274&lt;&gt;""), P274,"")))</f>
        <v/>
      </c>
      <c r="Q272" s="90" t="str">
        <f>IF(TMInput!P272&lt;&gt;"",TMInput!P272,IF(AND($C272=$C273, Q273&lt;&gt;""),Q273, IF(AND($C272=$C274, Q274&lt;&gt;""), Q274,"")))</f>
        <v/>
      </c>
      <c r="R272" s="90" t="str">
        <f>IF(TMInput!Q272&lt;&gt;"", TMInput!Q272, IF(AND(OR($C272&amp;$H272=$C273&amp;$H273, $C272&amp;$I272=$C273&amp;$I273), R273&lt;&gt;""), R273, IF(AND(OR($C272&amp;$H272=$C274&amp;$H274, $C272&amp;$I272=$C274&amp;$I274), R274&lt;&gt;""), R274, IF(AND(OR($C272&amp;$H272=$C275&amp;$H275, $C272&amp;$I272=$C275&amp;$I275), R275&lt;&gt;""), R275, IF(AND(OR($C272&amp;$H272=$C276&amp;$H276, $C272&amp;$I272=$C276&amp;$I276), R276&lt;&gt;""), R276, "")))))</f>
        <v/>
      </c>
      <c r="S272" s="90" t="str">
        <f>IF(TMInput!R272&lt;&gt;"", TMInput!R272, IF(AND(OR($C272&amp;$H272=$C273&amp;$H273, $C272&amp;$I272=$C273&amp;$I273), S273&lt;&gt;""), S273, IF(AND(OR($C272&amp;$H272=$C274&amp;$H274, $C272&amp;$I272=$C274&amp;$I274), S274&lt;&gt;""), S274, IF(AND(OR($C272&amp;$H272=$C275&amp;$H275, $C272&amp;$I272=$C275&amp;$I275), S275&lt;&gt;""), S275, IF(AND(OR($C272&amp;$H272=$C276&amp;$H276, $C272&amp;$I272=$C276&amp;$I276), S276&lt;&gt;""), S276, "")))))</f>
        <v/>
      </c>
      <c r="T272" s="90" t="str">
        <f>IF(TMInput!S272&lt;&gt;"", TMInput!S272, IF(AND(OR($C272&amp;$H272=$C273&amp;$H273, $C272&amp;$I272=$C273&amp;$I273), T273&lt;&gt;""), T273, IF(AND(OR($C272&amp;$H272=$C274&amp;$H274, $C272&amp;$I272=$C274&amp;$I274), T274&lt;&gt;""), T274, IF(AND(OR($C272&amp;$H272=$C275&amp;$H275, $C272&amp;$I272=$C275&amp;$I275), T275&lt;&gt;""), T275, IF(AND(OR($C272&amp;$H272=$C276&amp;$H276, $C272&amp;$I272=$C276&amp;$I276), T276&lt;&gt;""), T276, "")))))</f>
        <v/>
      </c>
      <c r="U272" s="90" t="str">
        <f>IF(TMInput!T272&lt;&gt;"", TMInput!T272, IF(AND($C272=$C273, U273&lt;&gt;""), U273, IF(AND($C272=$C274, U274&lt;&gt;""), U274, IF(AND($C272=$C275, U275&lt;&gt;""), U275, IF(AND($C272=$C276, U276&lt;&gt;""), U276, "")))))</f>
        <v/>
      </c>
      <c r="V272" s="90" t="str">
        <f>IF(TMInput!U272&lt;&gt;"", TMInput!U272, IF(AND($C272=$C273, V273&lt;&gt;""), V273, IF(AND($C272=$C274, V274&lt;&gt;""), V274, IF(AND($C272=$C275, V275&lt;&gt;""), V275, IF(AND($C272=$C276, V276&lt;&gt;""), V276, "")))))</f>
        <v/>
      </c>
      <c r="W272" s="90" t="str">
        <f>IF(TMInput!V272&lt;&gt;"", TMInput!V272, IF(AND($C272=$C273, W273&lt;&gt;""), W273, IF(AND($C272=$C274, W274&lt;&gt;""), W274, IF(AND($C272=$C275, W275&lt;&gt;""), W275, IF(AND($C272=$C276, W276&lt;&gt;""), W276, "")))))</f>
        <v/>
      </c>
      <c r="X272" s="90" t="str">
        <f>IF(TMInput!W272&lt;&gt;"", TMInput!W272, IF(AND($C272=$C273, X273&lt;&gt;""), X273, IF(AND($C272=$C274, X274&lt;&gt;""), X274, IF(AND($C272=$C275, X275&lt;&gt;""), X275, IF(AND($C272=$C276, X276&lt;&gt;""), X276, "")))))</f>
        <v>BT-198(BT-118)-NoticeResult</v>
      </c>
      <c r="Y272" s="90" t="str">
        <f>IF(TMInput!X272&lt;&gt;"", TMInput!X272, IF(AND($C272=$C273, Y273&lt;&gt;""), Y273, IF(AND($C272=$C274, Y274&lt;&gt;""), Y274, IF(AND($C272=$C275, Y275&lt;&gt;""), Y275, IF(AND($C272=$C276, Y276&lt;&gt;""), Y276, "")))))</f>
        <v>Unpublished Accessibility Date (Unpublished Access Date below SDK 1.6)</v>
      </c>
      <c r="Z272" s="90" t="str">
        <f>IF(TMInput!Y272&lt;&gt;"", TMInput!Y272, IF(AND($C272=$C273, Z273&lt;&gt;""), Z273, IF(AND($C272=$C274, Z274&lt;&gt;""), Z274, IF(AND($C272=$C275, Z275&lt;&gt;""), Z275, IF(AND($C272=$C276, Z276&lt;&gt;""), Z276, "")))))</f>
        <v>tedm:MG-langString-hasConfidentialityJustification--NonPublishedInformation-ND-NoticeMaximumValueUnpublish</v>
      </c>
      <c r="AA272" s="90" t="str">
        <f>IF(TMInput!Z272&lt;&gt;"", TMInput!Z272, IF(AND($C272=$C273, AA273&lt;&gt;""), AA273, IF(AND($C272=$C274, AA274&lt;&gt;""), AA274, IF(AND($C272=$C275, AA275&lt;&gt;""), AA275, IF(AND($C272=$C276, AA276&lt;&gt;""), AA276, "")))))</f>
        <v/>
      </c>
      <c r="AB272" s="90" t="str">
        <f>IF(TMInput!AA272&lt;&gt;"", TMInput!AA272, IF(AND($C272=$C273, AB273&lt;&gt;""), AB273, IF(AND($C272=$C274, AB274&lt;&gt;""), AB274, IF(AND($C272=$C275, AB275&lt;&gt;""), AB275, IF(AND($C272=$C276, AB276&lt;&gt;""), AB276, "")))))</f>
        <v/>
      </c>
      <c r="AC272" s="90" t="str">
        <f>IF(TMInput!AB272&lt;&gt;"", TMInput!AB272, IF(AND($C272=$C273, AC273&lt;&gt;""), AC273, IF(AND($C272=$C274, AC274&lt;&gt;""), AC274, IF(AND($C272=$C275, AC275&lt;&gt;""), AC275, IF(AND($C272=$C276, AC276&lt;&gt;""), AC276, "")))))</f>
        <v/>
      </c>
      <c r="AD272" s="90" t="str">
        <f>IF(TMInput!AC272&lt;&gt;"", TMInput!AC272, IF(AND($C272=$C273, AD273&lt;&gt;""), AD273, IF(AND($C272=$C274, AD274&lt;&gt;""), AD274, IF(AND($C272=$C275, AD275&lt;&gt;""), AD275, IF(AND($C272=$C276, AD276&lt;&gt;""), AD276, "")))))</f>
        <v/>
      </c>
      <c r="AE272" s="90" t="str">
        <f>IF(TMInput!AD272&lt;&gt;"", TMInput!AD272, IF(AND($C272=$C273, AE273&lt;&gt;""), AE273, IF(AND($C272=$C274, AE274&lt;&gt;""), AE274, IF(AND($C272=$C275, AE275&lt;&gt;""), AE275, IF(AND($C272=$C276, AE276&lt;&gt;""), AE276, "")))))</f>
        <v/>
      </c>
    </row>
    <row r="273">
      <c r="A273" s="85" t="b">
        <f t="shared" si="1"/>
        <v>0</v>
      </c>
      <c r="B273" s="90" t="str">
        <f>IF(AND(TMInput!A273="",$C273&lt;&gt;""),B272,TMInput!A273)</f>
        <v>ND-NoticeMaximumValueUnpublish.rml.ttl</v>
      </c>
      <c r="C273" s="90" t="str">
        <f>TMInput!B273</f>
        <v>tedm:MG-NonPublishedInformation-ND-NoticeMaximumValueUnpublish</v>
      </c>
      <c r="D273" s="85" t="str">
        <f>IF(TMInput!C273&lt;&gt;"", TMInput!C273, IF(AND($C273=$C274, D274&lt;&gt;""), D274, IF(AND($C273=$C275, D275&lt;&gt;""), D275, IF(AND($C273=$C276, D276&lt;&gt;""), D276, IF(AND($C273=$C277, D277&lt;&gt;""), D277, "")))))</f>
        <v/>
      </c>
      <c r="E273" s="90" t="str">
        <f>IF(TMInput!D273&lt;&gt;"",TMInput!D273,IF(AND($C273=$C274, E274&lt;&gt;""),E274, IF(AND($C273=$C275, E275&lt;&gt;""), E275,"")))</f>
        <v/>
      </c>
      <c r="F273" s="90" t="str">
        <f>IF(TMInput!E273&lt;&gt;"",TMInput!E273,IF(AND($C273=$C274, F274&lt;&gt;""),F274, IF(AND($C273=$C275, F275&lt;&gt;""), F275,"")))</f>
        <v/>
      </c>
      <c r="G273" s="85" t="str">
        <f>IF(TMInput!F273&lt;&gt;"",TMInput!F273,IF(AND($C273=$C274, G274&lt;&gt;""),G274, IF(AND($C273=$C275, G275&lt;&gt;""), G275,"")))</f>
        <v/>
      </c>
      <c r="H273" s="87" t="str">
        <f>TMInput!G273</f>
        <v>1.6</v>
      </c>
      <c r="I273" s="87" t="str">
        <f>TMInput!H273</f>
        <v/>
      </c>
      <c r="J273" s="90" t="str">
        <f>IF(TMInput!$A273="",J272,TMInput!I273)</f>
        <v/>
      </c>
      <c r="K273" s="85" t="str">
        <f>IF(TMInput!J273&lt;&gt;"",TMInput!J273,IF(AND($C273=$C274, K274&lt;&gt;""),K274, IF(AND($C273=$C275, K275&lt;&gt;""), K275,"")))</f>
        <v/>
      </c>
      <c r="L273" s="85" t="str">
        <f>IF(TMInput!K273&lt;&gt;"",TMInput!K273,IF(AND($C273=$C274, L274&lt;&gt;""),L274, IF(AND($C273=$C275, L275&lt;&gt;""), L275,"")))</f>
        <v/>
      </c>
      <c r="M273" s="90" t="str">
        <f>IF(TMInput!L273&lt;&gt;"",TMInput!L273,IF(AND($C273=$C274, M274&lt;&gt;""),M274, IF(AND($C273=$C275, M275&lt;&gt;""), M275,"")))</f>
        <v/>
      </c>
      <c r="N273" s="90" t="str">
        <f>IF(TMInput!M273&lt;&gt;"",TMInput!M273,IF(AND($C273=$C274, N274&lt;&gt;""),N274, IF(AND($C273=$C275, N275&lt;&gt;""), N275,"")))</f>
        <v/>
      </c>
      <c r="O273" s="90" t="str">
        <f>IF(TMInput!N273&lt;&gt;"",TMInput!N273,IF(AND($C273=$C274, O274&lt;&gt;""),O274, IF(AND($C273=$C275, O275&lt;&gt;""), O275,"")))</f>
        <v/>
      </c>
      <c r="P273" s="85" t="str">
        <f>IF(TMInput!O273&lt;&gt;"",TMInput!O273,IF(AND($C273=$C274, P274&lt;&gt;""),P274, IF(AND($C273=$C275, P275&lt;&gt;""), P275,"")))</f>
        <v/>
      </c>
      <c r="Q273" s="90" t="str">
        <f>IF(TMInput!P273&lt;&gt;"",TMInput!P273,IF(AND($C273=$C274, Q274&lt;&gt;""),Q274, IF(AND($C273=$C275, Q275&lt;&gt;""), Q275,"")))</f>
        <v/>
      </c>
      <c r="R273" s="90" t="str">
        <f>IF(TMInput!Q273&lt;&gt;"", TMInput!Q273, IF(AND(OR($C273&amp;$H273=$C274&amp;$H274, $C273&amp;$I273=$C274&amp;$I274), R274&lt;&gt;""), R274, IF(AND(OR($C273&amp;$H273=$C275&amp;$H275, $C273&amp;$I273=$C275&amp;$I275), R275&lt;&gt;""), R275, IF(AND(OR($C273&amp;$H273=$C276&amp;$H276, $C273&amp;$I273=$C276&amp;$I276), R276&lt;&gt;""), R276, IF(AND(OR($C273&amp;$H273=$C277&amp;$H277, $C273&amp;$I273=$C277&amp;$I277), R277&lt;&gt;""), R277, "")))))</f>
        <v/>
      </c>
      <c r="S273" s="90" t="str">
        <f>IF(TMInput!R273&lt;&gt;"", TMInput!R273, IF(AND(OR($C273&amp;$H273=$C274&amp;$H274, $C273&amp;$I273=$C274&amp;$I274), S274&lt;&gt;""), S274, IF(AND(OR($C273&amp;$H273=$C275&amp;$H275, $C273&amp;$I273=$C275&amp;$I275), S275&lt;&gt;""), S275, IF(AND(OR($C273&amp;$H273=$C276&amp;$H276, $C273&amp;$I273=$C276&amp;$I276), S276&lt;&gt;""), S276, IF(AND(OR($C273&amp;$H273=$C277&amp;$H277, $C273&amp;$I273=$C277&amp;$I277), S277&lt;&gt;""), S277, "")))))</f>
        <v/>
      </c>
      <c r="T273" s="90" t="str">
        <f>IF(TMInput!S273&lt;&gt;"", TMInput!S273, IF(AND(OR($C273&amp;$H273=$C274&amp;$H274, $C273&amp;$I273=$C274&amp;$I274), T274&lt;&gt;""), T274, IF(AND(OR($C273&amp;$H273=$C275&amp;$H275, $C273&amp;$I273=$C275&amp;$I275), T275&lt;&gt;""), T275, IF(AND(OR($C273&amp;$H273=$C276&amp;$H276, $C273&amp;$I273=$C276&amp;$I276), T276&lt;&gt;""), T276, IF(AND(OR($C273&amp;$H273=$C277&amp;$H277, $C273&amp;$I273=$C277&amp;$I277), T277&lt;&gt;""), T277, "")))))</f>
        <v/>
      </c>
      <c r="U273" s="90" t="str">
        <f>IF(TMInput!T273&lt;&gt;"", TMInput!T273, IF(AND($C273=$C274, U274&lt;&gt;""), U274, IF(AND($C273=$C275, U275&lt;&gt;""), U275, IF(AND($C273=$C276, U276&lt;&gt;""), U276, IF(AND($C273=$C277, U277&lt;&gt;""), U277, "")))))</f>
        <v/>
      </c>
      <c r="V273" s="90" t="str">
        <f>IF(TMInput!U273&lt;&gt;"", TMInput!U273, IF(AND($C273=$C274, V274&lt;&gt;""), V274, IF(AND($C273=$C275, V275&lt;&gt;""), V275, IF(AND($C273=$C276, V276&lt;&gt;""), V276, IF(AND($C273=$C277, V277&lt;&gt;""), V277, "")))))</f>
        <v/>
      </c>
      <c r="W273" s="90" t="str">
        <f>IF(TMInput!V273&lt;&gt;"", TMInput!V273, IF(AND($C273=$C274, W274&lt;&gt;""), W274, IF(AND($C273=$C275, W275&lt;&gt;""), W275, IF(AND($C273=$C276, W276&lt;&gt;""), W276, IF(AND($C273=$C277, W277&lt;&gt;""), W277, "")))))</f>
        <v/>
      </c>
      <c r="X273" s="90" t="str">
        <f>IF(TMInput!W273&lt;&gt;"", TMInput!W273, IF(AND($C273=$C274, X274&lt;&gt;""), X274, IF(AND($C273=$C275, X275&lt;&gt;""), X275, IF(AND($C273=$C276, X276&lt;&gt;""), X276, IF(AND($C273=$C277, X277&lt;&gt;""), X277, "")))))</f>
        <v/>
      </c>
      <c r="Y273" s="90" t="str">
        <f>IF(TMInput!X273&lt;&gt;"", TMInput!X273, IF(AND($C273=$C274, Y274&lt;&gt;""), Y274, IF(AND($C273=$C275, Y275&lt;&gt;""), Y275, IF(AND($C273=$C276, Y276&lt;&gt;""), Y276, IF(AND($C273=$C277, Y277&lt;&gt;""), Y277, "")))))</f>
        <v/>
      </c>
      <c r="Z273" s="90" t="str">
        <f>IF(TMInput!Y273&lt;&gt;"", TMInput!Y273, IF(AND($C273=$C274, Z274&lt;&gt;""), Z274, IF(AND($C273=$C275, Z275&lt;&gt;""), Z275, IF(AND($C273=$C276, Z276&lt;&gt;""), Z276, IF(AND($C273=$C277, Z277&lt;&gt;""), Z277, "")))))</f>
        <v>tedm:MG-langString-hasConfidentialityJustification--NonPublishedInformation-ND-NoticeMaximumValueUnpublish</v>
      </c>
      <c r="AA273" s="90" t="str">
        <f>IF(TMInput!Z273&lt;&gt;"", TMInput!Z273, IF(AND($C273=$C274, AA274&lt;&gt;""), AA274, IF(AND($C273=$C275, AA275&lt;&gt;""), AA275, IF(AND($C273=$C276, AA276&lt;&gt;""), AA276, IF(AND($C273=$C277, AA277&lt;&gt;""), AA277, "")))))</f>
        <v/>
      </c>
      <c r="AB273" s="90" t="str">
        <f>IF(TMInput!AA273&lt;&gt;"", TMInput!AA273, IF(AND($C273=$C274, AB274&lt;&gt;""), AB274, IF(AND($C273=$C275, AB275&lt;&gt;""), AB275, IF(AND($C273=$C276, AB276&lt;&gt;""), AB276, IF(AND($C273=$C277, AB277&lt;&gt;""), AB277, "")))))</f>
        <v/>
      </c>
      <c r="AC273" s="90" t="str">
        <f>IF(TMInput!AB273&lt;&gt;"", TMInput!AB273, IF(AND($C273=$C274, AC274&lt;&gt;""), AC274, IF(AND($C273=$C275, AC275&lt;&gt;""), AC275, IF(AND($C273=$C276, AC276&lt;&gt;""), AC276, IF(AND($C273=$C277, AC277&lt;&gt;""), AC277, "")))))</f>
        <v/>
      </c>
      <c r="AD273" s="90" t="str">
        <f>IF(TMInput!AC273&lt;&gt;"", TMInput!AC273, IF(AND($C273=$C274, AD274&lt;&gt;""), AD274, IF(AND($C273=$C275, AD275&lt;&gt;""), AD275, IF(AND($C273=$C276, AD276&lt;&gt;""), AD276, IF(AND($C273=$C277, AD277&lt;&gt;""), AD277, "")))))</f>
        <v/>
      </c>
      <c r="AE273" s="90" t="str">
        <f>IF(TMInput!AD273&lt;&gt;"", TMInput!AD273, IF(AND($C273=$C274, AE274&lt;&gt;""), AE274, IF(AND($C273=$C275, AE275&lt;&gt;""), AE275, IF(AND($C273=$C276, AE276&lt;&gt;""), AE276, IF(AND($C273=$C277, AE277&lt;&gt;""), AE277, "")))))</f>
        <v/>
      </c>
    </row>
    <row r="274">
      <c r="A274" s="85" t="b">
        <f t="shared" si="1"/>
        <v>1</v>
      </c>
      <c r="B274" s="90" t="str">
        <f>IF(AND(TMInput!A274="",$C274&lt;&gt;""),B273,TMInput!A274)</f>
        <v>ND-NoticeApproximateValueUnpublish.rml.ttl</v>
      </c>
      <c r="C274" s="90" t="str">
        <f>TMInput!B274</f>
        <v>tedm:MG-NonPublishedInformation-ND-NoticeApproximateValueUnpublish</v>
      </c>
      <c r="D274" s="85" t="str">
        <f>IF(TMInput!C274&lt;&gt;"", TMInput!C274, IF(AND($C274=$C275, D275&lt;&gt;""), D275, IF(AND($C274=$C276, D276&lt;&gt;""), D276, IF(AND($C274=$C277, D277&lt;&gt;""), D277, IF(AND($C274=$C278, D278&lt;&gt;""), D278, "")))))</f>
        <v>MG-NonPublishedInformation</v>
      </c>
      <c r="E274" s="90" t="str">
        <f>IF(TMInput!D274&lt;&gt;"",TMInput!D274,IF(AND($C274=$C275, E275&lt;&gt;""),E275, IF(AND($C274=$C276, E276&lt;&gt;""), E276,"")))</f>
        <v>ND-NoticeApproximateValueUnpublish</v>
      </c>
      <c r="F274" s="90" t="str">
        <f>IF(TMInput!E274&lt;&gt;"",TMInput!E274,IF(AND($C274=$C275, F275&lt;&gt;""),F275, IF(AND($C274=$C276, F276&lt;&gt;""), F276,"")))</f>
        <v>/*/ext:UBLExtensions/ext:UBLExtension/ext:ExtensionContent/efext:EformsExtension/efac:NoticeResult/efac:FieldsPrivacy[efbc:FieldIdentifierCode/text()='not-app-val']</v>
      </c>
      <c r="G274" s="85" t="str">
        <f>IF(TMInput!F274&lt;&gt;"",TMInput!F274,IF(AND($C274=$C275, G275&lt;&gt;""),G275, IF(AND($C274=$C276, G276&lt;&gt;""), G276,"")))</f>
        <v>efbc:FieldIdentifierCode/text()='not-app-val'</v>
      </c>
      <c r="H274" s="87" t="str">
        <f>TMInput!G274</f>
        <v/>
      </c>
      <c r="I274" s="87" t="str">
        <f>TMInput!H274</f>
        <v/>
      </c>
      <c r="J274" s="90" t="str">
        <f>IF(TMInput!$A274="",J273,TMInput!I274)</f>
        <v/>
      </c>
      <c r="K274" s="85" t="str">
        <f>IF(TMInput!J274&lt;&gt;"",TMInput!J274,IF(AND($C274=$C275, K275&lt;&gt;""),K275, IF(AND($C274=$C276, K276&lt;&gt;""), K276,"")))</f>
        <v>MG-MonetaryValue-hasApproximateFrameworkAgreementValue-NoticeAwardInformation</v>
      </c>
      <c r="L274" s="85" t="str">
        <f>IF(TMInput!K274&lt;&gt;"",TMInput!K274,IF(AND($C274=$C275, L275&lt;&gt;""),L275, IF(AND($C274=$C276, L276&lt;&gt;""), L276,"")))</f>
        <v>ND-NoticeResult</v>
      </c>
      <c r="M274" s="90" t="str">
        <f>IF(TMInput!L274&lt;&gt;"",TMInput!L274,IF(AND($C274=$C275, M275&lt;&gt;""),M275, IF(AND($C274=$C276, M276&lt;&gt;""), M276,"")))</f>
        <v>ND-NoticeApproximateValueUnpublish (concernsMaskedObject)</v>
      </c>
      <c r="N274" s="90" t="str">
        <f>IF(TMInput!M274&lt;&gt;"",TMInput!M274,IF(AND($C274=$C275, N275&lt;&gt;""),N275, IF(AND($C274=$C276, N276&lt;&gt;""), N276,"")))</f>
        <v>Connection from NonPublishedInformation to MonetaryValue under MG-MonetaryValue-hasApproximateFrameworkAgreementValue-NoticeAwardInformation_ND-NoticeResult</v>
      </c>
      <c r="O274" s="90" t="str">
        <f>IF(TMInput!N274&lt;&gt;"",TMInput!N274,IF(AND($C274=$C275, O275&lt;&gt;""),O275, IF(AND($C274=$C276, O276&lt;&gt;""), O276,"")))</f>
        <v>tedm:MG-MonetaryValue-hasApproximateFrameworkAgreementValue-NoticeAwardInformation_ND-NoticeResult</v>
      </c>
      <c r="P274" s="85" t="str">
        <f>IF(TMInput!O274&lt;&gt;"",TMInput!O274,IF(AND($C274=$C275, P275&lt;&gt;""),P275, IF(AND($C274=$C276, P276&lt;&gt;""), P276,"")))</f>
        <v>efac:FieldsPrivacy</v>
      </c>
      <c r="Q274" s="90" t="str">
        <f>IF(TMInput!P274&lt;&gt;"",TMInput!P274,IF(AND($C274=$C275, Q275&lt;&gt;""),Q275, IF(AND($C274=$C276, Q276&lt;&gt;""), Q276,"")))</f>
        <v>..</v>
      </c>
      <c r="R274" s="90" t="str">
        <f>IF(TMInput!Q274&lt;&gt;"", TMInput!Q274, IF(AND(OR($C274&amp;$H274=$C275&amp;$H275, $C274&amp;$I274=$C275&amp;$I275), R275&lt;&gt;""), R275, IF(AND(OR($C274&amp;$H274=$C276&amp;$H276, $C274&amp;$I274=$C276&amp;$I276), R276&lt;&gt;""), R276, IF(AND(OR($C274&amp;$H274=$C277&amp;$H277, $C274&amp;$I274=$C277&amp;$I277), R277&lt;&gt;""), R277, IF(AND(OR($C274&amp;$H274=$C278&amp;$H278, $C274&amp;$I274=$C278&amp;$I278), R278&lt;&gt;""), R278, "")))))</f>
        <v>BT-195(BT-1118)-NoticeResult</v>
      </c>
      <c r="S274" s="90" t="str">
        <f>IF(TMInput!R274&lt;&gt;"", TMInput!R274, IF(AND(OR($C274&amp;$H274=$C275&amp;$H275, $C274&amp;$I274=$C275&amp;$I275), S275&lt;&gt;""), S275, IF(AND(OR($C274&amp;$H274=$C276&amp;$H276, $C274&amp;$I274=$C276&amp;$I276), S276&lt;&gt;""), S276, IF(AND(OR($C274&amp;$H274=$C277&amp;$H277, $C274&amp;$I274=$C277&amp;$I277), S277&lt;&gt;""), S277, IF(AND(OR($C274&amp;$H274=$C278&amp;$H278, $C274&amp;$I274=$C278&amp;$I278), S278&lt;&gt;""), S278, "")))))</f>
        <v>The field BT-195(BT-1118)-NoticeResult, Unpublished Identifier, specifies information to generate the URI of the masked property</v>
      </c>
      <c r="T274" s="90" t="str">
        <f>IF(TMInput!S274&lt;&gt;"", TMInput!S274, IF(AND(OR($C274&amp;$H274=$C275&amp;$H275, $C274&amp;$I274=$C275&amp;$I275), T275&lt;&gt;""), T275, IF(AND(OR($C274&amp;$H274=$C276&amp;$H276, $C274&amp;$I274=$C276&amp;$I276), T276&lt;&gt;""), T276, IF(AND(OR($C274&amp;$H274=$C277&amp;$H277, $C274&amp;$I274=$C277&amp;$I277), T277&lt;&gt;""), T277, IF(AND(OR($C274&amp;$H274=$C278&amp;$H278, $C274&amp;$I274=$C278&amp;$I278), T278&lt;&gt;""), T278, "")))))</f>
        <v>efbc:FieldIdentifierCode/text() = 'not-app-val'</v>
      </c>
      <c r="U274" s="92" t="str">
        <f>IF(TMInput!T274&lt;&gt;"", TMInput!T274, IF(AND($C274=$C275, U275&lt;&gt;""), U275, IF(AND($C274=$C276, U276&lt;&gt;""), U276, IF(AND($C274=$C277, U277&lt;&gt;""), U277, IF(AND($C274=$C278, U278&lt;&gt;""), U278, "")))))</f>
        <v>http://data.europa.eu/a4g/ontology#hasAmountValue</v>
      </c>
      <c r="V274" s="90" t="str">
        <f>IF(TMInput!U274&lt;&gt;"", TMInput!U274, IF(AND($C274=$C275, V275&lt;&gt;""), V275, IF(AND($C274=$C276, V276&lt;&gt;""), V276, IF(AND($C274=$C277, V277&lt;&gt;""), V277, IF(AND($C274=$C278, V278&lt;&gt;""), V278, "")))))</f>
        <v>BT-197(BT-1118)-NoticeResult</v>
      </c>
      <c r="W274" s="90" t="str">
        <f>IF(TMInput!V274&lt;&gt;"", TMInput!V274, IF(AND($C274=$C275, W275&lt;&gt;""), W275, IF(AND($C274=$C276, W276&lt;&gt;""), W276, IF(AND($C274=$C277, W277&lt;&gt;""), W277, IF(AND($C274=$C278, W278&lt;&gt;""), W278, "")))))</f>
        <v>In BT-197(BT-1118)-NoticeResult, Unpublished Justification Code, we link to the at-voc:non-publication-justification controlled list</v>
      </c>
      <c r="X274" s="90" t="str">
        <f>IF(TMInput!W274&lt;&gt;"", TMInput!W274, IF(AND($C274=$C275, X275&lt;&gt;""), X275, IF(AND($C274=$C276, X276&lt;&gt;""), X276, IF(AND($C274=$C277, X277&lt;&gt;""), X277, IF(AND($C274=$C278, X278&lt;&gt;""), X278, "")))))</f>
        <v>BT-198(BT-1118)-NoticeResult</v>
      </c>
      <c r="Y274" s="90" t="str">
        <f>IF(TMInput!X274&lt;&gt;"", TMInput!X274, IF(AND($C274=$C275, Y275&lt;&gt;""), Y275, IF(AND($C274=$C276, Y276&lt;&gt;""), Y276, IF(AND($C274=$C277, Y277&lt;&gt;""), Y277, IF(AND($C274=$C278, Y278&lt;&gt;""), Y278, "")))))</f>
        <v>Unpublished Accessibility Date (Unpublished Access Date below SDK 1.6)</v>
      </c>
      <c r="Z274" s="90" t="str">
        <f>IF(TMInput!Y274&lt;&gt;"", TMInput!Y274, IF(AND($C274=$C275, Z275&lt;&gt;""), Z275, IF(AND($C274=$C276, Z276&lt;&gt;""), Z276, IF(AND($C274=$C277, Z277&lt;&gt;""), Z277, IF(AND($C274=$C278, Z278&lt;&gt;""), Z278, "")))))</f>
        <v>tedm:MG-langString-hasConfidentialityJustification--NonPublishedInformation-ND-NoticeApproximateValueUnpublish</v>
      </c>
      <c r="AA274" s="90" t="str">
        <f>IF(TMInput!Z274&lt;&gt;"", TMInput!Z274, IF(AND($C274=$C275, AA275&lt;&gt;""), AA275, IF(AND($C274=$C276, AA276&lt;&gt;""), AA276, IF(AND($C274=$C277, AA277&lt;&gt;""), AA277, IF(AND($C274=$C278, AA278&lt;&gt;""), AA278, "")))))</f>
        <v>/*/ext:UBLExtensions/ext:UBLExtension/ext:ExtensionContent/efext:EformsExtension/efac:NoticeResult/efac:FieldsPrivacy[efbc:FieldIdentifierCode/text()='not-app-val']/efbc:ReasonDescription</v>
      </c>
      <c r="AB274" s="90" t="str">
        <f>IF(TMInput!AA274&lt;&gt;"", TMInput!AA274, IF(AND($C274=$C275, AB275&lt;&gt;""), AB275, IF(AND($C274=$C276, AB276&lt;&gt;""), AB276, IF(AND($C274=$C277, AB277&lt;&gt;""), AB277, IF(AND($C274=$C278, AB278&lt;&gt;""), AB278, "")))))</f>
        <v>BT-196(BT-1118)-NoticeResult</v>
      </c>
      <c r="AC274" s="90" t="str">
        <f>IF(TMInput!AB274&lt;&gt;"", TMInput!AB274, IF(AND($C274=$C275, AC275&lt;&gt;""), AC275, IF(AND($C274=$C276, AC276&lt;&gt;""), AC276, IF(AND($C274=$C277, AC277&lt;&gt;""), AC277, IF(AND($C274=$C278, AC278&lt;&gt;""), AC278, "")))))</f>
        <v>Unpublished Justification Description of MG-NonPublishedInformation under ND-NoticeApproximateValueUnpublish</v>
      </c>
      <c r="AD274" s="90" t="str">
        <f>IF(TMInput!AC274&lt;&gt;"", TMInput!AC274, IF(AND($C274=$C275, AD275&lt;&gt;""), AD275, IF(AND($C274=$C276, AD276&lt;&gt;""), AD276, IF(AND($C274=$C277, AD277&lt;&gt;""), AD277, IF(AND($C274=$C278, AD278&lt;&gt;""), AD278, "")))))</f>
        <v>BT-196(BT-1118)-NoticeResult-Language</v>
      </c>
      <c r="AE274" s="90" t="str">
        <f>IF(TMInput!AD274&lt;&gt;"", TMInput!AD274, IF(AND($C274=$C275, AE275&lt;&gt;""), AE275, IF(AND($C274=$C276, AE276&lt;&gt;""), AE276, IF(AND($C274=$C277, AE277&lt;&gt;""), AE277, IF(AND($C274=$C278, AE278&lt;&gt;""), AE278, "")))))</f>
        <v>Language of Unpublished Justification Description of MG-NonPublishedInformation under ND-NoticeApproximateValueUnpublish</v>
      </c>
    </row>
    <row r="275">
      <c r="A275" s="85" t="b">
        <f t="shared" si="1"/>
        <v>0</v>
      </c>
      <c r="B275" s="90" t="str">
        <f>IF(AND(TMInput!A275="",$C275&lt;&gt;""),B274,TMInput!A275)</f>
        <v>ND-NoticeApproximateValueUnpublish.rml.ttl</v>
      </c>
      <c r="C275" s="90" t="str">
        <f>TMInput!B275</f>
        <v>tedm:MG-NonPublishedInformation-ND-NoticeApproximateValueUnpublish</v>
      </c>
      <c r="D275" s="85" t="str">
        <f>IF(TMInput!C275&lt;&gt;"", TMInput!C275, IF(AND($C275=$C276, D276&lt;&gt;""), D276, IF(AND($C275=$C277, D277&lt;&gt;""), D277, IF(AND($C275=$C278, D278&lt;&gt;""), D278, IF(AND($C275=$C279, D279&lt;&gt;""), D279, "")))))</f>
        <v>MG-NonPublishedInformation</v>
      </c>
      <c r="E275" s="90" t="str">
        <f>IF(TMInput!D275&lt;&gt;"",TMInput!D275,IF(AND($C275=$C276, E276&lt;&gt;""),E276, IF(AND($C275=$C277, E277&lt;&gt;""), E277,"")))</f>
        <v/>
      </c>
      <c r="F275" s="90" t="str">
        <f>IF(TMInput!E275&lt;&gt;"",TMInput!E275,IF(AND($C275=$C276, F276&lt;&gt;""),F276, IF(AND($C275=$C277, F277&lt;&gt;""), F277,"")))</f>
        <v/>
      </c>
      <c r="G275" s="85" t="str">
        <f>IF(TMInput!F275&lt;&gt;"",TMInput!F275,IF(AND($C275=$C276, G276&lt;&gt;""),G276, IF(AND($C275=$C277, G277&lt;&gt;""), G277,"")))</f>
        <v/>
      </c>
      <c r="H275" s="87" t="str">
        <f>TMInput!G275</f>
        <v/>
      </c>
      <c r="I275" s="87" t="str">
        <f>TMInput!H275</f>
        <v/>
      </c>
      <c r="J275" s="90" t="str">
        <f>IF(TMInput!$A275="",J274,TMInput!I275)</f>
        <v/>
      </c>
      <c r="K275" s="85" t="str">
        <f>IF(TMInput!J275&lt;&gt;"",TMInput!J275,IF(AND($C275=$C276, K276&lt;&gt;""),K276, IF(AND($C275=$C277, K277&lt;&gt;""), K277,"")))</f>
        <v>MG-MonetaryValue-hasApproximateFrameworkAgreementValue-NoticeAwardInformation</v>
      </c>
      <c r="L275" s="85" t="str">
        <f>IF(TMInput!K275&lt;&gt;"",TMInput!K275,IF(AND($C275=$C276, L276&lt;&gt;""),L276, IF(AND($C275=$C277, L277&lt;&gt;""), L277,"")))</f>
        <v>ND-NoticeResult</v>
      </c>
      <c r="M275" s="90" t="str">
        <f>IF(TMInput!L275&lt;&gt;"",TMInput!L275,IF(AND($C275=$C276, M276&lt;&gt;""),M276, IF(AND($C275=$C277, M277&lt;&gt;""), M277,"")))</f>
        <v>ND-NoticeApproximateValueUnpublish (concernsMaskedObject)</v>
      </c>
      <c r="N275" s="90" t="str">
        <f>IF(TMInput!M275&lt;&gt;"",TMInput!M275,IF(AND($C275=$C276, N276&lt;&gt;""),N276, IF(AND($C275=$C277, N277&lt;&gt;""), N277,"")))</f>
        <v>Connection from NonPublishedInformation to MonetaryValue under MG-MonetaryValue-hasApproximateFrameworkAgreementValue-NoticeAwardInformation_ND-NoticeResult</v>
      </c>
      <c r="O275" s="90" t="str">
        <f>IF(TMInput!N275&lt;&gt;"",TMInput!N275,IF(AND($C275=$C276, O276&lt;&gt;""),O276, IF(AND($C275=$C277, O277&lt;&gt;""), O277,"")))</f>
        <v>tedm:MG-MonetaryValue-hasApproximateFrameworkAgreementValue-NoticeAwardInformation_ND-NoticeResult</v>
      </c>
      <c r="P275" s="85" t="str">
        <f>IF(TMInput!O275&lt;&gt;"",TMInput!O275,IF(AND($C275=$C276, P276&lt;&gt;""),P276, IF(AND($C275=$C277, P277&lt;&gt;""), P277,"")))</f>
        <v>efac:FieldsPrivacy</v>
      </c>
      <c r="Q275" s="90" t="str">
        <f>IF(TMInput!P275&lt;&gt;"",TMInput!P275,IF(AND($C275=$C276, Q276&lt;&gt;""),Q276, IF(AND($C275=$C277, Q277&lt;&gt;""), Q277,"")))</f>
        <v>..</v>
      </c>
      <c r="R275" s="90" t="str">
        <f>IF(TMInput!Q275&lt;&gt;"", TMInput!Q275, IF(AND(OR($C275&amp;$H275=$C276&amp;$H276, $C275&amp;$I275=$C276&amp;$I276), R276&lt;&gt;""), R276, IF(AND(OR($C275&amp;$H275=$C277&amp;$H277, $C275&amp;$I275=$C277&amp;$I277), R277&lt;&gt;""), R277, IF(AND(OR($C275&amp;$H275=$C278&amp;$H278, $C275&amp;$I275=$C278&amp;$I278), R278&lt;&gt;""), R278, IF(AND(OR($C275&amp;$H275=$C279&amp;$H279, $C275&amp;$I275=$C279&amp;$I279), R279&lt;&gt;""), R279, "")))))</f>
        <v>BT-195(BT-1118)-NoticeResult</v>
      </c>
      <c r="S275" s="90" t="str">
        <f>IF(TMInput!R275&lt;&gt;"", TMInput!R275, IF(AND(OR($C275&amp;$H275=$C276&amp;$H276, $C275&amp;$I275=$C276&amp;$I276), S276&lt;&gt;""), S276, IF(AND(OR($C275&amp;$H275=$C277&amp;$H277, $C275&amp;$I275=$C277&amp;$I277), S277&lt;&gt;""), S277, IF(AND(OR($C275&amp;$H275=$C278&amp;$H278, $C275&amp;$I275=$C278&amp;$I278), S278&lt;&gt;""), S278, IF(AND(OR($C275&amp;$H275=$C279&amp;$H279, $C275&amp;$I275=$C279&amp;$I279), S279&lt;&gt;""), S279, "")))))</f>
        <v>The field BT-195(BT-1118)-NoticeResult, Unpublished Identifier, specifies information to generate the URI of the masked property</v>
      </c>
      <c r="T275" s="90" t="str">
        <f>IF(TMInput!S275&lt;&gt;"", TMInput!S275, IF(AND(OR($C275&amp;$H275=$C276&amp;$H276, $C275&amp;$I275=$C276&amp;$I276), T276&lt;&gt;""), T276, IF(AND(OR($C275&amp;$H275=$C277&amp;$H277, $C275&amp;$I275=$C277&amp;$I277), T277&lt;&gt;""), T277, IF(AND(OR($C275&amp;$H275=$C278&amp;$H278, $C275&amp;$I275=$C278&amp;$I278), T278&lt;&gt;""), T278, IF(AND(OR($C275&amp;$H275=$C279&amp;$H279, $C275&amp;$I275=$C279&amp;$I279), T279&lt;&gt;""), T279, "")))))</f>
        <v>efbc:FieldIdentifierCode/text() = 'not-app-val'</v>
      </c>
      <c r="U275" s="92" t="str">
        <f>IF(TMInput!T275&lt;&gt;"", TMInput!T275, IF(AND($C275=$C276, U276&lt;&gt;""), U276, IF(AND($C275=$C277, U277&lt;&gt;""), U277, IF(AND($C275=$C278, U278&lt;&gt;""), U278, IF(AND($C275=$C279, U279&lt;&gt;""), U279, "")))))</f>
        <v>http://data.europa.eu/a4g/ontology#hasAmountValue</v>
      </c>
      <c r="V275" s="90" t="str">
        <f>IF(TMInput!U275&lt;&gt;"", TMInput!U275, IF(AND($C275=$C276, V276&lt;&gt;""), V276, IF(AND($C275=$C277, V277&lt;&gt;""), V277, IF(AND($C275=$C278, V278&lt;&gt;""), V278, IF(AND($C275=$C279, V279&lt;&gt;""), V279, "")))))</f>
        <v>BT-197(BT-1118)-NoticeResult</v>
      </c>
      <c r="W275" s="90" t="str">
        <f>IF(TMInput!V275&lt;&gt;"", TMInput!V275, IF(AND($C275=$C276, W276&lt;&gt;""), W276, IF(AND($C275=$C277, W277&lt;&gt;""), W277, IF(AND($C275=$C278, W278&lt;&gt;""), W278, IF(AND($C275=$C279, W279&lt;&gt;""), W279, "")))))</f>
        <v>In BT-197(BT-1118)-NoticeResult, Unpublished Justification Code, we link to the at-voc:non-publication-justification controlled list</v>
      </c>
      <c r="X275" s="90" t="str">
        <f>IF(TMInput!W275&lt;&gt;"", TMInput!W275, IF(AND($C275=$C276, X276&lt;&gt;""), X276, IF(AND($C275=$C277, X277&lt;&gt;""), X277, IF(AND($C275=$C278, X278&lt;&gt;""), X278, IF(AND($C275=$C279, X279&lt;&gt;""), X279, "")))))</f>
        <v>BT-198(BT-1118)-NoticeResult</v>
      </c>
      <c r="Y275" s="90" t="str">
        <f>IF(TMInput!X275&lt;&gt;"", TMInput!X275, IF(AND($C275=$C276, Y276&lt;&gt;""), Y276, IF(AND($C275=$C277, Y277&lt;&gt;""), Y277, IF(AND($C275=$C278, Y278&lt;&gt;""), Y278, IF(AND($C275=$C279, Y279&lt;&gt;""), Y279, "")))))</f>
        <v>Unpublished Accessibility Date (Unpublished Access Date below SDK 1.6)</v>
      </c>
      <c r="Z275" s="90" t="str">
        <f>IF(TMInput!Y275&lt;&gt;"", TMInput!Y275, IF(AND($C275=$C276, Z276&lt;&gt;""), Z276, IF(AND($C275=$C277, Z277&lt;&gt;""), Z277, IF(AND($C275=$C278, Z278&lt;&gt;""), Z278, IF(AND($C275=$C279, Z279&lt;&gt;""), Z279, "")))))</f>
        <v>tedm:MG-langString-hasConfidentialityJustification--NonPublishedInformation-ND-NoticeApproximateValueUnpublish</v>
      </c>
      <c r="AA275" s="90" t="str">
        <f>IF(TMInput!Z275&lt;&gt;"", TMInput!Z275, IF(AND($C275=$C276, AA276&lt;&gt;""), AA276, IF(AND($C275=$C277, AA277&lt;&gt;""), AA277, IF(AND($C275=$C278, AA278&lt;&gt;""), AA278, IF(AND($C275=$C279, AA279&lt;&gt;""), AA279, "")))))</f>
        <v/>
      </c>
      <c r="AB275" s="90" t="str">
        <f>IF(TMInput!AA275&lt;&gt;"", TMInput!AA275, IF(AND($C275=$C276, AB276&lt;&gt;""), AB276, IF(AND($C275=$C277, AB277&lt;&gt;""), AB277, IF(AND($C275=$C278, AB278&lt;&gt;""), AB278, IF(AND($C275=$C279, AB279&lt;&gt;""), AB279, "")))))</f>
        <v>BT-196(BT-1118)-NoticeResult</v>
      </c>
      <c r="AC275" s="90" t="str">
        <f>IF(TMInput!AB275&lt;&gt;"", TMInput!AB275, IF(AND($C275=$C276, AC276&lt;&gt;""), AC276, IF(AND($C275=$C277, AC277&lt;&gt;""), AC277, IF(AND($C275=$C278, AC278&lt;&gt;""), AC278, IF(AND($C275=$C279, AC279&lt;&gt;""), AC279, "")))))</f>
        <v>Unpublished Justification Description of MG-NonPublishedInformation under ND-NoticeApproximateValueUnpublish</v>
      </c>
      <c r="AD275" s="90" t="str">
        <f>IF(TMInput!AC275&lt;&gt;"", TMInput!AC275, IF(AND($C275=$C276, AD276&lt;&gt;""), AD276, IF(AND($C275=$C277, AD277&lt;&gt;""), AD277, IF(AND($C275=$C278, AD278&lt;&gt;""), AD278, IF(AND($C275=$C279, AD279&lt;&gt;""), AD279, "")))))</f>
        <v>BT-196(BT-1118)-NoticeResult-Language</v>
      </c>
      <c r="AE275" s="90" t="str">
        <f>IF(TMInput!AD275&lt;&gt;"", TMInput!AD275, IF(AND($C275=$C276, AE276&lt;&gt;""), AE276, IF(AND($C275=$C277, AE277&lt;&gt;""), AE277, IF(AND($C275=$C278, AE278&lt;&gt;""), AE278, IF(AND($C275=$C279, AE279&lt;&gt;""), AE279, "")))))</f>
        <v>Language of Unpublished Justification Description of MG-NonPublishedInformation under ND-NoticeApproximateValueUnpublish</v>
      </c>
    </row>
    <row r="276">
      <c r="A276" s="85" t="b">
        <f t="shared" si="1"/>
        <v>0</v>
      </c>
      <c r="B276" s="90" t="str">
        <f>IF(AND(TMInput!A276="",$C276&lt;&gt;""),B275,TMInput!A276)</f>
        <v>ND-NoticeApproximateValueUnpublish.rml.ttl</v>
      </c>
      <c r="C276" s="90" t="str">
        <f>TMInput!B276</f>
        <v>tedm:MG-NonPublishedInformation-ND-NoticeApproximateValueUnpublish</v>
      </c>
      <c r="D276" s="85" t="str">
        <f>IF(TMInput!C276&lt;&gt;"", TMInput!C276, IF(AND($C276=$C277, D277&lt;&gt;""), D277, IF(AND($C276=$C278, D278&lt;&gt;""), D278, IF(AND($C276=$C279, D279&lt;&gt;""), D279, IF(AND($C276=$C280, D280&lt;&gt;""), D280, "")))))</f>
        <v>MG-NonPublishedInformation</v>
      </c>
      <c r="E276" s="90" t="str">
        <f>IF(TMInput!D276&lt;&gt;"",TMInput!D276,IF(AND($C276=$C277, E277&lt;&gt;""),E277, IF(AND($C276=$C278, E278&lt;&gt;""), E278,"")))</f>
        <v/>
      </c>
      <c r="F276" s="90" t="str">
        <f>IF(TMInput!E276&lt;&gt;"",TMInput!E276,IF(AND($C276=$C277, F277&lt;&gt;""),F277, IF(AND($C276=$C278, F278&lt;&gt;""), F278,"")))</f>
        <v/>
      </c>
      <c r="G276" s="85" t="str">
        <f>IF(TMInput!F276&lt;&gt;"",TMInput!F276,IF(AND($C276=$C277, G277&lt;&gt;""),G277, IF(AND($C276=$C278, G278&lt;&gt;""), G278,"")))</f>
        <v/>
      </c>
      <c r="H276" s="87" t="str">
        <f>TMInput!G276</f>
        <v/>
      </c>
      <c r="I276" s="87" t="str">
        <f>TMInput!H276</f>
        <v/>
      </c>
      <c r="J276" s="90" t="str">
        <f>IF(TMInput!$A276="",J275,TMInput!I276)</f>
        <v/>
      </c>
      <c r="K276" s="85" t="str">
        <f>IF(TMInput!J276&lt;&gt;"",TMInput!J276,IF(AND($C276=$C277, K277&lt;&gt;""),K277, IF(AND($C276=$C278, K278&lt;&gt;""), K278,"")))</f>
        <v>MG-MonetaryValue-hasApproximateFrameworkAgreementValue-NoticeAwardInformation</v>
      </c>
      <c r="L276" s="85" t="str">
        <f>IF(TMInput!K276&lt;&gt;"",TMInput!K276,IF(AND($C276=$C277, L277&lt;&gt;""),L277, IF(AND($C276=$C278, L278&lt;&gt;""), L278,"")))</f>
        <v>ND-NoticeResult</v>
      </c>
      <c r="M276" s="90" t="str">
        <f>IF(TMInput!L276&lt;&gt;"",TMInput!L276,IF(AND($C276=$C277, M277&lt;&gt;""),M277, IF(AND($C276=$C278, M278&lt;&gt;""), M278,"")))</f>
        <v>ND-NoticeApproximateValueUnpublish (concernsMaskedObject)</v>
      </c>
      <c r="N276" s="90" t="str">
        <f>IF(TMInput!M276&lt;&gt;"",TMInput!M276,IF(AND($C276=$C277, N277&lt;&gt;""),N277, IF(AND($C276=$C278, N278&lt;&gt;""), N278,"")))</f>
        <v>Connection from NonPublishedInformation to MonetaryValue under MG-MonetaryValue-hasApproximateFrameworkAgreementValue-NoticeAwardInformation_ND-NoticeResult</v>
      </c>
      <c r="O276" s="90" t="str">
        <f>IF(TMInput!N276&lt;&gt;"",TMInput!N276,IF(AND($C276=$C277, O277&lt;&gt;""),O277, IF(AND($C276=$C278, O278&lt;&gt;""), O278,"")))</f>
        <v>tedm:MG-MonetaryValue-hasApproximateFrameworkAgreementValue-NoticeAwardInformation_ND-NoticeResult</v>
      </c>
      <c r="P276" s="85" t="str">
        <f>IF(TMInput!O276&lt;&gt;"",TMInput!O276,IF(AND($C276=$C277, P277&lt;&gt;""),P277, IF(AND($C276=$C278, P278&lt;&gt;""), P278,"")))</f>
        <v>efac:FieldsPrivacy</v>
      </c>
      <c r="Q276" s="90" t="str">
        <f>IF(TMInput!P276&lt;&gt;"",TMInput!P276,IF(AND($C276=$C277, Q277&lt;&gt;""),Q277, IF(AND($C276=$C278, Q278&lt;&gt;""), Q278,"")))</f>
        <v>..</v>
      </c>
      <c r="R276" s="90" t="str">
        <f>IF(TMInput!Q276&lt;&gt;"", TMInput!Q276, IF(AND(OR($C276&amp;$H276=$C277&amp;$H277, $C276&amp;$I276=$C277&amp;$I277), R277&lt;&gt;""), R277, IF(AND(OR($C276&amp;$H276=$C278&amp;$H278, $C276&amp;$I276=$C278&amp;$I278), R278&lt;&gt;""), R278, IF(AND(OR($C276&amp;$H276=$C279&amp;$H279, $C276&amp;$I276=$C279&amp;$I279), R279&lt;&gt;""), R279, IF(AND(OR($C276&amp;$H276=$C280&amp;$H280, $C276&amp;$I276=$C280&amp;$I280), R280&lt;&gt;""), R280, "")))))</f>
        <v>BT-195(BT-1118)-NoticeResult</v>
      </c>
      <c r="S276" s="90" t="str">
        <f>IF(TMInput!R276&lt;&gt;"", TMInput!R276, IF(AND(OR($C276&amp;$H276=$C277&amp;$H277, $C276&amp;$I276=$C277&amp;$I277), S277&lt;&gt;""), S277, IF(AND(OR($C276&amp;$H276=$C278&amp;$H278, $C276&amp;$I276=$C278&amp;$I278), S278&lt;&gt;""), S278, IF(AND(OR($C276&amp;$H276=$C279&amp;$H279, $C276&amp;$I276=$C279&amp;$I279), S279&lt;&gt;""), S279, IF(AND(OR($C276&amp;$H276=$C280&amp;$H280, $C276&amp;$I276=$C280&amp;$I280), S280&lt;&gt;""), S280, "")))))</f>
        <v>The field BT-195(BT-1118)-NoticeResult, Unpublished Identifier, specifies information to generate the URI of the masked property</v>
      </c>
      <c r="T276" s="90" t="str">
        <f>IF(TMInput!S276&lt;&gt;"", TMInput!S276, IF(AND(OR($C276&amp;$H276=$C277&amp;$H277, $C276&amp;$I276=$C277&amp;$I277), T277&lt;&gt;""), T277, IF(AND(OR($C276&amp;$H276=$C278&amp;$H278, $C276&amp;$I276=$C278&amp;$I278), T278&lt;&gt;""), T278, IF(AND(OR($C276&amp;$H276=$C279&amp;$H279, $C276&amp;$I276=$C279&amp;$I279), T279&lt;&gt;""), T279, IF(AND(OR($C276&amp;$H276=$C280&amp;$H280, $C276&amp;$I276=$C280&amp;$I280), T280&lt;&gt;""), T280, "")))))</f>
        <v>efbc:FieldIdentifierCode/text() = 'not-app-val'</v>
      </c>
      <c r="U276" s="92" t="str">
        <f>IF(TMInput!T276&lt;&gt;"", TMInput!T276, IF(AND($C276=$C277, U277&lt;&gt;""), U277, IF(AND($C276=$C278, U278&lt;&gt;""), U278, IF(AND($C276=$C279, U279&lt;&gt;""), U279, IF(AND($C276=$C280, U280&lt;&gt;""), U280, "")))))</f>
        <v>http://data.europa.eu/a4g/ontology#hasAmountValue</v>
      </c>
      <c r="V276" s="90" t="str">
        <f>IF(TMInput!U276&lt;&gt;"", TMInput!U276, IF(AND($C276=$C277, V277&lt;&gt;""), V277, IF(AND($C276=$C278, V278&lt;&gt;""), V278, IF(AND($C276=$C279, V279&lt;&gt;""), V279, IF(AND($C276=$C280, V280&lt;&gt;""), V280, "")))))</f>
        <v>BT-197(BT-1118)-NoticeResult</v>
      </c>
      <c r="W276" s="90" t="str">
        <f>IF(TMInput!V276&lt;&gt;"", TMInput!V276, IF(AND($C276=$C277, W277&lt;&gt;""), W277, IF(AND($C276=$C278, W278&lt;&gt;""), W278, IF(AND($C276=$C279, W279&lt;&gt;""), W279, IF(AND($C276=$C280, W280&lt;&gt;""), W280, "")))))</f>
        <v>In BT-197(BT-1118)-NoticeResult, Unpublished Justification Code, we link to the at-voc:non-publication-justification controlled list</v>
      </c>
      <c r="X276" s="90" t="str">
        <f>IF(TMInput!W276&lt;&gt;"", TMInput!W276, IF(AND($C276=$C277, X277&lt;&gt;""), X277, IF(AND($C276=$C278, X278&lt;&gt;""), X278, IF(AND($C276=$C279, X279&lt;&gt;""), X279, IF(AND($C276=$C280, X280&lt;&gt;""), X280, "")))))</f>
        <v>BT-198(BT-1118)-NoticeResult</v>
      </c>
      <c r="Y276" s="90" t="str">
        <f>IF(TMInput!X276&lt;&gt;"", TMInput!X276, IF(AND($C276=$C277, Y277&lt;&gt;""), Y277, IF(AND($C276=$C278, Y278&lt;&gt;""), Y278, IF(AND($C276=$C279, Y279&lt;&gt;""), Y279, IF(AND($C276=$C280, Y280&lt;&gt;""), Y280, "")))))</f>
        <v>Unpublished Accessibility Date (Unpublished Access Date below SDK 1.6)</v>
      </c>
      <c r="Z276" s="90" t="str">
        <f>IF(TMInput!Y276&lt;&gt;"", TMInput!Y276, IF(AND($C276=$C277, Z277&lt;&gt;""), Z277, IF(AND($C276=$C278, Z278&lt;&gt;""), Z278, IF(AND($C276=$C279, Z279&lt;&gt;""), Z279, IF(AND($C276=$C280, Z280&lt;&gt;""), Z280, "")))))</f>
        <v>tedm:MG-langString-hasConfidentialityJustification--NonPublishedInformation-ND-NoticeApproximateValueUnpublish</v>
      </c>
      <c r="AA276" s="90" t="str">
        <f>IF(TMInput!Z276&lt;&gt;"", TMInput!Z276, IF(AND($C276=$C277, AA277&lt;&gt;""), AA277, IF(AND($C276=$C278, AA278&lt;&gt;""), AA278, IF(AND($C276=$C279, AA279&lt;&gt;""), AA279, IF(AND($C276=$C280, AA280&lt;&gt;""), AA280, "")))))</f>
        <v/>
      </c>
      <c r="AB276" s="90" t="str">
        <f>IF(TMInput!AA276&lt;&gt;"", TMInput!AA276, IF(AND($C276=$C277, AB277&lt;&gt;""), AB277, IF(AND($C276=$C278, AB278&lt;&gt;""), AB278, IF(AND($C276=$C279, AB279&lt;&gt;""), AB279, IF(AND($C276=$C280, AB280&lt;&gt;""), AB280, "")))))</f>
        <v>BT-196(BT-1118)-NoticeResult</v>
      </c>
      <c r="AC276" s="90" t="str">
        <f>IF(TMInput!AB276&lt;&gt;"", TMInput!AB276, IF(AND($C276=$C277, AC277&lt;&gt;""), AC277, IF(AND($C276=$C278, AC278&lt;&gt;""), AC278, IF(AND($C276=$C279, AC279&lt;&gt;""), AC279, IF(AND($C276=$C280, AC280&lt;&gt;""), AC280, "")))))</f>
        <v>Unpublished Justification Description of MG-NonPublishedInformation under ND-NoticeApproximateValueUnpublish</v>
      </c>
      <c r="AD276" s="90" t="str">
        <f>IF(TMInput!AC276&lt;&gt;"", TMInput!AC276, IF(AND($C276=$C277, AD277&lt;&gt;""), AD277, IF(AND($C276=$C278, AD278&lt;&gt;""), AD278, IF(AND($C276=$C279, AD279&lt;&gt;""), AD279, IF(AND($C276=$C280, AD280&lt;&gt;""), AD280, "")))))</f>
        <v>BT-196(BT-1118)-NoticeResult-Language</v>
      </c>
      <c r="AE276" s="90" t="str">
        <f>IF(TMInput!AD276&lt;&gt;"", TMInput!AD276, IF(AND($C276=$C277, AE277&lt;&gt;""), AE277, IF(AND($C276=$C278, AE278&lt;&gt;""), AE278, IF(AND($C276=$C279, AE279&lt;&gt;""), AE279, IF(AND($C276=$C280, AE280&lt;&gt;""), AE280, "")))))</f>
        <v>Language of Unpublished Justification Description of MG-NonPublishedInformation under ND-NoticeApproximateValueUnpublish</v>
      </c>
    </row>
    <row r="277">
      <c r="A277" s="85" t="b">
        <f t="shared" si="1"/>
        <v>0</v>
      </c>
      <c r="B277" s="90" t="str">
        <f>IF(AND(TMInput!A277="",$C277&lt;&gt;""),B276,TMInput!A277)</f>
        <v>ND-NoticeApproximateValueUnpublish.rml.ttl</v>
      </c>
      <c r="C277" s="90" t="str">
        <f>TMInput!B277</f>
        <v>tedm:MG-NonPublishedInformation-ND-NoticeApproximateValueUnpublish</v>
      </c>
      <c r="D277" s="85" t="str">
        <f>IF(TMInput!C277&lt;&gt;"", TMInput!C277, IF(AND($C277=$C278, D278&lt;&gt;""), D278, IF(AND($C277=$C279, D279&lt;&gt;""), D279, IF(AND($C277=$C280, D280&lt;&gt;""), D280, IF(AND($C277=$C281, D281&lt;&gt;""), D281, "")))))</f>
        <v>MG-NonPublishedInformation</v>
      </c>
      <c r="E277" s="90" t="str">
        <f>IF(TMInput!D277&lt;&gt;"",TMInput!D277,IF(AND($C277=$C278, E278&lt;&gt;""),E278, IF(AND($C277=$C279, E279&lt;&gt;""), E279,"")))</f>
        <v/>
      </c>
      <c r="F277" s="90" t="str">
        <f>IF(TMInput!E277&lt;&gt;"",TMInput!E277,IF(AND($C277=$C278, F278&lt;&gt;""),F278, IF(AND($C277=$C279, F279&lt;&gt;""), F279,"")))</f>
        <v/>
      </c>
      <c r="G277" s="85" t="str">
        <f>IF(TMInput!F277&lt;&gt;"",TMInput!F277,IF(AND($C277=$C278, G278&lt;&gt;""),G278, IF(AND($C277=$C279, G279&lt;&gt;""), G279,"")))</f>
        <v/>
      </c>
      <c r="H277" s="87" t="str">
        <f>TMInput!G277</f>
        <v/>
      </c>
      <c r="I277" s="87" t="str">
        <f>TMInput!H277</f>
        <v/>
      </c>
      <c r="J277" s="90" t="str">
        <f>IF(TMInput!$A277="",J276,TMInput!I277)</f>
        <v/>
      </c>
      <c r="K277" s="85" t="str">
        <f>IF(TMInput!J277&lt;&gt;"",TMInput!J277,IF(AND($C277=$C278, K278&lt;&gt;""),K278, IF(AND($C277=$C279, K279&lt;&gt;""), K279,"")))</f>
        <v/>
      </c>
      <c r="L277" s="85" t="str">
        <f>IF(TMInput!K277&lt;&gt;"",TMInput!K277,IF(AND($C277=$C278, L278&lt;&gt;""),L278, IF(AND($C277=$C279, L279&lt;&gt;""), L279,"")))</f>
        <v/>
      </c>
      <c r="M277" s="90" t="str">
        <f>IF(TMInput!L277&lt;&gt;"",TMInput!L277,IF(AND($C277=$C278, M278&lt;&gt;""),M278, IF(AND($C277=$C279, M279&lt;&gt;""), M279,"")))</f>
        <v/>
      </c>
      <c r="N277" s="90" t="str">
        <f>IF(TMInput!M277&lt;&gt;"",TMInput!M277,IF(AND($C277=$C278, N278&lt;&gt;""),N278, IF(AND($C277=$C279, N279&lt;&gt;""), N279,"")))</f>
        <v/>
      </c>
      <c r="O277" s="90" t="str">
        <f>IF(TMInput!N277&lt;&gt;"",TMInput!N277,IF(AND($C277=$C278, O278&lt;&gt;""),O278, IF(AND($C277=$C279, O279&lt;&gt;""), O279,"")))</f>
        <v/>
      </c>
      <c r="P277" s="85" t="str">
        <f>IF(TMInput!O277&lt;&gt;"",TMInput!O277,IF(AND($C277=$C278, P278&lt;&gt;""),P278, IF(AND($C277=$C279, P279&lt;&gt;""), P279,"")))</f>
        <v/>
      </c>
      <c r="Q277" s="90" t="str">
        <f>IF(TMInput!P277&lt;&gt;"",TMInput!P277,IF(AND($C277=$C278, Q278&lt;&gt;""),Q278, IF(AND($C277=$C279, Q279&lt;&gt;""), Q279,"")))</f>
        <v/>
      </c>
      <c r="R277" s="90" t="str">
        <f>IF(TMInput!Q277&lt;&gt;"", TMInput!Q277, IF(AND(OR($C277&amp;$H277=$C278&amp;$H278, $C277&amp;$I277=$C278&amp;$I278), R278&lt;&gt;""), R278, IF(AND(OR($C277&amp;$H277=$C279&amp;$H279, $C277&amp;$I277=$C279&amp;$I279), R279&lt;&gt;""), R279, IF(AND(OR($C277&amp;$H277=$C280&amp;$H280, $C277&amp;$I277=$C280&amp;$I280), R280&lt;&gt;""), R280, IF(AND(OR($C277&amp;$H277=$C281&amp;$H281, $C277&amp;$I277=$C281&amp;$I281), R281&lt;&gt;""), R281, "")))))</f>
        <v>BT-195(BT-1118)-NoticeResult</v>
      </c>
      <c r="S277" s="90" t="str">
        <f>IF(TMInput!R277&lt;&gt;"", TMInput!R277, IF(AND(OR($C277&amp;$H277=$C278&amp;$H278, $C277&amp;$I277=$C278&amp;$I278), S278&lt;&gt;""), S278, IF(AND(OR($C277&amp;$H277=$C279&amp;$H279, $C277&amp;$I277=$C279&amp;$I279), S279&lt;&gt;""), S279, IF(AND(OR($C277&amp;$H277=$C280&amp;$H280, $C277&amp;$I277=$C280&amp;$I280), S280&lt;&gt;""), S280, IF(AND(OR($C277&amp;$H277=$C281&amp;$H281, $C277&amp;$I277=$C281&amp;$I281), S281&lt;&gt;""), S281, "")))))</f>
        <v>The field BT-195(BT-1118)-NoticeResult, Unpublished Identifier, specifies information to generate the URI of the masked property</v>
      </c>
      <c r="T277" s="90" t="str">
        <f>IF(TMInput!S277&lt;&gt;"", TMInput!S277, IF(AND(OR($C277&amp;$H277=$C278&amp;$H278, $C277&amp;$I277=$C278&amp;$I278), T278&lt;&gt;""), T278, IF(AND(OR($C277&amp;$H277=$C279&amp;$H279, $C277&amp;$I277=$C279&amp;$I279), T279&lt;&gt;""), T279, IF(AND(OR($C277&amp;$H277=$C280&amp;$H280, $C277&amp;$I277=$C280&amp;$I280), T280&lt;&gt;""), T280, IF(AND(OR($C277&amp;$H277=$C281&amp;$H281, $C277&amp;$I277=$C281&amp;$I281), T281&lt;&gt;""), T281, "")))))</f>
        <v>efbc:FieldIdentifierCode/text() = 'not-app-val'</v>
      </c>
      <c r="U277" s="92" t="str">
        <f>IF(TMInput!T277&lt;&gt;"", TMInput!T277, IF(AND($C277=$C278, U278&lt;&gt;""), U278, IF(AND($C277=$C279, U279&lt;&gt;""), U279, IF(AND($C277=$C280, U280&lt;&gt;""), U280, IF(AND($C277=$C281, U281&lt;&gt;""), U281, "")))))</f>
        <v>http://data.europa.eu/a4g/ontology#hasAmountValue</v>
      </c>
      <c r="V277" s="90" t="str">
        <f>IF(TMInput!U277&lt;&gt;"", TMInput!U277, IF(AND($C277=$C278, V278&lt;&gt;""), V278, IF(AND($C277=$C279, V279&lt;&gt;""), V279, IF(AND($C277=$C280, V280&lt;&gt;""), V280, IF(AND($C277=$C281, V281&lt;&gt;""), V281, "")))))</f>
        <v>BT-197(BT-1118)-NoticeResult</v>
      </c>
      <c r="W277" s="90" t="str">
        <f>IF(TMInput!V277&lt;&gt;"", TMInput!V277, IF(AND($C277=$C278, W278&lt;&gt;""), W278, IF(AND($C277=$C279, W279&lt;&gt;""), W279, IF(AND($C277=$C280, W280&lt;&gt;""), W280, IF(AND($C277=$C281, W281&lt;&gt;""), W281, "")))))</f>
        <v>In BT-197(BT-1118)-NoticeResult, Unpublished Justification Code, we link to the at-voc:non-publication-justification controlled list</v>
      </c>
      <c r="X277" s="90" t="str">
        <f>IF(TMInput!W277&lt;&gt;"", TMInput!W277, IF(AND($C277=$C278, X278&lt;&gt;""), X278, IF(AND($C277=$C279, X279&lt;&gt;""), X279, IF(AND($C277=$C280, X280&lt;&gt;""), X280, IF(AND($C277=$C281, X281&lt;&gt;""), X281, "")))))</f>
        <v>BT-198(BT-1118)-NoticeResult</v>
      </c>
      <c r="Y277" s="90" t="str">
        <f>IF(TMInput!X277&lt;&gt;"", TMInput!X277, IF(AND($C277=$C278, Y278&lt;&gt;""), Y278, IF(AND($C277=$C279, Y279&lt;&gt;""), Y279, IF(AND($C277=$C280, Y280&lt;&gt;""), Y280, IF(AND($C277=$C281, Y281&lt;&gt;""), Y281, "")))))</f>
        <v>Unpublished Accessibility Date (Unpublished Access Date below SDK 1.6)</v>
      </c>
      <c r="Z277" s="90" t="str">
        <f>IF(TMInput!Y277&lt;&gt;"", TMInput!Y277, IF(AND($C277=$C278, Z278&lt;&gt;""), Z278, IF(AND($C277=$C279, Z279&lt;&gt;""), Z279, IF(AND($C277=$C280, Z280&lt;&gt;""), Z280, IF(AND($C277=$C281, Z281&lt;&gt;""), Z281, "")))))</f>
        <v>tedm:MG-langString-hasConfidentialityJustification--NonPublishedInformation-ND-NoticeApproximateValueUnpublish</v>
      </c>
      <c r="AA277" s="90" t="str">
        <f>IF(TMInput!Z277&lt;&gt;"", TMInput!Z277, IF(AND($C277=$C278, AA278&lt;&gt;""), AA278, IF(AND($C277=$C279, AA279&lt;&gt;""), AA279, IF(AND($C277=$C280, AA280&lt;&gt;""), AA280, IF(AND($C277=$C281, AA281&lt;&gt;""), AA281, "")))))</f>
        <v/>
      </c>
      <c r="AB277" s="90" t="str">
        <f>IF(TMInput!AA277&lt;&gt;"", TMInput!AA277, IF(AND($C277=$C278, AB278&lt;&gt;""), AB278, IF(AND($C277=$C279, AB279&lt;&gt;""), AB279, IF(AND($C277=$C280, AB280&lt;&gt;""), AB280, IF(AND($C277=$C281, AB281&lt;&gt;""), AB281, "")))))</f>
        <v>BT-196(BT-1118)-NoticeResult</v>
      </c>
      <c r="AC277" s="90" t="str">
        <f>IF(TMInput!AB277&lt;&gt;"", TMInput!AB277, IF(AND($C277=$C278, AC278&lt;&gt;""), AC278, IF(AND($C277=$C279, AC279&lt;&gt;""), AC279, IF(AND($C277=$C280, AC280&lt;&gt;""), AC280, IF(AND($C277=$C281, AC281&lt;&gt;""), AC281, "")))))</f>
        <v>Unpublished Justification Description of MG-NonPublishedInformation under ND-NoticeApproximateValueUnpublish</v>
      </c>
      <c r="AD277" s="90" t="str">
        <f>IF(TMInput!AC277&lt;&gt;"", TMInput!AC277, IF(AND($C277=$C278, AD278&lt;&gt;""), AD278, IF(AND($C277=$C279, AD279&lt;&gt;""), AD279, IF(AND($C277=$C280, AD280&lt;&gt;""), AD280, IF(AND($C277=$C281, AD281&lt;&gt;""), AD281, "")))))</f>
        <v>BT-196(BT-1118)-NoticeResult-Language</v>
      </c>
      <c r="AE277" s="90" t="str">
        <f>IF(TMInput!AD277&lt;&gt;"", TMInput!AD277, IF(AND($C277=$C278, AE278&lt;&gt;""), AE278, IF(AND($C277=$C279, AE279&lt;&gt;""), AE279, IF(AND($C277=$C280, AE280&lt;&gt;""), AE280, IF(AND($C277=$C281, AE281&lt;&gt;""), AE281, "")))))</f>
        <v>Language of Unpublished Justification Description of MG-NonPublishedInformation under ND-NoticeApproximateValueUnpublish</v>
      </c>
    </row>
    <row r="278">
      <c r="A278" s="85" t="b">
        <f t="shared" si="1"/>
        <v>0</v>
      </c>
      <c r="B278" s="90" t="str">
        <f>IF(AND(TMInput!A278="",$C278&lt;&gt;""),B277,TMInput!A278)</f>
        <v>ND-NoticeApproximateValueUnpublish.rml.ttl</v>
      </c>
      <c r="C278" s="90" t="str">
        <f>TMInput!B278</f>
        <v>tedm:MG-NonPublishedInformation-ND-NoticeApproximateValueUnpublish</v>
      </c>
      <c r="D278" s="85" t="str">
        <f>IF(TMInput!C278&lt;&gt;"", TMInput!C278, IF(AND($C278=$C279, D279&lt;&gt;""), D279, IF(AND($C278=$C280, D280&lt;&gt;""), D280, IF(AND($C278=$C281, D281&lt;&gt;""), D281, IF(AND($C278=$C282, D282&lt;&gt;""), D282, "")))))</f>
        <v/>
      </c>
      <c r="E278" s="90" t="str">
        <f>IF(TMInput!D278&lt;&gt;"",TMInput!D278,IF(AND($C278=$C279, E279&lt;&gt;""),E279, IF(AND($C278=$C280, E280&lt;&gt;""), E280,"")))</f>
        <v/>
      </c>
      <c r="F278" s="90" t="str">
        <f>IF(TMInput!E278&lt;&gt;"",TMInput!E278,IF(AND($C278=$C279, F279&lt;&gt;""),F279, IF(AND($C278=$C280, F280&lt;&gt;""), F280,"")))</f>
        <v/>
      </c>
      <c r="G278" s="85" t="str">
        <f>IF(TMInput!F278&lt;&gt;"",TMInput!F278,IF(AND($C278=$C279, G279&lt;&gt;""),G279, IF(AND($C278=$C280, G280&lt;&gt;""), G280,"")))</f>
        <v/>
      </c>
      <c r="H278" s="87" t="str">
        <f>TMInput!G278</f>
        <v/>
      </c>
      <c r="I278" s="87" t="str">
        <f>TMInput!H278</f>
        <v/>
      </c>
      <c r="J278" s="90" t="str">
        <f>IF(TMInput!$A278="",J277,TMInput!I278)</f>
        <v/>
      </c>
      <c r="K278" s="85" t="str">
        <f>IF(TMInput!J278&lt;&gt;"",TMInput!J278,IF(AND($C278=$C279, K279&lt;&gt;""),K279, IF(AND($C278=$C280, K280&lt;&gt;""), K280,"")))</f>
        <v/>
      </c>
      <c r="L278" s="85" t="str">
        <f>IF(TMInput!K278&lt;&gt;"",TMInput!K278,IF(AND($C278=$C279, L279&lt;&gt;""),L279, IF(AND($C278=$C280, L280&lt;&gt;""), L280,"")))</f>
        <v/>
      </c>
      <c r="M278" s="90" t="str">
        <f>IF(TMInput!L278&lt;&gt;"",TMInput!L278,IF(AND($C278=$C279, M279&lt;&gt;""),M279, IF(AND($C278=$C280, M280&lt;&gt;""), M280,"")))</f>
        <v/>
      </c>
      <c r="N278" s="90" t="str">
        <f>IF(TMInput!M278&lt;&gt;"",TMInput!M278,IF(AND($C278=$C279, N279&lt;&gt;""),N279, IF(AND($C278=$C280, N280&lt;&gt;""), N280,"")))</f>
        <v/>
      </c>
      <c r="O278" s="90" t="str">
        <f>IF(TMInput!N278&lt;&gt;"",TMInput!N278,IF(AND($C278=$C279, O279&lt;&gt;""),O279, IF(AND($C278=$C280, O280&lt;&gt;""), O280,"")))</f>
        <v/>
      </c>
      <c r="P278" s="85" t="str">
        <f>IF(TMInput!O278&lt;&gt;"",TMInput!O278,IF(AND($C278=$C279, P279&lt;&gt;""),P279, IF(AND($C278=$C280, P280&lt;&gt;""), P280,"")))</f>
        <v/>
      </c>
      <c r="Q278" s="90" t="str">
        <f>IF(TMInput!P278&lt;&gt;"",TMInput!P278,IF(AND($C278=$C279, Q279&lt;&gt;""),Q279, IF(AND($C278=$C280, Q280&lt;&gt;""), Q280,"")))</f>
        <v/>
      </c>
      <c r="R278" s="90" t="str">
        <f>IF(TMInput!Q278&lt;&gt;"", TMInput!Q278, IF(AND(OR($C278&amp;$H278=$C279&amp;$H279, $C278&amp;$I278=$C279&amp;$I279), R279&lt;&gt;""), R279, IF(AND(OR($C278&amp;$H278=$C280&amp;$H280, $C278&amp;$I278=$C280&amp;$I280), R280&lt;&gt;""), R280, IF(AND(OR($C278&amp;$H278=$C281&amp;$H281, $C278&amp;$I278=$C281&amp;$I281), R281&lt;&gt;""), R281, IF(AND(OR($C278&amp;$H278=$C282&amp;$H282, $C278&amp;$I278=$C282&amp;$I282), R282&lt;&gt;""), R282, "")))))</f>
        <v/>
      </c>
      <c r="S278" s="90" t="str">
        <f>IF(TMInput!R278&lt;&gt;"", TMInput!R278, IF(AND(OR($C278&amp;$H278=$C279&amp;$H279, $C278&amp;$I278=$C279&amp;$I279), S279&lt;&gt;""), S279, IF(AND(OR($C278&amp;$H278=$C280&amp;$H280, $C278&amp;$I278=$C280&amp;$I280), S280&lt;&gt;""), S280, IF(AND(OR($C278&amp;$H278=$C281&amp;$H281, $C278&amp;$I278=$C281&amp;$I281), S281&lt;&gt;""), S281, IF(AND(OR($C278&amp;$H278=$C282&amp;$H282, $C278&amp;$I278=$C282&amp;$I282), S282&lt;&gt;""), S282, "")))))</f>
        <v/>
      </c>
      <c r="T278" s="90" t="str">
        <f>IF(TMInput!S278&lt;&gt;"", TMInput!S278, IF(AND(OR($C278&amp;$H278=$C279&amp;$H279, $C278&amp;$I278=$C279&amp;$I279), T279&lt;&gt;""), T279, IF(AND(OR($C278&amp;$H278=$C280&amp;$H280, $C278&amp;$I278=$C280&amp;$I280), T280&lt;&gt;""), T280, IF(AND(OR($C278&amp;$H278=$C281&amp;$H281, $C278&amp;$I278=$C281&amp;$I281), T281&lt;&gt;""), T281, IF(AND(OR($C278&amp;$H278=$C282&amp;$H282, $C278&amp;$I278=$C282&amp;$I282), T282&lt;&gt;""), T282, "")))))</f>
        <v/>
      </c>
      <c r="U278" s="90" t="str">
        <f>IF(TMInput!T278&lt;&gt;"", TMInput!T278, IF(AND($C278=$C279, U279&lt;&gt;""), U279, IF(AND($C278=$C280, U280&lt;&gt;""), U280, IF(AND($C278=$C281, U281&lt;&gt;""), U281, IF(AND($C278=$C282, U282&lt;&gt;""), U282, "")))))</f>
        <v/>
      </c>
      <c r="V278" s="90" t="str">
        <f>IF(TMInput!U278&lt;&gt;"", TMInput!U278, IF(AND($C278=$C279, V279&lt;&gt;""), V279, IF(AND($C278=$C280, V280&lt;&gt;""), V280, IF(AND($C278=$C281, V281&lt;&gt;""), V281, IF(AND($C278=$C282, V282&lt;&gt;""), V282, "")))))</f>
        <v>BT-197(BT-1118)-NoticeResult</v>
      </c>
      <c r="W278" s="90" t="str">
        <f>IF(TMInput!V278&lt;&gt;"", TMInput!V278, IF(AND($C278=$C279, W279&lt;&gt;""), W279, IF(AND($C278=$C280, W280&lt;&gt;""), W280, IF(AND($C278=$C281, W281&lt;&gt;""), W281, IF(AND($C278=$C282, W282&lt;&gt;""), W282, "")))))</f>
        <v>In BT-197(BT-1118)-NoticeResult, Unpublished Justification Code, we link to the at-voc:non-publication-justification controlled list</v>
      </c>
      <c r="X278" s="90" t="str">
        <f>IF(TMInput!W278&lt;&gt;"", TMInput!W278, IF(AND($C278=$C279, X279&lt;&gt;""), X279, IF(AND($C278=$C280, X280&lt;&gt;""), X280, IF(AND($C278=$C281, X281&lt;&gt;""), X281, IF(AND($C278=$C282, X282&lt;&gt;""), X282, "")))))</f>
        <v>BT-198(BT-1118)-NoticeResult</v>
      </c>
      <c r="Y278" s="90" t="str">
        <f>IF(TMInput!X278&lt;&gt;"", TMInput!X278, IF(AND($C278=$C279, Y279&lt;&gt;""), Y279, IF(AND($C278=$C280, Y280&lt;&gt;""), Y280, IF(AND($C278=$C281, Y281&lt;&gt;""), Y281, IF(AND($C278=$C282, Y282&lt;&gt;""), Y282, "")))))</f>
        <v>Unpublished Accessibility Date (Unpublished Access Date below SDK 1.6)</v>
      </c>
      <c r="Z278" s="90" t="str">
        <f>IF(TMInput!Y278&lt;&gt;"", TMInput!Y278, IF(AND($C278=$C279, Z279&lt;&gt;""), Z279, IF(AND($C278=$C280, Z280&lt;&gt;""), Z280, IF(AND($C278=$C281, Z281&lt;&gt;""), Z281, IF(AND($C278=$C282, Z282&lt;&gt;""), Z282, "")))))</f>
        <v>tedm:MG-langString-hasConfidentialityJustification--NonPublishedInformation-ND-NoticeApproximateValueUnpublish</v>
      </c>
      <c r="AA278" s="90" t="str">
        <f>IF(TMInput!Z278&lt;&gt;"", TMInput!Z278, IF(AND($C278=$C279, AA279&lt;&gt;""), AA279, IF(AND($C278=$C280, AA280&lt;&gt;""), AA280, IF(AND($C278=$C281, AA281&lt;&gt;""), AA281, IF(AND($C278=$C282, AA282&lt;&gt;""), AA282, "")))))</f>
        <v/>
      </c>
      <c r="AB278" s="90" t="str">
        <f>IF(TMInput!AA278&lt;&gt;"", TMInput!AA278, IF(AND($C278=$C279, AB279&lt;&gt;""), AB279, IF(AND($C278=$C280, AB280&lt;&gt;""), AB280, IF(AND($C278=$C281, AB281&lt;&gt;""), AB281, IF(AND($C278=$C282, AB282&lt;&gt;""), AB282, "")))))</f>
        <v>BT-196(BT-1118)-NoticeResult</v>
      </c>
      <c r="AC278" s="90" t="str">
        <f>IF(TMInput!AB278&lt;&gt;"", TMInput!AB278, IF(AND($C278=$C279, AC279&lt;&gt;""), AC279, IF(AND($C278=$C280, AC280&lt;&gt;""), AC280, IF(AND($C278=$C281, AC281&lt;&gt;""), AC281, IF(AND($C278=$C282, AC282&lt;&gt;""), AC282, "")))))</f>
        <v>Unpublished Justification Description of MG-NonPublishedInformation under ND-NoticeApproximateValueUnpublish</v>
      </c>
      <c r="AD278" s="90" t="str">
        <f>IF(TMInput!AC278&lt;&gt;"", TMInput!AC278, IF(AND($C278=$C279, AD279&lt;&gt;""), AD279, IF(AND($C278=$C280, AD280&lt;&gt;""), AD280, IF(AND($C278=$C281, AD281&lt;&gt;""), AD281, IF(AND($C278=$C282, AD282&lt;&gt;""), AD282, "")))))</f>
        <v>BT-196(BT-1118)-NoticeResult-Language</v>
      </c>
      <c r="AE278" s="90" t="str">
        <f>IF(TMInput!AD278&lt;&gt;"", TMInput!AD278, IF(AND($C278=$C279, AE279&lt;&gt;""), AE279, IF(AND($C278=$C280, AE280&lt;&gt;""), AE280, IF(AND($C278=$C281, AE281&lt;&gt;""), AE281, IF(AND($C278=$C282, AE282&lt;&gt;""), AE282, "")))))</f>
        <v>Language of Unpublished Justification Description of MG-NonPublishedInformation under ND-NoticeApproximateValueUnpublish</v>
      </c>
    </row>
    <row r="279">
      <c r="A279" s="85" t="b">
        <f t="shared" si="1"/>
        <v>0</v>
      </c>
      <c r="B279" s="90" t="str">
        <f>IF(AND(TMInput!A279="",$C279&lt;&gt;""),B278,TMInput!A279)</f>
        <v>ND-NoticeApproximateValueUnpublish.rml.ttl</v>
      </c>
      <c r="C279" s="90" t="str">
        <f>TMInput!B279</f>
        <v>tedm:MG-NonPublishedInformation-ND-NoticeApproximateValueUnpublish</v>
      </c>
      <c r="D279" s="85" t="str">
        <f>IF(TMInput!C279&lt;&gt;"", TMInput!C279, IF(AND($C279=$C280, D280&lt;&gt;""), D280, IF(AND($C279=$C281, D281&lt;&gt;""), D281, IF(AND($C279=$C282, D282&lt;&gt;""), D282, IF(AND($C279=$C283, D283&lt;&gt;""), D283, "")))))</f>
        <v/>
      </c>
      <c r="E279" s="90" t="str">
        <f>IF(TMInput!D279&lt;&gt;"",TMInput!D279,IF(AND($C279=$C280, E280&lt;&gt;""),E280, IF(AND($C279=$C281, E281&lt;&gt;""), E281,"")))</f>
        <v/>
      </c>
      <c r="F279" s="90" t="str">
        <f>IF(TMInput!E279&lt;&gt;"",TMInput!E279,IF(AND($C279=$C280, F280&lt;&gt;""),F280, IF(AND($C279=$C281, F281&lt;&gt;""), F281,"")))</f>
        <v/>
      </c>
      <c r="G279" s="85" t="str">
        <f>IF(TMInput!F279&lt;&gt;"",TMInput!F279,IF(AND($C279=$C280, G280&lt;&gt;""),G280, IF(AND($C279=$C281, G281&lt;&gt;""), G281,"")))</f>
        <v/>
      </c>
      <c r="H279" s="87" t="str">
        <f>TMInput!G279</f>
        <v/>
      </c>
      <c r="I279" s="87" t="str">
        <f>TMInput!H279</f>
        <v/>
      </c>
      <c r="J279" s="90" t="str">
        <f>IF(TMInput!$A279="",J278,TMInput!I279)</f>
        <v/>
      </c>
      <c r="K279" s="85" t="str">
        <f>IF(TMInput!J279&lt;&gt;"",TMInput!J279,IF(AND($C279=$C280, K280&lt;&gt;""),K280, IF(AND($C279=$C281, K281&lt;&gt;""), K281,"")))</f>
        <v/>
      </c>
      <c r="L279" s="85" t="str">
        <f>IF(TMInput!K279&lt;&gt;"",TMInput!K279,IF(AND($C279=$C280, L280&lt;&gt;""),L280, IF(AND($C279=$C281, L281&lt;&gt;""), L281,"")))</f>
        <v/>
      </c>
      <c r="M279" s="90" t="str">
        <f>IF(TMInput!L279&lt;&gt;"",TMInput!L279,IF(AND($C279=$C280, M280&lt;&gt;""),M280, IF(AND($C279=$C281, M281&lt;&gt;""), M281,"")))</f>
        <v/>
      </c>
      <c r="N279" s="90" t="str">
        <f>IF(TMInput!M279&lt;&gt;"",TMInput!M279,IF(AND($C279=$C280, N280&lt;&gt;""),N280, IF(AND($C279=$C281, N281&lt;&gt;""), N281,"")))</f>
        <v/>
      </c>
      <c r="O279" s="90" t="str">
        <f>IF(TMInput!N279&lt;&gt;"",TMInput!N279,IF(AND($C279=$C280, O280&lt;&gt;""),O280, IF(AND($C279=$C281, O281&lt;&gt;""), O281,"")))</f>
        <v/>
      </c>
      <c r="P279" s="85" t="str">
        <f>IF(TMInput!O279&lt;&gt;"",TMInput!O279,IF(AND($C279=$C280, P280&lt;&gt;""),P280, IF(AND($C279=$C281, P281&lt;&gt;""), P281,"")))</f>
        <v/>
      </c>
      <c r="Q279" s="90" t="str">
        <f>IF(TMInput!P279&lt;&gt;"",TMInput!P279,IF(AND($C279=$C280, Q280&lt;&gt;""),Q280, IF(AND($C279=$C281, Q281&lt;&gt;""), Q281,"")))</f>
        <v/>
      </c>
      <c r="R279" s="90" t="str">
        <f>IF(TMInput!Q279&lt;&gt;"", TMInput!Q279, IF(AND(OR($C279&amp;$H279=$C280&amp;$H280, $C279&amp;$I279=$C280&amp;$I280), R280&lt;&gt;""), R280, IF(AND(OR($C279&amp;$H279=$C281&amp;$H281, $C279&amp;$I279=$C281&amp;$I281), R281&lt;&gt;""), R281, IF(AND(OR($C279&amp;$H279=$C282&amp;$H282, $C279&amp;$I279=$C282&amp;$I282), R282&lt;&gt;""), R282, IF(AND(OR($C279&amp;$H279=$C283&amp;$H283, $C279&amp;$I279=$C283&amp;$I283), R283&lt;&gt;""), R283, "")))))</f>
        <v/>
      </c>
      <c r="S279" s="90" t="str">
        <f>IF(TMInput!R279&lt;&gt;"", TMInput!R279, IF(AND(OR($C279&amp;$H279=$C280&amp;$H280, $C279&amp;$I279=$C280&amp;$I280), S280&lt;&gt;""), S280, IF(AND(OR($C279&amp;$H279=$C281&amp;$H281, $C279&amp;$I279=$C281&amp;$I281), S281&lt;&gt;""), S281, IF(AND(OR($C279&amp;$H279=$C282&amp;$H282, $C279&amp;$I279=$C282&amp;$I282), S282&lt;&gt;""), S282, IF(AND(OR($C279&amp;$H279=$C283&amp;$H283, $C279&amp;$I279=$C283&amp;$I283), S283&lt;&gt;""), S283, "")))))</f>
        <v/>
      </c>
      <c r="T279" s="90" t="str">
        <f>IF(TMInput!S279&lt;&gt;"", TMInput!S279, IF(AND(OR($C279&amp;$H279=$C280&amp;$H280, $C279&amp;$I279=$C280&amp;$I280), T280&lt;&gt;""), T280, IF(AND(OR($C279&amp;$H279=$C281&amp;$H281, $C279&amp;$I279=$C281&amp;$I281), T281&lt;&gt;""), T281, IF(AND(OR($C279&amp;$H279=$C282&amp;$H282, $C279&amp;$I279=$C282&amp;$I282), T282&lt;&gt;""), T282, IF(AND(OR($C279&amp;$H279=$C283&amp;$H283, $C279&amp;$I279=$C283&amp;$I283), T283&lt;&gt;""), T283, "")))))</f>
        <v/>
      </c>
      <c r="U279" s="90" t="str">
        <f>IF(TMInput!T279&lt;&gt;"", TMInput!T279, IF(AND($C279=$C280, U280&lt;&gt;""), U280, IF(AND($C279=$C281, U281&lt;&gt;""), U281, IF(AND($C279=$C282, U282&lt;&gt;""), U282, IF(AND($C279=$C283, U283&lt;&gt;""), U283, "")))))</f>
        <v/>
      </c>
      <c r="V279" s="90" t="str">
        <f>IF(TMInput!U279&lt;&gt;"", TMInput!U279, IF(AND($C279=$C280, V280&lt;&gt;""), V280, IF(AND($C279=$C281, V281&lt;&gt;""), V281, IF(AND($C279=$C282, V282&lt;&gt;""), V282, IF(AND($C279=$C283, V283&lt;&gt;""), V283, "")))))</f>
        <v>BT-197(BT-1118)-NoticeResult</v>
      </c>
      <c r="W279" s="90" t="str">
        <f>IF(TMInput!V279&lt;&gt;"", TMInput!V279, IF(AND($C279=$C280, W280&lt;&gt;""), W280, IF(AND($C279=$C281, W281&lt;&gt;""), W281, IF(AND($C279=$C282, W282&lt;&gt;""), W282, IF(AND($C279=$C283, W283&lt;&gt;""), W283, "")))))</f>
        <v>In BT-197(BT-1118)-NoticeResult, Unpublished Justification Code, we link to the at-voc:non-publication-justification controlled list</v>
      </c>
      <c r="X279" s="90" t="str">
        <f>IF(TMInput!W279&lt;&gt;"", TMInput!W279, IF(AND($C279=$C280, X280&lt;&gt;""), X280, IF(AND($C279=$C281, X281&lt;&gt;""), X281, IF(AND($C279=$C282, X282&lt;&gt;""), X282, IF(AND($C279=$C283, X283&lt;&gt;""), X283, "")))))</f>
        <v>BT-198(BT-1118)-NoticeResult</v>
      </c>
      <c r="Y279" s="90" t="str">
        <f>IF(TMInput!X279&lt;&gt;"", TMInput!X279, IF(AND($C279=$C280, Y280&lt;&gt;""), Y280, IF(AND($C279=$C281, Y281&lt;&gt;""), Y281, IF(AND($C279=$C282, Y282&lt;&gt;""), Y282, IF(AND($C279=$C283, Y283&lt;&gt;""), Y283, "")))))</f>
        <v>Unpublished Accessibility Date (Unpublished Access Date below SDK 1.6)</v>
      </c>
      <c r="Z279" s="90" t="str">
        <f>IF(TMInput!Y279&lt;&gt;"", TMInput!Y279, IF(AND($C279=$C280, Z280&lt;&gt;""), Z280, IF(AND($C279=$C281, Z281&lt;&gt;""), Z281, IF(AND($C279=$C282, Z282&lt;&gt;""), Z282, IF(AND($C279=$C283, Z283&lt;&gt;""), Z283, "")))))</f>
        <v>tedm:MG-langString-hasConfidentialityJustification--NonPublishedInformation-ND-NoticeApproximateValueUnpublish</v>
      </c>
      <c r="AA279" s="90" t="str">
        <f>IF(TMInput!Z279&lt;&gt;"", TMInput!Z279, IF(AND($C279=$C280, AA280&lt;&gt;""), AA280, IF(AND($C279=$C281, AA281&lt;&gt;""), AA281, IF(AND($C279=$C282, AA282&lt;&gt;""), AA282, IF(AND($C279=$C283, AA283&lt;&gt;""), AA283, "")))))</f>
        <v/>
      </c>
      <c r="AB279" s="90" t="str">
        <f>IF(TMInput!AA279&lt;&gt;"", TMInput!AA279, IF(AND($C279=$C280, AB280&lt;&gt;""), AB280, IF(AND($C279=$C281, AB281&lt;&gt;""), AB281, IF(AND($C279=$C282, AB282&lt;&gt;""), AB282, IF(AND($C279=$C283, AB283&lt;&gt;""), AB283, "")))))</f>
        <v/>
      </c>
      <c r="AC279" s="90" t="str">
        <f>IF(TMInput!AB279&lt;&gt;"", TMInput!AB279, IF(AND($C279=$C280, AC280&lt;&gt;""), AC280, IF(AND($C279=$C281, AC281&lt;&gt;""), AC281, IF(AND($C279=$C282, AC282&lt;&gt;""), AC282, IF(AND($C279=$C283, AC283&lt;&gt;""), AC283, "")))))</f>
        <v/>
      </c>
      <c r="AD279" s="90" t="str">
        <f>IF(TMInput!AC279&lt;&gt;"", TMInput!AC279, IF(AND($C279=$C280, AD280&lt;&gt;""), AD280, IF(AND($C279=$C281, AD281&lt;&gt;""), AD281, IF(AND($C279=$C282, AD282&lt;&gt;""), AD282, IF(AND($C279=$C283, AD283&lt;&gt;""), AD283, "")))))</f>
        <v/>
      </c>
      <c r="AE279" s="90" t="str">
        <f>IF(TMInput!AD279&lt;&gt;"", TMInput!AD279, IF(AND($C279=$C280, AE280&lt;&gt;""), AE280, IF(AND($C279=$C281, AE281&lt;&gt;""), AE281, IF(AND($C279=$C282, AE282&lt;&gt;""), AE282, IF(AND($C279=$C283, AE283&lt;&gt;""), AE283, "")))))</f>
        <v/>
      </c>
    </row>
    <row r="280">
      <c r="A280" s="85" t="b">
        <f t="shared" si="1"/>
        <v>0</v>
      </c>
      <c r="B280" s="90" t="str">
        <f>IF(AND(TMInput!A280="",$C280&lt;&gt;""),B279,TMInput!A280)</f>
        <v>ND-NoticeApproximateValueUnpublish.rml.ttl</v>
      </c>
      <c r="C280" s="90" t="str">
        <f>TMInput!B280</f>
        <v>tedm:MG-NonPublishedInformation-ND-NoticeApproximateValueUnpublish</v>
      </c>
      <c r="D280" s="85" t="str">
        <f>IF(TMInput!C280&lt;&gt;"", TMInput!C280, IF(AND($C280=$C281, D281&lt;&gt;""), D281, IF(AND($C280=$C282, D282&lt;&gt;""), D282, IF(AND($C280=$C283, D283&lt;&gt;""), D283, IF(AND($C280=$C284, D284&lt;&gt;""), D284, "")))))</f>
        <v/>
      </c>
      <c r="E280" s="90" t="str">
        <f>IF(TMInput!D280&lt;&gt;"",TMInput!D280,IF(AND($C280=$C281, E281&lt;&gt;""),E281, IF(AND($C280=$C282, E282&lt;&gt;""), E282,"")))</f>
        <v/>
      </c>
      <c r="F280" s="90" t="str">
        <f>IF(TMInput!E280&lt;&gt;"",TMInput!E280,IF(AND($C280=$C281, F281&lt;&gt;""),F281, IF(AND($C280=$C282, F282&lt;&gt;""), F282,"")))</f>
        <v/>
      </c>
      <c r="G280" s="85" t="str">
        <f>IF(TMInput!F280&lt;&gt;"",TMInput!F280,IF(AND($C280=$C281, G281&lt;&gt;""),G281, IF(AND($C280=$C282, G282&lt;&gt;""), G282,"")))</f>
        <v/>
      </c>
      <c r="H280" s="87" t="str">
        <f>TMInput!G280</f>
        <v/>
      </c>
      <c r="I280" s="87" t="str">
        <f>TMInput!H280</f>
        <v>1.5</v>
      </c>
      <c r="J280" s="90" t="str">
        <f>IF(TMInput!$A280="",J279,TMInput!I280)</f>
        <v/>
      </c>
      <c r="K280" s="85" t="str">
        <f>IF(TMInput!J280&lt;&gt;"",TMInput!J280,IF(AND($C280=$C281, K281&lt;&gt;""),K281, IF(AND($C280=$C282, K282&lt;&gt;""), K282,"")))</f>
        <v/>
      </c>
      <c r="L280" s="85" t="str">
        <f>IF(TMInput!K280&lt;&gt;"",TMInput!K280,IF(AND($C280=$C281, L281&lt;&gt;""),L281, IF(AND($C280=$C282, L282&lt;&gt;""), L282,"")))</f>
        <v/>
      </c>
      <c r="M280" s="90" t="str">
        <f>IF(TMInput!L280&lt;&gt;"",TMInput!L280,IF(AND($C280=$C281, M281&lt;&gt;""),M281, IF(AND($C280=$C282, M282&lt;&gt;""), M282,"")))</f>
        <v/>
      </c>
      <c r="N280" s="90" t="str">
        <f>IF(TMInput!M280&lt;&gt;"",TMInput!M280,IF(AND($C280=$C281, N281&lt;&gt;""),N281, IF(AND($C280=$C282, N282&lt;&gt;""), N282,"")))</f>
        <v/>
      </c>
      <c r="O280" s="90" t="str">
        <f>IF(TMInput!N280&lt;&gt;"",TMInput!N280,IF(AND($C280=$C281, O281&lt;&gt;""),O281, IF(AND($C280=$C282, O282&lt;&gt;""), O282,"")))</f>
        <v/>
      </c>
      <c r="P280" s="85" t="str">
        <f>IF(TMInput!O280&lt;&gt;"",TMInput!O280,IF(AND($C280=$C281, P281&lt;&gt;""),P281, IF(AND($C280=$C282, P282&lt;&gt;""), P282,"")))</f>
        <v/>
      </c>
      <c r="Q280" s="90" t="str">
        <f>IF(TMInput!P280&lt;&gt;"",TMInput!P280,IF(AND($C280=$C281, Q281&lt;&gt;""),Q281, IF(AND($C280=$C282, Q282&lt;&gt;""), Q282,"")))</f>
        <v/>
      </c>
      <c r="R280" s="90" t="str">
        <f>IF(TMInput!Q280&lt;&gt;"", TMInput!Q280, IF(AND(OR($C280&amp;$H280=$C281&amp;$H281, $C280&amp;$I280=$C281&amp;$I281), R281&lt;&gt;""), R281, IF(AND(OR($C280&amp;$H280=$C282&amp;$H282, $C280&amp;$I280=$C282&amp;$I282), R282&lt;&gt;""), R282, IF(AND(OR($C280&amp;$H280=$C283&amp;$H283, $C280&amp;$I280=$C283&amp;$I283), R283&lt;&gt;""), R283, IF(AND(OR($C280&amp;$H280=$C284&amp;$H284, $C280&amp;$I280=$C284&amp;$I284), R284&lt;&gt;""), R284, "")))))</f>
        <v/>
      </c>
      <c r="S280" s="90" t="str">
        <f>IF(TMInput!R280&lt;&gt;"", TMInput!R280, IF(AND(OR($C280&amp;$H280=$C281&amp;$H281, $C280&amp;$I280=$C281&amp;$I281), S281&lt;&gt;""), S281, IF(AND(OR($C280&amp;$H280=$C282&amp;$H282, $C280&amp;$I280=$C282&amp;$I282), S282&lt;&gt;""), S282, IF(AND(OR($C280&amp;$H280=$C283&amp;$H283, $C280&amp;$I280=$C283&amp;$I283), S283&lt;&gt;""), S283, IF(AND(OR($C280&amp;$H280=$C284&amp;$H284, $C280&amp;$I280=$C284&amp;$I284), S284&lt;&gt;""), S284, "")))))</f>
        <v/>
      </c>
      <c r="T280" s="90" t="str">
        <f>IF(TMInput!S280&lt;&gt;"", TMInput!S280, IF(AND(OR($C280&amp;$H280=$C281&amp;$H281, $C280&amp;$I280=$C281&amp;$I281), T281&lt;&gt;""), T281, IF(AND(OR($C280&amp;$H280=$C282&amp;$H282, $C280&amp;$I280=$C282&amp;$I282), T282&lt;&gt;""), T282, IF(AND(OR($C280&amp;$H280=$C283&amp;$H283, $C280&amp;$I280=$C283&amp;$I283), T283&lt;&gt;""), T283, IF(AND(OR($C280&amp;$H280=$C284&amp;$H284, $C280&amp;$I280=$C284&amp;$I284), T284&lt;&gt;""), T284, "")))))</f>
        <v/>
      </c>
      <c r="U280" s="90" t="str">
        <f>IF(TMInput!T280&lt;&gt;"", TMInput!T280, IF(AND($C280=$C281, U281&lt;&gt;""), U281, IF(AND($C280=$C282, U282&lt;&gt;""), U282, IF(AND($C280=$C283, U283&lt;&gt;""), U283, IF(AND($C280=$C284, U284&lt;&gt;""), U284, "")))))</f>
        <v/>
      </c>
      <c r="V280" s="90" t="str">
        <f>IF(TMInput!U280&lt;&gt;"", TMInput!U280, IF(AND($C280=$C281, V281&lt;&gt;""), V281, IF(AND($C280=$C282, V282&lt;&gt;""), V282, IF(AND($C280=$C283, V283&lt;&gt;""), V283, IF(AND($C280=$C284, V284&lt;&gt;""), V284, "")))))</f>
        <v/>
      </c>
      <c r="W280" s="90" t="str">
        <f>IF(TMInput!V280&lt;&gt;"", TMInput!V280, IF(AND($C280=$C281, W281&lt;&gt;""), W281, IF(AND($C280=$C282, W282&lt;&gt;""), W282, IF(AND($C280=$C283, W283&lt;&gt;""), W283, IF(AND($C280=$C284, W284&lt;&gt;""), W284, "")))))</f>
        <v/>
      </c>
      <c r="X280" s="90" t="str">
        <f>IF(TMInput!W280&lt;&gt;"", TMInput!W280, IF(AND($C280=$C281, X281&lt;&gt;""), X281, IF(AND($C280=$C282, X282&lt;&gt;""), X282, IF(AND($C280=$C283, X283&lt;&gt;""), X283, IF(AND($C280=$C284, X284&lt;&gt;""), X284, "")))))</f>
        <v>BT-198(BT-1118)-NoticeResult</v>
      </c>
      <c r="Y280" s="90" t="str">
        <f>IF(TMInput!X280&lt;&gt;"", TMInput!X280, IF(AND($C280=$C281, Y281&lt;&gt;""), Y281, IF(AND($C280=$C282, Y282&lt;&gt;""), Y282, IF(AND($C280=$C283, Y283&lt;&gt;""), Y283, IF(AND($C280=$C284, Y284&lt;&gt;""), Y284, "")))))</f>
        <v>Unpublished Accessibility Date (Unpublished Access Date below SDK 1.6)</v>
      </c>
      <c r="Z280" s="90" t="str">
        <f>IF(TMInput!Y280&lt;&gt;"", TMInput!Y280, IF(AND($C280=$C281, Z281&lt;&gt;""), Z281, IF(AND($C280=$C282, Z282&lt;&gt;""), Z282, IF(AND($C280=$C283, Z283&lt;&gt;""), Z283, IF(AND($C280=$C284, Z284&lt;&gt;""), Z284, "")))))</f>
        <v>tedm:MG-langString-hasConfidentialityJustification--NonPublishedInformation-ND-NoticeApproximateValueUnpublish</v>
      </c>
      <c r="AA280" s="90" t="str">
        <f>IF(TMInput!Z280&lt;&gt;"", TMInput!Z280, IF(AND($C280=$C281, AA281&lt;&gt;""), AA281, IF(AND($C280=$C282, AA282&lt;&gt;""), AA282, IF(AND($C280=$C283, AA283&lt;&gt;""), AA283, IF(AND($C280=$C284, AA284&lt;&gt;""), AA284, "")))))</f>
        <v/>
      </c>
      <c r="AB280" s="90" t="str">
        <f>IF(TMInput!AA280&lt;&gt;"", TMInput!AA280, IF(AND($C280=$C281, AB281&lt;&gt;""), AB281, IF(AND($C280=$C282, AB282&lt;&gt;""), AB282, IF(AND($C280=$C283, AB283&lt;&gt;""), AB283, IF(AND($C280=$C284, AB284&lt;&gt;""), AB284, "")))))</f>
        <v/>
      </c>
      <c r="AC280" s="90" t="str">
        <f>IF(TMInput!AB280&lt;&gt;"", TMInput!AB280, IF(AND($C280=$C281, AC281&lt;&gt;""), AC281, IF(AND($C280=$C282, AC282&lt;&gt;""), AC282, IF(AND($C280=$C283, AC283&lt;&gt;""), AC283, IF(AND($C280=$C284, AC284&lt;&gt;""), AC284, "")))))</f>
        <v/>
      </c>
      <c r="AD280" s="90" t="str">
        <f>IF(TMInput!AC280&lt;&gt;"", TMInput!AC280, IF(AND($C280=$C281, AD281&lt;&gt;""), AD281, IF(AND($C280=$C282, AD282&lt;&gt;""), AD282, IF(AND($C280=$C283, AD283&lt;&gt;""), AD283, IF(AND($C280=$C284, AD284&lt;&gt;""), AD284, "")))))</f>
        <v/>
      </c>
      <c r="AE280" s="90" t="str">
        <f>IF(TMInput!AD280&lt;&gt;"", TMInput!AD280, IF(AND($C280=$C281, AE281&lt;&gt;""), AE281, IF(AND($C280=$C282, AE282&lt;&gt;""), AE282, IF(AND($C280=$C283, AE283&lt;&gt;""), AE283, IF(AND($C280=$C284, AE284&lt;&gt;""), AE284, "")))))</f>
        <v/>
      </c>
    </row>
    <row r="281">
      <c r="A281" s="85" t="b">
        <f t="shared" si="1"/>
        <v>0</v>
      </c>
      <c r="B281" s="90" t="str">
        <f>IF(AND(TMInput!A281="",$C281&lt;&gt;""),B280,TMInput!A281)</f>
        <v>ND-NoticeApproximateValueUnpublish.rml.ttl</v>
      </c>
      <c r="C281" s="90" t="str">
        <f>TMInput!B281</f>
        <v>tedm:MG-NonPublishedInformation-ND-NoticeApproximateValueUnpublish</v>
      </c>
      <c r="D281" s="85" t="str">
        <f>IF(TMInput!C281&lt;&gt;"", TMInput!C281, IF(AND($C281=$C282, D282&lt;&gt;""), D282, IF(AND($C281=$C283, D283&lt;&gt;""), D283, IF(AND($C281=$C284, D284&lt;&gt;""), D284, IF(AND($C281=$C285, D285&lt;&gt;""), D285, "")))))</f>
        <v/>
      </c>
      <c r="E281" s="90" t="str">
        <f>IF(TMInput!D281&lt;&gt;"",TMInput!D281,IF(AND($C281=$C282, E282&lt;&gt;""),E282, IF(AND($C281=$C283, E283&lt;&gt;""), E283,"")))</f>
        <v/>
      </c>
      <c r="F281" s="90" t="str">
        <f>IF(TMInput!E281&lt;&gt;"",TMInput!E281,IF(AND($C281=$C282, F282&lt;&gt;""),F282, IF(AND($C281=$C283, F283&lt;&gt;""), F283,"")))</f>
        <v/>
      </c>
      <c r="G281" s="85" t="str">
        <f>IF(TMInput!F281&lt;&gt;"",TMInput!F281,IF(AND($C281=$C282, G282&lt;&gt;""),G282, IF(AND($C281=$C283, G283&lt;&gt;""), G283,"")))</f>
        <v/>
      </c>
      <c r="H281" s="87" t="str">
        <f>TMInput!G281</f>
        <v>1.6</v>
      </c>
      <c r="I281" s="87" t="str">
        <f>TMInput!H281</f>
        <v/>
      </c>
      <c r="J281" s="90" t="str">
        <f>IF(TMInput!$A281="",J280,TMInput!I281)</f>
        <v/>
      </c>
      <c r="K281" s="85" t="str">
        <f>IF(TMInput!J281&lt;&gt;"",TMInput!J281,IF(AND($C281=$C282, K282&lt;&gt;""),K282, IF(AND($C281=$C283, K283&lt;&gt;""), K283,"")))</f>
        <v/>
      </c>
      <c r="L281" s="85" t="str">
        <f>IF(TMInput!K281&lt;&gt;"",TMInput!K281,IF(AND($C281=$C282, L282&lt;&gt;""),L282, IF(AND($C281=$C283, L283&lt;&gt;""), L283,"")))</f>
        <v/>
      </c>
      <c r="M281" s="90" t="str">
        <f>IF(TMInput!L281&lt;&gt;"",TMInput!L281,IF(AND($C281=$C282, M282&lt;&gt;""),M282, IF(AND($C281=$C283, M283&lt;&gt;""), M283,"")))</f>
        <v/>
      </c>
      <c r="N281" s="90" t="str">
        <f>IF(TMInput!M281&lt;&gt;"",TMInput!M281,IF(AND($C281=$C282, N282&lt;&gt;""),N282, IF(AND($C281=$C283, N283&lt;&gt;""), N283,"")))</f>
        <v/>
      </c>
      <c r="O281" s="90" t="str">
        <f>IF(TMInput!N281&lt;&gt;"",TMInput!N281,IF(AND($C281=$C282, O282&lt;&gt;""),O282, IF(AND($C281=$C283, O283&lt;&gt;""), O283,"")))</f>
        <v/>
      </c>
      <c r="P281" s="85" t="str">
        <f>IF(TMInput!O281&lt;&gt;"",TMInput!O281,IF(AND($C281=$C282, P282&lt;&gt;""),P282, IF(AND($C281=$C283, P283&lt;&gt;""), P283,"")))</f>
        <v/>
      </c>
      <c r="Q281" s="90" t="str">
        <f>IF(TMInput!P281&lt;&gt;"",TMInput!P281,IF(AND($C281=$C282, Q282&lt;&gt;""),Q282, IF(AND($C281=$C283, Q283&lt;&gt;""), Q283,"")))</f>
        <v/>
      </c>
      <c r="R281" s="90" t="str">
        <f>IF(TMInput!Q281&lt;&gt;"", TMInput!Q281, IF(AND(OR($C281&amp;$H281=$C282&amp;$H282, $C281&amp;$I281=$C282&amp;$I282), R282&lt;&gt;""), R282, IF(AND(OR($C281&amp;$H281=$C283&amp;$H283, $C281&amp;$I281=$C283&amp;$I283), R283&lt;&gt;""), R283, IF(AND(OR($C281&amp;$H281=$C284&amp;$H284, $C281&amp;$I281=$C284&amp;$I284), R284&lt;&gt;""), R284, IF(AND(OR($C281&amp;$H281=$C285&amp;$H285, $C281&amp;$I281=$C285&amp;$I285), R285&lt;&gt;""), R285, "")))))</f>
        <v/>
      </c>
      <c r="S281" s="90" t="str">
        <f>IF(TMInput!R281&lt;&gt;"", TMInput!R281, IF(AND(OR($C281&amp;$H281=$C282&amp;$H282, $C281&amp;$I281=$C282&amp;$I282), S282&lt;&gt;""), S282, IF(AND(OR($C281&amp;$H281=$C283&amp;$H283, $C281&amp;$I281=$C283&amp;$I283), S283&lt;&gt;""), S283, IF(AND(OR($C281&amp;$H281=$C284&amp;$H284, $C281&amp;$I281=$C284&amp;$I284), S284&lt;&gt;""), S284, IF(AND(OR($C281&amp;$H281=$C285&amp;$H285, $C281&amp;$I281=$C285&amp;$I285), S285&lt;&gt;""), S285, "")))))</f>
        <v/>
      </c>
      <c r="T281" s="90" t="str">
        <f>IF(TMInput!S281&lt;&gt;"", TMInput!S281, IF(AND(OR($C281&amp;$H281=$C282&amp;$H282, $C281&amp;$I281=$C282&amp;$I282), T282&lt;&gt;""), T282, IF(AND(OR($C281&amp;$H281=$C283&amp;$H283, $C281&amp;$I281=$C283&amp;$I283), T283&lt;&gt;""), T283, IF(AND(OR($C281&amp;$H281=$C284&amp;$H284, $C281&amp;$I281=$C284&amp;$I284), T284&lt;&gt;""), T284, IF(AND(OR($C281&amp;$H281=$C285&amp;$H285, $C281&amp;$I281=$C285&amp;$I285), T285&lt;&gt;""), T285, "")))))</f>
        <v/>
      </c>
      <c r="U281" s="90" t="str">
        <f>IF(TMInput!T281&lt;&gt;"", TMInput!T281, IF(AND($C281=$C282, U282&lt;&gt;""), U282, IF(AND($C281=$C283, U283&lt;&gt;""), U283, IF(AND($C281=$C284, U284&lt;&gt;""), U284, IF(AND($C281=$C285, U285&lt;&gt;""), U285, "")))))</f>
        <v/>
      </c>
      <c r="V281" s="90" t="str">
        <f>IF(TMInput!U281&lt;&gt;"", TMInput!U281, IF(AND($C281=$C282, V282&lt;&gt;""), V282, IF(AND($C281=$C283, V283&lt;&gt;""), V283, IF(AND($C281=$C284, V284&lt;&gt;""), V284, IF(AND($C281=$C285, V285&lt;&gt;""), V285, "")))))</f>
        <v/>
      </c>
      <c r="W281" s="90" t="str">
        <f>IF(TMInput!V281&lt;&gt;"", TMInput!V281, IF(AND($C281=$C282, W282&lt;&gt;""), W282, IF(AND($C281=$C283, W283&lt;&gt;""), W283, IF(AND($C281=$C284, W284&lt;&gt;""), W284, IF(AND($C281=$C285, W285&lt;&gt;""), W285, "")))))</f>
        <v/>
      </c>
      <c r="X281" s="90" t="str">
        <f>IF(TMInput!W281&lt;&gt;"", TMInput!W281, IF(AND($C281=$C282, X282&lt;&gt;""), X282, IF(AND($C281=$C283, X283&lt;&gt;""), X283, IF(AND($C281=$C284, X284&lt;&gt;""), X284, IF(AND($C281=$C285, X285&lt;&gt;""), X285, "")))))</f>
        <v/>
      </c>
      <c r="Y281" s="90" t="str">
        <f>IF(TMInput!X281&lt;&gt;"", TMInput!X281, IF(AND($C281=$C282, Y282&lt;&gt;""), Y282, IF(AND($C281=$C283, Y283&lt;&gt;""), Y283, IF(AND($C281=$C284, Y284&lt;&gt;""), Y284, IF(AND($C281=$C285, Y285&lt;&gt;""), Y285, "")))))</f>
        <v/>
      </c>
      <c r="Z281" s="90" t="str">
        <f>IF(TMInput!Y281&lt;&gt;"", TMInput!Y281, IF(AND($C281=$C282, Z282&lt;&gt;""), Z282, IF(AND($C281=$C283, Z283&lt;&gt;""), Z283, IF(AND($C281=$C284, Z284&lt;&gt;""), Z284, IF(AND($C281=$C285, Z285&lt;&gt;""), Z285, "")))))</f>
        <v>tedm:MG-langString-hasConfidentialityJustification--NonPublishedInformation-ND-NoticeApproximateValueUnpublish</v>
      </c>
      <c r="AA281" s="90" t="str">
        <f>IF(TMInput!Z281&lt;&gt;"", TMInput!Z281, IF(AND($C281=$C282, AA282&lt;&gt;""), AA282, IF(AND($C281=$C283, AA283&lt;&gt;""), AA283, IF(AND($C281=$C284, AA284&lt;&gt;""), AA284, IF(AND($C281=$C285, AA285&lt;&gt;""), AA285, "")))))</f>
        <v/>
      </c>
      <c r="AB281" s="90" t="str">
        <f>IF(TMInput!AA281&lt;&gt;"", TMInput!AA281, IF(AND($C281=$C282, AB282&lt;&gt;""), AB282, IF(AND($C281=$C283, AB283&lt;&gt;""), AB283, IF(AND($C281=$C284, AB284&lt;&gt;""), AB284, IF(AND($C281=$C285, AB285&lt;&gt;""), AB285, "")))))</f>
        <v/>
      </c>
      <c r="AC281" s="90" t="str">
        <f>IF(TMInput!AB281&lt;&gt;"", TMInput!AB281, IF(AND($C281=$C282, AC282&lt;&gt;""), AC282, IF(AND($C281=$C283, AC283&lt;&gt;""), AC283, IF(AND($C281=$C284, AC284&lt;&gt;""), AC284, IF(AND($C281=$C285, AC285&lt;&gt;""), AC285, "")))))</f>
        <v/>
      </c>
      <c r="AD281" s="90" t="str">
        <f>IF(TMInput!AC281&lt;&gt;"", TMInput!AC281, IF(AND($C281=$C282, AD282&lt;&gt;""), AD282, IF(AND($C281=$C283, AD283&lt;&gt;""), AD283, IF(AND($C281=$C284, AD284&lt;&gt;""), AD284, IF(AND($C281=$C285, AD285&lt;&gt;""), AD285, "")))))</f>
        <v/>
      </c>
      <c r="AE281" s="90" t="str">
        <f>IF(TMInput!AD281&lt;&gt;"", TMInput!AD281, IF(AND($C281=$C282, AE282&lt;&gt;""), AE282, IF(AND($C281=$C283, AE283&lt;&gt;""), AE283, IF(AND($C281=$C284, AE284&lt;&gt;""), AE284, IF(AND($C281=$C285, AE285&lt;&gt;""), AE285, "")))))</f>
        <v/>
      </c>
    </row>
    <row r="282">
      <c r="A282" s="85" t="b">
        <f t="shared" si="1"/>
        <v>1</v>
      </c>
      <c r="B282" s="90" t="str">
        <f>IF(AND(TMInput!A282="",$C282&lt;&gt;""),B281,TMInput!A282)</f>
        <v>ND-GroupMaximalValueIdentifierUnpublish.rml.ttl</v>
      </c>
      <c r="C282" s="90" t="str">
        <f>TMInput!B282</f>
        <v>tedm:MG-NonPublishedInformation-ND-GroupMaximalValueIdentifierUnpublish</v>
      </c>
      <c r="D282" s="85" t="str">
        <f>IF(TMInput!C282&lt;&gt;"", TMInput!C282, IF(AND($C282=$C283, D283&lt;&gt;""), D283, IF(AND($C282=$C284, D284&lt;&gt;""), D284, IF(AND($C282=$C285, D285&lt;&gt;""), D285, IF(AND($C282=$C286, D286&lt;&gt;""), D286, "")))))</f>
        <v>MG-NonPublishedInformation</v>
      </c>
      <c r="E282" s="90" t="str">
        <f>IF(TMInput!D282&lt;&gt;"",TMInput!D282,IF(AND($C282=$C283, E283&lt;&gt;""),E283, IF(AND($C282=$C284, E284&lt;&gt;""), E284,"")))</f>
        <v>ND-GroupMaximalValueIdentifierUnpublish</v>
      </c>
      <c r="F282" s="90" t="str">
        <f>IF(TMInput!E282&lt;&gt;"",TMInput!E282,IF(AND($C282=$C283, F283&lt;&gt;""),F283, IF(AND($C282=$C284, F284&lt;&gt;""), F284,"")))</f>
        <v>/*/ext:UBLExtensions/ext:UBLExtension/ext:ExtensionContent/efext:EformsExtension/efac:NoticeResult/efac:GroupFramework/efac:FieldsPrivacy[efbc:FieldIdentifierCode/text()='gro-max-ide']</v>
      </c>
      <c r="G282" s="85" t="str">
        <f>IF(TMInput!F282&lt;&gt;"",TMInput!F282,IF(AND($C282=$C283, G283&lt;&gt;""),G283, IF(AND($C282=$C284, G284&lt;&gt;""), G284,"")))</f>
        <v>efbc:FieldIdentifierCode/text()='gro-max-ide'</v>
      </c>
      <c r="H282" s="87" t="str">
        <f>TMInput!G282</f>
        <v/>
      </c>
      <c r="I282" s="87" t="str">
        <f>TMInput!H282</f>
        <v/>
      </c>
      <c r="J282" s="90" t="str">
        <f>IF(TMInput!$A282="",J281,TMInput!I282)</f>
        <v/>
      </c>
      <c r="K282" s="85" t="str">
        <f>IF(TMInput!J282&lt;&gt;"",TMInput!J282,IF(AND($C282=$C283, K283&lt;&gt;""),K283, IF(AND($C282=$C284, K284&lt;&gt;""), K284,"")))</f>
        <v/>
      </c>
      <c r="L282" s="85" t="str">
        <f>IF(TMInput!K282&lt;&gt;"",TMInput!K282,IF(AND($C282=$C283, L283&lt;&gt;""),L283, IF(AND($C282=$C284, L284&lt;&gt;""), L284,"")))</f>
        <v/>
      </c>
      <c r="M282" s="90" t="str">
        <f>IF(TMInput!L282&lt;&gt;"",TMInput!L282,IF(AND($C282=$C283, M283&lt;&gt;""),M283, IF(AND($C282=$C284, M284&lt;&gt;""), M284,"")))</f>
        <v/>
      </c>
      <c r="N282" s="90" t="str">
        <f>IF(TMInput!M282&lt;&gt;"",TMInput!M282,IF(AND($C282=$C283, N283&lt;&gt;""),N283, IF(AND($C282=$C284, N284&lt;&gt;""), N284,"")))</f>
        <v/>
      </c>
      <c r="O282" s="90" t="str">
        <f>IF(TMInput!N282&lt;&gt;"",TMInput!N282,IF(AND($C282=$C283, O283&lt;&gt;""),O283, IF(AND($C282=$C284, O284&lt;&gt;""), O284,"")))</f>
        <v/>
      </c>
      <c r="P282" s="85" t="str">
        <f>IF(TMInput!O282&lt;&gt;"",TMInput!O282,IF(AND($C282=$C283, P283&lt;&gt;""),P283, IF(AND($C282=$C284, P284&lt;&gt;""), P284,"")))</f>
        <v/>
      </c>
      <c r="Q282" s="90" t="str">
        <f>IF(TMInput!P282&lt;&gt;"",TMInput!P282,IF(AND($C282=$C283, Q283&lt;&gt;""),Q283, IF(AND($C282=$C284, Q284&lt;&gt;""), Q284,"")))</f>
        <v/>
      </c>
      <c r="R282" s="90" t="str">
        <f>IF(TMInput!Q282&lt;&gt;"", TMInput!Q282, IF(AND(OR($C282&amp;$H282=$C283&amp;$H283, $C282&amp;$I282=$C283&amp;$I283), R283&lt;&gt;""), R283, IF(AND(OR($C282&amp;$H282=$C284&amp;$H284, $C282&amp;$I282=$C284&amp;$I284), R284&lt;&gt;""), R284, IF(AND(OR($C282&amp;$H282=$C285&amp;$H285, $C282&amp;$I282=$C285&amp;$I285), R285&lt;&gt;""), R285, IF(AND(OR($C282&amp;$H282=$C286&amp;$H286, $C282&amp;$I282=$C286&amp;$I286), R286&lt;&gt;""), R286, "")))))</f>
        <v>BT-195(BT-556)-NoticeResult</v>
      </c>
      <c r="S282" s="90" t="str">
        <f>IF(TMInput!R282&lt;&gt;"", TMInput!R282, IF(AND(OR($C282&amp;$H282=$C283&amp;$H283, $C282&amp;$I282=$C283&amp;$I283), S283&lt;&gt;""), S283, IF(AND(OR($C282&amp;$H282=$C284&amp;$H284, $C282&amp;$I282=$C284&amp;$I284), S284&lt;&gt;""), S284, IF(AND(OR($C282&amp;$H282=$C285&amp;$H285, $C282&amp;$I282=$C285&amp;$I285), S285&lt;&gt;""), S285, IF(AND(OR($C282&amp;$H282=$C286&amp;$H286, $C282&amp;$I282=$C286&amp;$I286), S286&lt;&gt;""), S286, "")))))</f>
        <v>The field BT-195(BT-556)-NoticeResult, Unpublished Identifier, specifies information to generate the URI of the masked property</v>
      </c>
      <c r="T282" s="90" t="str">
        <f>IF(TMInput!S282&lt;&gt;"", TMInput!S282, IF(AND(OR($C282&amp;$H282=$C283&amp;$H283, $C282&amp;$I282=$C283&amp;$I283), T283&lt;&gt;""), T283, IF(AND(OR($C282&amp;$H282=$C284&amp;$H284, $C282&amp;$I282=$C284&amp;$I284), T284&lt;&gt;""), T284, IF(AND(OR($C282&amp;$H282=$C285&amp;$H285, $C282&amp;$I282=$C285&amp;$I285), T285&lt;&gt;""), T285, IF(AND(OR($C282&amp;$H282=$C286&amp;$H286, $C282&amp;$I282=$C286&amp;$I286), T286&lt;&gt;""), T286, "")))))</f>
        <v>efbc:FieldIdentifierCode/text() = 'gro-max-ide'</v>
      </c>
      <c r="U282" s="92" t="str">
        <f>IF(TMInput!T282&lt;&gt;"", TMInput!T282, IF(AND($C282=$C283, U283&lt;&gt;""), U283, IF(AND($C282=$C284, U284&lt;&gt;""), U284, IF(AND($C282=$C285, U285&lt;&gt;""), U285, IF(AND($C282=$C286, U286&lt;&gt;""), U286, "")))))</f>
        <v>http://data.europa.eu/a4g/ontology#describesLotGroup</v>
      </c>
      <c r="V282" s="90" t="str">
        <f>IF(TMInput!U282&lt;&gt;"", TMInput!U282, IF(AND($C282=$C283, V283&lt;&gt;""), V283, IF(AND($C282=$C284, V284&lt;&gt;""), V284, IF(AND($C282=$C285, V285&lt;&gt;""), V285, IF(AND($C282=$C286, V286&lt;&gt;""), V286, "")))))</f>
        <v>BT-197(BT-556)-NoticeResult</v>
      </c>
      <c r="W282" s="90" t="str">
        <f>IF(TMInput!V282&lt;&gt;"", TMInput!V282, IF(AND($C282=$C283, W283&lt;&gt;""), W283, IF(AND($C282=$C284, W284&lt;&gt;""), W284, IF(AND($C282=$C285, W285&lt;&gt;""), W285, IF(AND($C282=$C286, W286&lt;&gt;""), W286, "")))))</f>
        <v>In BT-197(BT-556)-NoticeResult, Unpublished Justification Code, we link to the at-voc:non-publication-justification controlled list</v>
      </c>
      <c r="X282" s="90" t="str">
        <f>IF(TMInput!W282&lt;&gt;"", TMInput!W282, IF(AND($C282=$C283, X283&lt;&gt;""), X283, IF(AND($C282=$C284, X284&lt;&gt;""), X284, IF(AND($C282=$C285, X285&lt;&gt;""), X285, IF(AND($C282=$C286, X286&lt;&gt;""), X286, "")))))</f>
        <v>BT-198(BT-556)-NoticeResult</v>
      </c>
      <c r="Y282" s="90" t="str">
        <f>IF(TMInput!X282&lt;&gt;"", TMInput!X282, IF(AND($C282=$C283, Y283&lt;&gt;""), Y283, IF(AND($C282=$C284, Y284&lt;&gt;""), Y284, IF(AND($C282=$C285, Y285&lt;&gt;""), Y285, IF(AND($C282=$C286, Y286&lt;&gt;""), Y286, "")))))</f>
        <v>Unpublished Accessibility Date (Unpublished Access Date below SDK 1.6)</v>
      </c>
      <c r="Z282" s="90" t="str">
        <f>IF(TMInput!Y282&lt;&gt;"", TMInput!Y282, IF(AND($C282=$C283, Z283&lt;&gt;""), Z283, IF(AND($C282=$C284, Z284&lt;&gt;""), Z284, IF(AND($C282=$C285, Z285&lt;&gt;""), Z285, IF(AND($C282=$C286, Z286&lt;&gt;""), Z286, "")))))</f>
        <v>tedm:MG-langString-hasConfidentialityJustification--NonPublishedInformation-ND-GroupMaximalValueIdentifierUnpublish</v>
      </c>
      <c r="AA282" s="90" t="str">
        <f>IF(TMInput!Z282&lt;&gt;"", TMInput!Z282, IF(AND($C282=$C283, AA283&lt;&gt;""), AA283, IF(AND($C282=$C284, AA284&lt;&gt;""), AA284, IF(AND($C282=$C285, AA285&lt;&gt;""), AA285, IF(AND($C282=$C286, AA286&lt;&gt;""), AA286, "")))))</f>
        <v>/*/ext:UBLExtensions/ext:UBLExtension/ext:ExtensionContent/efext:EformsExtension/efac:NoticeResult/efac:GroupFramework/efac:FieldsPrivacy[efbc:FieldIdentifierCode/text()='gro-max-ide']/efbc:ReasonDescription</v>
      </c>
      <c r="AB282" s="90" t="str">
        <f>IF(TMInput!AA282&lt;&gt;"", TMInput!AA282, IF(AND($C282=$C283, AB283&lt;&gt;""), AB283, IF(AND($C282=$C284, AB284&lt;&gt;""), AB284, IF(AND($C282=$C285, AB285&lt;&gt;""), AB285, IF(AND($C282=$C286, AB286&lt;&gt;""), AB286, "")))))</f>
        <v>BT-196(BT-556)-NoticeResult</v>
      </c>
      <c r="AC282" s="90" t="str">
        <f>IF(TMInput!AB282&lt;&gt;"", TMInput!AB282, IF(AND($C282=$C283, AC283&lt;&gt;""), AC283, IF(AND($C282=$C284, AC284&lt;&gt;""), AC284, IF(AND($C282=$C285, AC285&lt;&gt;""), AC285, IF(AND($C282=$C286, AC286&lt;&gt;""), AC286, "")))))</f>
        <v>Unpublished Justification Description of MG-NonPublishedInformation under ND-GroupMaximalValueIdentifierUnpublish</v>
      </c>
      <c r="AD282" s="90" t="str">
        <f>IF(TMInput!AC282&lt;&gt;"", TMInput!AC282, IF(AND($C282=$C283, AD283&lt;&gt;""), AD283, IF(AND($C282=$C284, AD284&lt;&gt;""), AD284, IF(AND($C282=$C285, AD285&lt;&gt;""), AD285, IF(AND($C282=$C286, AD286&lt;&gt;""), AD286, "")))))</f>
        <v>BT-196(BT-556)-NoticeResult-Language</v>
      </c>
      <c r="AE282" s="90" t="str">
        <f>IF(TMInput!AD282&lt;&gt;"", TMInput!AD282, IF(AND($C282=$C283, AE283&lt;&gt;""), AE283, IF(AND($C282=$C284, AE284&lt;&gt;""), AE284, IF(AND($C282=$C285, AE285&lt;&gt;""), AE285, IF(AND($C282=$C286, AE286&lt;&gt;""), AE286, "")))))</f>
        <v>Language of Unpublished Justification Description of MG-NonPublishedInformation under ND-GroupMaximalValueIdentifierUnpublish</v>
      </c>
    </row>
    <row r="283">
      <c r="A283" s="85" t="b">
        <f t="shared" si="1"/>
        <v>0</v>
      </c>
      <c r="B283" s="90" t="str">
        <f>IF(AND(TMInput!A283="",$C283&lt;&gt;""),B282,TMInput!A283)</f>
        <v>ND-GroupMaximalValueIdentifierUnpublish.rml.ttl</v>
      </c>
      <c r="C283" s="90" t="str">
        <f>TMInput!B283</f>
        <v>tedm:MG-NonPublishedInformation-ND-GroupMaximalValueIdentifierUnpublish</v>
      </c>
      <c r="D283" s="85" t="str">
        <f>IF(TMInput!C283&lt;&gt;"", TMInput!C283, IF(AND($C283=$C284, D284&lt;&gt;""), D284, IF(AND($C283=$C285, D285&lt;&gt;""), D285, IF(AND($C283=$C286, D286&lt;&gt;""), D286, IF(AND($C283=$C287, D287&lt;&gt;""), D287, "")))))</f>
        <v>MG-NonPublishedInformation</v>
      </c>
      <c r="E283" s="90" t="str">
        <f>IF(TMInput!D283&lt;&gt;"",TMInput!D283,IF(AND($C283=$C284, E284&lt;&gt;""),E284, IF(AND($C283=$C285, E285&lt;&gt;""), E285,"")))</f>
        <v/>
      </c>
      <c r="F283" s="90" t="str">
        <f>IF(TMInput!E283&lt;&gt;"",TMInput!E283,IF(AND($C283=$C284, F284&lt;&gt;""),F284, IF(AND($C283=$C285, F285&lt;&gt;""), F285,"")))</f>
        <v/>
      </c>
      <c r="G283" s="85" t="str">
        <f>IF(TMInput!F283&lt;&gt;"",TMInput!F283,IF(AND($C283=$C284, G284&lt;&gt;""),G284, IF(AND($C283=$C285, G285&lt;&gt;""), G285,"")))</f>
        <v/>
      </c>
      <c r="H283" s="87" t="str">
        <f>TMInput!G283</f>
        <v/>
      </c>
      <c r="I283" s="87" t="str">
        <f>TMInput!H283</f>
        <v/>
      </c>
      <c r="J283" s="90" t="str">
        <f>IF(TMInput!$A283="",J282,TMInput!I283)</f>
        <v/>
      </c>
      <c r="K283" s="85" t="str">
        <f>IF(TMInput!J283&lt;&gt;"",TMInput!J283,IF(AND($C283=$C284, K284&lt;&gt;""),K284, IF(AND($C283=$C285, K285&lt;&gt;""), K285,"")))</f>
        <v/>
      </c>
      <c r="L283" s="85" t="str">
        <f>IF(TMInput!K283&lt;&gt;"",TMInput!K283,IF(AND($C283=$C284, L284&lt;&gt;""),L284, IF(AND($C283=$C285, L285&lt;&gt;""), L285,"")))</f>
        <v/>
      </c>
      <c r="M283" s="90" t="str">
        <f>IF(TMInput!L283&lt;&gt;"",TMInput!L283,IF(AND($C283=$C284, M284&lt;&gt;""),M284, IF(AND($C283=$C285, M285&lt;&gt;""), M285,"")))</f>
        <v/>
      </c>
      <c r="N283" s="90" t="str">
        <f>IF(TMInput!M283&lt;&gt;"",TMInput!M283,IF(AND($C283=$C284, N284&lt;&gt;""),N284, IF(AND($C283=$C285, N285&lt;&gt;""), N285,"")))</f>
        <v/>
      </c>
      <c r="O283" s="90" t="str">
        <f>IF(TMInput!N283&lt;&gt;"",TMInput!N283,IF(AND($C283=$C284, O284&lt;&gt;""),O284, IF(AND($C283=$C285, O285&lt;&gt;""), O285,"")))</f>
        <v/>
      </c>
      <c r="P283" s="85" t="str">
        <f>IF(TMInput!O283&lt;&gt;"",TMInput!O283,IF(AND($C283=$C284, P284&lt;&gt;""),P284, IF(AND($C283=$C285, P285&lt;&gt;""), P285,"")))</f>
        <v/>
      </c>
      <c r="Q283" s="90" t="str">
        <f>IF(TMInput!P283&lt;&gt;"",TMInput!P283,IF(AND($C283=$C284, Q284&lt;&gt;""),Q284, IF(AND($C283=$C285, Q285&lt;&gt;""), Q285,"")))</f>
        <v/>
      </c>
      <c r="R283" s="90" t="str">
        <f>IF(TMInput!Q283&lt;&gt;"", TMInput!Q283, IF(AND(OR($C283&amp;$H283=$C284&amp;$H284, $C283&amp;$I283=$C284&amp;$I284), R284&lt;&gt;""), R284, IF(AND(OR($C283&amp;$H283=$C285&amp;$H285, $C283&amp;$I283=$C285&amp;$I285), R285&lt;&gt;""), R285, IF(AND(OR($C283&amp;$H283=$C286&amp;$H286, $C283&amp;$I283=$C286&amp;$I286), R286&lt;&gt;""), R286, IF(AND(OR($C283&amp;$H283=$C287&amp;$H287, $C283&amp;$I283=$C287&amp;$I287), R287&lt;&gt;""), R287, "")))))</f>
        <v>BT-195(BT-556)-NoticeResult</v>
      </c>
      <c r="S283" s="90" t="str">
        <f>IF(TMInput!R283&lt;&gt;"", TMInput!R283, IF(AND(OR($C283&amp;$H283=$C284&amp;$H284, $C283&amp;$I283=$C284&amp;$I284), S284&lt;&gt;""), S284, IF(AND(OR($C283&amp;$H283=$C285&amp;$H285, $C283&amp;$I283=$C285&amp;$I285), S285&lt;&gt;""), S285, IF(AND(OR($C283&amp;$H283=$C286&amp;$H286, $C283&amp;$I283=$C286&amp;$I286), S286&lt;&gt;""), S286, IF(AND(OR($C283&amp;$H283=$C287&amp;$H287, $C283&amp;$I283=$C287&amp;$I287), S287&lt;&gt;""), S287, "")))))</f>
        <v>The field BT-195(BT-556)-NoticeResult, Unpublished Identifier, specifies information to generate the URI of the masked property</v>
      </c>
      <c r="T283" s="90" t="str">
        <f>IF(TMInput!S283&lt;&gt;"", TMInput!S283, IF(AND(OR($C283&amp;$H283=$C284&amp;$H284, $C283&amp;$I283=$C284&amp;$I284), T284&lt;&gt;""), T284, IF(AND(OR($C283&amp;$H283=$C285&amp;$H285, $C283&amp;$I283=$C285&amp;$I285), T285&lt;&gt;""), T285, IF(AND(OR($C283&amp;$H283=$C286&amp;$H286, $C283&amp;$I283=$C286&amp;$I286), T286&lt;&gt;""), T286, IF(AND(OR($C283&amp;$H283=$C287&amp;$H287, $C283&amp;$I283=$C287&amp;$I287), T287&lt;&gt;""), T287, "")))))</f>
        <v>efbc:FieldIdentifierCode/text() = 'gro-max-ide'</v>
      </c>
      <c r="U283" s="92" t="str">
        <f>IF(TMInput!T283&lt;&gt;"", TMInput!T283, IF(AND($C283=$C284, U284&lt;&gt;""), U284, IF(AND($C283=$C285, U285&lt;&gt;""), U285, IF(AND($C283=$C286, U286&lt;&gt;""), U286, IF(AND($C283=$C287, U287&lt;&gt;""), U287, "")))))</f>
        <v>http://data.europa.eu/a4g/ontology#describesLotGroup</v>
      </c>
      <c r="V283" s="90" t="str">
        <f>IF(TMInput!U283&lt;&gt;"", TMInput!U283, IF(AND($C283=$C284, V284&lt;&gt;""), V284, IF(AND($C283=$C285, V285&lt;&gt;""), V285, IF(AND($C283=$C286, V286&lt;&gt;""), V286, IF(AND($C283=$C287, V287&lt;&gt;""), V287, "")))))</f>
        <v>BT-197(BT-556)-NoticeResult</v>
      </c>
      <c r="W283" s="90" t="str">
        <f>IF(TMInput!V283&lt;&gt;"", TMInput!V283, IF(AND($C283=$C284, W284&lt;&gt;""), W284, IF(AND($C283=$C285, W285&lt;&gt;""), W285, IF(AND($C283=$C286, W286&lt;&gt;""), W286, IF(AND($C283=$C287, W287&lt;&gt;""), W287, "")))))</f>
        <v>In BT-197(BT-556)-NoticeResult, Unpublished Justification Code, we link to the at-voc:non-publication-justification controlled list</v>
      </c>
      <c r="X283" s="90" t="str">
        <f>IF(TMInput!W283&lt;&gt;"", TMInput!W283, IF(AND($C283=$C284, X284&lt;&gt;""), X284, IF(AND($C283=$C285, X285&lt;&gt;""), X285, IF(AND($C283=$C286, X286&lt;&gt;""), X286, IF(AND($C283=$C287, X287&lt;&gt;""), X287, "")))))</f>
        <v>BT-198(BT-556)-NoticeResult</v>
      </c>
      <c r="Y283" s="90" t="str">
        <f>IF(TMInput!X283&lt;&gt;"", TMInput!X283, IF(AND($C283=$C284, Y284&lt;&gt;""), Y284, IF(AND($C283=$C285, Y285&lt;&gt;""), Y285, IF(AND($C283=$C286, Y286&lt;&gt;""), Y286, IF(AND($C283=$C287, Y287&lt;&gt;""), Y287, "")))))</f>
        <v>Unpublished Accessibility Date (Unpublished Access Date below SDK 1.6)</v>
      </c>
      <c r="Z283" s="90" t="str">
        <f>IF(TMInput!Y283&lt;&gt;"", TMInput!Y283, IF(AND($C283=$C284, Z284&lt;&gt;""), Z284, IF(AND($C283=$C285, Z285&lt;&gt;""), Z285, IF(AND($C283=$C286, Z286&lt;&gt;""), Z286, IF(AND($C283=$C287, Z287&lt;&gt;""), Z287, "")))))</f>
        <v>tedm:MG-langString-hasConfidentialityJustification--NonPublishedInformation-ND-GroupMaximalValueIdentifierUnpublish</v>
      </c>
      <c r="AA283" s="90" t="str">
        <f>IF(TMInput!Z283&lt;&gt;"", TMInput!Z283, IF(AND($C283=$C284, AA284&lt;&gt;""), AA284, IF(AND($C283=$C285, AA285&lt;&gt;""), AA285, IF(AND($C283=$C286, AA286&lt;&gt;""), AA286, IF(AND($C283=$C287, AA287&lt;&gt;""), AA287, "")))))</f>
        <v/>
      </c>
      <c r="AB283" s="90" t="str">
        <f>IF(TMInput!AA283&lt;&gt;"", TMInput!AA283, IF(AND($C283=$C284, AB284&lt;&gt;""), AB284, IF(AND($C283=$C285, AB285&lt;&gt;""), AB285, IF(AND($C283=$C286, AB286&lt;&gt;""), AB286, IF(AND($C283=$C287, AB287&lt;&gt;""), AB287, "")))))</f>
        <v>BT-196(BT-556)-NoticeResult</v>
      </c>
      <c r="AC283" s="90" t="str">
        <f>IF(TMInput!AB283&lt;&gt;"", TMInput!AB283, IF(AND($C283=$C284, AC284&lt;&gt;""), AC284, IF(AND($C283=$C285, AC285&lt;&gt;""), AC285, IF(AND($C283=$C286, AC286&lt;&gt;""), AC286, IF(AND($C283=$C287, AC287&lt;&gt;""), AC287, "")))))</f>
        <v>Unpublished Justification Description of MG-NonPublishedInformation under ND-GroupMaximalValueIdentifierUnpublish</v>
      </c>
      <c r="AD283" s="90" t="str">
        <f>IF(TMInput!AC283&lt;&gt;"", TMInput!AC283, IF(AND($C283=$C284, AD284&lt;&gt;""), AD284, IF(AND($C283=$C285, AD285&lt;&gt;""), AD285, IF(AND($C283=$C286, AD286&lt;&gt;""), AD286, IF(AND($C283=$C287, AD287&lt;&gt;""), AD287, "")))))</f>
        <v>BT-196(BT-556)-NoticeResult-Language</v>
      </c>
      <c r="AE283" s="90" t="str">
        <f>IF(TMInput!AD283&lt;&gt;"", TMInput!AD283, IF(AND($C283=$C284, AE284&lt;&gt;""), AE284, IF(AND($C283=$C285, AE285&lt;&gt;""), AE285, IF(AND($C283=$C286, AE286&lt;&gt;""), AE286, IF(AND($C283=$C287, AE287&lt;&gt;""), AE287, "")))))</f>
        <v>Language of Unpublished Justification Description of MG-NonPublishedInformation under ND-GroupMaximalValueIdentifierUnpublish</v>
      </c>
    </row>
    <row r="284">
      <c r="A284" s="85" t="b">
        <f t="shared" si="1"/>
        <v>0</v>
      </c>
      <c r="B284" s="90" t="str">
        <f>IF(AND(TMInput!A284="",$C284&lt;&gt;""),B283,TMInput!A284)</f>
        <v>ND-GroupMaximalValueIdentifierUnpublish.rml.ttl</v>
      </c>
      <c r="C284" s="90" t="str">
        <f>TMInput!B284</f>
        <v>tedm:MG-NonPublishedInformation-ND-GroupMaximalValueIdentifierUnpublish</v>
      </c>
      <c r="D284" s="85" t="str">
        <f>IF(TMInput!C284&lt;&gt;"", TMInput!C284, IF(AND($C284=$C285, D285&lt;&gt;""), D285, IF(AND($C284=$C286, D286&lt;&gt;""), D286, IF(AND($C284=$C287, D287&lt;&gt;""), D287, IF(AND($C284=$C288, D288&lt;&gt;""), D288, "")))))</f>
        <v>MG-NonPublishedInformation</v>
      </c>
      <c r="E284" s="90" t="str">
        <f>IF(TMInput!D284&lt;&gt;"",TMInput!D284,IF(AND($C284=$C285, E285&lt;&gt;""),E285, IF(AND($C284=$C286, E286&lt;&gt;""), E286,"")))</f>
        <v/>
      </c>
      <c r="F284" s="90" t="str">
        <f>IF(TMInput!E284&lt;&gt;"",TMInput!E284,IF(AND($C284=$C285, F285&lt;&gt;""),F285, IF(AND($C284=$C286, F286&lt;&gt;""), F286,"")))</f>
        <v/>
      </c>
      <c r="G284" s="85" t="str">
        <f>IF(TMInput!F284&lt;&gt;"",TMInput!F284,IF(AND($C284=$C285, G285&lt;&gt;""),G285, IF(AND($C284=$C286, G286&lt;&gt;""), G286,"")))</f>
        <v/>
      </c>
      <c r="H284" s="87" t="str">
        <f>TMInput!G284</f>
        <v/>
      </c>
      <c r="I284" s="87" t="str">
        <f>TMInput!H284</f>
        <v/>
      </c>
      <c r="J284" s="90" t="str">
        <f>IF(TMInput!$A284="",J283,TMInput!I284)</f>
        <v/>
      </c>
      <c r="K284" s="85" t="str">
        <f>IF(TMInput!J284&lt;&gt;"",TMInput!J284,IF(AND($C284=$C285, K285&lt;&gt;""),K285, IF(AND($C284=$C286, K286&lt;&gt;""), K286,"")))</f>
        <v/>
      </c>
      <c r="L284" s="85" t="str">
        <f>IF(TMInput!K284&lt;&gt;"",TMInput!K284,IF(AND($C284=$C285, L285&lt;&gt;""),L285, IF(AND($C284=$C286, L286&lt;&gt;""), L286,"")))</f>
        <v/>
      </c>
      <c r="M284" s="90" t="str">
        <f>IF(TMInput!L284&lt;&gt;"",TMInput!L284,IF(AND($C284=$C285, M285&lt;&gt;""),M285, IF(AND($C284=$C286, M286&lt;&gt;""), M286,"")))</f>
        <v/>
      </c>
      <c r="N284" s="90" t="str">
        <f>IF(TMInput!M284&lt;&gt;"",TMInput!M284,IF(AND($C284=$C285, N285&lt;&gt;""),N285, IF(AND($C284=$C286, N286&lt;&gt;""), N286,"")))</f>
        <v/>
      </c>
      <c r="O284" s="90" t="str">
        <f>IF(TMInput!N284&lt;&gt;"",TMInput!N284,IF(AND($C284=$C285, O285&lt;&gt;""),O285, IF(AND($C284=$C286, O286&lt;&gt;""), O286,"")))</f>
        <v/>
      </c>
      <c r="P284" s="85" t="str">
        <f>IF(TMInput!O284&lt;&gt;"",TMInput!O284,IF(AND($C284=$C285, P285&lt;&gt;""),P285, IF(AND($C284=$C286, P286&lt;&gt;""), P286,"")))</f>
        <v/>
      </c>
      <c r="Q284" s="90" t="str">
        <f>IF(TMInput!P284&lt;&gt;"",TMInput!P284,IF(AND($C284=$C285, Q285&lt;&gt;""),Q285, IF(AND($C284=$C286, Q286&lt;&gt;""), Q286,"")))</f>
        <v/>
      </c>
      <c r="R284" s="90" t="str">
        <f>IF(TMInput!Q284&lt;&gt;"", TMInput!Q284, IF(AND(OR($C284&amp;$H284=$C285&amp;$H285, $C284&amp;$I284=$C285&amp;$I285), R285&lt;&gt;""), R285, IF(AND(OR($C284&amp;$H284=$C286&amp;$H286, $C284&amp;$I284=$C286&amp;$I286), R286&lt;&gt;""), R286, IF(AND(OR($C284&amp;$H284=$C287&amp;$H287, $C284&amp;$I284=$C287&amp;$I287), R287&lt;&gt;""), R287, IF(AND(OR($C284&amp;$H284=$C288&amp;$H288, $C284&amp;$I284=$C288&amp;$I288), R288&lt;&gt;""), R288, "")))))</f>
        <v>BT-195(BT-556)-NoticeResult</v>
      </c>
      <c r="S284" s="90" t="str">
        <f>IF(TMInput!R284&lt;&gt;"", TMInput!R284, IF(AND(OR($C284&amp;$H284=$C285&amp;$H285, $C284&amp;$I284=$C285&amp;$I285), S285&lt;&gt;""), S285, IF(AND(OR($C284&amp;$H284=$C286&amp;$H286, $C284&amp;$I284=$C286&amp;$I286), S286&lt;&gt;""), S286, IF(AND(OR($C284&amp;$H284=$C287&amp;$H287, $C284&amp;$I284=$C287&amp;$I287), S287&lt;&gt;""), S287, IF(AND(OR($C284&amp;$H284=$C288&amp;$H288, $C284&amp;$I284=$C288&amp;$I288), S288&lt;&gt;""), S288, "")))))</f>
        <v>The field BT-195(BT-556)-NoticeResult, Unpublished Identifier, specifies information to generate the URI of the masked property</v>
      </c>
      <c r="T284" s="90" t="str">
        <f>IF(TMInput!S284&lt;&gt;"", TMInput!S284, IF(AND(OR($C284&amp;$H284=$C285&amp;$H285, $C284&amp;$I284=$C285&amp;$I285), T285&lt;&gt;""), T285, IF(AND(OR($C284&amp;$H284=$C286&amp;$H286, $C284&amp;$I284=$C286&amp;$I286), T286&lt;&gt;""), T286, IF(AND(OR($C284&amp;$H284=$C287&amp;$H287, $C284&amp;$I284=$C287&amp;$I287), T287&lt;&gt;""), T287, IF(AND(OR($C284&amp;$H284=$C288&amp;$H288, $C284&amp;$I284=$C288&amp;$I288), T288&lt;&gt;""), T288, "")))))</f>
        <v>efbc:FieldIdentifierCode/text() = 'gro-max-ide'</v>
      </c>
      <c r="U284" s="92" t="str">
        <f>IF(TMInput!T284&lt;&gt;"", TMInput!T284, IF(AND($C284=$C285, U285&lt;&gt;""), U285, IF(AND($C284=$C286, U286&lt;&gt;""), U286, IF(AND($C284=$C287, U287&lt;&gt;""), U287, IF(AND($C284=$C288, U288&lt;&gt;""), U288, "")))))</f>
        <v>http://data.europa.eu/a4g/ontology#describesLotGroup</v>
      </c>
      <c r="V284" s="90" t="str">
        <f>IF(TMInput!U284&lt;&gt;"", TMInput!U284, IF(AND($C284=$C285, V285&lt;&gt;""), V285, IF(AND($C284=$C286, V286&lt;&gt;""), V286, IF(AND($C284=$C287, V287&lt;&gt;""), V287, IF(AND($C284=$C288, V288&lt;&gt;""), V288, "")))))</f>
        <v>BT-197(BT-556)-NoticeResult</v>
      </c>
      <c r="W284" s="90" t="str">
        <f>IF(TMInput!V284&lt;&gt;"", TMInput!V284, IF(AND($C284=$C285, W285&lt;&gt;""), W285, IF(AND($C284=$C286, W286&lt;&gt;""), W286, IF(AND($C284=$C287, W287&lt;&gt;""), W287, IF(AND($C284=$C288, W288&lt;&gt;""), W288, "")))))</f>
        <v>In BT-197(BT-556)-NoticeResult, Unpublished Justification Code, we link to the at-voc:non-publication-justification controlled list</v>
      </c>
      <c r="X284" s="90" t="str">
        <f>IF(TMInput!W284&lt;&gt;"", TMInput!W284, IF(AND($C284=$C285, X285&lt;&gt;""), X285, IF(AND($C284=$C286, X286&lt;&gt;""), X286, IF(AND($C284=$C287, X287&lt;&gt;""), X287, IF(AND($C284=$C288, X288&lt;&gt;""), X288, "")))))</f>
        <v>BT-198(BT-556)-NoticeResult</v>
      </c>
      <c r="Y284" s="90" t="str">
        <f>IF(TMInput!X284&lt;&gt;"", TMInput!X284, IF(AND($C284=$C285, Y285&lt;&gt;""), Y285, IF(AND($C284=$C286, Y286&lt;&gt;""), Y286, IF(AND($C284=$C287, Y287&lt;&gt;""), Y287, IF(AND($C284=$C288, Y288&lt;&gt;""), Y288, "")))))</f>
        <v>Unpublished Accessibility Date (Unpublished Access Date below SDK 1.6)</v>
      </c>
      <c r="Z284" s="90" t="str">
        <f>IF(TMInput!Y284&lt;&gt;"", TMInput!Y284, IF(AND($C284=$C285, Z285&lt;&gt;""), Z285, IF(AND($C284=$C286, Z286&lt;&gt;""), Z286, IF(AND($C284=$C287, Z287&lt;&gt;""), Z287, IF(AND($C284=$C288, Z288&lt;&gt;""), Z288, "")))))</f>
        <v>tedm:MG-langString-hasConfidentialityJustification--NonPublishedInformation-ND-GroupMaximalValueIdentifierUnpublish</v>
      </c>
      <c r="AA284" s="90" t="str">
        <f>IF(TMInput!Z284&lt;&gt;"", TMInput!Z284, IF(AND($C284=$C285, AA285&lt;&gt;""), AA285, IF(AND($C284=$C286, AA286&lt;&gt;""), AA286, IF(AND($C284=$C287, AA287&lt;&gt;""), AA287, IF(AND($C284=$C288, AA288&lt;&gt;""), AA288, "")))))</f>
        <v/>
      </c>
      <c r="AB284" s="90" t="str">
        <f>IF(TMInput!AA284&lt;&gt;"", TMInput!AA284, IF(AND($C284=$C285, AB285&lt;&gt;""), AB285, IF(AND($C284=$C286, AB286&lt;&gt;""), AB286, IF(AND($C284=$C287, AB287&lt;&gt;""), AB287, IF(AND($C284=$C288, AB288&lt;&gt;""), AB288, "")))))</f>
        <v>BT-196(BT-556)-NoticeResult</v>
      </c>
      <c r="AC284" s="90" t="str">
        <f>IF(TMInput!AB284&lt;&gt;"", TMInput!AB284, IF(AND($C284=$C285, AC285&lt;&gt;""), AC285, IF(AND($C284=$C286, AC286&lt;&gt;""), AC286, IF(AND($C284=$C287, AC287&lt;&gt;""), AC287, IF(AND($C284=$C288, AC288&lt;&gt;""), AC288, "")))))</f>
        <v>Unpublished Justification Description of MG-NonPublishedInformation under ND-GroupMaximalValueIdentifierUnpublish</v>
      </c>
      <c r="AD284" s="90" t="str">
        <f>IF(TMInput!AC284&lt;&gt;"", TMInput!AC284, IF(AND($C284=$C285, AD285&lt;&gt;""), AD285, IF(AND($C284=$C286, AD286&lt;&gt;""), AD286, IF(AND($C284=$C287, AD287&lt;&gt;""), AD287, IF(AND($C284=$C288, AD288&lt;&gt;""), AD288, "")))))</f>
        <v>BT-196(BT-556)-NoticeResult-Language</v>
      </c>
      <c r="AE284" s="90" t="str">
        <f>IF(TMInput!AD284&lt;&gt;"", TMInput!AD284, IF(AND($C284=$C285, AE285&lt;&gt;""), AE285, IF(AND($C284=$C286, AE286&lt;&gt;""), AE286, IF(AND($C284=$C287, AE287&lt;&gt;""), AE287, IF(AND($C284=$C288, AE288&lt;&gt;""), AE288, "")))))</f>
        <v>Language of Unpublished Justification Description of MG-NonPublishedInformation under ND-GroupMaximalValueIdentifierUnpublish</v>
      </c>
    </row>
    <row r="285">
      <c r="A285" s="85" t="b">
        <f t="shared" si="1"/>
        <v>0</v>
      </c>
      <c r="B285" s="90" t="str">
        <f>IF(AND(TMInput!A285="",$C285&lt;&gt;""),B284,TMInput!A285)</f>
        <v>ND-GroupMaximalValueIdentifierUnpublish.rml.ttl</v>
      </c>
      <c r="C285" s="90" t="str">
        <f>TMInput!B285</f>
        <v>tedm:MG-NonPublishedInformation-ND-GroupMaximalValueIdentifierUnpublish</v>
      </c>
      <c r="D285" s="85" t="str">
        <f>IF(TMInput!C285&lt;&gt;"", TMInput!C285, IF(AND($C285=$C286, D286&lt;&gt;""), D286, IF(AND($C285=$C287, D287&lt;&gt;""), D287, IF(AND($C285=$C288, D288&lt;&gt;""), D288, IF(AND($C285=$C289, D289&lt;&gt;""), D289, "")))))</f>
        <v/>
      </c>
      <c r="E285" s="90" t="str">
        <f>IF(TMInput!D285&lt;&gt;"",TMInput!D285,IF(AND($C285=$C286, E286&lt;&gt;""),E286, IF(AND($C285=$C287, E287&lt;&gt;""), E287,"")))</f>
        <v/>
      </c>
      <c r="F285" s="90" t="str">
        <f>IF(TMInput!E285&lt;&gt;"",TMInput!E285,IF(AND($C285=$C286, F286&lt;&gt;""),F286, IF(AND($C285=$C287, F287&lt;&gt;""), F287,"")))</f>
        <v/>
      </c>
      <c r="G285" s="85" t="str">
        <f>IF(TMInput!F285&lt;&gt;"",TMInput!F285,IF(AND($C285=$C286, G286&lt;&gt;""),G286, IF(AND($C285=$C287, G287&lt;&gt;""), G287,"")))</f>
        <v/>
      </c>
      <c r="H285" s="87" t="str">
        <f>TMInput!G285</f>
        <v/>
      </c>
      <c r="I285" s="87" t="str">
        <f>TMInput!H285</f>
        <v/>
      </c>
      <c r="J285" s="90" t="str">
        <f>IF(TMInput!$A285="",J284,TMInput!I285)</f>
        <v/>
      </c>
      <c r="K285" s="85" t="str">
        <f>IF(TMInput!J285&lt;&gt;"",TMInput!J285,IF(AND($C285=$C286, K286&lt;&gt;""),K286, IF(AND($C285=$C287, K287&lt;&gt;""), K287,"")))</f>
        <v/>
      </c>
      <c r="L285" s="85" t="str">
        <f>IF(TMInput!K285&lt;&gt;"",TMInput!K285,IF(AND($C285=$C286, L286&lt;&gt;""),L286, IF(AND($C285=$C287, L287&lt;&gt;""), L287,"")))</f>
        <v/>
      </c>
      <c r="M285" s="90" t="str">
        <f>IF(TMInput!L285&lt;&gt;"",TMInput!L285,IF(AND($C285=$C286, M286&lt;&gt;""),M286, IF(AND($C285=$C287, M287&lt;&gt;""), M287,"")))</f>
        <v/>
      </c>
      <c r="N285" s="90" t="str">
        <f>IF(TMInput!M285&lt;&gt;"",TMInput!M285,IF(AND($C285=$C286, N286&lt;&gt;""),N286, IF(AND($C285=$C287, N287&lt;&gt;""), N287,"")))</f>
        <v/>
      </c>
      <c r="O285" s="90" t="str">
        <f>IF(TMInput!N285&lt;&gt;"",TMInput!N285,IF(AND($C285=$C286, O286&lt;&gt;""),O286, IF(AND($C285=$C287, O287&lt;&gt;""), O287,"")))</f>
        <v/>
      </c>
      <c r="P285" s="85" t="str">
        <f>IF(TMInput!O285&lt;&gt;"",TMInput!O285,IF(AND($C285=$C286, P286&lt;&gt;""),P286, IF(AND($C285=$C287, P287&lt;&gt;""), P287,"")))</f>
        <v/>
      </c>
      <c r="Q285" s="90" t="str">
        <f>IF(TMInput!P285&lt;&gt;"",TMInput!P285,IF(AND($C285=$C286, Q286&lt;&gt;""),Q286, IF(AND($C285=$C287, Q287&lt;&gt;""), Q287,"")))</f>
        <v/>
      </c>
      <c r="R285" s="90" t="str">
        <f>IF(TMInput!Q285&lt;&gt;"", TMInput!Q285, IF(AND(OR($C285&amp;$H285=$C286&amp;$H286, $C285&amp;$I285=$C286&amp;$I286), R286&lt;&gt;""), R286, IF(AND(OR($C285&amp;$H285=$C287&amp;$H287, $C285&amp;$I285=$C287&amp;$I287), R287&lt;&gt;""), R287, IF(AND(OR($C285&amp;$H285=$C288&amp;$H288, $C285&amp;$I285=$C288&amp;$I288), R288&lt;&gt;""), R288, IF(AND(OR($C285&amp;$H285=$C289&amp;$H289, $C285&amp;$I285=$C289&amp;$I289), R289&lt;&gt;""), R289, "")))))</f>
        <v/>
      </c>
      <c r="S285" s="90" t="str">
        <f>IF(TMInput!R285&lt;&gt;"", TMInput!R285, IF(AND(OR($C285&amp;$H285=$C286&amp;$H286, $C285&amp;$I285=$C286&amp;$I286), S286&lt;&gt;""), S286, IF(AND(OR($C285&amp;$H285=$C287&amp;$H287, $C285&amp;$I285=$C287&amp;$I287), S287&lt;&gt;""), S287, IF(AND(OR($C285&amp;$H285=$C288&amp;$H288, $C285&amp;$I285=$C288&amp;$I288), S288&lt;&gt;""), S288, IF(AND(OR($C285&amp;$H285=$C289&amp;$H289, $C285&amp;$I285=$C289&amp;$I289), S289&lt;&gt;""), S289, "")))))</f>
        <v/>
      </c>
      <c r="T285" s="90" t="str">
        <f>IF(TMInput!S285&lt;&gt;"", TMInput!S285, IF(AND(OR($C285&amp;$H285=$C286&amp;$H286, $C285&amp;$I285=$C286&amp;$I286), T286&lt;&gt;""), T286, IF(AND(OR($C285&amp;$H285=$C287&amp;$H287, $C285&amp;$I285=$C287&amp;$I287), T287&lt;&gt;""), T287, IF(AND(OR($C285&amp;$H285=$C288&amp;$H288, $C285&amp;$I285=$C288&amp;$I288), T288&lt;&gt;""), T288, IF(AND(OR($C285&amp;$H285=$C289&amp;$H289, $C285&amp;$I285=$C289&amp;$I289), T289&lt;&gt;""), T289, "")))))</f>
        <v/>
      </c>
      <c r="U285" s="90" t="str">
        <f>IF(TMInput!T285&lt;&gt;"", TMInput!T285, IF(AND($C285=$C286, U286&lt;&gt;""), U286, IF(AND($C285=$C287, U287&lt;&gt;""), U287, IF(AND($C285=$C288, U288&lt;&gt;""), U288, IF(AND($C285=$C289, U289&lt;&gt;""), U289, "")))))</f>
        <v/>
      </c>
      <c r="V285" s="90" t="str">
        <f>IF(TMInput!U285&lt;&gt;"", TMInput!U285, IF(AND($C285=$C286, V286&lt;&gt;""), V286, IF(AND($C285=$C287, V287&lt;&gt;""), V287, IF(AND($C285=$C288, V288&lt;&gt;""), V288, IF(AND($C285=$C289, V289&lt;&gt;""), V289, "")))))</f>
        <v>BT-197(BT-556)-NoticeResult</v>
      </c>
      <c r="W285" s="90" t="str">
        <f>IF(TMInput!V285&lt;&gt;"", TMInput!V285, IF(AND($C285=$C286, W286&lt;&gt;""), W286, IF(AND($C285=$C287, W287&lt;&gt;""), W287, IF(AND($C285=$C288, W288&lt;&gt;""), W288, IF(AND($C285=$C289, W289&lt;&gt;""), W289, "")))))</f>
        <v>In BT-197(BT-556)-NoticeResult, Unpublished Justification Code, we link to the at-voc:non-publication-justification controlled list</v>
      </c>
      <c r="X285" s="90" t="str">
        <f>IF(TMInput!W285&lt;&gt;"", TMInput!W285, IF(AND($C285=$C286, X286&lt;&gt;""), X286, IF(AND($C285=$C287, X287&lt;&gt;""), X287, IF(AND($C285=$C288, X288&lt;&gt;""), X288, IF(AND($C285=$C289, X289&lt;&gt;""), X289, "")))))</f>
        <v>BT-198(BT-556)-NoticeResult</v>
      </c>
      <c r="Y285" s="90" t="str">
        <f>IF(TMInput!X285&lt;&gt;"", TMInput!X285, IF(AND($C285=$C286, Y286&lt;&gt;""), Y286, IF(AND($C285=$C287, Y287&lt;&gt;""), Y287, IF(AND($C285=$C288, Y288&lt;&gt;""), Y288, IF(AND($C285=$C289, Y289&lt;&gt;""), Y289, "")))))</f>
        <v>Unpublished Accessibility Date (Unpublished Access Date below SDK 1.6)</v>
      </c>
      <c r="Z285" s="90" t="str">
        <f>IF(TMInput!Y285&lt;&gt;"", TMInput!Y285, IF(AND($C285=$C286, Z286&lt;&gt;""), Z286, IF(AND($C285=$C287, Z287&lt;&gt;""), Z287, IF(AND($C285=$C288, Z288&lt;&gt;""), Z288, IF(AND($C285=$C289, Z289&lt;&gt;""), Z289, "")))))</f>
        <v>tedm:MG-langString-hasConfidentialityJustification--NonPublishedInformation-ND-GroupMaximalValueIdentifierUnpublish</v>
      </c>
      <c r="AA285" s="90" t="str">
        <f>IF(TMInput!Z285&lt;&gt;"", TMInput!Z285, IF(AND($C285=$C286, AA286&lt;&gt;""), AA286, IF(AND($C285=$C287, AA287&lt;&gt;""), AA287, IF(AND($C285=$C288, AA288&lt;&gt;""), AA288, IF(AND($C285=$C289, AA289&lt;&gt;""), AA289, "")))))</f>
        <v/>
      </c>
      <c r="AB285" s="90" t="str">
        <f>IF(TMInput!AA285&lt;&gt;"", TMInput!AA285, IF(AND($C285=$C286, AB286&lt;&gt;""), AB286, IF(AND($C285=$C287, AB287&lt;&gt;""), AB287, IF(AND($C285=$C288, AB288&lt;&gt;""), AB288, IF(AND($C285=$C289, AB289&lt;&gt;""), AB289, "")))))</f>
        <v>BT-196(BT-556)-NoticeResult</v>
      </c>
      <c r="AC285" s="90" t="str">
        <f>IF(TMInput!AB285&lt;&gt;"", TMInput!AB285, IF(AND($C285=$C286, AC286&lt;&gt;""), AC286, IF(AND($C285=$C287, AC287&lt;&gt;""), AC287, IF(AND($C285=$C288, AC288&lt;&gt;""), AC288, IF(AND($C285=$C289, AC289&lt;&gt;""), AC289, "")))))</f>
        <v>Unpublished Justification Description of MG-NonPublishedInformation under ND-GroupMaximalValueIdentifierUnpublish</v>
      </c>
      <c r="AD285" s="90" t="str">
        <f>IF(TMInput!AC285&lt;&gt;"", TMInput!AC285, IF(AND($C285=$C286, AD286&lt;&gt;""), AD286, IF(AND($C285=$C287, AD287&lt;&gt;""), AD287, IF(AND($C285=$C288, AD288&lt;&gt;""), AD288, IF(AND($C285=$C289, AD289&lt;&gt;""), AD289, "")))))</f>
        <v>BT-196(BT-556)-NoticeResult-Language</v>
      </c>
      <c r="AE285" s="90" t="str">
        <f>IF(TMInput!AD285&lt;&gt;"", TMInput!AD285, IF(AND($C285=$C286, AE286&lt;&gt;""), AE286, IF(AND($C285=$C287, AE287&lt;&gt;""), AE287, IF(AND($C285=$C288, AE288&lt;&gt;""), AE288, IF(AND($C285=$C289, AE289&lt;&gt;""), AE289, "")))))</f>
        <v>Language of Unpublished Justification Description of MG-NonPublishedInformation under ND-GroupMaximalValueIdentifierUnpublish</v>
      </c>
    </row>
    <row r="286">
      <c r="A286" s="85" t="b">
        <f t="shared" si="1"/>
        <v>0</v>
      </c>
      <c r="B286" s="90" t="str">
        <f>IF(AND(TMInput!A286="",$C286&lt;&gt;""),B285,TMInput!A286)</f>
        <v>ND-GroupMaximalValueIdentifierUnpublish.rml.ttl</v>
      </c>
      <c r="C286" s="90" t="str">
        <f>TMInput!B286</f>
        <v>tedm:MG-NonPublishedInformation-ND-GroupMaximalValueIdentifierUnpublish</v>
      </c>
      <c r="D286" s="85" t="str">
        <f>IF(TMInput!C286&lt;&gt;"", TMInput!C286, IF(AND($C286=$C287, D287&lt;&gt;""), D287, IF(AND($C286=$C288, D288&lt;&gt;""), D288, IF(AND($C286=$C289, D289&lt;&gt;""), D289, IF(AND($C286=$C290, D290&lt;&gt;""), D290, "")))))</f>
        <v/>
      </c>
      <c r="E286" s="90" t="str">
        <f>IF(TMInput!D286&lt;&gt;"",TMInput!D286,IF(AND($C286=$C287, E287&lt;&gt;""),E287, IF(AND($C286=$C288, E288&lt;&gt;""), E288,"")))</f>
        <v/>
      </c>
      <c r="F286" s="90" t="str">
        <f>IF(TMInput!E286&lt;&gt;"",TMInput!E286,IF(AND($C286=$C287, F287&lt;&gt;""),F287, IF(AND($C286=$C288, F288&lt;&gt;""), F288,"")))</f>
        <v/>
      </c>
      <c r="G286" s="85" t="str">
        <f>IF(TMInput!F286&lt;&gt;"",TMInput!F286,IF(AND($C286=$C287, G287&lt;&gt;""),G287, IF(AND($C286=$C288, G288&lt;&gt;""), G288,"")))</f>
        <v/>
      </c>
      <c r="H286" s="87" t="str">
        <f>TMInput!G286</f>
        <v/>
      </c>
      <c r="I286" s="87" t="str">
        <f>TMInput!H286</f>
        <v/>
      </c>
      <c r="J286" s="90" t="str">
        <f>IF(TMInput!$A286="",J285,TMInput!I286)</f>
        <v/>
      </c>
      <c r="K286" s="85" t="str">
        <f>IF(TMInput!J286&lt;&gt;"",TMInput!J286,IF(AND($C286=$C287, K287&lt;&gt;""),K287, IF(AND($C286=$C288, K288&lt;&gt;""), K288,"")))</f>
        <v/>
      </c>
      <c r="L286" s="85" t="str">
        <f>IF(TMInput!K286&lt;&gt;"",TMInput!K286,IF(AND($C286=$C287, L287&lt;&gt;""),L287, IF(AND($C286=$C288, L288&lt;&gt;""), L288,"")))</f>
        <v/>
      </c>
      <c r="M286" s="90" t="str">
        <f>IF(TMInput!L286&lt;&gt;"",TMInput!L286,IF(AND($C286=$C287, M287&lt;&gt;""),M287, IF(AND($C286=$C288, M288&lt;&gt;""), M288,"")))</f>
        <v/>
      </c>
      <c r="N286" s="90" t="str">
        <f>IF(TMInput!M286&lt;&gt;"",TMInput!M286,IF(AND($C286=$C287, N287&lt;&gt;""),N287, IF(AND($C286=$C288, N288&lt;&gt;""), N288,"")))</f>
        <v/>
      </c>
      <c r="O286" s="90" t="str">
        <f>IF(TMInput!N286&lt;&gt;"",TMInput!N286,IF(AND($C286=$C287, O287&lt;&gt;""),O287, IF(AND($C286=$C288, O288&lt;&gt;""), O288,"")))</f>
        <v/>
      </c>
      <c r="P286" s="85" t="str">
        <f>IF(TMInput!O286&lt;&gt;"",TMInput!O286,IF(AND($C286=$C287, P287&lt;&gt;""),P287, IF(AND($C286=$C288, P288&lt;&gt;""), P288,"")))</f>
        <v/>
      </c>
      <c r="Q286" s="90" t="str">
        <f>IF(TMInput!P286&lt;&gt;"",TMInput!P286,IF(AND($C286=$C287, Q287&lt;&gt;""),Q287, IF(AND($C286=$C288, Q288&lt;&gt;""), Q288,"")))</f>
        <v/>
      </c>
      <c r="R286" s="90" t="str">
        <f>IF(TMInput!Q286&lt;&gt;"", TMInput!Q286, IF(AND(OR($C286&amp;$H286=$C287&amp;$H287, $C286&amp;$I286=$C287&amp;$I287), R287&lt;&gt;""), R287, IF(AND(OR($C286&amp;$H286=$C288&amp;$H288, $C286&amp;$I286=$C288&amp;$I288), R288&lt;&gt;""), R288, IF(AND(OR($C286&amp;$H286=$C289&amp;$H289, $C286&amp;$I286=$C289&amp;$I289), R289&lt;&gt;""), R289, IF(AND(OR($C286&amp;$H286=$C290&amp;$H290, $C286&amp;$I286=$C290&amp;$I290), R290&lt;&gt;""), R290, "")))))</f>
        <v/>
      </c>
      <c r="S286" s="90" t="str">
        <f>IF(TMInput!R286&lt;&gt;"", TMInput!R286, IF(AND(OR($C286&amp;$H286=$C287&amp;$H287, $C286&amp;$I286=$C287&amp;$I287), S287&lt;&gt;""), S287, IF(AND(OR($C286&amp;$H286=$C288&amp;$H288, $C286&amp;$I286=$C288&amp;$I288), S288&lt;&gt;""), S288, IF(AND(OR($C286&amp;$H286=$C289&amp;$H289, $C286&amp;$I286=$C289&amp;$I289), S289&lt;&gt;""), S289, IF(AND(OR($C286&amp;$H286=$C290&amp;$H290, $C286&amp;$I286=$C290&amp;$I290), S290&lt;&gt;""), S290, "")))))</f>
        <v/>
      </c>
      <c r="T286" s="90" t="str">
        <f>IF(TMInput!S286&lt;&gt;"", TMInput!S286, IF(AND(OR($C286&amp;$H286=$C287&amp;$H287, $C286&amp;$I286=$C287&amp;$I287), T287&lt;&gt;""), T287, IF(AND(OR($C286&amp;$H286=$C288&amp;$H288, $C286&amp;$I286=$C288&amp;$I288), T288&lt;&gt;""), T288, IF(AND(OR($C286&amp;$H286=$C289&amp;$H289, $C286&amp;$I286=$C289&amp;$I289), T289&lt;&gt;""), T289, IF(AND(OR($C286&amp;$H286=$C290&amp;$H290, $C286&amp;$I286=$C290&amp;$I290), T290&lt;&gt;""), T290, "")))))</f>
        <v/>
      </c>
      <c r="U286" s="90" t="str">
        <f>IF(TMInput!T286&lt;&gt;"", TMInput!T286, IF(AND($C286=$C287, U287&lt;&gt;""), U287, IF(AND($C286=$C288, U288&lt;&gt;""), U288, IF(AND($C286=$C289, U289&lt;&gt;""), U289, IF(AND($C286=$C290, U290&lt;&gt;""), U290, "")))))</f>
        <v/>
      </c>
      <c r="V286" s="90" t="str">
        <f>IF(TMInput!U286&lt;&gt;"", TMInput!U286, IF(AND($C286=$C287, V287&lt;&gt;""), V287, IF(AND($C286=$C288, V288&lt;&gt;""), V288, IF(AND($C286=$C289, V289&lt;&gt;""), V289, IF(AND($C286=$C290, V290&lt;&gt;""), V290, "")))))</f>
        <v>BT-197(BT-556)-NoticeResult</v>
      </c>
      <c r="W286" s="90" t="str">
        <f>IF(TMInput!V286&lt;&gt;"", TMInput!V286, IF(AND($C286=$C287, W287&lt;&gt;""), W287, IF(AND($C286=$C288, W288&lt;&gt;""), W288, IF(AND($C286=$C289, W289&lt;&gt;""), W289, IF(AND($C286=$C290, W290&lt;&gt;""), W290, "")))))</f>
        <v>In BT-197(BT-556)-NoticeResult, Unpublished Justification Code, we link to the at-voc:non-publication-justification controlled list</v>
      </c>
      <c r="X286" s="90" t="str">
        <f>IF(TMInput!W286&lt;&gt;"", TMInput!W286, IF(AND($C286=$C287, X287&lt;&gt;""), X287, IF(AND($C286=$C288, X288&lt;&gt;""), X288, IF(AND($C286=$C289, X289&lt;&gt;""), X289, IF(AND($C286=$C290, X290&lt;&gt;""), X290, "")))))</f>
        <v>BT-198(BT-556)-NoticeResult</v>
      </c>
      <c r="Y286" s="90" t="str">
        <f>IF(TMInput!X286&lt;&gt;"", TMInput!X286, IF(AND($C286=$C287, Y287&lt;&gt;""), Y287, IF(AND($C286=$C288, Y288&lt;&gt;""), Y288, IF(AND($C286=$C289, Y289&lt;&gt;""), Y289, IF(AND($C286=$C290, Y290&lt;&gt;""), Y290, "")))))</f>
        <v>Unpublished Accessibility Date (Unpublished Access Date below SDK 1.6)</v>
      </c>
      <c r="Z286" s="90" t="str">
        <f>IF(TMInput!Y286&lt;&gt;"", TMInput!Y286, IF(AND($C286=$C287, Z287&lt;&gt;""), Z287, IF(AND($C286=$C288, Z288&lt;&gt;""), Z288, IF(AND($C286=$C289, Z289&lt;&gt;""), Z289, IF(AND($C286=$C290, Z290&lt;&gt;""), Z290, "")))))</f>
        <v>tedm:MG-langString-hasConfidentialityJustification--NonPublishedInformation-ND-GroupMaximalValueIdentifierUnpublish</v>
      </c>
      <c r="AA286" s="90" t="str">
        <f>IF(TMInput!Z286&lt;&gt;"", TMInput!Z286, IF(AND($C286=$C287, AA287&lt;&gt;""), AA287, IF(AND($C286=$C288, AA288&lt;&gt;""), AA288, IF(AND($C286=$C289, AA289&lt;&gt;""), AA289, IF(AND($C286=$C290, AA290&lt;&gt;""), AA290, "")))))</f>
        <v/>
      </c>
      <c r="AB286" s="90" t="str">
        <f>IF(TMInput!AA286&lt;&gt;"", TMInput!AA286, IF(AND($C286=$C287, AB287&lt;&gt;""), AB287, IF(AND($C286=$C288, AB288&lt;&gt;""), AB288, IF(AND($C286=$C289, AB289&lt;&gt;""), AB289, IF(AND($C286=$C290, AB290&lt;&gt;""), AB290, "")))))</f>
        <v/>
      </c>
      <c r="AC286" s="90" t="str">
        <f>IF(TMInput!AB286&lt;&gt;"", TMInput!AB286, IF(AND($C286=$C287, AC287&lt;&gt;""), AC287, IF(AND($C286=$C288, AC288&lt;&gt;""), AC288, IF(AND($C286=$C289, AC289&lt;&gt;""), AC289, IF(AND($C286=$C290, AC290&lt;&gt;""), AC290, "")))))</f>
        <v/>
      </c>
      <c r="AD286" s="90" t="str">
        <f>IF(TMInput!AC286&lt;&gt;"", TMInput!AC286, IF(AND($C286=$C287, AD287&lt;&gt;""), AD287, IF(AND($C286=$C288, AD288&lt;&gt;""), AD288, IF(AND($C286=$C289, AD289&lt;&gt;""), AD289, IF(AND($C286=$C290, AD290&lt;&gt;""), AD290, "")))))</f>
        <v/>
      </c>
      <c r="AE286" s="90" t="str">
        <f>IF(TMInput!AD286&lt;&gt;"", TMInput!AD286, IF(AND($C286=$C287, AE287&lt;&gt;""), AE287, IF(AND($C286=$C288, AE288&lt;&gt;""), AE288, IF(AND($C286=$C289, AE289&lt;&gt;""), AE289, IF(AND($C286=$C290, AE290&lt;&gt;""), AE290, "")))))</f>
        <v/>
      </c>
    </row>
    <row r="287">
      <c r="A287" s="85" t="b">
        <f t="shared" si="1"/>
        <v>0</v>
      </c>
      <c r="B287" s="90" t="str">
        <f>IF(AND(TMInput!A287="",$C287&lt;&gt;""),B286,TMInput!A287)</f>
        <v>ND-GroupMaximalValueIdentifierUnpublish.rml.ttl</v>
      </c>
      <c r="C287" s="90" t="str">
        <f>TMInput!B287</f>
        <v>tedm:MG-NonPublishedInformation-ND-GroupMaximalValueIdentifierUnpublish</v>
      </c>
      <c r="D287" s="85" t="str">
        <f>IF(TMInput!C287&lt;&gt;"", TMInput!C287, IF(AND($C287=$C288, D288&lt;&gt;""), D288, IF(AND($C287=$C289, D289&lt;&gt;""), D289, IF(AND($C287=$C290, D290&lt;&gt;""), D290, IF(AND($C287=$C291, D291&lt;&gt;""), D291, "")))))</f>
        <v/>
      </c>
      <c r="E287" s="90" t="str">
        <f>IF(TMInput!D287&lt;&gt;"",TMInput!D287,IF(AND($C287=$C288, E288&lt;&gt;""),E288, IF(AND($C287=$C289, E289&lt;&gt;""), E289,"")))</f>
        <v/>
      </c>
      <c r="F287" s="90" t="str">
        <f>IF(TMInput!E287&lt;&gt;"",TMInput!E287,IF(AND($C287=$C288, F288&lt;&gt;""),F288, IF(AND($C287=$C289, F289&lt;&gt;""), F289,"")))</f>
        <v/>
      </c>
      <c r="G287" s="85" t="str">
        <f>IF(TMInput!F287&lt;&gt;"",TMInput!F287,IF(AND($C287=$C288, G288&lt;&gt;""),G288, IF(AND($C287=$C289, G289&lt;&gt;""), G289,"")))</f>
        <v/>
      </c>
      <c r="H287" s="87" t="str">
        <f>TMInput!G287</f>
        <v/>
      </c>
      <c r="I287" s="87" t="str">
        <f>TMInput!H287</f>
        <v>1.5</v>
      </c>
      <c r="J287" s="90" t="str">
        <f>IF(TMInput!$A287="",J286,TMInput!I287)</f>
        <v/>
      </c>
      <c r="K287" s="85" t="str">
        <f>IF(TMInput!J287&lt;&gt;"",TMInput!J287,IF(AND($C287=$C288, K288&lt;&gt;""),K288, IF(AND($C287=$C289, K289&lt;&gt;""), K289,"")))</f>
        <v/>
      </c>
      <c r="L287" s="85" t="str">
        <f>IF(TMInput!K287&lt;&gt;"",TMInput!K287,IF(AND($C287=$C288, L288&lt;&gt;""),L288, IF(AND($C287=$C289, L289&lt;&gt;""), L289,"")))</f>
        <v/>
      </c>
      <c r="M287" s="90" t="str">
        <f>IF(TMInput!L287&lt;&gt;"",TMInput!L287,IF(AND($C287=$C288, M288&lt;&gt;""),M288, IF(AND($C287=$C289, M289&lt;&gt;""), M289,"")))</f>
        <v/>
      </c>
      <c r="N287" s="90" t="str">
        <f>IF(TMInput!M287&lt;&gt;"",TMInput!M287,IF(AND($C287=$C288, N288&lt;&gt;""),N288, IF(AND($C287=$C289, N289&lt;&gt;""), N289,"")))</f>
        <v/>
      </c>
      <c r="O287" s="90" t="str">
        <f>IF(TMInput!N287&lt;&gt;"",TMInput!N287,IF(AND($C287=$C288, O288&lt;&gt;""),O288, IF(AND($C287=$C289, O289&lt;&gt;""), O289,"")))</f>
        <v/>
      </c>
      <c r="P287" s="85" t="str">
        <f>IF(TMInput!O287&lt;&gt;"",TMInput!O287,IF(AND($C287=$C288, P288&lt;&gt;""),P288, IF(AND($C287=$C289, P289&lt;&gt;""), P289,"")))</f>
        <v/>
      </c>
      <c r="Q287" s="90" t="str">
        <f>IF(TMInput!P287&lt;&gt;"",TMInput!P287,IF(AND($C287=$C288, Q288&lt;&gt;""),Q288, IF(AND($C287=$C289, Q289&lt;&gt;""), Q289,"")))</f>
        <v/>
      </c>
      <c r="R287" s="90" t="str">
        <f>IF(TMInput!Q287&lt;&gt;"", TMInput!Q287, IF(AND(OR($C287&amp;$H287=$C288&amp;$H288, $C287&amp;$I287=$C288&amp;$I288), R288&lt;&gt;""), R288, IF(AND(OR($C287&amp;$H287=$C289&amp;$H289, $C287&amp;$I287=$C289&amp;$I289), R289&lt;&gt;""), R289, IF(AND(OR($C287&amp;$H287=$C290&amp;$H290, $C287&amp;$I287=$C290&amp;$I290), R290&lt;&gt;""), R290, IF(AND(OR($C287&amp;$H287=$C291&amp;$H291, $C287&amp;$I287=$C291&amp;$I291), R291&lt;&gt;""), R291, "")))))</f>
        <v/>
      </c>
      <c r="S287" s="90" t="str">
        <f>IF(TMInput!R287&lt;&gt;"", TMInput!R287, IF(AND(OR($C287&amp;$H287=$C288&amp;$H288, $C287&amp;$I287=$C288&amp;$I288), S288&lt;&gt;""), S288, IF(AND(OR($C287&amp;$H287=$C289&amp;$H289, $C287&amp;$I287=$C289&amp;$I289), S289&lt;&gt;""), S289, IF(AND(OR($C287&amp;$H287=$C290&amp;$H290, $C287&amp;$I287=$C290&amp;$I290), S290&lt;&gt;""), S290, IF(AND(OR($C287&amp;$H287=$C291&amp;$H291, $C287&amp;$I287=$C291&amp;$I291), S291&lt;&gt;""), S291, "")))))</f>
        <v/>
      </c>
      <c r="T287" s="90" t="str">
        <f>IF(TMInput!S287&lt;&gt;"", TMInput!S287, IF(AND(OR($C287&amp;$H287=$C288&amp;$H288, $C287&amp;$I287=$C288&amp;$I288), T288&lt;&gt;""), T288, IF(AND(OR($C287&amp;$H287=$C289&amp;$H289, $C287&amp;$I287=$C289&amp;$I289), T289&lt;&gt;""), T289, IF(AND(OR($C287&amp;$H287=$C290&amp;$H290, $C287&amp;$I287=$C290&amp;$I290), T290&lt;&gt;""), T290, IF(AND(OR($C287&amp;$H287=$C291&amp;$H291, $C287&amp;$I287=$C291&amp;$I291), T291&lt;&gt;""), T291, "")))))</f>
        <v/>
      </c>
      <c r="U287" s="90" t="str">
        <f>IF(TMInput!T287&lt;&gt;"", TMInput!T287, IF(AND($C287=$C288, U288&lt;&gt;""), U288, IF(AND($C287=$C289, U289&lt;&gt;""), U289, IF(AND($C287=$C290, U290&lt;&gt;""), U290, IF(AND($C287=$C291, U291&lt;&gt;""), U291, "")))))</f>
        <v/>
      </c>
      <c r="V287" s="90" t="str">
        <f>IF(TMInput!U287&lt;&gt;"", TMInput!U287, IF(AND($C287=$C288, V288&lt;&gt;""), V288, IF(AND($C287=$C289, V289&lt;&gt;""), V289, IF(AND($C287=$C290, V290&lt;&gt;""), V290, IF(AND($C287=$C291, V291&lt;&gt;""), V291, "")))))</f>
        <v/>
      </c>
      <c r="W287" s="90" t="str">
        <f>IF(TMInput!V287&lt;&gt;"", TMInput!V287, IF(AND($C287=$C288, W288&lt;&gt;""), W288, IF(AND($C287=$C289, W289&lt;&gt;""), W289, IF(AND($C287=$C290, W290&lt;&gt;""), W290, IF(AND($C287=$C291, W291&lt;&gt;""), W291, "")))))</f>
        <v/>
      </c>
      <c r="X287" s="90" t="str">
        <f>IF(TMInput!W287&lt;&gt;"", TMInput!W287, IF(AND($C287=$C288, X288&lt;&gt;""), X288, IF(AND($C287=$C289, X289&lt;&gt;""), X289, IF(AND($C287=$C290, X290&lt;&gt;""), X290, IF(AND($C287=$C291, X291&lt;&gt;""), X291, "")))))</f>
        <v>BT-198(BT-556)-NoticeResult</v>
      </c>
      <c r="Y287" s="90" t="str">
        <f>IF(TMInput!X287&lt;&gt;"", TMInput!X287, IF(AND($C287=$C288, Y288&lt;&gt;""), Y288, IF(AND($C287=$C289, Y289&lt;&gt;""), Y289, IF(AND($C287=$C290, Y290&lt;&gt;""), Y290, IF(AND($C287=$C291, Y291&lt;&gt;""), Y291, "")))))</f>
        <v>Unpublished Accessibility Date (Unpublished Access Date below SDK 1.6)</v>
      </c>
      <c r="Z287" s="90" t="str">
        <f>IF(TMInput!Y287&lt;&gt;"", TMInput!Y287, IF(AND($C287=$C288, Z288&lt;&gt;""), Z288, IF(AND($C287=$C289, Z289&lt;&gt;""), Z289, IF(AND($C287=$C290, Z290&lt;&gt;""), Z290, IF(AND($C287=$C291, Z291&lt;&gt;""), Z291, "")))))</f>
        <v>tedm:MG-langString-hasConfidentialityJustification--NonPublishedInformation-ND-GroupMaximalValueIdentifierUnpublish</v>
      </c>
      <c r="AA287" s="90" t="str">
        <f>IF(TMInput!Z287&lt;&gt;"", TMInput!Z287, IF(AND($C287=$C288, AA288&lt;&gt;""), AA288, IF(AND($C287=$C289, AA289&lt;&gt;""), AA289, IF(AND($C287=$C290, AA290&lt;&gt;""), AA290, IF(AND($C287=$C291, AA291&lt;&gt;""), AA291, "")))))</f>
        <v/>
      </c>
      <c r="AB287" s="90" t="str">
        <f>IF(TMInput!AA287&lt;&gt;"", TMInput!AA287, IF(AND($C287=$C288, AB288&lt;&gt;""), AB288, IF(AND($C287=$C289, AB289&lt;&gt;""), AB289, IF(AND($C287=$C290, AB290&lt;&gt;""), AB290, IF(AND($C287=$C291, AB291&lt;&gt;""), AB291, "")))))</f>
        <v/>
      </c>
      <c r="AC287" s="90" t="str">
        <f>IF(TMInput!AB287&lt;&gt;"", TMInput!AB287, IF(AND($C287=$C288, AC288&lt;&gt;""), AC288, IF(AND($C287=$C289, AC289&lt;&gt;""), AC289, IF(AND($C287=$C290, AC290&lt;&gt;""), AC290, IF(AND($C287=$C291, AC291&lt;&gt;""), AC291, "")))))</f>
        <v/>
      </c>
      <c r="AD287" s="90" t="str">
        <f>IF(TMInput!AC287&lt;&gt;"", TMInput!AC287, IF(AND($C287=$C288, AD288&lt;&gt;""), AD288, IF(AND($C287=$C289, AD289&lt;&gt;""), AD289, IF(AND($C287=$C290, AD290&lt;&gt;""), AD290, IF(AND($C287=$C291, AD291&lt;&gt;""), AD291, "")))))</f>
        <v/>
      </c>
      <c r="AE287" s="90" t="str">
        <f>IF(TMInput!AD287&lt;&gt;"", TMInput!AD287, IF(AND($C287=$C288, AE288&lt;&gt;""), AE288, IF(AND($C287=$C289, AE289&lt;&gt;""), AE289, IF(AND($C287=$C290, AE290&lt;&gt;""), AE290, IF(AND($C287=$C291, AE291&lt;&gt;""), AE291, "")))))</f>
        <v/>
      </c>
    </row>
    <row r="288">
      <c r="A288" s="85" t="b">
        <f t="shared" si="1"/>
        <v>0</v>
      </c>
      <c r="B288" s="90" t="str">
        <f>IF(AND(TMInput!A288="",$C288&lt;&gt;""),B287,TMInput!A288)</f>
        <v>ND-GroupMaximalValueIdentifierUnpublish.rml.ttl</v>
      </c>
      <c r="C288" s="90" t="str">
        <f>TMInput!B288</f>
        <v>tedm:MG-NonPublishedInformation-ND-GroupMaximalValueIdentifierUnpublish</v>
      </c>
      <c r="D288" s="85" t="str">
        <f>IF(TMInput!C288&lt;&gt;"", TMInput!C288, IF(AND($C288=$C289, D289&lt;&gt;""), D289, IF(AND($C288=$C290, D290&lt;&gt;""), D290, IF(AND($C288=$C291, D291&lt;&gt;""), D291, IF(AND($C288=$C292, D292&lt;&gt;""), D292, "")))))</f>
        <v/>
      </c>
      <c r="E288" s="90" t="str">
        <f>IF(TMInput!D288&lt;&gt;"",TMInput!D288,IF(AND($C288=$C289, E289&lt;&gt;""),E289, IF(AND($C288=$C290, E290&lt;&gt;""), E290,"")))</f>
        <v/>
      </c>
      <c r="F288" s="90" t="str">
        <f>IF(TMInput!E288&lt;&gt;"",TMInput!E288,IF(AND($C288=$C289, F289&lt;&gt;""),F289, IF(AND($C288=$C290, F290&lt;&gt;""), F290,"")))</f>
        <v/>
      </c>
      <c r="G288" s="85" t="str">
        <f>IF(TMInput!F288&lt;&gt;"",TMInput!F288,IF(AND($C288=$C289, G289&lt;&gt;""),G289, IF(AND($C288=$C290, G290&lt;&gt;""), G290,"")))</f>
        <v/>
      </c>
      <c r="H288" s="87" t="str">
        <f>TMInput!G288</f>
        <v>1.6</v>
      </c>
      <c r="I288" s="87" t="str">
        <f>TMInput!H288</f>
        <v/>
      </c>
      <c r="J288" s="90" t="str">
        <f>IF(TMInput!$A288="",J287,TMInput!I288)</f>
        <v/>
      </c>
      <c r="K288" s="85" t="str">
        <f>IF(TMInput!J288&lt;&gt;"",TMInput!J288,IF(AND($C288=$C289, K289&lt;&gt;""),K289, IF(AND($C288=$C290, K290&lt;&gt;""), K290,"")))</f>
        <v/>
      </c>
      <c r="L288" s="85" t="str">
        <f>IF(TMInput!K288&lt;&gt;"",TMInput!K288,IF(AND($C288=$C289, L289&lt;&gt;""),L289, IF(AND($C288=$C290, L290&lt;&gt;""), L290,"")))</f>
        <v/>
      </c>
      <c r="M288" s="90" t="str">
        <f>IF(TMInput!L288&lt;&gt;"",TMInput!L288,IF(AND($C288=$C289, M289&lt;&gt;""),M289, IF(AND($C288=$C290, M290&lt;&gt;""), M290,"")))</f>
        <v/>
      </c>
      <c r="N288" s="90" t="str">
        <f>IF(TMInput!M288&lt;&gt;"",TMInput!M288,IF(AND($C288=$C289, N289&lt;&gt;""),N289, IF(AND($C288=$C290, N290&lt;&gt;""), N290,"")))</f>
        <v/>
      </c>
      <c r="O288" s="90" t="str">
        <f>IF(TMInput!N288&lt;&gt;"",TMInput!N288,IF(AND($C288=$C289, O289&lt;&gt;""),O289, IF(AND($C288=$C290, O290&lt;&gt;""), O290,"")))</f>
        <v/>
      </c>
      <c r="P288" s="85" t="str">
        <f>IF(TMInput!O288&lt;&gt;"",TMInput!O288,IF(AND($C288=$C289, P289&lt;&gt;""),P289, IF(AND($C288=$C290, P290&lt;&gt;""), P290,"")))</f>
        <v/>
      </c>
      <c r="Q288" s="90" t="str">
        <f>IF(TMInput!P288&lt;&gt;"",TMInput!P288,IF(AND($C288=$C289, Q289&lt;&gt;""),Q289, IF(AND($C288=$C290, Q290&lt;&gt;""), Q290,"")))</f>
        <v/>
      </c>
      <c r="R288" s="90" t="str">
        <f>IF(TMInput!Q288&lt;&gt;"", TMInput!Q288, IF(AND(OR($C288&amp;$H288=$C289&amp;$H289, $C288&amp;$I288=$C289&amp;$I289), R289&lt;&gt;""), R289, IF(AND(OR($C288&amp;$H288=$C290&amp;$H290, $C288&amp;$I288=$C290&amp;$I290), R290&lt;&gt;""), R290, IF(AND(OR($C288&amp;$H288=$C291&amp;$H291, $C288&amp;$I288=$C291&amp;$I291), R291&lt;&gt;""), R291, IF(AND(OR($C288&amp;$H288=$C292&amp;$H292, $C288&amp;$I288=$C292&amp;$I292), R292&lt;&gt;""), R292, "")))))</f>
        <v/>
      </c>
      <c r="S288" s="90" t="str">
        <f>IF(TMInput!R288&lt;&gt;"", TMInput!R288, IF(AND(OR($C288&amp;$H288=$C289&amp;$H289, $C288&amp;$I288=$C289&amp;$I289), S289&lt;&gt;""), S289, IF(AND(OR($C288&amp;$H288=$C290&amp;$H290, $C288&amp;$I288=$C290&amp;$I290), S290&lt;&gt;""), S290, IF(AND(OR($C288&amp;$H288=$C291&amp;$H291, $C288&amp;$I288=$C291&amp;$I291), S291&lt;&gt;""), S291, IF(AND(OR($C288&amp;$H288=$C292&amp;$H292, $C288&amp;$I288=$C292&amp;$I292), S292&lt;&gt;""), S292, "")))))</f>
        <v/>
      </c>
      <c r="T288" s="90" t="str">
        <f>IF(TMInput!S288&lt;&gt;"", TMInput!S288, IF(AND(OR($C288&amp;$H288=$C289&amp;$H289, $C288&amp;$I288=$C289&amp;$I289), T289&lt;&gt;""), T289, IF(AND(OR($C288&amp;$H288=$C290&amp;$H290, $C288&amp;$I288=$C290&amp;$I290), T290&lt;&gt;""), T290, IF(AND(OR($C288&amp;$H288=$C291&amp;$H291, $C288&amp;$I288=$C291&amp;$I291), T291&lt;&gt;""), T291, IF(AND(OR($C288&amp;$H288=$C292&amp;$H292, $C288&amp;$I288=$C292&amp;$I292), T292&lt;&gt;""), T292, "")))))</f>
        <v/>
      </c>
      <c r="U288" s="90" t="str">
        <f>IF(TMInput!T288&lt;&gt;"", TMInput!T288, IF(AND($C288=$C289, U289&lt;&gt;""), U289, IF(AND($C288=$C290, U290&lt;&gt;""), U290, IF(AND($C288=$C291, U291&lt;&gt;""), U291, IF(AND($C288=$C292, U292&lt;&gt;""), U292, "")))))</f>
        <v/>
      </c>
      <c r="V288" s="90" t="str">
        <f>IF(TMInput!U288&lt;&gt;"", TMInput!U288, IF(AND($C288=$C289, V289&lt;&gt;""), V289, IF(AND($C288=$C290, V290&lt;&gt;""), V290, IF(AND($C288=$C291, V291&lt;&gt;""), V291, IF(AND($C288=$C292, V292&lt;&gt;""), V292, "")))))</f>
        <v/>
      </c>
      <c r="W288" s="90" t="str">
        <f>IF(TMInput!V288&lt;&gt;"", TMInput!V288, IF(AND($C288=$C289, W289&lt;&gt;""), W289, IF(AND($C288=$C290, W290&lt;&gt;""), W290, IF(AND($C288=$C291, W291&lt;&gt;""), W291, IF(AND($C288=$C292, W292&lt;&gt;""), W292, "")))))</f>
        <v/>
      </c>
      <c r="X288" s="90" t="str">
        <f>IF(TMInput!W288&lt;&gt;"", TMInput!W288, IF(AND($C288=$C289, X289&lt;&gt;""), X289, IF(AND($C288=$C290, X290&lt;&gt;""), X290, IF(AND($C288=$C291, X291&lt;&gt;""), X291, IF(AND($C288=$C292, X292&lt;&gt;""), X292, "")))))</f>
        <v/>
      </c>
      <c r="Y288" s="90" t="str">
        <f>IF(TMInput!X288&lt;&gt;"", TMInput!X288, IF(AND($C288=$C289, Y289&lt;&gt;""), Y289, IF(AND($C288=$C290, Y290&lt;&gt;""), Y290, IF(AND($C288=$C291, Y291&lt;&gt;""), Y291, IF(AND($C288=$C292, Y292&lt;&gt;""), Y292, "")))))</f>
        <v/>
      </c>
      <c r="Z288" s="90" t="str">
        <f>IF(TMInput!Y288&lt;&gt;"", TMInput!Y288, IF(AND($C288=$C289, Z289&lt;&gt;""), Z289, IF(AND($C288=$C290, Z290&lt;&gt;""), Z290, IF(AND($C288=$C291, Z291&lt;&gt;""), Z291, IF(AND($C288=$C292, Z292&lt;&gt;""), Z292, "")))))</f>
        <v>tedm:MG-langString-hasConfidentialityJustification--NonPublishedInformation-ND-GroupMaximalValueIdentifierUnpublish</v>
      </c>
      <c r="AA288" s="90" t="str">
        <f>IF(TMInput!Z288&lt;&gt;"", TMInput!Z288, IF(AND($C288=$C289, AA289&lt;&gt;""), AA289, IF(AND($C288=$C290, AA290&lt;&gt;""), AA290, IF(AND($C288=$C291, AA291&lt;&gt;""), AA291, IF(AND($C288=$C292, AA292&lt;&gt;""), AA292, "")))))</f>
        <v/>
      </c>
      <c r="AB288" s="90" t="str">
        <f>IF(TMInput!AA288&lt;&gt;"", TMInput!AA288, IF(AND($C288=$C289, AB289&lt;&gt;""), AB289, IF(AND($C288=$C290, AB290&lt;&gt;""), AB290, IF(AND($C288=$C291, AB291&lt;&gt;""), AB291, IF(AND($C288=$C292, AB292&lt;&gt;""), AB292, "")))))</f>
        <v/>
      </c>
      <c r="AC288" s="90" t="str">
        <f>IF(TMInput!AB288&lt;&gt;"", TMInput!AB288, IF(AND($C288=$C289, AC289&lt;&gt;""), AC289, IF(AND($C288=$C290, AC290&lt;&gt;""), AC290, IF(AND($C288=$C291, AC291&lt;&gt;""), AC291, IF(AND($C288=$C292, AC292&lt;&gt;""), AC292, "")))))</f>
        <v/>
      </c>
      <c r="AD288" s="90" t="str">
        <f>IF(TMInput!AC288&lt;&gt;"", TMInput!AC288, IF(AND($C288=$C289, AD289&lt;&gt;""), AD289, IF(AND($C288=$C290, AD290&lt;&gt;""), AD290, IF(AND($C288=$C291, AD291&lt;&gt;""), AD291, IF(AND($C288=$C292, AD292&lt;&gt;""), AD292, "")))))</f>
        <v/>
      </c>
      <c r="AE288" s="90" t="str">
        <f>IF(TMInput!AD288&lt;&gt;"", TMInput!AD288, IF(AND($C288=$C289, AE289&lt;&gt;""), AE289, IF(AND($C288=$C290, AE290&lt;&gt;""), AE290, IF(AND($C288=$C291, AE291&lt;&gt;""), AE291, IF(AND($C288=$C292, AE292&lt;&gt;""), AE292, "")))))</f>
        <v/>
      </c>
    </row>
    <row r="289">
      <c r="A289" s="85" t="b">
        <f t="shared" si="1"/>
        <v>1</v>
      </c>
      <c r="B289" s="90" t="str">
        <f>IF(AND(TMInput!A289="",$C289&lt;&gt;""),B288,TMInput!A289)</f>
        <v>ND-GroupMaximumValueUnpublish.rml.ttl</v>
      </c>
      <c r="C289" s="90" t="str">
        <f>TMInput!B289</f>
        <v>tedm:MG-NonPublishedInformation-ND-GroupMaximumValueUnpublish</v>
      </c>
      <c r="D289" s="85" t="str">
        <f>IF(TMInput!C289&lt;&gt;"", TMInput!C289, IF(AND($C289=$C290, D290&lt;&gt;""), D290, IF(AND($C289=$C291, D291&lt;&gt;""), D291, IF(AND($C289=$C292, D292&lt;&gt;""), D292, IF(AND($C289=$C293, D293&lt;&gt;""), D293, "")))))</f>
        <v>MG-NonPublishedInformation</v>
      </c>
      <c r="E289" s="90" t="str">
        <f>IF(TMInput!D289&lt;&gt;"",TMInput!D289,IF(AND($C289=$C290, E290&lt;&gt;""),E290, IF(AND($C289=$C291, E291&lt;&gt;""), E291,"")))</f>
        <v>ND-GroupMaximumValueUnpublish</v>
      </c>
      <c r="F289" s="90" t="str">
        <f>IF(TMInput!E289&lt;&gt;"",TMInput!E289,IF(AND($C289=$C290, F290&lt;&gt;""),F290, IF(AND($C289=$C291, F291&lt;&gt;""), F291,"")))</f>
        <v>/*/ext:UBLExtensions/ext:UBLExtension/ext:ExtensionContent/efext:EformsExtension/efac:NoticeResult/efac:GroupFramework/efac:FieldsPrivacy[efbc:FieldIdentifierCode/text()='gro-max-val']</v>
      </c>
      <c r="G289" s="85" t="str">
        <f>IF(TMInput!F289&lt;&gt;"",TMInput!F289,IF(AND($C289=$C290, G290&lt;&gt;""),G290, IF(AND($C289=$C291, G291&lt;&gt;""), G291,"")))</f>
        <v>efbc:FieldIdentifierCode/text()='gro-max-val'</v>
      </c>
      <c r="H289" s="87" t="str">
        <f>TMInput!G289</f>
        <v/>
      </c>
      <c r="I289" s="87" t="str">
        <f>TMInput!H289</f>
        <v/>
      </c>
      <c r="J289" s="90" t="str">
        <f>IF(TMInput!$A289="",J288,TMInput!I289)</f>
        <v/>
      </c>
      <c r="K289" s="85" t="str">
        <f>IF(TMInput!J289&lt;&gt;"",TMInput!J289,IF(AND($C289=$C290, K290&lt;&gt;""),K290, IF(AND($C289=$C291, K291&lt;&gt;""), K291,"")))</f>
        <v>MG-MonetaryValue-hasGroupFrameworkAgreementMaximumValue-LotGroupAwardInformation</v>
      </c>
      <c r="L289" s="85" t="str">
        <f>IF(TMInput!K289&lt;&gt;"",TMInput!K289,IF(AND($C289=$C290, L290&lt;&gt;""),L290, IF(AND($C289=$C291, L291&lt;&gt;""), L291,"")))</f>
        <v>ND-NoticeResultGroupFA</v>
      </c>
      <c r="M289" s="90" t="str">
        <f>IF(TMInput!L289&lt;&gt;"",TMInput!L289,IF(AND($C289=$C290, M290&lt;&gt;""),M290, IF(AND($C289=$C291, M291&lt;&gt;""), M291,"")))</f>
        <v>ND-GroupMaximumValueUnpublish (concernsMaskedObject)</v>
      </c>
      <c r="N289" s="90" t="str">
        <f>IF(TMInput!M289&lt;&gt;"",TMInput!M289,IF(AND($C289=$C290, N290&lt;&gt;""),N290, IF(AND($C289=$C291, N291&lt;&gt;""), N291,"")))</f>
        <v>Connection from NonPublishedInformation to MonetaryValue under MG-MonetaryValue-hasGroupFrameworkAgreementMaximumValue-LotGroupAwardInformation_ND-NoticeResultGroupFA</v>
      </c>
      <c r="O289" s="90" t="str">
        <f>IF(TMInput!N289&lt;&gt;"",TMInput!N289,IF(AND($C289=$C290, O290&lt;&gt;""),O290, IF(AND($C289=$C291, O291&lt;&gt;""), O291,"")))</f>
        <v>tedm:MG-MonetaryValue-hasGroupFrameworkAgreementMaximumValue-LotGroupAwardInformation_ND-NoticeResultGroupFA</v>
      </c>
      <c r="P289" s="85" t="str">
        <f>IF(TMInput!O289&lt;&gt;"",TMInput!O289,IF(AND($C289=$C290, P290&lt;&gt;""),P290, IF(AND($C289=$C291, P291&lt;&gt;""), P291,"")))</f>
        <v>efac:FieldsPrivacy</v>
      </c>
      <c r="Q289" s="90" t="str">
        <f>IF(TMInput!P289&lt;&gt;"",TMInput!P289,IF(AND($C289=$C290, Q290&lt;&gt;""),Q290, IF(AND($C289=$C291, Q291&lt;&gt;""), Q291,"")))</f>
        <v>..</v>
      </c>
      <c r="R289" s="90" t="str">
        <f>IF(TMInput!Q289&lt;&gt;"", TMInput!Q289, IF(AND(OR($C289&amp;$H289=$C290&amp;$H290, $C289&amp;$I289=$C290&amp;$I290), R290&lt;&gt;""), R290, IF(AND(OR($C289&amp;$H289=$C291&amp;$H291, $C289&amp;$I289=$C291&amp;$I291), R291&lt;&gt;""), R291, IF(AND(OR($C289&amp;$H289=$C292&amp;$H292, $C289&amp;$I289=$C292&amp;$I292), R292&lt;&gt;""), R292, IF(AND(OR($C289&amp;$H289=$C293&amp;$H293, $C289&amp;$I289=$C293&amp;$I293), R293&lt;&gt;""), R293, "")))))</f>
        <v>BT-195(BT-156)-NoticeResult</v>
      </c>
      <c r="S289" s="90" t="str">
        <f>IF(TMInput!R289&lt;&gt;"", TMInput!R289, IF(AND(OR($C289&amp;$H289=$C290&amp;$H290, $C289&amp;$I289=$C290&amp;$I290), S290&lt;&gt;""), S290, IF(AND(OR($C289&amp;$H289=$C291&amp;$H291, $C289&amp;$I289=$C291&amp;$I291), S291&lt;&gt;""), S291, IF(AND(OR($C289&amp;$H289=$C292&amp;$H292, $C289&amp;$I289=$C292&amp;$I292), S292&lt;&gt;""), S292, IF(AND(OR($C289&amp;$H289=$C293&amp;$H293, $C289&amp;$I289=$C293&amp;$I293), S293&lt;&gt;""), S293, "")))))</f>
        <v>The field BT-195(BT-156)-NoticeResult, Unpublished Identifier, specifies information to generate the URI of the masked property</v>
      </c>
      <c r="T289" s="90" t="str">
        <f>IF(TMInput!S289&lt;&gt;"", TMInput!S289, IF(AND(OR($C289&amp;$H289=$C290&amp;$H290, $C289&amp;$I289=$C290&amp;$I290), T290&lt;&gt;""), T290, IF(AND(OR($C289&amp;$H289=$C291&amp;$H291, $C289&amp;$I289=$C291&amp;$I291), T291&lt;&gt;""), T291, IF(AND(OR($C289&amp;$H289=$C292&amp;$H292, $C289&amp;$I289=$C292&amp;$I292), T292&lt;&gt;""), T292, IF(AND(OR($C289&amp;$H289=$C293&amp;$H293, $C289&amp;$I289=$C293&amp;$I293), T293&lt;&gt;""), T293, "")))))</f>
        <v>efbc:FieldIdentifierCode/text() = 'gro-max-val'</v>
      </c>
      <c r="U289" s="92" t="str">
        <f>IF(TMInput!T289&lt;&gt;"", TMInput!T289, IF(AND($C289=$C290, U290&lt;&gt;""), U290, IF(AND($C289=$C291, U291&lt;&gt;""), U291, IF(AND($C289=$C292, U292&lt;&gt;""), U292, IF(AND($C289=$C293, U293&lt;&gt;""), U293, "")))))</f>
        <v>http://data.europa.eu/a4g/ontology#hasAmountValue</v>
      </c>
      <c r="V289" s="90" t="str">
        <f>IF(TMInput!U289&lt;&gt;"", TMInput!U289, IF(AND($C289=$C290, V290&lt;&gt;""), V290, IF(AND($C289=$C291, V291&lt;&gt;""), V291, IF(AND($C289=$C292, V292&lt;&gt;""), V292, IF(AND($C289=$C293, V293&lt;&gt;""), V293, "")))))</f>
        <v>BT-197(BT-156)-NoticeResult</v>
      </c>
      <c r="W289" s="90" t="str">
        <f>IF(TMInput!V289&lt;&gt;"", TMInput!V289, IF(AND($C289=$C290, W290&lt;&gt;""), W290, IF(AND($C289=$C291, W291&lt;&gt;""), W291, IF(AND($C289=$C292, W292&lt;&gt;""), W292, IF(AND($C289=$C293, W293&lt;&gt;""), W293, "")))))</f>
        <v>In BT-197(BT-156)-NoticeResult, Unpublished Justification Code, we link to the at-voc:non-publication-justification controlled list</v>
      </c>
      <c r="X289" s="90" t="str">
        <f>IF(TMInput!W289&lt;&gt;"", TMInput!W289, IF(AND($C289=$C290, X290&lt;&gt;""), X290, IF(AND($C289=$C291, X291&lt;&gt;""), X291, IF(AND($C289=$C292, X292&lt;&gt;""), X292, IF(AND($C289=$C293, X293&lt;&gt;""), X293, "")))))</f>
        <v>BT-198(BT-156)-NoticeResult</v>
      </c>
      <c r="Y289" s="90" t="str">
        <f>IF(TMInput!X289&lt;&gt;"", TMInput!X289, IF(AND($C289=$C290, Y290&lt;&gt;""), Y290, IF(AND($C289=$C291, Y291&lt;&gt;""), Y291, IF(AND($C289=$C292, Y292&lt;&gt;""), Y292, IF(AND($C289=$C293, Y293&lt;&gt;""), Y293, "")))))</f>
        <v>Unpublished Accessibility Date (Unpublished Access Date below SDK 1.6)</v>
      </c>
      <c r="Z289" s="90" t="str">
        <f>IF(TMInput!Y289&lt;&gt;"", TMInput!Y289, IF(AND($C289=$C290, Z290&lt;&gt;""), Z290, IF(AND($C289=$C291, Z291&lt;&gt;""), Z291, IF(AND($C289=$C292, Z292&lt;&gt;""), Z292, IF(AND($C289=$C293, Z293&lt;&gt;""), Z293, "")))))</f>
        <v>tedm:MG-langString-hasConfidentialityJustification--NonPublishedInformation-ND-GroupMaximumValueUnpublish</v>
      </c>
      <c r="AA289" s="90" t="str">
        <f>IF(TMInput!Z289&lt;&gt;"", TMInput!Z289, IF(AND($C289=$C290, AA290&lt;&gt;""), AA290, IF(AND($C289=$C291, AA291&lt;&gt;""), AA291, IF(AND($C289=$C292, AA292&lt;&gt;""), AA292, IF(AND($C289=$C293, AA293&lt;&gt;""), AA293, "")))))</f>
        <v>/*/ext:UBLExtensions/ext:UBLExtension/ext:ExtensionContent/efext:EformsExtension/efac:NoticeResult/efac:GroupFramework/efac:FieldsPrivacy[efbc:FieldIdentifierCode/text()='gro-max-val']/efbc:ReasonDescription</v>
      </c>
      <c r="AB289" s="90" t="str">
        <f>IF(TMInput!AA289&lt;&gt;"", TMInput!AA289, IF(AND($C289=$C290, AB290&lt;&gt;""), AB290, IF(AND($C289=$C291, AB291&lt;&gt;""), AB291, IF(AND($C289=$C292, AB292&lt;&gt;""), AB292, IF(AND($C289=$C293, AB293&lt;&gt;""), AB293, "")))))</f>
        <v>BT-196(BT-156)-NoticeResult</v>
      </c>
      <c r="AC289" s="90" t="str">
        <f>IF(TMInput!AB289&lt;&gt;"", TMInput!AB289, IF(AND($C289=$C290, AC290&lt;&gt;""), AC290, IF(AND($C289=$C291, AC291&lt;&gt;""), AC291, IF(AND($C289=$C292, AC292&lt;&gt;""), AC292, IF(AND($C289=$C293, AC293&lt;&gt;""), AC293, "")))))</f>
        <v>Unpublished Justification Description of MG-NonPublishedInformation under ND-GroupMaximumValueUnpublish</v>
      </c>
      <c r="AD289" s="90" t="str">
        <f>IF(TMInput!AC289&lt;&gt;"", TMInput!AC289, IF(AND($C289=$C290, AD290&lt;&gt;""), AD290, IF(AND($C289=$C291, AD291&lt;&gt;""), AD291, IF(AND($C289=$C292, AD292&lt;&gt;""), AD292, IF(AND($C289=$C293, AD293&lt;&gt;""), AD293, "")))))</f>
        <v>BT-196(BT-156)-NoticeResult-Language</v>
      </c>
      <c r="AE289" s="90" t="str">
        <f>IF(TMInput!AD289&lt;&gt;"", TMInput!AD289, IF(AND($C289=$C290, AE290&lt;&gt;""), AE290, IF(AND($C289=$C291, AE291&lt;&gt;""), AE291, IF(AND($C289=$C292, AE292&lt;&gt;""), AE292, IF(AND($C289=$C293, AE293&lt;&gt;""), AE293, "")))))</f>
        <v>Language of Unpublished Justification Description of MG-NonPublishedInformation under ND-GroupMaximumValueUnpublish</v>
      </c>
    </row>
    <row r="290">
      <c r="A290" s="85" t="b">
        <f t="shared" si="1"/>
        <v>0</v>
      </c>
      <c r="B290" s="90" t="str">
        <f>IF(AND(TMInput!A290="",$C290&lt;&gt;""),B289,TMInput!A290)</f>
        <v>ND-GroupMaximumValueUnpublish.rml.ttl</v>
      </c>
      <c r="C290" s="90" t="str">
        <f>TMInput!B290</f>
        <v>tedm:MG-NonPublishedInformation-ND-GroupMaximumValueUnpublish</v>
      </c>
      <c r="D290" s="85" t="str">
        <f>IF(TMInput!C290&lt;&gt;"", TMInput!C290, IF(AND($C290=$C291, D291&lt;&gt;""), D291, IF(AND($C290=$C292, D292&lt;&gt;""), D292, IF(AND($C290=$C293, D293&lt;&gt;""), D293, IF(AND($C290=$C294, D294&lt;&gt;""), D294, "")))))</f>
        <v>MG-NonPublishedInformation</v>
      </c>
      <c r="E290" s="90" t="str">
        <f>IF(TMInput!D290&lt;&gt;"",TMInput!D290,IF(AND($C290=$C291, E291&lt;&gt;""),E291, IF(AND($C290=$C292, E292&lt;&gt;""), E292,"")))</f>
        <v/>
      </c>
      <c r="F290" s="90" t="str">
        <f>IF(TMInput!E290&lt;&gt;"",TMInput!E290,IF(AND($C290=$C291, F291&lt;&gt;""),F291, IF(AND($C290=$C292, F292&lt;&gt;""), F292,"")))</f>
        <v/>
      </c>
      <c r="G290" s="85" t="str">
        <f>IF(TMInput!F290&lt;&gt;"",TMInput!F290,IF(AND($C290=$C291, G291&lt;&gt;""),G291, IF(AND($C290=$C292, G292&lt;&gt;""), G292,"")))</f>
        <v/>
      </c>
      <c r="H290" s="87" t="str">
        <f>TMInput!G290</f>
        <v/>
      </c>
      <c r="I290" s="87" t="str">
        <f>TMInput!H290</f>
        <v/>
      </c>
      <c r="J290" s="90" t="str">
        <f>IF(TMInput!$A290="",J289,TMInput!I290)</f>
        <v/>
      </c>
      <c r="K290" s="85" t="str">
        <f>IF(TMInput!J290&lt;&gt;"",TMInput!J290,IF(AND($C290=$C291, K291&lt;&gt;""),K291, IF(AND($C290=$C292, K292&lt;&gt;""), K292,"")))</f>
        <v>MG-MonetaryValue-hasGroupFrameworkAgreementMaximumValue-LotGroupAwardInformation</v>
      </c>
      <c r="L290" s="85" t="str">
        <f>IF(TMInput!K290&lt;&gt;"",TMInput!K290,IF(AND($C290=$C291, L291&lt;&gt;""),L291, IF(AND($C290=$C292, L292&lt;&gt;""), L292,"")))</f>
        <v>ND-NoticeResultGroupFA</v>
      </c>
      <c r="M290" s="90" t="str">
        <f>IF(TMInput!L290&lt;&gt;"",TMInput!L290,IF(AND($C290=$C291, M291&lt;&gt;""),M291, IF(AND($C290=$C292, M292&lt;&gt;""), M292,"")))</f>
        <v>ND-GroupMaximumValueUnpublish (concernsMaskedObject)</v>
      </c>
      <c r="N290" s="90" t="str">
        <f>IF(TMInput!M290&lt;&gt;"",TMInput!M290,IF(AND($C290=$C291, N291&lt;&gt;""),N291, IF(AND($C290=$C292, N292&lt;&gt;""), N292,"")))</f>
        <v>Connection from NonPublishedInformation to MonetaryValue under MG-MonetaryValue-hasGroupFrameworkAgreementMaximumValue-LotGroupAwardInformation_ND-NoticeResultGroupFA</v>
      </c>
      <c r="O290" s="90" t="str">
        <f>IF(TMInput!N290&lt;&gt;"",TMInput!N290,IF(AND($C290=$C291, O291&lt;&gt;""),O291, IF(AND($C290=$C292, O292&lt;&gt;""), O292,"")))</f>
        <v>tedm:MG-MonetaryValue-hasGroupFrameworkAgreementMaximumValue-LotGroupAwardInformation_ND-NoticeResultGroupFA</v>
      </c>
      <c r="P290" s="85" t="str">
        <f>IF(TMInput!O290&lt;&gt;"",TMInput!O290,IF(AND($C290=$C291, P291&lt;&gt;""),P291, IF(AND($C290=$C292, P292&lt;&gt;""), P292,"")))</f>
        <v>efac:FieldsPrivacy</v>
      </c>
      <c r="Q290" s="90" t="str">
        <f>IF(TMInput!P290&lt;&gt;"",TMInput!P290,IF(AND($C290=$C291, Q291&lt;&gt;""),Q291, IF(AND($C290=$C292, Q292&lt;&gt;""), Q292,"")))</f>
        <v>..</v>
      </c>
      <c r="R290" s="90" t="str">
        <f>IF(TMInput!Q290&lt;&gt;"", TMInput!Q290, IF(AND(OR($C290&amp;$H290=$C291&amp;$H291, $C290&amp;$I290=$C291&amp;$I291), R291&lt;&gt;""), R291, IF(AND(OR($C290&amp;$H290=$C292&amp;$H292, $C290&amp;$I290=$C292&amp;$I292), R292&lt;&gt;""), R292, IF(AND(OR($C290&amp;$H290=$C293&amp;$H293, $C290&amp;$I290=$C293&amp;$I293), R293&lt;&gt;""), R293, IF(AND(OR($C290&amp;$H290=$C294&amp;$H294, $C290&amp;$I290=$C294&amp;$I294), R294&lt;&gt;""), R294, "")))))</f>
        <v>BT-195(BT-156)-NoticeResult</v>
      </c>
      <c r="S290" s="90" t="str">
        <f>IF(TMInput!R290&lt;&gt;"", TMInput!R290, IF(AND(OR($C290&amp;$H290=$C291&amp;$H291, $C290&amp;$I290=$C291&amp;$I291), S291&lt;&gt;""), S291, IF(AND(OR($C290&amp;$H290=$C292&amp;$H292, $C290&amp;$I290=$C292&amp;$I292), S292&lt;&gt;""), S292, IF(AND(OR($C290&amp;$H290=$C293&amp;$H293, $C290&amp;$I290=$C293&amp;$I293), S293&lt;&gt;""), S293, IF(AND(OR($C290&amp;$H290=$C294&amp;$H294, $C290&amp;$I290=$C294&amp;$I294), S294&lt;&gt;""), S294, "")))))</f>
        <v>The field BT-195(BT-156)-NoticeResult, Unpublished Identifier, specifies information to generate the URI of the masked property</v>
      </c>
      <c r="T290" s="90" t="str">
        <f>IF(TMInput!S290&lt;&gt;"", TMInput!S290, IF(AND(OR($C290&amp;$H290=$C291&amp;$H291, $C290&amp;$I290=$C291&amp;$I291), T291&lt;&gt;""), T291, IF(AND(OR($C290&amp;$H290=$C292&amp;$H292, $C290&amp;$I290=$C292&amp;$I292), T292&lt;&gt;""), T292, IF(AND(OR($C290&amp;$H290=$C293&amp;$H293, $C290&amp;$I290=$C293&amp;$I293), T293&lt;&gt;""), T293, IF(AND(OR($C290&amp;$H290=$C294&amp;$H294, $C290&amp;$I290=$C294&amp;$I294), T294&lt;&gt;""), T294, "")))))</f>
        <v>efbc:FieldIdentifierCode/text() = 'gro-max-val'</v>
      </c>
      <c r="U290" s="92" t="str">
        <f>IF(TMInput!T290&lt;&gt;"", TMInput!T290, IF(AND($C290=$C291, U291&lt;&gt;""), U291, IF(AND($C290=$C292, U292&lt;&gt;""), U292, IF(AND($C290=$C293, U293&lt;&gt;""), U293, IF(AND($C290=$C294, U294&lt;&gt;""), U294, "")))))</f>
        <v>http://data.europa.eu/a4g/ontology#hasAmountValue</v>
      </c>
      <c r="V290" s="90" t="str">
        <f>IF(TMInput!U290&lt;&gt;"", TMInput!U290, IF(AND($C290=$C291, V291&lt;&gt;""), V291, IF(AND($C290=$C292, V292&lt;&gt;""), V292, IF(AND($C290=$C293, V293&lt;&gt;""), V293, IF(AND($C290=$C294, V294&lt;&gt;""), V294, "")))))</f>
        <v>BT-197(BT-156)-NoticeResult</v>
      </c>
      <c r="W290" s="90" t="str">
        <f>IF(TMInput!V290&lt;&gt;"", TMInput!V290, IF(AND($C290=$C291, W291&lt;&gt;""), W291, IF(AND($C290=$C292, W292&lt;&gt;""), W292, IF(AND($C290=$C293, W293&lt;&gt;""), W293, IF(AND($C290=$C294, W294&lt;&gt;""), W294, "")))))</f>
        <v>In BT-197(BT-156)-NoticeResult, Unpublished Justification Code, we link to the at-voc:non-publication-justification controlled list</v>
      </c>
      <c r="X290" s="90" t="str">
        <f>IF(TMInput!W290&lt;&gt;"", TMInput!W290, IF(AND($C290=$C291, X291&lt;&gt;""), X291, IF(AND($C290=$C292, X292&lt;&gt;""), X292, IF(AND($C290=$C293, X293&lt;&gt;""), X293, IF(AND($C290=$C294, X294&lt;&gt;""), X294, "")))))</f>
        <v>BT-198(BT-156)-NoticeResult</v>
      </c>
      <c r="Y290" s="90" t="str">
        <f>IF(TMInput!X290&lt;&gt;"", TMInput!X290, IF(AND($C290=$C291, Y291&lt;&gt;""), Y291, IF(AND($C290=$C292, Y292&lt;&gt;""), Y292, IF(AND($C290=$C293, Y293&lt;&gt;""), Y293, IF(AND($C290=$C294, Y294&lt;&gt;""), Y294, "")))))</f>
        <v>Unpublished Accessibility Date (Unpublished Access Date below SDK 1.6)</v>
      </c>
      <c r="Z290" s="90" t="str">
        <f>IF(TMInput!Y290&lt;&gt;"", TMInput!Y290, IF(AND($C290=$C291, Z291&lt;&gt;""), Z291, IF(AND($C290=$C292, Z292&lt;&gt;""), Z292, IF(AND($C290=$C293, Z293&lt;&gt;""), Z293, IF(AND($C290=$C294, Z294&lt;&gt;""), Z294, "")))))</f>
        <v>tedm:MG-langString-hasConfidentialityJustification--NonPublishedInformation-ND-GroupMaximumValueUnpublish</v>
      </c>
      <c r="AA290" s="90" t="str">
        <f>IF(TMInput!Z290&lt;&gt;"", TMInput!Z290, IF(AND($C290=$C291, AA291&lt;&gt;""), AA291, IF(AND($C290=$C292, AA292&lt;&gt;""), AA292, IF(AND($C290=$C293, AA293&lt;&gt;""), AA293, IF(AND($C290=$C294, AA294&lt;&gt;""), AA294, "")))))</f>
        <v/>
      </c>
      <c r="AB290" s="90" t="str">
        <f>IF(TMInput!AA290&lt;&gt;"", TMInput!AA290, IF(AND($C290=$C291, AB291&lt;&gt;""), AB291, IF(AND($C290=$C292, AB292&lt;&gt;""), AB292, IF(AND($C290=$C293, AB293&lt;&gt;""), AB293, IF(AND($C290=$C294, AB294&lt;&gt;""), AB294, "")))))</f>
        <v>BT-196(BT-156)-NoticeResult</v>
      </c>
      <c r="AC290" s="90" t="str">
        <f>IF(TMInput!AB290&lt;&gt;"", TMInput!AB290, IF(AND($C290=$C291, AC291&lt;&gt;""), AC291, IF(AND($C290=$C292, AC292&lt;&gt;""), AC292, IF(AND($C290=$C293, AC293&lt;&gt;""), AC293, IF(AND($C290=$C294, AC294&lt;&gt;""), AC294, "")))))</f>
        <v>Unpublished Justification Description of MG-NonPublishedInformation under ND-GroupMaximumValueUnpublish</v>
      </c>
      <c r="AD290" s="90" t="str">
        <f>IF(TMInput!AC290&lt;&gt;"", TMInput!AC290, IF(AND($C290=$C291, AD291&lt;&gt;""), AD291, IF(AND($C290=$C292, AD292&lt;&gt;""), AD292, IF(AND($C290=$C293, AD293&lt;&gt;""), AD293, IF(AND($C290=$C294, AD294&lt;&gt;""), AD294, "")))))</f>
        <v>BT-196(BT-156)-NoticeResult-Language</v>
      </c>
      <c r="AE290" s="90" t="str">
        <f>IF(TMInput!AD290&lt;&gt;"", TMInput!AD290, IF(AND($C290=$C291, AE291&lt;&gt;""), AE291, IF(AND($C290=$C292, AE292&lt;&gt;""), AE292, IF(AND($C290=$C293, AE293&lt;&gt;""), AE293, IF(AND($C290=$C294, AE294&lt;&gt;""), AE294, "")))))</f>
        <v>Language of Unpublished Justification Description of MG-NonPublishedInformation under ND-GroupMaximumValueUnpublish</v>
      </c>
    </row>
    <row r="291">
      <c r="A291" s="85" t="b">
        <f t="shared" si="1"/>
        <v>0</v>
      </c>
      <c r="B291" s="90" t="str">
        <f>IF(AND(TMInput!A291="",$C291&lt;&gt;""),B290,TMInput!A291)</f>
        <v>ND-GroupMaximumValueUnpublish.rml.ttl</v>
      </c>
      <c r="C291" s="90" t="str">
        <f>TMInput!B291</f>
        <v>tedm:MG-NonPublishedInformation-ND-GroupMaximumValueUnpublish</v>
      </c>
      <c r="D291" s="85" t="str">
        <f>IF(TMInput!C291&lt;&gt;"", TMInput!C291, IF(AND($C291=$C292, D292&lt;&gt;""), D292, IF(AND($C291=$C293, D293&lt;&gt;""), D293, IF(AND($C291=$C294, D294&lt;&gt;""), D294, IF(AND($C291=$C295, D295&lt;&gt;""), D295, "")))))</f>
        <v>MG-NonPublishedInformation</v>
      </c>
      <c r="E291" s="90" t="str">
        <f>IF(TMInput!D291&lt;&gt;"",TMInput!D291,IF(AND($C291=$C292, E292&lt;&gt;""),E292, IF(AND($C291=$C293, E293&lt;&gt;""), E293,"")))</f>
        <v/>
      </c>
      <c r="F291" s="90" t="str">
        <f>IF(TMInput!E291&lt;&gt;"",TMInput!E291,IF(AND($C291=$C292, F292&lt;&gt;""),F292, IF(AND($C291=$C293, F293&lt;&gt;""), F293,"")))</f>
        <v/>
      </c>
      <c r="G291" s="85" t="str">
        <f>IF(TMInput!F291&lt;&gt;"",TMInput!F291,IF(AND($C291=$C292, G292&lt;&gt;""),G292, IF(AND($C291=$C293, G293&lt;&gt;""), G293,"")))</f>
        <v/>
      </c>
      <c r="H291" s="87" t="str">
        <f>TMInput!G291</f>
        <v/>
      </c>
      <c r="I291" s="87" t="str">
        <f>TMInput!H291</f>
        <v/>
      </c>
      <c r="J291" s="90" t="str">
        <f>IF(TMInput!$A291="",J290,TMInput!I291)</f>
        <v/>
      </c>
      <c r="K291" s="85" t="str">
        <f>IF(TMInput!J291&lt;&gt;"",TMInput!J291,IF(AND($C291=$C292, K292&lt;&gt;""),K292, IF(AND($C291=$C293, K293&lt;&gt;""), K293,"")))</f>
        <v>MG-MonetaryValue-hasGroupFrameworkAgreementMaximumValue-LotGroupAwardInformation</v>
      </c>
      <c r="L291" s="85" t="str">
        <f>IF(TMInput!K291&lt;&gt;"",TMInput!K291,IF(AND($C291=$C292, L292&lt;&gt;""),L292, IF(AND($C291=$C293, L293&lt;&gt;""), L293,"")))</f>
        <v>ND-NoticeResultGroupFA</v>
      </c>
      <c r="M291" s="90" t="str">
        <f>IF(TMInput!L291&lt;&gt;"",TMInput!L291,IF(AND($C291=$C292, M292&lt;&gt;""),M292, IF(AND($C291=$C293, M293&lt;&gt;""), M293,"")))</f>
        <v>ND-GroupMaximumValueUnpublish (concernsMaskedObject)</v>
      </c>
      <c r="N291" s="90" t="str">
        <f>IF(TMInput!M291&lt;&gt;"",TMInput!M291,IF(AND($C291=$C292, N292&lt;&gt;""),N292, IF(AND($C291=$C293, N293&lt;&gt;""), N293,"")))</f>
        <v>Connection from NonPublishedInformation to MonetaryValue under MG-MonetaryValue-hasGroupFrameworkAgreementMaximumValue-LotGroupAwardInformation_ND-NoticeResultGroupFA</v>
      </c>
      <c r="O291" s="90" t="str">
        <f>IF(TMInput!N291&lt;&gt;"",TMInput!N291,IF(AND($C291=$C292, O292&lt;&gt;""),O292, IF(AND($C291=$C293, O293&lt;&gt;""), O293,"")))</f>
        <v>tedm:MG-MonetaryValue-hasGroupFrameworkAgreementMaximumValue-LotGroupAwardInformation_ND-NoticeResultGroupFA</v>
      </c>
      <c r="P291" s="85" t="str">
        <f>IF(TMInput!O291&lt;&gt;"",TMInput!O291,IF(AND($C291=$C292, P292&lt;&gt;""),P292, IF(AND($C291=$C293, P293&lt;&gt;""), P293,"")))</f>
        <v>efac:FieldsPrivacy</v>
      </c>
      <c r="Q291" s="90" t="str">
        <f>IF(TMInput!P291&lt;&gt;"",TMInput!P291,IF(AND($C291=$C292, Q292&lt;&gt;""),Q292, IF(AND($C291=$C293, Q293&lt;&gt;""), Q293,"")))</f>
        <v>..</v>
      </c>
      <c r="R291" s="90" t="str">
        <f>IF(TMInput!Q291&lt;&gt;"", TMInput!Q291, IF(AND(OR($C291&amp;$H291=$C292&amp;$H292, $C291&amp;$I291=$C292&amp;$I292), R292&lt;&gt;""), R292, IF(AND(OR($C291&amp;$H291=$C293&amp;$H293, $C291&amp;$I291=$C293&amp;$I293), R293&lt;&gt;""), R293, IF(AND(OR($C291&amp;$H291=$C294&amp;$H294, $C291&amp;$I291=$C294&amp;$I294), R294&lt;&gt;""), R294, IF(AND(OR($C291&amp;$H291=$C295&amp;$H295, $C291&amp;$I291=$C295&amp;$I295), R295&lt;&gt;""), R295, "")))))</f>
        <v>BT-195(BT-156)-NoticeResult</v>
      </c>
      <c r="S291" s="90" t="str">
        <f>IF(TMInput!R291&lt;&gt;"", TMInput!R291, IF(AND(OR($C291&amp;$H291=$C292&amp;$H292, $C291&amp;$I291=$C292&amp;$I292), S292&lt;&gt;""), S292, IF(AND(OR($C291&amp;$H291=$C293&amp;$H293, $C291&amp;$I291=$C293&amp;$I293), S293&lt;&gt;""), S293, IF(AND(OR($C291&amp;$H291=$C294&amp;$H294, $C291&amp;$I291=$C294&amp;$I294), S294&lt;&gt;""), S294, IF(AND(OR($C291&amp;$H291=$C295&amp;$H295, $C291&amp;$I291=$C295&amp;$I295), S295&lt;&gt;""), S295, "")))))</f>
        <v>The field BT-195(BT-156)-NoticeResult, Unpublished Identifier, specifies information to generate the URI of the masked property</v>
      </c>
      <c r="T291" s="90" t="str">
        <f>IF(TMInput!S291&lt;&gt;"", TMInput!S291, IF(AND(OR($C291&amp;$H291=$C292&amp;$H292, $C291&amp;$I291=$C292&amp;$I292), T292&lt;&gt;""), T292, IF(AND(OR($C291&amp;$H291=$C293&amp;$H293, $C291&amp;$I291=$C293&amp;$I293), T293&lt;&gt;""), T293, IF(AND(OR($C291&amp;$H291=$C294&amp;$H294, $C291&amp;$I291=$C294&amp;$I294), T294&lt;&gt;""), T294, IF(AND(OR($C291&amp;$H291=$C295&amp;$H295, $C291&amp;$I291=$C295&amp;$I295), T295&lt;&gt;""), T295, "")))))</f>
        <v>efbc:FieldIdentifierCode/text() = 'gro-max-val'</v>
      </c>
      <c r="U291" s="92" t="str">
        <f>IF(TMInput!T291&lt;&gt;"", TMInput!T291, IF(AND($C291=$C292, U292&lt;&gt;""), U292, IF(AND($C291=$C293, U293&lt;&gt;""), U293, IF(AND($C291=$C294, U294&lt;&gt;""), U294, IF(AND($C291=$C295, U295&lt;&gt;""), U295, "")))))</f>
        <v>http://data.europa.eu/a4g/ontology#hasAmountValue</v>
      </c>
      <c r="V291" s="90" t="str">
        <f>IF(TMInput!U291&lt;&gt;"", TMInput!U291, IF(AND($C291=$C292, V292&lt;&gt;""), V292, IF(AND($C291=$C293, V293&lt;&gt;""), V293, IF(AND($C291=$C294, V294&lt;&gt;""), V294, IF(AND($C291=$C295, V295&lt;&gt;""), V295, "")))))</f>
        <v>BT-197(BT-156)-NoticeResult</v>
      </c>
      <c r="W291" s="90" t="str">
        <f>IF(TMInput!V291&lt;&gt;"", TMInput!V291, IF(AND($C291=$C292, W292&lt;&gt;""), W292, IF(AND($C291=$C293, W293&lt;&gt;""), W293, IF(AND($C291=$C294, W294&lt;&gt;""), W294, IF(AND($C291=$C295, W295&lt;&gt;""), W295, "")))))</f>
        <v>In BT-197(BT-156)-NoticeResult, Unpublished Justification Code, we link to the at-voc:non-publication-justification controlled list</v>
      </c>
      <c r="X291" s="90" t="str">
        <f>IF(TMInput!W291&lt;&gt;"", TMInput!W291, IF(AND($C291=$C292, X292&lt;&gt;""), X292, IF(AND($C291=$C293, X293&lt;&gt;""), X293, IF(AND($C291=$C294, X294&lt;&gt;""), X294, IF(AND($C291=$C295, X295&lt;&gt;""), X295, "")))))</f>
        <v>BT-198(BT-156)-NoticeResult</v>
      </c>
      <c r="Y291" s="90" t="str">
        <f>IF(TMInput!X291&lt;&gt;"", TMInput!X291, IF(AND($C291=$C292, Y292&lt;&gt;""), Y292, IF(AND($C291=$C293, Y293&lt;&gt;""), Y293, IF(AND($C291=$C294, Y294&lt;&gt;""), Y294, IF(AND($C291=$C295, Y295&lt;&gt;""), Y295, "")))))</f>
        <v>Unpublished Accessibility Date (Unpublished Access Date below SDK 1.6)</v>
      </c>
      <c r="Z291" s="90" t="str">
        <f>IF(TMInput!Y291&lt;&gt;"", TMInput!Y291, IF(AND($C291=$C292, Z292&lt;&gt;""), Z292, IF(AND($C291=$C293, Z293&lt;&gt;""), Z293, IF(AND($C291=$C294, Z294&lt;&gt;""), Z294, IF(AND($C291=$C295, Z295&lt;&gt;""), Z295, "")))))</f>
        <v>tedm:MG-langString-hasConfidentialityJustification--NonPublishedInformation-ND-GroupMaximumValueUnpublish</v>
      </c>
      <c r="AA291" s="90" t="str">
        <f>IF(TMInput!Z291&lt;&gt;"", TMInput!Z291, IF(AND($C291=$C292, AA292&lt;&gt;""), AA292, IF(AND($C291=$C293, AA293&lt;&gt;""), AA293, IF(AND($C291=$C294, AA294&lt;&gt;""), AA294, IF(AND($C291=$C295, AA295&lt;&gt;""), AA295, "")))))</f>
        <v/>
      </c>
      <c r="AB291" s="90" t="str">
        <f>IF(TMInput!AA291&lt;&gt;"", TMInput!AA291, IF(AND($C291=$C292, AB292&lt;&gt;""), AB292, IF(AND($C291=$C293, AB293&lt;&gt;""), AB293, IF(AND($C291=$C294, AB294&lt;&gt;""), AB294, IF(AND($C291=$C295, AB295&lt;&gt;""), AB295, "")))))</f>
        <v>BT-196(BT-156)-NoticeResult</v>
      </c>
      <c r="AC291" s="90" t="str">
        <f>IF(TMInput!AB291&lt;&gt;"", TMInput!AB291, IF(AND($C291=$C292, AC292&lt;&gt;""), AC292, IF(AND($C291=$C293, AC293&lt;&gt;""), AC293, IF(AND($C291=$C294, AC294&lt;&gt;""), AC294, IF(AND($C291=$C295, AC295&lt;&gt;""), AC295, "")))))</f>
        <v>Unpublished Justification Description of MG-NonPublishedInformation under ND-GroupMaximumValueUnpublish</v>
      </c>
      <c r="AD291" s="90" t="str">
        <f>IF(TMInput!AC291&lt;&gt;"", TMInput!AC291, IF(AND($C291=$C292, AD292&lt;&gt;""), AD292, IF(AND($C291=$C293, AD293&lt;&gt;""), AD293, IF(AND($C291=$C294, AD294&lt;&gt;""), AD294, IF(AND($C291=$C295, AD295&lt;&gt;""), AD295, "")))))</f>
        <v>BT-196(BT-156)-NoticeResult-Language</v>
      </c>
      <c r="AE291" s="90" t="str">
        <f>IF(TMInput!AD291&lt;&gt;"", TMInput!AD291, IF(AND($C291=$C292, AE292&lt;&gt;""), AE292, IF(AND($C291=$C293, AE293&lt;&gt;""), AE293, IF(AND($C291=$C294, AE294&lt;&gt;""), AE294, IF(AND($C291=$C295, AE295&lt;&gt;""), AE295, "")))))</f>
        <v>Language of Unpublished Justification Description of MG-NonPublishedInformation under ND-GroupMaximumValueUnpublish</v>
      </c>
    </row>
    <row r="292">
      <c r="A292" s="85" t="b">
        <f t="shared" si="1"/>
        <v>0</v>
      </c>
      <c r="B292" s="90" t="str">
        <f>IF(AND(TMInput!A292="",$C292&lt;&gt;""),B291,TMInput!A292)</f>
        <v>ND-GroupMaximumValueUnpublish.rml.ttl</v>
      </c>
      <c r="C292" s="90" t="str">
        <f>TMInput!B292</f>
        <v>tedm:MG-NonPublishedInformation-ND-GroupMaximumValueUnpublish</v>
      </c>
      <c r="D292" s="85" t="str">
        <f>IF(TMInput!C292&lt;&gt;"", TMInput!C292, IF(AND($C292=$C293, D293&lt;&gt;""), D293, IF(AND($C292=$C294, D294&lt;&gt;""), D294, IF(AND($C292=$C295, D295&lt;&gt;""), D295, IF(AND($C292=$C296, D296&lt;&gt;""), D296, "")))))</f>
        <v>MG-NonPublishedInformation</v>
      </c>
      <c r="E292" s="90" t="str">
        <f>IF(TMInput!D292&lt;&gt;"",TMInput!D292,IF(AND($C292=$C293, E293&lt;&gt;""),E293, IF(AND($C292=$C294, E294&lt;&gt;""), E294,"")))</f>
        <v/>
      </c>
      <c r="F292" s="90" t="str">
        <f>IF(TMInput!E292&lt;&gt;"",TMInput!E292,IF(AND($C292=$C293, F293&lt;&gt;""),F293, IF(AND($C292=$C294, F294&lt;&gt;""), F294,"")))</f>
        <v/>
      </c>
      <c r="G292" s="85" t="str">
        <f>IF(TMInput!F292&lt;&gt;"",TMInput!F292,IF(AND($C292=$C293, G293&lt;&gt;""),G293, IF(AND($C292=$C294, G294&lt;&gt;""), G294,"")))</f>
        <v/>
      </c>
      <c r="H292" s="87" t="str">
        <f>TMInput!G292</f>
        <v/>
      </c>
      <c r="I292" s="87" t="str">
        <f>TMInput!H292</f>
        <v/>
      </c>
      <c r="J292" s="90" t="str">
        <f>IF(TMInput!$A292="",J291,TMInput!I292)</f>
        <v/>
      </c>
      <c r="K292" s="85" t="str">
        <f>IF(TMInput!J292&lt;&gt;"",TMInput!J292,IF(AND($C292=$C293, K293&lt;&gt;""),K293, IF(AND($C292=$C294, K294&lt;&gt;""), K294,"")))</f>
        <v/>
      </c>
      <c r="L292" s="85" t="str">
        <f>IF(TMInput!K292&lt;&gt;"",TMInput!K292,IF(AND($C292=$C293, L293&lt;&gt;""),L293, IF(AND($C292=$C294, L294&lt;&gt;""), L294,"")))</f>
        <v/>
      </c>
      <c r="M292" s="90" t="str">
        <f>IF(TMInput!L292&lt;&gt;"",TMInput!L292,IF(AND($C292=$C293, M293&lt;&gt;""),M293, IF(AND($C292=$C294, M294&lt;&gt;""), M294,"")))</f>
        <v/>
      </c>
      <c r="N292" s="90" t="str">
        <f>IF(TMInput!M292&lt;&gt;"",TMInput!M292,IF(AND($C292=$C293, N293&lt;&gt;""),N293, IF(AND($C292=$C294, N294&lt;&gt;""), N294,"")))</f>
        <v/>
      </c>
      <c r="O292" s="90" t="str">
        <f>IF(TMInput!N292&lt;&gt;"",TMInput!N292,IF(AND($C292=$C293, O293&lt;&gt;""),O293, IF(AND($C292=$C294, O294&lt;&gt;""), O294,"")))</f>
        <v/>
      </c>
      <c r="P292" s="85" t="str">
        <f>IF(TMInput!O292&lt;&gt;"",TMInput!O292,IF(AND($C292=$C293, P293&lt;&gt;""),P293, IF(AND($C292=$C294, P294&lt;&gt;""), P294,"")))</f>
        <v/>
      </c>
      <c r="Q292" s="90" t="str">
        <f>IF(TMInput!P292&lt;&gt;"",TMInput!P292,IF(AND($C292=$C293, Q293&lt;&gt;""),Q293, IF(AND($C292=$C294, Q294&lt;&gt;""), Q294,"")))</f>
        <v/>
      </c>
      <c r="R292" s="90" t="str">
        <f>IF(TMInput!Q292&lt;&gt;"", TMInput!Q292, IF(AND(OR($C292&amp;$H292=$C293&amp;$H293, $C292&amp;$I292=$C293&amp;$I293), R293&lt;&gt;""), R293, IF(AND(OR($C292&amp;$H292=$C294&amp;$H294, $C292&amp;$I292=$C294&amp;$I294), R294&lt;&gt;""), R294, IF(AND(OR($C292&amp;$H292=$C295&amp;$H295, $C292&amp;$I292=$C295&amp;$I295), R295&lt;&gt;""), R295, IF(AND(OR($C292&amp;$H292=$C296&amp;$H296, $C292&amp;$I292=$C296&amp;$I296), R296&lt;&gt;""), R296, "")))))</f>
        <v>BT-195(BT-156)-NoticeResult</v>
      </c>
      <c r="S292" s="90" t="str">
        <f>IF(TMInput!R292&lt;&gt;"", TMInput!R292, IF(AND(OR($C292&amp;$H292=$C293&amp;$H293, $C292&amp;$I292=$C293&amp;$I293), S293&lt;&gt;""), S293, IF(AND(OR($C292&amp;$H292=$C294&amp;$H294, $C292&amp;$I292=$C294&amp;$I294), S294&lt;&gt;""), S294, IF(AND(OR($C292&amp;$H292=$C295&amp;$H295, $C292&amp;$I292=$C295&amp;$I295), S295&lt;&gt;""), S295, IF(AND(OR($C292&amp;$H292=$C296&amp;$H296, $C292&amp;$I292=$C296&amp;$I296), S296&lt;&gt;""), S296, "")))))</f>
        <v>The field BT-195(BT-156)-NoticeResult, Unpublished Identifier, specifies information to generate the URI of the masked property</v>
      </c>
      <c r="T292" s="90" t="str">
        <f>IF(TMInput!S292&lt;&gt;"", TMInput!S292, IF(AND(OR($C292&amp;$H292=$C293&amp;$H293, $C292&amp;$I292=$C293&amp;$I293), T293&lt;&gt;""), T293, IF(AND(OR($C292&amp;$H292=$C294&amp;$H294, $C292&amp;$I292=$C294&amp;$I294), T294&lt;&gt;""), T294, IF(AND(OR($C292&amp;$H292=$C295&amp;$H295, $C292&amp;$I292=$C295&amp;$I295), T295&lt;&gt;""), T295, IF(AND(OR($C292&amp;$H292=$C296&amp;$H296, $C292&amp;$I292=$C296&amp;$I296), T296&lt;&gt;""), T296, "")))))</f>
        <v>efbc:FieldIdentifierCode/text() = 'gro-max-val'</v>
      </c>
      <c r="U292" s="92" t="str">
        <f>IF(TMInput!T292&lt;&gt;"", TMInput!T292, IF(AND($C292=$C293, U293&lt;&gt;""), U293, IF(AND($C292=$C294, U294&lt;&gt;""), U294, IF(AND($C292=$C295, U295&lt;&gt;""), U295, IF(AND($C292=$C296, U296&lt;&gt;""), U296, "")))))</f>
        <v>http://data.europa.eu/a4g/ontology#hasAmountValue</v>
      </c>
      <c r="V292" s="90" t="str">
        <f>IF(TMInput!U292&lt;&gt;"", TMInput!U292, IF(AND($C292=$C293, V293&lt;&gt;""), V293, IF(AND($C292=$C294, V294&lt;&gt;""), V294, IF(AND($C292=$C295, V295&lt;&gt;""), V295, IF(AND($C292=$C296, V296&lt;&gt;""), V296, "")))))</f>
        <v>BT-197(BT-156)-NoticeResult</v>
      </c>
      <c r="W292" s="90" t="str">
        <f>IF(TMInput!V292&lt;&gt;"", TMInput!V292, IF(AND($C292=$C293, W293&lt;&gt;""), W293, IF(AND($C292=$C294, W294&lt;&gt;""), W294, IF(AND($C292=$C295, W295&lt;&gt;""), W295, IF(AND($C292=$C296, W296&lt;&gt;""), W296, "")))))</f>
        <v>In BT-197(BT-156)-NoticeResult, Unpublished Justification Code, we link to the at-voc:non-publication-justification controlled list</v>
      </c>
      <c r="X292" s="90" t="str">
        <f>IF(TMInput!W292&lt;&gt;"", TMInput!W292, IF(AND($C292=$C293, X293&lt;&gt;""), X293, IF(AND($C292=$C294, X294&lt;&gt;""), X294, IF(AND($C292=$C295, X295&lt;&gt;""), X295, IF(AND($C292=$C296, X296&lt;&gt;""), X296, "")))))</f>
        <v>BT-198(BT-156)-NoticeResult</v>
      </c>
      <c r="Y292" s="90" t="str">
        <f>IF(TMInput!X292&lt;&gt;"", TMInput!X292, IF(AND($C292=$C293, Y293&lt;&gt;""), Y293, IF(AND($C292=$C294, Y294&lt;&gt;""), Y294, IF(AND($C292=$C295, Y295&lt;&gt;""), Y295, IF(AND($C292=$C296, Y296&lt;&gt;""), Y296, "")))))</f>
        <v>Unpublished Accessibility Date (Unpublished Access Date below SDK 1.6)</v>
      </c>
      <c r="Z292" s="90" t="str">
        <f>IF(TMInput!Y292&lt;&gt;"", TMInput!Y292, IF(AND($C292=$C293, Z293&lt;&gt;""), Z293, IF(AND($C292=$C294, Z294&lt;&gt;""), Z294, IF(AND($C292=$C295, Z295&lt;&gt;""), Z295, IF(AND($C292=$C296, Z296&lt;&gt;""), Z296, "")))))</f>
        <v>tedm:MG-langString-hasConfidentialityJustification--NonPublishedInformation-ND-GroupMaximumValueUnpublish</v>
      </c>
      <c r="AA292" s="90" t="str">
        <f>IF(TMInput!Z292&lt;&gt;"", TMInput!Z292, IF(AND($C292=$C293, AA293&lt;&gt;""), AA293, IF(AND($C292=$C294, AA294&lt;&gt;""), AA294, IF(AND($C292=$C295, AA295&lt;&gt;""), AA295, IF(AND($C292=$C296, AA296&lt;&gt;""), AA296, "")))))</f>
        <v/>
      </c>
      <c r="AB292" s="90" t="str">
        <f>IF(TMInput!AA292&lt;&gt;"", TMInput!AA292, IF(AND($C292=$C293, AB293&lt;&gt;""), AB293, IF(AND($C292=$C294, AB294&lt;&gt;""), AB294, IF(AND($C292=$C295, AB295&lt;&gt;""), AB295, IF(AND($C292=$C296, AB296&lt;&gt;""), AB296, "")))))</f>
        <v>BT-196(BT-156)-NoticeResult</v>
      </c>
      <c r="AC292" s="90" t="str">
        <f>IF(TMInput!AB292&lt;&gt;"", TMInput!AB292, IF(AND($C292=$C293, AC293&lt;&gt;""), AC293, IF(AND($C292=$C294, AC294&lt;&gt;""), AC294, IF(AND($C292=$C295, AC295&lt;&gt;""), AC295, IF(AND($C292=$C296, AC296&lt;&gt;""), AC296, "")))))</f>
        <v>Unpublished Justification Description of MG-NonPublishedInformation under ND-GroupMaximumValueUnpublish</v>
      </c>
      <c r="AD292" s="90" t="str">
        <f>IF(TMInput!AC292&lt;&gt;"", TMInput!AC292, IF(AND($C292=$C293, AD293&lt;&gt;""), AD293, IF(AND($C292=$C294, AD294&lt;&gt;""), AD294, IF(AND($C292=$C295, AD295&lt;&gt;""), AD295, IF(AND($C292=$C296, AD296&lt;&gt;""), AD296, "")))))</f>
        <v>BT-196(BT-156)-NoticeResult-Language</v>
      </c>
      <c r="AE292" s="90" t="str">
        <f>IF(TMInput!AD292&lt;&gt;"", TMInput!AD292, IF(AND($C292=$C293, AE293&lt;&gt;""), AE293, IF(AND($C292=$C294, AE294&lt;&gt;""), AE294, IF(AND($C292=$C295, AE295&lt;&gt;""), AE295, IF(AND($C292=$C296, AE296&lt;&gt;""), AE296, "")))))</f>
        <v>Language of Unpublished Justification Description of MG-NonPublishedInformation under ND-GroupMaximumValueUnpublish</v>
      </c>
    </row>
    <row r="293">
      <c r="A293" s="85" t="b">
        <f t="shared" si="1"/>
        <v>0</v>
      </c>
      <c r="B293" s="90" t="str">
        <f>IF(AND(TMInput!A293="",$C293&lt;&gt;""),B292,TMInput!A293)</f>
        <v>ND-GroupMaximumValueUnpublish.rml.ttl</v>
      </c>
      <c r="C293" s="90" t="str">
        <f>TMInput!B293</f>
        <v>tedm:MG-NonPublishedInformation-ND-GroupMaximumValueUnpublish</v>
      </c>
      <c r="D293" s="85" t="str">
        <f>IF(TMInput!C293&lt;&gt;"", TMInput!C293, IF(AND($C293=$C294, D294&lt;&gt;""), D294, IF(AND($C293=$C295, D295&lt;&gt;""), D295, IF(AND($C293=$C296, D296&lt;&gt;""), D296, IF(AND($C293=$C297, D297&lt;&gt;""), D297, "")))))</f>
        <v/>
      </c>
      <c r="E293" s="90" t="str">
        <f>IF(TMInput!D293&lt;&gt;"",TMInput!D293,IF(AND($C293=$C294, E294&lt;&gt;""),E294, IF(AND($C293=$C295, E295&lt;&gt;""), E295,"")))</f>
        <v/>
      </c>
      <c r="F293" s="90" t="str">
        <f>IF(TMInput!E293&lt;&gt;"",TMInput!E293,IF(AND($C293=$C294, F294&lt;&gt;""),F294, IF(AND($C293=$C295, F295&lt;&gt;""), F295,"")))</f>
        <v/>
      </c>
      <c r="G293" s="85" t="str">
        <f>IF(TMInput!F293&lt;&gt;"",TMInput!F293,IF(AND($C293=$C294, G294&lt;&gt;""),G294, IF(AND($C293=$C295, G295&lt;&gt;""), G295,"")))</f>
        <v/>
      </c>
      <c r="H293" s="87" t="str">
        <f>TMInput!G293</f>
        <v/>
      </c>
      <c r="I293" s="87" t="str">
        <f>TMInput!H293</f>
        <v/>
      </c>
      <c r="J293" s="90" t="str">
        <f>IF(TMInput!$A293="",J292,TMInput!I293)</f>
        <v/>
      </c>
      <c r="K293" s="85" t="str">
        <f>IF(TMInput!J293&lt;&gt;"",TMInput!J293,IF(AND($C293=$C294, K294&lt;&gt;""),K294, IF(AND($C293=$C295, K295&lt;&gt;""), K295,"")))</f>
        <v/>
      </c>
      <c r="L293" s="85" t="str">
        <f>IF(TMInput!K293&lt;&gt;"",TMInput!K293,IF(AND($C293=$C294, L294&lt;&gt;""),L294, IF(AND($C293=$C295, L295&lt;&gt;""), L295,"")))</f>
        <v/>
      </c>
      <c r="M293" s="90" t="str">
        <f>IF(TMInput!L293&lt;&gt;"",TMInput!L293,IF(AND($C293=$C294, M294&lt;&gt;""),M294, IF(AND($C293=$C295, M295&lt;&gt;""), M295,"")))</f>
        <v/>
      </c>
      <c r="N293" s="90" t="str">
        <f>IF(TMInput!M293&lt;&gt;"",TMInput!M293,IF(AND($C293=$C294, N294&lt;&gt;""),N294, IF(AND($C293=$C295, N295&lt;&gt;""), N295,"")))</f>
        <v/>
      </c>
      <c r="O293" s="90" t="str">
        <f>IF(TMInput!N293&lt;&gt;"",TMInput!N293,IF(AND($C293=$C294, O294&lt;&gt;""),O294, IF(AND($C293=$C295, O295&lt;&gt;""), O295,"")))</f>
        <v/>
      </c>
      <c r="P293" s="85" t="str">
        <f>IF(TMInput!O293&lt;&gt;"",TMInput!O293,IF(AND($C293=$C294, P294&lt;&gt;""),P294, IF(AND($C293=$C295, P295&lt;&gt;""), P295,"")))</f>
        <v/>
      </c>
      <c r="Q293" s="90" t="str">
        <f>IF(TMInput!P293&lt;&gt;"",TMInput!P293,IF(AND($C293=$C294, Q294&lt;&gt;""),Q294, IF(AND($C293=$C295, Q295&lt;&gt;""), Q295,"")))</f>
        <v/>
      </c>
      <c r="R293" s="90" t="str">
        <f>IF(TMInput!Q293&lt;&gt;"", TMInput!Q293, IF(AND(OR($C293&amp;$H293=$C294&amp;$H294, $C293&amp;$I293=$C294&amp;$I294), R294&lt;&gt;""), R294, IF(AND(OR($C293&amp;$H293=$C295&amp;$H295, $C293&amp;$I293=$C295&amp;$I295), R295&lt;&gt;""), R295, IF(AND(OR($C293&amp;$H293=$C296&amp;$H296, $C293&amp;$I293=$C296&amp;$I296), R296&lt;&gt;""), R296, IF(AND(OR($C293&amp;$H293=$C297&amp;$H297, $C293&amp;$I293=$C297&amp;$I297), R297&lt;&gt;""), R297, "")))))</f>
        <v/>
      </c>
      <c r="S293" s="90" t="str">
        <f>IF(TMInput!R293&lt;&gt;"", TMInput!R293, IF(AND(OR($C293&amp;$H293=$C294&amp;$H294, $C293&amp;$I293=$C294&amp;$I294), S294&lt;&gt;""), S294, IF(AND(OR($C293&amp;$H293=$C295&amp;$H295, $C293&amp;$I293=$C295&amp;$I295), S295&lt;&gt;""), S295, IF(AND(OR($C293&amp;$H293=$C296&amp;$H296, $C293&amp;$I293=$C296&amp;$I296), S296&lt;&gt;""), S296, IF(AND(OR($C293&amp;$H293=$C297&amp;$H297, $C293&amp;$I293=$C297&amp;$I297), S297&lt;&gt;""), S297, "")))))</f>
        <v/>
      </c>
      <c r="T293" s="90" t="str">
        <f>IF(TMInput!S293&lt;&gt;"", TMInput!S293, IF(AND(OR($C293&amp;$H293=$C294&amp;$H294, $C293&amp;$I293=$C294&amp;$I294), T294&lt;&gt;""), T294, IF(AND(OR($C293&amp;$H293=$C295&amp;$H295, $C293&amp;$I293=$C295&amp;$I295), T295&lt;&gt;""), T295, IF(AND(OR($C293&amp;$H293=$C296&amp;$H296, $C293&amp;$I293=$C296&amp;$I296), T296&lt;&gt;""), T296, IF(AND(OR($C293&amp;$H293=$C297&amp;$H297, $C293&amp;$I293=$C297&amp;$I297), T297&lt;&gt;""), T297, "")))))</f>
        <v/>
      </c>
      <c r="U293" s="90" t="str">
        <f>IF(TMInput!T293&lt;&gt;"", TMInput!T293, IF(AND($C293=$C294, U294&lt;&gt;""), U294, IF(AND($C293=$C295, U295&lt;&gt;""), U295, IF(AND($C293=$C296, U296&lt;&gt;""), U296, IF(AND($C293=$C297, U297&lt;&gt;""), U297, "")))))</f>
        <v/>
      </c>
      <c r="V293" s="90" t="str">
        <f>IF(TMInput!U293&lt;&gt;"", TMInput!U293, IF(AND($C293=$C294, V294&lt;&gt;""), V294, IF(AND($C293=$C295, V295&lt;&gt;""), V295, IF(AND($C293=$C296, V296&lt;&gt;""), V296, IF(AND($C293=$C297, V297&lt;&gt;""), V297, "")))))</f>
        <v>BT-197(BT-156)-NoticeResult</v>
      </c>
      <c r="W293" s="90" t="str">
        <f>IF(TMInput!V293&lt;&gt;"", TMInput!V293, IF(AND($C293=$C294, W294&lt;&gt;""), W294, IF(AND($C293=$C295, W295&lt;&gt;""), W295, IF(AND($C293=$C296, W296&lt;&gt;""), W296, IF(AND($C293=$C297, W297&lt;&gt;""), W297, "")))))</f>
        <v>In BT-197(BT-156)-NoticeResult, Unpublished Justification Code, we link to the at-voc:non-publication-justification controlled list</v>
      </c>
      <c r="X293" s="90" t="str">
        <f>IF(TMInput!W293&lt;&gt;"", TMInput!W293, IF(AND($C293=$C294, X294&lt;&gt;""), X294, IF(AND($C293=$C295, X295&lt;&gt;""), X295, IF(AND($C293=$C296, X296&lt;&gt;""), X296, IF(AND($C293=$C297, X297&lt;&gt;""), X297, "")))))</f>
        <v>BT-198(BT-156)-NoticeResult</v>
      </c>
      <c r="Y293" s="90" t="str">
        <f>IF(TMInput!X293&lt;&gt;"", TMInput!X293, IF(AND($C293=$C294, Y294&lt;&gt;""), Y294, IF(AND($C293=$C295, Y295&lt;&gt;""), Y295, IF(AND($C293=$C296, Y296&lt;&gt;""), Y296, IF(AND($C293=$C297, Y297&lt;&gt;""), Y297, "")))))</f>
        <v>Unpublished Accessibility Date (Unpublished Access Date below SDK 1.6)</v>
      </c>
      <c r="Z293" s="90" t="str">
        <f>IF(TMInput!Y293&lt;&gt;"", TMInput!Y293, IF(AND($C293=$C294, Z294&lt;&gt;""), Z294, IF(AND($C293=$C295, Z295&lt;&gt;""), Z295, IF(AND($C293=$C296, Z296&lt;&gt;""), Z296, IF(AND($C293=$C297, Z297&lt;&gt;""), Z297, "")))))</f>
        <v>tedm:MG-langString-hasConfidentialityJustification--NonPublishedInformation-ND-GroupMaximumValueUnpublish</v>
      </c>
      <c r="AA293" s="90" t="str">
        <f>IF(TMInput!Z293&lt;&gt;"", TMInput!Z293, IF(AND($C293=$C294, AA294&lt;&gt;""), AA294, IF(AND($C293=$C295, AA295&lt;&gt;""), AA295, IF(AND($C293=$C296, AA296&lt;&gt;""), AA296, IF(AND($C293=$C297, AA297&lt;&gt;""), AA297, "")))))</f>
        <v/>
      </c>
      <c r="AB293" s="90" t="str">
        <f>IF(TMInput!AA293&lt;&gt;"", TMInput!AA293, IF(AND($C293=$C294, AB294&lt;&gt;""), AB294, IF(AND($C293=$C295, AB295&lt;&gt;""), AB295, IF(AND($C293=$C296, AB296&lt;&gt;""), AB296, IF(AND($C293=$C297, AB297&lt;&gt;""), AB297, "")))))</f>
        <v>BT-196(BT-156)-NoticeResult</v>
      </c>
      <c r="AC293" s="90" t="str">
        <f>IF(TMInput!AB293&lt;&gt;"", TMInput!AB293, IF(AND($C293=$C294, AC294&lt;&gt;""), AC294, IF(AND($C293=$C295, AC295&lt;&gt;""), AC295, IF(AND($C293=$C296, AC296&lt;&gt;""), AC296, IF(AND($C293=$C297, AC297&lt;&gt;""), AC297, "")))))</f>
        <v>Unpublished Justification Description of MG-NonPublishedInformation under ND-GroupMaximumValueUnpublish</v>
      </c>
      <c r="AD293" s="90" t="str">
        <f>IF(TMInput!AC293&lt;&gt;"", TMInput!AC293, IF(AND($C293=$C294, AD294&lt;&gt;""), AD294, IF(AND($C293=$C295, AD295&lt;&gt;""), AD295, IF(AND($C293=$C296, AD296&lt;&gt;""), AD296, IF(AND($C293=$C297, AD297&lt;&gt;""), AD297, "")))))</f>
        <v>BT-196(BT-156)-NoticeResult-Language</v>
      </c>
      <c r="AE293" s="90" t="str">
        <f>IF(TMInput!AD293&lt;&gt;"", TMInput!AD293, IF(AND($C293=$C294, AE294&lt;&gt;""), AE294, IF(AND($C293=$C295, AE295&lt;&gt;""), AE295, IF(AND($C293=$C296, AE296&lt;&gt;""), AE296, IF(AND($C293=$C297, AE297&lt;&gt;""), AE297, "")))))</f>
        <v>Language of Unpublished Justification Description of MG-NonPublishedInformation under ND-GroupMaximumValueUnpublish</v>
      </c>
    </row>
    <row r="294">
      <c r="A294" s="85" t="b">
        <f t="shared" si="1"/>
        <v>0</v>
      </c>
      <c r="B294" s="90" t="str">
        <f>IF(AND(TMInput!A294="",$C294&lt;&gt;""),B293,TMInput!A294)</f>
        <v>ND-GroupMaximumValueUnpublish.rml.ttl</v>
      </c>
      <c r="C294" s="90" t="str">
        <f>TMInput!B294</f>
        <v>tedm:MG-NonPublishedInformation-ND-GroupMaximumValueUnpublish</v>
      </c>
      <c r="D294" s="85" t="str">
        <f>IF(TMInput!C294&lt;&gt;"", TMInput!C294, IF(AND($C294=$C295, D295&lt;&gt;""), D295, IF(AND($C294=$C296, D296&lt;&gt;""), D296, IF(AND($C294=$C297, D297&lt;&gt;""), D297, IF(AND($C294=$C298, D298&lt;&gt;""), D298, "")))))</f>
        <v/>
      </c>
      <c r="E294" s="90" t="str">
        <f>IF(TMInput!D294&lt;&gt;"",TMInput!D294,IF(AND($C294=$C295, E295&lt;&gt;""),E295, IF(AND($C294=$C296, E296&lt;&gt;""), E296,"")))</f>
        <v/>
      </c>
      <c r="F294" s="90" t="str">
        <f>IF(TMInput!E294&lt;&gt;"",TMInput!E294,IF(AND($C294=$C295, F295&lt;&gt;""),F295, IF(AND($C294=$C296, F296&lt;&gt;""), F296,"")))</f>
        <v/>
      </c>
      <c r="G294" s="85" t="str">
        <f>IF(TMInput!F294&lt;&gt;"",TMInput!F294,IF(AND($C294=$C295, G295&lt;&gt;""),G295, IF(AND($C294=$C296, G296&lt;&gt;""), G296,"")))</f>
        <v/>
      </c>
      <c r="H294" s="87" t="str">
        <f>TMInput!G294</f>
        <v/>
      </c>
      <c r="I294" s="87" t="str">
        <f>TMInput!H294</f>
        <v/>
      </c>
      <c r="J294" s="90" t="str">
        <f>IF(TMInput!$A294="",J293,TMInput!I294)</f>
        <v/>
      </c>
      <c r="K294" s="85" t="str">
        <f>IF(TMInput!J294&lt;&gt;"",TMInput!J294,IF(AND($C294=$C295, K295&lt;&gt;""),K295, IF(AND($C294=$C296, K296&lt;&gt;""), K296,"")))</f>
        <v/>
      </c>
      <c r="L294" s="85" t="str">
        <f>IF(TMInput!K294&lt;&gt;"",TMInput!K294,IF(AND($C294=$C295, L295&lt;&gt;""),L295, IF(AND($C294=$C296, L296&lt;&gt;""), L296,"")))</f>
        <v/>
      </c>
      <c r="M294" s="90" t="str">
        <f>IF(TMInput!L294&lt;&gt;"",TMInput!L294,IF(AND($C294=$C295, M295&lt;&gt;""),M295, IF(AND($C294=$C296, M296&lt;&gt;""), M296,"")))</f>
        <v/>
      </c>
      <c r="N294" s="90" t="str">
        <f>IF(TMInput!M294&lt;&gt;"",TMInput!M294,IF(AND($C294=$C295, N295&lt;&gt;""),N295, IF(AND($C294=$C296, N296&lt;&gt;""), N296,"")))</f>
        <v/>
      </c>
      <c r="O294" s="90" t="str">
        <f>IF(TMInput!N294&lt;&gt;"",TMInput!N294,IF(AND($C294=$C295, O295&lt;&gt;""),O295, IF(AND($C294=$C296, O296&lt;&gt;""), O296,"")))</f>
        <v/>
      </c>
      <c r="P294" s="85" t="str">
        <f>IF(TMInput!O294&lt;&gt;"",TMInput!O294,IF(AND($C294=$C295, P295&lt;&gt;""),P295, IF(AND($C294=$C296, P296&lt;&gt;""), P296,"")))</f>
        <v/>
      </c>
      <c r="Q294" s="90" t="str">
        <f>IF(TMInput!P294&lt;&gt;"",TMInput!P294,IF(AND($C294=$C295, Q295&lt;&gt;""),Q295, IF(AND($C294=$C296, Q296&lt;&gt;""), Q296,"")))</f>
        <v/>
      </c>
      <c r="R294" s="90" t="str">
        <f>IF(TMInput!Q294&lt;&gt;"", TMInput!Q294, IF(AND(OR($C294&amp;$H294=$C295&amp;$H295, $C294&amp;$I294=$C295&amp;$I295), R295&lt;&gt;""), R295, IF(AND(OR($C294&amp;$H294=$C296&amp;$H296, $C294&amp;$I294=$C296&amp;$I296), R296&lt;&gt;""), R296, IF(AND(OR($C294&amp;$H294=$C297&amp;$H297, $C294&amp;$I294=$C297&amp;$I297), R297&lt;&gt;""), R297, IF(AND(OR($C294&amp;$H294=$C298&amp;$H298, $C294&amp;$I294=$C298&amp;$I298), R298&lt;&gt;""), R298, "")))))</f>
        <v/>
      </c>
      <c r="S294" s="90" t="str">
        <f>IF(TMInput!R294&lt;&gt;"", TMInput!R294, IF(AND(OR($C294&amp;$H294=$C295&amp;$H295, $C294&amp;$I294=$C295&amp;$I295), S295&lt;&gt;""), S295, IF(AND(OR($C294&amp;$H294=$C296&amp;$H296, $C294&amp;$I294=$C296&amp;$I296), S296&lt;&gt;""), S296, IF(AND(OR($C294&amp;$H294=$C297&amp;$H297, $C294&amp;$I294=$C297&amp;$I297), S297&lt;&gt;""), S297, IF(AND(OR($C294&amp;$H294=$C298&amp;$H298, $C294&amp;$I294=$C298&amp;$I298), S298&lt;&gt;""), S298, "")))))</f>
        <v/>
      </c>
      <c r="T294" s="90" t="str">
        <f>IF(TMInput!S294&lt;&gt;"", TMInput!S294, IF(AND(OR($C294&amp;$H294=$C295&amp;$H295, $C294&amp;$I294=$C295&amp;$I295), T295&lt;&gt;""), T295, IF(AND(OR($C294&amp;$H294=$C296&amp;$H296, $C294&amp;$I294=$C296&amp;$I296), T296&lt;&gt;""), T296, IF(AND(OR($C294&amp;$H294=$C297&amp;$H297, $C294&amp;$I294=$C297&amp;$I297), T297&lt;&gt;""), T297, IF(AND(OR($C294&amp;$H294=$C298&amp;$H298, $C294&amp;$I294=$C298&amp;$I298), T298&lt;&gt;""), T298, "")))))</f>
        <v/>
      </c>
      <c r="U294" s="90" t="str">
        <f>IF(TMInput!T294&lt;&gt;"", TMInput!T294, IF(AND($C294=$C295, U295&lt;&gt;""), U295, IF(AND($C294=$C296, U296&lt;&gt;""), U296, IF(AND($C294=$C297, U297&lt;&gt;""), U297, IF(AND($C294=$C298, U298&lt;&gt;""), U298, "")))))</f>
        <v/>
      </c>
      <c r="V294" s="90" t="str">
        <f>IF(TMInput!U294&lt;&gt;"", TMInput!U294, IF(AND($C294=$C295, V295&lt;&gt;""), V295, IF(AND($C294=$C296, V296&lt;&gt;""), V296, IF(AND($C294=$C297, V297&lt;&gt;""), V297, IF(AND($C294=$C298, V298&lt;&gt;""), V298, "")))))</f>
        <v>BT-197(BT-156)-NoticeResult</v>
      </c>
      <c r="W294" s="90" t="str">
        <f>IF(TMInput!V294&lt;&gt;"", TMInput!V294, IF(AND($C294=$C295, W295&lt;&gt;""), W295, IF(AND($C294=$C296, W296&lt;&gt;""), W296, IF(AND($C294=$C297, W297&lt;&gt;""), W297, IF(AND($C294=$C298, W298&lt;&gt;""), W298, "")))))</f>
        <v>In BT-197(BT-156)-NoticeResult, Unpublished Justification Code, we link to the at-voc:non-publication-justification controlled list</v>
      </c>
      <c r="X294" s="90" t="str">
        <f>IF(TMInput!W294&lt;&gt;"", TMInput!W294, IF(AND($C294=$C295, X295&lt;&gt;""), X295, IF(AND($C294=$C296, X296&lt;&gt;""), X296, IF(AND($C294=$C297, X297&lt;&gt;""), X297, IF(AND($C294=$C298, X298&lt;&gt;""), X298, "")))))</f>
        <v>BT-198(BT-156)-NoticeResult</v>
      </c>
      <c r="Y294" s="90" t="str">
        <f>IF(TMInput!X294&lt;&gt;"", TMInput!X294, IF(AND($C294=$C295, Y295&lt;&gt;""), Y295, IF(AND($C294=$C296, Y296&lt;&gt;""), Y296, IF(AND($C294=$C297, Y297&lt;&gt;""), Y297, IF(AND($C294=$C298, Y298&lt;&gt;""), Y298, "")))))</f>
        <v>Unpublished Accessibility Date (Unpublished Access Date below SDK 1.6)</v>
      </c>
      <c r="Z294" s="90" t="str">
        <f>IF(TMInput!Y294&lt;&gt;"", TMInput!Y294, IF(AND($C294=$C295, Z295&lt;&gt;""), Z295, IF(AND($C294=$C296, Z296&lt;&gt;""), Z296, IF(AND($C294=$C297, Z297&lt;&gt;""), Z297, IF(AND($C294=$C298, Z298&lt;&gt;""), Z298, "")))))</f>
        <v>tedm:MG-langString-hasConfidentialityJustification--NonPublishedInformation-ND-GroupMaximumValueUnpublish</v>
      </c>
      <c r="AA294" s="90" t="str">
        <f>IF(TMInput!Z294&lt;&gt;"", TMInput!Z294, IF(AND($C294=$C295, AA295&lt;&gt;""), AA295, IF(AND($C294=$C296, AA296&lt;&gt;""), AA296, IF(AND($C294=$C297, AA297&lt;&gt;""), AA297, IF(AND($C294=$C298, AA298&lt;&gt;""), AA298, "")))))</f>
        <v/>
      </c>
      <c r="AB294" s="90" t="str">
        <f>IF(TMInput!AA294&lt;&gt;"", TMInput!AA294, IF(AND($C294=$C295, AB295&lt;&gt;""), AB295, IF(AND($C294=$C296, AB296&lt;&gt;""), AB296, IF(AND($C294=$C297, AB297&lt;&gt;""), AB297, IF(AND($C294=$C298, AB298&lt;&gt;""), AB298, "")))))</f>
        <v/>
      </c>
      <c r="AC294" s="90" t="str">
        <f>IF(TMInput!AB294&lt;&gt;"", TMInput!AB294, IF(AND($C294=$C295, AC295&lt;&gt;""), AC295, IF(AND($C294=$C296, AC296&lt;&gt;""), AC296, IF(AND($C294=$C297, AC297&lt;&gt;""), AC297, IF(AND($C294=$C298, AC298&lt;&gt;""), AC298, "")))))</f>
        <v/>
      </c>
      <c r="AD294" s="90" t="str">
        <f>IF(TMInput!AC294&lt;&gt;"", TMInput!AC294, IF(AND($C294=$C295, AD295&lt;&gt;""), AD295, IF(AND($C294=$C296, AD296&lt;&gt;""), AD296, IF(AND($C294=$C297, AD297&lt;&gt;""), AD297, IF(AND($C294=$C298, AD298&lt;&gt;""), AD298, "")))))</f>
        <v/>
      </c>
      <c r="AE294" s="90" t="str">
        <f>IF(TMInput!AD294&lt;&gt;"", TMInput!AD294, IF(AND($C294=$C295, AE295&lt;&gt;""), AE295, IF(AND($C294=$C296, AE296&lt;&gt;""), AE296, IF(AND($C294=$C297, AE297&lt;&gt;""), AE297, IF(AND($C294=$C298, AE298&lt;&gt;""), AE298, "")))))</f>
        <v/>
      </c>
    </row>
    <row r="295">
      <c r="A295" s="85" t="b">
        <f t="shared" si="1"/>
        <v>0</v>
      </c>
      <c r="B295" s="90" t="str">
        <f>IF(AND(TMInput!A295="",$C295&lt;&gt;""),B294,TMInput!A295)</f>
        <v>ND-GroupMaximumValueUnpublish.rml.ttl</v>
      </c>
      <c r="C295" s="90" t="str">
        <f>TMInput!B295</f>
        <v>tedm:MG-NonPublishedInformation-ND-GroupMaximumValueUnpublish</v>
      </c>
      <c r="D295" s="85" t="str">
        <f>IF(TMInput!C295&lt;&gt;"", TMInput!C295, IF(AND($C295=$C296, D296&lt;&gt;""), D296, IF(AND($C295=$C297, D297&lt;&gt;""), D297, IF(AND($C295=$C298, D298&lt;&gt;""), D298, IF(AND($C295=$C299, D299&lt;&gt;""), D299, "")))))</f>
        <v/>
      </c>
      <c r="E295" s="90" t="str">
        <f>IF(TMInput!D295&lt;&gt;"",TMInput!D295,IF(AND($C295=$C296, E296&lt;&gt;""),E296, IF(AND($C295=$C297, E297&lt;&gt;""), E297,"")))</f>
        <v/>
      </c>
      <c r="F295" s="90" t="str">
        <f>IF(TMInput!E295&lt;&gt;"",TMInput!E295,IF(AND($C295=$C296, F296&lt;&gt;""),F296, IF(AND($C295=$C297, F297&lt;&gt;""), F297,"")))</f>
        <v/>
      </c>
      <c r="G295" s="85" t="str">
        <f>IF(TMInput!F295&lt;&gt;"",TMInput!F295,IF(AND($C295=$C296, G296&lt;&gt;""),G296, IF(AND($C295=$C297, G297&lt;&gt;""), G297,"")))</f>
        <v/>
      </c>
      <c r="H295" s="87" t="str">
        <f>TMInput!G295</f>
        <v/>
      </c>
      <c r="I295" s="87" t="str">
        <f>TMInput!H295</f>
        <v>1.5</v>
      </c>
      <c r="J295" s="90" t="str">
        <f>IF(TMInput!$A295="",J294,TMInput!I295)</f>
        <v/>
      </c>
      <c r="K295" s="85" t="str">
        <f>IF(TMInput!J295&lt;&gt;"",TMInput!J295,IF(AND($C295=$C296, K296&lt;&gt;""),K296, IF(AND($C295=$C297, K297&lt;&gt;""), K297,"")))</f>
        <v/>
      </c>
      <c r="L295" s="85" t="str">
        <f>IF(TMInput!K295&lt;&gt;"",TMInput!K295,IF(AND($C295=$C296, L296&lt;&gt;""),L296, IF(AND($C295=$C297, L297&lt;&gt;""), L297,"")))</f>
        <v/>
      </c>
      <c r="M295" s="90" t="str">
        <f>IF(TMInput!L295&lt;&gt;"",TMInput!L295,IF(AND($C295=$C296, M296&lt;&gt;""),M296, IF(AND($C295=$C297, M297&lt;&gt;""), M297,"")))</f>
        <v/>
      </c>
      <c r="N295" s="90" t="str">
        <f>IF(TMInput!M295&lt;&gt;"",TMInput!M295,IF(AND($C295=$C296, N296&lt;&gt;""),N296, IF(AND($C295=$C297, N297&lt;&gt;""), N297,"")))</f>
        <v/>
      </c>
      <c r="O295" s="90" t="str">
        <f>IF(TMInput!N295&lt;&gt;"",TMInput!N295,IF(AND($C295=$C296, O296&lt;&gt;""),O296, IF(AND($C295=$C297, O297&lt;&gt;""), O297,"")))</f>
        <v/>
      </c>
      <c r="P295" s="85" t="str">
        <f>IF(TMInput!O295&lt;&gt;"",TMInput!O295,IF(AND($C295=$C296, P296&lt;&gt;""),P296, IF(AND($C295=$C297, P297&lt;&gt;""), P297,"")))</f>
        <v/>
      </c>
      <c r="Q295" s="90" t="str">
        <f>IF(TMInput!P295&lt;&gt;"",TMInput!P295,IF(AND($C295=$C296, Q296&lt;&gt;""),Q296, IF(AND($C295=$C297, Q297&lt;&gt;""), Q297,"")))</f>
        <v/>
      </c>
      <c r="R295" s="90" t="str">
        <f>IF(TMInput!Q295&lt;&gt;"", TMInput!Q295, IF(AND(OR($C295&amp;$H295=$C296&amp;$H296, $C295&amp;$I295=$C296&amp;$I296), R296&lt;&gt;""), R296, IF(AND(OR($C295&amp;$H295=$C297&amp;$H297, $C295&amp;$I295=$C297&amp;$I297), R297&lt;&gt;""), R297, IF(AND(OR($C295&amp;$H295=$C298&amp;$H298, $C295&amp;$I295=$C298&amp;$I298), R298&lt;&gt;""), R298, IF(AND(OR($C295&amp;$H295=$C299&amp;$H299, $C295&amp;$I295=$C299&amp;$I299), R299&lt;&gt;""), R299, "")))))</f>
        <v/>
      </c>
      <c r="S295" s="90" t="str">
        <f>IF(TMInput!R295&lt;&gt;"", TMInput!R295, IF(AND(OR($C295&amp;$H295=$C296&amp;$H296, $C295&amp;$I295=$C296&amp;$I296), S296&lt;&gt;""), S296, IF(AND(OR($C295&amp;$H295=$C297&amp;$H297, $C295&amp;$I295=$C297&amp;$I297), S297&lt;&gt;""), S297, IF(AND(OR($C295&amp;$H295=$C298&amp;$H298, $C295&amp;$I295=$C298&amp;$I298), S298&lt;&gt;""), S298, IF(AND(OR($C295&amp;$H295=$C299&amp;$H299, $C295&amp;$I295=$C299&amp;$I299), S299&lt;&gt;""), S299, "")))))</f>
        <v/>
      </c>
      <c r="T295" s="90" t="str">
        <f>IF(TMInput!S295&lt;&gt;"", TMInput!S295, IF(AND(OR($C295&amp;$H295=$C296&amp;$H296, $C295&amp;$I295=$C296&amp;$I296), T296&lt;&gt;""), T296, IF(AND(OR($C295&amp;$H295=$C297&amp;$H297, $C295&amp;$I295=$C297&amp;$I297), T297&lt;&gt;""), T297, IF(AND(OR($C295&amp;$H295=$C298&amp;$H298, $C295&amp;$I295=$C298&amp;$I298), T298&lt;&gt;""), T298, IF(AND(OR($C295&amp;$H295=$C299&amp;$H299, $C295&amp;$I295=$C299&amp;$I299), T299&lt;&gt;""), T299, "")))))</f>
        <v/>
      </c>
      <c r="U295" s="90" t="str">
        <f>IF(TMInput!T295&lt;&gt;"", TMInput!T295, IF(AND($C295=$C296, U296&lt;&gt;""), U296, IF(AND($C295=$C297, U297&lt;&gt;""), U297, IF(AND($C295=$C298, U298&lt;&gt;""), U298, IF(AND($C295=$C299, U299&lt;&gt;""), U299, "")))))</f>
        <v/>
      </c>
      <c r="V295" s="90" t="str">
        <f>IF(TMInput!U295&lt;&gt;"", TMInput!U295, IF(AND($C295=$C296, V296&lt;&gt;""), V296, IF(AND($C295=$C297, V297&lt;&gt;""), V297, IF(AND($C295=$C298, V298&lt;&gt;""), V298, IF(AND($C295=$C299, V299&lt;&gt;""), V299, "")))))</f>
        <v/>
      </c>
      <c r="W295" s="90" t="str">
        <f>IF(TMInput!V295&lt;&gt;"", TMInput!V295, IF(AND($C295=$C296, W296&lt;&gt;""), W296, IF(AND($C295=$C297, W297&lt;&gt;""), W297, IF(AND($C295=$C298, W298&lt;&gt;""), W298, IF(AND($C295=$C299, W299&lt;&gt;""), W299, "")))))</f>
        <v/>
      </c>
      <c r="X295" s="90" t="str">
        <f>IF(TMInput!W295&lt;&gt;"", TMInput!W295, IF(AND($C295=$C296, X296&lt;&gt;""), X296, IF(AND($C295=$C297, X297&lt;&gt;""), X297, IF(AND($C295=$C298, X298&lt;&gt;""), X298, IF(AND($C295=$C299, X299&lt;&gt;""), X299, "")))))</f>
        <v>BT-198(BT-156)-NoticeResult</v>
      </c>
      <c r="Y295" s="90" t="str">
        <f>IF(TMInput!X295&lt;&gt;"", TMInput!X295, IF(AND($C295=$C296, Y296&lt;&gt;""), Y296, IF(AND($C295=$C297, Y297&lt;&gt;""), Y297, IF(AND($C295=$C298, Y298&lt;&gt;""), Y298, IF(AND($C295=$C299, Y299&lt;&gt;""), Y299, "")))))</f>
        <v>Unpublished Accessibility Date (Unpublished Access Date below SDK 1.6)</v>
      </c>
      <c r="Z295" s="90" t="str">
        <f>IF(TMInput!Y295&lt;&gt;"", TMInput!Y295, IF(AND($C295=$C296, Z296&lt;&gt;""), Z296, IF(AND($C295=$C297, Z297&lt;&gt;""), Z297, IF(AND($C295=$C298, Z298&lt;&gt;""), Z298, IF(AND($C295=$C299, Z299&lt;&gt;""), Z299, "")))))</f>
        <v>tedm:MG-langString-hasConfidentialityJustification--NonPublishedInformation-ND-GroupMaximumValueUnpublish</v>
      </c>
      <c r="AA295" s="90" t="str">
        <f>IF(TMInput!Z295&lt;&gt;"", TMInput!Z295, IF(AND($C295=$C296, AA296&lt;&gt;""), AA296, IF(AND($C295=$C297, AA297&lt;&gt;""), AA297, IF(AND($C295=$C298, AA298&lt;&gt;""), AA298, IF(AND($C295=$C299, AA299&lt;&gt;""), AA299, "")))))</f>
        <v/>
      </c>
      <c r="AB295" s="90" t="str">
        <f>IF(TMInput!AA295&lt;&gt;"", TMInput!AA295, IF(AND($C295=$C296, AB296&lt;&gt;""), AB296, IF(AND($C295=$C297, AB297&lt;&gt;""), AB297, IF(AND($C295=$C298, AB298&lt;&gt;""), AB298, IF(AND($C295=$C299, AB299&lt;&gt;""), AB299, "")))))</f>
        <v/>
      </c>
      <c r="AC295" s="90" t="str">
        <f>IF(TMInput!AB295&lt;&gt;"", TMInput!AB295, IF(AND($C295=$C296, AC296&lt;&gt;""), AC296, IF(AND($C295=$C297, AC297&lt;&gt;""), AC297, IF(AND($C295=$C298, AC298&lt;&gt;""), AC298, IF(AND($C295=$C299, AC299&lt;&gt;""), AC299, "")))))</f>
        <v/>
      </c>
      <c r="AD295" s="90" t="str">
        <f>IF(TMInput!AC295&lt;&gt;"", TMInput!AC295, IF(AND($C295=$C296, AD296&lt;&gt;""), AD296, IF(AND($C295=$C297, AD297&lt;&gt;""), AD297, IF(AND($C295=$C298, AD298&lt;&gt;""), AD298, IF(AND($C295=$C299, AD299&lt;&gt;""), AD299, "")))))</f>
        <v/>
      </c>
      <c r="AE295" s="90" t="str">
        <f>IF(TMInput!AD295&lt;&gt;"", TMInput!AD295, IF(AND($C295=$C296, AE296&lt;&gt;""), AE296, IF(AND($C295=$C297, AE297&lt;&gt;""), AE297, IF(AND($C295=$C298, AE298&lt;&gt;""), AE298, IF(AND($C295=$C299, AE299&lt;&gt;""), AE299, "")))))</f>
        <v/>
      </c>
    </row>
    <row r="296">
      <c r="A296" s="85" t="b">
        <f t="shared" si="1"/>
        <v>0</v>
      </c>
      <c r="B296" s="90" t="str">
        <f>IF(AND(TMInput!A296="",$C296&lt;&gt;""),B295,TMInput!A296)</f>
        <v>ND-GroupMaximumValueUnpublish.rml.ttl</v>
      </c>
      <c r="C296" s="90" t="str">
        <f>TMInput!B296</f>
        <v>tedm:MG-NonPublishedInformation-ND-GroupMaximumValueUnpublish</v>
      </c>
      <c r="D296" s="85" t="str">
        <f>IF(TMInput!C296&lt;&gt;"", TMInput!C296, IF(AND($C296=$C297, D297&lt;&gt;""), D297, IF(AND($C296=$C298, D298&lt;&gt;""), D298, IF(AND($C296=$C299, D299&lt;&gt;""), D299, IF(AND($C296=$C300, D300&lt;&gt;""), D300, "")))))</f>
        <v/>
      </c>
      <c r="E296" s="90" t="str">
        <f>IF(TMInput!D296&lt;&gt;"",TMInput!D296,IF(AND($C296=$C297, E297&lt;&gt;""),E297, IF(AND($C296=$C298, E298&lt;&gt;""), E298,"")))</f>
        <v/>
      </c>
      <c r="F296" s="90" t="str">
        <f>IF(TMInput!E296&lt;&gt;"",TMInput!E296,IF(AND($C296=$C297, F297&lt;&gt;""),F297, IF(AND($C296=$C298, F298&lt;&gt;""), F298,"")))</f>
        <v/>
      </c>
      <c r="G296" s="85" t="str">
        <f>IF(TMInput!F296&lt;&gt;"",TMInput!F296,IF(AND($C296=$C297, G297&lt;&gt;""),G297, IF(AND($C296=$C298, G298&lt;&gt;""), G298,"")))</f>
        <v/>
      </c>
      <c r="H296" s="87" t="str">
        <f>TMInput!G296</f>
        <v>1.6</v>
      </c>
      <c r="I296" s="87" t="str">
        <f>TMInput!H296</f>
        <v/>
      </c>
      <c r="J296" s="90" t="str">
        <f>IF(TMInput!$A296="",J295,TMInput!I296)</f>
        <v/>
      </c>
      <c r="K296" s="85" t="str">
        <f>IF(TMInput!J296&lt;&gt;"",TMInput!J296,IF(AND($C296=$C297, K297&lt;&gt;""),K297, IF(AND($C296=$C298, K298&lt;&gt;""), K298,"")))</f>
        <v/>
      </c>
      <c r="L296" s="85" t="str">
        <f>IF(TMInput!K296&lt;&gt;"",TMInput!K296,IF(AND($C296=$C297, L297&lt;&gt;""),L297, IF(AND($C296=$C298, L298&lt;&gt;""), L298,"")))</f>
        <v/>
      </c>
      <c r="M296" s="90" t="str">
        <f>IF(TMInput!L296&lt;&gt;"",TMInput!L296,IF(AND($C296=$C297, M297&lt;&gt;""),M297, IF(AND($C296=$C298, M298&lt;&gt;""), M298,"")))</f>
        <v/>
      </c>
      <c r="N296" s="90" t="str">
        <f>IF(TMInput!M296&lt;&gt;"",TMInput!M296,IF(AND($C296=$C297, N297&lt;&gt;""),N297, IF(AND($C296=$C298, N298&lt;&gt;""), N298,"")))</f>
        <v/>
      </c>
      <c r="O296" s="90" t="str">
        <f>IF(TMInput!N296&lt;&gt;"",TMInput!N296,IF(AND($C296=$C297, O297&lt;&gt;""),O297, IF(AND($C296=$C298, O298&lt;&gt;""), O298,"")))</f>
        <v/>
      </c>
      <c r="P296" s="85" t="str">
        <f>IF(TMInput!O296&lt;&gt;"",TMInput!O296,IF(AND($C296=$C297, P297&lt;&gt;""),P297, IF(AND($C296=$C298, P298&lt;&gt;""), P298,"")))</f>
        <v/>
      </c>
      <c r="Q296" s="90" t="str">
        <f>IF(TMInput!P296&lt;&gt;"",TMInput!P296,IF(AND($C296=$C297, Q297&lt;&gt;""),Q297, IF(AND($C296=$C298, Q298&lt;&gt;""), Q298,"")))</f>
        <v/>
      </c>
      <c r="R296" s="90" t="str">
        <f>IF(TMInput!Q296&lt;&gt;"", TMInput!Q296, IF(AND(OR($C296&amp;$H296=$C297&amp;$H297, $C296&amp;$I296=$C297&amp;$I297), R297&lt;&gt;""), R297, IF(AND(OR($C296&amp;$H296=$C298&amp;$H298, $C296&amp;$I296=$C298&amp;$I298), R298&lt;&gt;""), R298, IF(AND(OR($C296&amp;$H296=$C299&amp;$H299, $C296&amp;$I296=$C299&amp;$I299), R299&lt;&gt;""), R299, IF(AND(OR($C296&amp;$H296=$C300&amp;$H300, $C296&amp;$I296=$C300&amp;$I300), R300&lt;&gt;""), R300, "")))))</f>
        <v/>
      </c>
      <c r="S296" s="90" t="str">
        <f>IF(TMInput!R296&lt;&gt;"", TMInput!R296, IF(AND(OR($C296&amp;$H296=$C297&amp;$H297, $C296&amp;$I296=$C297&amp;$I297), S297&lt;&gt;""), S297, IF(AND(OR($C296&amp;$H296=$C298&amp;$H298, $C296&amp;$I296=$C298&amp;$I298), S298&lt;&gt;""), S298, IF(AND(OR($C296&amp;$H296=$C299&amp;$H299, $C296&amp;$I296=$C299&amp;$I299), S299&lt;&gt;""), S299, IF(AND(OR($C296&amp;$H296=$C300&amp;$H300, $C296&amp;$I296=$C300&amp;$I300), S300&lt;&gt;""), S300, "")))))</f>
        <v/>
      </c>
      <c r="T296" s="90" t="str">
        <f>IF(TMInput!S296&lt;&gt;"", TMInput!S296, IF(AND(OR($C296&amp;$H296=$C297&amp;$H297, $C296&amp;$I296=$C297&amp;$I297), T297&lt;&gt;""), T297, IF(AND(OR($C296&amp;$H296=$C298&amp;$H298, $C296&amp;$I296=$C298&amp;$I298), T298&lt;&gt;""), T298, IF(AND(OR($C296&amp;$H296=$C299&amp;$H299, $C296&amp;$I296=$C299&amp;$I299), T299&lt;&gt;""), T299, IF(AND(OR($C296&amp;$H296=$C300&amp;$H300, $C296&amp;$I296=$C300&amp;$I300), T300&lt;&gt;""), T300, "")))))</f>
        <v/>
      </c>
      <c r="U296" s="90" t="str">
        <f>IF(TMInput!T296&lt;&gt;"", TMInput!T296, IF(AND($C296=$C297, U297&lt;&gt;""), U297, IF(AND($C296=$C298, U298&lt;&gt;""), U298, IF(AND($C296=$C299, U299&lt;&gt;""), U299, IF(AND($C296=$C300, U300&lt;&gt;""), U300, "")))))</f>
        <v/>
      </c>
      <c r="V296" s="90" t="str">
        <f>IF(TMInput!U296&lt;&gt;"", TMInput!U296, IF(AND($C296=$C297, V297&lt;&gt;""), V297, IF(AND($C296=$C298, V298&lt;&gt;""), V298, IF(AND($C296=$C299, V299&lt;&gt;""), V299, IF(AND($C296=$C300, V300&lt;&gt;""), V300, "")))))</f>
        <v/>
      </c>
      <c r="W296" s="90" t="str">
        <f>IF(TMInput!V296&lt;&gt;"", TMInput!V296, IF(AND($C296=$C297, W297&lt;&gt;""), W297, IF(AND($C296=$C298, W298&lt;&gt;""), W298, IF(AND($C296=$C299, W299&lt;&gt;""), W299, IF(AND($C296=$C300, W300&lt;&gt;""), W300, "")))))</f>
        <v/>
      </c>
      <c r="X296" s="90" t="str">
        <f>IF(TMInput!W296&lt;&gt;"", TMInput!W296, IF(AND($C296=$C297, X297&lt;&gt;""), X297, IF(AND($C296=$C298, X298&lt;&gt;""), X298, IF(AND($C296=$C299, X299&lt;&gt;""), X299, IF(AND($C296=$C300, X300&lt;&gt;""), X300, "")))))</f>
        <v/>
      </c>
      <c r="Y296" s="90" t="str">
        <f>IF(TMInput!X296&lt;&gt;"", TMInput!X296, IF(AND($C296=$C297, Y297&lt;&gt;""), Y297, IF(AND($C296=$C298, Y298&lt;&gt;""), Y298, IF(AND($C296=$C299, Y299&lt;&gt;""), Y299, IF(AND($C296=$C300, Y300&lt;&gt;""), Y300, "")))))</f>
        <v/>
      </c>
      <c r="Z296" s="90" t="str">
        <f>IF(TMInput!Y296&lt;&gt;"", TMInput!Y296, IF(AND($C296=$C297, Z297&lt;&gt;""), Z297, IF(AND($C296=$C298, Z298&lt;&gt;""), Z298, IF(AND($C296=$C299, Z299&lt;&gt;""), Z299, IF(AND($C296=$C300, Z300&lt;&gt;""), Z300, "")))))</f>
        <v>tedm:MG-langString-hasConfidentialityJustification--NonPublishedInformation-ND-GroupMaximumValueUnpublish</v>
      </c>
      <c r="AA296" s="90" t="str">
        <f>IF(TMInput!Z296&lt;&gt;"", TMInput!Z296, IF(AND($C296=$C297, AA297&lt;&gt;""), AA297, IF(AND($C296=$C298, AA298&lt;&gt;""), AA298, IF(AND($C296=$C299, AA299&lt;&gt;""), AA299, IF(AND($C296=$C300, AA300&lt;&gt;""), AA300, "")))))</f>
        <v/>
      </c>
      <c r="AB296" s="90" t="str">
        <f>IF(TMInput!AA296&lt;&gt;"", TMInput!AA296, IF(AND($C296=$C297, AB297&lt;&gt;""), AB297, IF(AND($C296=$C298, AB298&lt;&gt;""), AB298, IF(AND($C296=$C299, AB299&lt;&gt;""), AB299, IF(AND($C296=$C300, AB300&lt;&gt;""), AB300, "")))))</f>
        <v/>
      </c>
      <c r="AC296" s="90" t="str">
        <f>IF(TMInput!AB296&lt;&gt;"", TMInput!AB296, IF(AND($C296=$C297, AC297&lt;&gt;""), AC297, IF(AND($C296=$C298, AC298&lt;&gt;""), AC298, IF(AND($C296=$C299, AC299&lt;&gt;""), AC299, IF(AND($C296=$C300, AC300&lt;&gt;""), AC300, "")))))</f>
        <v/>
      </c>
      <c r="AD296" s="90" t="str">
        <f>IF(TMInput!AC296&lt;&gt;"", TMInput!AC296, IF(AND($C296=$C297, AD297&lt;&gt;""), AD297, IF(AND($C296=$C298, AD298&lt;&gt;""), AD298, IF(AND($C296=$C299, AD299&lt;&gt;""), AD299, IF(AND($C296=$C300, AD300&lt;&gt;""), AD300, "")))))</f>
        <v/>
      </c>
      <c r="AE296" s="90" t="str">
        <f>IF(TMInput!AD296&lt;&gt;"", TMInput!AD296, IF(AND($C296=$C297, AE297&lt;&gt;""), AE297, IF(AND($C296=$C298, AE298&lt;&gt;""), AE298, IF(AND($C296=$C299, AE299&lt;&gt;""), AE299, IF(AND($C296=$C300, AE300&lt;&gt;""), AE300, "")))))</f>
        <v/>
      </c>
    </row>
    <row r="297">
      <c r="A297" s="85" t="b">
        <f t="shared" si="1"/>
        <v>1</v>
      </c>
      <c r="B297" s="90" t="str">
        <f>IF(AND(TMInput!A297="",$C297&lt;&gt;""),B296,TMInput!A297)</f>
        <v>ND-GroupReestimatedValueUnpublish_v1.5-1.6.rml.ttl</v>
      </c>
      <c r="C297" s="90" t="str">
        <f>TMInput!B297</f>
        <v>tedm:MG-NonPublishedInformation-ND-GroupReestimatedValueUnpublish</v>
      </c>
      <c r="D297" s="85" t="str">
        <f>IF(TMInput!C297&lt;&gt;"", TMInput!C297, IF(AND($C297=$C298, D298&lt;&gt;""), D298, IF(AND($C297=$C299, D299&lt;&gt;""), D299, IF(AND($C297=$C300, D300&lt;&gt;""), D300, IF(AND($C297=$C301, D301&lt;&gt;""), D301, "")))))</f>
        <v>MG-NonPublishedInformation</v>
      </c>
      <c r="E297" s="90" t="str">
        <f>IF(TMInput!D297&lt;&gt;"",TMInput!D297,IF(AND($C297=$C298, E298&lt;&gt;""),E298, IF(AND($C297=$C299, E299&lt;&gt;""), E299,"")))</f>
        <v>ND-GroupReestimatedValueUnpublish</v>
      </c>
      <c r="F297" s="90" t="str">
        <f>IF(TMInput!E297&lt;&gt;"",TMInput!E297,IF(AND($C297=$C298, F298&lt;&gt;""),F298, IF(AND($C297=$C299, F299&lt;&gt;""), F299,"")))</f>
        <v>/*/ext:UBLExtensions/ext:UBLExtension/ext:ExtensionContent/efext:EformsExtension/efac:NoticeResult/efac:GroupFramework/efac:FieldsPrivacy[efbc:FieldIdentifierCode/text()='not-ree-val']</v>
      </c>
      <c r="G297" s="85" t="str">
        <f>IF(TMInput!F297&lt;&gt;"",TMInput!F297,IF(AND($C297=$C298, G298&lt;&gt;""),G298, IF(AND($C297=$C299, G299&lt;&gt;""), G299,"")))</f>
        <v>efbc:FieldIdentifierCode/text()='not-ree-val'</v>
      </c>
      <c r="H297" s="87" t="str">
        <f>TMInput!G297</f>
        <v>1.5</v>
      </c>
      <c r="I297" s="87" t="str">
        <f>TMInput!H297</f>
        <v>1.6</v>
      </c>
      <c r="J297" s="90" t="b">
        <f>IF(TMInput!$A297="",J296,TMInput!I297)</f>
        <v>1</v>
      </c>
      <c r="K297" s="85" t="str">
        <f>IF(TMInput!J297&lt;&gt;"",TMInput!J297,IF(AND($C297=$C298, K298&lt;&gt;""),K298, IF(AND($C297=$C299, K299&lt;&gt;""), K299,"")))</f>
        <v>MG-MonetaryValue-hasApproximateGroupFrameworkAgreementValue-LotGroupAwardInformation</v>
      </c>
      <c r="L297" s="85" t="str">
        <f>IF(TMInput!K297&lt;&gt;"",TMInput!K297,IF(AND($C297=$C298, L298&lt;&gt;""),L298, IF(AND($C297=$C299, L299&lt;&gt;""), L299,"")))</f>
        <v>ND-NoticeResultGroupFA</v>
      </c>
      <c r="M297" s="90" t="str">
        <f>IF(TMInput!L297&lt;&gt;"",TMInput!L297,IF(AND($C297=$C298, M298&lt;&gt;""),M298, IF(AND($C297=$C299, M299&lt;&gt;""), M299,"")))</f>
        <v>ND-GroupReestimatedValueUnpublish (concernsMaskedObject)</v>
      </c>
      <c r="N297" s="90" t="str">
        <f>IF(TMInput!M297&lt;&gt;"",TMInput!M297,IF(AND($C297=$C298, N298&lt;&gt;""),N298, IF(AND($C297=$C299, N299&lt;&gt;""), N299,"")))</f>
        <v>Connection from NonPublishedInformation to MonetaryValue under MG-MonetaryValue-hasApproximateGroupFrameworkAgreementValue-LotGroupAwardInformation_ND-NoticeResultGroupFA</v>
      </c>
      <c r="O297" s="90" t="str">
        <f>IF(TMInput!N297&lt;&gt;"",TMInput!N297,IF(AND($C297=$C298, O298&lt;&gt;""),O298, IF(AND($C297=$C299, O299&lt;&gt;""), O299,"")))</f>
        <v>tedm:MG-MonetaryValue-hasApproximateGroupFrameworkAgreementValue-LotGroupAwardInformation_ND-NoticeResultGroupFA</v>
      </c>
      <c r="P297" s="85" t="str">
        <f>IF(TMInput!O297&lt;&gt;"",TMInput!O297,IF(AND($C297=$C298, P298&lt;&gt;""),P298, IF(AND($C297=$C299, P299&lt;&gt;""), P299,"")))</f>
        <v>efac:FieldsPrivacy</v>
      </c>
      <c r="Q297" s="90" t="str">
        <f>IF(TMInput!P297&lt;&gt;"",TMInput!P297,IF(AND($C297=$C298, Q298&lt;&gt;""),Q298, IF(AND($C297=$C299, Q299&lt;&gt;""), Q299,"")))</f>
        <v>..</v>
      </c>
      <c r="R297" s="90" t="str">
        <f>IF(TMInput!Q297&lt;&gt;"", TMInput!Q297, IF(AND(OR($C297&amp;$H297=$C298&amp;$H298, $C297&amp;$I297=$C298&amp;$I298), R298&lt;&gt;""), R298, IF(AND(OR($C297&amp;$H297=$C299&amp;$H299, $C297&amp;$I297=$C299&amp;$I299), R299&lt;&gt;""), R299, IF(AND(OR($C297&amp;$H297=$C300&amp;$H300, $C297&amp;$I297=$C300&amp;$I300), R300&lt;&gt;""), R300, IF(AND(OR($C297&amp;$H297=$C301&amp;$H301, $C297&amp;$I297=$C301&amp;$I301), R301&lt;&gt;""), R301, "")))))</f>
        <v>BT-195(BT-1561)-NoticeResult</v>
      </c>
      <c r="S297" s="90" t="str">
        <f>IF(TMInput!R297&lt;&gt;"", TMInput!R297, IF(AND(OR($C297&amp;$H297=$C298&amp;$H298, $C297&amp;$I297=$C298&amp;$I298), S298&lt;&gt;""), S298, IF(AND(OR($C297&amp;$H297=$C299&amp;$H299, $C297&amp;$I297=$C299&amp;$I299), S299&lt;&gt;""), S299, IF(AND(OR($C297&amp;$H297=$C300&amp;$H300, $C297&amp;$I297=$C300&amp;$I300), S300&lt;&gt;""), S300, IF(AND(OR($C297&amp;$H297=$C301&amp;$H301, $C297&amp;$I297=$C301&amp;$I301), S301&lt;&gt;""), S301, "")))))</f>
        <v>The field BT-195(BT-1561)-NoticeResult, Unpublished Identifier, specifies information to generate the URI of the masked property</v>
      </c>
      <c r="T297" s="90" t="str">
        <f>IF(TMInput!S297&lt;&gt;"", TMInput!S297, IF(AND(OR($C297&amp;$H297=$C298&amp;$H298, $C297&amp;$I297=$C298&amp;$I298), T298&lt;&gt;""), T298, IF(AND(OR($C297&amp;$H297=$C299&amp;$H299, $C297&amp;$I297=$C299&amp;$I299), T299&lt;&gt;""), T299, IF(AND(OR($C297&amp;$H297=$C300&amp;$H300, $C297&amp;$I297=$C300&amp;$I300), T300&lt;&gt;""), T300, IF(AND(OR($C297&amp;$H297=$C301&amp;$H301, $C297&amp;$I297=$C301&amp;$I301), T301&lt;&gt;""), T301, "")))))</f>
        <v>efbc:FieldIdentifierCode/text() = 'not-ree-val'</v>
      </c>
      <c r="U297" s="92" t="str">
        <f>IF(TMInput!T297&lt;&gt;"", TMInput!T297, IF(AND($C297=$C298, U298&lt;&gt;""), U298, IF(AND($C297=$C299, U299&lt;&gt;""), U299, IF(AND($C297=$C300, U300&lt;&gt;""), U300, IF(AND($C297=$C301, U301&lt;&gt;""), U301, "")))))</f>
        <v>http://data.europa.eu/a4g/ontology#hasAmountValue</v>
      </c>
      <c r="V297" s="90" t="str">
        <f>IF(TMInput!U297&lt;&gt;"", TMInput!U297, IF(AND($C297=$C298, V298&lt;&gt;""), V298, IF(AND($C297=$C299, V299&lt;&gt;""), V299, IF(AND($C297=$C300, V300&lt;&gt;""), V300, IF(AND($C297=$C301, V301&lt;&gt;""), V301, "")))))</f>
        <v>BT-197(BT-1561)-NoticeResult</v>
      </c>
      <c r="W297" s="90" t="str">
        <f>IF(TMInput!V297&lt;&gt;"", TMInput!V297, IF(AND($C297=$C298, W298&lt;&gt;""), W298, IF(AND($C297=$C299, W299&lt;&gt;""), W299, IF(AND($C297=$C300, W300&lt;&gt;""), W300, IF(AND($C297=$C301, W301&lt;&gt;""), W301, "")))))</f>
        <v>In BT-197(BT-1561)-NoticeResult, Unpublished Justification Code, we link to the at-voc:non-publication-justification controlled list</v>
      </c>
      <c r="X297" s="90" t="str">
        <f>IF(TMInput!W297&lt;&gt;"", TMInput!W297, IF(AND($C297=$C298, X298&lt;&gt;""), X298, IF(AND($C297=$C299, X299&lt;&gt;""), X299, IF(AND($C297=$C300, X300&lt;&gt;""), X300, IF(AND($C297=$C301, X301&lt;&gt;""), X301, "")))))</f>
        <v>BT-198(BT-1561)-NoticeResult</v>
      </c>
      <c r="Y297" s="90" t="str">
        <f>IF(TMInput!X297&lt;&gt;"", TMInput!X297, IF(AND($C297=$C298, Y298&lt;&gt;""), Y298, IF(AND($C297=$C299, Y299&lt;&gt;""), Y299, IF(AND($C297=$C300, Y300&lt;&gt;""), Y300, IF(AND($C297=$C301, Y301&lt;&gt;""), Y301, "")))))</f>
        <v>Unpublished Accessibility Date (Unpublished Access Date below SDK 1.6)</v>
      </c>
      <c r="Z297" s="90" t="str">
        <f>IF(TMInput!Y297&lt;&gt;"", TMInput!Y297, IF(AND($C297=$C298, Z298&lt;&gt;""), Z298, IF(AND($C297=$C299, Z299&lt;&gt;""), Z299, IF(AND($C297=$C300, Z300&lt;&gt;""), Z300, IF(AND($C297=$C301, Z301&lt;&gt;""), Z301, "")))))</f>
        <v>tedm:MG-langString-hasConfidentialityJustification--NonPublishedInformation-ND-GroupReestimatedValueUnpublish</v>
      </c>
      <c r="AA297" s="90" t="str">
        <f>IF(TMInput!Z297&lt;&gt;"", TMInput!Z297, IF(AND($C297=$C298, AA298&lt;&gt;""), AA298, IF(AND($C297=$C299, AA299&lt;&gt;""), AA299, IF(AND($C297=$C300, AA300&lt;&gt;""), AA300, IF(AND($C297=$C301, AA301&lt;&gt;""), AA301, "")))))</f>
        <v>/*/ext:UBLExtensions/ext:UBLExtension/ext:ExtensionContent/efext:EformsExtension/efac:NoticeResult/efac:GroupFramework/efac:FieldsPrivacy[efbc:FieldIdentifierCode/text()='not-ree-val']/efbc:ReasonDescription</v>
      </c>
      <c r="AB297" s="90" t="str">
        <f>IF(TMInput!AA297&lt;&gt;"", TMInput!AA297, IF(AND($C297=$C298, AB298&lt;&gt;""), AB298, IF(AND($C297=$C299, AB299&lt;&gt;""), AB299, IF(AND($C297=$C300, AB300&lt;&gt;""), AB300, IF(AND($C297=$C301, AB301&lt;&gt;""), AB301, "")))))</f>
        <v>BT-196(BT-1561)-NoticeResult</v>
      </c>
      <c r="AC297" s="90" t="str">
        <f>IF(TMInput!AB297&lt;&gt;"", TMInput!AB297, IF(AND($C297=$C298, AC298&lt;&gt;""), AC298, IF(AND($C297=$C299, AC299&lt;&gt;""), AC299, IF(AND($C297=$C300, AC300&lt;&gt;""), AC300, IF(AND($C297=$C301, AC301&lt;&gt;""), AC301, "")))))</f>
        <v>Unpublished Justification Description of MG-NonPublishedInformation under ND-GroupReestimatedValueUnpublish</v>
      </c>
      <c r="AD297" s="90" t="str">
        <f>IF(TMInput!AC297&lt;&gt;"", TMInput!AC297, IF(AND($C297=$C298, AD298&lt;&gt;""), AD298, IF(AND($C297=$C299, AD299&lt;&gt;""), AD299, IF(AND($C297=$C300, AD300&lt;&gt;""), AD300, IF(AND($C297=$C301, AD301&lt;&gt;""), AD301, "")))))</f>
        <v>BT-196(BT-1561)-NoticeResult-Language</v>
      </c>
      <c r="AE297" s="90" t="str">
        <f>IF(TMInput!AD297&lt;&gt;"", TMInput!AD297, IF(AND($C297=$C298, AE298&lt;&gt;""), AE298, IF(AND($C297=$C299, AE299&lt;&gt;""), AE299, IF(AND($C297=$C300, AE300&lt;&gt;""), AE300, IF(AND($C297=$C301, AE301&lt;&gt;""), AE301, "")))))</f>
        <v>Language of Unpublished Justification Description of MG-NonPublishedInformation under ND-GroupReestimatedValueUnpublish</v>
      </c>
    </row>
    <row r="298">
      <c r="A298" s="85" t="b">
        <f t="shared" si="1"/>
        <v>0</v>
      </c>
      <c r="B298" s="90" t="str">
        <f>IF(AND(TMInput!A298="",$C298&lt;&gt;""),B297,TMInput!A298)</f>
        <v>ND-GroupReestimatedValueUnpublish_v1.5-1.6.rml.ttl</v>
      </c>
      <c r="C298" s="90" t="str">
        <f>TMInput!B298</f>
        <v>tedm:MG-NonPublishedInformation-ND-GroupReestimatedValueUnpublish</v>
      </c>
      <c r="D298" s="85" t="str">
        <f>IF(TMInput!C298&lt;&gt;"", TMInput!C298, IF(AND($C298=$C299, D299&lt;&gt;""), D299, IF(AND($C298=$C300, D300&lt;&gt;""), D300, IF(AND($C298=$C301, D301&lt;&gt;""), D301, IF(AND($C298=$C302, D302&lt;&gt;""), D302, "")))))</f>
        <v>MG-NonPublishedInformation</v>
      </c>
      <c r="E298" s="90" t="str">
        <f>IF(TMInput!D298&lt;&gt;"",TMInput!D298,IF(AND($C298=$C299, E299&lt;&gt;""),E299, IF(AND($C298=$C300, E300&lt;&gt;""), E300,"")))</f>
        <v>ND-GroupReestimatedValueUnpublish</v>
      </c>
      <c r="F298" s="90" t="str">
        <f>IF(TMInput!E298&lt;&gt;"",TMInput!E298,IF(AND($C298=$C299, F299&lt;&gt;""),F299, IF(AND($C298=$C300, F300&lt;&gt;""), F300,"")))</f>
        <v>/*/ext:UBLExtensions/ext:UBLExtension/ext:ExtensionContent/efext:EformsExtension/efac:NoticeResult/efac:GroupFramework/efac:FieldsPrivacy[efbc:FieldIdentifierCode/text()='gro-ree-val']</v>
      </c>
      <c r="G298" s="85" t="str">
        <f>IF(TMInput!F298&lt;&gt;"",TMInput!F298,IF(AND($C298=$C299, G299&lt;&gt;""),G299, IF(AND($C298=$C300, G300&lt;&gt;""), G300,"")))</f>
        <v>efbc:FieldIdentifierCode/text()='gro-ree-val'</v>
      </c>
      <c r="H298" s="87" t="str">
        <f>TMInput!G298</f>
        <v>1.5</v>
      </c>
      <c r="I298" s="87" t="str">
        <f>TMInput!H298</f>
        <v>1.6</v>
      </c>
      <c r="J298" s="90" t="b">
        <f>IF(TMInput!$A298="",J297,TMInput!I298)</f>
        <v>1</v>
      </c>
      <c r="K298" s="85" t="str">
        <f>IF(TMInput!J298&lt;&gt;"",TMInput!J298,IF(AND($C298=$C299, K299&lt;&gt;""),K299, IF(AND($C298=$C300, K300&lt;&gt;""), K300,"")))</f>
        <v>MG-MonetaryValue-hasApproximateGroupFrameworkAgreementValue-LotGroupAwardInformation</v>
      </c>
      <c r="L298" s="85" t="str">
        <f>IF(TMInput!K298&lt;&gt;"",TMInput!K298,IF(AND($C298=$C299, L299&lt;&gt;""),L299, IF(AND($C298=$C300, L300&lt;&gt;""), L300,"")))</f>
        <v>ND-NoticeResultGroupFA</v>
      </c>
      <c r="M298" s="90" t="str">
        <f>IF(TMInput!L298&lt;&gt;"",TMInput!L298,IF(AND($C298=$C299, M299&lt;&gt;""),M299, IF(AND($C298=$C300, M300&lt;&gt;""), M300,"")))</f>
        <v>ND-GroupReestimatedValueUnpublish (concernsMaskedObject)</v>
      </c>
      <c r="N298" s="90" t="str">
        <f>IF(TMInput!M298&lt;&gt;"",TMInput!M298,IF(AND($C298=$C299, N299&lt;&gt;""),N299, IF(AND($C298=$C300, N300&lt;&gt;""), N300,"")))</f>
        <v>Connection from NonPublishedInformation to MonetaryValue under MG-MonetaryValue-hasApproximateGroupFrameworkAgreementValue-LotGroupAwardInformation_ND-NoticeResultGroupFA</v>
      </c>
      <c r="O298" s="90" t="str">
        <f>IF(TMInput!N298&lt;&gt;"",TMInput!N298,IF(AND($C298=$C299, O299&lt;&gt;""),O299, IF(AND($C298=$C300, O300&lt;&gt;""), O300,"")))</f>
        <v>tedm:MG-MonetaryValue-hasApproximateGroupFrameworkAgreementValue-LotGroupAwardInformation_ND-NoticeResultGroupFA</v>
      </c>
      <c r="P298" s="85" t="str">
        <f>IF(TMInput!O298&lt;&gt;"",TMInput!O298,IF(AND($C298=$C299, P299&lt;&gt;""),P299, IF(AND($C298=$C300, P300&lt;&gt;""), P300,"")))</f>
        <v>efac:FieldsPrivacy</v>
      </c>
      <c r="Q298" s="90" t="str">
        <f>IF(TMInput!P298&lt;&gt;"",TMInput!P298,IF(AND($C298=$C299, Q299&lt;&gt;""),Q299, IF(AND($C298=$C300, Q300&lt;&gt;""), Q300,"")))</f>
        <v>..</v>
      </c>
      <c r="R298" s="90" t="str">
        <f>IF(TMInput!Q298&lt;&gt;"", TMInput!Q298, IF(AND(OR($C298&amp;$H298=$C299&amp;$H299, $C298&amp;$I298=$C299&amp;$I299), R299&lt;&gt;""), R299, IF(AND(OR($C298&amp;$H298=$C300&amp;$H300, $C298&amp;$I298=$C300&amp;$I300), R300&lt;&gt;""), R300, IF(AND(OR($C298&amp;$H298=$C301&amp;$H301, $C298&amp;$I298=$C301&amp;$I301), R301&lt;&gt;""), R301, IF(AND(OR($C298&amp;$H298=$C302&amp;$H302, $C298&amp;$I298=$C302&amp;$I302), R302&lt;&gt;""), R302, "")))))</f>
        <v>BT-195(BT-1561)-NoticeResult</v>
      </c>
      <c r="S298" s="90" t="str">
        <f>IF(TMInput!R298&lt;&gt;"", TMInput!R298, IF(AND(OR($C298&amp;$H298=$C299&amp;$H299, $C298&amp;$I298=$C299&amp;$I299), S299&lt;&gt;""), S299, IF(AND(OR($C298&amp;$H298=$C300&amp;$H300, $C298&amp;$I298=$C300&amp;$I300), S300&lt;&gt;""), S300, IF(AND(OR($C298&amp;$H298=$C301&amp;$H301, $C298&amp;$I298=$C301&amp;$I301), S301&lt;&gt;""), S301, IF(AND(OR($C298&amp;$H298=$C302&amp;$H302, $C298&amp;$I298=$C302&amp;$I302), S302&lt;&gt;""), S302, "")))))</f>
        <v>The field BT-195(BT-1561)-NoticeResult, Unpublished Identifier, specifies information to generate the URI of the masked property</v>
      </c>
      <c r="T298" s="90" t="str">
        <f>IF(TMInput!S298&lt;&gt;"", TMInput!S298, IF(AND(OR($C298&amp;$H298=$C299&amp;$H299, $C298&amp;$I298=$C299&amp;$I299), T299&lt;&gt;""), T299, IF(AND(OR($C298&amp;$H298=$C300&amp;$H300, $C298&amp;$I298=$C300&amp;$I300), T300&lt;&gt;""), T300, IF(AND(OR($C298&amp;$H298=$C301&amp;$H301, $C298&amp;$I298=$C301&amp;$I301), T301&lt;&gt;""), T301, IF(AND(OR($C298&amp;$H298=$C302&amp;$H302, $C298&amp;$I298=$C302&amp;$I302), T302&lt;&gt;""), T302, "")))))</f>
        <v>efbc:FieldIdentifierCode/text() = 'not-ree-val'</v>
      </c>
      <c r="U298" s="92" t="str">
        <f>IF(TMInput!T298&lt;&gt;"", TMInput!T298, IF(AND($C298=$C299, U299&lt;&gt;""), U299, IF(AND($C298=$C300, U300&lt;&gt;""), U300, IF(AND($C298=$C301, U301&lt;&gt;""), U301, IF(AND($C298=$C302, U302&lt;&gt;""), U302, "")))))</f>
        <v>http://data.europa.eu/a4g/ontology#hasAmountValue</v>
      </c>
      <c r="V298" s="90" t="str">
        <f>IF(TMInput!U298&lt;&gt;"", TMInput!U298, IF(AND($C298=$C299, V299&lt;&gt;""), V299, IF(AND($C298=$C300, V300&lt;&gt;""), V300, IF(AND($C298=$C301, V301&lt;&gt;""), V301, IF(AND($C298=$C302, V302&lt;&gt;""), V302, "")))))</f>
        <v>BT-197(BT-1561)-NoticeResult</v>
      </c>
      <c r="W298" s="90" t="str">
        <f>IF(TMInput!V298&lt;&gt;"", TMInput!V298, IF(AND($C298=$C299, W299&lt;&gt;""), W299, IF(AND($C298=$C300, W300&lt;&gt;""), W300, IF(AND($C298=$C301, W301&lt;&gt;""), W301, IF(AND($C298=$C302, W302&lt;&gt;""), W302, "")))))</f>
        <v>In BT-197(BT-1561)-NoticeResult, Unpublished Justification Code, we link to the at-voc:non-publication-justification controlled list</v>
      </c>
      <c r="X298" s="90" t="str">
        <f>IF(TMInput!W298&lt;&gt;"", TMInput!W298, IF(AND($C298=$C299, X299&lt;&gt;""), X299, IF(AND($C298=$C300, X300&lt;&gt;""), X300, IF(AND($C298=$C301, X301&lt;&gt;""), X301, IF(AND($C298=$C302, X302&lt;&gt;""), X302, "")))))</f>
        <v>BT-198(BT-1561)-NoticeResult</v>
      </c>
      <c r="Y298" s="90" t="str">
        <f>IF(TMInput!X298&lt;&gt;"", TMInput!X298, IF(AND($C298=$C299, Y299&lt;&gt;""), Y299, IF(AND($C298=$C300, Y300&lt;&gt;""), Y300, IF(AND($C298=$C301, Y301&lt;&gt;""), Y301, IF(AND($C298=$C302, Y302&lt;&gt;""), Y302, "")))))</f>
        <v>Unpublished Accessibility Date (Unpublished Access Date below SDK 1.6)</v>
      </c>
      <c r="Z298" s="90" t="str">
        <f>IF(TMInput!Y298&lt;&gt;"", TMInput!Y298, IF(AND($C298=$C299, Z299&lt;&gt;""), Z299, IF(AND($C298=$C300, Z300&lt;&gt;""), Z300, IF(AND($C298=$C301, Z301&lt;&gt;""), Z301, IF(AND($C298=$C302, Z302&lt;&gt;""), Z302, "")))))</f>
        <v>tedm:MG-langString-hasConfidentialityJustification--NonPublishedInformation-ND-GroupReestimatedValueUnpublish</v>
      </c>
      <c r="AA298" s="90" t="str">
        <f>IF(TMInput!Z298&lt;&gt;"", TMInput!Z298, IF(AND($C298=$C299, AA299&lt;&gt;""), AA299, IF(AND($C298=$C300, AA300&lt;&gt;""), AA300, IF(AND($C298=$C301, AA301&lt;&gt;""), AA301, IF(AND($C298=$C302, AA302&lt;&gt;""), AA302, "")))))</f>
        <v>/*/ext:UBLExtensions/ext:UBLExtension/ext:ExtensionContent/efext:EformsExtension/efac:NoticeResult/efac:GroupFramework/efac:FieldsPrivacy[efbc:FieldIdentifierCode/text()='gro-ree-val']/efbc:ReasonDescription</v>
      </c>
      <c r="AB298" s="90" t="str">
        <f>IF(TMInput!AA298&lt;&gt;"", TMInput!AA298, IF(AND($C298=$C299, AB299&lt;&gt;""), AB299, IF(AND($C298=$C300, AB300&lt;&gt;""), AB300, IF(AND($C298=$C301, AB301&lt;&gt;""), AB301, IF(AND($C298=$C302, AB302&lt;&gt;""), AB302, "")))))</f>
        <v>BT-196(BT-1561)-NoticeResult</v>
      </c>
      <c r="AC298" s="90" t="str">
        <f>IF(TMInput!AB298&lt;&gt;"", TMInput!AB298, IF(AND($C298=$C299, AC299&lt;&gt;""), AC299, IF(AND($C298=$C300, AC300&lt;&gt;""), AC300, IF(AND($C298=$C301, AC301&lt;&gt;""), AC301, IF(AND($C298=$C302, AC302&lt;&gt;""), AC302, "")))))</f>
        <v>Unpublished Justification Description of MG-NonPublishedInformation under ND-GroupReestimatedValueUnpublish</v>
      </c>
      <c r="AD298" s="90" t="str">
        <f>IF(TMInput!AC298&lt;&gt;"", TMInput!AC298, IF(AND($C298=$C299, AD299&lt;&gt;""), AD299, IF(AND($C298=$C300, AD300&lt;&gt;""), AD300, IF(AND($C298=$C301, AD301&lt;&gt;""), AD301, IF(AND($C298=$C302, AD302&lt;&gt;""), AD302, "")))))</f>
        <v>BT-196(BT-1561)-NoticeResult-Language</v>
      </c>
      <c r="AE298" s="90" t="str">
        <f>IF(TMInput!AD298&lt;&gt;"", TMInput!AD298, IF(AND($C298=$C299, AE299&lt;&gt;""), AE299, IF(AND($C298=$C300, AE300&lt;&gt;""), AE300, IF(AND($C298=$C301, AE301&lt;&gt;""), AE301, IF(AND($C298=$C302, AE302&lt;&gt;""), AE302, "")))))</f>
        <v>Language of Unpublished Justification Description of MG-NonPublishedInformation under ND-GroupReestimatedValueUnpublish</v>
      </c>
    </row>
    <row r="299">
      <c r="A299" s="85" t="b">
        <f t="shared" si="1"/>
        <v>0</v>
      </c>
      <c r="B299" s="90" t="str">
        <f>IF(AND(TMInput!A299="",$C299&lt;&gt;""),B298,TMInput!A299)</f>
        <v>ND-GroupReestimatedValueUnpublish_v1.5-1.6.rml.ttl</v>
      </c>
      <c r="C299" s="90" t="str">
        <f>TMInput!B299</f>
        <v>tedm:MG-NonPublishedInformation-ND-GroupReestimatedValueUnpublish</v>
      </c>
      <c r="D299" s="85" t="str">
        <f>IF(TMInput!C299&lt;&gt;"", TMInput!C299, IF(AND($C299=$C300, D300&lt;&gt;""), D300, IF(AND($C299=$C301, D301&lt;&gt;""), D301, IF(AND($C299=$C302, D302&lt;&gt;""), D302, IF(AND($C299=$C303, D303&lt;&gt;""), D303, "")))))</f>
        <v>MG-NonPublishedInformation</v>
      </c>
      <c r="E299" s="90" t="str">
        <f>IF(TMInput!D299&lt;&gt;"",TMInput!D299,IF(AND($C299=$C300, E300&lt;&gt;""),E300, IF(AND($C299=$C301, E301&lt;&gt;""), E301,"")))</f>
        <v>ND-GroupReestimatedValueUnpublish</v>
      </c>
      <c r="F299" s="90" t="str">
        <f>IF(TMInput!E299&lt;&gt;"",TMInput!E299,IF(AND($C299=$C300, F300&lt;&gt;""),F300, IF(AND($C299=$C301, F301&lt;&gt;""), F301,"")))</f>
        <v>/*/ext:UBLExtensions/ext:UBLExtension/ext:ExtensionContent/efext:EformsExtension/efac:NoticeResult/efac:GroupFramework/efac:FieldsPrivacy[efbc:FieldIdentifierCode/text()='gro-ree-val']</v>
      </c>
      <c r="G299" s="85" t="str">
        <f>IF(TMInput!F299&lt;&gt;"",TMInput!F299,IF(AND($C299=$C300, G300&lt;&gt;""),G300, IF(AND($C299=$C301, G301&lt;&gt;""), G301,"")))</f>
        <v>efbc:FieldIdentifierCode/text()='gro-ree-val'</v>
      </c>
      <c r="H299" s="87" t="str">
        <f>TMInput!G299</f>
        <v>1.5</v>
      </c>
      <c r="I299" s="87" t="str">
        <f>TMInput!H299</f>
        <v>1.6</v>
      </c>
      <c r="J299" s="90" t="b">
        <f>IF(TMInput!$A299="",J298,TMInput!I299)</f>
        <v>1</v>
      </c>
      <c r="K299" s="85" t="str">
        <f>IF(TMInput!J299&lt;&gt;"",TMInput!J299,IF(AND($C299=$C300, K300&lt;&gt;""),K300, IF(AND($C299=$C301, K301&lt;&gt;""), K301,"")))</f>
        <v>MG-MonetaryValue-hasApproximateGroupFrameworkAgreementValue-LotGroupAwardInformation</v>
      </c>
      <c r="L299" s="85" t="str">
        <f>IF(TMInput!K299&lt;&gt;"",TMInput!K299,IF(AND($C299=$C300, L300&lt;&gt;""),L300, IF(AND($C299=$C301, L301&lt;&gt;""), L301,"")))</f>
        <v>ND-NoticeResultGroupFA</v>
      </c>
      <c r="M299" s="90" t="str">
        <f>IF(TMInput!L299&lt;&gt;"",TMInput!L299,IF(AND($C299=$C300, M300&lt;&gt;""),M300, IF(AND($C299=$C301, M301&lt;&gt;""), M301,"")))</f>
        <v>ND-GroupReestimatedValueUnpublish (concernsMaskedObject)</v>
      </c>
      <c r="N299" s="90" t="str">
        <f>IF(TMInput!M299&lt;&gt;"",TMInput!M299,IF(AND($C299=$C300, N300&lt;&gt;""),N300, IF(AND($C299=$C301, N301&lt;&gt;""), N301,"")))</f>
        <v>Connection from NonPublishedInformation to MonetaryValue under MG-MonetaryValue-hasApproximateGroupFrameworkAgreementValue-LotGroupAwardInformation_ND-NoticeResultGroupFA</v>
      </c>
      <c r="O299" s="90" t="str">
        <f>IF(TMInput!N299&lt;&gt;"",TMInput!N299,IF(AND($C299=$C300, O300&lt;&gt;""),O300, IF(AND($C299=$C301, O301&lt;&gt;""), O301,"")))</f>
        <v>tedm:MG-MonetaryValue-hasApproximateGroupFrameworkAgreementValue-LotGroupAwardInformation_ND-NoticeResultGroupFA</v>
      </c>
      <c r="P299" s="85" t="str">
        <f>IF(TMInput!O299&lt;&gt;"",TMInput!O299,IF(AND($C299=$C300, P300&lt;&gt;""),P300, IF(AND($C299=$C301, P301&lt;&gt;""), P301,"")))</f>
        <v>efac:FieldsPrivacy</v>
      </c>
      <c r="Q299" s="90" t="str">
        <f>IF(TMInput!P299&lt;&gt;"",TMInput!P299,IF(AND($C299=$C300, Q300&lt;&gt;""),Q300, IF(AND($C299=$C301, Q301&lt;&gt;""), Q301,"")))</f>
        <v>..</v>
      </c>
      <c r="R299" s="90" t="str">
        <f>IF(TMInput!Q299&lt;&gt;"", TMInput!Q299, IF(AND(OR($C299&amp;$H299=$C300&amp;$H300, $C299&amp;$I299=$C300&amp;$I300), R300&lt;&gt;""), R300, IF(AND(OR($C299&amp;$H299=$C301&amp;$H301, $C299&amp;$I299=$C301&amp;$I301), R301&lt;&gt;""), R301, IF(AND(OR($C299&amp;$H299=$C302&amp;$H302, $C299&amp;$I299=$C302&amp;$I302), R302&lt;&gt;""), R302, IF(AND(OR($C299&amp;$H299=$C303&amp;$H303, $C299&amp;$I299=$C303&amp;$I303), R303&lt;&gt;""), R303, "")))))</f>
        <v>BT-195(BT-1561)-NoticeResult</v>
      </c>
      <c r="S299" s="90" t="str">
        <f>IF(TMInput!R299&lt;&gt;"", TMInput!R299, IF(AND(OR($C299&amp;$H299=$C300&amp;$H300, $C299&amp;$I299=$C300&amp;$I300), S300&lt;&gt;""), S300, IF(AND(OR($C299&amp;$H299=$C301&amp;$H301, $C299&amp;$I299=$C301&amp;$I301), S301&lt;&gt;""), S301, IF(AND(OR($C299&amp;$H299=$C302&amp;$H302, $C299&amp;$I299=$C302&amp;$I302), S302&lt;&gt;""), S302, IF(AND(OR($C299&amp;$H299=$C303&amp;$H303, $C299&amp;$I299=$C303&amp;$I303), S303&lt;&gt;""), S303, "")))))</f>
        <v>The field BT-195(BT-1561)-NoticeResult, Unpublished Identifier, specifies information to generate the URI of the masked property</v>
      </c>
      <c r="T299" s="90" t="str">
        <f>IF(TMInput!S299&lt;&gt;"", TMInput!S299, IF(AND(OR($C299&amp;$H299=$C300&amp;$H300, $C299&amp;$I299=$C300&amp;$I300), T300&lt;&gt;""), T300, IF(AND(OR($C299&amp;$H299=$C301&amp;$H301, $C299&amp;$I299=$C301&amp;$I301), T301&lt;&gt;""), T301, IF(AND(OR($C299&amp;$H299=$C302&amp;$H302, $C299&amp;$I299=$C302&amp;$I302), T302&lt;&gt;""), T302, IF(AND(OR($C299&amp;$H299=$C303&amp;$H303, $C299&amp;$I299=$C303&amp;$I303), T303&lt;&gt;""), T303, "")))))</f>
        <v>efbc:FieldIdentifierCode/text() = 'not-ree-val'</v>
      </c>
      <c r="U299" s="92" t="str">
        <f>IF(TMInput!T299&lt;&gt;"", TMInput!T299, IF(AND($C299=$C300, U300&lt;&gt;""), U300, IF(AND($C299=$C301, U301&lt;&gt;""), U301, IF(AND($C299=$C302, U302&lt;&gt;""), U302, IF(AND($C299=$C303, U303&lt;&gt;""), U303, "")))))</f>
        <v>http://data.europa.eu/a4g/ontology#hasAmountValue</v>
      </c>
      <c r="V299" s="90" t="str">
        <f>IF(TMInput!U299&lt;&gt;"", TMInput!U299, IF(AND($C299=$C300, V300&lt;&gt;""), V300, IF(AND($C299=$C301, V301&lt;&gt;""), V301, IF(AND($C299=$C302, V302&lt;&gt;""), V302, IF(AND($C299=$C303, V303&lt;&gt;""), V303, "")))))</f>
        <v>BT-197(BT-1561)-NoticeResult</v>
      </c>
      <c r="W299" s="90" t="str">
        <f>IF(TMInput!V299&lt;&gt;"", TMInput!V299, IF(AND($C299=$C300, W300&lt;&gt;""), W300, IF(AND($C299=$C301, W301&lt;&gt;""), W301, IF(AND($C299=$C302, W302&lt;&gt;""), W302, IF(AND($C299=$C303, W303&lt;&gt;""), W303, "")))))</f>
        <v>In BT-197(BT-1561)-NoticeResult, Unpublished Justification Code, we link to the at-voc:non-publication-justification controlled list</v>
      </c>
      <c r="X299" s="90" t="str">
        <f>IF(TMInput!W299&lt;&gt;"", TMInput!W299, IF(AND($C299=$C300, X300&lt;&gt;""), X300, IF(AND($C299=$C301, X301&lt;&gt;""), X301, IF(AND($C299=$C302, X302&lt;&gt;""), X302, IF(AND($C299=$C303, X303&lt;&gt;""), X303, "")))))</f>
        <v>BT-198(BT-1561)-NoticeResult</v>
      </c>
      <c r="Y299" s="90" t="str">
        <f>IF(TMInput!X299&lt;&gt;"", TMInput!X299, IF(AND($C299=$C300, Y300&lt;&gt;""), Y300, IF(AND($C299=$C301, Y301&lt;&gt;""), Y301, IF(AND($C299=$C302, Y302&lt;&gt;""), Y302, IF(AND($C299=$C303, Y303&lt;&gt;""), Y303, "")))))</f>
        <v>Unpublished Accessibility Date (Unpublished Access Date below SDK 1.6)</v>
      </c>
      <c r="Z299" s="90" t="str">
        <f>IF(TMInput!Y299&lt;&gt;"", TMInput!Y299, IF(AND($C299=$C300, Z300&lt;&gt;""), Z300, IF(AND($C299=$C301, Z301&lt;&gt;""), Z301, IF(AND($C299=$C302, Z302&lt;&gt;""), Z302, IF(AND($C299=$C303, Z303&lt;&gt;""), Z303, "")))))</f>
        <v>tedm:MG-langString-hasConfidentialityJustification--NonPublishedInformation-ND-GroupReestimatedValueUnpublish</v>
      </c>
      <c r="AA299" s="90" t="str">
        <f>IF(TMInput!Z299&lt;&gt;"", TMInput!Z299, IF(AND($C299=$C300, AA300&lt;&gt;""), AA300, IF(AND($C299=$C301, AA301&lt;&gt;""), AA301, IF(AND($C299=$C302, AA302&lt;&gt;""), AA302, IF(AND($C299=$C303, AA303&lt;&gt;""), AA303, "")))))</f>
        <v>/*/ext:UBLExtensions/ext:UBLExtension/ext:ExtensionContent/efext:EformsExtension/efac:NoticeResult/efac:GroupFramework/efac:FieldsPrivacy[efbc:FieldIdentifierCode/text()='gro-ree-val']/efbc:ReasonDescription</v>
      </c>
      <c r="AB299" s="90" t="str">
        <f>IF(TMInput!AA299&lt;&gt;"", TMInput!AA299, IF(AND($C299=$C300, AB300&lt;&gt;""), AB300, IF(AND($C299=$C301, AB301&lt;&gt;""), AB301, IF(AND($C299=$C302, AB302&lt;&gt;""), AB302, IF(AND($C299=$C303, AB303&lt;&gt;""), AB303, "")))))</f>
        <v>BT-196(BT-1561)-NoticeResult</v>
      </c>
      <c r="AC299" s="90" t="str">
        <f>IF(TMInput!AB299&lt;&gt;"", TMInput!AB299, IF(AND($C299=$C300, AC300&lt;&gt;""), AC300, IF(AND($C299=$C301, AC301&lt;&gt;""), AC301, IF(AND($C299=$C302, AC302&lt;&gt;""), AC302, IF(AND($C299=$C303, AC303&lt;&gt;""), AC303, "")))))</f>
        <v>Unpublished Justification Description of MG-NonPublishedInformation under ND-GroupReestimatedValueUnpublish</v>
      </c>
      <c r="AD299" s="90" t="str">
        <f>IF(TMInput!AC299&lt;&gt;"", TMInput!AC299, IF(AND($C299=$C300, AD300&lt;&gt;""), AD300, IF(AND($C299=$C301, AD301&lt;&gt;""), AD301, IF(AND($C299=$C302, AD302&lt;&gt;""), AD302, IF(AND($C299=$C303, AD303&lt;&gt;""), AD303, "")))))</f>
        <v>BT-196(BT-1561)-NoticeResult-Language</v>
      </c>
      <c r="AE299" s="90" t="str">
        <f>IF(TMInput!AD299&lt;&gt;"", TMInput!AD299, IF(AND($C299=$C300, AE300&lt;&gt;""), AE300, IF(AND($C299=$C301, AE301&lt;&gt;""), AE301, IF(AND($C299=$C302, AE302&lt;&gt;""), AE302, IF(AND($C299=$C303, AE303&lt;&gt;""), AE303, "")))))</f>
        <v>Language of Unpublished Justification Description of MG-NonPublishedInformation under ND-GroupReestimatedValueUnpublish</v>
      </c>
    </row>
    <row r="300">
      <c r="A300" s="85" t="b">
        <f t="shared" si="1"/>
        <v>1</v>
      </c>
      <c r="B300" s="90" t="str">
        <f>IF(AND(TMInput!A300="",$C300&lt;&gt;""),B299,TMInput!A300)</f>
        <v>ND-GroupReestimatedValueUnpublish_v1.7+.rml.ttl</v>
      </c>
      <c r="C300" s="90" t="str">
        <f>TMInput!B300</f>
        <v>tedm:MG-NonPublishedInformation-ND-GroupReestimatedValueUnpublish</v>
      </c>
      <c r="D300" s="85" t="str">
        <f>IF(TMInput!C300&lt;&gt;"", TMInput!C300, IF(AND($C300=$C301, D301&lt;&gt;""), D301, IF(AND($C300=$C302, D302&lt;&gt;""), D302, IF(AND($C300=$C303, D303&lt;&gt;""), D303, IF(AND($C300=$C304, D304&lt;&gt;""), D304, "")))))</f>
        <v>MG-NonPublishedInformation</v>
      </c>
      <c r="E300" s="90" t="str">
        <f>IF(TMInput!D300&lt;&gt;"",TMInput!D300,IF(AND($C300=$C301, E301&lt;&gt;""),E301, IF(AND($C300=$C302, E302&lt;&gt;""), E302,"")))</f>
        <v>ND-GroupReestimatedValueUnpublish</v>
      </c>
      <c r="F300" s="90" t="str">
        <f>IF(TMInput!E300&lt;&gt;"",TMInput!E300,IF(AND($C300=$C301, F301&lt;&gt;""),F301, IF(AND($C300=$C302, F302&lt;&gt;""), F302,"")))</f>
        <v>/*/ext:UBLExtensions/ext:UBLExtension/ext:ExtensionContent/efext:EformsExtension/efac:NoticeResult/efac:GroupFramework/efac:FieldsPrivacy[efbc:FieldIdentifierCode/text()='gro-ree-val']</v>
      </c>
      <c r="G300" s="85" t="str">
        <f>IF(TMInput!F300&lt;&gt;"",TMInput!F300,IF(AND($C300=$C301, G301&lt;&gt;""),G301, IF(AND($C300=$C302, G302&lt;&gt;""), G302,"")))</f>
        <v>efbc:FieldIdentifierCode/text()='gro-ree-val'</v>
      </c>
      <c r="H300" s="87" t="str">
        <f>TMInput!G300</f>
        <v>1.7</v>
      </c>
      <c r="I300" s="87" t="str">
        <f>TMInput!H300</f>
        <v/>
      </c>
      <c r="J300" s="90" t="b">
        <f>IF(TMInput!$A300="",J299,TMInput!I300)</f>
        <v>1</v>
      </c>
      <c r="K300" s="85" t="str">
        <f>IF(TMInput!J300&lt;&gt;"",TMInput!J300,IF(AND($C300=$C301, K301&lt;&gt;""),K301, IF(AND($C300=$C302, K302&lt;&gt;""), K302,"")))</f>
        <v>MG-MonetaryValue-hasApproximateGroupFrameworkAgreementValue-LotGroupAwardInformation</v>
      </c>
      <c r="L300" s="85" t="str">
        <f>IF(TMInput!K300&lt;&gt;"",TMInput!K300,IF(AND($C300=$C301, L301&lt;&gt;""),L301, IF(AND($C300=$C302, L302&lt;&gt;""), L302,"")))</f>
        <v>ND-NoticeResultGroupFA</v>
      </c>
      <c r="M300" s="90" t="str">
        <f>IF(TMInput!L300&lt;&gt;"",TMInput!L300,IF(AND($C300=$C301, M301&lt;&gt;""),M301, IF(AND($C300=$C302, M302&lt;&gt;""), M302,"")))</f>
        <v>ND-GroupReestimatedValueUnpublish (concernsMaskedObject)</v>
      </c>
      <c r="N300" s="90" t="str">
        <f>IF(TMInput!M300&lt;&gt;"",TMInput!M300,IF(AND($C300=$C301, N301&lt;&gt;""),N301, IF(AND($C300=$C302, N302&lt;&gt;""), N302,"")))</f>
        <v>Connection from NonPublishedInformation to MonetaryValue under MG-MonetaryValue-hasApproximateGroupFrameworkAgreementValue-LotGroupAwardInformation_ND-NoticeResultGroupFA</v>
      </c>
      <c r="O300" s="90" t="str">
        <f>IF(TMInput!N300&lt;&gt;"",TMInput!N300,IF(AND($C300=$C301, O301&lt;&gt;""),O301, IF(AND($C300=$C302, O302&lt;&gt;""), O302,"")))</f>
        <v>tedm:MG-MonetaryValue-hasApproximateGroupFrameworkAgreementValue-LotGroupAwardInformation_ND-NoticeResultGroupFA</v>
      </c>
      <c r="P300" s="85" t="str">
        <f>IF(TMInput!O300&lt;&gt;"",TMInput!O300,IF(AND($C300=$C301, P301&lt;&gt;""),P301, IF(AND($C300=$C302, P302&lt;&gt;""), P302,"")))</f>
        <v>efac:FieldsPrivacy</v>
      </c>
      <c r="Q300" s="90" t="str">
        <f>IF(TMInput!P300&lt;&gt;"",TMInput!P300,IF(AND($C300=$C301, Q301&lt;&gt;""),Q301, IF(AND($C300=$C302, Q302&lt;&gt;""), Q302,"")))</f>
        <v>..</v>
      </c>
      <c r="R300" s="90" t="str">
        <f>IF(TMInput!Q300&lt;&gt;"", TMInput!Q300, IF(AND(OR($C300&amp;$H300=$C301&amp;$H301, $C300&amp;$I300=$C301&amp;$I301), R301&lt;&gt;""), R301, IF(AND(OR($C300&amp;$H300=$C302&amp;$H302, $C300&amp;$I300=$C302&amp;$I302), R302&lt;&gt;""), R302, IF(AND(OR($C300&amp;$H300=$C303&amp;$H303, $C300&amp;$I300=$C303&amp;$I303), R303&lt;&gt;""), R303, IF(AND(OR($C300&amp;$H300=$C304&amp;$H304, $C300&amp;$I300=$C304&amp;$I304), R304&lt;&gt;""), R304, "")))))</f>
        <v>BT-195(BT-1561)-NoticeResult</v>
      </c>
      <c r="S300" s="90" t="str">
        <f>IF(TMInput!R300&lt;&gt;"", TMInput!R300, IF(AND(OR($C300&amp;$H300=$C301&amp;$H301, $C300&amp;$I300=$C301&amp;$I301), S301&lt;&gt;""), S301, IF(AND(OR($C300&amp;$H300=$C302&amp;$H302, $C300&amp;$I300=$C302&amp;$I302), S302&lt;&gt;""), S302, IF(AND(OR($C300&amp;$H300=$C303&amp;$H303, $C300&amp;$I300=$C303&amp;$I303), S303&lt;&gt;""), S303, IF(AND(OR($C300&amp;$H300=$C304&amp;$H304, $C300&amp;$I300=$C304&amp;$I304), S304&lt;&gt;""), S304, "")))))</f>
        <v>The field BT-195(BT-1561)-NoticeResult, Unpublished Identifier, specifies information to generate the URI of the masked property</v>
      </c>
      <c r="T300" s="90" t="str">
        <f>IF(TMInput!S300&lt;&gt;"", TMInput!S300, IF(AND(OR($C300&amp;$H300=$C301&amp;$H301, $C300&amp;$I300=$C301&amp;$I301), T301&lt;&gt;""), T301, IF(AND(OR($C300&amp;$H300=$C302&amp;$H302, $C300&amp;$I300=$C302&amp;$I302), T302&lt;&gt;""), T302, IF(AND(OR($C300&amp;$H300=$C303&amp;$H303, $C300&amp;$I300=$C303&amp;$I303), T303&lt;&gt;""), T303, IF(AND(OR($C300&amp;$H300=$C304&amp;$H304, $C300&amp;$I300=$C304&amp;$I304), T304&lt;&gt;""), T304, "")))))</f>
        <v>efbc:FieldIdentifierCode/text() = 'gro-ree-val'</v>
      </c>
      <c r="U300" s="92" t="str">
        <f>IF(TMInput!T300&lt;&gt;"", TMInput!T300, IF(AND($C300=$C301, U301&lt;&gt;""), U301, IF(AND($C300=$C302, U302&lt;&gt;""), U302, IF(AND($C300=$C303, U303&lt;&gt;""), U303, IF(AND($C300=$C304, U304&lt;&gt;""), U304, "")))))</f>
        <v>http://data.europa.eu/a4g/ontology#hasAmountValue</v>
      </c>
      <c r="V300" s="90" t="str">
        <f>IF(TMInput!U300&lt;&gt;"", TMInput!U300, IF(AND($C300=$C301, V301&lt;&gt;""), V301, IF(AND($C300=$C302, V302&lt;&gt;""), V302, IF(AND($C300=$C303, V303&lt;&gt;""), V303, IF(AND($C300=$C304, V304&lt;&gt;""), V304, "")))))</f>
        <v>BT-197(BT-1561)-NoticeResult</v>
      </c>
      <c r="W300" s="90" t="str">
        <f>IF(TMInput!V300&lt;&gt;"", TMInput!V300, IF(AND($C300=$C301, W301&lt;&gt;""), W301, IF(AND($C300=$C302, W302&lt;&gt;""), W302, IF(AND($C300=$C303, W303&lt;&gt;""), W303, IF(AND($C300=$C304, W304&lt;&gt;""), W304, "")))))</f>
        <v>In BT-197(BT-1561)-NoticeResult, Unpublished Justification Code, we link to the at-voc:non-publication-justification controlled list</v>
      </c>
      <c r="X300" s="90" t="str">
        <f>IF(TMInput!W300&lt;&gt;"", TMInput!W300, IF(AND($C300=$C301, X301&lt;&gt;""), X301, IF(AND($C300=$C302, X302&lt;&gt;""), X302, IF(AND($C300=$C303, X303&lt;&gt;""), X303, IF(AND($C300=$C304, X304&lt;&gt;""), X304, "")))))</f>
        <v>BT-198(BT-1561)-NoticeResult</v>
      </c>
      <c r="Y300" s="90" t="str">
        <f>IF(TMInput!X300&lt;&gt;"", TMInput!X300, IF(AND($C300=$C301, Y301&lt;&gt;""), Y301, IF(AND($C300=$C302, Y302&lt;&gt;""), Y302, IF(AND($C300=$C303, Y303&lt;&gt;""), Y303, IF(AND($C300=$C304, Y304&lt;&gt;""), Y304, "")))))</f>
        <v>Unpublished Accessibility Date (Unpublished Access Date below SDK 1.6)</v>
      </c>
      <c r="Z300" s="90" t="str">
        <f>IF(TMInput!Y300&lt;&gt;"", TMInput!Y300, IF(AND($C300=$C301, Z301&lt;&gt;""), Z301, IF(AND($C300=$C302, Z302&lt;&gt;""), Z302, IF(AND($C300=$C303, Z303&lt;&gt;""), Z303, IF(AND($C300=$C304, Z304&lt;&gt;""), Z304, "")))))</f>
        <v>tedm:MG-langString-hasConfidentialityJustification--NonPublishedInformation-ND-GroupReestimatedValueUnpublish</v>
      </c>
      <c r="AA300" s="90" t="str">
        <f>IF(TMInput!Z300&lt;&gt;"", TMInput!Z300, IF(AND($C300=$C301, AA301&lt;&gt;""), AA301, IF(AND($C300=$C302, AA302&lt;&gt;""), AA302, IF(AND($C300=$C303, AA303&lt;&gt;""), AA303, IF(AND($C300=$C304, AA304&lt;&gt;""), AA304, "")))))</f>
        <v>/*/ext:UBLExtensions/ext:UBLExtension/ext:ExtensionContent/efext:EformsExtension/efac:NoticeResult/efac:GroupFramework/efac:FieldsPrivacy[efbc:FieldIdentifierCode/text()='gro-ree-val']/efbc:ReasonDescription</v>
      </c>
      <c r="AB300" s="90" t="str">
        <f>IF(TMInput!AA300&lt;&gt;"", TMInput!AA300, IF(AND($C300=$C301, AB301&lt;&gt;""), AB301, IF(AND($C300=$C302, AB302&lt;&gt;""), AB302, IF(AND($C300=$C303, AB303&lt;&gt;""), AB303, IF(AND($C300=$C304, AB304&lt;&gt;""), AB304, "")))))</f>
        <v>BT-196(BT-1561)-NoticeResult</v>
      </c>
      <c r="AC300" s="90" t="str">
        <f>IF(TMInput!AB300&lt;&gt;"", TMInput!AB300, IF(AND($C300=$C301, AC301&lt;&gt;""), AC301, IF(AND($C300=$C302, AC302&lt;&gt;""), AC302, IF(AND($C300=$C303, AC303&lt;&gt;""), AC303, IF(AND($C300=$C304, AC304&lt;&gt;""), AC304, "")))))</f>
        <v>Unpublished Justification Description of MG-NonPublishedInformation under ND-GroupReestimatedValueUnpublish</v>
      </c>
      <c r="AD300" s="90" t="str">
        <f>IF(TMInput!AC300&lt;&gt;"", TMInput!AC300, IF(AND($C300=$C301, AD301&lt;&gt;""), AD301, IF(AND($C300=$C302, AD302&lt;&gt;""), AD302, IF(AND($C300=$C303, AD303&lt;&gt;""), AD303, IF(AND($C300=$C304, AD304&lt;&gt;""), AD304, "")))))</f>
        <v>BT-196(BT-1561)-NoticeResult-Language</v>
      </c>
      <c r="AE300" s="90" t="str">
        <f>IF(TMInput!AD300&lt;&gt;"", TMInput!AD300, IF(AND($C300=$C301, AE301&lt;&gt;""), AE301, IF(AND($C300=$C302, AE302&lt;&gt;""), AE302, IF(AND($C300=$C303, AE303&lt;&gt;""), AE303, IF(AND($C300=$C304, AE304&lt;&gt;""), AE304, "")))))</f>
        <v>Language of Unpublished Justification Description of MG-NonPublishedInformation under ND-GroupReestimatedValueUnpublish</v>
      </c>
    </row>
    <row r="301">
      <c r="A301" s="85" t="b">
        <f t="shared" si="1"/>
        <v>0</v>
      </c>
      <c r="B301" s="90" t="str">
        <f>IF(AND(TMInput!A301="",$C301&lt;&gt;""),B300,TMInput!A301)</f>
        <v>ND-GroupReestimatedValueUnpublish_v1.7+.rml.ttl</v>
      </c>
      <c r="C301" s="90" t="str">
        <f>TMInput!B301</f>
        <v>tedm:MG-NonPublishedInformation-ND-GroupReestimatedValueUnpublish</v>
      </c>
      <c r="D301" s="85" t="str">
        <f>IF(TMInput!C301&lt;&gt;"", TMInput!C301, IF(AND($C301=$C302, D302&lt;&gt;""), D302, IF(AND($C301=$C303, D303&lt;&gt;""), D303, IF(AND($C301=$C304, D304&lt;&gt;""), D304, IF(AND($C301=$C305, D305&lt;&gt;""), D305, "")))))</f>
        <v>MG-NonPublishedInformation</v>
      </c>
      <c r="E301" s="90" t="str">
        <f>IF(TMInput!D301&lt;&gt;"",TMInput!D301,IF(AND($C301=$C302, E302&lt;&gt;""),E302, IF(AND($C301=$C303, E303&lt;&gt;""), E303,"")))</f>
        <v/>
      </c>
      <c r="F301" s="90" t="str">
        <f>IF(TMInput!E301&lt;&gt;"",TMInput!E301,IF(AND($C301=$C302, F302&lt;&gt;""),F302, IF(AND($C301=$C303, F303&lt;&gt;""), F303,"")))</f>
        <v/>
      </c>
      <c r="G301" s="85" t="str">
        <f>IF(TMInput!F301&lt;&gt;"",TMInput!F301,IF(AND($C301=$C302, G302&lt;&gt;""),G302, IF(AND($C301=$C303, G303&lt;&gt;""), G303,"")))</f>
        <v/>
      </c>
      <c r="H301" s="87" t="str">
        <f>TMInput!G301</f>
        <v>1.7</v>
      </c>
      <c r="I301" s="87" t="str">
        <f>TMInput!H301</f>
        <v/>
      </c>
      <c r="J301" s="90" t="b">
        <f>IF(TMInput!$A301="",J300,TMInput!I301)</f>
        <v>1</v>
      </c>
      <c r="K301" s="85" t="str">
        <f>IF(TMInput!J301&lt;&gt;"",TMInput!J301,IF(AND($C301=$C302, K302&lt;&gt;""),K302, IF(AND($C301=$C303, K303&lt;&gt;""), K303,"")))</f>
        <v>MG-MonetaryValue-hasApproximateGroupFrameworkAgreementValue-LotGroupAwardInformation</v>
      </c>
      <c r="L301" s="85" t="str">
        <f>IF(TMInput!K301&lt;&gt;"",TMInput!K301,IF(AND($C301=$C302, L302&lt;&gt;""),L302, IF(AND($C301=$C303, L303&lt;&gt;""), L303,"")))</f>
        <v>ND-NoticeResultGroupFA</v>
      </c>
      <c r="M301" s="90" t="str">
        <f>IF(TMInput!L301&lt;&gt;"",TMInput!L301,IF(AND($C301=$C302, M302&lt;&gt;""),M302, IF(AND($C301=$C303, M303&lt;&gt;""), M303,"")))</f>
        <v>ND-GroupReestimatedValueUnpublish (concernsMaskedObject)</v>
      </c>
      <c r="N301" s="90" t="str">
        <f>IF(TMInput!M301&lt;&gt;"",TMInput!M301,IF(AND($C301=$C302, N302&lt;&gt;""),N302, IF(AND($C301=$C303, N303&lt;&gt;""), N303,"")))</f>
        <v>Connection from NonPublishedInformation to MonetaryValue under MG-MonetaryValue-hasApproximateGroupFrameworkAgreementValue-LotGroupAwardInformation_ND-NoticeResultGroupFA</v>
      </c>
      <c r="O301" s="90" t="str">
        <f>IF(TMInput!N301&lt;&gt;"",TMInput!N301,IF(AND($C301=$C302, O302&lt;&gt;""),O302, IF(AND($C301=$C303, O303&lt;&gt;""), O303,"")))</f>
        <v>tedm:MG-MonetaryValue-hasApproximateGroupFrameworkAgreementValue-LotGroupAwardInformation_ND-NoticeResultGroupFA</v>
      </c>
      <c r="P301" s="85" t="str">
        <f>IF(TMInput!O301&lt;&gt;"",TMInput!O301,IF(AND($C301=$C302, P302&lt;&gt;""),P302, IF(AND($C301=$C303, P303&lt;&gt;""), P303,"")))</f>
        <v>efac:FieldsPrivacy</v>
      </c>
      <c r="Q301" s="90" t="str">
        <f>IF(TMInput!P301&lt;&gt;"",TMInput!P301,IF(AND($C301=$C302, Q302&lt;&gt;""),Q302, IF(AND($C301=$C303, Q303&lt;&gt;""), Q303,"")))</f>
        <v>..</v>
      </c>
      <c r="R301" s="90" t="str">
        <f>IF(TMInput!Q301&lt;&gt;"", TMInput!Q301, IF(AND(OR($C301&amp;$H301=$C302&amp;$H302, $C301&amp;$I301=$C302&amp;$I302), R302&lt;&gt;""), R302, IF(AND(OR($C301&amp;$H301=$C303&amp;$H303, $C301&amp;$I301=$C303&amp;$I303), R303&lt;&gt;""), R303, IF(AND(OR($C301&amp;$H301=$C304&amp;$H304, $C301&amp;$I301=$C304&amp;$I304), R304&lt;&gt;""), R304, IF(AND(OR($C301&amp;$H301=$C305&amp;$H305, $C301&amp;$I301=$C305&amp;$I305), R305&lt;&gt;""), R305, "")))))</f>
        <v>BT-195(BT-1561)-NoticeResult</v>
      </c>
      <c r="S301" s="90" t="str">
        <f>IF(TMInput!R301&lt;&gt;"", TMInput!R301, IF(AND(OR($C301&amp;$H301=$C302&amp;$H302, $C301&amp;$I301=$C302&amp;$I302), S302&lt;&gt;""), S302, IF(AND(OR($C301&amp;$H301=$C303&amp;$H303, $C301&amp;$I301=$C303&amp;$I303), S303&lt;&gt;""), S303, IF(AND(OR($C301&amp;$H301=$C304&amp;$H304, $C301&amp;$I301=$C304&amp;$I304), S304&lt;&gt;""), S304, IF(AND(OR($C301&amp;$H301=$C305&amp;$H305, $C301&amp;$I301=$C305&amp;$I305), S305&lt;&gt;""), S305, "")))))</f>
        <v>The field BT-195(BT-1561)-NoticeResult, Unpublished Identifier, specifies information to generate the URI of the masked property</v>
      </c>
      <c r="T301" s="90" t="str">
        <f>IF(TMInput!S301&lt;&gt;"", TMInput!S301, IF(AND(OR($C301&amp;$H301=$C302&amp;$H302, $C301&amp;$I301=$C302&amp;$I302), T302&lt;&gt;""), T302, IF(AND(OR($C301&amp;$H301=$C303&amp;$H303, $C301&amp;$I301=$C303&amp;$I303), T303&lt;&gt;""), T303, IF(AND(OR($C301&amp;$H301=$C304&amp;$H304, $C301&amp;$I301=$C304&amp;$I304), T304&lt;&gt;""), T304, IF(AND(OR($C301&amp;$H301=$C305&amp;$H305, $C301&amp;$I301=$C305&amp;$I305), T305&lt;&gt;""), T305, "")))))</f>
        <v>efbc:FieldIdentifierCode/text() = 'gro-ree-val'</v>
      </c>
      <c r="U301" s="92" t="str">
        <f>IF(TMInput!T301&lt;&gt;"", TMInput!T301, IF(AND($C301=$C302, U302&lt;&gt;""), U302, IF(AND($C301=$C303, U303&lt;&gt;""), U303, IF(AND($C301=$C304, U304&lt;&gt;""), U304, IF(AND($C301=$C305, U305&lt;&gt;""), U305, "")))))</f>
        <v>http://data.europa.eu/a4g/ontology#hasAmountValue</v>
      </c>
      <c r="V301" s="90" t="str">
        <f>IF(TMInput!U301&lt;&gt;"", TMInput!U301, IF(AND($C301=$C302, V302&lt;&gt;""), V302, IF(AND($C301=$C303, V303&lt;&gt;""), V303, IF(AND($C301=$C304, V304&lt;&gt;""), V304, IF(AND($C301=$C305, V305&lt;&gt;""), V305, "")))))</f>
        <v>BT-197(BT-1561)-NoticeResult</v>
      </c>
      <c r="W301" s="90" t="str">
        <f>IF(TMInput!V301&lt;&gt;"", TMInput!V301, IF(AND($C301=$C302, W302&lt;&gt;""), W302, IF(AND($C301=$C303, W303&lt;&gt;""), W303, IF(AND($C301=$C304, W304&lt;&gt;""), W304, IF(AND($C301=$C305, W305&lt;&gt;""), W305, "")))))</f>
        <v>In BT-197(BT-1561)-NoticeResult, Unpublished Justification Code, we link to the at-voc:non-publication-justification controlled list</v>
      </c>
      <c r="X301" s="90" t="str">
        <f>IF(TMInput!W301&lt;&gt;"", TMInput!W301, IF(AND($C301=$C302, X302&lt;&gt;""), X302, IF(AND($C301=$C303, X303&lt;&gt;""), X303, IF(AND($C301=$C304, X304&lt;&gt;""), X304, IF(AND($C301=$C305, X305&lt;&gt;""), X305, "")))))</f>
        <v>BT-198(BT-1561)-NoticeResult</v>
      </c>
      <c r="Y301" s="90" t="str">
        <f>IF(TMInput!X301&lt;&gt;"", TMInput!X301, IF(AND($C301=$C302, Y302&lt;&gt;""), Y302, IF(AND($C301=$C303, Y303&lt;&gt;""), Y303, IF(AND($C301=$C304, Y304&lt;&gt;""), Y304, IF(AND($C301=$C305, Y305&lt;&gt;""), Y305, "")))))</f>
        <v>Unpublished Accessibility Date (Unpublished Access Date below SDK 1.6)</v>
      </c>
      <c r="Z301" s="90" t="str">
        <f>IF(TMInput!Y301&lt;&gt;"", TMInput!Y301, IF(AND($C301=$C302, Z302&lt;&gt;""), Z302, IF(AND($C301=$C303, Z303&lt;&gt;""), Z303, IF(AND($C301=$C304, Z304&lt;&gt;""), Z304, IF(AND($C301=$C305, Z305&lt;&gt;""), Z305, "")))))</f>
        <v>tedm:MG-langString-hasConfidentialityJustification--NonPublishedInformation-ND-GroupReestimatedValueUnpublish</v>
      </c>
      <c r="AA301" s="90" t="str">
        <f>IF(TMInput!Z301&lt;&gt;"", TMInput!Z301, IF(AND($C301=$C302, AA302&lt;&gt;""), AA302, IF(AND($C301=$C303, AA303&lt;&gt;""), AA303, IF(AND($C301=$C304, AA304&lt;&gt;""), AA304, IF(AND($C301=$C305, AA305&lt;&gt;""), AA305, "")))))</f>
        <v/>
      </c>
      <c r="AB301" s="90" t="str">
        <f>IF(TMInput!AA301&lt;&gt;"", TMInput!AA301, IF(AND($C301=$C302, AB302&lt;&gt;""), AB302, IF(AND($C301=$C303, AB303&lt;&gt;""), AB303, IF(AND($C301=$C304, AB304&lt;&gt;""), AB304, IF(AND($C301=$C305, AB305&lt;&gt;""), AB305, "")))))</f>
        <v>BT-196(BT-1561)-NoticeResult</v>
      </c>
      <c r="AC301" s="90" t="str">
        <f>IF(TMInput!AB301&lt;&gt;"", TMInput!AB301, IF(AND($C301=$C302, AC302&lt;&gt;""), AC302, IF(AND($C301=$C303, AC303&lt;&gt;""), AC303, IF(AND($C301=$C304, AC304&lt;&gt;""), AC304, IF(AND($C301=$C305, AC305&lt;&gt;""), AC305, "")))))</f>
        <v>Unpublished Justification Description of MG-NonPublishedInformation under ND-GroupReestimatedValueUnpublish</v>
      </c>
      <c r="AD301" s="90" t="str">
        <f>IF(TMInput!AC301&lt;&gt;"", TMInput!AC301, IF(AND($C301=$C302, AD302&lt;&gt;""), AD302, IF(AND($C301=$C303, AD303&lt;&gt;""), AD303, IF(AND($C301=$C304, AD304&lt;&gt;""), AD304, IF(AND($C301=$C305, AD305&lt;&gt;""), AD305, "")))))</f>
        <v>BT-196(BT-1561)-NoticeResult-Language</v>
      </c>
      <c r="AE301" s="90" t="str">
        <f>IF(TMInput!AD301&lt;&gt;"", TMInput!AD301, IF(AND($C301=$C302, AE302&lt;&gt;""), AE302, IF(AND($C301=$C303, AE303&lt;&gt;""), AE303, IF(AND($C301=$C304, AE304&lt;&gt;""), AE304, IF(AND($C301=$C305, AE305&lt;&gt;""), AE305, "")))))</f>
        <v>Language of Unpublished Justification Description of MG-NonPublishedInformation under ND-GroupReestimatedValueUnpublish</v>
      </c>
    </row>
    <row r="302">
      <c r="A302" s="85" t="b">
        <f t="shared" si="1"/>
        <v>0</v>
      </c>
      <c r="B302" s="90" t="str">
        <f>IF(AND(TMInput!A302="",$C302&lt;&gt;""),B301,TMInput!A302)</f>
        <v>ND-GroupReestimatedValueUnpublish_v1.7+.rml.ttl</v>
      </c>
      <c r="C302" s="90" t="str">
        <f>TMInput!B302</f>
        <v>tedm:MG-NonPublishedInformation-ND-GroupReestimatedValueUnpublish</v>
      </c>
      <c r="D302" s="85" t="str">
        <f>IF(TMInput!C302&lt;&gt;"", TMInput!C302, IF(AND($C302=$C303, D303&lt;&gt;""), D303, IF(AND($C302=$C304, D304&lt;&gt;""), D304, IF(AND($C302=$C305, D305&lt;&gt;""), D305, IF(AND($C302=$C306, D306&lt;&gt;""), D306, "")))))</f>
        <v>MG-NonPublishedInformation</v>
      </c>
      <c r="E302" s="90" t="str">
        <f>IF(TMInput!D302&lt;&gt;"",TMInput!D302,IF(AND($C302=$C303, E303&lt;&gt;""),E303, IF(AND($C302=$C304, E304&lt;&gt;""), E304,"")))</f>
        <v/>
      </c>
      <c r="F302" s="90" t="str">
        <f>IF(TMInput!E302&lt;&gt;"",TMInput!E302,IF(AND($C302=$C303, F303&lt;&gt;""),F303, IF(AND($C302=$C304, F304&lt;&gt;""), F304,"")))</f>
        <v/>
      </c>
      <c r="G302" s="85" t="str">
        <f>IF(TMInput!F302&lt;&gt;"",TMInput!F302,IF(AND($C302=$C303, G303&lt;&gt;""),G303, IF(AND($C302=$C304, G304&lt;&gt;""), G304,"")))</f>
        <v/>
      </c>
      <c r="H302" s="87" t="str">
        <f>TMInput!G302</f>
        <v>1.7</v>
      </c>
      <c r="I302" s="87" t="str">
        <f>TMInput!H302</f>
        <v/>
      </c>
      <c r="J302" s="90" t="b">
        <f>IF(TMInput!$A302="",J301,TMInput!I302)</f>
        <v>1</v>
      </c>
      <c r="K302" s="85" t="str">
        <f>IF(TMInput!J302&lt;&gt;"",TMInput!J302,IF(AND($C302=$C303, K303&lt;&gt;""),K303, IF(AND($C302=$C304, K304&lt;&gt;""), K304,"")))</f>
        <v>MG-MonetaryValue-hasApproximateGroupFrameworkAgreementValue-LotGroupAwardInformation</v>
      </c>
      <c r="L302" s="85" t="str">
        <f>IF(TMInput!K302&lt;&gt;"",TMInput!K302,IF(AND($C302=$C303, L303&lt;&gt;""),L303, IF(AND($C302=$C304, L304&lt;&gt;""), L304,"")))</f>
        <v>ND-NoticeResultGroupFA</v>
      </c>
      <c r="M302" s="90" t="str">
        <f>IF(TMInput!L302&lt;&gt;"",TMInput!L302,IF(AND($C302=$C303, M303&lt;&gt;""),M303, IF(AND($C302=$C304, M304&lt;&gt;""), M304,"")))</f>
        <v>ND-GroupReestimatedValueUnpublish (concernsMaskedObject)</v>
      </c>
      <c r="N302" s="90" t="str">
        <f>IF(TMInput!M302&lt;&gt;"",TMInput!M302,IF(AND($C302=$C303, N303&lt;&gt;""),N303, IF(AND($C302=$C304, N304&lt;&gt;""), N304,"")))</f>
        <v>Connection from NonPublishedInformation to MonetaryValue under MG-MonetaryValue-hasApproximateGroupFrameworkAgreementValue-LotGroupAwardInformation_ND-NoticeResultGroupFA</v>
      </c>
      <c r="O302" s="90" t="str">
        <f>IF(TMInput!N302&lt;&gt;"",TMInput!N302,IF(AND($C302=$C303, O303&lt;&gt;""),O303, IF(AND($C302=$C304, O304&lt;&gt;""), O304,"")))</f>
        <v>tedm:MG-MonetaryValue-hasApproximateGroupFrameworkAgreementValue-LotGroupAwardInformation_ND-NoticeResultGroupFA</v>
      </c>
      <c r="P302" s="85" t="str">
        <f>IF(TMInput!O302&lt;&gt;"",TMInput!O302,IF(AND($C302=$C303, P303&lt;&gt;""),P303, IF(AND($C302=$C304, P304&lt;&gt;""), P304,"")))</f>
        <v>efac:FieldsPrivacy</v>
      </c>
      <c r="Q302" s="90" t="str">
        <f>IF(TMInput!P302&lt;&gt;"",TMInput!P302,IF(AND($C302=$C303, Q303&lt;&gt;""),Q303, IF(AND($C302=$C304, Q304&lt;&gt;""), Q304,"")))</f>
        <v>..</v>
      </c>
      <c r="R302" s="90" t="str">
        <f>IF(TMInput!Q302&lt;&gt;"", TMInput!Q302, IF(AND(OR($C302&amp;$H302=$C303&amp;$H303, $C302&amp;$I302=$C303&amp;$I303), R303&lt;&gt;""), R303, IF(AND(OR($C302&amp;$H302=$C304&amp;$H304, $C302&amp;$I302=$C304&amp;$I304), R304&lt;&gt;""), R304, IF(AND(OR($C302&amp;$H302=$C305&amp;$H305, $C302&amp;$I302=$C305&amp;$I305), R305&lt;&gt;""), R305, IF(AND(OR($C302&amp;$H302=$C306&amp;$H306, $C302&amp;$I302=$C306&amp;$I306), R306&lt;&gt;""), R306, "")))))</f>
        <v>BT-195(BT-1561)-NoticeResult</v>
      </c>
      <c r="S302" s="90" t="str">
        <f>IF(TMInput!R302&lt;&gt;"", TMInput!R302, IF(AND(OR($C302&amp;$H302=$C303&amp;$H303, $C302&amp;$I302=$C303&amp;$I303), S303&lt;&gt;""), S303, IF(AND(OR($C302&amp;$H302=$C304&amp;$H304, $C302&amp;$I302=$C304&amp;$I304), S304&lt;&gt;""), S304, IF(AND(OR($C302&amp;$H302=$C305&amp;$H305, $C302&amp;$I302=$C305&amp;$I305), S305&lt;&gt;""), S305, IF(AND(OR($C302&amp;$H302=$C306&amp;$H306, $C302&amp;$I302=$C306&amp;$I306), S306&lt;&gt;""), S306, "")))))</f>
        <v>The field BT-195(BT-1561)-NoticeResult, Unpublished Identifier, specifies information to generate the URI of the masked property</v>
      </c>
      <c r="T302" s="90" t="str">
        <f>IF(TMInput!S302&lt;&gt;"", TMInput!S302, IF(AND(OR($C302&amp;$H302=$C303&amp;$H303, $C302&amp;$I302=$C303&amp;$I303), T303&lt;&gt;""), T303, IF(AND(OR($C302&amp;$H302=$C304&amp;$H304, $C302&amp;$I302=$C304&amp;$I304), T304&lt;&gt;""), T304, IF(AND(OR($C302&amp;$H302=$C305&amp;$H305, $C302&amp;$I302=$C305&amp;$I305), T305&lt;&gt;""), T305, IF(AND(OR($C302&amp;$H302=$C306&amp;$H306, $C302&amp;$I302=$C306&amp;$I306), T306&lt;&gt;""), T306, "")))))</f>
        <v>efbc:FieldIdentifierCode/text() = 'gro-ree-val'</v>
      </c>
      <c r="U302" s="92" t="str">
        <f>IF(TMInput!T302&lt;&gt;"", TMInput!T302, IF(AND($C302=$C303, U303&lt;&gt;""), U303, IF(AND($C302=$C304, U304&lt;&gt;""), U304, IF(AND($C302=$C305, U305&lt;&gt;""), U305, IF(AND($C302=$C306, U306&lt;&gt;""), U306, "")))))</f>
        <v>http://data.europa.eu/a4g/ontology#hasAmountValue</v>
      </c>
      <c r="V302" s="90" t="str">
        <f>IF(TMInput!U302&lt;&gt;"", TMInput!U302, IF(AND($C302=$C303, V303&lt;&gt;""), V303, IF(AND($C302=$C304, V304&lt;&gt;""), V304, IF(AND($C302=$C305, V305&lt;&gt;""), V305, IF(AND($C302=$C306, V306&lt;&gt;""), V306, "")))))</f>
        <v>BT-197(BT-1561)-NoticeResult</v>
      </c>
      <c r="W302" s="90" t="str">
        <f>IF(TMInput!V302&lt;&gt;"", TMInput!V302, IF(AND($C302=$C303, W303&lt;&gt;""), W303, IF(AND($C302=$C304, W304&lt;&gt;""), W304, IF(AND($C302=$C305, W305&lt;&gt;""), W305, IF(AND($C302=$C306, W306&lt;&gt;""), W306, "")))))</f>
        <v>In BT-197(BT-1561)-NoticeResult, Unpublished Justification Code, we link to the at-voc:non-publication-justification controlled list</v>
      </c>
      <c r="X302" s="90" t="str">
        <f>IF(TMInput!W302&lt;&gt;"", TMInput!W302, IF(AND($C302=$C303, X303&lt;&gt;""), X303, IF(AND($C302=$C304, X304&lt;&gt;""), X304, IF(AND($C302=$C305, X305&lt;&gt;""), X305, IF(AND($C302=$C306, X306&lt;&gt;""), X306, "")))))</f>
        <v>BT-198(BT-1561)-NoticeResult</v>
      </c>
      <c r="Y302" s="90" t="str">
        <f>IF(TMInput!X302&lt;&gt;"", TMInput!X302, IF(AND($C302=$C303, Y303&lt;&gt;""), Y303, IF(AND($C302=$C304, Y304&lt;&gt;""), Y304, IF(AND($C302=$C305, Y305&lt;&gt;""), Y305, IF(AND($C302=$C306, Y306&lt;&gt;""), Y306, "")))))</f>
        <v>Unpublished Accessibility Date (Unpublished Access Date below SDK 1.6)</v>
      </c>
      <c r="Z302" s="90" t="str">
        <f>IF(TMInput!Y302&lt;&gt;"", TMInput!Y302, IF(AND($C302=$C303, Z303&lt;&gt;""), Z303, IF(AND($C302=$C304, Z304&lt;&gt;""), Z304, IF(AND($C302=$C305, Z305&lt;&gt;""), Z305, IF(AND($C302=$C306, Z306&lt;&gt;""), Z306, "")))))</f>
        <v>tedm:MG-langString-hasConfidentialityJustification--NonPublishedInformation-ND-GroupReestimatedValueUnpublish</v>
      </c>
      <c r="AA302" s="90" t="str">
        <f>IF(TMInput!Z302&lt;&gt;"", TMInput!Z302, IF(AND($C302=$C303, AA303&lt;&gt;""), AA303, IF(AND($C302=$C304, AA304&lt;&gt;""), AA304, IF(AND($C302=$C305, AA305&lt;&gt;""), AA305, IF(AND($C302=$C306, AA306&lt;&gt;""), AA306, "")))))</f>
        <v/>
      </c>
      <c r="AB302" s="90" t="str">
        <f>IF(TMInput!AA302&lt;&gt;"", TMInput!AA302, IF(AND($C302=$C303, AB303&lt;&gt;""), AB303, IF(AND($C302=$C304, AB304&lt;&gt;""), AB304, IF(AND($C302=$C305, AB305&lt;&gt;""), AB305, IF(AND($C302=$C306, AB306&lt;&gt;""), AB306, "")))))</f>
        <v>BT-196(BT-1561)-NoticeResult</v>
      </c>
      <c r="AC302" s="90" t="str">
        <f>IF(TMInput!AB302&lt;&gt;"", TMInput!AB302, IF(AND($C302=$C303, AC303&lt;&gt;""), AC303, IF(AND($C302=$C304, AC304&lt;&gt;""), AC304, IF(AND($C302=$C305, AC305&lt;&gt;""), AC305, IF(AND($C302=$C306, AC306&lt;&gt;""), AC306, "")))))</f>
        <v>Unpublished Justification Description of MG-NonPublishedInformation under ND-GroupReestimatedValueUnpublish</v>
      </c>
      <c r="AD302" s="90" t="str">
        <f>IF(TMInput!AC302&lt;&gt;"", TMInput!AC302, IF(AND($C302=$C303, AD303&lt;&gt;""), AD303, IF(AND($C302=$C304, AD304&lt;&gt;""), AD304, IF(AND($C302=$C305, AD305&lt;&gt;""), AD305, IF(AND($C302=$C306, AD306&lt;&gt;""), AD306, "")))))</f>
        <v>BT-196(BT-1561)-NoticeResult-Language</v>
      </c>
      <c r="AE302" s="90" t="str">
        <f>IF(TMInput!AD302&lt;&gt;"", TMInput!AD302, IF(AND($C302=$C303, AE303&lt;&gt;""), AE303, IF(AND($C302=$C304, AE304&lt;&gt;""), AE304, IF(AND($C302=$C305, AE305&lt;&gt;""), AE305, IF(AND($C302=$C306, AE306&lt;&gt;""), AE306, "")))))</f>
        <v>Language of Unpublished Justification Description of MG-NonPublishedInformation under ND-GroupReestimatedValueUnpublish</v>
      </c>
    </row>
    <row r="303">
      <c r="A303" s="85" t="b">
        <f t="shared" si="1"/>
        <v>0</v>
      </c>
      <c r="B303" s="90" t="str">
        <f>IF(AND(TMInput!A303="",$C303&lt;&gt;""),B302,TMInput!A303)</f>
        <v>ND-GroupReestimatedValueUnpublish_v1.7+.rml.ttl</v>
      </c>
      <c r="C303" s="90" t="str">
        <f>TMInput!B303</f>
        <v>tedm:MG-NonPublishedInformation-ND-GroupReestimatedValueUnpublish</v>
      </c>
      <c r="D303" s="85" t="str">
        <f>IF(TMInput!C303&lt;&gt;"", TMInput!C303, IF(AND($C303=$C304, D304&lt;&gt;""), D304, IF(AND($C303=$C305, D305&lt;&gt;""), D305, IF(AND($C303=$C306, D306&lt;&gt;""), D306, IF(AND($C303=$C307, D307&lt;&gt;""), D307, "")))))</f>
        <v>MG-NonPublishedInformation</v>
      </c>
      <c r="E303" s="90" t="str">
        <f>IF(TMInput!D303&lt;&gt;"",TMInput!D303,IF(AND($C303=$C304, E304&lt;&gt;""),E304, IF(AND($C303=$C305, E305&lt;&gt;""), E305,"")))</f>
        <v/>
      </c>
      <c r="F303" s="90" t="str">
        <f>IF(TMInput!E303&lt;&gt;"",TMInput!E303,IF(AND($C303=$C304, F304&lt;&gt;""),F304, IF(AND($C303=$C305, F305&lt;&gt;""), F305,"")))</f>
        <v/>
      </c>
      <c r="G303" s="85" t="str">
        <f>IF(TMInput!F303&lt;&gt;"",TMInput!F303,IF(AND($C303=$C304, G304&lt;&gt;""),G304, IF(AND($C303=$C305, G305&lt;&gt;""), G305,"")))</f>
        <v/>
      </c>
      <c r="H303" s="87" t="str">
        <f>TMInput!G303</f>
        <v>1.5</v>
      </c>
      <c r="I303" s="87" t="str">
        <f>TMInput!H303</f>
        <v>1.6</v>
      </c>
      <c r="J303" s="90" t="b">
        <f>IF(TMInput!$A303="",J302,TMInput!I303)</f>
        <v>1</v>
      </c>
      <c r="K303" s="85" t="str">
        <f>IF(TMInput!J303&lt;&gt;"",TMInput!J303,IF(AND($C303=$C304, K304&lt;&gt;""),K304, IF(AND($C303=$C305, K305&lt;&gt;""), K305,"")))</f>
        <v/>
      </c>
      <c r="L303" s="85" t="str">
        <f>IF(TMInput!K303&lt;&gt;"",TMInput!K303,IF(AND($C303=$C304, L304&lt;&gt;""),L304, IF(AND($C303=$C305, L305&lt;&gt;""), L305,"")))</f>
        <v/>
      </c>
      <c r="M303" s="90" t="str">
        <f>IF(TMInput!L303&lt;&gt;"",TMInput!L303,IF(AND($C303=$C304, M304&lt;&gt;""),M304, IF(AND($C303=$C305, M305&lt;&gt;""), M305,"")))</f>
        <v/>
      </c>
      <c r="N303" s="90" t="str">
        <f>IF(TMInput!M303&lt;&gt;"",TMInput!M303,IF(AND($C303=$C304, N304&lt;&gt;""),N304, IF(AND($C303=$C305, N305&lt;&gt;""), N305,"")))</f>
        <v/>
      </c>
      <c r="O303" s="90" t="str">
        <f>IF(TMInput!N303&lt;&gt;"",TMInput!N303,IF(AND($C303=$C304, O304&lt;&gt;""),O304, IF(AND($C303=$C305, O305&lt;&gt;""), O305,"")))</f>
        <v/>
      </c>
      <c r="P303" s="85" t="str">
        <f>IF(TMInput!O303&lt;&gt;"",TMInput!O303,IF(AND($C303=$C304, P304&lt;&gt;""),P304, IF(AND($C303=$C305, P305&lt;&gt;""), P305,"")))</f>
        <v/>
      </c>
      <c r="Q303" s="90" t="str">
        <f>IF(TMInput!P303&lt;&gt;"",TMInput!P303,IF(AND($C303=$C304, Q304&lt;&gt;""),Q304, IF(AND($C303=$C305, Q305&lt;&gt;""), Q305,"")))</f>
        <v/>
      </c>
      <c r="R303" s="90" t="str">
        <f>IF(TMInput!Q303&lt;&gt;"", TMInput!Q303, IF(AND(OR($C303&amp;$H303=$C304&amp;$H304, $C303&amp;$I303=$C304&amp;$I304), R304&lt;&gt;""), R304, IF(AND(OR($C303&amp;$H303=$C305&amp;$H305, $C303&amp;$I303=$C305&amp;$I305), R305&lt;&gt;""), R305, IF(AND(OR($C303&amp;$H303=$C306&amp;$H306, $C303&amp;$I303=$C306&amp;$I306), R306&lt;&gt;""), R306, IF(AND(OR($C303&amp;$H303=$C307&amp;$H307, $C303&amp;$I303=$C307&amp;$I307), R307&lt;&gt;""), R307, "")))))</f>
        <v>BT-195(BT-1561)-NoticeResult</v>
      </c>
      <c r="S303" s="90" t="str">
        <f>IF(TMInput!R303&lt;&gt;"", TMInput!R303, IF(AND(OR($C303&amp;$H303=$C304&amp;$H304, $C303&amp;$I303=$C304&amp;$I304), S304&lt;&gt;""), S304, IF(AND(OR($C303&amp;$H303=$C305&amp;$H305, $C303&amp;$I303=$C305&amp;$I305), S305&lt;&gt;""), S305, IF(AND(OR($C303&amp;$H303=$C306&amp;$H306, $C303&amp;$I303=$C306&amp;$I306), S306&lt;&gt;""), S306, IF(AND(OR($C303&amp;$H303=$C307&amp;$H307, $C303&amp;$I303=$C307&amp;$I307), S307&lt;&gt;""), S307, "")))))</f>
        <v>The field BT-195(BT-1561)-NoticeResult, Unpublished Identifier, specifies information to generate the URI of the masked property</v>
      </c>
      <c r="T303" s="90" t="str">
        <f>IF(TMInput!S303&lt;&gt;"", TMInput!S303, IF(AND(OR($C303&amp;$H303=$C304&amp;$H304, $C303&amp;$I303=$C304&amp;$I304), T304&lt;&gt;""), T304, IF(AND(OR($C303&amp;$H303=$C305&amp;$H305, $C303&amp;$I303=$C305&amp;$I305), T305&lt;&gt;""), T305, IF(AND(OR($C303&amp;$H303=$C306&amp;$H306, $C303&amp;$I303=$C306&amp;$I306), T306&lt;&gt;""), T306, IF(AND(OR($C303&amp;$H303=$C307&amp;$H307, $C303&amp;$I303=$C307&amp;$I307), T307&lt;&gt;""), T307, "")))))</f>
        <v>efbc:FieldIdentifierCode/text() = 'not-ree-val'</v>
      </c>
      <c r="U303" s="92" t="str">
        <f>IF(TMInput!T303&lt;&gt;"", TMInput!T303, IF(AND($C303=$C304, U304&lt;&gt;""), U304, IF(AND($C303=$C305, U305&lt;&gt;""), U305, IF(AND($C303=$C306, U306&lt;&gt;""), U306, IF(AND($C303=$C307, U307&lt;&gt;""), U307, "")))))</f>
        <v>http://data.europa.eu/a4g/ontology#hasAmountValue</v>
      </c>
      <c r="V303" s="90" t="str">
        <f>IF(TMInput!U303&lt;&gt;"", TMInput!U303, IF(AND($C303=$C304, V304&lt;&gt;""), V304, IF(AND($C303=$C305, V305&lt;&gt;""), V305, IF(AND($C303=$C306, V306&lt;&gt;""), V306, IF(AND($C303=$C307, V307&lt;&gt;""), V307, "")))))</f>
        <v>BT-197(BT-1561)-NoticeResult</v>
      </c>
      <c r="W303" s="90" t="str">
        <f>IF(TMInput!V303&lt;&gt;"", TMInput!V303, IF(AND($C303=$C304, W304&lt;&gt;""), W304, IF(AND($C303=$C305, W305&lt;&gt;""), W305, IF(AND($C303=$C306, W306&lt;&gt;""), W306, IF(AND($C303=$C307, W307&lt;&gt;""), W307, "")))))</f>
        <v>In BT-197(BT-1561)-NoticeResult, Unpublished Justification Code, we link to the at-voc:non-publication-justification controlled list</v>
      </c>
      <c r="X303" s="90" t="str">
        <f>IF(TMInput!W303&lt;&gt;"", TMInput!W303, IF(AND($C303=$C304, X304&lt;&gt;""), X304, IF(AND($C303=$C305, X305&lt;&gt;""), X305, IF(AND($C303=$C306, X306&lt;&gt;""), X306, IF(AND($C303=$C307, X307&lt;&gt;""), X307, "")))))</f>
        <v>BT-198(BT-1561)-NoticeResult</v>
      </c>
      <c r="Y303" s="90" t="str">
        <f>IF(TMInput!X303&lt;&gt;"", TMInput!X303, IF(AND($C303=$C304, Y304&lt;&gt;""), Y304, IF(AND($C303=$C305, Y305&lt;&gt;""), Y305, IF(AND($C303=$C306, Y306&lt;&gt;""), Y306, IF(AND($C303=$C307, Y307&lt;&gt;""), Y307, "")))))</f>
        <v>Unpublished Accessibility Date (Unpublished Access Date below SDK 1.6)</v>
      </c>
      <c r="Z303" s="90" t="str">
        <f>IF(TMInput!Y303&lt;&gt;"", TMInput!Y303, IF(AND($C303=$C304, Z304&lt;&gt;""), Z304, IF(AND($C303=$C305, Z305&lt;&gt;""), Z305, IF(AND($C303=$C306, Z306&lt;&gt;""), Z306, IF(AND($C303=$C307, Z307&lt;&gt;""), Z307, "")))))</f>
        <v>tedm:MG-langString-hasConfidentialityJustification--NonPublishedInformation-ND-GroupReestimatedValueUnpublish</v>
      </c>
      <c r="AA303" s="90" t="str">
        <f>IF(TMInput!Z303&lt;&gt;"", TMInput!Z303, IF(AND($C303=$C304, AA304&lt;&gt;""), AA304, IF(AND($C303=$C305, AA305&lt;&gt;""), AA305, IF(AND($C303=$C306, AA306&lt;&gt;""), AA306, IF(AND($C303=$C307, AA307&lt;&gt;""), AA307, "")))))</f>
        <v/>
      </c>
      <c r="AB303" s="90" t="str">
        <f>IF(TMInput!AA303&lt;&gt;"", TMInput!AA303, IF(AND($C303=$C304, AB304&lt;&gt;""), AB304, IF(AND($C303=$C305, AB305&lt;&gt;""), AB305, IF(AND($C303=$C306, AB306&lt;&gt;""), AB306, IF(AND($C303=$C307, AB307&lt;&gt;""), AB307, "")))))</f>
        <v>BT-196(BT-1561)-NoticeResult</v>
      </c>
      <c r="AC303" s="90" t="str">
        <f>IF(TMInput!AB303&lt;&gt;"", TMInput!AB303, IF(AND($C303=$C304, AC304&lt;&gt;""), AC304, IF(AND($C303=$C305, AC305&lt;&gt;""), AC305, IF(AND($C303=$C306, AC306&lt;&gt;""), AC306, IF(AND($C303=$C307, AC307&lt;&gt;""), AC307, "")))))</f>
        <v>Unpublished Justification Description of MG-NonPublishedInformation under ND-GroupReestimatedValueUnpublish</v>
      </c>
      <c r="AD303" s="90" t="str">
        <f>IF(TMInput!AC303&lt;&gt;"", TMInput!AC303, IF(AND($C303=$C304, AD304&lt;&gt;""), AD304, IF(AND($C303=$C305, AD305&lt;&gt;""), AD305, IF(AND($C303=$C306, AD306&lt;&gt;""), AD306, IF(AND($C303=$C307, AD307&lt;&gt;""), AD307, "")))))</f>
        <v>BT-196(BT-1561)-NoticeResult-Language</v>
      </c>
      <c r="AE303" s="90" t="str">
        <f>IF(TMInput!AD303&lt;&gt;"", TMInput!AD303, IF(AND($C303=$C304, AE304&lt;&gt;""), AE304, IF(AND($C303=$C305, AE305&lt;&gt;""), AE305, IF(AND($C303=$C306, AE306&lt;&gt;""), AE306, IF(AND($C303=$C307, AE307&lt;&gt;""), AE307, "")))))</f>
        <v>Language of Unpublished Justification Description of MG-NonPublishedInformation under ND-GroupReestimatedValueUnpublish</v>
      </c>
    </row>
    <row r="304">
      <c r="A304" s="85" t="b">
        <f t="shared" si="1"/>
        <v>0</v>
      </c>
      <c r="B304" s="90" t="str">
        <f>IF(AND(TMInput!A304="",$C304&lt;&gt;""),B303,TMInput!A304)</f>
        <v>ND-GroupReestimatedValueUnpublish_v1.7+.rml.ttl</v>
      </c>
      <c r="C304" s="90" t="str">
        <f>TMInput!B304</f>
        <v>tedm:MG-NonPublishedInformation-ND-GroupReestimatedValueUnpublish</v>
      </c>
      <c r="D304" s="85" t="str">
        <f>IF(TMInput!C304&lt;&gt;"", TMInput!C304, IF(AND($C304=$C305, D305&lt;&gt;""), D305, IF(AND($C304=$C306, D306&lt;&gt;""), D306, IF(AND($C304=$C307, D307&lt;&gt;""), D307, IF(AND($C304=$C308, D308&lt;&gt;""), D308, "")))))</f>
        <v/>
      </c>
      <c r="E304" s="90" t="str">
        <f>IF(TMInput!D304&lt;&gt;"",TMInput!D304,IF(AND($C304=$C305, E305&lt;&gt;""),E305, IF(AND($C304=$C306, E306&lt;&gt;""), E306,"")))</f>
        <v/>
      </c>
      <c r="F304" s="90" t="str">
        <f>IF(TMInput!E304&lt;&gt;"",TMInput!E304,IF(AND($C304=$C305, F305&lt;&gt;""),F305, IF(AND($C304=$C306, F306&lt;&gt;""), F306,"")))</f>
        <v/>
      </c>
      <c r="G304" s="85" t="str">
        <f>IF(TMInput!F304&lt;&gt;"",TMInput!F304,IF(AND($C304=$C305, G305&lt;&gt;""),G305, IF(AND($C304=$C306, G306&lt;&gt;""), G306,"")))</f>
        <v/>
      </c>
      <c r="H304" s="87" t="str">
        <f>TMInput!G304</f>
        <v>1.7</v>
      </c>
      <c r="I304" s="87" t="str">
        <f>TMInput!H304</f>
        <v/>
      </c>
      <c r="J304" s="90" t="b">
        <f>IF(TMInput!$A304="",J303,TMInput!I304)</f>
        <v>1</v>
      </c>
      <c r="K304" s="85" t="str">
        <f>IF(TMInput!J304&lt;&gt;"",TMInput!J304,IF(AND($C304=$C305, K305&lt;&gt;""),K305, IF(AND($C304=$C306, K306&lt;&gt;""), K306,"")))</f>
        <v/>
      </c>
      <c r="L304" s="85" t="str">
        <f>IF(TMInput!K304&lt;&gt;"",TMInput!K304,IF(AND($C304=$C305, L305&lt;&gt;""),L305, IF(AND($C304=$C306, L306&lt;&gt;""), L306,"")))</f>
        <v/>
      </c>
      <c r="M304" s="90" t="str">
        <f>IF(TMInput!L304&lt;&gt;"",TMInput!L304,IF(AND($C304=$C305, M305&lt;&gt;""),M305, IF(AND($C304=$C306, M306&lt;&gt;""), M306,"")))</f>
        <v/>
      </c>
      <c r="N304" s="90" t="str">
        <f>IF(TMInput!M304&lt;&gt;"",TMInput!M304,IF(AND($C304=$C305, N305&lt;&gt;""),N305, IF(AND($C304=$C306, N306&lt;&gt;""), N306,"")))</f>
        <v/>
      </c>
      <c r="O304" s="90" t="str">
        <f>IF(TMInput!N304&lt;&gt;"",TMInput!N304,IF(AND($C304=$C305, O305&lt;&gt;""),O305, IF(AND($C304=$C306, O306&lt;&gt;""), O306,"")))</f>
        <v/>
      </c>
      <c r="P304" s="85" t="str">
        <f>IF(TMInput!O304&lt;&gt;"",TMInput!O304,IF(AND($C304=$C305, P305&lt;&gt;""),P305, IF(AND($C304=$C306, P306&lt;&gt;""), P306,"")))</f>
        <v/>
      </c>
      <c r="Q304" s="90" t="str">
        <f>IF(TMInput!P304&lt;&gt;"",TMInput!P304,IF(AND($C304=$C305, Q305&lt;&gt;""),Q305, IF(AND($C304=$C306, Q306&lt;&gt;""), Q306,"")))</f>
        <v/>
      </c>
      <c r="R304" s="90" t="str">
        <f>IF(TMInput!Q304&lt;&gt;"", TMInput!Q304, IF(AND(OR($C304&amp;$H304=$C305&amp;$H305, $C304&amp;$I304=$C305&amp;$I305), R305&lt;&gt;""), R305, IF(AND(OR($C304&amp;$H304=$C306&amp;$H306, $C304&amp;$I304=$C306&amp;$I306), R306&lt;&gt;""), R306, IF(AND(OR($C304&amp;$H304=$C307&amp;$H307, $C304&amp;$I304=$C307&amp;$I307), R307&lt;&gt;""), R307, IF(AND(OR($C304&amp;$H304=$C308&amp;$H308, $C304&amp;$I304=$C308&amp;$I308), R308&lt;&gt;""), R308, "")))))</f>
        <v>BT-195(BT-1561)-NoticeResult</v>
      </c>
      <c r="S304" s="90" t="str">
        <f>IF(TMInput!R304&lt;&gt;"", TMInput!R304, IF(AND(OR($C304&amp;$H304=$C305&amp;$H305, $C304&amp;$I304=$C305&amp;$I305), S305&lt;&gt;""), S305, IF(AND(OR($C304&amp;$H304=$C306&amp;$H306, $C304&amp;$I304=$C306&amp;$I306), S306&lt;&gt;""), S306, IF(AND(OR($C304&amp;$H304=$C307&amp;$H307, $C304&amp;$I304=$C307&amp;$I307), S307&lt;&gt;""), S307, IF(AND(OR($C304&amp;$H304=$C308&amp;$H308, $C304&amp;$I304=$C308&amp;$I308), S308&lt;&gt;""), S308, "")))))</f>
        <v>The field BT-195(BT-1561)-NoticeResult, Unpublished Identifier, specifies information to generate the URI of the masked property</v>
      </c>
      <c r="T304" s="90" t="str">
        <f>IF(TMInput!S304&lt;&gt;"", TMInput!S304, IF(AND(OR($C304&amp;$H304=$C305&amp;$H305, $C304&amp;$I304=$C305&amp;$I305), T305&lt;&gt;""), T305, IF(AND(OR($C304&amp;$H304=$C306&amp;$H306, $C304&amp;$I304=$C306&amp;$I306), T306&lt;&gt;""), T306, IF(AND(OR($C304&amp;$H304=$C307&amp;$H307, $C304&amp;$I304=$C307&amp;$I307), T307&lt;&gt;""), T307, IF(AND(OR($C304&amp;$H304=$C308&amp;$H308, $C304&amp;$I304=$C308&amp;$I308), T308&lt;&gt;""), T308, "")))))</f>
        <v>efbc:FieldIdentifierCode/text() = 'gro-ree-val'</v>
      </c>
      <c r="U304" s="92" t="str">
        <f>IF(TMInput!T304&lt;&gt;"", TMInput!T304, IF(AND($C304=$C305, U305&lt;&gt;""), U305, IF(AND($C304=$C306, U306&lt;&gt;""), U306, IF(AND($C304=$C307, U307&lt;&gt;""), U307, IF(AND($C304=$C308, U308&lt;&gt;""), U308, "")))))</f>
        <v>http://data.europa.eu/a4g/ontology#hasAmountValue</v>
      </c>
      <c r="V304" s="90" t="str">
        <f>IF(TMInput!U304&lt;&gt;"", TMInput!U304, IF(AND($C304=$C305, V305&lt;&gt;""), V305, IF(AND($C304=$C306, V306&lt;&gt;""), V306, IF(AND($C304=$C307, V307&lt;&gt;""), V307, IF(AND($C304=$C308, V308&lt;&gt;""), V308, "")))))</f>
        <v>BT-197(BT-1561)-NoticeResult</v>
      </c>
      <c r="W304" s="90" t="str">
        <f>IF(TMInput!V304&lt;&gt;"", TMInput!V304, IF(AND($C304=$C305, W305&lt;&gt;""), W305, IF(AND($C304=$C306, W306&lt;&gt;""), W306, IF(AND($C304=$C307, W307&lt;&gt;""), W307, IF(AND($C304=$C308, W308&lt;&gt;""), W308, "")))))</f>
        <v>In BT-197(BT-1561)-NoticeResult, Unpublished Justification Code, we link to the at-voc:non-publication-justification controlled list</v>
      </c>
      <c r="X304" s="90" t="str">
        <f>IF(TMInput!W304&lt;&gt;"", TMInput!W304, IF(AND($C304=$C305, X305&lt;&gt;""), X305, IF(AND($C304=$C306, X306&lt;&gt;""), X306, IF(AND($C304=$C307, X307&lt;&gt;""), X307, IF(AND($C304=$C308, X308&lt;&gt;""), X308, "")))))</f>
        <v>BT-198(BT-1561)-NoticeResult</v>
      </c>
      <c r="Y304" s="90" t="str">
        <f>IF(TMInput!X304&lt;&gt;"", TMInput!X304, IF(AND($C304=$C305, Y305&lt;&gt;""), Y305, IF(AND($C304=$C306, Y306&lt;&gt;""), Y306, IF(AND($C304=$C307, Y307&lt;&gt;""), Y307, IF(AND($C304=$C308, Y308&lt;&gt;""), Y308, "")))))</f>
        <v>Unpublished Accessibility Date (Unpublished Access Date below SDK 1.6)</v>
      </c>
      <c r="Z304" s="90" t="str">
        <f>IF(TMInput!Y304&lt;&gt;"", TMInput!Y304, IF(AND($C304=$C305, Z305&lt;&gt;""), Z305, IF(AND($C304=$C306, Z306&lt;&gt;""), Z306, IF(AND($C304=$C307, Z307&lt;&gt;""), Z307, IF(AND($C304=$C308, Z308&lt;&gt;""), Z308, "")))))</f>
        <v>tedm:MG-langString-hasConfidentialityJustification--NonPublishedInformation-ND-GroupReestimatedValueUnpublish</v>
      </c>
      <c r="AA304" s="90" t="str">
        <f>IF(TMInput!Z304&lt;&gt;"", TMInput!Z304, IF(AND($C304=$C305, AA305&lt;&gt;""), AA305, IF(AND($C304=$C306, AA306&lt;&gt;""), AA306, IF(AND($C304=$C307, AA307&lt;&gt;""), AA307, IF(AND($C304=$C308, AA308&lt;&gt;""), AA308, "")))))</f>
        <v/>
      </c>
      <c r="AB304" s="90" t="str">
        <f>IF(TMInput!AA304&lt;&gt;"", TMInput!AA304, IF(AND($C304=$C305, AB305&lt;&gt;""), AB305, IF(AND($C304=$C306, AB306&lt;&gt;""), AB306, IF(AND($C304=$C307, AB307&lt;&gt;""), AB307, IF(AND($C304=$C308, AB308&lt;&gt;""), AB308, "")))))</f>
        <v>BT-196(BT-1561)-NoticeResult</v>
      </c>
      <c r="AC304" s="90" t="str">
        <f>IF(TMInput!AB304&lt;&gt;"", TMInput!AB304, IF(AND($C304=$C305, AC305&lt;&gt;""), AC305, IF(AND($C304=$C306, AC306&lt;&gt;""), AC306, IF(AND($C304=$C307, AC307&lt;&gt;""), AC307, IF(AND($C304=$C308, AC308&lt;&gt;""), AC308, "")))))</f>
        <v>Unpublished Justification Description of MG-NonPublishedInformation under ND-GroupReestimatedValueUnpublish</v>
      </c>
      <c r="AD304" s="90" t="str">
        <f>IF(TMInput!AC304&lt;&gt;"", TMInput!AC304, IF(AND($C304=$C305, AD305&lt;&gt;""), AD305, IF(AND($C304=$C306, AD306&lt;&gt;""), AD306, IF(AND($C304=$C307, AD307&lt;&gt;""), AD307, IF(AND($C304=$C308, AD308&lt;&gt;""), AD308, "")))))</f>
        <v>BT-196(BT-1561)-NoticeResult-Language</v>
      </c>
      <c r="AE304" s="90" t="str">
        <f>IF(TMInput!AD304&lt;&gt;"", TMInput!AD304, IF(AND($C304=$C305, AE305&lt;&gt;""), AE305, IF(AND($C304=$C306, AE306&lt;&gt;""), AE306, IF(AND($C304=$C307, AE307&lt;&gt;""), AE307, IF(AND($C304=$C308, AE308&lt;&gt;""), AE308, "")))))</f>
        <v>Language of Unpublished Justification Description of MG-NonPublishedInformation under ND-GroupReestimatedValueUnpublish</v>
      </c>
    </row>
    <row r="305">
      <c r="A305" s="85" t="b">
        <f t="shared" si="1"/>
        <v>0</v>
      </c>
      <c r="B305" s="90" t="str">
        <f>IF(AND(TMInput!A305="",$C305&lt;&gt;""),B304,TMInput!A305)</f>
        <v>ND-GroupReestimatedValueUnpublish_v1.7+.rml.ttl</v>
      </c>
      <c r="C305" s="90" t="str">
        <f>TMInput!B305</f>
        <v>tedm:MG-NonPublishedInformation-ND-GroupReestimatedValueUnpublish</v>
      </c>
      <c r="D305" s="85" t="str">
        <f>IF(TMInput!C305&lt;&gt;"", TMInput!C305, IF(AND($C305=$C306, D306&lt;&gt;""), D306, IF(AND($C305=$C307, D307&lt;&gt;""), D307, IF(AND($C305=$C308, D308&lt;&gt;""), D308, IF(AND($C305=$C309, D309&lt;&gt;""), D309, "")))))</f>
        <v/>
      </c>
      <c r="E305" s="90" t="str">
        <f>IF(TMInput!D305&lt;&gt;"",TMInput!D305,IF(AND($C305=$C306, E306&lt;&gt;""),E306, IF(AND($C305=$C307, E307&lt;&gt;""), E307,"")))</f>
        <v/>
      </c>
      <c r="F305" s="90" t="str">
        <f>IF(TMInput!E305&lt;&gt;"",TMInput!E305,IF(AND($C305=$C306, F306&lt;&gt;""),F306, IF(AND($C305=$C307, F307&lt;&gt;""), F307,"")))</f>
        <v/>
      </c>
      <c r="G305" s="85" t="str">
        <f>IF(TMInput!F305&lt;&gt;"",TMInput!F305,IF(AND($C305=$C306, G306&lt;&gt;""),G306, IF(AND($C305=$C307, G307&lt;&gt;""), G307,"")))</f>
        <v/>
      </c>
      <c r="H305" s="87" t="str">
        <f>TMInput!G305</f>
        <v>1.5</v>
      </c>
      <c r="I305" s="87" t="str">
        <f>TMInput!H305</f>
        <v>1.6</v>
      </c>
      <c r="J305" s="90" t="b">
        <f>IF(TMInput!$A305="",J304,TMInput!I305)</f>
        <v>1</v>
      </c>
      <c r="K305" s="85" t="str">
        <f>IF(TMInput!J305&lt;&gt;"",TMInput!J305,IF(AND($C305=$C306, K306&lt;&gt;""),K306, IF(AND($C305=$C307, K307&lt;&gt;""), K307,"")))</f>
        <v/>
      </c>
      <c r="L305" s="85" t="str">
        <f>IF(TMInput!K305&lt;&gt;"",TMInput!K305,IF(AND($C305=$C306, L306&lt;&gt;""),L306, IF(AND($C305=$C307, L307&lt;&gt;""), L307,"")))</f>
        <v/>
      </c>
      <c r="M305" s="90" t="str">
        <f>IF(TMInput!L305&lt;&gt;"",TMInput!L305,IF(AND($C305=$C306, M306&lt;&gt;""),M306, IF(AND($C305=$C307, M307&lt;&gt;""), M307,"")))</f>
        <v/>
      </c>
      <c r="N305" s="90" t="str">
        <f>IF(TMInput!M305&lt;&gt;"",TMInput!M305,IF(AND($C305=$C306, N306&lt;&gt;""),N306, IF(AND($C305=$C307, N307&lt;&gt;""), N307,"")))</f>
        <v/>
      </c>
      <c r="O305" s="90" t="str">
        <f>IF(TMInput!N305&lt;&gt;"",TMInput!N305,IF(AND($C305=$C306, O306&lt;&gt;""),O306, IF(AND($C305=$C307, O307&lt;&gt;""), O307,"")))</f>
        <v/>
      </c>
      <c r="P305" s="85" t="str">
        <f>IF(TMInput!O305&lt;&gt;"",TMInput!O305,IF(AND($C305=$C306, P306&lt;&gt;""),P306, IF(AND($C305=$C307, P307&lt;&gt;""), P307,"")))</f>
        <v/>
      </c>
      <c r="Q305" s="90" t="str">
        <f>IF(TMInput!P305&lt;&gt;"",TMInput!P305,IF(AND($C305=$C306, Q306&lt;&gt;""),Q306, IF(AND($C305=$C307, Q307&lt;&gt;""), Q307,"")))</f>
        <v/>
      </c>
      <c r="R305" s="90" t="str">
        <f>IF(TMInput!Q305&lt;&gt;"", TMInput!Q305, IF(AND(OR($C305&amp;$H305=$C306&amp;$H306, $C305&amp;$I305=$C306&amp;$I306), R306&lt;&gt;""), R306, IF(AND(OR($C305&amp;$H305=$C307&amp;$H307, $C305&amp;$I305=$C307&amp;$I307), R307&lt;&gt;""), R307, IF(AND(OR($C305&amp;$H305=$C308&amp;$H308, $C305&amp;$I305=$C308&amp;$I308), R308&lt;&gt;""), R308, IF(AND(OR($C305&amp;$H305=$C309&amp;$H309, $C305&amp;$I305=$C309&amp;$I309), R309&lt;&gt;""), R309, "")))))</f>
        <v/>
      </c>
      <c r="S305" s="90" t="str">
        <f>IF(TMInput!R305&lt;&gt;"", TMInput!R305, IF(AND(OR($C305&amp;$H305=$C306&amp;$H306, $C305&amp;$I305=$C306&amp;$I306), S306&lt;&gt;""), S306, IF(AND(OR($C305&amp;$H305=$C307&amp;$H307, $C305&amp;$I305=$C307&amp;$I307), S307&lt;&gt;""), S307, IF(AND(OR($C305&amp;$H305=$C308&amp;$H308, $C305&amp;$I305=$C308&amp;$I308), S308&lt;&gt;""), S308, IF(AND(OR($C305&amp;$H305=$C309&amp;$H309, $C305&amp;$I305=$C309&amp;$I309), S309&lt;&gt;""), S309, "")))))</f>
        <v/>
      </c>
      <c r="T305" s="90" t="str">
        <f>IF(TMInput!S305&lt;&gt;"", TMInput!S305, IF(AND(OR($C305&amp;$H305=$C306&amp;$H306, $C305&amp;$I305=$C306&amp;$I306), T306&lt;&gt;""), T306, IF(AND(OR($C305&amp;$H305=$C307&amp;$H307, $C305&amp;$I305=$C307&amp;$I307), T307&lt;&gt;""), T307, IF(AND(OR($C305&amp;$H305=$C308&amp;$H308, $C305&amp;$I305=$C308&amp;$I308), T308&lt;&gt;""), T308, IF(AND(OR($C305&amp;$H305=$C309&amp;$H309, $C305&amp;$I305=$C309&amp;$I309), T309&lt;&gt;""), T309, "")))))</f>
        <v/>
      </c>
      <c r="U305" s="90" t="str">
        <f>IF(TMInput!T305&lt;&gt;"", TMInput!T305, IF(AND($C305=$C306, U306&lt;&gt;""), U306, IF(AND($C305=$C307, U307&lt;&gt;""), U307, IF(AND($C305=$C308, U308&lt;&gt;""), U308, IF(AND($C305=$C309, U309&lt;&gt;""), U309, "")))))</f>
        <v/>
      </c>
      <c r="V305" s="90" t="str">
        <f>IF(TMInput!U305&lt;&gt;"", TMInput!U305, IF(AND($C305=$C306, V306&lt;&gt;""), V306, IF(AND($C305=$C307, V307&lt;&gt;""), V307, IF(AND($C305=$C308, V308&lt;&gt;""), V308, IF(AND($C305=$C309, V309&lt;&gt;""), V309, "")))))</f>
        <v>BT-197(BT-1561)-NoticeResult</v>
      </c>
      <c r="W305" s="90" t="str">
        <f>IF(TMInput!V305&lt;&gt;"", TMInput!V305, IF(AND($C305=$C306, W306&lt;&gt;""), W306, IF(AND($C305=$C307, W307&lt;&gt;""), W307, IF(AND($C305=$C308, W308&lt;&gt;""), W308, IF(AND($C305=$C309, W309&lt;&gt;""), W309, "")))))</f>
        <v>In BT-197(BT-1561)-NoticeResult, Unpublished Justification Code, we link to the at-voc:non-publication-justification controlled list</v>
      </c>
      <c r="X305" s="90" t="str">
        <f>IF(TMInput!W305&lt;&gt;"", TMInput!W305, IF(AND($C305=$C306, X306&lt;&gt;""), X306, IF(AND($C305=$C307, X307&lt;&gt;""), X307, IF(AND($C305=$C308, X308&lt;&gt;""), X308, IF(AND($C305=$C309, X309&lt;&gt;""), X309, "")))))</f>
        <v>BT-198(BT-1561)-NoticeResult</v>
      </c>
      <c r="Y305" s="90" t="str">
        <f>IF(TMInput!X305&lt;&gt;"", TMInput!X305, IF(AND($C305=$C306, Y306&lt;&gt;""), Y306, IF(AND($C305=$C307, Y307&lt;&gt;""), Y307, IF(AND($C305=$C308, Y308&lt;&gt;""), Y308, IF(AND($C305=$C309, Y309&lt;&gt;""), Y309, "")))))</f>
        <v>Unpublished Accessibility Date (Unpublished Access Date below SDK 1.6)</v>
      </c>
      <c r="Z305" s="90" t="str">
        <f>IF(TMInput!Y305&lt;&gt;"", TMInput!Y305, IF(AND($C305=$C306, Z306&lt;&gt;""), Z306, IF(AND($C305=$C307, Z307&lt;&gt;""), Z307, IF(AND($C305=$C308, Z308&lt;&gt;""), Z308, IF(AND($C305=$C309, Z309&lt;&gt;""), Z309, "")))))</f>
        <v>tedm:MG-langString-hasConfidentialityJustification--NonPublishedInformation-ND-GroupReestimatedValueUnpublish</v>
      </c>
      <c r="AA305" s="90" t="str">
        <f>IF(TMInput!Z305&lt;&gt;"", TMInput!Z305, IF(AND($C305=$C306, AA306&lt;&gt;""), AA306, IF(AND($C305=$C307, AA307&lt;&gt;""), AA307, IF(AND($C305=$C308, AA308&lt;&gt;""), AA308, IF(AND($C305=$C309, AA309&lt;&gt;""), AA309, "")))))</f>
        <v/>
      </c>
      <c r="AB305" s="90" t="str">
        <f>IF(TMInput!AA305&lt;&gt;"", TMInput!AA305, IF(AND($C305=$C306, AB306&lt;&gt;""), AB306, IF(AND($C305=$C307, AB307&lt;&gt;""), AB307, IF(AND($C305=$C308, AB308&lt;&gt;""), AB308, IF(AND($C305=$C309, AB309&lt;&gt;""), AB309, "")))))</f>
        <v>BT-196(BT-1561)-NoticeResult</v>
      </c>
      <c r="AC305" s="90" t="str">
        <f>IF(TMInput!AB305&lt;&gt;"", TMInput!AB305, IF(AND($C305=$C306, AC306&lt;&gt;""), AC306, IF(AND($C305=$C307, AC307&lt;&gt;""), AC307, IF(AND($C305=$C308, AC308&lt;&gt;""), AC308, IF(AND($C305=$C309, AC309&lt;&gt;""), AC309, "")))))</f>
        <v>Unpublished Justification Description of MG-NonPublishedInformation under ND-GroupReestimatedValueUnpublish</v>
      </c>
      <c r="AD305" s="90" t="str">
        <f>IF(TMInput!AC305&lt;&gt;"", TMInput!AC305, IF(AND($C305=$C306, AD306&lt;&gt;""), AD306, IF(AND($C305=$C307, AD307&lt;&gt;""), AD307, IF(AND($C305=$C308, AD308&lt;&gt;""), AD308, IF(AND($C305=$C309, AD309&lt;&gt;""), AD309, "")))))</f>
        <v>BT-196(BT-1561)-NoticeResult-Language</v>
      </c>
      <c r="AE305" s="90" t="str">
        <f>IF(TMInput!AD305&lt;&gt;"", TMInput!AD305, IF(AND($C305=$C306, AE306&lt;&gt;""), AE306, IF(AND($C305=$C307, AE307&lt;&gt;""), AE307, IF(AND($C305=$C308, AE308&lt;&gt;""), AE308, IF(AND($C305=$C309, AE309&lt;&gt;""), AE309, "")))))</f>
        <v>Language of Unpublished Justification Description of MG-NonPublishedInformation under ND-GroupReestimatedValueUnpublish</v>
      </c>
    </row>
    <row r="306">
      <c r="A306" s="85" t="b">
        <f t="shared" si="1"/>
        <v>0</v>
      </c>
      <c r="B306" s="90" t="str">
        <f>IF(AND(TMInput!A306="",$C306&lt;&gt;""),B305,TMInput!A306)</f>
        <v>ND-GroupReestimatedValueUnpublish_v1.7+.rml.ttl</v>
      </c>
      <c r="C306" s="90" t="str">
        <f>TMInput!B306</f>
        <v>tedm:MG-NonPublishedInformation-ND-GroupReestimatedValueUnpublish</v>
      </c>
      <c r="D306" s="85" t="str">
        <f>IF(TMInput!C306&lt;&gt;"", TMInput!C306, IF(AND($C306=$C307, D307&lt;&gt;""), D307, IF(AND($C306=$C308, D308&lt;&gt;""), D308, IF(AND($C306=$C309, D309&lt;&gt;""), D309, IF(AND($C306=$C310, D310&lt;&gt;""), D310, "")))))</f>
        <v/>
      </c>
      <c r="E306" s="90" t="str">
        <f>IF(TMInput!D306&lt;&gt;"",TMInput!D306,IF(AND($C306=$C307, E307&lt;&gt;""),E307, IF(AND($C306=$C308, E308&lt;&gt;""), E308,"")))</f>
        <v/>
      </c>
      <c r="F306" s="90" t="str">
        <f>IF(TMInput!E306&lt;&gt;"",TMInput!E306,IF(AND($C306=$C307, F307&lt;&gt;""),F307, IF(AND($C306=$C308, F308&lt;&gt;""), F308,"")))</f>
        <v/>
      </c>
      <c r="G306" s="85" t="str">
        <f>IF(TMInput!F306&lt;&gt;"",TMInput!F306,IF(AND($C306=$C307, G307&lt;&gt;""),G307, IF(AND($C306=$C308, G308&lt;&gt;""), G308,"")))</f>
        <v/>
      </c>
      <c r="H306" s="87" t="str">
        <f>TMInput!G306</f>
        <v>1.7</v>
      </c>
      <c r="I306" s="87" t="str">
        <f>TMInput!H306</f>
        <v/>
      </c>
      <c r="J306" s="90" t="b">
        <f>IF(TMInput!$A306="",J305,TMInput!I306)</f>
        <v>1</v>
      </c>
      <c r="K306" s="85" t="str">
        <f>IF(TMInput!J306&lt;&gt;"",TMInput!J306,IF(AND($C306=$C307, K307&lt;&gt;""),K307, IF(AND($C306=$C308, K308&lt;&gt;""), K308,"")))</f>
        <v/>
      </c>
      <c r="L306" s="85" t="str">
        <f>IF(TMInput!K306&lt;&gt;"",TMInput!K306,IF(AND($C306=$C307, L307&lt;&gt;""),L307, IF(AND($C306=$C308, L308&lt;&gt;""), L308,"")))</f>
        <v/>
      </c>
      <c r="M306" s="90" t="str">
        <f>IF(TMInput!L306&lt;&gt;"",TMInput!L306,IF(AND($C306=$C307, M307&lt;&gt;""),M307, IF(AND($C306=$C308, M308&lt;&gt;""), M308,"")))</f>
        <v/>
      </c>
      <c r="N306" s="90" t="str">
        <f>IF(TMInput!M306&lt;&gt;"",TMInput!M306,IF(AND($C306=$C307, N307&lt;&gt;""),N307, IF(AND($C306=$C308, N308&lt;&gt;""), N308,"")))</f>
        <v/>
      </c>
      <c r="O306" s="90" t="str">
        <f>IF(TMInput!N306&lt;&gt;"",TMInput!N306,IF(AND($C306=$C307, O307&lt;&gt;""),O307, IF(AND($C306=$C308, O308&lt;&gt;""), O308,"")))</f>
        <v/>
      </c>
      <c r="P306" s="85" t="str">
        <f>IF(TMInput!O306&lt;&gt;"",TMInput!O306,IF(AND($C306=$C307, P307&lt;&gt;""),P307, IF(AND($C306=$C308, P308&lt;&gt;""), P308,"")))</f>
        <v/>
      </c>
      <c r="Q306" s="90" t="str">
        <f>IF(TMInput!P306&lt;&gt;"",TMInput!P306,IF(AND($C306=$C307, Q307&lt;&gt;""),Q307, IF(AND($C306=$C308, Q308&lt;&gt;""), Q308,"")))</f>
        <v/>
      </c>
      <c r="R306" s="90" t="str">
        <f>IF(TMInput!Q306&lt;&gt;"", TMInput!Q306, IF(AND(OR($C306&amp;$H306=$C307&amp;$H307, $C306&amp;$I306=$C307&amp;$I307), R307&lt;&gt;""), R307, IF(AND(OR($C306&amp;$H306=$C308&amp;$H308, $C306&amp;$I306=$C308&amp;$I308), R308&lt;&gt;""), R308, IF(AND(OR($C306&amp;$H306=$C309&amp;$H309, $C306&amp;$I306=$C309&amp;$I309), R309&lt;&gt;""), R309, IF(AND(OR($C306&amp;$H306=$C310&amp;$H310, $C306&amp;$I306=$C310&amp;$I310), R310&lt;&gt;""), R310, "")))))</f>
        <v/>
      </c>
      <c r="S306" s="90" t="str">
        <f>IF(TMInput!R306&lt;&gt;"", TMInput!R306, IF(AND(OR($C306&amp;$H306=$C307&amp;$H307, $C306&amp;$I306=$C307&amp;$I307), S307&lt;&gt;""), S307, IF(AND(OR($C306&amp;$H306=$C308&amp;$H308, $C306&amp;$I306=$C308&amp;$I308), S308&lt;&gt;""), S308, IF(AND(OR($C306&amp;$H306=$C309&amp;$H309, $C306&amp;$I306=$C309&amp;$I309), S309&lt;&gt;""), S309, IF(AND(OR($C306&amp;$H306=$C310&amp;$H310, $C306&amp;$I306=$C310&amp;$I310), S310&lt;&gt;""), S310, "")))))</f>
        <v/>
      </c>
      <c r="T306" s="90" t="str">
        <f>IF(TMInput!S306&lt;&gt;"", TMInput!S306, IF(AND(OR($C306&amp;$H306=$C307&amp;$H307, $C306&amp;$I306=$C307&amp;$I307), T307&lt;&gt;""), T307, IF(AND(OR($C306&amp;$H306=$C308&amp;$H308, $C306&amp;$I306=$C308&amp;$I308), T308&lt;&gt;""), T308, IF(AND(OR($C306&amp;$H306=$C309&amp;$H309, $C306&amp;$I306=$C309&amp;$I309), T309&lt;&gt;""), T309, IF(AND(OR($C306&amp;$H306=$C310&amp;$H310, $C306&amp;$I306=$C310&amp;$I310), T310&lt;&gt;""), T310, "")))))</f>
        <v/>
      </c>
      <c r="U306" s="90" t="str">
        <f>IF(TMInput!T306&lt;&gt;"", TMInput!T306, IF(AND($C306=$C307, U307&lt;&gt;""), U307, IF(AND($C306=$C308, U308&lt;&gt;""), U308, IF(AND($C306=$C309, U309&lt;&gt;""), U309, IF(AND($C306=$C310, U310&lt;&gt;""), U310, "")))))</f>
        <v/>
      </c>
      <c r="V306" s="90" t="str">
        <f>IF(TMInput!U306&lt;&gt;"", TMInput!U306, IF(AND($C306=$C307, V307&lt;&gt;""), V307, IF(AND($C306=$C308, V308&lt;&gt;""), V308, IF(AND($C306=$C309, V309&lt;&gt;""), V309, IF(AND($C306=$C310, V310&lt;&gt;""), V310, "")))))</f>
        <v>BT-197(BT-1561)-NoticeResult</v>
      </c>
      <c r="W306" s="90" t="str">
        <f>IF(TMInput!V306&lt;&gt;"", TMInput!V306, IF(AND($C306=$C307, W307&lt;&gt;""), W307, IF(AND($C306=$C308, W308&lt;&gt;""), W308, IF(AND($C306=$C309, W309&lt;&gt;""), W309, IF(AND($C306=$C310, W310&lt;&gt;""), W310, "")))))</f>
        <v>In BT-197(BT-1561)-NoticeResult, Unpublished Justification Code, we link to the at-voc:non-publication-justification controlled list</v>
      </c>
      <c r="X306" s="90" t="str">
        <f>IF(TMInput!W306&lt;&gt;"", TMInput!W306, IF(AND($C306=$C307, X307&lt;&gt;""), X307, IF(AND($C306=$C308, X308&lt;&gt;""), X308, IF(AND($C306=$C309, X309&lt;&gt;""), X309, IF(AND($C306=$C310, X310&lt;&gt;""), X310, "")))))</f>
        <v>BT-198(BT-1561)-NoticeResult</v>
      </c>
      <c r="Y306" s="90" t="str">
        <f>IF(TMInput!X306&lt;&gt;"", TMInput!X306, IF(AND($C306=$C307, Y307&lt;&gt;""), Y307, IF(AND($C306=$C308, Y308&lt;&gt;""), Y308, IF(AND($C306=$C309, Y309&lt;&gt;""), Y309, IF(AND($C306=$C310, Y310&lt;&gt;""), Y310, "")))))</f>
        <v>Unpublished Accessibility Date (Unpublished Access Date below SDK 1.6)</v>
      </c>
      <c r="Z306" s="90" t="str">
        <f>IF(TMInput!Y306&lt;&gt;"", TMInput!Y306, IF(AND($C306=$C307, Z307&lt;&gt;""), Z307, IF(AND($C306=$C308, Z308&lt;&gt;""), Z308, IF(AND($C306=$C309, Z309&lt;&gt;""), Z309, IF(AND($C306=$C310, Z310&lt;&gt;""), Z310, "")))))</f>
        <v>tedm:MG-langString-hasConfidentialityJustification--NonPublishedInformation-ND-GroupReestimatedValueUnpublish</v>
      </c>
      <c r="AA306" s="90" t="str">
        <f>IF(TMInput!Z306&lt;&gt;"", TMInput!Z306, IF(AND($C306=$C307, AA307&lt;&gt;""), AA307, IF(AND($C306=$C308, AA308&lt;&gt;""), AA308, IF(AND($C306=$C309, AA309&lt;&gt;""), AA309, IF(AND($C306=$C310, AA310&lt;&gt;""), AA310, "")))))</f>
        <v/>
      </c>
      <c r="AB306" s="90" t="str">
        <f>IF(TMInput!AA306&lt;&gt;"", TMInput!AA306, IF(AND($C306=$C307, AB307&lt;&gt;""), AB307, IF(AND($C306=$C308, AB308&lt;&gt;""), AB308, IF(AND($C306=$C309, AB309&lt;&gt;""), AB309, IF(AND($C306=$C310, AB310&lt;&gt;""), AB310, "")))))</f>
        <v/>
      </c>
      <c r="AC306" s="90" t="str">
        <f>IF(TMInput!AB306&lt;&gt;"", TMInput!AB306, IF(AND($C306=$C307, AC307&lt;&gt;""), AC307, IF(AND($C306=$C308, AC308&lt;&gt;""), AC308, IF(AND($C306=$C309, AC309&lt;&gt;""), AC309, IF(AND($C306=$C310, AC310&lt;&gt;""), AC310, "")))))</f>
        <v/>
      </c>
      <c r="AD306" s="90" t="str">
        <f>IF(TMInput!AC306&lt;&gt;"", TMInput!AC306, IF(AND($C306=$C307, AD307&lt;&gt;""), AD307, IF(AND($C306=$C308, AD308&lt;&gt;""), AD308, IF(AND($C306=$C309, AD309&lt;&gt;""), AD309, IF(AND($C306=$C310, AD310&lt;&gt;""), AD310, "")))))</f>
        <v/>
      </c>
      <c r="AE306" s="90" t="str">
        <f>IF(TMInput!AD306&lt;&gt;"", TMInput!AD306, IF(AND($C306=$C307, AE307&lt;&gt;""), AE307, IF(AND($C306=$C308, AE308&lt;&gt;""), AE308, IF(AND($C306=$C309, AE309&lt;&gt;""), AE309, IF(AND($C306=$C310, AE310&lt;&gt;""), AE310, "")))))</f>
        <v/>
      </c>
    </row>
    <row r="307">
      <c r="A307" s="85" t="b">
        <f t="shared" si="1"/>
        <v>0</v>
      </c>
      <c r="B307" s="90" t="str">
        <f>IF(AND(TMInput!A307="",$C307&lt;&gt;""),B306,TMInput!A307)</f>
        <v>ND-GroupReestimatedValueUnpublish_v1.7+.rml.ttl</v>
      </c>
      <c r="C307" s="90" t="str">
        <f>TMInput!B307</f>
        <v>tedm:MG-NonPublishedInformation-ND-GroupReestimatedValueUnpublish</v>
      </c>
      <c r="D307" s="85" t="str">
        <f>IF(TMInput!C307&lt;&gt;"", TMInput!C307, IF(AND($C307=$C308, D308&lt;&gt;""), D308, IF(AND($C307=$C309, D309&lt;&gt;""), D309, IF(AND($C307=$C310, D310&lt;&gt;""), D310, IF(AND($C307=$C311, D311&lt;&gt;""), D311, "")))))</f>
        <v/>
      </c>
      <c r="E307" s="90" t="str">
        <f>IF(TMInput!D307&lt;&gt;"",TMInput!D307,IF(AND($C307=$C308, E308&lt;&gt;""),E308, IF(AND($C307=$C309, E309&lt;&gt;""), E309,"")))</f>
        <v/>
      </c>
      <c r="F307" s="90" t="str">
        <f>IF(TMInput!E307&lt;&gt;"",TMInput!E307,IF(AND($C307=$C308, F308&lt;&gt;""),F308, IF(AND($C307=$C309, F309&lt;&gt;""), F309,"")))</f>
        <v/>
      </c>
      <c r="G307" s="85" t="str">
        <f>IF(TMInput!F307&lt;&gt;"",TMInput!F307,IF(AND($C307=$C308, G308&lt;&gt;""),G308, IF(AND($C307=$C309, G309&lt;&gt;""), G309,"")))</f>
        <v/>
      </c>
      <c r="H307" s="87" t="str">
        <f>TMInput!G307</f>
        <v>1.5</v>
      </c>
      <c r="I307" s="87" t="str">
        <f>TMInput!H307</f>
        <v>1.6</v>
      </c>
      <c r="J307" s="90" t="b">
        <f>IF(TMInput!$A307="",J306,TMInput!I307)</f>
        <v>1</v>
      </c>
      <c r="K307" s="85" t="str">
        <f>IF(TMInput!J307&lt;&gt;"",TMInput!J307,IF(AND($C307=$C308, K308&lt;&gt;""),K308, IF(AND($C307=$C309, K309&lt;&gt;""), K309,"")))</f>
        <v/>
      </c>
      <c r="L307" s="85" t="str">
        <f>IF(TMInput!K307&lt;&gt;"",TMInput!K307,IF(AND($C307=$C308, L308&lt;&gt;""),L308, IF(AND($C307=$C309, L309&lt;&gt;""), L309,"")))</f>
        <v/>
      </c>
      <c r="M307" s="90" t="str">
        <f>IF(TMInput!L307&lt;&gt;"",TMInput!L307,IF(AND($C307=$C308, M308&lt;&gt;""),M308, IF(AND($C307=$C309, M309&lt;&gt;""), M309,"")))</f>
        <v/>
      </c>
      <c r="N307" s="90" t="str">
        <f>IF(TMInput!M307&lt;&gt;"",TMInput!M307,IF(AND($C307=$C308, N308&lt;&gt;""),N308, IF(AND($C307=$C309, N309&lt;&gt;""), N309,"")))</f>
        <v/>
      </c>
      <c r="O307" s="90" t="str">
        <f>IF(TMInput!N307&lt;&gt;"",TMInput!N307,IF(AND($C307=$C308, O308&lt;&gt;""),O308, IF(AND($C307=$C309, O309&lt;&gt;""), O309,"")))</f>
        <v/>
      </c>
      <c r="P307" s="85" t="str">
        <f>IF(TMInput!O307&lt;&gt;"",TMInput!O307,IF(AND($C307=$C308, P308&lt;&gt;""),P308, IF(AND($C307=$C309, P309&lt;&gt;""), P309,"")))</f>
        <v/>
      </c>
      <c r="Q307" s="90" t="str">
        <f>IF(TMInput!P307&lt;&gt;"",TMInput!P307,IF(AND($C307=$C308, Q308&lt;&gt;""),Q308, IF(AND($C307=$C309, Q309&lt;&gt;""), Q309,"")))</f>
        <v/>
      </c>
      <c r="R307" s="90" t="str">
        <f>IF(TMInput!Q307&lt;&gt;"", TMInput!Q307, IF(AND(OR($C307&amp;$H307=$C308&amp;$H308, $C307&amp;$I307=$C308&amp;$I308), R308&lt;&gt;""), R308, IF(AND(OR($C307&amp;$H307=$C309&amp;$H309, $C307&amp;$I307=$C309&amp;$I309), R309&lt;&gt;""), R309, IF(AND(OR($C307&amp;$H307=$C310&amp;$H310, $C307&amp;$I307=$C310&amp;$I310), R310&lt;&gt;""), R310, IF(AND(OR($C307&amp;$H307=$C311&amp;$H311, $C307&amp;$I307=$C311&amp;$I311), R311&lt;&gt;""), R311, "")))))</f>
        <v/>
      </c>
      <c r="S307" s="90" t="str">
        <f>IF(TMInput!R307&lt;&gt;"", TMInput!R307, IF(AND(OR($C307&amp;$H307=$C308&amp;$H308, $C307&amp;$I307=$C308&amp;$I308), S308&lt;&gt;""), S308, IF(AND(OR($C307&amp;$H307=$C309&amp;$H309, $C307&amp;$I307=$C309&amp;$I309), S309&lt;&gt;""), S309, IF(AND(OR($C307&amp;$H307=$C310&amp;$H310, $C307&amp;$I307=$C310&amp;$I310), S310&lt;&gt;""), S310, IF(AND(OR($C307&amp;$H307=$C311&amp;$H311, $C307&amp;$I307=$C311&amp;$I311), S311&lt;&gt;""), S311, "")))))</f>
        <v/>
      </c>
      <c r="T307" s="90" t="str">
        <f>IF(TMInput!S307&lt;&gt;"", TMInput!S307, IF(AND(OR($C307&amp;$H307=$C308&amp;$H308, $C307&amp;$I307=$C308&amp;$I308), T308&lt;&gt;""), T308, IF(AND(OR($C307&amp;$H307=$C309&amp;$H309, $C307&amp;$I307=$C309&amp;$I309), T309&lt;&gt;""), T309, IF(AND(OR($C307&amp;$H307=$C310&amp;$H310, $C307&amp;$I307=$C310&amp;$I310), T310&lt;&gt;""), T310, IF(AND(OR($C307&amp;$H307=$C311&amp;$H311, $C307&amp;$I307=$C311&amp;$I311), T311&lt;&gt;""), T311, "")))))</f>
        <v/>
      </c>
      <c r="U307" s="90" t="str">
        <f>IF(TMInput!T307&lt;&gt;"", TMInput!T307, IF(AND($C307=$C308, U308&lt;&gt;""), U308, IF(AND($C307=$C309, U309&lt;&gt;""), U309, IF(AND($C307=$C310, U310&lt;&gt;""), U310, IF(AND($C307=$C311, U311&lt;&gt;""), U311, "")))))</f>
        <v/>
      </c>
      <c r="V307" s="90" t="str">
        <f>IF(TMInput!U307&lt;&gt;"", TMInput!U307, IF(AND($C307=$C308, V308&lt;&gt;""), V308, IF(AND($C307=$C309, V309&lt;&gt;""), V309, IF(AND($C307=$C310, V310&lt;&gt;""), V310, IF(AND($C307=$C311, V311&lt;&gt;""), V311, "")))))</f>
        <v>BT-197(BT-1561)-NoticeResult</v>
      </c>
      <c r="W307" s="90" t="str">
        <f>IF(TMInput!V307&lt;&gt;"", TMInput!V307, IF(AND($C307=$C308, W308&lt;&gt;""), W308, IF(AND($C307=$C309, W309&lt;&gt;""), W309, IF(AND($C307=$C310, W310&lt;&gt;""), W310, IF(AND($C307=$C311, W311&lt;&gt;""), W311, "")))))</f>
        <v>In BT-197(BT-1561)-NoticeResult, Unpublished Justification Code, we link to the at-voc:non-publication-justification controlled list</v>
      </c>
      <c r="X307" s="90" t="str">
        <f>IF(TMInput!W307&lt;&gt;"", TMInput!W307, IF(AND($C307=$C308, X308&lt;&gt;""), X308, IF(AND($C307=$C309, X309&lt;&gt;""), X309, IF(AND($C307=$C310, X310&lt;&gt;""), X310, IF(AND($C307=$C311, X311&lt;&gt;""), X311, "")))))</f>
        <v>BT-198(BT-1561)-NoticeResult</v>
      </c>
      <c r="Y307" s="90" t="str">
        <f>IF(TMInput!X307&lt;&gt;"", TMInput!X307, IF(AND($C307=$C308, Y308&lt;&gt;""), Y308, IF(AND($C307=$C309, Y309&lt;&gt;""), Y309, IF(AND($C307=$C310, Y310&lt;&gt;""), Y310, IF(AND($C307=$C311, Y311&lt;&gt;""), Y311, "")))))</f>
        <v>Unpublished Accessibility Date (Unpublished Access Date below SDK 1.6)</v>
      </c>
      <c r="Z307" s="90" t="str">
        <f>IF(TMInput!Y307&lt;&gt;"", TMInput!Y307, IF(AND($C307=$C308, Z308&lt;&gt;""), Z308, IF(AND($C307=$C309, Z309&lt;&gt;""), Z309, IF(AND($C307=$C310, Z310&lt;&gt;""), Z310, IF(AND($C307=$C311, Z311&lt;&gt;""), Z311, "")))))</f>
        <v>tedm:MG-langString-hasConfidentialityJustification--NonPublishedInformation-ND-GroupReestimatedValueUnpublish</v>
      </c>
      <c r="AA307" s="90" t="str">
        <f>IF(TMInput!Z307&lt;&gt;"", TMInput!Z307, IF(AND($C307=$C308, AA308&lt;&gt;""), AA308, IF(AND($C307=$C309, AA309&lt;&gt;""), AA309, IF(AND($C307=$C310, AA310&lt;&gt;""), AA310, IF(AND($C307=$C311, AA311&lt;&gt;""), AA311, "")))))</f>
        <v/>
      </c>
      <c r="AB307" s="90" t="str">
        <f>IF(TMInput!AA307&lt;&gt;"", TMInput!AA307, IF(AND($C307=$C308, AB308&lt;&gt;""), AB308, IF(AND($C307=$C309, AB309&lt;&gt;""), AB309, IF(AND($C307=$C310, AB310&lt;&gt;""), AB310, IF(AND($C307=$C311, AB311&lt;&gt;""), AB311, "")))))</f>
        <v/>
      </c>
      <c r="AC307" s="90" t="str">
        <f>IF(TMInput!AB307&lt;&gt;"", TMInput!AB307, IF(AND($C307=$C308, AC308&lt;&gt;""), AC308, IF(AND($C307=$C309, AC309&lt;&gt;""), AC309, IF(AND($C307=$C310, AC310&lt;&gt;""), AC310, IF(AND($C307=$C311, AC311&lt;&gt;""), AC311, "")))))</f>
        <v/>
      </c>
      <c r="AD307" s="90" t="str">
        <f>IF(TMInput!AC307&lt;&gt;"", TMInput!AC307, IF(AND($C307=$C308, AD308&lt;&gt;""), AD308, IF(AND($C307=$C309, AD309&lt;&gt;""), AD309, IF(AND($C307=$C310, AD310&lt;&gt;""), AD310, IF(AND($C307=$C311, AD311&lt;&gt;""), AD311, "")))))</f>
        <v/>
      </c>
      <c r="AE307" s="90" t="str">
        <f>IF(TMInput!AD307&lt;&gt;"", TMInput!AD307, IF(AND($C307=$C308, AE308&lt;&gt;""), AE308, IF(AND($C307=$C309, AE309&lt;&gt;""), AE309, IF(AND($C307=$C310, AE310&lt;&gt;""), AE310, IF(AND($C307=$C311, AE311&lt;&gt;""), AE311, "")))))</f>
        <v/>
      </c>
    </row>
    <row r="308">
      <c r="A308" s="85" t="b">
        <f t="shared" si="1"/>
        <v>0</v>
      </c>
      <c r="B308" s="90" t="str">
        <f>IF(AND(TMInput!A308="",$C308&lt;&gt;""),B307,TMInput!A308)</f>
        <v>ND-GroupReestimatedValueUnpublish_v1.7+.rml.ttl</v>
      </c>
      <c r="C308" s="90" t="str">
        <f>TMInput!B308</f>
        <v>tedm:MG-NonPublishedInformation-ND-GroupReestimatedValueUnpublish</v>
      </c>
      <c r="D308" s="85" t="str">
        <f>IF(TMInput!C308&lt;&gt;"", TMInput!C308, IF(AND($C308=$C309, D309&lt;&gt;""), D309, IF(AND($C308=$C310, D310&lt;&gt;""), D310, IF(AND($C308=$C311, D311&lt;&gt;""), D311, IF(AND($C308=$C312, D312&lt;&gt;""), D312, "")))))</f>
        <v/>
      </c>
      <c r="E308" s="90" t="str">
        <f>IF(TMInput!D308&lt;&gt;"",TMInput!D308,IF(AND($C308=$C309, E309&lt;&gt;""),E309, IF(AND($C308=$C310, E310&lt;&gt;""), E310,"")))</f>
        <v/>
      </c>
      <c r="F308" s="90" t="str">
        <f>IF(TMInput!E308&lt;&gt;"",TMInput!E308,IF(AND($C308=$C309, F309&lt;&gt;""),F309, IF(AND($C308=$C310, F310&lt;&gt;""), F310,"")))</f>
        <v/>
      </c>
      <c r="G308" s="85" t="str">
        <f>IF(TMInput!F308&lt;&gt;"",TMInput!F308,IF(AND($C308=$C309, G309&lt;&gt;""),G309, IF(AND($C308=$C310, G310&lt;&gt;""), G310,"")))</f>
        <v/>
      </c>
      <c r="H308" s="87" t="str">
        <f>TMInput!G308</f>
        <v>1.7</v>
      </c>
      <c r="I308" s="87" t="str">
        <f>TMInput!H308</f>
        <v/>
      </c>
      <c r="J308" s="90" t="b">
        <f>IF(TMInput!$A308="",J307,TMInput!I308)</f>
        <v>1</v>
      </c>
      <c r="K308" s="85" t="str">
        <f>IF(TMInput!J308&lt;&gt;"",TMInput!J308,IF(AND($C308=$C309, K309&lt;&gt;""),K309, IF(AND($C308=$C310, K310&lt;&gt;""), K310,"")))</f>
        <v/>
      </c>
      <c r="L308" s="85" t="str">
        <f>IF(TMInput!K308&lt;&gt;"",TMInput!K308,IF(AND($C308=$C309, L309&lt;&gt;""),L309, IF(AND($C308=$C310, L310&lt;&gt;""), L310,"")))</f>
        <v/>
      </c>
      <c r="M308" s="90" t="str">
        <f>IF(TMInput!L308&lt;&gt;"",TMInput!L308,IF(AND($C308=$C309, M309&lt;&gt;""),M309, IF(AND($C308=$C310, M310&lt;&gt;""), M310,"")))</f>
        <v/>
      </c>
      <c r="N308" s="90" t="str">
        <f>IF(TMInput!M308&lt;&gt;"",TMInput!M308,IF(AND($C308=$C309, N309&lt;&gt;""),N309, IF(AND($C308=$C310, N310&lt;&gt;""), N310,"")))</f>
        <v/>
      </c>
      <c r="O308" s="90" t="str">
        <f>IF(TMInput!N308&lt;&gt;"",TMInput!N308,IF(AND($C308=$C309, O309&lt;&gt;""),O309, IF(AND($C308=$C310, O310&lt;&gt;""), O310,"")))</f>
        <v/>
      </c>
      <c r="P308" s="85" t="str">
        <f>IF(TMInput!O308&lt;&gt;"",TMInput!O308,IF(AND($C308=$C309, P309&lt;&gt;""),P309, IF(AND($C308=$C310, P310&lt;&gt;""), P310,"")))</f>
        <v/>
      </c>
      <c r="Q308" s="90" t="str">
        <f>IF(TMInput!P308&lt;&gt;"",TMInput!P308,IF(AND($C308=$C309, Q309&lt;&gt;""),Q309, IF(AND($C308=$C310, Q310&lt;&gt;""), Q310,"")))</f>
        <v/>
      </c>
      <c r="R308" s="90" t="str">
        <f>IF(TMInput!Q308&lt;&gt;"", TMInput!Q308, IF(AND(OR($C308&amp;$H308=$C309&amp;$H309, $C308&amp;$I308=$C309&amp;$I309), R309&lt;&gt;""), R309, IF(AND(OR($C308&amp;$H308=$C310&amp;$H310, $C308&amp;$I308=$C310&amp;$I310), R310&lt;&gt;""), R310, IF(AND(OR($C308&amp;$H308=$C311&amp;$H311, $C308&amp;$I308=$C311&amp;$I311), R311&lt;&gt;""), R311, IF(AND(OR($C308&amp;$H308=$C312&amp;$H312, $C308&amp;$I308=$C312&amp;$I312), R312&lt;&gt;""), R312, "")))))</f>
        <v/>
      </c>
      <c r="S308" s="90" t="str">
        <f>IF(TMInput!R308&lt;&gt;"", TMInput!R308, IF(AND(OR($C308&amp;$H308=$C309&amp;$H309, $C308&amp;$I308=$C309&amp;$I309), S309&lt;&gt;""), S309, IF(AND(OR($C308&amp;$H308=$C310&amp;$H310, $C308&amp;$I308=$C310&amp;$I310), S310&lt;&gt;""), S310, IF(AND(OR($C308&amp;$H308=$C311&amp;$H311, $C308&amp;$I308=$C311&amp;$I311), S311&lt;&gt;""), S311, IF(AND(OR($C308&amp;$H308=$C312&amp;$H312, $C308&amp;$I308=$C312&amp;$I312), S312&lt;&gt;""), S312, "")))))</f>
        <v/>
      </c>
      <c r="T308" s="90" t="str">
        <f>IF(TMInput!S308&lt;&gt;"", TMInput!S308, IF(AND(OR($C308&amp;$H308=$C309&amp;$H309, $C308&amp;$I308=$C309&amp;$I309), T309&lt;&gt;""), T309, IF(AND(OR($C308&amp;$H308=$C310&amp;$H310, $C308&amp;$I308=$C310&amp;$I310), T310&lt;&gt;""), T310, IF(AND(OR($C308&amp;$H308=$C311&amp;$H311, $C308&amp;$I308=$C311&amp;$I311), T311&lt;&gt;""), T311, IF(AND(OR($C308&amp;$H308=$C312&amp;$H312, $C308&amp;$I308=$C312&amp;$I312), T312&lt;&gt;""), T312, "")))))</f>
        <v/>
      </c>
      <c r="U308" s="90" t="str">
        <f>IF(TMInput!T308&lt;&gt;"", TMInput!T308, IF(AND($C308=$C309, U309&lt;&gt;""), U309, IF(AND($C308=$C310, U310&lt;&gt;""), U310, IF(AND($C308=$C311, U311&lt;&gt;""), U311, IF(AND($C308=$C312, U312&lt;&gt;""), U312, "")))))</f>
        <v/>
      </c>
      <c r="V308" s="90" t="str">
        <f>IF(TMInput!U308&lt;&gt;"", TMInput!U308, IF(AND($C308=$C309, V309&lt;&gt;""), V309, IF(AND($C308=$C310, V310&lt;&gt;""), V310, IF(AND($C308=$C311, V311&lt;&gt;""), V311, IF(AND($C308=$C312, V312&lt;&gt;""), V312, "")))))</f>
        <v/>
      </c>
      <c r="W308" s="90" t="str">
        <f>IF(TMInput!V308&lt;&gt;"", TMInput!V308, IF(AND($C308=$C309, W309&lt;&gt;""), W309, IF(AND($C308=$C310, W310&lt;&gt;""), W310, IF(AND($C308=$C311, W311&lt;&gt;""), W311, IF(AND($C308=$C312, W312&lt;&gt;""), W312, "")))))</f>
        <v/>
      </c>
      <c r="X308" s="90" t="str">
        <f>IF(TMInput!W308&lt;&gt;"", TMInput!W308, IF(AND($C308=$C309, X309&lt;&gt;""), X309, IF(AND($C308=$C310, X310&lt;&gt;""), X310, IF(AND($C308=$C311, X311&lt;&gt;""), X311, IF(AND($C308=$C312, X312&lt;&gt;""), X312, "")))))</f>
        <v>BT-198(BT-1561)-NoticeResult</v>
      </c>
      <c r="Y308" s="90" t="str">
        <f>IF(TMInput!X308&lt;&gt;"", TMInput!X308, IF(AND($C308=$C309, Y309&lt;&gt;""), Y309, IF(AND($C308=$C310, Y310&lt;&gt;""), Y310, IF(AND($C308=$C311, Y311&lt;&gt;""), Y311, IF(AND($C308=$C312, Y312&lt;&gt;""), Y312, "")))))</f>
        <v>Unpublished Accessibility Date (Unpublished Access Date below SDK 1.6)</v>
      </c>
      <c r="Z308" s="90" t="str">
        <f>IF(TMInput!Y308&lt;&gt;"", TMInput!Y308, IF(AND($C308=$C309, Z309&lt;&gt;""), Z309, IF(AND($C308=$C310, Z310&lt;&gt;""), Z310, IF(AND($C308=$C311, Z311&lt;&gt;""), Z311, IF(AND($C308=$C312, Z312&lt;&gt;""), Z312, "")))))</f>
        <v>tedm:MG-langString-hasConfidentialityJustification--NonPublishedInformation-ND-GroupReestimatedValueUnpublish</v>
      </c>
      <c r="AA308" s="90" t="str">
        <f>IF(TMInput!Z308&lt;&gt;"", TMInput!Z308, IF(AND($C308=$C309, AA309&lt;&gt;""), AA309, IF(AND($C308=$C310, AA310&lt;&gt;""), AA310, IF(AND($C308=$C311, AA311&lt;&gt;""), AA311, IF(AND($C308=$C312, AA312&lt;&gt;""), AA312, "")))))</f>
        <v/>
      </c>
      <c r="AB308" s="90" t="str">
        <f>IF(TMInput!AA308&lt;&gt;"", TMInput!AA308, IF(AND($C308=$C309, AB309&lt;&gt;""), AB309, IF(AND($C308=$C310, AB310&lt;&gt;""), AB310, IF(AND($C308=$C311, AB311&lt;&gt;""), AB311, IF(AND($C308=$C312, AB312&lt;&gt;""), AB312, "")))))</f>
        <v/>
      </c>
      <c r="AC308" s="90" t="str">
        <f>IF(TMInput!AB308&lt;&gt;"", TMInput!AB308, IF(AND($C308=$C309, AC309&lt;&gt;""), AC309, IF(AND($C308=$C310, AC310&lt;&gt;""), AC310, IF(AND($C308=$C311, AC311&lt;&gt;""), AC311, IF(AND($C308=$C312, AC312&lt;&gt;""), AC312, "")))))</f>
        <v/>
      </c>
      <c r="AD308" s="90" t="str">
        <f>IF(TMInput!AC308&lt;&gt;"", TMInput!AC308, IF(AND($C308=$C309, AD309&lt;&gt;""), AD309, IF(AND($C308=$C310, AD310&lt;&gt;""), AD310, IF(AND($C308=$C311, AD311&lt;&gt;""), AD311, IF(AND($C308=$C312, AD312&lt;&gt;""), AD312, "")))))</f>
        <v/>
      </c>
      <c r="AE308" s="90" t="str">
        <f>IF(TMInput!AD308&lt;&gt;"", TMInput!AD308, IF(AND($C308=$C309, AE309&lt;&gt;""), AE309, IF(AND($C308=$C310, AE310&lt;&gt;""), AE310, IF(AND($C308=$C311, AE311&lt;&gt;""), AE311, IF(AND($C308=$C312, AE312&lt;&gt;""), AE312, "")))))</f>
        <v/>
      </c>
    </row>
    <row r="309">
      <c r="A309" s="85" t="b">
        <f t="shared" si="1"/>
        <v>0</v>
      </c>
      <c r="B309" s="90" t="str">
        <f>IF(AND(TMInput!A309="",$C309&lt;&gt;""),B308,TMInput!A309)</f>
        <v>ND-GroupReestimatedValueUnpublish_v1.7+.rml.ttl</v>
      </c>
      <c r="C309" s="90" t="str">
        <f>TMInput!B309</f>
        <v>tedm:MG-NonPublishedInformation-ND-GroupReestimatedValueUnpublish</v>
      </c>
      <c r="D309" s="85" t="str">
        <f>IF(TMInput!C309&lt;&gt;"", TMInput!C309, IF(AND($C309=$C310, D310&lt;&gt;""), D310, IF(AND($C309=$C311, D311&lt;&gt;""), D311, IF(AND($C309=$C312, D312&lt;&gt;""), D312, IF(AND($C309=$C313, D313&lt;&gt;""), D313, "")))))</f>
        <v/>
      </c>
      <c r="E309" s="90" t="str">
        <f>IF(TMInput!D309&lt;&gt;"",TMInput!D309,IF(AND($C309=$C310, E310&lt;&gt;""),E310, IF(AND($C309=$C311, E311&lt;&gt;""), E311,"")))</f>
        <v/>
      </c>
      <c r="F309" s="90" t="str">
        <f>IF(TMInput!E309&lt;&gt;"",TMInput!E309,IF(AND($C309=$C310, F310&lt;&gt;""),F310, IF(AND($C309=$C311, F311&lt;&gt;""), F311,"")))</f>
        <v/>
      </c>
      <c r="G309" s="85" t="str">
        <f>IF(TMInput!F309&lt;&gt;"",TMInput!F309,IF(AND($C309=$C310, G310&lt;&gt;""),G310, IF(AND($C309=$C311, G311&lt;&gt;""), G311,"")))</f>
        <v/>
      </c>
      <c r="H309" s="87" t="str">
        <f>TMInput!G309</f>
        <v>1.5</v>
      </c>
      <c r="I309" s="87" t="str">
        <f>TMInput!H309</f>
        <v>1.5</v>
      </c>
      <c r="J309" s="90" t="b">
        <f>IF(TMInput!$A309="",J308,TMInput!I309)</f>
        <v>1</v>
      </c>
      <c r="K309" s="85" t="str">
        <f>IF(TMInput!J309&lt;&gt;"",TMInput!J309,IF(AND($C309=$C310, K310&lt;&gt;""),K310, IF(AND($C309=$C311, K311&lt;&gt;""), K311,"")))</f>
        <v/>
      </c>
      <c r="L309" s="85" t="str">
        <f>IF(TMInput!K309&lt;&gt;"",TMInput!K309,IF(AND($C309=$C310, L310&lt;&gt;""),L310, IF(AND($C309=$C311, L311&lt;&gt;""), L311,"")))</f>
        <v/>
      </c>
      <c r="M309" s="90" t="str">
        <f>IF(TMInput!L309&lt;&gt;"",TMInput!L309,IF(AND($C309=$C310, M310&lt;&gt;""),M310, IF(AND($C309=$C311, M311&lt;&gt;""), M311,"")))</f>
        <v/>
      </c>
      <c r="N309" s="90" t="str">
        <f>IF(TMInput!M309&lt;&gt;"",TMInput!M309,IF(AND($C309=$C310, N310&lt;&gt;""),N310, IF(AND($C309=$C311, N311&lt;&gt;""), N311,"")))</f>
        <v/>
      </c>
      <c r="O309" s="90" t="str">
        <f>IF(TMInput!N309&lt;&gt;"",TMInput!N309,IF(AND($C309=$C310, O310&lt;&gt;""),O310, IF(AND($C309=$C311, O311&lt;&gt;""), O311,"")))</f>
        <v/>
      </c>
      <c r="P309" s="85" t="str">
        <f>IF(TMInput!O309&lt;&gt;"",TMInput!O309,IF(AND($C309=$C310, P310&lt;&gt;""),P310, IF(AND($C309=$C311, P311&lt;&gt;""), P311,"")))</f>
        <v/>
      </c>
      <c r="Q309" s="90" t="str">
        <f>IF(TMInput!P309&lt;&gt;"",TMInput!P309,IF(AND($C309=$C310, Q310&lt;&gt;""),Q310, IF(AND($C309=$C311, Q311&lt;&gt;""), Q311,"")))</f>
        <v/>
      </c>
      <c r="R309" s="90" t="str">
        <f>IF(TMInput!Q309&lt;&gt;"", TMInput!Q309, IF(AND(OR($C309&amp;$H309=$C310&amp;$H310, $C309&amp;$I309=$C310&amp;$I310), R310&lt;&gt;""), R310, IF(AND(OR($C309&amp;$H309=$C311&amp;$H311, $C309&amp;$I309=$C311&amp;$I311), R311&lt;&gt;""), R311, IF(AND(OR($C309&amp;$H309=$C312&amp;$H312, $C309&amp;$I309=$C312&amp;$I312), R312&lt;&gt;""), R312, IF(AND(OR($C309&amp;$H309=$C313&amp;$H313, $C309&amp;$I309=$C313&amp;$I313), R313&lt;&gt;""), R313, "")))))</f>
        <v/>
      </c>
      <c r="S309" s="90" t="str">
        <f>IF(TMInput!R309&lt;&gt;"", TMInput!R309, IF(AND(OR($C309&amp;$H309=$C310&amp;$H310, $C309&amp;$I309=$C310&amp;$I310), S310&lt;&gt;""), S310, IF(AND(OR($C309&amp;$H309=$C311&amp;$H311, $C309&amp;$I309=$C311&amp;$I311), S311&lt;&gt;""), S311, IF(AND(OR($C309&amp;$H309=$C312&amp;$H312, $C309&amp;$I309=$C312&amp;$I312), S312&lt;&gt;""), S312, IF(AND(OR($C309&amp;$H309=$C313&amp;$H313, $C309&amp;$I309=$C313&amp;$I313), S313&lt;&gt;""), S313, "")))))</f>
        <v/>
      </c>
      <c r="T309" s="90" t="str">
        <f>IF(TMInput!S309&lt;&gt;"", TMInput!S309, IF(AND(OR($C309&amp;$H309=$C310&amp;$H310, $C309&amp;$I309=$C310&amp;$I310), T310&lt;&gt;""), T310, IF(AND(OR($C309&amp;$H309=$C311&amp;$H311, $C309&amp;$I309=$C311&amp;$I311), T311&lt;&gt;""), T311, IF(AND(OR($C309&amp;$H309=$C312&amp;$H312, $C309&amp;$I309=$C312&amp;$I312), T312&lt;&gt;""), T312, IF(AND(OR($C309&amp;$H309=$C313&amp;$H313, $C309&amp;$I309=$C313&amp;$I313), T313&lt;&gt;""), T313, "")))))</f>
        <v/>
      </c>
      <c r="U309" s="90" t="str">
        <f>IF(TMInput!T309&lt;&gt;"", TMInput!T309, IF(AND($C309=$C310, U310&lt;&gt;""), U310, IF(AND($C309=$C311, U311&lt;&gt;""), U311, IF(AND($C309=$C312, U312&lt;&gt;""), U312, IF(AND($C309=$C313, U313&lt;&gt;""), U313, "")))))</f>
        <v/>
      </c>
      <c r="V309" s="90" t="str">
        <f>IF(TMInput!U309&lt;&gt;"", TMInput!U309, IF(AND($C309=$C310, V310&lt;&gt;""), V310, IF(AND($C309=$C311, V311&lt;&gt;""), V311, IF(AND($C309=$C312, V312&lt;&gt;""), V312, IF(AND($C309=$C313, V313&lt;&gt;""), V313, "")))))</f>
        <v/>
      </c>
      <c r="W309" s="90" t="str">
        <f>IF(TMInput!V309&lt;&gt;"", TMInput!V309, IF(AND($C309=$C310, W310&lt;&gt;""), W310, IF(AND($C309=$C311, W311&lt;&gt;""), W311, IF(AND($C309=$C312, W312&lt;&gt;""), W312, IF(AND($C309=$C313, W313&lt;&gt;""), W313, "")))))</f>
        <v/>
      </c>
      <c r="X309" s="90" t="str">
        <f>IF(TMInput!W309&lt;&gt;"", TMInput!W309, IF(AND($C309=$C310, X310&lt;&gt;""), X310, IF(AND($C309=$C311, X311&lt;&gt;""), X311, IF(AND($C309=$C312, X312&lt;&gt;""), X312, IF(AND($C309=$C313, X313&lt;&gt;""), X313, "")))))</f>
        <v>BT-198(BT-1561)-NoticeResult</v>
      </c>
      <c r="Y309" s="90" t="str">
        <f>IF(TMInput!X309&lt;&gt;"", TMInput!X309, IF(AND($C309=$C310, Y310&lt;&gt;""), Y310, IF(AND($C309=$C311, Y311&lt;&gt;""), Y311, IF(AND($C309=$C312, Y312&lt;&gt;""), Y312, IF(AND($C309=$C313, Y313&lt;&gt;""), Y313, "")))))</f>
        <v>Unpublished Accessibility Date (Unpublished Access Date below SDK 1.6)</v>
      </c>
      <c r="Z309" s="90" t="str">
        <f>IF(TMInput!Y309&lt;&gt;"", TMInput!Y309, IF(AND($C309=$C310, Z310&lt;&gt;""), Z310, IF(AND($C309=$C311, Z311&lt;&gt;""), Z311, IF(AND($C309=$C312, Z312&lt;&gt;""), Z312, IF(AND($C309=$C313, Z313&lt;&gt;""), Z313, "")))))</f>
        <v>tedm:MG-langString-hasConfidentialityJustification--NonPublishedInformation-ND-GroupReestimatedValueUnpublish</v>
      </c>
      <c r="AA309" s="90" t="str">
        <f>IF(TMInput!Z309&lt;&gt;"", TMInput!Z309, IF(AND($C309=$C310, AA310&lt;&gt;""), AA310, IF(AND($C309=$C311, AA311&lt;&gt;""), AA311, IF(AND($C309=$C312, AA312&lt;&gt;""), AA312, IF(AND($C309=$C313, AA313&lt;&gt;""), AA313, "")))))</f>
        <v/>
      </c>
      <c r="AB309" s="90" t="str">
        <f>IF(TMInput!AA309&lt;&gt;"", TMInput!AA309, IF(AND($C309=$C310, AB310&lt;&gt;""), AB310, IF(AND($C309=$C311, AB311&lt;&gt;""), AB311, IF(AND($C309=$C312, AB312&lt;&gt;""), AB312, IF(AND($C309=$C313, AB313&lt;&gt;""), AB313, "")))))</f>
        <v/>
      </c>
      <c r="AC309" s="90" t="str">
        <f>IF(TMInput!AB309&lt;&gt;"", TMInput!AB309, IF(AND($C309=$C310, AC310&lt;&gt;""), AC310, IF(AND($C309=$C311, AC311&lt;&gt;""), AC311, IF(AND($C309=$C312, AC312&lt;&gt;""), AC312, IF(AND($C309=$C313, AC313&lt;&gt;""), AC313, "")))))</f>
        <v/>
      </c>
      <c r="AD309" s="90" t="str">
        <f>IF(TMInput!AC309&lt;&gt;"", TMInput!AC309, IF(AND($C309=$C310, AD310&lt;&gt;""), AD310, IF(AND($C309=$C311, AD311&lt;&gt;""), AD311, IF(AND($C309=$C312, AD312&lt;&gt;""), AD312, IF(AND($C309=$C313, AD313&lt;&gt;""), AD313, "")))))</f>
        <v/>
      </c>
      <c r="AE309" s="90" t="str">
        <f>IF(TMInput!AD309&lt;&gt;"", TMInput!AD309, IF(AND($C309=$C310, AE310&lt;&gt;""), AE310, IF(AND($C309=$C311, AE311&lt;&gt;""), AE311, IF(AND($C309=$C312, AE312&lt;&gt;""), AE312, IF(AND($C309=$C313, AE313&lt;&gt;""), AE313, "")))))</f>
        <v/>
      </c>
    </row>
    <row r="310">
      <c r="A310" s="85" t="b">
        <f t="shared" si="1"/>
        <v>0</v>
      </c>
      <c r="B310" s="90" t="str">
        <f>IF(AND(TMInput!A310="",$C310&lt;&gt;""),B309,TMInput!A310)</f>
        <v>ND-GroupReestimatedValueUnpublish_v1.7+.rml.ttl</v>
      </c>
      <c r="C310" s="90" t="str">
        <f>TMInput!B310</f>
        <v>tedm:MG-NonPublishedInformation-ND-GroupReestimatedValueUnpublish</v>
      </c>
      <c r="D310" s="85" t="str">
        <f>IF(TMInput!C310&lt;&gt;"", TMInput!C310, IF(AND($C310=$C311, D311&lt;&gt;""), D311, IF(AND($C310=$C312, D312&lt;&gt;""), D312, IF(AND($C310=$C313, D313&lt;&gt;""), D313, IF(AND($C310=$C314, D314&lt;&gt;""), D314, "")))))</f>
        <v/>
      </c>
      <c r="E310" s="90" t="str">
        <f>IF(TMInput!D310&lt;&gt;"",TMInput!D310,IF(AND($C310=$C311, E311&lt;&gt;""),E311, IF(AND($C310=$C312, E312&lt;&gt;""), E312,"")))</f>
        <v/>
      </c>
      <c r="F310" s="90" t="str">
        <f>IF(TMInput!E310&lt;&gt;"",TMInput!E310,IF(AND($C310=$C311, F311&lt;&gt;""),F311, IF(AND($C310=$C312, F312&lt;&gt;""), F312,"")))</f>
        <v/>
      </c>
      <c r="G310" s="85" t="str">
        <f>IF(TMInput!F310&lt;&gt;"",TMInput!F310,IF(AND($C310=$C311, G311&lt;&gt;""),G311, IF(AND($C310=$C312, G312&lt;&gt;""), G312,"")))</f>
        <v/>
      </c>
      <c r="H310" s="87" t="str">
        <f>TMInput!G310</f>
        <v>1.6</v>
      </c>
      <c r="I310" s="87" t="str">
        <f>TMInput!H310</f>
        <v>1.6</v>
      </c>
      <c r="J310" s="90" t="b">
        <f>IF(TMInput!$A310="",J309,TMInput!I310)</f>
        <v>1</v>
      </c>
      <c r="K310" s="85" t="str">
        <f>IF(TMInput!J310&lt;&gt;"",TMInput!J310,IF(AND($C310=$C311, K311&lt;&gt;""),K311, IF(AND($C310=$C312, K312&lt;&gt;""), K312,"")))</f>
        <v/>
      </c>
      <c r="L310" s="85" t="str">
        <f>IF(TMInput!K310&lt;&gt;"",TMInput!K310,IF(AND($C310=$C311, L311&lt;&gt;""),L311, IF(AND($C310=$C312, L312&lt;&gt;""), L312,"")))</f>
        <v/>
      </c>
      <c r="M310" s="90" t="str">
        <f>IF(TMInput!L310&lt;&gt;"",TMInput!L310,IF(AND($C310=$C311, M311&lt;&gt;""),M311, IF(AND($C310=$C312, M312&lt;&gt;""), M312,"")))</f>
        <v/>
      </c>
      <c r="N310" s="90" t="str">
        <f>IF(TMInput!M310&lt;&gt;"",TMInput!M310,IF(AND($C310=$C311, N311&lt;&gt;""),N311, IF(AND($C310=$C312, N312&lt;&gt;""), N312,"")))</f>
        <v/>
      </c>
      <c r="O310" s="90" t="str">
        <f>IF(TMInput!N310&lt;&gt;"",TMInput!N310,IF(AND($C310=$C311, O311&lt;&gt;""),O311, IF(AND($C310=$C312, O312&lt;&gt;""), O312,"")))</f>
        <v/>
      </c>
      <c r="P310" s="85" t="str">
        <f>IF(TMInput!O310&lt;&gt;"",TMInput!O310,IF(AND($C310=$C311, P311&lt;&gt;""),P311, IF(AND($C310=$C312, P312&lt;&gt;""), P312,"")))</f>
        <v/>
      </c>
      <c r="Q310" s="90" t="str">
        <f>IF(TMInput!P310&lt;&gt;"",TMInput!P310,IF(AND($C310=$C311, Q311&lt;&gt;""),Q311, IF(AND($C310=$C312, Q312&lt;&gt;""), Q312,"")))</f>
        <v/>
      </c>
      <c r="R310" s="90" t="str">
        <f>IF(TMInput!Q310&lt;&gt;"", TMInput!Q310, IF(AND(OR($C310&amp;$H310=$C311&amp;$H311, $C310&amp;$I310=$C311&amp;$I311), R311&lt;&gt;""), R311, IF(AND(OR($C310&amp;$H310=$C312&amp;$H312, $C310&amp;$I310=$C312&amp;$I312), R312&lt;&gt;""), R312, IF(AND(OR($C310&amp;$H310=$C313&amp;$H313, $C310&amp;$I310=$C313&amp;$I313), R313&lt;&gt;""), R313, IF(AND(OR($C310&amp;$H310=$C314&amp;$H314, $C310&amp;$I310=$C314&amp;$I314), R314&lt;&gt;""), R314, "")))))</f>
        <v/>
      </c>
      <c r="S310" s="90" t="str">
        <f>IF(TMInput!R310&lt;&gt;"", TMInput!R310, IF(AND(OR($C310&amp;$H310=$C311&amp;$H311, $C310&amp;$I310=$C311&amp;$I311), S311&lt;&gt;""), S311, IF(AND(OR($C310&amp;$H310=$C312&amp;$H312, $C310&amp;$I310=$C312&amp;$I312), S312&lt;&gt;""), S312, IF(AND(OR($C310&amp;$H310=$C313&amp;$H313, $C310&amp;$I310=$C313&amp;$I313), S313&lt;&gt;""), S313, IF(AND(OR($C310&amp;$H310=$C314&amp;$H314, $C310&amp;$I310=$C314&amp;$I314), S314&lt;&gt;""), S314, "")))))</f>
        <v/>
      </c>
      <c r="T310" s="90" t="str">
        <f>IF(TMInput!S310&lt;&gt;"", TMInput!S310, IF(AND(OR($C310&amp;$H310=$C311&amp;$H311, $C310&amp;$I310=$C311&amp;$I311), T311&lt;&gt;""), T311, IF(AND(OR($C310&amp;$H310=$C312&amp;$H312, $C310&amp;$I310=$C312&amp;$I312), T312&lt;&gt;""), T312, IF(AND(OR($C310&amp;$H310=$C313&amp;$H313, $C310&amp;$I310=$C313&amp;$I313), T313&lt;&gt;""), T313, IF(AND(OR($C310&amp;$H310=$C314&amp;$H314, $C310&amp;$I310=$C314&amp;$I314), T314&lt;&gt;""), T314, "")))))</f>
        <v/>
      </c>
      <c r="U310" s="90" t="str">
        <f>IF(TMInput!T310&lt;&gt;"", TMInput!T310, IF(AND($C310=$C311, U311&lt;&gt;""), U311, IF(AND($C310=$C312, U312&lt;&gt;""), U312, IF(AND($C310=$C313, U313&lt;&gt;""), U313, IF(AND($C310=$C314, U314&lt;&gt;""), U314, "")))))</f>
        <v/>
      </c>
      <c r="V310" s="90" t="str">
        <f>IF(TMInput!U310&lt;&gt;"", TMInput!U310, IF(AND($C310=$C311, V311&lt;&gt;""), V311, IF(AND($C310=$C312, V312&lt;&gt;""), V312, IF(AND($C310=$C313, V313&lt;&gt;""), V313, IF(AND($C310=$C314, V314&lt;&gt;""), V314, "")))))</f>
        <v/>
      </c>
      <c r="W310" s="90" t="str">
        <f>IF(TMInput!V310&lt;&gt;"", TMInput!V310, IF(AND($C310=$C311, W311&lt;&gt;""), W311, IF(AND($C310=$C312, W312&lt;&gt;""), W312, IF(AND($C310=$C313, W313&lt;&gt;""), W313, IF(AND($C310=$C314, W314&lt;&gt;""), W314, "")))))</f>
        <v/>
      </c>
      <c r="X310" s="90" t="str">
        <f>IF(TMInput!W310&lt;&gt;"", TMInput!W310, IF(AND($C310=$C311, X311&lt;&gt;""), X311, IF(AND($C310=$C312, X312&lt;&gt;""), X312, IF(AND($C310=$C313, X313&lt;&gt;""), X313, IF(AND($C310=$C314, X314&lt;&gt;""), X314, "")))))</f>
        <v/>
      </c>
      <c r="Y310" s="90" t="str">
        <f>IF(TMInput!X310&lt;&gt;"", TMInput!X310, IF(AND($C310=$C311, Y311&lt;&gt;""), Y311, IF(AND($C310=$C312, Y312&lt;&gt;""), Y312, IF(AND($C310=$C313, Y313&lt;&gt;""), Y313, IF(AND($C310=$C314, Y314&lt;&gt;""), Y314, "")))))</f>
        <v/>
      </c>
      <c r="Z310" s="90" t="str">
        <f>IF(TMInput!Y310&lt;&gt;"", TMInput!Y310, IF(AND($C310=$C311, Z311&lt;&gt;""), Z311, IF(AND($C310=$C312, Z312&lt;&gt;""), Z312, IF(AND($C310=$C313, Z313&lt;&gt;""), Z313, IF(AND($C310=$C314, Z314&lt;&gt;""), Z314, "")))))</f>
        <v>tedm:MG-langString-hasConfidentialityJustification--NonPublishedInformation-ND-GroupReestimatedValueUnpublish</v>
      </c>
      <c r="AA310" s="90" t="str">
        <f>IF(TMInput!Z310&lt;&gt;"", TMInput!Z310, IF(AND($C310=$C311, AA311&lt;&gt;""), AA311, IF(AND($C310=$C312, AA312&lt;&gt;""), AA312, IF(AND($C310=$C313, AA313&lt;&gt;""), AA313, IF(AND($C310=$C314, AA314&lt;&gt;""), AA314, "")))))</f>
        <v/>
      </c>
      <c r="AB310" s="90" t="str">
        <f>IF(TMInput!AA310&lt;&gt;"", TMInput!AA310, IF(AND($C310=$C311, AB311&lt;&gt;""), AB311, IF(AND($C310=$C312, AB312&lt;&gt;""), AB312, IF(AND($C310=$C313, AB313&lt;&gt;""), AB313, IF(AND($C310=$C314, AB314&lt;&gt;""), AB314, "")))))</f>
        <v/>
      </c>
      <c r="AC310" s="90" t="str">
        <f>IF(TMInput!AB310&lt;&gt;"", TMInput!AB310, IF(AND($C310=$C311, AC311&lt;&gt;""), AC311, IF(AND($C310=$C312, AC312&lt;&gt;""), AC312, IF(AND($C310=$C313, AC313&lt;&gt;""), AC313, IF(AND($C310=$C314, AC314&lt;&gt;""), AC314, "")))))</f>
        <v/>
      </c>
      <c r="AD310" s="90" t="str">
        <f>IF(TMInput!AC310&lt;&gt;"", TMInput!AC310, IF(AND($C310=$C311, AD311&lt;&gt;""), AD311, IF(AND($C310=$C312, AD312&lt;&gt;""), AD312, IF(AND($C310=$C313, AD313&lt;&gt;""), AD313, IF(AND($C310=$C314, AD314&lt;&gt;""), AD314, "")))))</f>
        <v/>
      </c>
      <c r="AE310" s="90" t="str">
        <f>IF(TMInput!AD310&lt;&gt;"", TMInput!AD310, IF(AND($C310=$C311, AE311&lt;&gt;""), AE311, IF(AND($C310=$C312, AE312&lt;&gt;""), AE312, IF(AND($C310=$C313, AE313&lt;&gt;""), AE313, IF(AND($C310=$C314, AE314&lt;&gt;""), AE314, "")))))</f>
        <v/>
      </c>
    </row>
    <row r="311">
      <c r="A311" s="85" t="b">
        <f t="shared" si="1"/>
        <v>0</v>
      </c>
      <c r="B311" s="90" t="str">
        <f>IF(AND(TMInput!A311="",$C311&lt;&gt;""),B310,TMInput!A311)</f>
        <v>ND-GroupReestimatedValueUnpublish_v1.7+.rml.ttl</v>
      </c>
      <c r="C311" s="90" t="str">
        <f>TMInput!B311</f>
        <v>tedm:MG-NonPublishedInformation-ND-GroupReestimatedValueUnpublish</v>
      </c>
      <c r="D311" s="85" t="str">
        <f>IF(TMInput!C311&lt;&gt;"", TMInput!C311, IF(AND($C311=$C312, D312&lt;&gt;""), D312, IF(AND($C311=$C313, D313&lt;&gt;""), D313, IF(AND($C311=$C314, D314&lt;&gt;""), D314, IF(AND($C311=$C315, D315&lt;&gt;""), D315, "")))))</f>
        <v/>
      </c>
      <c r="E311" s="90" t="str">
        <f>IF(TMInput!D311&lt;&gt;"",TMInput!D311,IF(AND($C311=$C312, E312&lt;&gt;""),E312, IF(AND($C311=$C313, E313&lt;&gt;""), E313,"")))</f>
        <v/>
      </c>
      <c r="F311" s="90" t="str">
        <f>IF(TMInput!E311&lt;&gt;"",TMInput!E311,IF(AND($C311=$C312, F312&lt;&gt;""),F312, IF(AND($C311=$C313, F313&lt;&gt;""), F313,"")))</f>
        <v/>
      </c>
      <c r="G311" s="85" t="str">
        <f>IF(TMInput!F311&lt;&gt;"",TMInput!F311,IF(AND($C311=$C312, G312&lt;&gt;""),G312, IF(AND($C311=$C313, G313&lt;&gt;""), G313,"")))</f>
        <v/>
      </c>
      <c r="H311" s="87" t="str">
        <f>TMInput!G311</f>
        <v>1.7</v>
      </c>
      <c r="I311" s="87" t="str">
        <f>TMInput!H311</f>
        <v/>
      </c>
      <c r="J311" s="90" t="b">
        <f>IF(TMInput!$A311="",J310,TMInput!I311)</f>
        <v>1</v>
      </c>
      <c r="K311" s="85" t="str">
        <f>IF(TMInput!J311&lt;&gt;"",TMInput!J311,IF(AND($C311=$C312, K312&lt;&gt;""),K312, IF(AND($C311=$C313, K313&lt;&gt;""), K313,"")))</f>
        <v/>
      </c>
      <c r="L311" s="85" t="str">
        <f>IF(TMInput!K311&lt;&gt;"",TMInput!K311,IF(AND($C311=$C312, L312&lt;&gt;""),L312, IF(AND($C311=$C313, L313&lt;&gt;""), L313,"")))</f>
        <v/>
      </c>
      <c r="M311" s="90" t="str">
        <f>IF(TMInput!L311&lt;&gt;"",TMInput!L311,IF(AND($C311=$C312, M312&lt;&gt;""),M312, IF(AND($C311=$C313, M313&lt;&gt;""), M313,"")))</f>
        <v/>
      </c>
      <c r="N311" s="90" t="str">
        <f>IF(TMInput!M311&lt;&gt;"",TMInput!M311,IF(AND($C311=$C312, N312&lt;&gt;""),N312, IF(AND($C311=$C313, N313&lt;&gt;""), N313,"")))</f>
        <v/>
      </c>
      <c r="O311" s="90" t="str">
        <f>IF(TMInput!N311&lt;&gt;"",TMInput!N311,IF(AND($C311=$C312, O312&lt;&gt;""),O312, IF(AND($C311=$C313, O313&lt;&gt;""), O313,"")))</f>
        <v/>
      </c>
      <c r="P311" s="85" t="str">
        <f>IF(TMInput!O311&lt;&gt;"",TMInput!O311,IF(AND($C311=$C312, P312&lt;&gt;""),P312, IF(AND($C311=$C313, P313&lt;&gt;""), P313,"")))</f>
        <v/>
      </c>
      <c r="Q311" s="90" t="str">
        <f>IF(TMInput!P311&lt;&gt;"",TMInput!P311,IF(AND($C311=$C312, Q312&lt;&gt;""),Q312, IF(AND($C311=$C313, Q313&lt;&gt;""), Q313,"")))</f>
        <v/>
      </c>
      <c r="R311" s="90" t="str">
        <f>IF(TMInput!Q311&lt;&gt;"", TMInput!Q311, IF(AND(OR($C311&amp;$H311=$C312&amp;$H312, $C311&amp;$I311=$C312&amp;$I312), R312&lt;&gt;""), R312, IF(AND(OR($C311&amp;$H311=$C313&amp;$H313, $C311&amp;$I311=$C313&amp;$I313), R313&lt;&gt;""), R313, IF(AND(OR($C311&amp;$H311=$C314&amp;$H314, $C311&amp;$I311=$C314&amp;$I314), R314&lt;&gt;""), R314, IF(AND(OR($C311&amp;$H311=$C315&amp;$H315, $C311&amp;$I311=$C315&amp;$I315), R315&lt;&gt;""), R315, "")))))</f>
        <v/>
      </c>
      <c r="S311" s="90" t="str">
        <f>IF(TMInput!R311&lt;&gt;"", TMInput!R311, IF(AND(OR($C311&amp;$H311=$C312&amp;$H312, $C311&amp;$I311=$C312&amp;$I312), S312&lt;&gt;""), S312, IF(AND(OR($C311&amp;$H311=$C313&amp;$H313, $C311&amp;$I311=$C313&amp;$I313), S313&lt;&gt;""), S313, IF(AND(OR($C311&amp;$H311=$C314&amp;$H314, $C311&amp;$I311=$C314&amp;$I314), S314&lt;&gt;""), S314, IF(AND(OR($C311&amp;$H311=$C315&amp;$H315, $C311&amp;$I311=$C315&amp;$I315), S315&lt;&gt;""), S315, "")))))</f>
        <v/>
      </c>
      <c r="T311" s="90" t="str">
        <f>IF(TMInput!S311&lt;&gt;"", TMInput!S311, IF(AND(OR($C311&amp;$H311=$C312&amp;$H312, $C311&amp;$I311=$C312&amp;$I312), T312&lt;&gt;""), T312, IF(AND(OR($C311&amp;$H311=$C313&amp;$H313, $C311&amp;$I311=$C313&amp;$I313), T313&lt;&gt;""), T313, IF(AND(OR($C311&amp;$H311=$C314&amp;$H314, $C311&amp;$I311=$C314&amp;$I314), T314&lt;&gt;""), T314, IF(AND(OR($C311&amp;$H311=$C315&amp;$H315, $C311&amp;$I311=$C315&amp;$I315), T315&lt;&gt;""), T315, "")))))</f>
        <v/>
      </c>
      <c r="U311" s="90" t="str">
        <f>IF(TMInput!T311&lt;&gt;"", TMInput!T311, IF(AND($C311=$C312, U312&lt;&gt;""), U312, IF(AND($C311=$C313, U313&lt;&gt;""), U313, IF(AND($C311=$C314, U314&lt;&gt;""), U314, IF(AND($C311=$C315, U315&lt;&gt;""), U315, "")))))</f>
        <v/>
      </c>
      <c r="V311" s="90" t="str">
        <f>IF(TMInput!U311&lt;&gt;"", TMInput!U311, IF(AND($C311=$C312, V312&lt;&gt;""), V312, IF(AND($C311=$C313, V313&lt;&gt;""), V313, IF(AND($C311=$C314, V314&lt;&gt;""), V314, IF(AND($C311=$C315, V315&lt;&gt;""), V315, "")))))</f>
        <v/>
      </c>
      <c r="W311" s="90" t="str">
        <f>IF(TMInput!V311&lt;&gt;"", TMInput!V311, IF(AND($C311=$C312, W312&lt;&gt;""), W312, IF(AND($C311=$C313, W313&lt;&gt;""), W313, IF(AND($C311=$C314, W314&lt;&gt;""), W314, IF(AND($C311=$C315, W315&lt;&gt;""), W315, "")))))</f>
        <v/>
      </c>
      <c r="X311" s="90" t="str">
        <f>IF(TMInput!W311&lt;&gt;"", TMInput!W311, IF(AND($C311=$C312, X312&lt;&gt;""), X312, IF(AND($C311=$C313, X313&lt;&gt;""), X313, IF(AND($C311=$C314, X314&lt;&gt;""), X314, IF(AND($C311=$C315, X315&lt;&gt;""), X315, "")))))</f>
        <v/>
      </c>
      <c r="Y311" s="90" t="str">
        <f>IF(TMInput!X311&lt;&gt;"", TMInput!X311, IF(AND($C311=$C312, Y312&lt;&gt;""), Y312, IF(AND($C311=$C313, Y313&lt;&gt;""), Y313, IF(AND($C311=$C314, Y314&lt;&gt;""), Y314, IF(AND($C311=$C315, Y315&lt;&gt;""), Y315, "")))))</f>
        <v/>
      </c>
      <c r="Z311" s="90" t="str">
        <f>IF(TMInput!Y311&lt;&gt;"", TMInput!Y311, IF(AND($C311=$C312, Z312&lt;&gt;""), Z312, IF(AND($C311=$C313, Z313&lt;&gt;""), Z313, IF(AND($C311=$C314, Z314&lt;&gt;""), Z314, IF(AND($C311=$C315, Z315&lt;&gt;""), Z315, "")))))</f>
        <v>tedm:MG-langString-hasConfidentialityJustification--NonPublishedInformation-ND-GroupReestimatedValueUnpublish</v>
      </c>
      <c r="AA311" s="90" t="str">
        <f>IF(TMInput!Z311&lt;&gt;"", TMInput!Z311, IF(AND($C311=$C312, AA312&lt;&gt;""), AA312, IF(AND($C311=$C313, AA313&lt;&gt;""), AA313, IF(AND($C311=$C314, AA314&lt;&gt;""), AA314, IF(AND($C311=$C315, AA315&lt;&gt;""), AA315, "")))))</f>
        <v/>
      </c>
      <c r="AB311" s="90" t="str">
        <f>IF(TMInput!AA311&lt;&gt;"", TMInput!AA311, IF(AND($C311=$C312, AB312&lt;&gt;""), AB312, IF(AND($C311=$C313, AB313&lt;&gt;""), AB313, IF(AND($C311=$C314, AB314&lt;&gt;""), AB314, IF(AND($C311=$C315, AB315&lt;&gt;""), AB315, "")))))</f>
        <v/>
      </c>
      <c r="AC311" s="90" t="str">
        <f>IF(TMInput!AB311&lt;&gt;"", TMInput!AB311, IF(AND($C311=$C312, AC312&lt;&gt;""), AC312, IF(AND($C311=$C313, AC313&lt;&gt;""), AC313, IF(AND($C311=$C314, AC314&lt;&gt;""), AC314, IF(AND($C311=$C315, AC315&lt;&gt;""), AC315, "")))))</f>
        <v/>
      </c>
      <c r="AD311" s="90" t="str">
        <f>IF(TMInput!AC311&lt;&gt;"", TMInput!AC311, IF(AND($C311=$C312, AD312&lt;&gt;""), AD312, IF(AND($C311=$C313, AD313&lt;&gt;""), AD313, IF(AND($C311=$C314, AD314&lt;&gt;""), AD314, IF(AND($C311=$C315, AD315&lt;&gt;""), AD315, "")))))</f>
        <v/>
      </c>
      <c r="AE311" s="90" t="str">
        <f>IF(TMInput!AD311&lt;&gt;"", TMInput!AD311, IF(AND($C311=$C312, AE312&lt;&gt;""), AE312, IF(AND($C311=$C313, AE313&lt;&gt;""), AE313, IF(AND($C311=$C314, AE314&lt;&gt;""), AE314, IF(AND($C311=$C315, AE315&lt;&gt;""), AE315, "")))))</f>
        <v/>
      </c>
    </row>
    <row r="312">
      <c r="A312" s="85" t="b">
        <f t="shared" si="1"/>
        <v>1</v>
      </c>
      <c r="B312" s="90" t="str">
        <f>IF(AND(TMInput!A312="",$C312&lt;&gt;""),B311,TMInput!A312)</f>
        <v>ND-TenderRankUnpublish.rml.ttl</v>
      </c>
      <c r="C312" s="90" t="str">
        <f>TMInput!B312</f>
        <v>tedm:MG-NonPublishedInformation-ND-TenderRankUnpublish</v>
      </c>
      <c r="D312" s="85" t="str">
        <f>IF(TMInput!C312&lt;&gt;"", TMInput!C312, IF(AND($C312=$C313, D313&lt;&gt;""), D313, IF(AND($C312=$C314, D314&lt;&gt;""), D314, IF(AND($C312=$C315, D315&lt;&gt;""), D315, IF(AND($C312=$C316, D316&lt;&gt;""), D316, "")))))</f>
        <v>MG-NonPublishedInformation</v>
      </c>
      <c r="E312" s="90" t="str">
        <f>IF(TMInput!D312&lt;&gt;"",TMInput!D312,IF(AND($C312=$C313, E313&lt;&gt;""),E313, IF(AND($C312=$C314, E314&lt;&gt;""), E314,"")))</f>
        <v>ND-TenderRankUnpublish</v>
      </c>
      <c r="F312" s="90" t="str">
        <f>IF(TMInput!E312&lt;&gt;"",TMInput!E312,IF(AND($C312=$C313, F313&lt;&gt;""),F313, IF(AND($C312=$C314, F314&lt;&gt;""), F314,"")))</f>
        <v>/*/ext:UBLExtensions/ext:UBLExtension/ext:ExtensionContent/efext:EformsExtension/efac:NoticeResult/efac:LotTender/efac:FieldsPrivacy[efbc:FieldIdentifierCode/text()='ten-ran']</v>
      </c>
      <c r="G312" s="85" t="str">
        <f>IF(TMInput!F312&lt;&gt;"",TMInput!F312,IF(AND($C312=$C313, G313&lt;&gt;""),G313, IF(AND($C312=$C314, G314&lt;&gt;""), G314,"")))</f>
        <v>efbc:FieldIdentifierCode/text()='ten-ran'</v>
      </c>
      <c r="H312" s="87" t="str">
        <f>TMInput!G312</f>
        <v/>
      </c>
      <c r="I312" s="87" t="str">
        <f>TMInput!H312</f>
        <v/>
      </c>
      <c r="J312" s="90" t="str">
        <f>IF(TMInput!$A312="",J311,TMInput!I312)</f>
        <v/>
      </c>
      <c r="K312" s="85" t="str">
        <f>IF(TMInput!J312&lt;&gt;"",TMInput!J312,IF(AND($C312=$C313, K313&lt;&gt;""),K313, IF(AND($C312=$C314, K314&lt;&gt;""), K314,"")))</f>
        <v>MG-Tender-concernsTender-TenderAwardOutcome</v>
      </c>
      <c r="L312" s="85" t="str">
        <f>IF(TMInput!K312&lt;&gt;"",TMInput!K312,IF(AND($C312=$C313, L313&lt;&gt;""),L313, IF(AND($C312=$C314, L314&lt;&gt;""), L314,"")))</f>
        <v>ND-LotTender</v>
      </c>
      <c r="M312" s="90" t="str">
        <f>IF(TMInput!L312&lt;&gt;"",TMInput!L312,IF(AND($C312=$C313, M313&lt;&gt;""),M313, IF(AND($C312=$C314, M314&lt;&gt;""), M314,"")))</f>
        <v>ND-TenderRankUnpublish (concernsMaskedObject)</v>
      </c>
      <c r="N312" s="90" t="str">
        <f>IF(TMInput!M312&lt;&gt;"",TMInput!M312,IF(AND($C312=$C313, N313&lt;&gt;""),N313, IF(AND($C312=$C314, N314&lt;&gt;""), N314,"")))</f>
        <v>Connection from NonPublishedInformation to Tender under MG-Tender-concernsTender-TenderAwardOutcome_ND-LotTender</v>
      </c>
      <c r="O312" s="90" t="str">
        <f>IF(TMInput!N312&lt;&gt;"",TMInput!N312,IF(AND($C312=$C313, O313&lt;&gt;""),O313, IF(AND($C312=$C314, O314&lt;&gt;""), O314,"")))</f>
        <v>tedm:MG-Tender-concernsTender-TenderAwardOutcome_ND-LotTender</v>
      </c>
      <c r="P312" s="85" t="str">
        <f>IF(TMInput!O312&lt;&gt;"",TMInput!O312,IF(AND($C312=$C313, P313&lt;&gt;""),P313, IF(AND($C312=$C314, P314&lt;&gt;""), P314,"")))</f>
        <v>efac:FieldsPrivacy</v>
      </c>
      <c r="Q312" s="90" t="str">
        <f>IF(TMInput!P312&lt;&gt;"",TMInput!P312,IF(AND($C312=$C313, Q313&lt;&gt;""),Q313, IF(AND($C312=$C314, Q314&lt;&gt;""), Q314,"")))</f>
        <v>..</v>
      </c>
      <c r="R312" s="90" t="str">
        <f>IF(TMInput!Q312&lt;&gt;"", TMInput!Q312, IF(AND(OR($C312&amp;$H312=$C313&amp;$H313, $C312&amp;$I312=$C313&amp;$I313), R313&lt;&gt;""), R313, IF(AND(OR($C312&amp;$H312=$C314&amp;$H314, $C312&amp;$I312=$C314&amp;$I314), R314&lt;&gt;""), R314, IF(AND(OR($C312&amp;$H312=$C315&amp;$H315, $C312&amp;$I312=$C315&amp;$I315), R315&lt;&gt;""), R315, IF(AND(OR($C312&amp;$H312=$C316&amp;$H316, $C312&amp;$I312=$C316&amp;$I316), R316&lt;&gt;""), R316, "")))))</f>
        <v>BT-195(BT-171)-Tender</v>
      </c>
      <c r="S312" s="90" t="str">
        <f>IF(TMInput!R312&lt;&gt;"", TMInput!R312, IF(AND(OR($C312&amp;$H312=$C313&amp;$H313, $C312&amp;$I312=$C313&amp;$I313), S313&lt;&gt;""), S313, IF(AND(OR($C312&amp;$H312=$C314&amp;$H314, $C312&amp;$I312=$C314&amp;$I314), S314&lt;&gt;""), S314, IF(AND(OR($C312&amp;$H312=$C315&amp;$H315, $C312&amp;$I312=$C315&amp;$I315), S315&lt;&gt;""), S315, IF(AND(OR($C312&amp;$H312=$C316&amp;$H316, $C312&amp;$I312=$C316&amp;$I316), S316&lt;&gt;""), S316, "")))))</f>
        <v>The field BT-195(BT-171)-Tender, Unpublished Identifier, specifies information to generate the URI of the masked property</v>
      </c>
      <c r="T312" s="90" t="str">
        <f>IF(TMInput!S312&lt;&gt;"", TMInput!S312, IF(AND(OR($C312&amp;$H312=$C313&amp;$H313, $C312&amp;$I312=$C313&amp;$I313), T313&lt;&gt;""), T313, IF(AND(OR($C312&amp;$H312=$C314&amp;$H314, $C312&amp;$I312=$C314&amp;$I314), T314&lt;&gt;""), T314, IF(AND(OR($C312&amp;$H312=$C315&amp;$H315, $C312&amp;$I312=$C315&amp;$I315), T315&lt;&gt;""), T315, IF(AND(OR($C312&amp;$H312=$C316&amp;$H316, $C312&amp;$I312=$C316&amp;$I316), T316&lt;&gt;""), T316, "")))))</f>
        <v>efbc:FieldIdentifierCode/text() = 'ten-ran'</v>
      </c>
      <c r="U312" s="92" t="str">
        <f>IF(TMInput!T312&lt;&gt;"", TMInput!T312, IF(AND($C312=$C313, U313&lt;&gt;""), U313, IF(AND($C312=$C314, U314&lt;&gt;""), U314, IF(AND($C312=$C315, U315&lt;&gt;""), U315, IF(AND($C312=$C316, U316&lt;&gt;""), U316, "")))))</f>
        <v>http://data.europa.eu/a4g/ontology#hasAwardRank</v>
      </c>
      <c r="V312" s="90" t="str">
        <f>IF(TMInput!U312&lt;&gt;"", TMInput!U312, IF(AND($C312=$C313, V313&lt;&gt;""), V313, IF(AND($C312=$C314, V314&lt;&gt;""), V314, IF(AND($C312=$C315, V315&lt;&gt;""), V315, IF(AND($C312=$C316, V316&lt;&gt;""), V316, "")))))</f>
        <v>BT-197(BT-171)-Tender</v>
      </c>
      <c r="W312" s="90" t="str">
        <f>IF(TMInput!V312&lt;&gt;"", TMInput!V312, IF(AND($C312=$C313, W313&lt;&gt;""), W313, IF(AND($C312=$C314, W314&lt;&gt;""), W314, IF(AND($C312=$C315, W315&lt;&gt;""), W315, IF(AND($C312=$C316, W316&lt;&gt;""), W316, "")))))</f>
        <v>In BT-197(BT-171)-Tender, Unpublished Justification Code, we link to the at-voc:non-publication-justification controlled list</v>
      </c>
      <c r="X312" s="90" t="str">
        <f>IF(TMInput!W312&lt;&gt;"", TMInput!W312, IF(AND($C312=$C313, X313&lt;&gt;""), X313, IF(AND($C312=$C314, X314&lt;&gt;""), X314, IF(AND($C312=$C315, X315&lt;&gt;""), X315, IF(AND($C312=$C316, X316&lt;&gt;""), X316, "")))))</f>
        <v>BT-198(BT-171)-Tender</v>
      </c>
      <c r="Y312" s="90" t="str">
        <f>IF(TMInput!X312&lt;&gt;"", TMInput!X312, IF(AND($C312=$C313, Y313&lt;&gt;""), Y313, IF(AND($C312=$C314, Y314&lt;&gt;""), Y314, IF(AND($C312=$C315, Y315&lt;&gt;""), Y315, IF(AND($C312=$C316, Y316&lt;&gt;""), Y316, "")))))</f>
        <v>Unpublished Accessibility Date (Unpublished Access Date below SDK 1.6)</v>
      </c>
      <c r="Z312" s="90" t="str">
        <f>IF(TMInput!Y312&lt;&gt;"", TMInput!Y312, IF(AND($C312=$C313, Z313&lt;&gt;""), Z313, IF(AND($C312=$C314, Z314&lt;&gt;""), Z314, IF(AND($C312=$C315, Z315&lt;&gt;""), Z315, IF(AND($C312=$C316, Z316&lt;&gt;""), Z316, "")))))</f>
        <v>tedm:MG-langString-hasConfidentialityJustification--NonPublishedInformation-ND-TenderRankUnpublish</v>
      </c>
      <c r="AA312" s="90" t="str">
        <f>IF(TMInput!Z312&lt;&gt;"", TMInput!Z312, IF(AND($C312=$C313, AA313&lt;&gt;""), AA313, IF(AND($C312=$C314, AA314&lt;&gt;""), AA314, IF(AND($C312=$C315, AA315&lt;&gt;""), AA315, IF(AND($C312=$C316, AA316&lt;&gt;""), AA316, "")))))</f>
        <v>/*/ext:UBLExtensions/ext:UBLExtension/ext:ExtensionContent/efext:EformsExtension/efac:NoticeResult/efac:LotTender/efac:FieldsPrivacy[efbc:FieldIdentifierCode/text()='ten-ran']/efbc:ReasonDescription</v>
      </c>
      <c r="AB312" s="90" t="str">
        <f>IF(TMInput!AA312&lt;&gt;"", TMInput!AA312, IF(AND($C312=$C313, AB313&lt;&gt;""), AB313, IF(AND($C312=$C314, AB314&lt;&gt;""), AB314, IF(AND($C312=$C315, AB315&lt;&gt;""), AB315, IF(AND($C312=$C316, AB316&lt;&gt;""), AB316, "")))))</f>
        <v>BT-196(BT-171)-Tender</v>
      </c>
      <c r="AC312" s="90" t="str">
        <f>IF(TMInput!AB312&lt;&gt;"", TMInput!AB312, IF(AND($C312=$C313, AC313&lt;&gt;""), AC313, IF(AND($C312=$C314, AC314&lt;&gt;""), AC314, IF(AND($C312=$C315, AC315&lt;&gt;""), AC315, IF(AND($C312=$C316, AC316&lt;&gt;""), AC316, "")))))</f>
        <v>Unpublished Justification Description of MG-NonPublishedInformation under ND-TenderRankUnpublish</v>
      </c>
      <c r="AD312" s="90" t="str">
        <f>IF(TMInput!AC312&lt;&gt;"", TMInput!AC312, IF(AND($C312=$C313, AD313&lt;&gt;""), AD313, IF(AND($C312=$C314, AD314&lt;&gt;""), AD314, IF(AND($C312=$C315, AD315&lt;&gt;""), AD315, IF(AND($C312=$C316, AD316&lt;&gt;""), AD316, "")))))</f>
        <v>BT-196(BT-171)-Tender-Language</v>
      </c>
      <c r="AE312" s="90" t="str">
        <f>IF(TMInput!AD312&lt;&gt;"", TMInput!AD312, IF(AND($C312=$C313, AE313&lt;&gt;""), AE313, IF(AND($C312=$C314, AE314&lt;&gt;""), AE314, IF(AND($C312=$C315, AE315&lt;&gt;""), AE315, IF(AND($C312=$C316, AE316&lt;&gt;""), AE316, "")))))</f>
        <v>Language of Unpublished Justification Description of MG-NonPublishedInformation under ND-TenderRankUnpublish</v>
      </c>
    </row>
    <row r="313">
      <c r="A313" s="85" t="b">
        <f t="shared" si="1"/>
        <v>0</v>
      </c>
      <c r="B313" s="90" t="str">
        <f>IF(AND(TMInput!A313="",$C313&lt;&gt;""),B312,TMInput!A313)</f>
        <v>ND-TenderRankUnpublish.rml.ttl</v>
      </c>
      <c r="C313" s="90" t="str">
        <f>TMInput!B313</f>
        <v>tedm:MG-NonPublishedInformation-ND-TenderRankUnpublish</v>
      </c>
      <c r="D313" s="85" t="str">
        <f>IF(TMInput!C313&lt;&gt;"", TMInput!C313, IF(AND($C313=$C314, D314&lt;&gt;""), D314, IF(AND($C313=$C315, D315&lt;&gt;""), D315, IF(AND($C313=$C316, D316&lt;&gt;""), D316, IF(AND($C313=$C317, D317&lt;&gt;""), D317, "")))))</f>
        <v>MG-NonPublishedInformation</v>
      </c>
      <c r="E313" s="90" t="str">
        <f>IF(TMInput!D313&lt;&gt;"",TMInput!D313,IF(AND($C313=$C314, E314&lt;&gt;""),E314, IF(AND($C313=$C315, E315&lt;&gt;""), E315,"")))</f>
        <v/>
      </c>
      <c r="F313" s="90" t="str">
        <f>IF(TMInput!E313&lt;&gt;"",TMInput!E313,IF(AND($C313=$C314, F314&lt;&gt;""),F314, IF(AND($C313=$C315, F315&lt;&gt;""), F315,"")))</f>
        <v/>
      </c>
      <c r="G313" s="85" t="str">
        <f>IF(TMInput!F313&lt;&gt;"",TMInput!F313,IF(AND($C313=$C314, G314&lt;&gt;""),G314, IF(AND($C313=$C315, G315&lt;&gt;""), G315,"")))</f>
        <v/>
      </c>
      <c r="H313" s="87" t="str">
        <f>TMInput!G313</f>
        <v/>
      </c>
      <c r="I313" s="87" t="str">
        <f>TMInput!H313</f>
        <v/>
      </c>
      <c r="J313" s="90" t="str">
        <f>IF(TMInput!$A313="",J312,TMInput!I313)</f>
        <v/>
      </c>
      <c r="K313" s="85" t="str">
        <f>IF(TMInput!J313&lt;&gt;"",TMInput!J313,IF(AND($C313=$C314, K314&lt;&gt;""),K314, IF(AND($C313=$C315, K315&lt;&gt;""), K315,"")))</f>
        <v>MG-Tender-concernsTender-TenderAwardOutcome</v>
      </c>
      <c r="L313" s="85" t="str">
        <f>IF(TMInput!K313&lt;&gt;"",TMInput!K313,IF(AND($C313=$C314, L314&lt;&gt;""),L314, IF(AND($C313=$C315, L315&lt;&gt;""), L315,"")))</f>
        <v>ND-LotTender</v>
      </c>
      <c r="M313" s="90" t="str">
        <f>IF(TMInput!L313&lt;&gt;"",TMInput!L313,IF(AND($C313=$C314, M314&lt;&gt;""),M314, IF(AND($C313=$C315, M315&lt;&gt;""), M315,"")))</f>
        <v>ND-TenderRankUnpublish (concernsMaskedObject)</v>
      </c>
      <c r="N313" s="90" t="str">
        <f>IF(TMInput!M313&lt;&gt;"",TMInput!M313,IF(AND($C313=$C314, N314&lt;&gt;""),N314, IF(AND($C313=$C315, N315&lt;&gt;""), N315,"")))</f>
        <v>Connection from NonPublishedInformation to Tender under MG-Tender-concernsTender-TenderAwardOutcome_ND-LotTender</v>
      </c>
      <c r="O313" s="90" t="str">
        <f>IF(TMInput!N313&lt;&gt;"",TMInput!N313,IF(AND($C313=$C314, O314&lt;&gt;""),O314, IF(AND($C313=$C315, O315&lt;&gt;""), O315,"")))</f>
        <v>tedm:MG-Tender-concernsTender-TenderAwardOutcome_ND-LotTender</v>
      </c>
      <c r="P313" s="85" t="str">
        <f>IF(TMInput!O313&lt;&gt;"",TMInput!O313,IF(AND($C313=$C314, P314&lt;&gt;""),P314, IF(AND($C313=$C315, P315&lt;&gt;""), P315,"")))</f>
        <v>efac:FieldsPrivacy</v>
      </c>
      <c r="Q313" s="90" t="str">
        <f>IF(TMInput!P313&lt;&gt;"",TMInput!P313,IF(AND($C313=$C314, Q314&lt;&gt;""),Q314, IF(AND($C313=$C315, Q315&lt;&gt;""), Q315,"")))</f>
        <v>..</v>
      </c>
      <c r="R313" s="90" t="str">
        <f>IF(TMInput!Q313&lt;&gt;"", TMInput!Q313, IF(AND(OR($C313&amp;$H313=$C314&amp;$H314, $C313&amp;$I313=$C314&amp;$I314), R314&lt;&gt;""), R314, IF(AND(OR($C313&amp;$H313=$C315&amp;$H315, $C313&amp;$I313=$C315&amp;$I315), R315&lt;&gt;""), R315, IF(AND(OR($C313&amp;$H313=$C316&amp;$H316, $C313&amp;$I313=$C316&amp;$I316), R316&lt;&gt;""), R316, IF(AND(OR($C313&amp;$H313=$C317&amp;$H317, $C313&amp;$I313=$C317&amp;$I317), R317&lt;&gt;""), R317, "")))))</f>
        <v>BT-195(BT-171)-Tender</v>
      </c>
      <c r="S313" s="90" t="str">
        <f>IF(TMInput!R313&lt;&gt;"", TMInput!R313, IF(AND(OR($C313&amp;$H313=$C314&amp;$H314, $C313&amp;$I313=$C314&amp;$I314), S314&lt;&gt;""), S314, IF(AND(OR($C313&amp;$H313=$C315&amp;$H315, $C313&amp;$I313=$C315&amp;$I315), S315&lt;&gt;""), S315, IF(AND(OR($C313&amp;$H313=$C316&amp;$H316, $C313&amp;$I313=$C316&amp;$I316), S316&lt;&gt;""), S316, IF(AND(OR($C313&amp;$H313=$C317&amp;$H317, $C313&amp;$I313=$C317&amp;$I317), S317&lt;&gt;""), S317, "")))))</f>
        <v>The field BT-195(BT-171)-Tender, Unpublished Identifier, specifies information to generate the URI of the masked property</v>
      </c>
      <c r="T313" s="90" t="str">
        <f>IF(TMInput!S313&lt;&gt;"", TMInput!S313, IF(AND(OR($C313&amp;$H313=$C314&amp;$H314, $C313&amp;$I313=$C314&amp;$I314), T314&lt;&gt;""), T314, IF(AND(OR($C313&amp;$H313=$C315&amp;$H315, $C313&amp;$I313=$C315&amp;$I315), T315&lt;&gt;""), T315, IF(AND(OR($C313&amp;$H313=$C316&amp;$H316, $C313&amp;$I313=$C316&amp;$I316), T316&lt;&gt;""), T316, IF(AND(OR($C313&amp;$H313=$C317&amp;$H317, $C313&amp;$I313=$C317&amp;$I317), T317&lt;&gt;""), T317, "")))))</f>
        <v>efbc:FieldIdentifierCode/text() = 'ten-ran'</v>
      </c>
      <c r="U313" s="92" t="str">
        <f>IF(TMInput!T313&lt;&gt;"", TMInput!T313, IF(AND($C313=$C314, U314&lt;&gt;""), U314, IF(AND($C313=$C315, U315&lt;&gt;""), U315, IF(AND($C313=$C316, U316&lt;&gt;""), U316, IF(AND($C313=$C317, U317&lt;&gt;""), U317, "")))))</f>
        <v>http://data.europa.eu/a4g/ontology#hasAwardRank</v>
      </c>
      <c r="V313" s="90" t="str">
        <f>IF(TMInput!U313&lt;&gt;"", TMInput!U313, IF(AND($C313=$C314, V314&lt;&gt;""), V314, IF(AND($C313=$C315, V315&lt;&gt;""), V315, IF(AND($C313=$C316, V316&lt;&gt;""), V316, IF(AND($C313=$C317, V317&lt;&gt;""), V317, "")))))</f>
        <v>BT-197(BT-171)-Tender</v>
      </c>
      <c r="W313" s="90" t="str">
        <f>IF(TMInput!V313&lt;&gt;"", TMInput!V313, IF(AND($C313=$C314, W314&lt;&gt;""), W314, IF(AND($C313=$C315, W315&lt;&gt;""), W315, IF(AND($C313=$C316, W316&lt;&gt;""), W316, IF(AND($C313=$C317, W317&lt;&gt;""), W317, "")))))</f>
        <v>In BT-197(BT-171)-Tender, Unpublished Justification Code, we link to the at-voc:non-publication-justification controlled list</v>
      </c>
      <c r="X313" s="90" t="str">
        <f>IF(TMInput!W313&lt;&gt;"", TMInput!W313, IF(AND($C313=$C314, X314&lt;&gt;""), X314, IF(AND($C313=$C315, X315&lt;&gt;""), X315, IF(AND($C313=$C316, X316&lt;&gt;""), X316, IF(AND($C313=$C317, X317&lt;&gt;""), X317, "")))))</f>
        <v>BT-198(BT-171)-Tender</v>
      </c>
      <c r="Y313" s="90" t="str">
        <f>IF(TMInput!X313&lt;&gt;"", TMInput!X313, IF(AND($C313=$C314, Y314&lt;&gt;""), Y314, IF(AND($C313=$C315, Y315&lt;&gt;""), Y315, IF(AND($C313=$C316, Y316&lt;&gt;""), Y316, IF(AND($C313=$C317, Y317&lt;&gt;""), Y317, "")))))</f>
        <v>Unpublished Accessibility Date (Unpublished Access Date below SDK 1.6)</v>
      </c>
      <c r="Z313" s="90" t="str">
        <f>IF(TMInput!Y313&lt;&gt;"", TMInput!Y313, IF(AND($C313=$C314, Z314&lt;&gt;""), Z314, IF(AND($C313=$C315, Z315&lt;&gt;""), Z315, IF(AND($C313=$C316, Z316&lt;&gt;""), Z316, IF(AND($C313=$C317, Z317&lt;&gt;""), Z317, "")))))</f>
        <v>tedm:MG-langString-hasConfidentialityJustification--NonPublishedInformation-ND-TenderRankUnpublish</v>
      </c>
      <c r="AA313" s="90" t="str">
        <f>IF(TMInput!Z313&lt;&gt;"", TMInput!Z313, IF(AND($C313=$C314, AA314&lt;&gt;""), AA314, IF(AND($C313=$C315, AA315&lt;&gt;""), AA315, IF(AND($C313=$C316, AA316&lt;&gt;""), AA316, IF(AND($C313=$C317, AA317&lt;&gt;""), AA317, "")))))</f>
        <v/>
      </c>
      <c r="AB313" s="90" t="str">
        <f>IF(TMInput!AA313&lt;&gt;"", TMInput!AA313, IF(AND($C313=$C314, AB314&lt;&gt;""), AB314, IF(AND($C313=$C315, AB315&lt;&gt;""), AB315, IF(AND($C313=$C316, AB316&lt;&gt;""), AB316, IF(AND($C313=$C317, AB317&lt;&gt;""), AB317, "")))))</f>
        <v>BT-196(BT-171)-Tender</v>
      </c>
      <c r="AC313" s="90" t="str">
        <f>IF(TMInput!AB313&lt;&gt;"", TMInput!AB313, IF(AND($C313=$C314, AC314&lt;&gt;""), AC314, IF(AND($C313=$C315, AC315&lt;&gt;""), AC315, IF(AND($C313=$C316, AC316&lt;&gt;""), AC316, IF(AND($C313=$C317, AC317&lt;&gt;""), AC317, "")))))</f>
        <v>Unpublished Justification Description of MG-NonPublishedInformation under ND-TenderRankUnpublish</v>
      </c>
      <c r="AD313" s="90" t="str">
        <f>IF(TMInput!AC313&lt;&gt;"", TMInput!AC313, IF(AND($C313=$C314, AD314&lt;&gt;""), AD314, IF(AND($C313=$C315, AD315&lt;&gt;""), AD315, IF(AND($C313=$C316, AD316&lt;&gt;""), AD316, IF(AND($C313=$C317, AD317&lt;&gt;""), AD317, "")))))</f>
        <v>BT-196(BT-171)-Tender-Language</v>
      </c>
      <c r="AE313" s="90" t="str">
        <f>IF(TMInput!AD313&lt;&gt;"", TMInput!AD313, IF(AND($C313=$C314, AE314&lt;&gt;""), AE314, IF(AND($C313=$C315, AE315&lt;&gt;""), AE315, IF(AND($C313=$C316, AE316&lt;&gt;""), AE316, IF(AND($C313=$C317, AE317&lt;&gt;""), AE317, "")))))</f>
        <v>Language of Unpublished Justification Description of MG-NonPublishedInformation under ND-TenderRankUnpublish</v>
      </c>
    </row>
    <row r="314">
      <c r="A314" s="85" t="b">
        <f t="shared" si="1"/>
        <v>0</v>
      </c>
      <c r="B314" s="90" t="str">
        <f>IF(AND(TMInput!A314="",$C314&lt;&gt;""),B313,TMInput!A314)</f>
        <v>ND-TenderRankUnpublish.rml.ttl</v>
      </c>
      <c r="C314" s="90" t="str">
        <f>TMInput!B314</f>
        <v>tedm:MG-NonPublishedInformation-ND-TenderRankUnpublish</v>
      </c>
      <c r="D314" s="85" t="str">
        <f>IF(TMInput!C314&lt;&gt;"", TMInput!C314, IF(AND($C314=$C315, D315&lt;&gt;""), D315, IF(AND($C314=$C316, D316&lt;&gt;""), D316, IF(AND($C314=$C317, D317&lt;&gt;""), D317, IF(AND($C314=$C318, D318&lt;&gt;""), D318, "")))))</f>
        <v>MG-NonPublishedInformation</v>
      </c>
      <c r="E314" s="90" t="str">
        <f>IF(TMInput!D314&lt;&gt;"",TMInput!D314,IF(AND($C314=$C315, E315&lt;&gt;""),E315, IF(AND($C314=$C316, E316&lt;&gt;""), E316,"")))</f>
        <v/>
      </c>
      <c r="F314" s="90" t="str">
        <f>IF(TMInput!E314&lt;&gt;"",TMInput!E314,IF(AND($C314=$C315, F315&lt;&gt;""),F315, IF(AND($C314=$C316, F316&lt;&gt;""), F316,"")))</f>
        <v/>
      </c>
      <c r="G314" s="85" t="str">
        <f>IF(TMInput!F314&lt;&gt;"",TMInput!F314,IF(AND($C314=$C315, G315&lt;&gt;""),G315, IF(AND($C314=$C316, G316&lt;&gt;""), G316,"")))</f>
        <v/>
      </c>
      <c r="H314" s="87" t="str">
        <f>TMInput!G314</f>
        <v/>
      </c>
      <c r="I314" s="87" t="str">
        <f>TMInput!H314</f>
        <v/>
      </c>
      <c r="J314" s="90" t="str">
        <f>IF(TMInput!$A314="",J313,TMInput!I314)</f>
        <v/>
      </c>
      <c r="K314" s="85" t="str">
        <f>IF(TMInput!J314&lt;&gt;"",TMInput!J314,IF(AND($C314=$C315, K315&lt;&gt;""),K315, IF(AND($C314=$C316, K316&lt;&gt;""), K316,"")))</f>
        <v>MG-Tender-concernsTender-TenderAwardOutcome</v>
      </c>
      <c r="L314" s="85" t="str">
        <f>IF(TMInput!K314&lt;&gt;"",TMInput!K314,IF(AND($C314=$C315, L315&lt;&gt;""),L315, IF(AND($C314=$C316, L316&lt;&gt;""), L316,"")))</f>
        <v>ND-LotTender</v>
      </c>
      <c r="M314" s="90" t="str">
        <f>IF(TMInput!L314&lt;&gt;"",TMInput!L314,IF(AND($C314=$C315, M315&lt;&gt;""),M315, IF(AND($C314=$C316, M316&lt;&gt;""), M316,"")))</f>
        <v>ND-TenderRankUnpublish (concernsMaskedObject)</v>
      </c>
      <c r="N314" s="90" t="str">
        <f>IF(TMInput!M314&lt;&gt;"",TMInput!M314,IF(AND($C314=$C315, N315&lt;&gt;""),N315, IF(AND($C314=$C316, N316&lt;&gt;""), N316,"")))</f>
        <v>Connection from NonPublishedInformation to Tender under MG-Tender-concernsTender-TenderAwardOutcome_ND-LotTender</v>
      </c>
      <c r="O314" s="90" t="str">
        <f>IF(TMInput!N314&lt;&gt;"",TMInput!N314,IF(AND($C314=$C315, O315&lt;&gt;""),O315, IF(AND($C314=$C316, O316&lt;&gt;""), O316,"")))</f>
        <v>tedm:MG-Tender-concernsTender-TenderAwardOutcome_ND-LotTender</v>
      </c>
      <c r="P314" s="85" t="str">
        <f>IF(TMInput!O314&lt;&gt;"",TMInput!O314,IF(AND($C314=$C315, P315&lt;&gt;""),P315, IF(AND($C314=$C316, P316&lt;&gt;""), P316,"")))</f>
        <v>efac:FieldsPrivacy</v>
      </c>
      <c r="Q314" s="90" t="str">
        <f>IF(TMInput!P314&lt;&gt;"",TMInput!P314,IF(AND($C314=$C315, Q315&lt;&gt;""),Q315, IF(AND($C314=$C316, Q316&lt;&gt;""), Q316,"")))</f>
        <v>..</v>
      </c>
      <c r="R314" s="90" t="str">
        <f>IF(TMInput!Q314&lt;&gt;"", TMInput!Q314, IF(AND(OR($C314&amp;$H314=$C315&amp;$H315, $C314&amp;$I314=$C315&amp;$I315), R315&lt;&gt;""), R315, IF(AND(OR($C314&amp;$H314=$C316&amp;$H316, $C314&amp;$I314=$C316&amp;$I316), R316&lt;&gt;""), R316, IF(AND(OR($C314&amp;$H314=$C317&amp;$H317, $C314&amp;$I314=$C317&amp;$I317), R317&lt;&gt;""), R317, IF(AND(OR($C314&amp;$H314=$C318&amp;$H318, $C314&amp;$I314=$C318&amp;$I318), R318&lt;&gt;""), R318, "")))))</f>
        <v>BT-195(BT-171)-Tender</v>
      </c>
      <c r="S314" s="90" t="str">
        <f>IF(TMInput!R314&lt;&gt;"", TMInput!R314, IF(AND(OR($C314&amp;$H314=$C315&amp;$H315, $C314&amp;$I314=$C315&amp;$I315), S315&lt;&gt;""), S315, IF(AND(OR($C314&amp;$H314=$C316&amp;$H316, $C314&amp;$I314=$C316&amp;$I316), S316&lt;&gt;""), S316, IF(AND(OR($C314&amp;$H314=$C317&amp;$H317, $C314&amp;$I314=$C317&amp;$I317), S317&lt;&gt;""), S317, IF(AND(OR($C314&amp;$H314=$C318&amp;$H318, $C314&amp;$I314=$C318&amp;$I318), S318&lt;&gt;""), S318, "")))))</f>
        <v>The field BT-195(BT-171)-Tender, Unpublished Identifier, specifies information to generate the URI of the masked property</v>
      </c>
      <c r="T314" s="90" t="str">
        <f>IF(TMInput!S314&lt;&gt;"", TMInput!S314, IF(AND(OR($C314&amp;$H314=$C315&amp;$H315, $C314&amp;$I314=$C315&amp;$I315), T315&lt;&gt;""), T315, IF(AND(OR($C314&amp;$H314=$C316&amp;$H316, $C314&amp;$I314=$C316&amp;$I316), T316&lt;&gt;""), T316, IF(AND(OR($C314&amp;$H314=$C317&amp;$H317, $C314&amp;$I314=$C317&amp;$I317), T317&lt;&gt;""), T317, IF(AND(OR($C314&amp;$H314=$C318&amp;$H318, $C314&amp;$I314=$C318&amp;$I318), T318&lt;&gt;""), T318, "")))))</f>
        <v>efbc:FieldIdentifierCode/text() = 'ten-ran'</v>
      </c>
      <c r="U314" s="92" t="str">
        <f>IF(TMInput!T314&lt;&gt;"", TMInput!T314, IF(AND($C314=$C315, U315&lt;&gt;""), U315, IF(AND($C314=$C316, U316&lt;&gt;""), U316, IF(AND($C314=$C317, U317&lt;&gt;""), U317, IF(AND($C314=$C318, U318&lt;&gt;""), U318, "")))))</f>
        <v>http://data.europa.eu/a4g/ontology#hasAwardRank</v>
      </c>
      <c r="V314" s="90" t="str">
        <f>IF(TMInput!U314&lt;&gt;"", TMInput!U314, IF(AND($C314=$C315, V315&lt;&gt;""), V315, IF(AND($C314=$C316, V316&lt;&gt;""), V316, IF(AND($C314=$C317, V317&lt;&gt;""), V317, IF(AND($C314=$C318, V318&lt;&gt;""), V318, "")))))</f>
        <v>BT-197(BT-171)-Tender</v>
      </c>
      <c r="W314" s="90" t="str">
        <f>IF(TMInput!V314&lt;&gt;"", TMInput!V314, IF(AND($C314=$C315, W315&lt;&gt;""), W315, IF(AND($C314=$C316, W316&lt;&gt;""), W316, IF(AND($C314=$C317, W317&lt;&gt;""), W317, IF(AND($C314=$C318, W318&lt;&gt;""), W318, "")))))</f>
        <v>In BT-197(BT-171)-Tender, Unpublished Justification Code, we link to the at-voc:non-publication-justification controlled list</v>
      </c>
      <c r="X314" s="90" t="str">
        <f>IF(TMInput!W314&lt;&gt;"", TMInput!W314, IF(AND($C314=$C315, X315&lt;&gt;""), X315, IF(AND($C314=$C316, X316&lt;&gt;""), X316, IF(AND($C314=$C317, X317&lt;&gt;""), X317, IF(AND($C314=$C318, X318&lt;&gt;""), X318, "")))))</f>
        <v>BT-198(BT-171)-Tender</v>
      </c>
      <c r="Y314" s="90" t="str">
        <f>IF(TMInput!X314&lt;&gt;"", TMInput!X314, IF(AND($C314=$C315, Y315&lt;&gt;""), Y315, IF(AND($C314=$C316, Y316&lt;&gt;""), Y316, IF(AND($C314=$C317, Y317&lt;&gt;""), Y317, IF(AND($C314=$C318, Y318&lt;&gt;""), Y318, "")))))</f>
        <v>Unpublished Accessibility Date (Unpublished Access Date below SDK 1.6)</v>
      </c>
      <c r="Z314" s="90" t="str">
        <f>IF(TMInput!Y314&lt;&gt;"", TMInput!Y314, IF(AND($C314=$C315, Z315&lt;&gt;""), Z315, IF(AND($C314=$C316, Z316&lt;&gt;""), Z316, IF(AND($C314=$C317, Z317&lt;&gt;""), Z317, IF(AND($C314=$C318, Z318&lt;&gt;""), Z318, "")))))</f>
        <v>tedm:MG-langString-hasConfidentialityJustification--NonPublishedInformation-ND-TenderRankUnpublish</v>
      </c>
      <c r="AA314" s="90" t="str">
        <f>IF(TMInput!Z314&lt;&gt;"", TMInput!Z314, IF(AND($C314=$C315, AA315&lt;&gt;""), AA315, IF(AND($C314=$C316, AA316&lt;&gt;""), AA316, IF(AND($C314=$C317, AA317&lt;&gt;""), AA317, IF(AND($C314=$C318, AA318&lt;&gt;""), AA318, "")))))</f>
        <v/>
      </c>
      <c r="AB314" s="90" t="str">
        <f>IF(TMInput!AA314&lt;&gt;"", TMInput!AA314, IF(AND($C314=$C315, AB315&lt;&gt;""), AB315, IF(AND($C314=$C316, AB316&lt;&gt;""), AB316, IF(AND($C314=$C317, AB317&lt;&gt;""), AB317, IF(AND($C314=$C318, AB318&lt;&gt;""), AB318, "")))))</f>
        <v>BT-196(BT-171)-Tender</v>
      </c>
      <c r="AC314" s="90" t="str">
        <f>IF(TMInput!AB314&lt;&gt;"", TMInput!AB314, IF(AND($C314=$C315, AC315&lt;&gt;""), AC315, IF(AND($C314=$C316, AC316&lt;&gt;""), AC316, IF(AND($C314=$C317, AC317&lt;&gt;""), AC317, IF(AND($C314=$C318, AC318&lt;&gt;""), AC318, "")))))</f>
        <v>Unpublished Justification Description of MG-NonPublishedInformation under ND-TenderRankUnpublish</v>
      </c>
      <c r="AD314" s="90" t="str">
        <f>IF(TMInput!AC314&lt;&gt;"", TMInput!AC314, IF(AND($C314=$C315, AD315&lt;&gt;""), AD315, IF(AND($C314=$C316, AD316&lt;&gt;""), AD316, IF(AND($C314=$C317, AD317&lt;&gt;""), AD317, IF(AND($C314=$C318, AD318&lt;&gt;""), AD318, "")))))</f>
        <v>BT-196(BT-171)-Tender-Language</v>
      </c>
      <c r="AE314" s="90" t="str">
        <f>IF(TMInput!AD314&lt;&gt;"", TMInput!AD314, IF(AND($C314=$C315, AE315&lt;&gt;""), AE315, IF(AND($C314=$C316, AE316&lt;&gt;""), AE316, IF(AND($C314=$C317, AE317&lt;&gt;""), AE317, IF(AND($C314=$C318, AE318&lt;&gt;""), AE318, "")))))</f>
        <v>Language of Unpublished Justification Description of MG-NonPublishedInformation under ND-TenderRankUnpublish</v>
      </c>
    </row>
    <row r="315">
      <c r="A315" s="85" t="b">
        <f t="shared" si="1"/>
        <v>0</v>
      </c>
      <c r="B315" s="90" t="str">
        <f>IF(AND(TMInput!A315="",$C315&lt;&gt;""),B314,TMInput!A315)</f>
        <v>ND-TenderRankUnpublish.rml.ttl</v>
      </c>
      <c r="C315" s="90" t="str">
        <f>TMInput!B315</f>
        <v>tedm:MG-NonPublishedInformation-ND-TenderRankUnpublish</v>
      </c>
      <c r="D315" s="85" t="str">
        <f>IF(TMInput!C315&lt;&gt;"", TMInput!C315, IF(AND($C315=$C316, D316&lt;&gt;""), D316, IF(AND($C315=$C317, D317&lt;&gt;""), D317, IF(AND($C315=$C318, D318&lt;&gt;""), D318, IF(AND($C315=$C319, D319&lt;&gt;""), D319, "")))))</f>
        <v>MG-NonPublishedInformation</v>
      </c>
      <c r="E315" s="90" t="str">
        <f>IF(TMInput!D315&lt;&gt;"",TMInput!D315,IF(AND($C315=$C316, E316&lt;&gt;""),E316, IF(AND($C315=$C317, E317&lt;&gt;""), E317,"")))</f>
        <v/>
      </c>
      <c r="F315" s="90" t="str">
        <f>IF(TMInput!E315&lt;&gt;"",TMInput!E315,IF(AND($C315=$C316, F316&lt;&gt;""),F316, IF(AND($C315=$C317, F317&lt;&gt;""), F317,"")))</f>
        <v/>
      </c>
      <c r="G315" s="85" t="str">
        <f>IF(TMInput!F315&lt;&gt;"",TMInput!F315,IF(AND($C315=$C316, G316&lt;&gt;""),G316, IF(AND($C315=$C317, G317&lt;&gt;""), G317,"")))</f>
        <v/>
      </c>
      <c r="H315" s="87" t="str">
        <f>TMInput!G315</f>
        <v/>
      </c>
      <c r="I315" s="87" t="str">
        <f>TMInput!H315</f>
        <v/>
      </c>
      <c r="J315" s="90" t="str">
        <f>IF(TMInput!$A315="",J314,TMInput!I315)</f>
        <v/>
      </c>
      <c r="K315" s="85" t="str">
        <f>IF(TMInput!J315&lt;&gt;"",TMInput!J315,IF(AND($C315=$C316, K316&lt;&gt;""),K316, IF(AND($C315=$C317, K317&lt;&gt;""), K317,"")))</f>
        <v/>
      </c>
      <c r="L315" s="85" t="str">
        <f>IF(TMInput!K315&lt;&gt;"",TMInput!K315,IF(AND($C315=$C316, L316&lt;&gt;""),L316, IF(AND($C315=$C317, L317&lt;&gt;""), L317,"")))</f>
        <v/>
      </c>
      <c r="M315" s="90" t="str">
        <f>IF(TMInput!L315&lt;&gt;"",TMInput!L315,IF(AND($C315=$C316, M316&lt;&gt;""),M316, IF(AND($C315=$C317, M317&lt;&gt;""), M317,"")))</f>
        <v/>
      </c>
      <c r="N315" s="90" t="str">
        <f>IF(TMInput!M315&lt;&gt;"",TMInput!M315,IF(AND($C315=$C316, N316&lt;&gt;""),N316, IF(AND($C315=$C317, N317&lt;&gt;""), N317,"")))</f>
        <v/>
      </c>
      <c r="O315" s="90" t="str">
        <f>IF(TMInput!N315&lt;&gt;"",TMInput!N315,IF(AND($C315=$C316, O316&lt;&gt;""),O316, IF(AND($C315=$C317, O317&lt;&gt;""), O317,"")))</f>
        <v/>
      </c>
      <c r="P315" s="85" t="str">
        <f>IF(TMInput!O315&lt;&gt;"",TMInput!O315,IF(AND($C315=$C316, P316&lt;&gt;""),P316, IF(AND($C315=$C317, P317&lt;&gt;""), P317,"")))</f>
        <v/>
      </c>
      <c r="Q315" s="90" t="str">
        <f>IF(TMInput!P315&lt;&gt;"",TMInput!P315,IF(AND($C315=$C316, Q316&lt;&gt;""),Q316, IF(AND($C315=$C317, Q317&lt;&gt;""), Q317,"")))</f>
        <v/>
      </c>
      <c r="R315" s="90" t="str">
        <f>IF(TMInput!Q315&lt;&gt;"", TMInput!Q315, IF(AND(OR($C315&amp;$H315=$C316&amp;$H316, $C315&amp;$I315=$C316&amp;$I316), R316&lt;&gt;""), R316, IF(AND(OR($C315&amp;$H315=$C317&amp;$H317, $C315&amp;$I315=$C317&amp;$I317), R317&lt;&gt;""), R317, IF(AND(OR($C315&amp;$H315=$C318&amp;$H318, $C315&amp;$I315=$C318&amp;$I318), R318&lt;&gt;""), R318, IF(AND(OR($C315&amp;$H315=$C319&amp;$H319, $C315&amp;$I315=$C319&amp;$I319), R319&lt;&gt;""), R319, "")))))</f>
        <v>BT-195(BT-171)-Tender</v>
      </c>
      <c r="S315" s="90" t="str">
        <f>IF(TMInput!R315&lt;&gt;"", TMInput!R315, IF(AND(OR($C315&amp;$H315=$C316&amp;$H316, $C315&amp;$I315=$C316&amp;$I316), S316&lt;&gt;""), S316, IF(AND(OR($C315&amp;$H315=$C317&amp;$H317, $C315&amp;$I315=$C317&amp;$I317), S317&lt;&gt;""), S317, IF(AND(OR($C315&amp;$H315=$C318&amp;$H318, $C315&amp;$I315=$C318&amp;$I318), S318&lt;&gt;""), S318, IF(AND(OR($C315&amp;$H315=$C319&amp;$H319, $C315&amp;$I315=$C319&amp;$I319), S319&lt;&gt;""), S319, "")))))</f>
        <v>The field BT-195(BT-171)-Tender, Unpublished Identifier, specifies information to generate the URI of the masked property</v>
      </c>
      <c r="T315" s="90" t="str">
        <f>IF(TMInput!S315&lt;&gt;"", TMInput!S315, IF(AND(OR($C315&amp;$H315=$C316&amp;$H316, $C315&amp;$I315=$C316&amp;$I316), T316&lt;&gt;""), T316, IF(AND(OR($C315&amp;$H315=$C317&amp;$H317, $C315&amp;$I315=$C317&amp;$I317), T317&lt;&gt;""), T317, IF(AND(OR($C315&amp;$H315=$C318&amp;$H318, $C315&amp;$I315=$C318&amp;$I318), T318&lt;&gt;""), T318, IF(AND(OR($C315&amp;$H315=$C319&amp;$H319, $C315&amp;$I315=$C319&amp;$I319), T319&lt;&gt;""), T319, "")))))</f>
        <v>efbc:FieldIdentifierCode/text() = 'ten-ran'</v>
      </c>
      <c r="U315" s="92" t="str">
        <f>IF(TMInput!T315&lt;&gt;"", TMInput!T315, IF(AND($C315=$C316, U316&lt;&gt;""), U316, IF(AND($C315=$C317, U317&lt;&gt;""), U317, IF(AND($C315=$C318, U318&lt;&gt;""), U318, IF(AND($C315=$C319, U319&lt;&gt;""), U319, "")))))</f>
        <v>http://data.europa.eu/a4g/ontology#hasAwardRank</v>
      </c>
      <c r="V315" s="90" t="str">
        <f>IF(TMInput!U315&lt;&gt;"", TMInput!U315, IF(AND($C315=$C316, V316&lt;&gt;""), V316, IF(AND($C315=$C317, V317&lt;&gt;""), V317, IF(AND($C315=$C318, V318&lt;&gt;""), V318, IF(AND($C315=$C319, V319&lt;&gt;""), V319, "")))))</f>
        <v>BT-197(BT-171)-Tender</v>
      </c>
      <c r="W315" s="90" t="str">
        <f>IF(TMInput!V315&lt;&gt;"", TMInput!V315, IF(AND($C315=$C316, W316&lt;&gt;""), W316, IF(AND($C315=$C317, W317&lt;&gt;""), W317, IF(AND($C315=$C318, W318&lt;&gt;""), W318, IF(AND($C315=$C319, W319&lt;&gt;""), W319, "")))))</f>
        <v>In BT-197(BT-171)-Tender, Unpublished Justification Code, we link to the at-voc:non-publication-justification controlled list</v>
      </c>
      <c r="X315" s="90" t="str">
        <f>IF(TMInput!W315&lt;&gt;"", TMInput!W315, IF(AND($C315=$C316, X316&lt;&gt;""), X316, IF(AND($C315=$C317, X317&lt;&gt;""), X317, IF(AND($C315=$C318, X318&lt;&gt;""), X318, IF(AND($C315=$C319, X319&lt;&gt;""), X319, "")))))</f>
        <v>BT-198(BT-171)-Tender</v>
      </c>
      <c r="Y315" s="90" t="str">
        <f>IF(TMInput!X315&lt;&gt;"", TMInput!X315, IF(AND($C315=$C316, Y316&lt;&gt;""), Y316, IF(AND($C315=$C317, Y317&lt;&gt;""), Y317, IF(AND($C315=$C318, Y318&lt;&gt;""), Y318, IF(AND($C315=$C319, Y319&lt;&gt;""), Y319, "")))))</f>
        <v>Unpublished Accessibility Date (Unpublished Access Date below SDK 1.6)</v>
      </c>
      <c r="Z315" s="90" t="str">
        <f>IF(TMInput!Y315&lt;&gt;"", TMInput!Y315, IF(AND($C315=$C316, Z316&lt;&gt;""), Z316, IF(AND($C315=$C317, Z317&lt;&gt;""), Z317, IF(AND($C315=$C318, Z318&lt;&gt;""), Z318, IF(AND($C315=$C319, Z319&lt;&gt;""), Z319, "")))))</f>
        <v>tedm:MG-langString-hasConfidentialityJustification--NonPublishedInformation-ND-TenderRankUnpublish</v>
      </c>
      <c r="AA315" s="90" t="str">
        <f>IF(TMInput!Z315&lt;&gt;"", TMInput!Z315, IF(AND($C315=$C316, AA316&lt;&gt;""), AA316, IF(AND($C315=$C317, AA317&lt;&gt;""), AA317, IF(AND($C315=$C318, AA318&lt;&gt;""), AA318, IF(AND($C315=$C319, AA319&lt;&gt;""), AA319, "")))))</f>
        <v/>
      </c>
      <c r="AB315" s="90" t="str">
        <f>IF(TMInput!AA315&lt;&gt;"", TMInput!AA315, IF(AND($C315=$C316, AB316&lt;&gt;""), AB316, IF(AND($C315=$C317, AB317&lt;&gt;""), AB317, IF(AND($C315=$C318, AB318&lt;&gt;""), AB318, IF(AND($C315=$C319, AB319&lt;&gt;""), AB319, "")))))</f>
        <v>BT-196(BT-171)-Tender</v>
      </c>
      <c r="AC315" s="90" t="str">
        <f>IF(TMInput!AB315&lt;&gt;"", TMInput!AB315, IF(AND($C315=$C316, AC316&lt;&gt;""), AC316, IF(AND($C315=$C317, AC317&lt;&gt;""), AC317, IF(AND($C315=$C318, AC318&lt;&gt;""), AC318, IF(AND($C315=$C319, AC319&lt;&gt;""), AC319, "")))))</f>
        <v>Unpublished Justification Description of MG-NonPublishedInformation under ND-TenderRankUnpublish</v>
      </c>
      <c r="AD315" s="90" t="str">
        <f>IF(TMInput!AC315&lt;&gt;"", TMInput!AC315, IF(AND($C315=$C316, AD316&lt;&gt;""), AD316, IF(AND($C315=$C317, AD317&lt;&gt;""), AD317, IF(AND($C315=$C318, AD318&lt;&gt;""), AD318, IF(AND($C315=$C319, AD319&lt;&gt;""), AD319, "")))))</f>
        <v>BT-196(BT-171)-Tender-Language</v>
      </c>
      <c r="AE315" s="90" t="str">
        <f>IF(TMInput!AD315&lt;&gt;"", TMInput!AD315, IF(AND($C315=$C316, AE316&lt;&gt;""), AE316, IF(AND($C315=$C317, AE317&lt;&gt;""), AE317, IF(AND($C315=$C318, AE318&lt;&gt;""), AE318, IF(AND($C315=$C319, AE319&lt;&gt;""), AE319, "")))))</f>
        <v>Language of Unpublished Justification Description of MG-NonPublishedInformation under ND-TenderRankUnpublish</v>
      </c>
    </row>
    <row r="316">
      <c r="A316" s="85" t="b">
        <f t="shared" si="1"/>
        <v>0</v>
      </c>
      <c r="B316" s="90" t="str">
        <f>IF(AND(TMInput!A316="",$C316&lt;&gt;""),B315,TMInput!A316)</f>
        <v>ND-TenderRankUnpublish.rml.ttl</v>
      </c>
      <c r="C316" s="90" t="str">
        <f>TMInput!B316</f>
        <v>tedm:MG-NonPublishedInformation-ND-TenderRankUnpublish</v>
      </c>
      <c r="D316" s="85" t="str">
        <f>IF(TMInput!C316&lt;&gt;"", TMInput!C316, IF(AND($C316=$C317, D317&lt;&gt;""), D317, IF(AND($C316=$C318, D318&lt;&gt;""), D318, IF(AND($C316=$C319, D319&lt;&gt;""), D319, IF(AND($C316=$C320, D320&lt;&gt;""), D320, "")))))</f>
        <v/>
      </c>
      <c r="E316" s="90" t="str">
        <f>IF(TMInput!D316&lt;&gt;"",TMInput!D316,IF(AND($C316=$C317, E317&lt;&gt;""),E317, IF(AND($C316=$C318, E318&lt;&gt;""), E318,"")))</f>
        <v/>
      </c>
      <c r="F316" s="90" t="str">
        <f>IF(TMInput!E316&lt;&gt;"",TMInput!E316,IF(AND($C316=$C317, F317&lt;&gt;""),F317, IF(AND($C316=$C318, F318&lt;&gt;""), F318,"")))</f>
        <v/>
      </c>
      <c r="G316" s="85" t="str">
        <f>IF(TMInput!F316&lt;&gt;"",TMInput!F316,IF(AND($C316=$C317, G317&lt;&gt;""),G317, IF(AND($C316=$C318, G318&lt;&gt;""), G318,"")))</f>
        <v/>
      </c>
      <c r="H316" s="87" t="str">
        <f>TMInput!G316</f>
        <v/>
      </c>
      <c r="I316" s="87" t="str">
        <f>TMInput!H316</f>
        <v/>
      </c>
      <c r="J316" s="90" t="str">
        <f>IF(TMInput!$A316="",J315,TMInput!I316)</f>
        <v/>
      </c>
      <c r="K316" s="85" t="str">
        <f>IF(TMInput!J316&lt;&gt;"",TMInput!J316,IF(AND($C316=$C317, K317&lt;&gt;""),K317, IF(AND($C316=$C318, K318&lt;&gt;""), K318,"")))</f>
        <v/>
      </c>
      <c r="L316" s="85" t="str">
        <f>IF(TMInput!K316&lt;&gt;"",TMInput!K316,IF(AND($C316=$C317, L317&lt;&gt;""),L317, IF(AND($C316=$C318, L318&lt;&gt;""), L318,"")))</f>
        <v/>
      </c>
      <c r="M316" s="90" t="str">
        <f>IF(TMInput!L316&lt;&gt;"",TMInput!L316,IF(AND($C316=$C317, M317&lt;&gt;""),M317, IF(AND($C316=$C318, M318&lt;&gt;""), M318,"")))</f>
        <v/>
      </c>
      <c r="N316" s="90" t="str">
        <f>IF(TMInput!M316&lt;&gt;"",TMInput!M316,IF(AND($C316=$C317, N317&lt;&gt;""),N317, IF(AND($C316=$C318, N318&lt;&gt;""), N318,"")))</f>
        <v/>
      </c>
      <c r="O316" s="90" t="str">
        <f>IF(TMInput!N316&lt;&gt;"",TMInput!N316,IF(AND($C316=$C317, O317&lt;&gt;""),O317, IF(AND($C316=$C318, O318&lt;&gt;""), O318,"")))</f>
        <v/>
      </c>
      <c r="P316" s="85" t="str">
        <f>IF(TMInput!O316&lt;&gt;"",TMInput!O316,IF(AND($C316=$C317, P317&lt;&gt;""),P317, IF(AND($C316=$C318, P318&lt;&gt;""), P318,"")))</f>
        <v/>
      </c>
      <c r="Q316" s="90" t="str">
        <f>IF(TMInput!P316&lt;&gt;"",TMInput!P316,IF(AND($C316=$C317, Q317&lt;&gt;""),Q317, IF(AND($C316=$C318, Q318&lt;&gt;""), Q318,"")))</f>
        <v/>
      </c>
      <c r="R316" s="90" t="str">
        <f>IF(TMInput!Q316&lt;&gt;"", TMInput!Q316, IF(AND(OR($C316&amp;$H316=$C317&amp;$H317, $C316&amp;$I316=$C317&amp;$I317), R317&lt;&gt;""), R317, IF(AND(OR($C316&amp;$H316=$C318&amp;$H318, $C316&amp;$I316=$C318&amp;$I318), R318&lt;&gt;""), R318, IF(AND(OR($C316&amp;$H316=$C319&amp;$H319, $C316&amp;$I316=$C319&amp;$I319), R319&lt;&gt;""), R319, IF(AND(OR($C316&amp;$H316=$C320&amp;$H320, $C316&amp;$I316=$C320&amp;$I320), R320&lt;&gt;""), R320, "")))))</f>
        <v/>
      </c>
      <c r="S316" s="90" t="str">
        <f>IF(TMInput!R316&lt;&gt;"", TMInput!R316, IF(AND(OR($C316&amp;$H316=$C317&amp;$H317, $C316&amp;$I316=$C317&amp;$I317), S317&lt;&gt;""), S317, IF(AND(OR($C316&amp;$H316=$C318&amp;$H318, $C316&amp;$I316=$C318&amp;$I318), S318&lt;&gt;""), S318, IF(AND(OR($C316&amp;$H316=$C319&amp;$H319, $C316&amp;$I316=$C319&amp;$I319), S319&lt;&gt;""), S319, IF(AND(OR($C316&amp;$H316=$C320&amp;$H320, $C316&amp;$I316=$C320&amp;$I320), S320&lt;&gt;""), S320, "")))))</f>
        <v/>
      </c>
      <c r="T316" s="90" t="str">
        <f>IF(TMInput!S316&lt;&gt;"", TMInput!S316, IF(AND(OR($C316&amp;$H316=$C317&amp;$H317, $C316&amp;$I316=$C317&amp;$I317), T317&lt;&gt;""), T317, IF(AND(OR($C316&amp;$H316=$C318&amp;$H318, $C316&amp;$I316=$C318&amp;$I318), T318&lt;&gt;""), T318, IF(AND(OR($C316&amp;$H316=$C319&amp;$H319, $C316&amp;$I316=$C319&amp;$I319), T319&lt;&gt;""), T319, IF(AND(OR($C316&amp;$H316=$C320&amp;$H320, $C316&amp;$I316=$C320&amp;$I320), T320&lt;&gt;""), T320, "")))))</f>
        <v/>
      </c>
      <c r="U316" s="90" t="str">
        <f>IF(TMInput!T316&lt;&gt;"", TMInput!T316, IF(AND($C316=$C317, U317&lt;&gt;""), U317, IF(AND($C316=$C318, U318&lt;&gt;""), U318, IF(AND($C316=$C319, U319&lt;&gt;""), U319, IF(AND($C316=$C320, U320&lt;&gt;""), U320, "")))))</f>
        <v/>
      </c>
      <c r="V316" s="90" t="str">
        <f>IF(TMInput!U316&lt;&gt;"", TMInput!U316, IF(AND($C316=$C317, V317&lt;&gt;""), V317, IF(AND($C316=$C318, V318&lt;&gt;""), V318, IF(AND($C316=$C319, V319&lt;&gt;""), V319, IF(AND($C316=$C320, V320&lt;&gt;""), V320, "")))))</f>
        <v>BT-197(BT-171)-Tender</v>
      </c>
      <c r="W316" s="90" t="str">
        <f>IF(TMInput!V316&lt;&gt;"", TMInput!V316, IF(AND($C316=$C317, W317&lt;&gt;""), W317, IF(AND($C316=$C318, W318&lt;&gt;""), W318, IF(AND($C316=$C319, W319&lt;&gt;""), W319, IF(AND($C316=$C320, W320&lt;&gt;""), W320, "")))))</f>
        <v>In BT-197(BT-171)-Tender, Unpublished Justification Code, we link to the at-voc:non-publication-justification controlled list</v>
      </c>
      <c r="X316" s="90" t="str">
        <f>IF(TMInput!W316&lt;&gt;"", TMInput!W316, IF(AND($C316=$C317, X317&lt;&gt;""), X317, IF(AND($C316=$C318, X318&lt;&gt;""), X318, IF(AND($C316=$C319, X319&lt;&gt;""), X319, IF(AND($C316=$C320, X320&lt;&gt;""), X320, "")))))</f>
        <v>BT-198(BT-171)-Tender</v>
      </c>
      <c r="Y316" s="90" t="str">
        <f>IF(TMInput!X316&lt;&gt;"", TMInput!X316, IF(AND($C316=$C317, Y317&lt;&gt;""), Y317, IF(AND($C316=$C318, Y318&lt;&gt;""), Y318, IF(AND($C316=$C319, Y319&lt;&gt;""), Y319, IF(AND($C316=$C320, Y320&lt;&gt;""), Y320, "")))))</f>
        <v>Unpublished Accessibility Date (Unpublished Access Date below SDK 1.6)</v>
      </c>
      <c r="Z316" s="90" t="str">
        <f>IF(TMInput!Y316&lt;&gt;"", TMInput!Y316, IF(AND($C316=$C317, Z317&lt;&gt;""), Z317, IF(AND($C316=$C318, Z318&lt;&gt;""), Z318, IF(AND($C316=$C319, Z319&lt;&gt;""), Z319, IF(AND($C316=$C320, Z320&lt;&gt;""), Z320, "")))))</f>
        <v>tedm:MG-langString-hasConfidentialityJustification--NonPublishedInformation-ND-TenderRankUnpublish</v>
      </c>
      <c r="AA316" s="90" t="str">
        <f>IF(TMInput!Z316&lt;&gt;"", TMInput!Z316, IF(AND($C316=$C317, AA317&lt;&gt;""), AA317, IF(AND($C316=$C318, AA318&lt;&gt;""), AA318, IF(AND($C316=$C319, AA319&lt;&gt;""), AA319, IF(AND($C316=$C320, AA320&lt;&gt;""), AA320, "")))))</f>
        <v/>
      </c>
      <c r="AB316" s="90" t="str">
        <f>IF(TMInput!AA316&lt;&gt;"", TMInput!AA316, IF(AND($C316=$C317, AB317&lt;&gt;""), AB317, IF(AND($C316=$C318, AB318&lt;&gt;""), AB318, IF(AND($C316=$C319, AB319&lt;&gt;""), AB319, IF(AND($C316=$C320, AB320&lt;&gt;""), AB320, "")))))</f>
        <v>BT-196(BT-171)-Tender</v>
      </c>
      <c r="AC316" s="90" t="str">
        <f>IF(TMInput!AB316&lt;&gt;"", TMInput!AB316, IF(AND($C316=$C317, AC317&lt;&gt;""), AC317, IF(AND($C316=$C318, AC318&lt;&gt;""), AC318, IF(AND($C316=$C319, AC319&lt;&gt;""), AC319, IF(AND($C316=$C320, AC320&lt;&gt;""), AC320, "")))))</f>
        <v>Unpublished Justification Description of MG-NonPublishedInformation under ND-TenderRankUnpublish</v>
      </c>
      <c r="AD316" s="90" t="str">
        <f>IF(TMInput!AC316&lt;&gt;"", TMInput!AC316, IF(AND($C316=$C317, AD317&lt;&gt;""), AD317, IF(AND($C316=$C318, AD318&lt;&gt;""), AD318, IF(AND($C316=$C319, AD319&lt;&gt;""), AD319, IF(AND($C316=$C320, AD320&lt;&gt;""), AD320, "")))))</f>
        <v>BT-196(BT-171)-Tender-Language</v>
      </c>
      <c r="AE316" s="90" t="str">
        <f>IF(TMInput!AD316&lt;&gt;"", TMInput!AD316, IF(AND($C316=$C317, AE317&lt;&gt;""), AE317, IF(AND($C316=$C318, AE318&lt;&gt;""), AE318, IF(AND($C316=$C319, AE319&lt;&gt;""), AE319, IF(AND($C316=$C320, AE320&lt;&gt;""), AE320, "")))))</f>
        <v>Language of Unpublished Justification Description of MG-NonPublishedInformation under ND-TenderRankUnpublish</v>
      </c>
    </row>
    <row r="317">
      <c r="A317" s="85" t="b">
        <f t="shared" si="1"/>
        <v>0</v>
      </c>
      <c r="B317" s="90" t="str">
        <f>IF(AND(TMInput!A317="",$C317&lt;&gt;""),B316,TMInput!A317)</f>
        <v>ND-TenderRankUnpublish.rml.ttl</v>
      </c>
      <c r="C317" s="90" t="str">
        <f>TMInput!B317</f>
        <v>tedm:MG-NonPublishedInformation-ND-TenderRankUnpublish</v>
      </c>
      <c r="D317" s="85" t="str">
        <f>IF(TMInput!C317&lt;&gt;"", TMInput!C317, IF(AND($C317=$C318, D318&lt;&gt;""), D318, IF(AND($C317=$C319, D319&lt;&gt;""), D319, IF(AND($C317=$C320, D320&lt;&gt;""), D320, IF(AND($C317=$C321, D321&lt;&gt;""), D321, "")))))</f>
        <v/>
      </c>
      <c r="E317" s="90" t="str">
        <f>IF(TMInput!D317&lt;&gt;"",TMInput!D317,IF(AND($C317=$C318, E318&lt;&gt;""),E318, IF(AND($C317=$C319, E319&lt;&gt;""), E319,"")))</f>
        <v/>
      </c>
      <c r="F317" s="90" t="str">
        <f>IF(TMInput!E317&lt;&gt;"",TMInput!E317,IF(AND($C317=$C318, F318&lt;&gt;""),F318, IF(AND($C317=$C319, F319&lt;&gt;""), F319,"")))</f>
        <v/>
      </c>
      <c r="G317" s="85" t="str">
        <f>IF(TMInput!F317&lt;&gt;"",TMInput!F317,IF(AND($C317=$C318, G318&lt;&gt;""),G318, IF(AND($C317=$C319, G319&lt;&gt;""), G319,"")))</f>
        <v/>
      </c>
      <c r="H317" s="87" t="str">
        <f>TMInput!G317</f>
        <v/>
      </c>
      <c r="I317" s="87" t="str">
        <f>TMInput!H317</f>
        <v/>
      </c>
      <c r="J317" s="90" t="str">
        <f>IF(TMInput!$A317="",J316,TMInput!I317)</f>
        <v/>
      </c>
      <c r="K317" s="85" t="str">
        <f>IF(TMInput!J317&lt;&gt;"",TMInput!J317,IF(AND($C317=$C318, K318&lt;&gt;""),K318, IF(AND($C317=$C319, K319&lt;&gt;""), K319,"")))</f>
        <v/>
      </c>
      <c r="L317" s="85" t="str">
        <f>IF(TMInput!K317&lt;&gt;"",TMInput!K317,IF(AND($C317=$C318, L318&lt;&gt;""),L318, IF(AND($C317=$C319, L319&lt;&gt;""), L319,"")))</f>
        <v/>
      </c>
      <c r="M317" s="90" t="str">
        <f>IF(TMInput!L317&lt;&gt;"",TMInput!L317,IF(AND($C317=$C318, M318&lt;&gt;""),M318, IF(AND($C317=$C319, M319&lt;&gt;""), M319,"")))</f>
        <v/>
      </c>
      <c r="N317" s="90" t="str">
        <f>IF(TMInput!M317&lt;&gt;"",TMInput!M317,IF(AND($C317=$C318, N318&lt;&gt;""),N318, IF(AND($C317=$C319, N319&lt;&gt;""), N319,"")))</f>
        <v/>
      </c>
      <c r="O317" s="90" t="str">
        <f>IF(TMInput!N317&lt;&gt;"",TMInput!N317,IF(AND($C317=$C318, O318&lt;&gt;""),O318, IF(AND($C317=$C319, O319&lt;&gt;""), O319,"")))</f>
        <v/>
      </c>
      <c r="P317" s="85" t="str">
        <f>IF(TMInput!O317&lt;&gt;"",TMInput!O317,IF(AND($C317=$C318, P318&lt;&gt;""),P318, IF(AND($C317=$C319, P319&lt;&gt;""), P319,"")))</f>
        <v/>
      </c>
      <c r="Q317" s="90" t="str">
        <f>IF(TMInput!P317&lt;&gt;"",TMInput!P317,IF(AND($C317=$C318, Q318&lt;&gt;""),Q318, IF(AND($C317=$C319, Q319&lt;&gt;""), Q319,"")))</f>
        <v/>
      </c>
      <c r="R317" s="90" t="str">
        <f>IF(TMInput!Q317&lt;&gt;"", TMInput!Q317, IF(AND(OR($C317&amp;$H317=$C318&amp;$H318, $C317&amp;$I317=$C318&amp;$I318), R318&lt;&gt;""), R318, IF(AND(OR($C317&amp;$H317=$C319&amp;$H319, $C317&amp;$I317=$C319&amp;$I319), R319&lt;&gt;""), R319, IF(AND(OR($C317&amp;$H317=$C320&amp;$H320, $C317&amp;$I317=$C320&amp;$I320), R320&lt;&gt;""), R320, IF(AND(OR($C317&amp;$H317=$C321&amp;$H321, $C317&amp;$I317=$C321&amp;$I321), R321&lt;&gt;""), R321, "")))))</f>
        <v/>
      </c>
      <c r="S317" s="90" t="str">
        <f>IF(TMInput!R317&lt;&gt;"", TMInput!R317, IF(AND(OR($C317&amp;$H317=$C318&amp;$H318, $C317&amp;$I317=$C318&amp;$I318), S318&lt;&gt;""), S318, IF(AND(OR($C317&amp;$H317=$C319&amp;$H319, $C317&amp;$I317=$C319&amp;$I319), S319&lt;&gt;""), S319, IF(AND(OR($C317&amp;$H317=$C320&amp;$H320, $C317&amp;$I317=$C320&amp;$I320), S320&lt;&gt;""), S320, IF(AND(OR($C317&amp;$H317=$C321&amp;$H321, $C317&amp;$I317=$C321&amp;$I321), S321&lt;&gt;""), S321, "")))))</f>
        <v/>
      </c>
      <c r="T317" s="90" t="str">
        <f>IF(TMInput!S317&lt;&gt;"", TMInput!S317, IF(AND(OR($C317&amp;$H317=$C318&amp;$H318, $C317&amp;$I317=$C318&amp;$I318), T318&lt;&gt;""), T318, IF(AND(OR($C317&amp;$H317=$C319&amp;$H319, $C317&amp;$I317=$C319&amp;$I319), T319&lt;&gt;""), T319, IF(AND(OR($C317&amp;$H317=$C320&amp;$H320, $C317&amp;$I317=$C320&amp;$I320), T320&lt;&gt;""), T320, IF(AND(OR($C317&amp;$H317=$C321&amp;$H321, $C317&amp;$I317=$C321&amp;$I321), T321&lt;&gt;""), T321, "")))))</f>
        <v/>
      </c>
      <c r="U317" s="90" t="str">
        <f>IF(TMInput!T317&lt;&gt;"", TMInput!T317, IF(AND($C317=$C318, U318&lt;&gt;""), U318, IF(AND($C317=$C319, U319&lt;&gt;""), U319, IF(AND($C317=$C320, U320&lt;&gt;""), U320, IF(AND($C317=$C321, U321&lt;&gt;""), U321, "")))))</f>
        <v/>
      </c>
      <c r="V317" s="90" t="str">
        <f>IF(TMInput!U317&lt;&gt;"", TMInput!U317, IF(AND($C317=$C318, V318&lt;&gt;""), V318, IF(AND($C317=$C319, V319&lt;&gt;""), V319, IF(AND($C317=$C320, V320&lt;&gt;""), V320, IF(AND($C317=$C321, V321&lt;&gt;""), V321, "")))))</f>
        <v>BT-197(BT-171)-Tender</v>
      </c>
      <c r="W317" s="90" t="str">
        <f>IF(TMInput!V317&lt;&gt;"", TMInput!V317, IF(AND($C317=$C318, W318&lt;&gt;""), W318, IF(AND($C317=$C319, W319&lt;&gt;""), W319, IF(AND($C317=$C320, W320&lt;&gt;""), W320, IF(AND($C317=$C321, W321&lt;&gt;""), W321, "")))))</f>
        <v>In BT-197(BT-171)-Tender, Unpublished Justification Code, we link to the at-voc:non-publication-justification controlled list</v>
      </c>
      <c r="X317" s="90" t="str">
        <f>IF(TMInput!W317&lt;&gt;"", TMInput!W317, IF(AND($C317=$C318, X318&lt;&gt;""), X318, IF(AND($C317=$C319, X319&lt;&gt;""), X319, IF(AND($C317=$C320, X320&lt;&gt;""), X320, IF(AND($C317=$C321, X321&lt;&gt;""), X321, "")))))</f>
        <v>BT-198(BT-171)-Tender</v>
      </c>
      <c r="Y317" s="90" t="str">
        <f>IF(TMInput!X317&lt;&gt;"", TMInput!X317, IF(AND($C317=$C318, Y318&lt;&gt;""), Y318, IF(AND($C317=$C319, Y319&lt;&gt;""), Y319, IF(AND($C317=$C320, Y320&lt;&gt;""), Y320, IF(AND($C317=$C321, Y321&lt;&gt;""), Y321, "")))))</f>
        <v>Unpublished Accessibility Date (Unpublished Access Date below SDK 1.6)</v>
      </c>
      <c r="Z317" s="90" t="str">
        <f>IF(TMInput!Y317&lt;&gt;"", TMInput!Y317, IF(AND($C317=$C318, Z318&lt;&gt;""), Z318, IF(AND($C317=$C319, Z319&lt;&gt;""), Z319, IF(AND($C317=$C320, Z320&lt;&gt;""), Z320, IF(AND($C317=$C321, Z321&lt;&gt;""), Z321, "")))))</f>
        <v>tedm:MG-langString-hasConfidentialityJustification--NonPublishedInformation-ND-TenderRankUnpublish</v>
      </c>
      <c r="AA317" s="90" t="str">
        <f>IF(TMInput!Z317&lt;&gt;"", TMInput!Z317, IF(AND($C317=$C318, AA318&lt;&gt;""), AA318, IF(AND($C317=$C319, AA319&lt;&gt;""), AA319, IF(AND($C317=$C320, AA320&lt;&gt;""), AA320, IF(AND($C317=$C321, AA321&lt;&gt;""), AA321, "")))))</f>
        <v/>
      </c>
      <c r="AB317" s="90" t="str">
        <f>IF(TMInput!AA317&lt;&gt;"", TMInput!AA317, IF(AND($C317=$C318, AB318&lt;&gt;""), AB318, IF(AND($C317=$C319, AB319&lt;&gt;""), AB319, IF(AND($C317=$C320, AB320&lt;&gt;""), AB320, IF(AND($C317=$C321, AB321&lt;&gt;""), AB321, "")))))</f>
        <v/>
      </c>
      <c r="AC317" s="90" t="str">
        <f>IF(TMInput!AB317&lt;&gt;"", TMInput!AB317, IF(AND($C317=$C318, AC318&lt;&gt;""), AC318, IF(AND($C317=$C319, AC319&lt;&gt;""), AC319, IF(AND($C317=$C320, AC320&lt;&gt;""), AC320, IF(AND($C317=$C321, AC321&lt;&gt;""), AC321, "")))))</f>
        <v/>
      </c>
      <c r="AD317" s="90" t="str">
        <f>IF(TMInput!AC317&lt;&gt;"", TMInput!AC317, IF(AND($C317=$C318, AD318&lt;&gt;""), AD318, IF(AND($C317=$C319, AD319&lt;&gt;""), AD319, IF(AND($C317=$C320, AD320&lt;&gt;""), AD320, IF(AND($C317=$C321, AD321&lt;&gt;""), AD321, "")))))</f>
        <v/>
      </c>
      <c r="AE317" s="90" t="str">
        <f>IF(TMInput!AD317&lt;&gt;"", TMInput!AD317, IF(AND($C317=$C318, AE318&lt;&gt;""), AE318, IF(AND($C317=$C319, AE319&lt;&gt;""), AE319, IF(AND($C317=$C320, AE320&lt;&gt;""), AE320, IF(AND($C317=$C321, AE321&lt;&gt;""), AE321, "")))))</f>
        <v/>
      </c>
    </row>
    <row r="318">
      <c r="A318" s="85" t="b">
        <f t="shared" si="1"/>
        <v>0</v>
      </c>
      <c r="B318" s="90" t="str">
        <f>IF(AND(TMInput!A318="",$C318&lt;&gt;""),B317,TMInput!A318)</f>
        <v>ND-TenderRankUnpublish.rml.ttl</v>
      </c>
      <c r="C318" s="90" t="str">
        <f>TMInput!B318</f>
        <v>tedm:MG-NonPublishedInformation-ND-TenderRankUnpublish</v>
      </c>
      <c r="D318" s="85" t="str">
        <f>IF(TMInput!C318&lt;&gt;"", TMInput!C318, IF(AND($C318=$C319, D319&lt;&gt;""), D319, IF(AND($C318=$C320, D320&lt;&gt;""), D320, IF(AND($C318=$C321, D321&lt;&gt;""), D321, IF(AND($C318=$C322, D322&lt;&gt;""), D322, "")))))</f>
        <v/>
      </c>
      <c r="E318" s="90" t="str">
        <f>IF(TMInput!D318&lt;&gt;"",TMInput!D318,IF(AND($C318=$C319, E319&lt;&gt;""),E319, IF(AND($C318=$C320, E320&lt;&gt;""), E320,"")))</f>
        <v/>
      </c>
      <c r="F318" s="90" t="str">
        <f>IF(TMInput!E318&lt;&gt;"",TMInput!E318,IF(AND($C318=$C319, F319&lt;&gt;""),F319, IF(AND($C318=$C320, F320&lt;&gt;""), F320,"")))</f>
        <v/>
      </c>
      <c r="G318" s="85" t="str">
        <f>IF(TMInput!F318&lt;&gt;"",TMInput!F318,IF(AND($C318=$C319, G319&lt;&gt;""),G319, IF(AND($C318=$C320, G320&lt;&gt;""), G320,"")))</f>
        <v/>
      </c>
      <c r="H318" s="87" t="str">
        <f>TMInput!G318</f>
        <v/>
      </c>
      <c r="I318" s="87" t="str">
        <f>TMInput!H318</f>
        <v>1.5</v>
      </c>
      <c r="J318" s="90" t="str">
        <f>IF(TMInput!$A318="",J317,TMInput!I318)</f>
        <v/>
      </c>
      <c r="K318" s="85" t="str">
        <f>IF(TMInput!J318&lt;&gt;"",TMInput!J318,IF(AND($C318=$C319, K319&lt;&gt;""),K319, IF(AND($C318=$C320, K320&lt;&gt;""), K320,"")))</f>
        <v/>
      </c>
      <c r="L318" s="85" t="str">
        <f>IF(TMInput!K318&lt;&gt;"",TMInput!K318,IF(AND($C318=$C319, L319&lt;&gt;""),L319, IF(AND($C318=$C320, L320&lt;&gt;""), L320,"")))</f>
        <v/>
      </c>
      <c r="M318" s="90" t="str">
        <f>IF(TMInput!L318&lt;&gt;"",TMInput!L318,IF(AND($C318=$C319, M319&lt;&gt;""),M319, IF(AND($C318=$C320, M320&lt;&gt;""), M320,"")))</f>
        <v/>
      </c>
      <c r="N318" s="90" t="str">
        <f>IF(TMInput!M318&lt;&gt;"",TMInput!M318,IF(AND($C318=$C319, N319&lt;&gt;""),N319, IF(AND($C318=$C320, N320&lt;&gt;""), N320,"")))</f>
        <v/>
      </c>
      <c r="O318" s="90" t="str">
        <f>IF(TMInput!N318&lt;&gt;"",TMInput!N318,IF(AND($C318=$C319, O319&lt;&gt;""),O319, IF(AND($C318=$C320, O320&lt;&gt;""), O320,"")))</f>
        <v/>
      </c>
      <c r="P318" s="85" t="str">
        <f>IF(TMInput!O318&lt;&gt;"",TMInput!O318,IF(AND($C318=$C319, P319&lt;&gt;""),P319, IF(AND($C318=$C320, P320&lt;&gt;""), P320,"")))</f>
        <v/>
      </c>
      <c r="Q318" s="90" t="str">
        <f>IF(TMInput!P318&lt;&gt;"",TMInput!P318,IF(AND($C318=$C319, Q319&lt;&gt;""),Q319, IF(AND($C318=$C320, Q320&lt;&gt;""), Q320,"")))</f>
        <v/>
      </c>
      <c r="R318" s="90" t="str">
        <f>IF(TMInput!Q318&lt;&gt;"", TMInput!Q318, IF(AND(OR($C318&amp;$H318=$C319&amp;$H319, $C318&amp;$I318=$C319&amp;$I319), R319&lt;&gt;""), R319, IF(AND(OR($C318&amp;$H318=$C320&amp;$H320, $C318&amp;$I318=$C320&amp;$I320), R320&lt;&gt;""), R320, IF(AND(OR($C318&amp;$H318=$C321&amp;$H321, $C318&amp;$I318=$C321&amp;$I321), R321&lt;&gt;""), R321, IF(AND(OR($C318&amp;$H318=$C322&amp;$H322, $C318&amp;$I318=$C322&amp;$I322), R322&lt;&gt;""), R322, "")))))</f>
        <v/>
      </c>
      <c r="S318" s="90" t="str">
        <f>IF(TMInput!R318&lt;&gt;"", TMInput!R318, IF(AND(OR($C318&amp;$H318=$C319&amp;$H319, $C318&amp;$I318=$C319&amp;$I319), S319&lt;&gt;""), S319, IF(AND(OR($C318&amp;$H318=$C320&amp;$H320, $C318&amp;$I318=$C320&amp;$I320), S320&lt;&gt;""), S320, IF(AND(OR($C318&amp;$H318=$C321&amp;$H321, $C318&amp;$I318=$C321&amp;$I321), S321&lt;&gt;""), S321, IF(AND(OR($C318&amp;$H318=$C322&amp;$H322, $C318&amp;$I318=$C322&amp;$I322), S322&lt;&gt;""), S322, "")))))</f>
        <v/>
      </c>
      <c r="T318" s="90" t="str">
        <f>IF(TMInput!S318&lt;&gt;"", TMInput!S318, IF(AND(OR($C318&amp;$H318=$C319&amp;$H319, $C318&amp;$I318=$C319&amp;$I319), T319&lt;&gt;""), T319, IF(AND(OR($C318&amp;$H318=$C320&amp;$H320, $C318&amp;$I318=$C320&amp;$I320), T320&lt;&gt;""), T320, IF(AND(OR($C318&amp;$H318=$C321&amp;$H321, $C318&amp;$I318=$C321&amp;$I321), T321&lt;&gt;""), T321, IF(AND(OR($C318&amp;$H318=$C322&amp;$H322, $C318&amp;$I318=$C322&amp;$I322), T322&lt;&gt;""), T322, "")))))</f>
        <v/>
      </c>
      <c r="U318" s="90" t="str">
        <f>IF(TMInput!T318&lt;&gt;"", TMInput!T318, IF(AND($C318=$C319, U319&lt;&gt;""), U319, IF(AND($C318=$C320, U320&lt;&gt;""), U320, IF(AND($C318=$C321, U321&lt;&gt;""), U321, IF(AND($C318=$C322, U322&lt;&gt;""), U322, "")))))</f>
        <v/>
      </c>
      <c r="V318" s="90" t="str">
        <f>IF(TMInput!U318&lt;&gt;"", TMInput!U318, IF(AND($C318=$C319, V319&lt;&gt;""), V319, IF(AND($C318=$C320, V320&lt;&gt;""), V320, IF(AND($C318=$C321, V321&lt;&gt;""), V321, IF(AND($C318=$C322, V322&lt;&gt;""), V322, "")))))</f>
        <v/>
      </c>
      <c r="W318" s="90" t="str">
        <f>IF(TMInput!V318&lt;&gt;"", TMInput!V318, IF(AND($C318=$C319, W319&lt;&gt;""), W319, IF(AND($C318=$C320, W320&lt;&gt;""), W320, IF(AND($C318=$C321, W321&lt;&gt;""), W321, IF(AND($C318=$C322, W322&lt;&gt;""), W322, "")))))</f>
        <v/>
      </c>
      <c r="X318" s="90" t="str">
        <f>IF(TMInput!W318&lt;&gt;"", TMInput!W318, IF(AND($C318=$C319, X319&lt;&gt;""), X319, IF(AND($C318=$C320, X320&lt;&gt;""), X320, IF(AND($C318=$C321, X321&lt;&gt;""), X321, IF(AND($C318=$C322, X322&lt;&gt;""), X322, "")))))</f>
        <v>BT-198(BT-171)-Tender</v>
      </c>
      <c r="Y318" s="90" t="str">
        <f>IF(TMInput!X318&lt;&gt;"", TMInput!X318, IF(AND($C318=$C319, Y319&lt;&gt;""), Y319, IF(AND($C318=$C320, Y320&lt;&gt;""), Y320, IF(AND($C318=$C321, Y321&lt;&gt;""), Y321, IF(AND($C318=$C322, Y322&lt;&gt;""), Y322, "")))))</f>
        <v>Unpublished Accessibility Date (Unpublished Access Date below SDK 1.6)</v>
      </c>
      <c r="Z318" s="90" t="str">
        <f>IF(TMInput!Y318&lt;&gt;"", TMInput!Y318, IF(AND($C318=$C319, Z319&lt;&gt;""), Z319, IF(AND($C318=$C320, Z320&lt;&gt;""), Z320, IF(AND($C318=$C321, Z321&lt;&gt;""), Z321, IF(AND($C318=$C322, Z322&lt;&gt;""), Z322, "")))))</f>
        <v>tedm:MG-langString-hasConfidentialityJustification--NonPublishedInformation-ND-TenderRankUnpublish</v>
      </c>
      <c r="AA318" s="90" t="str">
        <f>IF(TMInput!Z318&lt;&gt;"", TMInput!Z318, IF(AND($C318=$C319, AA319&lt;&gt;""), AA319, IF(AND($C318=$C320, AA320&lt;&gt;""), AA320, IF(AND($C318=$C321, AA321&lt;&gt;""), AA321, IF(AND($C318=$C322, AA322&lt;&gt;""), AA322, "")))))</f>
        <v/>
      </c>
      <c r="AB318" s="90" t="str">
        <f>IF(TMInput!AA318&lt;&gt;"", TMInput!AA318, IF(AND($C318=$C319, AB319&lt;&gt;""), AB319, IF(AND($C318=$C320, AB320&lt;&gt;""), AB320, IF(AND($C318=$C321, AB321&lt;&gt;""), AB321, IF(AND($C318=$C322, AB322&lt;&gt;""), AB322, "")))))</f>
        <v/>
      </c>
      <c r="AC318" s="90" t="str">
        <f>IF(TMInput!AB318&lt;&gt;"", TMInput!AB318, IF(AND($C318=$C319, AC319&lt;&gt;""), AC319, IF(AND($C318=$C320, AC320&lt;&gt;""), AC320, IF(AND($C318=$C321, AC321&lt;&gt;""), AC321, IF(AND($C318=$C322, AC322&lt;&gt;""), AC322, "")))))</f>
        <v/>
      </c>
      <c r="AD318" s="90" t="str">
        <f>IF(TMInput!AC318&lt;&gt;"", TMInput!AC318, IF(AND($C318=$C319, AD319&lt;&gt;""), AD319, IF(AND($C318=$C320, AD320&lt;&gt;""), AD320, IF(AND($C318=$C321, AD321&lt;&gt;""), AD321, IF(AND($C318=$C322, AD322&lt;&gt;""), AD322, "")))))</f>
        <v/>
      </c>
      <c r="AE318" s="90" t="str">
        <f>IF(TMInput!AD318&lt;&gt;"", TMInput!AD318, IF(AND($C318=$C319, AE319&lt;&gt;""), AE319, IF(AND($C318=$C320, AE320&lt;&gt;""), AE320, IF(AND($C318=$C321, AE321&lt;&gt;""), AE321, IF(AND($C318=$C322, AE322&lt;&gt;""), AE322, "")))))</f>
        <v/>
      </c>
    </row>
    <row r="319">
      <c r="A319" s="85" t="b">
        <f t="shared" si="1"/>
        <v>0</v>
      </c>
      <c r="B319" s="90" t="str">
        <f>IF(AND(TMInput!A319="",$C319&lt;&gt;""),B318,TMInput!A319)</f>
        <v>ND-TenderRankUnpublish.rml.ttl</v>
      </c>
      <c r="C319" s="90" t="str">
        <f>TMInput!B319</f>
        <v>tedm:MG-NonPublishedInformation-ND-TenderRankUnpublish</v>
      </c>
      <c r="D319" s="85" t="str">
        <f>IF(TMInput!C319&lt;&gt;"", TMInput!C319, IF(AND($C319=$C320, D320&lt;&gt;""), D320, IF(AND($C319=$C321, D321&lt;&gt;""), D321, IF(AND($C319=$C322, D322&lt;&gt;""), D322, IF(AND($C319=$C323, D323&lt;&gt;""), D323, "")))))</f>
        <v/>
      </c>
      <c r="E319" s="90" t="str">
        <f>IF(TMInput!D319&lt;&gt;"",TMInput!D319,IF(AND($C319=$C320, E320&lt;&gt;""),E320, IF(AND($C319=$C321, E321&lt;&gt;""), E321,"")))</f>
        <v/>
      </c>
      <c r="F319" s="90" t="str">
        <f>IF(TMInput!E319&lt;&gt;"",TMInput!E319,IF(AND($C319=$C320, F320&lt;&gt;""),F320, IF(AND($C319=$C321, F321&lt;&gt;""), F321,"")))</f>
        <v/>
      </c>
      <c r="G319" s="85" t="str">
        <f>IF(TMInput!F319&lt;&gt;"",TMInput!F319,IF(AND($C319=$C320, G320&lt;&gt;""),G320, IF(AND($C319=$C321, G321&lt;&gt;""), G321,"")))</f>
        <v/>
      </c>
      <c r="H319" s="87" t="str">
        <f>TMInput!G319</f>
        <v>1.6</v>
      </c>
      <c r="I319" s="87" t="str">
        <f>TMInput!H319</f>
        <v/>
      </c>
      <c r="J319" s="90" t="str">
        <f>IF(TMInput!$A319="",J318,TMInput!I319)</f>
        <v/>
      </c>
      <c r="K319" s="85" t="str">
        <f>IF(TMInput!J319&lt;&gt;"",TMInput!J319,IF(AND($C319=$C320, K320&lt;&gt;""),K320, IF(AND($C319=$C321, K321&lt;&gt;""), K321,"")))</f>
        <v/>
      </c>
      <c r="L319" s="85" t="str">
        <f>IF(TMInput!K319&lt;&gt;"",TMInput!K319,IF(AND($C319=$C320, L320&lt;&gt;""),L320, IF(AND($C319=$C321, L321&lt;&gt;""), L321,"")))</f>
        <v/>
      </c>
      <c r="M319" s="90" t="str">
        <f>IF(TMInput!L319&lt;&gt;"",TMInput!L319,IF(AND($C319=$C320, M320&lt;&gt;""),M320, IF(AND($C319=$C321, M321&lt;&gt;""), M321,"")))</f>
        <v/>
      </c>
      <c r="N319" s="90" t="str">
        <f>IF(TMInput!M319&lt;&gt;"",TMInput!M319,IF(AND($C319=$C320, N320&lt;&gt;""),N320, IF(AND($C319=$C321, N321&lt;&gt;""), N321,"")))</f>
        <v/>
      </c>
      <c r="O319" s="90" t="str">
        <f>IF(TMInput!N319&lt;&gt;"",TMInput!N319,IF(AND($C319=$C320, O320&lt;&gt;""),O320, IF(AND($C319=$C321, O321&lt;&gt;""), O321,"")))</f>
        <v/>
      </c>
      <c r="P319" s="85" t="str">
        <f>IF(TMInput!O319&lt;&gt;"",TMInput!O319,IF(AND($C319=$C320, P320&lt;&gt;""),P320, IF(AND($C319=$C321, P321&lt;&gt;""), P321,"")))</f>
        <v/>
      </c>
      <c r="Q319" s="90" t="str">
        <f>IF(TMInput!P319&lt;&gt;"",TMInput!P319,IF(AND($C319=$C320, Q320&lt;&gt;""),Q320, IF(AND($C319=$C321, Q321&lt;&gt;""), Q321,"")))</f>
        <v/>
      </c>
      <c r="R319" s="90" t="str">
        <f>IF(TMInput!Q319&lt;&gt;"", TMInput!Q319, IF(AND(OR($C319&amp;$H319=$C320&amp;$H320, $C319&amp;$I319=$C320&amp;$I320), R320&lt;&gt;""), R320, IF(AND(OR($C319&amp;$H319=$C321&amp;$H321, $C319&amp;$I319=$C321&amp;$I321), R321&lt;&gt;""), R321, IF(AND(OR($C319&amp;$H319=$C322&amp;$H322, $C319&amp;$I319=$C322&amp;$I322), R322&lt;&gt;""), R322, IF(AND(OR($C319&amp;$H319=$C323&amp;$H323, $C319&amp;$I319=$C323&amp;$I323), R323&lt;&gt;""), R323, "")))))</f>
        <v/>
      </c>
      <c r="S319" s="90" t="str">
        <f>IF(TMInput!R319&lt;&gt;"", TMInput!R319, IF(AND(OR($C319&amp;$H319=$C320&amp;$H320, $C319&amp;$I319=$C320&amp;$I320), S320&lt;&gt;""), S320, IF(AND(OR($C319&amp;$H319=$C321&amp;$H321, $C319&amp;$I319=$C321&amp;$I321), S321&lt;&gt;""), S321, IF(AND(OR($C319&amp;$H319=$C322&amp;$H322, $C319&amp;$I319=$C322&amp;$I322), S322&lt;&gt;""), S322, IF(AND(OR($C319&amp;$H319=$C323&amp;$H323, $C319&amp;$I319=$C323&amp;$I323), S323&lt;&gt;""), S323, "")))))</f>
        <v/>
      </c>
      <c r="T319" s="90" t="str">
        <f>IF(TMInput!S319&lt;&gt;"", TMInput!S319, IF(AND(OR($C319&amp;$H319=$C320&amp;$H320, $C319&amp;$I319=$C320&amp;$I320), T320&lt;&gt;""), T320, IF(AND(OR($C319&amp;$H319=$C321&amp;$H321, $C319&amp;$I319=$C321&amp;$I321), T321&lt;&gt;""), T321, IF(AND(OR($C319&amp;$H319=$C322&amp;$H322, $C319&amp;$I319=$C322&amp;$I322), T322&lt;&gt;""), T322, IF(AND(OR($C319&amp;$H319=$C323&amp;$H323, $C319&amp;$I319=$C323&amp;$I323), T323&lt;&gt;""), T323, "")))))</f>
        <v/>
      </c>
      <c r="U319" s="90" t="str">
        <f>IF(TMInput!T319&lt;&gt;"", TMInput!T319, IF(AND($C319=$C320, U320&lt;&gt;""), U320, IF(AND($C319=$C321, U321&lt;&gt;""), U321, IF(AND($C319=$C322, U322&lt;&gt;""), U322, IF(AND($C319=$C323, U323&lt;&gt;""), U323, "")))))</f>
        <v/>
      </c>
      <c r="V319" s="90" t="str">
        <f>IF(TMInput!U319&lt;&gt;"", TMInput!U319, IF(AND($C319=$C320, V320&lt;&gt;""), V320, IF(AND($C319=$C321, V321&lt;&gt;""), V321, IF(AND($C319=$C322, V322&lt;&gt;""), V322, IF(AND($C319=$C323, V323&lt;&gt;""), V323, "")))))</f>
        <v/>
      </c>
      <c r="W319" s="90" t="str">
        <f>IF(TMInput!V319&lt;&gt;"", TMInput!V319, IF(AND($C319=$C320, W320&lt;&gt;""), W320, IF(AND($C319=$C321, W321&lt;&gt;""), W321, IF(AND($C319=$C322, W322&lt;&gt;""), W322, IF(AND($C319=$C323, W323&lt;&gt;""), W323, "")))))</f>
        <v/>
      </c>
      <c r="X319" s="90" t="str">
        <f>IF(TMInput!W319&lt;&gt;"", TMInput!W319, IF(AND($C319=$C320, X320&lt;&gt;""), X320, IF(AND($C319=$C321, X321&lt;&gt;""), X321, IF(AND($C319=$C322, X322&lt;&gt;""), X322, IF(AND($C319=$C323, X323&lt;&gt;""), X323, "")))))</f>
        <v/>
      </c>
      <c r="Y319" s="90" t="str">
        <f>IF(TMInput!X319&lt;&gt;"", TMInput!X319, IF(AND($C319=$C320, Y320&lt;&gt;""), Y320, IF(AND($C319=$C321, Y321&lt;&gt;""), Y321, IF(AND($C319=$C322, Y322&lt;&gt;""), Y322, IF(AND($C319=$C323, Y323&lt;&gt;""), Y323, "")))))</f>
        <v/>
      </c>
      <c r="Z319" s="90" t="str">
        <f>IF(TMInput!Y319&lt;&gt;"", TMInput!Y319, IF(AND($C319=$C320, Z320&lt;&gt;""), Z320, IF(AND($C319=$C321, Z321&lt;&gt;""), Z321, IF(AND($C319=$C322, Z322&lt;&gt;""), Z322, IF(AND($C319=$C323, Z323&lt;&gt;""), Z323, "")))))</f>
        <v>tedm:MG-langString-hasConfidentialityJustification--NonPublishedInformation-ND-TenderRankUnpublish</v>
      </c>
      <c r="AA319" s="90" t="str">
        <f>IF(TMInput!Z319&lt;&gt;"", TMInput!Z319, IF(AND($C319=$C320, AA320&lt;&gt;""), AA320, IF(AND($C319=$C321, AA321&lt;&gt;""), AA321, IF(AND($C319=$C322, AA322&lt;&gt;""), AA322, IF(AND($C319=$C323, AA323&lt;&gt;""), AA323, "")))))</f>
        <v/>
      </c>
      <c r="AB319" s="90" t="str">
        <f>IF(TMInput!AA319&lt;&gt;"", TMInput!AA319, IF(AND($C319=$C320, AB320&lt;&gt;""), AB320, IF(AND($C319=$C321, AB321&lt;&gt;""), AB321, IF(AND($C319=$C322, AB322&lt;&gt;""), AB322, IF(AND($C319=$C323, AB323&lt;&gt;""), AB323, "")))))</f>
        <v/>
      </c>
      <c r="AC319" s="90" t="str">
        <f>IF(TMInput!AB319&lt;&gt;"", TMInput!AB319, IF(AND($C319=$C320, AC320&lt;&gt;""), AC320, IF(AND($C319=$C321, AC321&lt;&gt;""), AC321, IF(AND($C319=$C322, AC322&lt;&gt;""), AC322, IF(AND($C319=$C323, AC323&lt;&gt;""), AC323, "")))))</f>
        <v/>
      </c>
      <c r="AD319" s="90" t="str">
        <f>IF(TMInput!AC319&lt;&gt;"", TMInput!AC319, IF(AND($C319=$C320, AD320&lt;&gt;""), AD320, IF(AND($C319=$C321, AD321&lt;&gt;""), AD321, IF(AND($C319=$C322, AD322&lt;&gt;""), AD322, IF(AND($C319=$C323, AD323&lt;&gt;""), AD323, "")))))</f>
        <v/>
      </c>
      <c r="AE319" s="90" t="str">
        <f>IF(TMInput!AD319&lt;&gt;"", TMInput!AD319, IF(AND($C319=$C320, AE320&lt;&gt;""), AE320, IF(AND($C319=$C321, AE321&lt;&gt;""), AE321, IF(AND($C319=$C322, AE322&lt;&gt;""), AE322, IF(AND($C319=$C323, AE323&lt;&gt;""), AE323, "")))))</f>
        <v/>
      </c>
    </row>
    <row r="320">
      <c r="A320" s="85" t="b">
        <f t="shared" si="1"/>
        <v>1</v>
      </c>
      <c r="B320" s="90" t="str">
        <f>IF(AND(TMInput!A320="",$C320&lt;&gt;""),B319,TMInput!A320)</f>
        <v>ND-WinningTenderVariantUnpublish.rml.ttl</v>
      </c>
      <c r="C320" s="90" t="str">
        <f>TMInput!B320</f>
        <v>tedm:MG-NonPublishedInformation-ND-WinningTenderVariantUnpublish</v>
      </c>
      <c r="D320" s="85" t="str">
        <f>IF(TMInput!C320&lt;&gt;"", TMInput!C320, IF(AND($C320=$C321, D321&lt;&gt;""), D321, IF(AND($C320=$C322, D322&lt;&gt;""), D322, IF(AND($C320=$C323, D323&lt;&gt;""), D323, IF(AND($C320=$C324, D324&lt;&gt;""), D324, "")))))</f>
        <v>MG-NonPublishedInformation</v>
      </c>
      <c r="E320" s="90" t="str">
        <f>IF(TMInput!D320&lt;&gt;"",TMInput!D320,IF(AND($C320=$C321, E321&lt;&gt;""),E321, IF(AND($C320=$C322, E322&lt;&gt;""), E322,"")))</f>
        <v>ND-WinningTenderVariantUnpublish</v>
      </c>
      <c r="F320" s="90" t="str">
        <f>IF(TMInput!E320&lt;&gt;"",TMInput!E320,IF(AND($C320=$C321, F321&lt;&gt;""),F321, IF(AND($C320=$C322, F322&lt;&gt;""), F322,"")))</f>
        <v>/*/ext:UBLExtensions/ext:UBLExtension/ext:ExtensionContent/efext:EformsExtension/efac:NoticeResult/efac:LotTender/efac:FieldsPrivacy[efbc:FieldIdentifierCode/text()='win-ten-var']</v>
      </c>
      <c r="G320" s="85" t="str">
        <f>IF(TMInput!F320&lt;&gt;"",TMInput!F320,IF(AND($C320=$C321, G321&lt;&gt;""),G321, IF(AND($C320=$C322, G322&lt;&gt;""), G322,"")))</f>
        <v>efbc:FieldIdentifierCode/text()='win-ten-var'</v>
      </c>
      <c r="H320" s="87" t="str">
        <f>TMInput!G320</f>
        <v/>
      </c>
      <c r="I320" s="87" t="str">
        <f>TMInput!H320</f>
        <v/>
      </c>
      <c r="J320" s="90" t="str">
        <f>IF(TMInput!$A320="",J319,TMInput!I320)</f>
        <v/>
      </c>
      <c r="K320" s="85" t="str">
        <f>IF(TMInput!J320&lt;&gt;"",TMInput!J320,IF(AND($C320=$C321, K321&lt;&gt;""),K321, IF(AND($C320=$C322, K322&lt;&gt;""), K322,"")))</f>
        <v/>
      </c>
      <c r="L320" s="85" t="str">
        <f>IF(TMInput!K320&lt;&gt;"",TMInput!K320,IF(AND($C320=$C321, L321&lt;&gt;""),L321, IF(AND($C320=$C322, L322&lt;&gt;""), L322,"")))</f>
        <v/>
      </c>
      <c r="M320" s="90" t="str">
        <f>IF(TMInput!L320&lt;&gt;"",TMInput!L320,IF(AND($C320=$C321, M321&lt;&gt;""),M321, IF(AND($C320=$C322, M322&lt;&gt;""), M322,"")))</f>
        <v/>
      </c>
      <c r="N320" s="90" t="str">
        <f>IF(TMInput!M320&lt;&gt;"",TMInput!M320,IF(AND($C320=$C321, N321&lt;&gt;""),N321, IF(AND($C320=$C322, N322&lt;&gt;""), N322,"")))</f>
        <v/>
      </c>
      <c r="O320" s="90" t="str">
        <f>IF(TMInput!N320&lt;&gt;"",TMInput!N320,IF(AND($C320=$C321, O321&lt;&gt;""),O321, IF(AND($C320=$C322, O322&lt;&gt;""), O322,"")))</f>
        <v/>
      </c>
      <c r="P320" s="85" t="str">
        <f>IF(TMInput!O320&lt;&gt;"",TMInput!O320,IF(AND($C320=$C321, P321&lt;&gt;""),P321, IF(AND($C320=$C322, P322&lt;&gt;""), P322,"")))</f>
        <v/>
      </c>
      <c r="Q320" s="90" t="str">
        <f>IF(TMInput!P320&lt;&gt;"",TMInput!P320,IF(AND($C320=$C321, Q321&lt;&gt;""),Q321, IF(AND($C320=$C322, Q322&lt;&gt;""), Q322,"")))</f>
        <v/>
      </c>
      <c r="R320" s="90" t="str">
        <f>IF(TMInput!Q320&lt;&gt;"", TMInput!Q320, IF(AND(OR($C320&amp;$H320=$C321&amp;$H321, $C320&amp;$I320=$C321&amp;$I321), R321&lt;&gt;""), R321, IF(AND(OR($C320&amp;$H320=$C322&amp;$H322, $C320&amp;$I320=$C322&amp;$I322), R322&lt;&gt;""), R322, IF(AND(OR($C320&amp;$H320=$C323&amp;$H323, $C320&amp;$I320=$C323&amp;$I323), R323&lt;&gt;""), R323, IF(AND(OR($C320&amp;$H320=$C324&amp;$H324, $C320&amp;$I320=$C324&amp;$I324), R324&lt;&gt;""), R324, "")))))</f>
        <v>BT-195(BT-193)-Tender</v>
      </c>
      <c r="S320" s="90" t="str">
        <f>IF(TMInput!R320&lt;&gt;"", TMInput!R320, IF(AND(OR($C320&amp;$H320=$C321&amp;$H321, $C320&amp;$I320=$C321&amp;$I321), S321&lt;&gt;""), S321, IF(AND(OR($C320&amp;$H320=$C322&amp;$H322, $C320&amp;$I320=$C322&amp;$I322), S322&lt;&gt;""), S322, IF(AND(OR($C320&amp;$H320=$C323&amp;$H323, $C320&amp;$I320=$C323&amp;$I323), S323&lt;&gt;""), S323, IF(AND(OR($C320&amp;$H320=$C324&amp;$H324, $C320&amp;$I320=$C324&amp;$I324), S324&lt;&gt;""), S324, "")))))</f>
        <v>The field BT-195(BT-193)-Tender, Unpublished Identifier, specifies information to generate the URI of the masked property</v>
      </c>
      <c r="T320" s="90" t="str">
        <f>IF(TMInput!S320&lt;&gt;"", TMInput!S320, IF(AND(OR($C320&amp;$H320=$C321&amp;$H321, $C320&amp;$I320=$C321&amp;$I321), T321&lt;&gt;""), T321, IF(AND(OR($C320&amp;$H320=$C322&amp;$H322, $C320&amp;$I320=$C322&amp;$I322), T322&lt;&gt;""), T322, IF(AND(OR($C320&amp;$H320=$C323&amp;$H323, $C320&amp;$I320=$C323&amp;$I323), T323&lt;&gt;""), T323, IF(AND(OR($C320&amp;$H320=$C324&amp;$H324, $C320&amp;$I320=$C324&amp;$I324), T324&lt;&gt;""), T324, "")))))</f>
        <v>efbc:FieldIdentifierCode/text() = 'win-ten-var'</v>
      </c>
      <c r="U320" s="92" t="str">
        <f>IF(TMInput!T320&lt;&gt;"", TMInput!T320, IF(AND($C320=$C321, U321&lt;&gt;""), U321, IF(AND($C320=$C322, U322&lt;&gt;""), U322, IF(AND($C320=$C323, U323&lt;&gt;""), U323, IF(AND($C320=$C324, U324&lt;&gt;""), U324, "")))))</f>
        <v>http://data.europa.eu/a4g/ontology#isVariant</v>
      </c>
      <c r="V320" s="90" t="str">
        <f>IF(TMInput!U320&lt;&gt;"", TMInput!U320, IF(AND($C320=$C321, V321&lt;&gt;""), V321, IF(AND($C320=$C322, V322&lt;&gt;""), V322, IF(AND($C320=$C323, V323&lt;&gt;""), V323, IF(AND($C320=$C324, V324&lt;&gt;""), V324, "")))))</f>
        <v>BT-197(BT-193)-Tender</v>
      </c>
      <c r="W320" s="90" t="str">
        <f>IF(TMInput!V320&lt;&gt;"", TMInput!V320, IF(AND($C320=$C321, W321&lt;&gt;""), W321, IF(AND($C320=$C322, W322&lt;&gt;""), W322, IF(AND($C320=$C323, W323&lt;&gt;""), W323, IF(AND($C320=$C324, W324&lt;&gt;""), W324, "")))))</f>
        <v>In BT-197(BT-193)-Tender, Unpublished Justification Code, we link to the at-voc:non-publication-justification controlled list</v>
      </c>
      <c r="X320" s="90" t="str">
        <f>IF(TMInput!W320&lt;&gt;"", TMInput!W320, IF(AND($C320=$C321, X321&lt;&gt;""), X321, IF(AND($C320=$C322, X322&lt;&gt;""), X322, IF(AND($C320=$C323, X323&lt;&gt;""), X323, IF(AND($C320=$C324, X324&lt;&gt;""), X324, "")))))</f>
        <v>BT-198(BT-193)-Tender</v>
      </c>
      <c r="Y320" s="90" t="str">
        <f>IF(TMInput!X320&lt;&gt;"", TMInput!X320, IF(AND($C320=$C321, Y321&lt;&gt;""), Y321, IF(AND($C320=$C322, Y322&lt;&gt;""), Y322, IF(AND($C320=$C323, Y323&lt;&gt;""), Y323, IF(AND($C320=$C324, Y324&lt;&gt;""), Y324, "")))))</f>
        <v>Unpublished Accessibility Date (Unpublished Access Date below SDK 1.6)</v>
      </c>
      <c r="Z320" s="90" t="str">
        <f>IF(TMInput!Y320&lt;&gt;"", TMInput!Y320, IF(AND($C320=$C321, Z321&lt;&gt;""), Z321, IF(AND($C320=$C322, Z322&lt;&gt;""), Z322, IF(AND($C320=$C323, Z323&lt;&gt;""), Z323, IF(AND($C320=$C324, Z324&lt;&gt;""), Z324, "")))))</f>
        <v>tedm:MG-langString-hasConfidentialityJustification--NonPublishedInformation-ND-WinningTenderVariantUnpublish</v>
      </c>
      <c r="AA320" s="90" t="str">
        <f>IF(TMInput!Z320&lt;&gt;"", TMInput!Z320, IF(AND($C320=$C321, AA321&lt;&gt;""), AA321, IF(AND($C320=$C322, AA322&lt;&gt;""), AA322, IF(AND($C320=$C323, AA323&lt;&gt;""), AA323, IF(AND($C320=$C324, AA324&lt;&gt;""), AA324, "")))))</f>
        <v>/*/ext:UBLExtensions/ext:UBLExtension/ext:ExtensionContent/efext:EformsExtension/efac:NoticeResult/efac:LotTender/efac:FieldsPrivacy[efbc:FieldIdentifierCode/text()='win-ten-var']/efbc:ReasonDescription</v>
      </c>
      <c r="AB320" s="90" t="str">
        <f>IF(TMInput!AA320&lt;&gt;"", TMInput!AA320, IF(AND($C320=$C321, AB321&lt;&gt;""), AB321, IF(AND($C320=$C322, AB322&lt;&gt;""), AB322, IF(AND($C320=$C323, AB323&lt;&gt;""), AB323, IF(AND($C320=$C324, AB324&lt;&gt;""), AB324, "")))))</f>
        <v>BT-196(BT-193)-Tender</v>
      </c>
      <c r="AC320" s="90" t="str">
        <f>IF(TMInput!AB320&lt;&gt;"", TMInput!AB320, IF(AND($C320=$C321, AC321&lt;&gt;""), AC321, IF(AND($C320=$C322, AC322&lt;&gt;""), AC322, IF(AND($C320=$C323, AC323&lt;&gt;""), AC323, IF(AND($C320=$C324, AC324&lt;&gt;""), AC324, "")))))</f>
        <v>Unpublished Justification Description of MG-NonPublishedInformation under ND-WinningTenderVariantUnpublish</v>
      </c>
      <c r="AD320" s="90" t="str">
        <f>IF(TMInput!AC320&lt;&gt;"", TMInput!AC320, IF(AND($C320=$C321, AD321&lt;&gt;""), AD321, IF(AND($C320=$C322, AD322&lt;&gt;""), AD322, IF(AND($C320=$C323, AD323&lt;&gt;""), AD323, IF(AND($C320=$C324, AD324&lt;&gt;""), AD324, "")))))</f>
        <v>BT-196(BT-193)-Tender-Language</v>
      </c>
      <c r="AE320" s="90" t="str">
        <f>IF(TMInput!AD320&lt;&gt;"", TMInput!AD320, IF(AND($C320=$C321, AE321&lt;&gt;""), AE321, IF(AND($C320=$C322, AE322&lt;&gt;""), AE322, IF(AND($C320=$C323, AE323&lt;&gt;""), AE323, IF(AND($C320=$C324, AE324&lt;&gt;""), AE324, "")))))</f>
        <v>Language of Unpublished Justification Description of MG-NonPublishedInformation under ND-WinningTenderVariantUnpublish</v>
      </c>
    </row>
    <row r="321">
      <c r="A321" s="85" t="b">
        <f t="shared" si="1"/>
        <v>0</v>
      </c>
      <c r="B321" s="90" t="str">
        <f>IF(AND(TMInput!A321="",$C321&lt;&gt;""),B320,TMInput!A321)</f>
        <v>ND-WinningTenderVariantUnpublish.rml.ttl</v>
      </c>
      <c r="C321" s="90" t="str">
        <f>TMInput!B321</f>
        <v>tedm:MG-NonPublishedInformation-ND-WinningTenderVariantUnpublish</v>
      </c>
      <c r="D321" s="85" t="str">
        <f>IF(TMInput!C321&lt;&gt;"", TMInput!C321, IF(AND($C321=$C322, D322&lt;&gt;""), D322, IF(AND($C321=$C323, D323&lt;&gt;""), D323, IF(AND($C321=$C324, D324&lt;&gt;""), D324, IF(AND($C321=$C325, D325&lt;&gt;""), D325, "")))))</f>
        <v>MG-NonPublishedInformation</v>
      </c>
      <c r="E321" s="90" t="str">
        <f>IF(TMInput!D321&lt;&gt;"",TMInput!D321,IF(AND($C321=$C322, E322&lt;&gt;""),E322, IF(AND($C321=$C323, E323&lt;&gt;""), E323,"")))</f>
        <v/>
      </c>
      <c r="F321" s="90" t="str">
        <f>IF(TMInput!E321&lt;&gt;"",TMInput!E321,IF(AND($C321=$C322, F322&lt;&gt;""),F322, IF(AND($C321=$C323, F323&lt;&gt;""), F323,"")))</f>
        <v/>
      </c>
      <c r="G321" s="85" t="str">
        <f>IF(TMInput!F321&lt;&gt;"",TMInput!F321,IF(AND($C321=$C322, G322&lt;&gt;""),G322, IF(AND($C321=$C323, G323&lt;&gt;""), G323,"")))</f>
        <v/>
      </c>
      <c r="H321" s="87" t="str">
        <f>TMInput!G321</f>
        <v/>
      </c>
      <c r="I321" s="87" t="str">
        <f>TMInput!H321</f>
        <v/>
      </c>
      <c r="J321" s="90" t="str">
        <f>IF(TMInput!$A321="",J320,TMInput!I321)</f>
        <v/>
      </c>
      <c r="K321" s="85" t="str">
        <f>IF(TMInput!J321&lt;&gt;"",TMInput!J321,IF(AND($C321=$C322, K322&lt;&gt;""),K322, IF(AND($C321=$C323, K323&lt;&gt;""), K323,"")))</f>
        <v/>
      </c>
      <c r="L321" s="85" t="str">
        <f>IF(TMInput!K321&lt;&gt;"",TMInput!K321,IF(AND($C321=$C322, L322&lt;&gt;""),L322, IF(AND($C321=$C323, L323&lt;&gt;""), L323,"")))</f>
        <v/>
      </c>
      <c r="M321" s="90" t="str">
        <f>IF(TMInput!L321&lt;&gt;"",TMInput!L321,IF(AND($C321=$C322, M322&lt;&gt;""),M322, IF(AND($C321=$C323, M323&lt;&gt;""), M323,"")))</f>
        <v/>
      </c>
      <c r="N321" s="90" t="str">
        <f>IF(TMInput!M321&lt;&gt;"",TMInput!M321,IF(AND($C321=$C322, N322&lt;&gt;""),N322, IF(AND($C321=$C323, N323&lt;&gt;""), N323,"")))</f>
        <v/>
      </c>
      <c r="O321" s="90" t="str">
        <f>IF(TMInput!N321&lt;&gt;"",TMInput!N321,IF(AND($C321=$C322, O322&lt;&gt;""),O322, IF(AND($C321=$C323, O323&lt;&gt;""), O323,"")))</f>
        <v/>
      </c>
      <c r="P321" s="85" t="str">
        <f>IF(TMInput!O321&lt;&gt;"",TMInput!O321,IF(AND($C321=$C322, P322&lt;&gt;""),P322, IF(AND($C321=$C323, P323&lt;&gt;""), P323,"")))</f>
        <v/>
      </c>
      <c r="Q321" s="90" t="str">
        <f>IF(TMInput!P321&lt;&gt;"",TMInput!P321,IF(AND($C321=$C322, Q322&lt;&gt;""),Q322, IF(AND($C321=$C323, Q323&lt;&gt;""), Q323,"")))</f>
        <v/>
      </c>
      <c r="R321" s="90" t="str">
        <f>IF(TMInput!Q321&lt;&gt;"", TMInput!Q321, IF(AND(OR($C321&amp;$H321=$C322&amp;$H322, $C321&amp;$I321=$C322&amp;$I322), R322&lt;&gt;""), R322, IF(AND(OR($C321&amp;$H321=$C323&amp;$H323, $C321&amp;$I321=$C323&amp;$I323), R323&lt;&gt;""), R323, IF(AND(OR($C321&amp;$H321=$C324&amp;$H324, $C321&amp;$I321=$C324&amp;$I324), R324&lt;&gt;""), R324, IF(AND(OR($C321&amp;$H321=$C325&amp;$H325, $C321&amp;$I321=$C325&amp;$I325), R325&lt;&gt;""), R325, "")))))</f>
        <v>BT-195(BT-193)-Tender</v>
      </c>
      <c r="S321" s="90" t="str">
        <f>IF(TMInput!R321&lt;&gt;"", TMInput!R321, IF(AND(OR($C321&amp;$H321=$C322&amp;$H322, $C321&amp;$I321=$C322&amp;$I322), S322&lt;&gt;""), S322, IF(AND(OR($C321&amp;$H321=$C323&amp;$H323, $C321&amp;$I321=$C323&amp;$I323), S323&lt;&gt;""), S323, IF(AND(OR($C321&amp;$H321=$C324&amp;$H324, $C321&amp;$I321=$C324&amp;$I324), S324&lt;&gt;""), S324, IF(AND(OR($C321&amp;$H321=$C325&amp;$H325, $C321&amp;$I321=$C325&amp;$I325), S325&lt;&gt;""), S325, "")))))</f>
        <v>The field BT-195(BT-193)-Tender, Unpublished Identifier, specifies information to generate the URI of the masked property</v>
      </c>
      <c r="T321" s="90" t="str">
        <f>IF(TMInput!S321&lt;&gt;"", TMInput!S321, IF(AND(OR($C321&amp;$H321=$C322&amp;$H322, $C321&amp;$I321=$C322&amp;$I322), T322&lt;&gt;""), T322, IF(AND(OR($C321&amp;$H321=$C323&amp;$H323, $C321&amp;$I321=$C323&amp;$I323), T323&lt;&gt;""), T323, IF(AND(OR($C321&amp;$H321=$C324&amp;$H324, $C321&amp;$I321=$C324&amp;$I324), T324&lt;&gt;""), T324, IF(AND(OR($C321&amp;$H321=$C325&amp;$H325, $C321&amp;$I321=$C325&amp;$I325), T325&lt;&gt;""), T325, "")))))</f>
        <v>efbc:FieldIdentifierCode/text() = 'win-ten-var'</v>
      </c>
      <c r="U321" s="92" t="str">
        <f>IF(TMInput!T321&lt;&gt;"", TMInput!T321, IF(AND($C321=$C322, U322&lt;&gt;""), U322, IF(AND($C321=$C323, U323&lt;&gt;""), U323, IF(AND($C321=$C324, U324&lt;&gt;""), U324, IF(AND($C321=$C325, U325&lt;&gt;""), U325, "")))))</f>
        <v>http://data.europa.eu/a4g/ontology#isVariant</v>
      </c>
      <c r="V321" s="90" t="str">
        <f>IF(TMInput!U321&lt;&gt;"", TMInput!U321, IF(AND($C321=$C322, V322&lt;&gt;""), V322, IF(AND($C321=$C323, V323&lt;&gt;""), V323, IF(AND($C321=$C324, V324&lt;&gt;""), V324, IF(AND($C321=$C325, V325&lt;&gt;""), V325, "")))))</f>
        <v>BT-197(BT-193)-Tender</v>
      </c>
      <c r="W321" s="90" t="str">
        <f>IF(TMInput!V321&lt;&gt;"", TMInput!V321, IF(AND($C321=$C322, W322&lt;&gt;""), W322, IF(AND($C321=$C323, W323&lt;&gt;""), W323, IF(AND($C321=$C324, W324&lt;&gt;""), W324, IF(AND($C321=$C325, W325&lt;&gt;""), W325, "")))))</f>
        <v>In BT-197(BT-193)-Tender, Unpublished Justification Code, we link to the at-voc:non-publication-justification controlled list</v>
      </c>
      <c r="X321" s="90" t="str">
        <f>IF(TMInput!W321&lt;&gt;"", TMInput!W321, IF(AND($C321=$C322, X322&lt;&gt;""), X322, IF(AND($C321=$C323, X323&lt;&gt;""), X323, IF(AND($C321=$C324, X324&lt;&gt;""), X324, IF(AND($C321=$C325, X325&lt;&gt;""), X325, "")))))</f>
        <v>BT-198(BT-193)-Tender</v>
      </c>
      <c r="Y321" s="90" t="str">
        <f>IF(TMInput!X321&lt;&gt;"", TMInput!X321, IF(AND($C321=$C322, Y322&lt;&gt;""), Y322, IF(AND($C321=$C323, Y323&lt;&gt;""), Y323, IF(AND($C321=$C324, Y324&lt;&gt;""), Y324, IF(AND($C321=$C325, Y325&lt;&gt;""), Y325, "")))))</f>
        <v>Unpublished Accessibility Date (Unpublished Access Date below SDK 1.6)</v>
      </c>
      <c r="Z321" s="90" t="str">
        <f>IF(TMInput!Y321&lt;&gt;"", TMInput!Y321, IF(AND($C321=$C322, Z322&lt;&gt;""), Z322, IF(AND($C321=$C323, Z323&lt;&gt;""), Z323, IF(AND($C321=$C324, Z324&lt;&gt;""), Z324, IF(AND($C321=$C325, Z325&lt;&gt;""), Z325, "")))))</f>
        <v>tedm:MG-langString-hasConfidentialityJustification--NonPublishedInformation-ND-WinningTenderVariantUnpublish</v>
      </c>
      <c r="AA321" s="90" t="str">
        <f>IF(TMInput!Z321&lt;&gt;"", TMInput!Z321, IF(AND($C321=$C322, AA322&lt;&gt;""), AA322, IF(AND($C321=$C323, AA323&lt;&gt;""), AA323, IF(AND($C321=$C324, AA324&lt;&gt;""), AA324, IF(AND($C321=$C325, AA325&lt;&gt;""), AA325, "")))))</f>
        <v/>
      </c>
      <c r="AB321" s="90" t="str">
        <f>IF(TMInput!AA321&lt;&gt;"", TMInput!AA321, IF(AND($C321=$C322, AB322&lt;&gt;""), AB322, IF(AND($C321=$C323, AB323&lt;&gt;""), AB323, IF(AND($C321=$C324, AB324&lt;&gt;""), AB324, IF(AND($C321=$C325, AB325&lt;&gt;""), AB325, "")))))</f>
        <v>BT-196(BT-193)-Tender</v>
      </c>
      <c r="AC321" s="90" t="str">
        <f>IF(TMInput!AB321&lt;&gt;"", TMInput!AB321, IF(AND($C321=$C322, AC322&lt;&gt;""), AC322, IF(AND($C321=$C323, AC323&lt;&gt;""), AC323, IF(AND($C321=$C324, AC324&lt;&gt;""), AC324, IF(AND($C321=$C325, AC325&lt;&gt;""), AC325, "")))))</f>
        <v>Unpublished Justification Description of MG-NonPublishedInformation under ND-WinningTenderVariantUnpublish</v>
      </c>
      <c r="AD321" s="90" t="str">
        <f>IF(TMInput!AC321&lt;&gt;"", TMInput!AC321, IF(AND($C321=$C322, AD322&lt;&gt;""), AD322, IF(AND($C321=$C323, AD323&lt;&gt;""), AD323, IF(AND($C321=$C324, AD324&lt;&gt;""), AD324, IF(AND($C321=$C325, AD325&lt;&gt;""), AD325, "")))))</f>
        <v>BT-196(BT-193)-Tender-Language</v>
      </c>
      <c r="AE321" s="90" t="str">
        <f>IF(TMInput!AD321&lt;&gt;"", TMInput!AD321, IF(AND($C321=$C322, AE322&lt;&gt;""), AE322, IF(AND($C321=$C323, AE323&lt;&gt;""), AE323, IF(AND($C321=$C324, AE324&lt;&gt;""), AE324, IF(AND($C321=$C325, AE325&lt;&gt;""), AE325, "")))))</f>
        <v>Language of Unpublished Justification Description of MG-NonPublishedInformation under ND-WinningTenderVariantUnpublish</v>
      </c>
    </row>
    <row r="322">
      <c r="A322" s="85" t="b">
        <f t="shared" si="1"/>
        <v>0</v>
      </c>
      <c r="B322" s="90" t="str">
        <f>IF(AND(TMInput!A322="",$C322&lt;&gt;""),B321,TMInput!A322)</f>
        <v>ND-WinningTenderVariantUnpublish.rml.ttl</v>
      </c>
      <c r="C322" s="90" t="str">
        <f>TMInput!B322</f>
        <v>tedm:MG-NonPublishedInformation-ND-WinningTenderVariantUnpublish</v>
      </c>
      <c r="D322" s="85" t="str">
        <f>IF(TMInput!C322&lt;&gt;"", TMInput!C322, IF(AND($C322=$C323, D323&lt;&gt;""), D323, IF(AND($C322=$C324, D324&lt;&gt;""), D324, IF(AND($C322=$C325, D325&lt;&gt;""), D325, IF(AND($C322=$C326, D326&lt;&gt;""), D326, "")))))</f>
        <v>MG-NonPublishedInformation</v>
      </c>
      <c r="E322" s="90" t="str">
        <f>IF(TMInput!D322&lt;&gt;"",TMInput!D322,IF(AND($C322=$C323, E323&lt;&gt;""),E323, IF(AND($C322=$C324, E324&lt;&gt;""), E324,"")))</f>
        <v/>
      </c>
      <c r="F322" s="90" t="str">
        <f>IF(TMInput!E322&lt;&gt;"",TMInput!E322,IF(AND($C322=$C323, F323&lt;&gt;""),F323, IF(AND($C322=$C324, F324&lt;&gt;""), F324,"")))</f>
        <v/>
      </c>
      <c r="G322" s="85" t="str">
        <f>IF(TMInput!F322&lt;&gt;"",TMInput!F322,IF(AND($C322=$C323, G323&lt;&gt;""),G323, IF(AND($C322=$C324, G324&lt;&gt;""), G324,"")))</f>
        <v/>
      </c>
      <c r="H322" s="87" t="str">
        <f>TMInput!G322</f>
        <v/>
      </c>
      <c r="I322" s="87" t="str">
        <f>TMInput!H322</f>
        <v/>
      </c>
      <c r="J322" s="90" t="str">
        <f>IF(TMInput!$A322="",J321,TMInput!I322)</f>
        <v/>
      </c>
      <c r="K322" s="85" t="str">
        <f>IF(TMInput!J322&lt;&gt;"",TMInput!J322,IF(AND($C322=$C323, K323&lt;&gt;""),K323, IF(AND($C322=$C324, K324&lt;&gt;""), K324,"")))</f>
        <v/>
      </c>
      <c r="L322" s="85" t="str">
        <f>IF(TMInput!K322&lt;&gt;"",TMInput!K322,IF(AND($C322=$C323, L323&lt;&gt;""),L323, IF(AND($C322=$C324, L324&lt;&gt;""), L324,"")))</f>
        <v/>
      </c>
      <c r="M322" s="90" t="str">
        <f>IF(TMInput!L322&lt;&gt;"",TMInput!L322,IF(AND($C322=$C323, M323&lt;&gt;""),M323, IF(AND($C322=$C324, M324&lt;&gt;""), M324,"")))</f>
        <v/>
      </c>
      <c r="N322" s="90" t="str">
        <f>IF(TMInput!M322&lt;&gt;"",TMInput!M322,IF(AND($C322=$C323, N323&lt;&gt;""),N323, IF(AND($C322=$C324, N324&lt;&gt;""), N324,"")))</f>
        <v/>
      </c>
      <c r="O322" s="90" t="str">
        <f>IF(TMInput!N322&lt;&gt;"",TMInput!N322,IF(AND($C322=$C323, O323&lt;&gt;""),O323, IF(AND($C322=$C324, O324&lt;&gt;""), O324,"")))</f>
        <v/>
      </c>
      <c r="P322" s="85" t="str">
        <f>IF(TMInput!O322&lt;&gt;"",TMInput!O322,IF(AND($C322=$C323, P323&lt;&gt;""),P323, IF(AND($C322=$C324, P324&lt;&gt;""), P324,"")))</f>
        <v/>
      </c>
      <c r="Q322" s="90" t="str">
        <f>IF(TMInput!P322&lt;&gt;"",TMInput!P322,IF(AND($C322=$C323, Q323&lt;&gt;""),Q323, IF(AND($C322=$C324, Q324&lt;&gt;""), Q324,"")))</f>
        <v/>
      </c>
      <c r="R322" s="90" t="str">
        <f>IF(TMInput!Q322&lt;&gt;"", TMInput!Q322, IF(AND(OR($C322&amp;$H322=$C323&amp;$H323, $C322&amp;$I322=$C323&amp;$I323), R323&lt;&gt;""), R323, IF(AND(OR($C322&amp;$H322=$C324&amp;$H324, $C322&amp;$I322=$C324&amp;$I324), R324&lt;&gt;""), R324, IF(AND(OR($C322&amp;$H322=$C325&amp;$H325, $C322&amp;$I322=$C325&amp;$I325), R325&lt;&gt;""), R325, IF(AND(OR($C322&amp;$H322=$C326&amp;$H326, $C322&amp;$I322=$C326&amp;$I326), R326&lt;&gt;""), R326, "")))))</f>
        <v>BT-195(BT-193)-Tender</v>
      </c>
      <c r="S322" s="90" t="str">
        <f>IF(TMInput!R322&lt;&gt;"", TMInput!R322, IF(AND(OR($C322&amp;$H322=$C323&amp;$H323, $C322&amp;$I322=$C323&amp;$I323), S323&lt;&gt;""), S323, IF(AND(OR($C322&amp;$H322=$C324&amp;$H324, $C322&amp;$I322=$C324&amp;$I324), S324&lt;&gt;""), S324, IF(AND(OR($C322&amp;$H322=$C325&amp;$H325, $C322&amp;$I322=$C325&amp;$I325), S325&lt;&gt;""), S325, IF(AND(OR($C322&amp;$H322=$C326&amp;$H326, $C322&amp;$I322=$C326&amp;$I326), S326&lt;&gt;""), S326, "")))))</f>
        <v>The field BT-195(BT-193)-Tender, Unpublished Identifier, specifies information to generate the URI of the masked property</v>
      </c>
      <c r="T322" s="90" t="str">
        <f>IF(TMInput!S322&lt;&gt;"", TMInput!S322, IF(AND(OR($C322&amp;$H322=$C323&amp;$H323, $C322&amp;$I322=$C323&amp;$I323), T323&lt;&gt;""), T323, IF(AND(OR($C322&amp;$H322=$C324&amp;$H324, $C322&amp;$I322=$C324&amp;$I324), T324&lt;&gt;""), T324, IF(AND(OR($C322&amp;$H322=$C325&amp;$H325, $C322&amp;$I322=$C325&amp;$I325), T325&lt;&gt;""), T325, IF(AND(OR($C322&amp;$H322=$C326&amp;$H326, $C322&amp;$I322=$C326&amp;$I326), T326&lt;&gt;""), T326, "")))))</f>
        <v>efbc:FieldIdentifierCode/text() = 'win-ten-var'</v>
      </c>
      <c r="U322" s="92" t="str">
        <f>IF(TMInput!T322&lt;&gt;"", TMInput!T322, IF(AND($C322=$C323, U323&lt;&gt;""), U323, IF(AND($C322=$C324, U324&lt;&gt;""), U324, IF(AND($C322=$C325, U325&lt;&gt;""), U325, IF(AND($C322=$C326, U326&lt;&gt;""), U326, "")))))</f>
        <v>http://data.europa.eu/a4g/ontology#isVariant</v>
      </c>
      <c r="V322" s="90" t="str">
        <f>IF(TMInput!U322&lt;&gt;"", TMInput!U322, IF(AND($C322=$C323, V323&lt;&gt;""), V323, IF(AND($C322=$C324, V324&lt;&gt;""), V324, IF(AND($C322=$C325, V325&lt;&gt;""), V325, IF(AND($C322=$C326, V326&lt;&gt;""), V326, "")))))</f>
        <v>BT-197(BT-193)-Tender</v>
      </c>
      <c r="W322" s="90" t="str">
        <f>IF(TMInput!V322&lt;&gt;"", TMInput!V322, IF(AND($C322=$C323, W323&lt;&gt;""), W323, IF(AND($C322=$C324, W324&lt;&gt;""), W324, IF(AND($C322=$C325, W325&lt;&gt;""), W325, IF(AND($C322=$C326, W326&lt;&gt;""), W326, "")))))</f>
        <v>In BT-197(BT-193)-Tender, Unpublished Justification Code, we link to the at-voc:non-publication-justification controlled list</v>
      </c>
      <c r="X322" s="90" t="str">
        <f>IF(TMInput!W322&lt;&gt;"", TMInput!W322, IF(AND($C322=$C323, X323&lt;&gt;""), X323, IF(AND($C322=$C324, X324&lt;&gt;""), X324, IF(AND($C322=$C325, X325&lt;&gt;""), X325, IF(AND($C322=$C326, X326&lt;&gt;""), X326, "")))))</f>
        <v>BT-198(BT-193)-Tender</v>
      </c>
      <c r="Y322" s="90" t="str">
        <f>IF(TMInput!X322&lt;&gt;"", TMInput!X322, IF(AND($C322=$C323, Y323&lt;&gt;""), Y323, IF(AND($C322=$C324, Y324&lt;&gt;""), Y324, IF(AND($C322=$C325, Y325&lt;&gt;""), Y325, IF(AND($C322=$C326, Y326&lt;&gt;""), Y326, "")))))</f>
        <v>Unpublished Accessibility Date (Unpublished Access Date below SDK 1.6)</v>
      </c>
      <c r="Z322" s="90" t="str">
        <f>IF(TMInput!Y322&lt;&gt;"", TMInput!Y322, IF(AND($C322=$C323, Z323&lt;&gt;""), Z323, IF(AND($C322=$C324, Z324&lt;&gt;""), Z324, IF(AND($C322=$C325, Z325&lt;&gt;""), Z325, IF(AND($C322=$C326, Z326&lt;&gt;""), Z326, "")))))</f>
        <v>tedm:MG-langString-hasConfidentialityJustification--NonPublishedInformation-ND-WinningTenderVariantUnpublish</v>
      </c>
      <c r="AA322" s="90" t="str">
        <f>IF(TMInput!Z322&lt;&gt;"", TMInput!Z322, IF(AND($C322=$C323, AA323&lt;&gt;""), AA323, IF(AND($C322=$C324, AA324&lt;&gt;""), AA324, IF(AND($C322=$C325, AA325&lt;&gt;""), AA325, IF(AND($C322=$C326, AA326&lt;&gt;""), AA326, "")))))</f>
        <v/>
      </c>
      <c r="AB322" s="90" t="str">
        <f>IF(TMInput!AA322&lt;&gt;"", TMInput!AA322, IF(AND($C322=$C323, AB323&lt;&gt;""), AB323, IF(AND($C322=$C324, AB324&lt;&gt;""), AB324, IF(AND($C322=$C325, AB325&lt;&gt;""), AB325, IF(AND($C322=$C326, AB326&lt;&gt;""), AB326, "")))))</f>
        <v>BT-196(BT-193)-Tender</v>
      </c>
      <c r="AC322" s="90" t="str">
        <f>IF(TMInput!AB322&lt;&gt;"", TMInput!AB322, IF(AND($C322=$C323, AC323&lt;&gt;""), AC323, IF(AND($C322=$C324, AC324&lt;&gt;""), AC324, IF(AND($C322=$C325, AC325&lt;&gt;""), AC325, IF(AND($C322=$C326, AC326&lt;&gt;""), AC326, "")))))</f>
        <v>Unpublished Justification Description of MG-NonPublishedInformation under ND-WinningTenderVariantUnpublish</v>
      </c>
      <c r="AD322" s="90" t="str">
        <f>IF(TMInput!AC322&lt;&gt;"", TMInput!AC322, IF(AND($C322=$C323, AD323&lt;&gt;""), AD323, IF(AND($C322=$C324, AD324&lt;&gt;""), AD324, IF(AND($C322=$C325, AD325&lt;&gt;""), AD325, IF(AND($C322=$C326, AD326&lt;&gt;""), AD326, "")))))</f>
        <v>BT-196(BT-193)-Tender-Language</v>
      </c>
      <c r="AE322" s="90" t="str">
        <f>IF(TMInput!AD322&lt;&gt;"", TMInput!AD322, IF(AND($C322=$C323, AE323&lt;&gt;""), AE323, IF(AND($C322=$C324, AE324&lt;&gt;""), AE324, IF(AND($C322=$C325, AE325&lt;&gt;""), AE325, IF(AND($C322=$C326, AE326&lt;&gt;""), AE326, "")))))</f>
        <v>Language of Unpublished Justification Description of MG-NonPublishedInformation under ND-WinningTenderVariantUnpublish</v>
      </c>
    </row>
    <row r="323">
      <c r="A323" s="85" t="b">
        <f t="shared" si="1"/>
        <v>0</v>
      </c>
      <c r="B323" s="90" t="str">
        <f>IF(AND(TMInput!A323="",$C323&lt;&gt;""),B322,TMInput!A323)</f>
        <v>ND-WinningTenderVariantUnpublish.rml.ttl</v>
      </c>
      <c r="C323" s="90" t="str">
        <f>TMInput!B323</f>
        <v>tedm:MG-NonPublishedInformation-ND-WinningTenderVariantUnpublish</v>
      </c>
      <c r="D323" s="85" t="str">
        <f>IF(TMInput!C323&lt;&gt;"", TMInput!C323, IF(AND($C323=$C324, D324&lt;&gt;""), D324, IF(AND($C323=$C325, D325&lt;&gt;""), D325, IF(AND($C323=$C326, D326&lt;&gt;""), D326, IF(AND($C323=$C327, D327&lt;&gt;""), D327, "")))))</f>
        <v/>
      </c>
      <c r="E323" s="90" t="str">
        <f>IF(TMInput!D323&lt;&gt;"",TMInput!D323,IF(AND($C323=$C324, E324&lt;&gt;""),E324, IF(AND($C323=$C325, E325&lt;&gt;""), E325,"")))</f>
        <v/>
      </c>
      <c r="F323" s="90" t="str">
        <f>IF(TMInput!E323&lt;&gt;"",TMInput!E323,IF(AND($C323=$C324, F324&lt;&gt;""),F324, IF(AND($C323=$C325, F325&lt;&gt;""), F325,"")))</f>
        <v/>
      </c>
      <c r="G323" s="85" t="str">
        <f>IF(TMInput!F323&lt;&gt;"",TMInput!F323,IF(AND($C323=$C324, G324&lt;&gt;""),G324, IF(AND($C323=$C325, G325&lt;&gt;""), G325,"")))</f>
        <v/>
      </c>
      <c r="H323" s="87" t="str">
        <f>TMInput!G323</f>
        <v/>
      </c>
      <c r="I323" s="87" t="str">
        <f>TMInput!H323</f>
        <v/>
      </c>
      <c r="J323" s="90" t="str">
        <f>IF(TMInput!$A323="",J322,TMInput!I323)</f>
        <v/>
      </c>
      <c r="K323" s="85" t="str">
        <f>IF(TMInput!J323&lt;&gt;"",TMInput!J323,IF(AND($C323=$C324, K324&lt;&gt;""),K324, IF(AND($C323=$C325, K325&lt;&gt;""), K325,"")))</f>
        <v/>
      </c>
      <c r="L323" s="85" t="str">
        <f>IF(TMInput!K323&lt;&gt;"",TMInput!K323,IF(AND($C323=$C324, L324&lt;&gt;""),L324, IF(AND($C323=$C325, L325&lt;&gt;""), L325,"")))</f>
        <v/>
      </c>
      <c r="M323" s="90" t="str">
        <f>IF(TMInput!L323&lt;&gt;"",TMInput!L323,IF(AND($C323=$C324, M324&lt;&gt;""),M324, IF(AND($C323=$C325, M325&lt;&gt;""), M325,"")))</f>
        <v/>
      </c>
      <c r="N323" s="90" t="str">
        <f>IF(TMInput!M323&lt;&gt;"",TMInput!M323,IF(AND($C323=$C324, N324&lt;&gt;""),N324, IF(AND($C323=$C325, N325&lt;&gt;""), N325,"")))</f>
        <v/>
      </c>
      <c r="O323" s="90" t="str">
        <f>IF(TMInput!N323&lt;&gt;"",TMInput!N323,IF(AND($C323=$C324, O324&lt;&gt;""),O324, IF(AND($C323=$C325, O325&lt;&gt;""), O325,"")))</f>
        <v/>
      </c>
      <c r="P323" s="85" t="str">
        <f>IF(TMInput!O323&lt;&gt;"",TMInput!O323,IF(AND($C323=$C324, P324&lt;&gt;""),P324, IF(AND($C323=$C325, P325&lt;&gt;""), P325,"")))</f>
        <v/>
      </c>
      <c r="Q323" s="90" t="str">
        <f>IF(TMInput!P323&lt;&gt;"",TMInput!P323,IF(AND($C323=$C324, Q324&lt;&gt;""),Q324, IF(AND($C323=$C325, Q325&lt;&gt;""), Q325,"")))</f>
        <v/>
      </c>
      <c r="R323" s="90" t="str">
        <f>IF(TMInput!Q323&lt;&gt;"", TMInput!Q323, IF(AND(OR($C323&amp;$H323=$C324&amp;$H324, $C323&amp;$I323=$C324&amp;$I324), R324&lt;&gt;""), R324, IF(AND(OR($C323&amp;$H323=$C325&amp;$H325, $C323&amp;$I323=$C325&amp;$I325), R325&lt;&gt;""), R325, IF(AND(OR($C323&amp;$H323=$C326&amp;$H326, $C323&amp;$I323=$C326&amp;$I326), R326&lt;&gt;""), R326, IF(AND(OR($C323&amp;$H323=$C327&amp;$H327, $C323&amp;$I323=$C327&amp;$I327), R327&lt;&gt;""), R327, "")))))</f>
        <v/>
      </c>
      <c r="S323" s="90" t="str">
        <f>IF(TMInput!R323&lt;&gt;"", TMInput!R323, IF(AND(OR($C323&amp;$H323=$C324&amp;$H324, $C323&amp;$I323=$C324&amp;$I324), S324&lt;&gt;""), S324, IF(AND(OR($C323&amp;$H323=$C325&amp;$H325, $C323&amp;$I323=$C325&amp;$I325), S325&lt;&gt;""), S325, IF(AND(OR($C323&amp;$H323=$C326&amp;$H326, $C323&amp;$I323=$C326&amp;$I326), S326&lt;&gt;""), S326, IF(AND(OR($C323&amp;$H323=$C327&amp;$H327, $C323&amp;$I323=$C327&amp;$I327), S327&lt;&gt;""), S327, "")))))</f>
        <v/>
      </c>
      <c r="T323" s="90" t="str">
        <f>IF(TMInput!S323&lt;&gt;"", TMInput!S323, IF(AND(OR($C323&amp;$H323=$C324&amp;$H324, $C323&amp;$I323=$C324&amp;$I324), T324&lt;&gt;""), T324, IF(AND(OR($C323&amp;$H323=$C325&amp;$H325, $C323&amp;$I323=$C325&amp;$I325), T325&lt;&gt;""), T325, IF(AND(OR($C323&amp;$H323=$C326&amp;$H326, $C323&amp;$I323=$C326&amp;$I326), T326&lt;&gt;""), T326, IF(AND(OR($C323&amp;$H323=$C327&amp;$H327, $C323&amp;$I323=$C327&amp;$I327), T327&lt;&gt;""), T327, "")))))</f>
        <v/>
      </c>
      <c r="U323" s="90" t="str">
        <f>IF(TMInput!T323&lt;&gt;"", TMInput!T323, IF(AND($C323=$C324, U324&lt;&gt;""), U324, IF(AND($C323=$C325, U325&lt;&gt;""), U325, IF(AND($C323=$C326, U326&lt;&gt;""), U326, IF(AND($C323=$C327, U327&lt;&gt;""), U327, "")))))</f>
        <v/>
      </c>
      <c r="V323" s="90" t="str">
        <f>IF(TMInput!U323&lt;&gt;"", TMInput!U323, IF(AND($C323=$C324, V324&lt;&gt;""), V324, IF(AND($C323=$C325, V325&lt;&gt;""), V325, IF(AND($C323=$C326, V326&lt;&gt;""), V326, IF(AND($C323=$C327, V327&lt;&gt;""), V327, "")))))</f>
        <v>BT-197(BT-193)-Tender</v>
      </c>
      <c r="W323" s="90" t="str">
        <f>IF(TMInput!V323&lt;&gt;"", TMInput!V323, IF(AND($C323=$C324, W324&lt;&gt;""), W324, IF(AND($C323=$C325, W325&lt;&gt;""), W325, IF(AND($C323=$C326, W326&lt;&gt;""), W326, IF(AND($C323=$C327, W327&lt;&gt;""), W327, "")))))</f>
        <v>In BT-197(BT-193)-Tender, Unpublished Justification Code, we link to the at-voc:non-publication-justification controlled list</v>
      </c>
      <c r="X323" s="90" t="str">
        <f>IF(TMInput!W323&lt;&gt;"", TMInput!W323, IF(AND($C323=$C324, X324&lt;&gt;""), X324, IF(AND($C323=$C325, X325&lt;&gt;""), X325, IF(AND($C323=$C326, X326&lt;&gt;""), X326, IF(AND($C323=$C327, X327&lt;&gt;""), X327, "")))))</f>
        <v>BT-198(BT-193)-Tender</v>
      </c>
      <c r="Y323" s="90" t="str">
        <f>IF(TMInput!X323&lt;&gt;"", TMInput!X323, IF(AND($C323=$C324, Y324&lt;&gt;""), Y324, IF(AND($C323=$C325, Y325&lt;&gt;""), Y325, IF(AND($C323=$C326, Y326&lt;&gt;""), Y326, IF(AND($C323=$C327, Y327&lt;&gt;""), Y327, "")))))</f>
        <v>Unpublished Accessibility Date (Unpublished Access Date below SDK 1.6)</v>
      </c>
      <c r="Z323" s="90" t="str">
        <f>IF(TMInput!Y323&lt;&gt;"", TMInput!Y323, IF(AND($C323=$C324, Z324&lt;&gt;""), Z324, IF(AND($C323=$C325, Z325&lt;&gt;""), Z325, IF(AND($C323=$C326, Z326&lt;&gt;""), Z326, IF(AND($C323=$C327, Z327&lt;&gt;""), Z327, "")))))</f>
        <v>tedm:MG-langString-hasConfidentialityJustification--NonPublishedInformation-ND-WinningTenderVariantUnpublish</v>
      </c>
      <c r="AA323" s="90" t="str">
        <f>IF(TMInput!Z323&lt;&gt;"", TMInput!Z323, IF(AND($C323=$C324, AA324&lt;&gt;""), AA324, IF(AND($C323=$C325, AA325&lt;&gt;""), AA325, IF(AND($C323=$C326, AA326&lt;&gt;""), AA326, IF(AND($C323=$C327, AA327&lt;&gt;""), AA327, "")))))</f>
        <v/>
      </c>
      <c r="AB323" s="90" t="str">
        <f>IF(TMInput!AA323&lt;&gt;"", TMInput!AA323, IF(AND($C323=$C324, AB324&lt;&gt;""), AB324, IF(AND($C323=$C325, AB325&lt;&gt;""), AB325, IF(AND($C323=$C326, AB326&lt;&gt;""), AB326, IF(AND($C323=$C327, AB327&lt;&gt;""), AB327, "")))))</f>
        <v>BT-196(BT-193)-Tender</v>
      </c>
      <c r="AC323" s="90" t="str">
        <f>IF(TMInput!AB323&lt;&gt;"", TMInput!AB323, IF(AND($C323=$C324, AC324&lt;&gt;""), AC324, IF(AND($C323=$C325, AC325&lt;&gt;""), AC325, IF(AND($C323=$C326, AC326&lt;&gt;""), AC326, IF(AND($C323=$C327, AC327&lt;&gt;""), AC327, "")))))</f>
        <v>Unpublished Justification Description of MG-NonPublishedInformation under ND-WinningTenderVariantUnpublish</v>
      </c>
      <c r="AD323" s="90" t="str">
        <f>IF(TMInput!AC323&lt;&gt;"", TMInput!AC323, IF(AND($C323=$C324, AD324&lt;&gt;""), AD324, IF(AND($C323=$C325, AD325&lt;&gt;""), AD325, IF(AND($C323=$C326, AD326&lt;&gt;""), AD326, IF(AND($C323=$C327, AD327&lt;&gt;""), AD327, "")))))</f>
        <v>BT-196(BT-193)-Tender-Language</v>
      </c>
      <c r="AE323" s="90" t="str">
        <f>IF(TMInput!AD323&lt;&gt;"", TMInput!AD323, IF(AND($C323=$C324, AE324&lt;&gt;""), AE324, IF(AND($C323=$C325, AE325&lt;&gt;""), AE325, IF(AND($C323=$C326, AE326&lt;&gt;""), AE326, IF(AND($C323=$C327, AE327&lt;&gt;""), AE327, "")))))</f>
        <v>Language of Unpublished Justification Description of MG-NonPublishedInformation under ND-WinningTenderVariantUnpublish</v>
      </c>
    </row>
    <row r="324">
      <c r="A324" s="85" t="b">
        <f t="shared" si="1"/>
        <v>0</v>
      </c>
      <c r="B324" s="90" t="str">
        <f>IF(AND(TMInput!A324="",$C324&lt;&gt;""),B323,TMInput!A324)</f>
        <v>ND-WinningTenderVariantUnpublish.rml.ttl</v>
      </c>
      <c r="C324" s="90" t="str">
        <f>TMInput!B324</f>
        <v>tedm:MG-NonPublishedInformation-ND-WinningTenderVariantUnpublish</v>
      </c>
      <c r="D324" s="85" t="str">
        <f>IF(TMInput!C324&lt;&gt;"", TMInput!C324, IF(AND($C324=$C325, D325&lt;&gt;""), D325, IF(AND($C324=$C326, D326&lt;&gt;""), D326, IF(AND($C324=$C327, D327&lt;&gt;""), D327, IF(AND($C324=$C328, D328&lt;&gt;""), D328, "")))))</f>
        <v/>
      </c>
      <c r="E324" s="90" t="str">
        <f>IF(TMInput!D324&lt;&gt;"",TMInput!D324,IF(AND($C324=$C325, E325&lt;&gt;""),E325, IF(AND($C324=$C326, E326&lt;&gt;""), E326,"")))</f>
        <v/>
      </c>
      <c r="F324" s="90" t="str">
        <f>IF(TMInput!E324&lt;&gt;"",TMInput!E324,IF(AND($C324=$C325, F325&lt;&gt;""),F325, IF(AND($C324=$C326, F326&lt;&gt;""), F326,"")))</f>
        <v/>
      </c>
      <c r="G324" s="85" t="str">
        <f>IF(TMInput!F324&lt;&gt;"",TMInput!F324,IF(AND($C324=$C325, G325&lt;&gt;""),G325, IF(AND($C324=$C326, G326&lt;&gt;""), G326,"")))</f>
        <v/>
      </c>
      <c r="H324" s="87" t="str">
        <f>TMInput!G324</f>
        <v/>
      </c>
      <c r="I324" s="87" t="str">
        <f>TMInput!H324</f>
        <v/>
      </c>
      <c r="J324" s="90" t="str">
        <f>IF(TMInput!$A324="",J323,TMInput!I324)</f>
        <v/>
      </c>
      <c r="K324" s="85" t="str">
        <f>IF(TMInput!J324&lt;&gt;"",TMInput!J324,IF(AND($C324=$C325, K325&lt;&gt;""),K325, IF(AND($C324=$C326, K326&lt;&gt;""), K326,"")))</f>
        <v/>
      </c>
      <c r="L324" s="85" t="str">
        <f>IF(TMInput!K324&lt;&gt;"",TMInput!K324,IF(AND($C324=$C325, L325&lt;&gt;""),L325, IF(AND($C324=$C326, L326&lt;&gt;""), L326,"")))</f>
        <v/>
      </c>
      <c r="M324" s="90" t="str">
        <f>IF(TMInput!L324&lt;&gt;"",TMInput!L324,IF(AND($C324=$C325, M325&lt;&gt;""),M325, IF(AND($C324=$C326, M326&lt;&gt;""), M326,"")))</f>
        <v/>
      </c>
      <c r="N324" s="90" t="str">
        <f>IF(TMInput!M324&lt;&gt;"",TMInput!M324,IF(AND($C324=$C325, N325&lt;&gt;""),N325, IF(AND($C324=$C326, N326&lt;&gt;""), N326,"")))</f>
        <v/>
      </c>
      <c r="O324" s="90" t="str">
        <f>IF(TMInput!N324&lt;&gt;"",TMInput!N324,IF(AND($C324=$C325, O325&lt;&gt;""),O325, IF(AND($C324=$C326, O326&lt;&gt;""), O326,"")))</f>
        <v/>
      </c>
      <c r="P324" s="85" t="str">
        <f>IF(TMInput!O324&lt;&gt;"",TMInput!O324,IF(AND($C324=$C325, P325&lt;&gt;""),P325, IF(AND($C324=$C326, P326&lt;&gt;""), P326,"")))</f>
        <v/>
      </c>
      <c r="Q324" s="90" t="str">
        <f>IF(TMInput!P324&lt;&gt;"",TMInput!P324,IF(AND($C324=$C325, Q325&lt;&gt;""),Q325, IF(AND($C324=$C326, Q326&lt;&gt;""), Q326,"")))</f>
        <v/>
      </c>
      <c r="R324" s="90" t="str">
        <f>IF(TMInput!Q324&lt;&gt;"", TMInput!Q324, IF(AND(OR($C324&amp;$H324=$C325&amp;$H325, $C324&amp;$I324=$C325&amp;$I325), R325&lt;&gt;""), R325, IF(AND(OR($C324&amp;$H324=$C326&amp;$H326, $C324&amp;$I324=$C326&amp;$I326), R326&lt;&gt;""), R326, IF(AND(OR($C324&amp;$H324=$C327&amp;$H327, $C324&amp;$I324=$C327&amp;$I327), R327&lt;&gt;""), R327, IF(AND(OR($C324&amp;$H324=$C328&amp;$H328, $C324&amp;$I324=$C328&amp;$I328), R328&lt;&gt;""), R328, "")))))</f>
        <v/>
      </c>
      <c r="S324" s="90" t="str">
        <f>IF(TMInput!R324&lt;&gt;"", TMInput!R324, IF(AND(OR($C324&amp;$H324=$C325&amp;$H325, $C324&amp;$I324=$C325&amp;$I325), S325&lt;&gt;""), S325, IF(AND(OR($C324&amp;$H324=$C326&amp;$H326, $C324&amp;$I324=$C326&amp;$I326), S326&lt;&gt;""), S326, IF(AND(OR($C324&amp;$H324=$C327&amp;$H327, $C324&amp;$I324=$C327&amp;$I327), S327&lt;&gt;""), S327, IF(AND(OR($C324&amp;$H324=$C328&amp;$H328, $C324&amp;$I324=$C328&amp;$I328), S328&lt;&gt;""), S328, "")))))</f>
        <v/>
      </c>
      <c r="T324" s="90" t="str">
        <f>IF(TMInput!S324&lt;&gt;"", TMInput!S324, IF(AND(OR($C324&amp;$H324=$C325&amp;$H325, $C324&amp;$I324=$C325&amp;$I325), T325&lt;&gt;""), T325, IF(AND(OR($C324&amp;$H324=$C326&amp;$H326, $C324&amp;$I324=$C326&amp;$I326), T326&lt;&gt;""), T326, IF(AND(OR($C324&amp;$H324=$C327&amp;$H327, $C324&amp;$I324=$C327&amp;$I327), T327&lt;&gt;""), T327, IF(AND(OR($C324&amp;$H324=$C328&amp;$H328, $C324&amp;$I324=$C328&amp;$I328), T328&lt;&gt;""), T328, "")))))</f>
        <v/>
      </c>
      <c r="U324" s="90" t="str">
        <f>IF(TMInput!T324&lt;&gt;"", TMInput!T324, IF(AND($C324=$C325, U325&lt;&gt;""), U325, IF(AND($C324=$C326, U326&lt;&gt;""), U326, IF(AND($C324=$C327, U327&lt;&gt;""), U327, IF(AND($C324=$C328, U328&lt;&gt;""), U328, "")))))</f>
        <v/>
      </c>
      <c r="V324" s="90" t="str">
        <f>IF(TMInput!U324&lt;&gt;"", TMInput!U324, IF(AND($C324=$C325, V325&lt;&gt;""), V325, IF(AND($C324=$C326, V326&lt;&gt;""), V326, IF(AND($C324=$C327, V327&lt;&gt;""), V327, IF(AND($C324=$C328, V328&lt;&gt;""), V328, "")))))</f>
        <v>BT-197(BT-193)-Tender</v>
      </c>
      <c r="W324" s="90" t="str">
        <f>IF(TMInput!V324&lt;&gt;"", TMInput!V324, IF(AND($C324=$C325, W325&lt;&gt;""), W325, IF(AND($C324=$C326, W326&lt;&gt;""), W326, IF(AND($C324=$C327, W327&lt;&gt;""), W327, IF(AND($C324=$C328, W328&lt;&gt;""), W328, "")))))</f>
        <v>In BT-197(BT-193)-Tender, Unpublished Justification Code, we link to the at-voc:non-publication-justification controlled list</v>
      </c>
      <c r="X324" s="90" t="str">
        <f>IF(TMInput!W324&lt;&gt;"", TMInput!W324, IF(AND($C324=$C325, X325&lt;&gt;""), X325, IF(AND($C324=$C326, X326&lt;&gt;""), X326, IF(AND($C324=$C327, X327&lt;&gt;""), X327, IF(AND($C324=$C328, X328&lt;&gt;""), X328, "")))))</f>
        <v>BT-198(BT-193)-Tender</v>
      </c>
      <c r="Y324" s="90" t="str">
        <f>IF(TMInput!X324&lt;&gt;"", TMInput!X324, IF(AND($C324=$C325, Y325&lt;&gt;""), Y325, IF(AND($C324=$C326, Y326&lt;&gt;""), Y326, IF(AND($C324=$C327, Y327&lt;&gt;""), Y327, IF(AND($C324=$C328, Y328&lt;&gt;""), Y328, "")))))</f>
        <v>Unpublished Accessibility Date (Unpublished Access Date below SDK 1.6)</v>
      </c>
      <c r="Z324" s="90" t="str">
        <f>IF(TMInput!Y324&lt;&gt;"", TMInput!Y324, IF(AND($C324=$C325, Z325&lt;&gt;""), Z325, IF(AND($C324=$C326, Z326&lt;&gt;""), Z326, IF(AND($C324=$C327, Z327&lt;&gt;""), Z327, IF(AND($C324=$C328, Z328&lt;&gt;""), Z328, "")))))</f>
        <v>tedm:MG-langString-hasConfidentialityJustification--NonPublishedInformation-ND-WinningTenderVariantUnpublish</v>
      </c>
      <c r="AA324" s="90" t="str">
        <f>IF(TMInput!Z324&lt;&gt;"", TMInput!Z324, IF(AND($C324=$C325, AA325&lt;&gt;""), AA325, IF(AND($C324=$C326, AA326&lt;&gt;""), AA326, IF(AND($C324=$C327, AA327&lt;&gt;""), AA327, IF(AND($C324=$C328, AA328&lt;&gt;""), AA328, "")))))</f>
        <v/>
      </c>
      <c r="AB324" s="90" t="str">
        <f>IF(TMInput!AA324&lt;&gt;"", TMInput!AA324, IF(AND($C324=$C325, AB325&lt;&gt;""), AB325, IF(AND($C324=$C326, AB326&lt;&gt;""), AB326, IF(AND($C324=$C327, AB327&lt;&gt;""), AB327, IF(AND($C324=$C328, AB328&lt;&gt;""), AB328, "")))))</f>
        <v/>
      </c>
      <c r="AC324" s="90" t="str">
        <f>IF(TMInput!AB324&lt;&gt;"", TMInput!AB324, IF(AND($C324=$C325, AC325&lt;&gt;""), AC325, IF(AND($C324=$C326, AC326&lt;&gt;""), AC326, IF(AND($C324=$C327, AC327&lt;&gt;""), AC327, IF(AND($C324=$C328, AC328&lt;&gt;""), AC328, "")))))</f>
        <v/>
      </c>
      <c r="AD324" s="90" t="str">
        <f>IF(TMInput!AC324&lt;&gt;"", TMInput!AC324, IF(AND($C324=$C325, AD325&lt;&gt;""), AD325, IF(AND($C324=$C326, AD326&lt;&gt;""), AD326, IF(AND($C324=$C327, AD327&lt;&gt;""), AD327, IF(AND($C324=$C328, AD328&lt;&gt;""), AD328, "")))))</f>
        <v/>
      </c>
      <c r="AE324" s="90" t="str">
        <f>IF(TMInput!AD324&lt;&gt;"", TMInput!AD324, IF(AND($C324=$C325, AE325&lt;&gt;""), AE325, IF(AND($C324=$C326, AE326&lt;&gt;""), AE326, IF(AND($C324=$C327, AE327&lt;&gt;""), AE327, IF(AND($C324=$C328, AE328&lt;&gt;""), AE328, "")))))</f>
        <v/>
      </c>
    </row>
    <row r="325">
      <c r="A325" s="85" t="b">
        <f t="shared" si="1"/>
        <v>0</v>
      </c>
      <c r="B325" s="90" t="str">
        <f>IF(AND(TMInput!A325="",$C325&lt;&gt;""),B324,TMInput!A325)</f>
        <v>ND-WinningTenderVariantUnpublish.rml.ttl</v>
      </c>
      <c r="C325" s="90" t="str">
        <f>TMInput!B325</f>
        <v>tedm:MG-NonPublishedInformation-ND-WinningTenderVariantUnpublish</v>
      </c>
      <c r="D325" s="85" t="str">
        <f>IF(TMInput!C325&lt;&gt;"", TMInput!C325, IF(AND($C325=$C326, D326&lt;&gt;""), D326, IF(AND($C325=$C327, D327&lt;&gt;""), D327, IF(AND($C325=$C328, D328&lt;&gt;""), D328, IF(AND($C325=$C329, D329&lt;&gt;""), D329, "")))))</f>
        <v/>
      </c>
      <c r="E325" s="90" t="str">
        <f>IF(TMInput!D325&lt;&gt;"",TMInput!D325,IF(AND($C325=$C326, E326&lt;&gt;""),E326, IF(AND($C325=$C327, E327&lt;&gt;""), E327,"")))</f>
        <v/>
      </c>
      <c r="F325" s="90" t="str">
        <f>IF(TMInput!E325&lt;&gt;"",TMInput!E325,IF(AND($C325=$C326, F326&lt;&gt;""),F326, IF(AND($C325=$C327, F327&lt;&gt;""), F327,"")))</f>
        <v/>
      </c>
      <c r="G325" s="85" t="str">
        <f>IF(TMInput!F325&lt;&gt;"",TMInput!F325,IF(AND($C325=$C326, G326&lt;&gt;""),G326, IF(AND($C325=$C327, G327&lt;&gt;""), G327,"")))</f>
        <v/>
      </c>
      <c r="H325" s="87" t="str">
        <f>TMInput!G325</f>
        <v/>
      </c>
      <c r="I325" s="87" t="str">
        <f>TMInput!H325</f>
        <v>1.5</v>
      </c>
      <c r="J325" s="90" t="str">
        <f>IF(TMInput!$A325="",J324,TMInput!I325)</f>
        <v/>
      </c>
      <c r="K325" s="85" t="str">
        <f>IF(TMInput!J325&lt;&gt;"",TMInput!J325,IF(AND($C325=$C326, K326&lt;&gt;""),K326, IF(AND($C325=$C327, K327&lt;&gt;""), K327,"")))</f>
        <v/>
      </c>
      <c r="L325" s="85" t="str">
        <f>IF(TMInput!K325&lt;&gt;"",TMInput!K325,IF(AND($C325=$C326, L326&lt;&gt;""),L326, IF(AND($C325=$C327, L327&lt;&gt;""), L327,"")))</f>
        <v/>
      </c>
      <c r="M325" s="90" t="str">
        <f>IF(TMInput!L325&lt;&gt;"",TMInput!L325,IF(AND($C325=$C326, M326&lt;&gt;""),M326, IF(AND($C325=$C327, M327&lt;&gt;""), M327,"")))</f>
        <v/>
      </c>
      <c r="N325" s="90" t="str">
        <f>IF(TMInput!M325&lt;&gt;"",TMInput!M325,IF(AND($C325=$C326, N326&lt;&gt;""),N326, IF(AND($C325=$C327, N327&lt;&gt;""), N327,"")))</f>
        <v/>
      </c>
      <c r="O325" s="90" t="str">
        <f>IF(TMInput!N325&lt;&gt;"",TMInput!N325,IF(AND($C325=$C326, O326&lt;&gt;""),O326, IF(AND($C325=$C327, O327&lt;&gt;""), O327,"")))</f>
        <v/>
      </c>
      <c r="P325" s="85" t="str">
        <f>IF(TMInput!O325&lt;&gt;"",TMInput!O325,IF(AND($C325=$C326, P326&lt;&gt;""),P326, IF(AND($C325=$C327, P327&lt;&gt;""), P327,"")))</f>
        <v/>
      </c>
      <c r="Q325" s="90" t="str">
        <f>IF(TMInput!P325&lt;&gt;"",TMInput!P325,IF(AND($C325=$C326, Q326&lt;&gt;""),Q326, IF(AND($C325=$C327, Q327&lt;&gt;""), Q327,"")))</f>
        <v/>
      </c>
      <c r="R325" s="90" t="str">
        <f>IF(TMInput!Q325&lt;&gt;"", TMInput!Q325, IF(AND(OR($C325&amp;$H325=$C326&amp;$H326, $C325&amp;$I325=$C326&amp;$I326), R326&lt;&gt;""), R326, IF(AND(OR($C325&amp;$H325=$C327&amp;$H327, $C325&amp;$I325=$C327&amp;$I327), R327&lt;&gt;""), R327, IF(AND(OR($C325&amp;$H325=$C328&amp;$H328, $C325&amp;$I325=$C328&amp;$I328), R328&lt;&gt;""), R328, IF(AND(OR($C325&amp;$H325=$C329&amp;$H329, $C325&amp;$I325=$C329&amp;$I329), R329&lt;&gt;""), R329, "")))))</f>
        <v/>
      </c>
      <c r="S325" s="90" t="str">
        <f>IF(TMInput!R325&lt;&gt;"", TMInput!R325, IF(AND(OR($C325&amp;$H325=$C326&amp;$H326, $C325&amp;$I325=$C326&amp;$I326), S326&lt;&gt;""), S326, IF(AND(OR($C325&amp;$H325=$C327&amp;$H327, $C325&amp;$I325=$C327&amp;$I327), S327&lt;&gt;""), S327, IF(AND(OR($C325&amp;$H325=$C328&amp;$H328, $C325&amp;$I325=$C328&amp;$I328), S328&lt;&gt;""), S328, IF(AND(OR($C325&amp;$H325=$C329&amp;$H329, $C325&amp;$I325=$C329&amp;$I329), S329&lt;&gt;""), S329, "")))))</f>
        <v/>
      </c>
      <c r="T325" s="90" t="str">
        <f>IF(TMInput!S325&lt;&gt;"", TMInput!S325, IF(AND(OR($C325&amp;$H325=$C326&amp;$H326, $C325&amp;$I325=$C326&amp;$I326), T326&lt;&gt;""), T326, IF(AND(OR($C325&amp;$H325=$C327&amp;$H327, $C325&amp;$I325=$C327&amp;$I327), T327&lt;&gt;""), T327, IF(AND(OR($C325&amp;$H325=$C328&amp;$H328, $C325&amp;$I325=$C328&amp;$I328), T328&lt;&gt;""), T328, IF(AND(OR($C325&amp;$H325=$C329&amp;$H329, $C325&amp;$I325=$C329&amp;$I329), T329&lt;&gt;""), T329, "")))))</f>
        <v/>
      </c>
      <c r="U325" s="90" t="str">
        <f>IF(TMInput!T325&lt;&gt;"", TMInput!T325, IF(AND($C325=$C326, U326&lt;&gt;""), U326, IF(AND($C325=$C327, U327&lt;&gt;""), U327, IF(AND($C325=$C328, U328&lt;&gt;""), U328, IF(AND($C325=$C329, U329&lt;&gt;""), U329, "")))))</f>
        <v/>
      </c>
      <c r="V325" s="90" t="str">
        <f>IF(TMInput!U325&lt;&gt;"", TMInput!U325, IF(AND($C325=$C326, V326&lt;&gt;""), V326, IF(AND($C325=$C327, V327&lt;&gt;""), V327, IF(AND($C325=$C328, V328&lt;&gt;""), V328, IF(AND($C325=$C329, V329&lt;&gt;""), V329, "")))))</f>
        <v/>
      </c>
      <c r="W325" s="90" t="str">
        <f>IF(TMInput!V325&lt;&gt;"", TMInput!V325, IF(AND($C325=$C326, W326&lt;&gt;""), W326, IF(AND($C325=$C327, W327&lt;&gt;""), W327, IF(AND($C325=$C328, W328&lt;&gt;""), W328, IF(AND($C325=$C329, W329&lt;&gt;""), W329, "")))))</f>
        <v/>
      </c>
      <c r="X325" s="90" t="str">
        <f>IF(TMInput!W325&lt;&gt;"", TMInput!W325, IF(AND($C325=$C326, X326&lt;&gt;""), X326, IF(AND($C325=$C327, X327&lt;&gt;""), X327, IF(AND($C325=$C328, X328&lt;&gt;""), X328, IF(AND($C325=$C329, X329&lt;&gt;""), X329, "")))))</f>
        <v>BT-198(BT-193)-Tender</v>
      </c>
      <c r="Y325" s="90" t="str">
        <f>IF(TMInput!X325&lt;&gt;"", TMInput!X325, IF(AND($C325=$C326, Y326&lt;&gt;""), Y326, IF(AND($C325=$C327, Y327&lt;&gt;""), Y327, IF(AND($C325=$C328, Y328&lt;&gt;""), Y328, IF(AND($C325=$C329, Y329&lt;&gt;""), Y329, "")))))</f>
        <v>Unpublished Accessibility Date (Unpublished Access Date below SDK 1.6)</v>
      </c>
      <c r="Z325" s="90" t="str">
        <f>IF(TMInput!Y325&lt;&gt;"", TMInput!Y325, IF(AND($C325=$C326, Z326&lt;&gt;""), Z326, IF(AND($C325=$C327, Z327&lt;&gt;""), Z327, IF(AND($C325=$C328, Z328&lt;&gt;""), Z328, IF(AND($C325=$C329, Z329&lt;&gt;""), Z329, "")))))</f>
        <v>tedm:MG-langString-hasConfidentialityJustification--NonPublishedInformation-ND-WinningTenderVariantUnpublish</v>
      </c>
      <c r="AA325" s="90" t="str">
        <f>IF(TMInput!Z325&lt;&gt;"", TMInput!Z325, IF(AND($C325=$C326, AA326&lt;&gt;""), AA326, IF(AND($C325=$C327, AA327&lt;&gt;""), AA327, IF(AND($C325=$C328, AA328&lt;&gt;""), AA328, IF(AND($C325=$C329, AA329&lt;&gt;""), AA329, "")))))</f>
        <v/>
      </c>
      <c r="AB325" s="90" t="str">
        <f>IF(TMInput!AA325&lt;&gt;"", TMInput!AA325, IF(AND($C325=$C326, AB326&lt;&gt;""), AB326, IF(AND($C325=$C327, AB327&lt;&gt;""), AB327, IF(AND($C325=$C328, AB328&lt;&gt;""), AB328, IF(AND($C325=$C329, AB329&lt;&gt;""), AB329, "")))))</f>
        <v/>
      </c>
      <c r="AC325" s="90" t="str">
        <f>IF(TMInput!AB325&lt;&gt;"", TMInput!AB325, IF(AND($C325=$C326, AC326&lt;&gt;""), AC326, IF(AND($C325=$C327, AC327&lt;&gt;""), AC327, IF(AND($C325=$C328, AC328&lt;&gt;""), AC328, IF(AND($C325=$C329, AC329&lt;&gt;""), AC329, "")))))</f>
        <v/>
      </c>
      <c r="AD325" s="90" t="str">
        <f>IF(TMInput!AC325&lt;&gt;"", TMInput!AC325, IF(AND($C325=$C326, AD326&lt;&gt;""), AD326, IF(AND($C325=$C327, AD327&lt;&gt;""), AD327, IF(AND($C325=$C328, AD328&lt;&gt;""), AD328, IF(AND($C325=$C329, AD329&lt;&gt;""), AD329, "")))))</f>
        <v/>
      </c>
      <c r="AE325" s="90" t="str">
        <f>IF(TMInput!AD325&lt;&gt;"", TMInput!AD325, IF(AND($C325=$C326, AE326&lt;&gt;""), AE326, IF(AND($C325=$C327, AE327&lt;&gt;""), AE327, IF(AND($C325=$C328, AE328&lt;&gt;""), AE328, IF(AND($C325=$C329, AE329&lt;&gt;""), AE329, "")))))</f>
        <v/>
      </c>
    </row>
    <row r="326">
      <c r="A326" s="85" t="b">
        <f t="shared" si="1"/>
        <v>0</v>
      </c>
      <c r="B326" s="90" t="str">
        <f>IF(AND(TMInput!A326="",$C326&lt;&gt;""),B325,TMInput!A326)</f>
        <v>ND-WinningTenderVariantUnpublish.rml.ttl</v>
      </c>
      <c r="C326" s="90" t="str">
        <f>TMInput!B326</f>
        <v>tedm:MG-NonPublishedInformation-ND-WinningTenderVariantUnpublish</v>
      </c>
      <c r="D326" s="85" t="str">
        <f>IF(TMInput!C326&lt;&gt;"", TMInput!C326, IF(AND($C326=$C327, D327&lt;&gt;""), D327, IF(AND($C326=$C328, D328&lt;&gt;""), D328, IF(AND($C326=$C329, D329&lt;&gt;""), D329, IF(AND($C326=$C330, D330&lt;&gt;""), D330, "")))))</f>
        <v/>
      </c>
      <c r="E326" s="90" t="str">
        <f>IF(TMInput!D326&lt;&gt;"",TMInput!D326,IF(AND($C326=$C327, E327&lt;&gt;""),E327, IF(AND($C326=$C328, E328&lt;&gt;""), E328,"")))</f>
        <v/>
      </c>
      <c r="F326" s="90" t="str">
        <f>IF(TMInput!E326&lt;&gt;"",TMInput!E326,IF(AND($C326=$C327, F327&lt;&gt;""),F327, IF(AND($C326=$C328, F328&lt;&gt;""), F328,"")))</f>
        <v/>
      </c>
      <c r="G326" s="85" t="str">
        <f>IF(TMInput!F326&lt;&gt;"",TMInput!F326,IF(AND($C326=$C327, G327&lt;&gt;""),G327, IF(AND($C326=$C328, G328&lt;&gt;""), G328,"")))</f>
        <v/>
      </c>
      <c r="H326" s="87" t="str">
        <f>TMInput!G326</f>
        <v>1.6</v>
      </c>
      <c r="I326" s="87" t="str">
        <f>TMInput!H326</f>
        <v/>
      </c>
      <c r="J326" s="90" t="str">
        <f>IF(TMInput!$A326="",J325,TMInput!I326)</f>
        <v/>
      </c>
      <c r="K326" s="85" t="str">
        <f>IF(TMInput!J326&lt;&gt;"",TMInput!J326,IF(AND($C326=$C327, K327&lt;&gt;""),K327, IF(AND($C326=$C328, K328&lt;&gt;""), K328,"")))</f>
        <v/>
      </c>
      <c r="L326" s="85" t="str">
        <f>IF(TMInput!K326&lt;&gt;"",TMInput!K326,IF(AND($C326=$C327, L327&lt;&gt;""),L327, IF(AND($C326=$C328, L328&lt;&gt;""), L328,"")))</f>
        <v/>
      </c>
      <c r="M326" s="90" t="str">
        <f>IF(TMInput!L326&lt;&gt;"",TMInput!L326,IF(AND($C326=$C327, M327&lt;&gt;""),M327, IF(AND($C326=$C328, M328&lt;&gt;""), M328,"")))</f>
        <v/>
      </c>
      <c r="N326" s="90" t="str">
        <f>IF(TMInput!M326&lt;&gt;"",TMInput!M326,IF(AND($C326=$C327, N327&lt;&gt;""),N327, IF(AND($C326=$C328, N328&lt;&gt;""), N328,"")))</f>
        <v/>
      </c>
      <c r="O326" s="90" t="str">
        <f>IF(TMInput!N326&lt;&gt;"",TMInput!N326,IF(AND($C326=$C327, O327&lt;&gt;""),O327, IF(AND($C326=$C328, O328&lt;&gt;""), O328,"")))</f>
        <v/>
      </c>
      <c r="P326" s="85" t="str">
        <f>IF(TMInput!O326&lt;&gt;"",TMInput!O326,IF(AND($C326=$C327, P327&lt;&gt;""),P327, IF(AND($C326=$C328, P328&lt;&gt;""), P328,"")))</f>
        <v/>
      </c>
      <c r="Q326" s="90" t="str">
        <f>IF(TMInput!P326&lt;&gt;"",TMInput!P326,IF(AND($C326=$C327, Q327&lt;&gt;""),Q327, IF(AND($C326=$C328, Q328&lt;&gt;""), Q328,"")))</f>
        <v/>
      </c>
      <c r="R326" s="90" t="str">
        <f>IF(TMInput!Q326&lt;&gt;"", TMInput!Q326, IF(AND(OR($C326&amp;$H326=$C327&amp;$H327, $C326&amp;$I326=$C327&amp;$I327), R327&lt;&gt;""), R327, IF(AND(OR($C326&amp;$H326=$C328&amp;$H328, $C326&amp;$I326=$C328&amp;$I328), R328&lt;&gt;""), R328, IF(AND(OR($C326&amp;$H326=$C329&amp;$H329, $C326&amp;$I326=$C329&amp;$I329), R329&lt;&gt;""), R329, IF(AND(OR($C326&amp;$H326=$C330&amp;$H330, $C326&amp;$I326=$C330&amp;$I330), R330&lt;&gt;""), R330, "")))))</f>
        <v/>
      </c>
      <c r="S326" s="90" t="str">
        <f>IF(TMInput!R326&lt;&gt;"", TMInput!R326, IF(AND(OR($C326&amp;$H326=$C327&amp;$H327, $C326&amp;$I326=$C327&amp;$I327), S327&lt;&gt;""), S327, IF(AND(OR($C326&amp;$H326=$C328&amp;$H328, $C326&amp;$I326=$C328&amp;$I328), S328&lt;&gt;""), S328, IF(AND(OR($C326&amp;$H326=$C329&amp;$H329, $C326&amp;$I326=$C329&amp;$I329), S329&lt;&gt;""), S329, IF(AND(OR($C326&amp;$H326=$C330&amp;$H330, $C326&amp;$I326=$C330&amp;$I330), S330&lt;&gt;""), S330, "")))))</f>
        <v/>
      </c>
      <c r="T326" s="90" t="str">
        <f>IF(TMInput!S326&lt;&gt;"", TMInput!S326, IF(AND(OR($C326&amp;$H326=$C327&amp;$H327, $C326&amp;$I326=$C327&amp;$I327), T327&lt;&gt;""), T327, IF(AND(OR($C326&amp;$H326=$C328&amp;$H328, $C326&amp;$I326=$C328&amp;$I328), T328&lt;&gt;""), T328, IF(AND(OR($C326&amp;$H326=$C329&amp;$H329, $C326&amp;$I326=$C329&amp;$I329), T329&lt;&gt;""), T329, IF(AND(OR($C326&amp;$H326=$C330&amp;$H330, $C326&amp;$I326=$C330&amp;$I330), T330&lt;&gt;""), T330, "")))))</f>
        <v/>
      </c>
      <c r="U326" s="90" t="str">
        <f>IF(TMInput!T326&lt;&gt;"", TMInput!T326, IF(AND($C326=$C327, U327&lt;&gt;""), U327, IF(AND($C326=$C328, U328&lt;&gt;""), U328, IF(AND($C326=$C329, U329&lt;&gt;""), U329, IF(AND($C326=$C330, U330&lt;&gt;""), U330, "")))))</f>
        <v/>
      </c>
      <c r="V326" s="90" t="str">
        <f>IF(TMInput!U326&lt;&gt;"", TMInput!U326, IF(AND($C326=$C327, V327&lt;&gt;""), V327, IF(AND($C326=$C328, V328&lt;&gt;""), V328, IF(AND($C326=$C329, V329&lt;&gt;""), V329, IF(AND($C326=$C330, V330&lt;&gt;""), V330, "")))))</f>
        <v/>
      </c>
      <c r="W326" s="90" t="str">
        <f>IF(TMInput!V326&lt;&gt;"", TMInput!V326, IF(AND($C326=$C327, W327&lt;&gt;""), W327, IF(AND($C326=$C328, W328&lt;&gt;""), W328, IF(AND($C326=$C329, W329&lt;&gt;""), W329, IF(AND($C326=$C330, W330&lt;&gt;""), W330, "")))))</f>
        <v/>
      </c>
      <c r="X326" s="90" t="str">
        <f>IF(TMInput!W326&lt;&gt;"", TMInput!W326, IF(AND($C326=$C327, X327&lt;&gt;""), X327, IF(AND($C326=$C328, X328&lt;&gt;""), X328, IF(AND($C326=$C329, X329&lt;&gt;""), X329, IF(AND($C326=$C330, X330&lt;&gt;""), X330, "")))))</f>
        <v/>
      </c>
      <c r="Y326" s="90" t="str">
        <f>IF(TMInput!X326&lt;&gt;"", TMInput!X326, IF(AND($C326=$C327, Y327&lt;&gt;""), Y327, IF(AND($C326=$C328, Y328&lt;&gt;""), Y328, IF(AND($C326=$C329, Y329&lt;&gt;""), Y329, IF(AND($C326=$C330, Y330&lt;&gt;""), Y330, "")))))</f>
        <v/>
      </c>
      <c r="Z326" s="90" t="str">
        <f>IF(TMInput!Y326&lt;&gt;"", TMInput!Y326, IF(AND($C326=$C327, Z327&lt;&gt;""), Z327, IF(AND($C326=$C328, Z328&lt;&gt;""), Z328, IF(AND($C326=$C329, Z329&lt;&gt;""), Z329, IF(AND($C326=$C330, Z330&lt;&gt;""), Z330, "")))))</f>
        <v>tedm:MG-langString-hasConfidentialityJustification--NonPublishedInformation-ND-WinningTenderVariantUnpublish</v>
      </c>
      <c r="AA326" s="90" t="str">
        <f>IF(TMInput!Z326&lt;&gt;"", TMInput!Z326, IF(AND($C326=$C327, AA327&lt;&gt;""), AA327, IF(AND($C326=$C328, AA328&lt;&gt;""), AA328, IF(AND($C326=$C329, AA329&lt;&gt;""), AA329, IF(AND($C326=$C330, AA330&lt;&gt;""), AA330, "")))))</f>
        <v/>
      </c>
      <c r="AB326" s="90" t="str">
        <f>IF(TMInput!AA326&lt;&gt;"", TMInput!AA326, IF(AND($C326=$C327, AB327&lt;&gt;""), AB327, IF(AND($C326=$C328, AB328&lt;&gt;""), AB328, IF(AND($C326=$C329, AB329&lt;&gt;""), AB329, IF(AND($C326=$C330, AB330&lt;&gt;""), AB330, "")))))</f>
        <v/>
      </c>
      <c r="AC326" s="90" t="str">
        <f>IF(TMInput!AB326&lt;&gt;"", TMInput!AB326, IF(AND($C326=$C327, AC327&lt;&gt;""), AC327, IF(AND($C326=$C328, AC328&lt;&gt;""), AC328, IF(AND($C326=$C329, AC329&lt;&gt;""), AC329, IF(AND($C326=$C330, AC330&lt;&gt;""), AC330, "")))))</f>
        <v/>
      </c>
      <c r="AD326" s="90" t="str">
        <f>IF(TMInput!AC326&lt;&gt;"", TMInput!AC326, IF(AND($C326=$C327, AD327&lt;&gt;""), AD327, IF(AND($C326=$C328, AD328&lt;&gt;""), AD328, IF(AND($C326=$C329, AD329&lt;&gt;""), AD329, IF(AND($C326=$C330, AD330&lt;&gt;""), AD330, "")))))</f>
        <v/>
      </c>
      <c r="AE326" s="90" t="str">
        <f>IF(TMInput!AD326&lt;&gt;"", TMInput!AD326, IF(AND($C326=$C327, AE327&lt;&gt;""), AE327, IF(AND($C326=$C328, AE328&lt;&gt;""), AE328, IF(AND($C326=$C329, AE329&lt;&gt;""), AE329, IF(AND($C326=$C330, AE330&lt;&gt;""), AE330, "")))))</f>
        <v/>
      </c>
    </row>
    <row r="327">
      <c r="A327" s="85" t="b">
        <f t="shared" si="1"/>
        <v>1</v>
      </c>
      <c r="B327" s="90" t="str">
        <f>IF(AND(TMInput!A327="",$C327&lt;&gt;""),B326,TMInput!A327)</f>
        <v>ND-WinningTenderValueUnpublish.rml.ttl</v>
      </c>
      <c r="C327" s="90" t="str">
        <f>TMInput!B327</f>
        <v>tedm:MG-NonPublishedInformation-ND-WinningTenderValueUnpublish</v>
      </c>
      <c r="D327" s="85" t="str">
        <f>IF(TMInput!C327&lt;&gt;"", TMInput!C327, IF(AND($C327=$C328, D328&lt;&gt;""), D328, IF(AND($C327=$C329, D329&lt;&gt;""), D329, IF(AND($C327=$C330, D330&lt;&gt;""), D330, IF(AND($C327=$C331, D331&lt;&gt;""), D331, "")))))</f>
        <v>MG-NonPublishedInformation</v>
      </c>
      <c r="E327" s="90" t="str">
        <f>IF(TMInput!D327&lt;&gt;"",TMInput!D327,IF(AND($C327=$C328, E328&lt;&gt;""),E328, IF(AND($C327=$C329, E329&lt;&gt;""), E329,"")))</f>
        <v>ND-WinningTenderValueUnpublish</v>
      </c>
      <c r="F327" s="90" t="str">
        <f>IF(TMInput!E327&lt;&gt;"",TMInput!E327,IF(AND($C327=$C328, F328&lt;&gt;""),F328, IF(AND($C327=$C329, F329&lt;&gt;""), F329,"")))</f>
        <v>/*/ext:UBLExtensions/ext:UBLExtension/ext:ExtensionContent/efext:EformsExtension/efac:NoticeResult/efac:LotTender/efac:FieldsPrivacy[efbc:FieldIdentifierCode/text()='win-ten-val']</v>
      </c>
      <c r="G327" s="85" t="str">
        <f>IF(TMInput!F327&lt;&gt;"",TMInput!F327,IF(AND($C327=$C328, G328&lt;&gt;""),G328, IF(AND($C327=$C329, G329&lt;&gt;""), G329,"")))</f>
        <v>efbc:FieldIdentifierCode/text()='win-ten-val'</v>
      </c>
      <c r="H327" s="87" t="str">
        <f>TMInput!G327</f>
        <v/>
      </c>
      <c r="I327" s="87" t="str">
        <f>TMInput!H327</f>
        <v/>
      </c>
      <c r="J327" s="90" t="str">
        <f>IF(TMInput!$A327="",J326,TMInput!I327)</f>
        <v/>
      </c>
      <c r="K327" s="85" t="str">
        <f>IF(TMInput!J327&lt;&gt;"",TMInput!J327,IF(AND($C327=$C328, K328&lt;&gt;""),K328, IF(AND($C327=$C329, K329&lt;&gt;""), K329,"")))</f>
        <v>MG-MonetaryValue-hasFinancialOfferValue-Tender</v>
      </c>
      <c r="L327" s="85" t="str">
        <f>IF(TMInput!K327&lt;&gt;"",TMInput!K327,IF(AND($C327=$C328, L328&lt;&gt;""),L328, IF(AND($C327=$C329, L329&lt;&gt;""), L329,"")))</f>
        <v>ND-LotTender</v>
      </c>
      <c r="M327" s="90" t="str">
        <f>IF(TMInput!L327&lt;&gt;"",TMInput!L327,IF(AND($C327=$C328, M328&lt;&gt;""),M328, IF(AND($C327=$C329, M329&lt;&gt;""), M329,"")))</f>
        <v>ND-WinningTenderValueUnpublish (concernsMaskedObject)</v>
      </c>
      <c r="N327" s="90" t="str">
        <f>IF(TMInput!M327&lt;&gt;"",TMInput!M327,IF(AND($C327=$C328, N328&lt;&gt;""),N328, IF(AND($C327=$C329, N329&lt;&gt;""), N329,"")))</f>
        <v>Connection from NonPublishedInformation to MonetaryValue under MG-MonetaryValue-hasFinancialOfferValue-Tender_ND-LotTender</v>
      </c>
      <c r="O327" s="90" t="str">
        <f>IF(TMInput!N327&lt;&gt;"",TMInput!N327,IF(AND($C327=$C328, O328&lt;&gt;""),O328, IF(AND($C327=$C329, O329&lt;&gt;""), O329,"")))</f>
        <v>tedm:MG-MonetaryValue-hasFinancialOfferValue-Tender_ND-LotTender</v>
      </c>
      <c r="P327" s="85" t="str">
        <f>IF(TMInput!O327&lt;&gt;"",TMInput!O327,IF(AND($C327=$C328, P328&lt;&gt;""),P328, IF(AND($C327=$C329, P329&lt;&gt;""), P329,"")))</f>
        <v>efac:FieldsPrivacy</v>
      </c>
      <c r="Q327" s="90" t="str">
        <f>IF(TMInput!P327&lt;&gt;"",TMInput!P327,IF(AND($C327=$C328, Q328&lt;&gt;""),Q328, IF(AND($C327=$C329, Q329&lt;&gt;""), Q329,"")))</f>
        <v>..</v>
      </c>
      <c r="R327" s="90" t="str">
        <f>IF(TMInput!Q327&lt;&gt;"", TMInput!Q327, IF(AND(OR($C327&amp;$H327=$C328&amp;$H328, $C327&amp;$I327=$C328&amp;$I328), R328&lt;&gt;""), R328, IF(AND(OR($C327&amp;$H327=$C329&amp;$H329, $C327&amp;$I327=$C329&amp;$I329), R329&lt;&gt;""), R329, IF(AND(OR($C327&amp;$H327=$C330&amp;$H330, $C327&amp;$I327=$C330&amp;$I330), R330&lt;&gt;""), R330, IF(AND(OR($C327&amp;$H327=$C331&amp;$H331, $C327&amp;$I327=$C331&amp;$I331), R331&lt;&gt;""), R331, "")))))</f>
        <v>BT-195(BT-720)-Tender</v>
      </c>
      <c r="S327" s="90" t="str">
        <f>IF(TMInput!R327&lt;&gt;"", TMInput!R327, IF(AND(OR($C327&amp;$H327=$C328&amp;$H328, $C327&amp;$I327=$C328&amp;$I328), S328&lt;&gt;""), S328, IF(AND(OR($C327&amp;$H327=$C329&amp;$H329, $C327&amp;$I327=$C329&amp;$I329), S329&lt;&gt;""), S329, IF(AND(OR($C327&amp;$H327=$C330&amp;$H330, $C327&amp;$I327=$C330&amp;$I330), S330&lt;&gt;""), S330, IF(AND(OR($C327&amp;$H327=$C331&amp;$H331, $C327&amp;$I327=$C331&amp;$I331), S331&lt;&gt;""), S331, "")))))</f>
        <v>The field BT-195(BT-720)-Tender, Unpublished Identifier, specifies information to generate the URI of the masked property</v>
      </c>
      <c r="T327" s="90" t="str">
        <f>IF(TMInput!S327&lt;&gt;"", TMInput!S327, IF(AND(OR($C327&amp;$H327=$C328&amp;$H328, $C327&amp;$I327=$C328&amp;$I328), T328&lt;&gt;""), T328, IF(AND(OR($C327&amp;$H327=$C329&amp;$H329, $C327&amp;$I327=$C329&amp;$I329), T329&lt;&gt;""), T329, IF(AND(OR($C327&amp;$H327=$C330&amp;$H330, $C327&amp;$I327=$C330&amp;$I330), T330&lt;&gt;""), T330, IF(AND(OR($C327&amp;$H327=$C331&amp;$H331, $C327&amp;$I327=$C331&amp;$I331), T331&lt;&gt;""), T331, "")))))</f>
        <v>efbc:FieldIdentifierCode/text() = 'win-ten-val'</v>
      </c>
      <c r="U327" s="92" t="str">
        <f>IF(TMInput!T327&lt;&gt;"", TMInput!T327, IF(AND($C327=$C328, U328&lt;&gt;""), U328, IF(AND($C327=$C329, U329&lt;&gt;""), U329, IF(AND($C327=$C330, U330&lt;&gt;""), U330, IF(AND($C327=$C331, U331&lt;&gt;""), U331, "")))))</f>
        <v>http://data.europa.eu/a4g/ontology#hasAmountValue</v>
      </c>
      <c r="V327" s="90" t="str">
        <f>IF(TMInput!U327&lt;&gt;"", TMInput!U327, IF(AND($C327=$C328, V328&lt;&gt;""), V328, IF(AND($C327=$C329, V329&lt;&gt;""), V329, IF(AND($C327=$C330, V330&lt;&gt;""), V330, IF(AND($C327=$C331, V331&lt;&gt;""), V331, "")))))</f>
        <v>BT-197(BT-720)-Tender</v>
      </c>
      <c r="W327" s="90" t="str">
        <f>IF(TMInput!V327&lt;&gt;"", TMInput!V327, IF(AND($C327=$C328, W328&lt;&gt;""), W328, IF(AND($C327=$C329, W329&lt;&gt;""), W329, IF(AND($C327=$C330, W330&lt;&gt;""), W330, IF(AND($C327=$C331, W331&lt;&gt;""), W331, "")))))</f>
        <v>In BT-197(BT-720)-Tender, Unpublished Justification Code, we link to the at-voc:non-publication-justification controlled list</v>
      </c>
      <c r="X327" s="90" t="str">
        <f>IF(TMInput!W327&lt;&gt;"", TMInput!W327, IF(AND($C327=$C328, X328&lt;&gt;""), X328, IF(AND($C327=$C329, X329&lt;&gt;""), X329, IF(AND($C327=$C330, X330&lt;&gt;""), X330, IF(AND($C327=$C331, X331&lt;&gt;""), X331, "")))))</f>
        <v>BT-198(BT-720)-Tender</v>
      </c>
      <c r="Y327" s="90" t="str">
        <f>IF(TMInput!X327&lt;&gt;"", TMInput!X327, IF(AND($C327=$C328, Y328&lt;&gt;""), Y328, IF(AND($C327=$C329, Y329&lt;&gt;""), Y329, IF(AND($C327=$C330, Y330&lt;&gt;""), Y330, IF(AND($C327=$C331, Y331&lt;&gt;""), Y331, "")))))</f>
        <v>Unpublished Accessibility Date (Unpublished Access Date below SDK 1.6)</v>
      </c>
      <c r="Z327" s="90" t="str">
        <f>IF(TMInput!Y327&lt;&gt;"", TMInput!Y327, IF(AND($C327=$C328, Z328&lt;&gt;""), Z328, IF(AND($C327=$C329, Z329&lt;&gt;""), Z329, IF(AND($C327=$C330, Z330&lt;&gt;""), Z330, IF(AND($C327=$C331, Z331&lt;&gt;""), Z331, "")))))</f>
        <v>tedm:MG-langString-hasConfidentialityJustification--NonPublishedInformation-ND-WinningTenderValueUnpublish</v>
      </c>
      <c r="AA327" s="90" t="str">
        <f>IF(TMInput!Z327&lt;&gt;"", TMInput!Z327, IF(AND($C327=$C328, AA328&lt;&gt;""), AA328, IF(AND($C327=$C329, AA329&lt;&gt;""), AA329, IF(AND($C327=$C330, AA330&lt;&gt;""), AA330, IF(AND($C327=$C331, AA331&lt;&gt;""), AA331, "")))))</f>
        <v>/*/ext:UBLExtensions/ext:UBLExtension/ext:ExtensionContent/efext:EformsExtension/efac:NoticeResult/efac:LotTender/efac:FieldsPrivacy[efbc:FieldIdentifierCode/text()='win-ten-val']/efbc:ReasonDescription</v>
      </c>
      <c r="AB327" s="90" t="str">
        <f>IF(TMInput!AA327&lt;&gt;"", TMInput!AA327, IF(AND($C327=$C328, AB328&lt;&gt;""), AB328, IF(AND($C327=$C329, AB329&lt;&gt;""), AB329, IF(AND($C327=$C330, AB330&lt;&gt;""), AB330, IF(AND($C327=$C331, AB331&lt;&gt;""), AB331, "")))))</f>
        <v>BT-196(BT-720)-Tender</v>
      </c>
      <c r="AC327" s="90" t="str">
        <f>IF(TMInput!AB327&lt;&gt;"", TMInput!AB327, IF(AND($C327=$C328, AC328&lt;&gt;""), AC328, IF(AND($C327=$C329, AC329&lt;&gt;""), AC329, IF(AND($C327=$C330, AC330&lt;&gt;""), AC330, IF(AND($C327=$C331, AC331&lt;&gt;""), AC331, "")))))</f>
        <v>Unpublished Justification Description of MG-NonPublishedInformation under ND-WinningTenderValueUnpublish</v>
      </c>
      <c r="AD327" s="90" t="str">
        <f>IF(TMInput!AC327&lt;&gt;"", TMInput!AC327, IF(AND($C327=$C328, AD328&lt;&gt;""), AD328, IF(AND($C327=$C329, AD329&lt;&gt;""), AD329, IF(AND($C327=$C330, AD330&lt;&gt;""), AD330, IF(AND($C327=$C331, AD331&lt;&gt;""), AD331, "")))))</f>
        <v>BT-196(BT-720)-Tender-Language</v>
      </c>
      <c r="AE327" s="90" t="str">
        <f>IF(TMInput!AD327&lt;&gt;"", TMInput!AD327, IF(AND($C327=$C328, AE328&lt;&gt;""), AE328, IF(AND($C327=$C329, AE329&lt;&gt;""), AE329, IF(AND($C327=$C330, AE330&lt;&gt;""), AE330, IF(AND($C327=$C331, AE331&lt;&gt;""), AE331, "")))))</f>
        <v>Language of Unpublished Justification Description of MG-NonPublishedInformation under ND-WinningTenderValueUnpublish</v>
      </c>
    </row>
    <row r="328">
      <c r="A328" s="85" t="b">
        <f t="shared" si="1"/>
        <v>0</v>
      </c>
      <c r="B328" s="90" t="str">
        <f>IF(AND(TMInput!A328="",$C328&lt;&gt;""),B327,TMInput!A328)</f>
        <v>ND-WinningTenderValueUnpublish.rml.ttl</v>
      </c>
      <c r="C328" s="90" t="str">
        <f>TMInput!B328</f>
        <v>tedm:MG-NonPublishedInformation-ND-WinningTenderValueUnpublish</v>
      </c>
      <c r="D328" s="85" t="str">
        <f>IF(TMInput!C328&lt;&gt;"", TMInput!C328, IF(AND($C328=$C329, D329&lt;&gt;""), D329, IF(AND($C328=$C330, D330&lt;&gt;""), D330, IF(AND($C328=$C331, D331&lt;&gt;""), D331, IF(AND($C328=$C332, D332&lt;&gt;""), D332, "")))))</f>
        <v>MG-NonPublishedInformation</v>
      </c>
      <c r="E328" s="90" t="str">
        <f>IF(TMInput!D328&lt;&gt;"",TMInput!D328,IF(AND($C328=$C329, E329&lt;&gt;""),E329, IF(AND($C328=$C330, E330&lt;&gt;""), E330,"")))</f>
        <v/>
      </c>
      <c r="F328" s="90" t="str">
        <f>IF(TMInput!E328&lt;&gt;"",TMInput!E328,IF(AND($C328=$C329, F329&lt;&gt;""),F329, IF(AND($C328=$C330, F330&lt;&gt;""), F330,"")))</f>
        <v/>
      </c>
      <c r="G328" s="85" t="str">
        <f>IF(TMInput!F328&lt;&gt;"",TMInput!F328,IF(AND($C328=$C329, G329&lt;&gt;""),G329, IF(AND($C328=$C330, G330&lt;&gt;""), G330,"")))</f>
        <v/>
      </c>
      <c r="H328" s="87" t="str">
        <f>TMInput!G328</f>
        <v/>
      </c>
      <c r="I328" s="87" t="str">
        <f>TMInput!H328</f>
        <v/>
      </c>
      <c r="J328" s="90" t="str">
        <f>IF(TMInput!$A328="",J327,TMInput!I328)</f>
        <v/>
      </c>
      <c r="K328" s="85" t="str">
        <f>IF(TMInput!J328&lt;&gt;"",TMInput!J328,IF(AND($C328=$C329, K329&lt;&gt;""),K329, IF(AND($C328=$C330, K330&lt;&gt;""), K330,"")))</f>
        <v>MG-MonetaryValue-hasFinancialOfferValue-Tender</v>
      </c>
      <c r="L328" s="85" t="str">
        <f>IF(TMInput!K328&lt;&gt;"",TMInput!K328,IF(AND($C328=$C329, L329&lt;&gt;""),L329, IF(AND($C328=$C330, L330&lt;&gt;""), L330,"")))</f>
        <v>ND-LotTender</v>
      </c>
      <c r="M328" s="90" t="str">
        <f>IF(TMInput!L328&lt;&gt;"",TMInput!L328,IF(AND($C328=$C329, M329&lt;&gt;""),M329, IF(AND($C328=$C330, M330&lt;&gt;""), M330,"")))</f>
        <v>ND-WinningTenderValueUnpublish (concernsMaskedObject)</v>
      </c>
      <c r="N328" s="90" t="str">
        <f>IF(TMInput!M328&lt;&gt;"",TMInput!M328,IF(AND($C328=$C329, N329&lt;&gt;""),N329, IF(AND($C328=$C330, N330&lt;&gt;""), N330,"")))</f>
        <v>Connection from NonPublishedInformation to MonetaryValue under MG-MonetaryValue-hasFinancialOfferValue-Tender_ND-LotTender</v>
      </c>
      <c r="O328" s="90" t="str">
        <f>IF(TMInput!N328&lt;&gt;"",TMInput!N328,IF(AND($C328=$C329, O329&lt;&gt;""),O329, IF(AND($C328=$C330, O330&lt;&gt;""), O330,"")))</f>
        <v>tedm:MG-MonetaryValue-hasFinancialOfferValue-Tender_ND-LotTender</v>
      </c>
      <c r="P328" s="85" t="str">
        <f>IF(TMInput!O328&lt;&gt;"",TMInput!O328,IF(AND($C328=$C329, P329&lt;&gt;""),P329, IF(AND($C328=$C330, P330&lt;&gt;""), P330,"")))</f>
        <v>efac:FieldsPrivacy</v>
      </c>
      <c r="Q328" s="90" t="str">
        <f>IF(TMInput!P328&lt;&gt;"",TMInput!P328,IF(AND($C328=$C329, Q329&lt;&gt;""),Q329, IF(AND($C328=$C330, Q330&lt;&gt;""), Q330,"")))</f>
        <v>..</v>
      </c>
      <c r="R328" s="90" t="str">
        <f>IF(TMInput!Q328&lt;&gt;"", TMInput!Q328, IF(AND(OR($C328&amp;$H328=$C329&amp;$H329, $C328&amp;$I328=$C329&amp;$I329), R329&lt;&gt;""), R329, IF(AND(OR($C328&amp;$H328=$C330&amp;$H330, $C328&amp;$I328=$C330&amp;$I330), R330&lt;&gt;""), R330, IF(AND(OR($C328&amp;$H328=$C331&amp;$H331, $C328&amp;$I328=$C331&amp;$I331), R331&lt;&gt;""), R331, IF(AND(OR($C328&amp;$H328=$C332&amp;$H332, $C328&amp;$I328=$C332&amp;$I332), R332&lt;&gt;""), R332, "")))))</f>
        <v>BT-195(BT-720)-Tender</v>
      </c>
      <c r="S328" s="90" t="str">
        <f>IF(TMInput!R328&lt;&gt;"", TMInput!R328, IF(AND(OR($C328&amp;$H328=$C329&amp;$H329, $C328&amp;$I328=$C329&amp;$I329), S329&lt;&gt;""), S329, IF(AND(OR($C328&amp;$H328=$C330&amp;$H330, $C328&amp;$I328=$C330&amp;$I330), S330&lt;&gt;""), S330, IF(AND(OR($C328&amp;$H328=$C331&amp;$H331, $C328&amp;$I328=$C331&amp;$I331), S331&lt;&gt;""), S331, IF(AND(OR($C328&amp;$H328=$C332&amp;$H332, $C328&amp;$I328=$C332&amp;$I332), S332&lt;&gt;""), S332, "")))))</f>
        <v>The field BT-195(BT-720)-Tender, Unpublished Identifier, specifies information to generate the URI of the masked property</v>
      </c>
      <c r="T328" s="90" t="str">
        <f>IF(TMInput!S328&lt;&gt;"", TMInput!S328, IF(AND(OR($C328&amp;$H328=$C329&amp;$H329, $C328&amp;$I328=$C329&amp;$I329), T329&lt;&gt;""), T329, IF(AND(OR($C328&amp;$H328=$C330&amp;$H330, $C328&amp;$I328=$C330&amp;$I330), T330&lt;&gt;""), T330, IF(AND(OR($C328&amp;$H328=$C331&amp;$H331, $C328&amp;$I328=$C331&amp;$I331), T331&lt;&gt;""), T331, IF(AND(OR($C328&amp;$H328=$C332&amp;$H332, $C328&amp;$I328=$C332&amp;$I332), T332&lt;&gt;""), T332, "")))))</f>
        <v>efbc:FieldIdentifierCode/text() = 'win-ten-val'</v>
      </c>
      <c r="U328" s="92" t="str">
        <f>IF(TMInput!T328&lt;&gt;"", TMInput!T328, IF(AND($C328=$C329, U329&lt;&gt;""), U329, IF(AND($C328=$C330, U330&lt;&gt;""), U330, IF(AND($C328=$C331, U331&lt;&gt;""), U331, IF(AND($C328=$C332, U332&lt;&gt;""), U332, "")))))</f>
        <v>http://data.europa.eu/a4g/ontology#hasAmountValue</v>
      </c>
      <c r="V328" s="90" t="str">
        <f>IF(TMInput!U328&lt;&gt;"", TMInput!U328, IF(AND($C328=$C329, V329&lt;&gt;""), V329, IF(AND($C328=$C330, V330&lt;&gt;""), V330, IF(AND($C328=$C331, V331&lt;&gt;""), V331, IF(AND($C328=$C332, V332&lt;&gt;""), V332, "")))))</f>
        <v>BT-197(BT-720)-Tender</v>
      </c>
      <c r="W328" s="90" t="str">
        <f>IF(TMInput!V328&lt;&gt;"", TMInput!V328, IF(AND($C328=$C329, W329&lt;&gt;""), W329, IF(AND($C328=$C330, W330&lt;&gt;""), W330, IF(AND($C328=$C331, W331&lt;&gt;""), W331, IF(AND($C328=$C332, W332&lt;&gt;""), W332, "")))))</f>
        <v>In BT-197(BT-720)-Tender, Unpublished Justification Code, we link to the at-voc:non-publication-justification controlled list</v>
      </c>
      <c r="X328" s="90" t="str">
        <f>IF(TMInput!W328&lt;&gt;"", TMInput!W328, IF(AND($C328=$C329, X329&lt;&gt;""), X329, IF(AND($C328=$C330, X330&lt;&gt;""), X330, IF(AND($C328=$C331, X331&lt;&gt;""), X331, IF(AND($C328=$C332, X332&lt;&gt;""), X332, "")))))</f>
        <v>BT-198(BT-720)-Tender</v>
      </c>
      <c r="Y328" s="90" t="str">
        <f>IF(TMInput!X328&lt;&gt;"", TMInput!X328, IF(AND($C328=$C329, Y329&lt;&gt;""), Y329, IF(AND($C328=$C330, Y330&lt;&gt;""), Y330, IF(AND($C328=$C331, Y331&lt;&gt;""), Y331, IF(AND($C328=$C332, Y332&lt;&gt;""), Y332, "")))))</f>
        <v>Unpublished Accessibility Date (Unpublished Access Date below SDK 1.6)</v>
      </c>
      <c r="Z328" s="90" t="str">
        <f>IF(TMInput!Y328&lt;&gt;"", TMInput!Y328, IF(AND($C328=$C329, Z329&lt;&gt;""), Z329, IF(AND($C328=$C330, Z330&lt;&gt;""), Z330, IF(AND($C328=$C331, Z331&lt;&gt;""), Z331, IF(AND($C328=$C332, Z332&lt;&gt;""), Z332, "")))))</f>
        <v>tedm:MG-langString-hasConfidentialityJustification--NonPublishedInformation-ND-WinningTenderValueUnpublish</v>
      </c>
      <c r="AA328" s="90" t="str">
        <f>IF(TMInput!Z328&lt;&gt;"", TMInput!Z328, IF(AND($C328=$C329, AA329&lt;&gt;""), AA329, IF(AND($C328=$C330, AA330&lt;&gt;""), AA330, IF(AND($C328=$C331, AA331&lt;&gt;""), AA331, IF(AND($C328=$C332, AA332&lt;&gt;""), AA332, "")))))</f>
        <v/>
      </c>
      <c r="AB328" s="90" t="str">
        <f>IF(TMInput!AA328&lt;&gt;"", TMInput!AA328, IF(AND($C328=$C329, AB329&lt;&gt;""), AB329, IF(AND($C328=$C330, AB330&lt;&gt;""), AB330, IF(AND($C328=$C331, AB331&lt;&gt;""), AB331, IF(AND($C328=$C332, AB332&lt;&gt;""), AB332, "")))))</f>
        <v>BT-196(BT-720)-Tender</v>
      </c>
      <c r="AC328" s="90" t="str">
        <f>IF(TMInput!AB328&lt;&gt;"", TMInput!AB328, IF(AND($C328=$C329, AC329&lt;&gt;""), AC329, IF(AND($C328=$C330, AC330&lt;&gt;""), AC330, IF(AND($C328=$C331, AC331&lt;&gt;""), AC331, IF(AND($C328=$C332, AC332&lt;&gt;""), AC332, "")))))</f>
        <v>Unpublished Justification Description of MG-NonPublishedInformation under ND-WinningTenderValueUnpublish</v>
      </c>
      <c r="AD328" s="90" t="str">
        <f>IF(TMInput!AC328&lt;&gt;"", TMInput!AC328, IF(AND($C328=$C329, AD329&lt;&gt;""), AD329, IF(AND($C328=$C330, AD330&lt;&gt;""), AD330, IF(AND($C328=$C331, AD331&lt;&gt;""), AD331, IF(AND($C328=$C332, AD332&lt;&gt;""), AD332, "")))))</f>
        <v>BT-196(BT-720)-Tender-Language</v>
      </c>
      <c r="AE328" s="90" t="str">
        <f>IF(TMInput!AD328&lt;&gt;"", TMInput!AD328, IF(AND($C328=$C329, AE329&lt;&gt;""), AE329, IF(AND($C328=$C330, AE330&lt;&gt;""), AE330, IF(AND($C328=$C331, AE331&lt;&gt;""), AE331, IF(AND($C328=$C332, AE332&lt;&gt;""), AE332, "")))))</f>
        <v>Language of Unpublished Justification Description of MG-NonPublishedInformation under ND-WinningTenderValueUnpublish</v>
      </c>
    </row>
    <row r="329">
      <c r="A329" s="85" t="b">
        <f t="shared" si="1"/>
        <v>0</v>
      </c>
      <c r="B329" s="90" t="str">
        <f>IF(AND(TMInput!A329="",$C329&lt;&gt;""),B328,TMInput!A329)</f>
        <v>ND-WinningTenderValueUnpublish.rml.ttl</v>
      </c>
      <c r="C329" s="90" t="str">
        <f>TMInput!B329</f>
        <v>tedm:MG-NonPublishedInformation-ND-WinningTenderValueUnpublish</v>
      </c>
      <c r="D329" s="85" t="str">
        <f>IF(TMInput!C329&lt;&gt;"", TMInput!C329, IF(AND($C329=$C330, D330&lt;&gt;""), D330, IF(AND($C329=$C331, D331&lt;&gt;""), D331, IF(AND($C329=$C332, D332&lt;&gt;""), D332, IF(AND($C329=$C333, D333&lt;&gt;""), D333, "")))))</f>
        <v>MG-NonPublishedInformation</v>
      </c>
      <c r="E329" s="90" t="str">
        <f>IF(TMInput!D329&lt;&gt;"",TMInput!D329,IF(AND($C329=$C330, E330&lt;&gt;""),E330, IF(AND($C329=$C331, E331&lt;&gt;""), E331,"")))</f>
        <v/>
      </c>
      <c r="F329" s="90" t="str">
        <f>IF(TMInput!E329&lt;&gt;"",TMInput!E329,IF(AND($C329=$C330, F330&lt;&gt;""),F330, IF(AND($C329=$C331, F331&lt;&gt;""), F331,"")))</f>
        <v/>
      </c>
      <c r="G329" s="85" t="str">
        <f>IF(TMInput!F329&lt;&gt;"",TMInput!F329,IF(AND($C329=$C330, G330&lt;&gt;""),G330, IF(AND($C329=$C331, G331&lt;&gt;""), G331,"")))</f>
        <v/>
      </c>
      <c r="H329" s="87" t="str">
        <f>TMInput!G329</f>
        <v/>
      </c>
      <c r="I329" s="87" t="str">
        <f>TMInput!H329</f>
        <v/>
      </c>
      <c r="J329" s="90" t="str">
        <f>IF(TMInput!$A329="",J328,TMInput!I329)</f>
        <v/>
      </c>
      <c r="K329" s="85" t="str">
        <f>IF(TMInput!J329&lt;&gt;"",TMInput!J329,IF(AND($C329=$C330, K330&lt;&gt;""),K330, IF(AND($C329=$C331, K331&lt;&gt;""), K331,"")))</f>
        <v>MG-MonetaryValue-hasFinancialOfferValue-Tender</v>
      </c>
      <c r="L329" s="85" t="str">
        <f>IF(TMInput!K329&lt;&gt;"",TMInput!K329,IF(AND($C329=$C330, L330&lt;&gt;""),L330, IF(AND($C329=$C331, L331&lt;&gt;""), L331,"")))</f>
        <v>ND-LotTender</v>
      </c>
      <c r="M329" s="90" t="str">
        <f>IF(TMInput!L329&lt;&gt;"",TMInput!L329,IF(AND($C329=$C330, M330&lt;&gt;""),M330, IF(AND($C329=$C331, M331&lt;&gt;""), M331,"")))</f>
        <v>ND-WinningTenderValueUnpublish (concernsMaskedObject)</v>
      </c>
      <c r="N329" s="90" t="str">
        <f>IF(TMInput!M329&lt;&gt;"",TMInput!M329,IF(AND($C329=$C330, N330&lt;&gt;""),N330, IF(AND($C329=$C331, N331&lt;&gt;""), N331,"")))</f>
        <v>Connection from NonPublishedInformation to MonetaryValue under MG-MonetaryValue-hasFinancialOfferValue-Tender_ND-LotTender</v>
      </c>
      <c r="O329" s="90" t="str">
        <f>IF(TMInput!N329&lt;&gt;"",TMInput!N329,IF(AND($C329=$C330, O330&lt;&gt;""),O330, IF(AND($C329=$C331, O331&lt;&gt;""), O331,"")))</f>
        <v>tedm:MG-MonetaryValue-hasFinancialOfferValue-Tender_ND-LotTender</v>
      </c>
      <c r="P329" s="85" t="str">
        <f>IF(TMInput!O329&lt;&gt;"",TMInput!O329,IF(AND($C329=$C330, P330&lt;&gt;""),P330, IF(AND($C329=$C331, P331&lt;&gt;""), P331,"")))</f>
        <v>efac:FieldsPrivacy</v>
      </c>
      <c r="Q329" s="90" t="str">
        <f>IF(TMInput!P329&lt;&gt;"",TMInput!P329,IF(AND($C329=$C330, Q330&lt;&gt;""),Q330, IF(AND($C329=$C331, Q331&lt;&gt;""), Q331,"")))</f>
        <v>..</v>
      </c>
      <c r="R329" s="90" t="str">
        <f>IF(TMInput!Q329&lt;&gt;"", TMInput!Q329, IF(AND(OR($C329&amp;$H329=$C330&amp;$H330, $C329&amp;$I329=$C330&amp;$I330), R330&lt;&gt;""), R330, IF(AND(OR($C329&amp;$H329=$C331&amp;$H331, $C329&amp;$I329=$C331&amp;$I331), R331&lt;&gt;""), R331, IF(AND(OR($C329&amp;$H329=$C332&amp;$H332, $C329&amp;$I329=$C332&amp;$I332), R332&lt;&gt;""), R332, IF(AND(OR($C329&amp;$H329=$C333&amp;$H333, $C329&amp;$I329=$C333&amp;$I333), R333&lt;&gt;""), R333, "")))))</f>
        <v>BT-195(BT-720)-Tender</v>
      </c>
      <c r="S329" s="90" t="str">
        <f>IF(TMInput!R329&lt;&gt;"", TMInput!R329, IF(AND(OR($C329&amp;$H329=$C330&amp;$H330, $C329&amp;$I329=$C330&amp;$I330), S330&lt;&gt;""), S330, IF(AND(OR($C329&amp;$H329=$C331&amp;$H331, $C329&amp;$I329=$C331&amp;$I331), S331&lt;&gt;""), S331, IF(AND(OR($C329&amp;$H329=$C332&amp;$H332, $C329&amp;$I329=$C332&amp;$I332), S332&lt;&gt;""), S332, IF(AND(OR($C329&amp;$H329=$C333&amp;$H333, $C329&amp;$I329=$C333&amp;$I333), S333&lt;&gt;""), S333, "")))))</f>
        <v>The field BT-195(BT-720)-Tender, Unpublished Identifier, specifies information to generate the URI of the masked property</v>
      </c>
      <c r="T329" s="90" t="str">
        <f>IF(TMInput!S329&lt;&gt;"", TMInput!S329, IF(AND(OR($C329&amp;$H329=$C330&amp;$H330, $C329&amp;$I329=$C330&amp;$I330), T330&lt;&gt;""), T330, IF(AND(OR($C329&amp;$H329=$C331&amp;$H331, $C329&amp;$I329=$C331&amp;$I331), T331&lt;&gt;""), T331, IF(AND(OR($C329&amp;$H329=$C332&amp;$H332, $C329&amp;$I329=$C332&amp;$I332), T332&lt;&gt;""), T332, IF(AND(OR($C329&amp;$H329=$C333&amp;$H333, $C329&amp;$I329=$C333&amp;$I333), T333&lt;&gt;""), T333, "")))))</f>
        <v>efbc:FieldIdentifierCode/text() = 'win-ten-val'</v>
      </c>
      <c r="U329" s="92" t="str">
        <f>IF(TMInput!T329&lt;&gt;"", TMInput!T329, IF(AND($C329=$C330, U330&lt;&gt;""), U330, IF(AND($C329=$C331, U331&lt;&gt;""), U331, IF(AND($C329=$C332, U332&lt;&gt;""), U332, IF(AND($C329=$C333, U333&lt;&gt;""), U333, "")))))</f>
        <v>http://data.europa.eu/a4g/ontology#hasAmountValue</v>
      </c>
      <c r="V329" s="90" t="str">
        <f>IF(TMInput!U329&lt;&gt;"", TMInput!U329, IF(AND($C329=$C330, V330&lt;&gt;""), V330, IF(AND($C329=$C331, V331&lt;&gt;""), V331, IF(AND($C329=$C332, V332&lt;&gt;""), V332, IF(AND($C329=$C333, V333&lt;&gt;""), V333, "")))))</f>
        <v>BT-197(BT-720)-Tender</v>
      </c>
      <c r="W329" s="90" t="str">
        <f>IF(TMInput!V329&lt;&gt;"", TMInput!V329, IF(AND($C329=$C330, W330&lt;&gt;""), W330, IF(AND($C329=$C331, W331&lt;&gt;""), W331, IF(AND($C329=$C332, W332&lt;&gt;""), W332, IF(AND($C329=$C333, W333&lt;&gt;""), W333, "")))))</f>
        <v>In BT-197(BT-720)-Tender, Unpublished Justification Code, we link to the at-voc:non-publication-justification controlled list</v>
      </c>
      <c r="X329" s="90" t="str">
        <f>IF(TMInput!W329&lt;&gt;"", TMInput!W329, IF(AND($C329=$C330, X330&lt;&gt;""), X330, IF(AND($C329=$C331, X331&lt;&gt;""), X331, IF(AND($C329=$C332, X332&lt;&gt;""), X332, IF(AND($C329=$C333, X333&lt;&gt;""), X333, "")))))</f>
        <v>BT-198(BT-720)-Tender</v>
      </c>
      <c r="Y329" s="90" t="str">
        <f>IF(TMInput!X329&lt;&gt;"", TMInput!X329, IF(AND($C329=$C330, Y330&lt;&gt;""), Y330, IF(AND($C329=$C331, Y331&lt;&gt;""), Y331, IF(AND($C329=$C332, Y332&lt;&gt;""), Y332, IF(AND($C329=$C333, Y333&lt;&gt;""), Y333, "")))))</f>
        <v>Unpublished Accessibility Date (Unpublished Access Date below SDK 1.6)</v>
      </c>
      <c r="Z329" s="90" t="str">
        <f>IF(TMInput!Y329&lt;&gt;"", TMInput!Y329, IF(AND($C329=$C330, Z330&lt;&gt;""), Z330, IF(AND($C329=$C331, Z331&lt;&gt;""), Z331, IF(AND($C329=$C332, Z332&lt;&gt;""), Z332, IF(AND($C329=$C333, Z333&lt;&gt;""), Z333, "")))))</f>
        <v>tedm:MG-langString-hasConfidentialityJustification--NonPublishedInformation-ND-WinningTenderValueUnpublish</v>
      </c>
      <c r="AA329" s="90" t="str">
        <f>IF(TMInput!Z329&lt;&gt;"", TMInput!Z329, IF(AND($C329=$C330, AA330&lt;&gt;""), AA330, IF(AND($C329=$C331, AA331&lt;&gt;""), AA331, IF(AND($C329=$C332, AA332&lt;&gt;""), AA332, IF(AND($C329=$C333, AA333&lt;&gt;""), AA333, "")))))</f>
        <v/>
      </c>
      <c r="AB329" s="90" t="str">
        <f>IF(TMInput!AA329&lt;&gt;"", TMInput!AA329, IF(AND($C329=$C330, AB330&lt;&gt;""), AB330, IF(AND($C329=$C331, AB331&lt;&gt;""), AB331, IF(AND($C329=$C332, AB332&lt;&gt;""), AB332, IF(AND($C329=$C333, AB333&lt;&gt;""), AB333, "")))))</f>
        <v>BT-196(BT-720)-Tender</v>
      </c>
      <c r="AC329" s="90" t="str">
        <f>IF(TMInput!AB329&lt;&gt;"", TMInput!AB329, IF(AND($C329=$C330, AC330&lt;&gt;""), AC330, IF(AND($C329=$C331, AC331&lt;&gt;""), AC331, IF(AND($C329=$C332, AC332&lt;&gt;""), AC332, IF(AND($C329=$C333, AC333&lt;&gt;""), AC333, "")))))</f>
        <v>Unpublished Justification Description of MG-NonPublishedInformation under ND-WinningTenderValueUnpublish</v>
      </c>
      <c r="AD329" s="90" t="str">
        <f>IF(TMInput!AC329&lt;&gt;"", TMInput!AC329, IF(AND($C329=$C330, AD330&lt;&gt;""), AD330, IF(AND($C329=$C331, AD331&lt;&gt;""), AD331, IF(AND($C329=$C332, AD332&lt;&gt;""), AD332, IF(AND($C329=$C333, AD333&lt;&gt;""), AD333, "")))))</f>
        <v>BT-196(BT-720)-Tender-Language</v>
      </c>
      <c r="AE329" s="90" t="str">
        <f>IF(TMInput!AD329&lt;&gt;"", TMInput!AD329, IF(AND($C329=$C330, AE330&lt;&gt;""), AE330, IF(AND($C329=$C331, AE331&lt;&gt;""), AE331, IF(AND($C329=$C332, AE332&lt;&gt;""), AE332, IF(AND($C329=$C333, AE333&lt;&gt;""), AE333, "")))))</f>
        <v>Language of Unpublished Justification Description of MG-NonPublishedInformation under ND-WinningTenderValueUnpublish</v>
      </c>
    </row>
    <row r="330">
      <c r="A330" s="85" t="b">
        <f t="shared" si="1"/>
        <v>0</v>
      </c>
      <c r="B330" s="90" t="str">
        <f>IF(AND(TMInput!A330="",$C330&lt;&gt;""),B329,TMInput!A330)</f>
        <v>ND-WinningTenderValueUnpublish.rml.ttl</v>
      </c>
      <c r="C330" s="90" t="str">
        <f>TMInput!B330</f>
        <v>tedm:MG-NonPublishedInformation-ND-WinningTenderValueUnpublish</v>
      </c>
      <c r="D330" s="85" t="str">
        <f>IF(TMInput!C330&lt;&gt;"", TMInput!C330, IF(AND($C330=$C331, D331&lt;&gt;""), D331, IF(AND($C330=$C332, D332&lt;&gt;""), D332, IF(AND($C330=$C333, D333&lt;&gt;""), D333, IF(AND($C330=$C334, D334&lt;&gt;""), D334, "")))))</f>
        <v>MG-NonPublishedInformation</v>
      </c>
      <c r="E330" s="90" t="str">
        <f>IF(TMInput!D330&lt;&gt;"",TMInput!D330,IF(AND($C330=$C331, E331&lt;&gt;""),E331, IF(AND($C330=$C332, E332&lt;&gt;""), E332,"")))</f>
        <v/>
      </c>
      <c r="F330" s="90" t="str">
        <f>IF(TMInput!E330&lt;&gt;"",TMInput!E330,IF(AND($C330=$C331, F331&lt;&gt;""),F331, IF(AND($C330=$C332, F332&lt;&gt;""), F332,"")))</f>
        <v/>
      </c>
      <c r="G330" s="85" t="str">
        <f>IF(TMInput!F330&lt;&gt;"",TMInput!F330,IF(AND($C330=$C331, G331&lt;&gt;""),G331, IF(AND($C330=$C332, G332&lt;&gt;""), G332,"")))</f>
        <v/>
      </c>
      <c r="H330" s="87" t="str">
        <f>TMInput!G330</f>
        <v/>
      </c>
      <c r="I330" s="87" t="str">
        <f>TMInput!H330</f>
        <v/>
      </c>
      <c r="J330" s="90" t="str">
        <f>IF(TMInput!$A330="",J329,TMInput!I330)</f>
        <v/>
      </c>
      <c r="K330" s="85" t="str">
        <f>IF(TMInput!J330&lt;&gt;"",TMInput!J330,IF(AND($C330=$C331, K331&lt;&gt;""),K331, IF(AND($C330=$C332, K332&lt;&gt;""), K332,"")))</f>
        <v/>
      </c>
      <c r="L330" s="85" t="str">
        <f>IF(TMInput!K330&lt;&gt;"",TMInput!K330,IF(AND($C330=$C331, L331&lt;&gt;""),L331, IF(AND($C330=$C332, L332&lt;&gt;""), L332,"")))</f>
        <v/>
      </c>
      <c r="M330" s="90" t="str">
        <f>IF(TMInput!L330&lt;&gt;"",TMInput!L330,IF(AND($C330=$C331, M331&lt;&gt;""),M331, IF(AND($C330=$C332, M332&lt;&gt;""), M332,"")))</f>
        <v/>
      </c>
      <c r="N330" s="90" t="str">
        <f>IF(TMInput!M330&lt;&gt;"",TMInput!M330,IF(AND($C330=$C331, N331&lt;&gt;""),N331, IF(AND($C330=$C332, N332&lt;&gt;""), N332,"")))</f>
        <v/>
      </c>
      <c r="O330" s="90" t="str">
        <f>IF(TMInput!N330&lt;&gt;"",TMInput!N330,IF(AND($C330=$C331, O331&lt;&gt;""),O331, IF(AND($C330=$C332, O332&lt;&gt;""), O332,"")))</f>
        <v/>
      </c>
      <c r="P330" s="85" t="str">
        <f>IF(TMInput!O330&lt;&gt;"",TMInput!O330,IF(AND($C330=$C331, P331&lt;&gt;""),P331, IF(AND($C330=$C332, P332&lt;&gt;""), P332,"")))</f>
        <v/>
      </c>
      <c r="Q330" s="90" t="str">
        <f>IF(TMInput!P330&lt;&gt;"",TMInput!P330,IF(AND($C330=$C331, Q331&lt;&gt;""),Q331, IF(AND($C330=$C332, Q332&lt;&gt;""), Q332,"")))</f>
        <v/>
      </c>
      <c r="R330" s="90" t="str">
        <f>IF(TMInput!Q330&lt;&gt;"", TMInput!Q330, IF(AND(OR($C330&amp;$H330=$C331&amp;$H331, $C330&amp;$I330=$C331&amp;$I331), R331&lt;&gt;""), R331, IF(AND(OR($C330&amp;$H330=$C332&amp;$H332, $C330&amp;$I330=$C332&amp;$I332), R332&lt;&gt;""), R332, IF(AND(OR($C330&amp;$H330=$C333&amp;$H333, $C330&amp;$I330=$C333&amp;$I333), R333&lt;&gt;""), R333, IF(AND(OR($C330&amp;$H330=$C334&amp;$H334, $C330&amp;$I330=$C334&amp;$I334), R334&lt;&gt;""), R334, "")))))</f>
        <v>BT-195(BT-720)-Tender</v>
      </c>
      <c r="S330" s="90" t="str">
        <f>IF(TMInput!R330&lt;&gt;"", TMInput!R330, IF(AND(OR($C330&amp;$H330=$C331&amp;$H331, $C330&amp;$I330=$C331&amp;$I331), S331&lt;&gt;""), S331, IF(AND(OR($C330&amp;$H330=$C332&amp;$H332, $C330&amp;$I330=$C332&amp;$I332), S332&lt;&gt;""), S332, IF(AND(OR($C330&amp;$H330=$C333&amp;$H333, $C330&amp;$I330=$C333&amp;$I333), S333&lt;&gt;""), S333, IF(AND(OR($C330&amp;$H330=$C334&amp;$H334, $C330&amp;$I330=$C334&amp;$I334), S334&lt;&gt;""), S334, "")))))</f>
        <v>The field BT-195(BT-720)-Tender, Unpublished Identifier, specifies information to generate the URI of the masked property</v>
      </c>
      <c r="T330" s="90" t="str">
        <f>IF(TMInput!S330&lt;&gt;"", TMInput!S330, IF(AND(OR($C330&amp;$H330=$C331&amp;$H331, $C330&amp;$I330=$C331&amp;$I331), T331&lt;&gt;""), T331, IF(AND(OR($C330&amp;$H330=$C332&amp;$H332, $C330&amp;$I330=$C332&amp;$I332), T332&lt;&gt;""), T332, IF(AND(OR($C330&amp;$H330=$C333&amp;$H333, $C330&amp;$I330=$C333&amp;$I333), T333&lt;&gt;""), T333, IF(AND(OR($C330&amp;$H330=$C334&amp;$H334, $C330&amp;$I330=$C334&amp;$I334), T334&lt;&gt;""), T334, "")))))</f>
        <v>efbc:FieldIdentifierCode/text() = 'win-ten-val'</v>
      </c>
      <c r="U330" s="92" t="str">
        <f>IF(TMInput!T330&lt;&gt;"", TMInput!T330, IF(AND($C330=$C331, U331&lt;&gt;""), U331, IF(AND($C330=$C332, U332&lt;&gt;""), U332, IF(AND($C330=$C333, U333&lt;&gt;""), U333, IF(AND($C330=$C334, U334&lt;&gt;""), U334, "")))))</f>
        <v>http://data.europa.eu/a4g/ontology#hasAmountValue</v>
      </c>
      <c r="V330" s="90" t="str">
        <f>IF(TMInput!U330&lt;&gt;"", TMInput!U330, IF(AND($C330=$C331, V331&lt;&gt;""), V331, IF(AND($C330=$C332, V332&lt;&gt;""), V332, IF(AND($C330=$C333, V333&lt;&gt;""), V333, IF(AND($C330=$C334, V334&lt;&gt;""), V334, "")))))</f>
        <v>BT-197(BT-720)-Tender</v>
      </c>
      <c r="W330" s="90" t="str">
        <f>IF(TMInput!V330&lt;&gt;"", TMInput!V330, IF(AND($C330=$C331, W331&lt;&gt;""), W331, IF(AND($C330=$C332, W332&lt;&gt;""), W332, IF(AND($C330=$C333, W333&lt;&gt;""), W333, IF(AND($C330=$C334, W334&lt;&gt;""), W334, "")))))</f>
        <v>In BT-197(BT-720)-Tender, Unpublished Justification Code, we link to the at-voc:non-publication-justification controlled list</v>
      </c>
      <c r="X330" s="90" t="str">
        <f>IF(TMInput!W330&lt;&gt;"", TMInput!W330, IF(AND($C330=$C331, X331&lt;&gt;""), X331, IF(AND($C330=$C332, X332&lt;&gt;""), X332, IF(AND($C330=$C333, X333&lt;&gt;""), X333, IF(AND($C330=$C334, X334&lt;&gt;""), X334, "")))))</f>
        <v>BT-198(BT-720)-Tender</v>
      </c>
      <c r="Y330" s="90" t="str">
        <f>IF(TMInput!X330&lt;&gt;"", TMInput!X330, IF(AND($C330=$C331, Y331&lt;&gt;""), Y331, IF(AND($C330=$C332, Y332&lt;&gt;""), Y332, IF(AND($C330=$C333, Y333&lt;&gt;""), Y333, IF(AND($C330=$C334, Y334&lt;&gt;""), Y334, "")))))</f>
        <v>Unpublished Accessibility Date (Unpublished Access Date below SDK 1.6)</v>
      </c>
      <c r="Z330" s="90" t="str">
        <f>IF(TMInput!Y330&lt;&gt;"", TMInput!Y330, IF(AND($C330=$C331, Z331&lt;&gt;""), Z331, IF(AND($C330=$C332, Z332&lt;&gt;""), Z332, IF(AND($C330=$C333, Z333&lt;&gt;""), Z333, IF(AND($C330=$C334, Z334&lt;&gt;""), Z334, "")))))</f>
        <v>tedm:MG-langString-hasConfidentialityJustification--NonPublishedInformation-ND-WinningTenderValueUnpublish</v>
      </c>
      <c r="AA330" s="90" t="str">
        <f>IF(TMInput!Z330&lt;&gt;"", TMInput!Z330, IF(AND($C330=$C331, AA331&lt;&gt;""), AA331, IF(AND($C330=$C332, AA332&lt;&gt;""), AA332, IF(AND($C330=$C333, AA333&lt;&gt;""), AA333, IF(AND($C330=$C334, AA334&lt;&gt;""), AA334, "")))))</f>
        <v/>
      </c>
      <c r="AB330" s="90" t="str">
        <f>IF(TMInput!AA330&lt;&gt;"", TMInput!AA330, IF(AND($C330=$C331, AB331&lt;&gt;""), AB331, IF(AND($C330=$C332, AB332&lt;&gt;""), AB332, IF(AND($C330=$C333, AB333&lt;&gt;""), AB333, IF(AND($C330=$C334, AB334&lt;&gt;""), AB334, "")))))</f>
        <v>BT-196(BT-720)-Tender</v>
      </c>
      <c r="AC330" s="90" t="str">
        <f>IF(TMInput!AB330&lt;&gt;"", TMInput!AB330, IF(AND($C330=$C331, AC331&lt;&gt;""), AC331, IF(AND($C330=$C332, AC332&lt;&gt;""), AC332, IF(AND($C330=$C333, AC333&lt;&gt;""), AC333, IF(AND($C330=$C334, AC334&lt;&gt;""), AC334, "")))))</f>
        <v>Unpublished Justification Description of MG-NonPublishedInformation under ND-WinningTenderValueUnpublish</v>
      </c>
      <c r="AD330" s="90" t="str">
        <f>IF(TMInput!AC330&lt;&gt;"", TMInput!AC330, IF(AND($C330=$C331, AD331&lt;&gt;""), AD331, IF(AND($C330=$C332, AD332&lt;&gt;""), AD332, IF(AND($C330=$C333, AD333&lt;&gt;""), AD333, IF(AND($C330=$C334, AD334&lt;&gt;""), AD334, "")))))</f>
        <v>BT-196(BT-720)-Tender-Language</v>
      </c>
      <c r="AE330" s="90" t="str">
        <f>IF(TMInput!AD330&lt;&gt;"", TMInput!AD330, IF(AND($C330=$C331, AE331&lt;&gt;""), AE331, IF(AND($C330=$C332, AE332&lt;&gt;""), AE332, IF(AND($C330=$C333, AE333&lt;&gt;""), AE333, IF(AND($C330=$C334, AE334&lt;&gt;""), AE334, "")))))</f>
        <v>Language of Unpublished Justification Description of MG-NonPublishedInformation under ND-WinningTenderValueUnpublish</v>
      </c>
    </row>
    <row r="331">
      <c r="A331" s="85" t="b">
        <f t="shared" si="1"/>
        <v>0</v>
      </c>
      <c r="B331" s="90" t="str">
        <f>IF(AND(TMInput!A331="",$C331&lt;&gt;""),B330,TMInput!A331)</f>
        <v>ND-WinningTenderValueUnpublish.rml.ttl</v>
      </c>
      <c r="C331" s="90" t="str">
        <f>TMInput!B331</f>
        <v>tedm:MG-NonPublishedInformation-ND-WinningTenderValueUnpublish</v>
      </c>
      <c r="D331" s="85" t="str">
        <f>IF(TMInput!C331&lt;&gt;"", TMInput!C331, IF(AND($C331=$C332, D332&lt;&gt;""), D332, IF(AND($C331=$C333, D333&lt;&gt;""), D333, IF(AND($C331=$C334, D334&lt;&gt;""), D334, IF(AND($C331=$C335, D335&lt;&gt;""), D335, "")))))</f>
        <v/>
      </c>
      <c r="E331" s="90" t="str">
        <f>IF(TMInput!D331&lt;&gt;"",TMInput!D331,IF(AND($C331=$C332, E332&lt;&gt;""),E332, IF(AND($C331=$C333, E333&lt;&gt;""), E333,"")))</f>
        <v/>
      </c>
      <c r="F331" s="90" t="str">
        <f>IF(TMInput!E331&lt;&gt;"",TMInput!E331,IF(AND($C331=$C332, F332&lt;&gt;""),F332, IF(AND($C331=$C333, F333&lt;&gt;""), F333,"")))</f>
        <v/>
      </c>
      <c r="G331" s="85" t="str">
        <f>IF(TMInput!F331&lt;&gt;"",TMInput!F331,IF(AND($C331=$C332, G332&lt;&gt;""),G332, IF(AND($C331=$C333, G333&lt;&gt;""), G333,"")))</f>
        <v/>
      </c>
      <c r="H331" s="87" t="str">
        <f>TMInput!G331</f>
        <v/>
      </c>
      <c r="I331" s="87" t="str">
        <f>TMInput!H331</f>
        <v/>
      </c>
      <c r="J331" s="90" t="str">
        <f>IF(TMInput!$A331="",J330,TMInput!I331)</f>
        <v/>
      </c>
      <c r="K331" s="85" t="str">
        <f>IF(TMInput!J331&lt;&gt;"",TMInput!J331,IF(AND($C331=$C332, K332&lt;&gt;""),K332, IF(AND($C331=$C333, K333&lt;&gt;""), K333,"")))</f>
        <v/>
      </c>
      <c r="L331" s="85" t="str">
        <f>IF(TMInput!K331&lt;&gt;"",TMInput!K331,IF(AND($C331=$C332, L332&lt;&gt;""),L332, IF(AND($C331=$C333, L333&lt;&gt;""), L333,"")))</f>
        <v/>
      </c>
      <c r="M331" s="90" t="str">
        <f>IF(TMInput!L331&lt;&gt;"",TMInput!L331,IF(AND($C331=$C332, M332&lt;&gt;""),M332, IF(AND($C331=$C333, M333&lt;&gt;""), M333,"")))</f>
        <v/>
      </c>
      <c r="N331" s="90" t="str">
        <f>IF(TMInput!M331&lt;&gt;"",TMInput!M331,IF(AND($C331=$C332, N332&lt;&gt;""),N332, IF(AND($C331=$C333, N333&lt;&gt;""), N333,"")))</f>
        <v/>
      </c>
      <c r="O331" s="90" t="str">
        <f>IF(TMInput!N331&lt;&gt;"",TMInput!N331,IF(AND($C331=$C332, O332&lt;&gt;""),O332, IF(AND($C331=$C333, O333&lt;&gt;""), O333,"")))</f>
        <v/>
      </c>
      <c r="P331" s="85" t="str">
        <f>IF(TMInput!O331&lt;&gt;"",TMInput!O331,IF(AND($C331=$C332, P332&lt;&gt;""),P332, IF(AND($C331=$C333, P333&lt;&gt;""), P333,"")))</f>
        <v/>
      </c>
      <c r="Q331" s="90" t="str">
        <f>IF(TMInput!P331&lt;&gt;"",TMInput!P331,IF(AND($C331=$C332, Q332&lt;&gt;""),Q332, IF(AND($C331=$C333, Q333&lt;&gt;""), Q333,"")))</f>
        <v/>
      </c>
      <c r="R331" s="90" t="str">
        <f>IF(TMInput!Q331&lt;&gt;"", TMInput!Q331, IF(AND(OR($C331&amp;$H331=$C332&amp;$H332, $C331&amp;$I331=$C332&amp;$I332), R332&lt;&gt;""), R332, IF(AND(OR($C331&amp;$H331=$C333&amp;$H333, $C331&amp;$I331=$C333&amp;$I333), R333&lt;&gt;""), R333, IF(AND(OR($C331&amp;$H331=$C334&amp;$H334, $C331&amp;$I331=$C334&amp;$I334), R334&lt;&gt;""), R334, IF(AND(OR($C331&amp;$H331=$C335&amp;$H335, $C331&amp;$I331=$C335&amp;$I335), R335&lt;&gt;""), R335, "")))))</f>
        <v/>
      </c>
      <c r="S331" s="90" t="str">
        <f>IF(TMInput!R331&lt;&gt;"", TMInput!R331, IF(AND(OR($C331&amp;$H331=$C332&amp;$H332, $C331&amp;$I331=$C332&amp;$I332), S332&lt;&gt;""), S332, IF(AND(OR($C331&amp;$H331=$C333&amp;$H333, $C331&amp;$I331=$C333&amp;$I333), S333&lt;&gt;""), S333, IF(AND(OR($C331&amp;$H331=$C334&amp;$H334, $C331&amp;$I331=$C334&amp;$I334), S334&lt;&gt;""), S334, IF(AND(OR($C331&amp;$H331=$C335&amp;$H335, $C331&amp;$I331=$C335&amp;$I335), S335&lt;&gt;""), S335, "")))))</f>
        <v/>
      </c>
      <c r="T331" s="90" t="str">
        <f>IF(TMInput!S331&lt;&gt;"", TMInput!S331, IF(AND(OR($C331&amp;$H331=$C332&amp;$H332, $C331&amp;$I331=$C332&amp;$I332), T332&lt;&gt;""), T332, IF(AND(OR($C331&amp;$H331=$C333&amp;$H333, $C331&amp;$I331=$C333&amp;$I333), T333&lt;&gt;""), T333, IF(AND(OR($C331&amp;$H331=$C334&amp;$H334, $C331&amp;$I331=$C334&amp;$I334), T334&lt;&gt;""), T334, IF(AND(OR($C331&amp;$H331=$C335&amp;$H335, $C331&amp;$I331=$C335&amp;$I335), T335&lt;&gt;""), T335, "")))))</f>
        <v/>
      </c>
      <c r="U331" s="90" t="str">
        <f>IF(TMInput!T331&lt;&gt;"", TMInput!T331, IF(AND($C331=$C332, U332&lt;&gt;""), U332, IF(AND($C331=$C333, U333&lt;&gt;""), U333, IF(AND($C331=$C334, U334&lt;&gt;""), U334, IF(AND($C331=$C335, U335&lt;&gt;""), U335, "")))))</f>
        <v/>
      </c>
      <c r="V331" s="90" t="str">
        <f>IF(TMInput!U331&lt;&gt;"", TMInput!U331, IF(AND($C331=$C332, V332&lt;&gt;""), V332, IF(AND($C331=$C333, V333&lt;&gt;""), V333, IF(AND($C331=$C334, V334&lt;&gt;""), V334, IF(AND($C331=$C335, V335&lt;&gt;""), V335, "")))))</f>
        <v>BT-197(BT-720)-Tender</v>
      </c>
      <c r="W331" s="90" t="str">
        <f>IF(TMInput!V331&lt;&gt;"", TMInput!V331, IF(AND($C331=$C332, W332&lt;&gt;""), W332, IF(AND($C331=$C333, W333&lt;&gt;""), W333, IF(AND($C331=$C334, W334&lt;&gt;""), W334, IF(AND($C331=$C335, W335&lt;&gt;""), W335, "")))))</f>
        <v>In BT-197(BT-720)-Tender, Unpublished Justification Code, we link to the at-voc:non-publication-justification controlled list</v>
      </c>
      <c r="X331" s="90" t="str">
        <f>IF(TMInput!W331&lt;&gt;"", TMInput!W331, IF(AND($C331=$C332, X332&lt;&gt;""), X332, IF(AND($C331=$C333, X333&lt;&gt;""), X333, IF(AND($C331=$C334, X334&lt;&gt;""), X334, IF(AND($C331=$C335, X335&lt;&gt;""), X335, "")))))</f>
        <v>BT-198(BT-720)-Tender</v>
      </c>
      <c r="Y331" s="90" t="str">
        <f>IF(TMInput!X331&lt;&gt;"", TMInput!X331, IF(AND($C331=$C332, Y332&lt;&gt;""), Y332, IF(AND($C331=$C333, Y333&lt;&gt;""), Y333, IF(AND($C331=$C334, Y334&lt;&gt;""), Y334, IF(AND($C331=$C335, Y335&lt;&gt;""), Y335, "")))))</f>
        <v>Unpublished Accessibility Date (Unpublished Access Date below SDK 1.6)</v>
      </c>
      <c r="Z331" s="90" t="str">
        <f>IF(TMInput!Y331&lt;&gt;"", TMInput!Y331, IF(AND($C331=$C332, Z332&lt;&gt;""), Z332, IF(AND($C331=$C333, Z333&lt;&gt;""), Z333, IF(AND($C331=$C334, Z334&lt;&gt;""), Z334, IF(AND($C331=$C335, Z335&lt;&gt;""), Z335, "")))))</f>
        <v>tedm:MG-langString-hasConfidentialityJustification--NonPublishedInformation-ND-WinningTenderValueUnpublish</v>
      </c>
      <c r="AA331" s="90" t="str">
        <f>IF(TMInput!Z331&lt;&gt;"", TMInput!Z331, IF(AND($C331=$C332, AA332&lt;&gt;""), AA332, IF(AND($C331=$C333, AA333&lt;&gt;""), AA333, IF(AND($C331=$C334, AA334&lt;&gt;""), AA334, IF(AND($C331=$C335, AA335&lt;&gt;""), AA335, "")))))</f>
        <v/>
      </c>
      <c r="AB331" s="90" t="str">
        <f>IF(TMInput!AA331&lt;&gt;"", TMInput!AA331, IF(AND($C331=$C332, AB332&lt;&gt;""), AB332, IF(AND($C331=$C333, AB333&lt;&gt;""), AB333, IF(AND($C331=$C334, AB334&lt;&gt;""), AB334, IF(AND($C331=$C335, AB335&lt;&gt;""), AB335, "")))))</f>
        <v>BT-196(BT-720)-Tender</v>
      </c>
      <c r="AC331" s="90" t="str">
        <f>IF(TMInput!AB331&lt;&gt;"", TMInput!AB331, IF(AND($C331=$C332, AC332&lt;&gt;""), AC332, IF(AND($C331=$C333, AC333&lt;&gt;""), AC333, IF(AND($C331=$C334, AC334&lt;&gt;""), AC334, IF(AND($C331=$C335, AC335&lt;&gt;""), AC335, "")))))</f>
        <v>Unpublished Justification Description of MG-NonPublishedInformation under ND-WinningTenderValueUnpublish</v>
      </c>
      <c r="AD331" s="90" t="str">
        <f>IF(TMInput!AC331&lt;&gt;"", TMInput!AC331, IF(AND($C331=$C332, AD332&lt;&gt;""), AD332, IF(AND($C331=$C333, AD333&lt;&gt;""), AD333, IF(AND($C331=$C334, AD334&lt;&gt;""), AD334, IF(AND($C331=$C335, AD335&lt;&gt;""), AD335, "")))))</f>
        <v>BT-196(BT-720)-Tender-Language</v>
      </c>
      <c r="AE331" s="90" t="str">
        <f>IF(TMInput!AD331&lt;&gt;"", TMInput!AD331, IF(AND($C331=$C332, AE332&lt;&gt;""), AE332, IF(AND($C331=$C333, AE333&lt;&gt;""), AE333, IF(AND($C331=$C334, AE334&lt;&gt;""), AE334, IF(AND($C331=$C335, AE335&lt;&gt;""), AE335, "")))))</f>
        <v>Language of Unpublished Justification Description of MG-NonPublishedInformation under ND-WinningTenderValueUnpublish</v>
      </c>
    </row>
    <row r="332">
      <c r="A332" s="85" t="b">
        <f t="shared" si="1"/>
        <v>0</v>
      </c>
      <c r="B332" s="90" t="str">
        <f>IF(AND(TMInput!A332="",$C332&lt;&gt;""),B331,TMInput!A332)</f>
        <v>ND-WinningTenderValueUnpublish.rml.ttl</v>
      </c>
      <c r="C332" s="90" t="str">
        <f>TMInput!B332</f>
        <v>tedm:MG-NonPublishedInformation-ND-WinningTenderValueUnpublish</v>
      </c>
      <c r="D332" s="85" t="str">
        <f>IF(TMInput!C332&lt;&gt;"", TMInput!C332, IF(AND($C332=$C333, D333&lt;&gt;""), D333, IF(AND($C332=$C334, D334&lt;&gt;""), D334, IF(AND($C332=$C335, D335&lt;&gt;""), D335, IF(AND($C332=$C336, D336&lt;&gt;""), D336, "")))))</f>
        <v/>
      </c>
      <c r="E332" s="90" t="str">
        <f>IF(TMInput!D332&lt;&gt;"",TMInput!D332,IF(AND($C332=$C333, E333&lt;&gt;""),E333, IF(AND($C332=$C334, E334&lt;&gt;""), E334,"")))</f>
        <v/>
      </c>
      <c r="F332" s="90" t="str">
        <f>IF(TMInput!E332&lt;&gt;"",TMInput!E332,IF(AND($C332=$C333, F333&lt;&gt;""),F333, IF(AND($C332=$C334, F334&lt;&gt;""), F334,"")))</f>
        <v/>
      </c>
      <c r="G332" s="85" t="str">
        <f>IF(TMInput!F332&lt;&gt;"",TMInput!F332,IF(AND($C332=$C333, G333&lt;&gt;""),G333, IF(AND($C332=$C334, G334&lt;&gt;""), G334,"")))</f>
        <v/>
      </c>
      <c r="H332" s="87" t="str">
        <f>TMInput!G332</f>
        <v/>
      </c>
      <c r="I332" s="87" t="str">
        <f>TMInput!H332</f>
        <v/>
      </c>
      <c r="J332" s="90" t="str">
        <f>IF(TMInput!$A332="",J331,TMInput!I332)</f>
        <v/>
      </c>
      <c r="K332" s="85" t="str">
        <f>IF(TMInput!J332&lt;&gt;"",TMInput!J332,IF(AND($C332=$C333, K333&lt;&gt;""),K333, IF(AND($C332=$C334, K334&lt;&gt;""), K334,"")))</f>
        <v/>
      </c>
      <c r="L332" s="85" t="str">
        <f>IF(TMInput!K332&lt;&gt;"",TMInput!K332,IF(AND($C332=$C333, L333&lt;&gt;""),L333, IF(AND($C332=$C334, L334&lt;&gt;""), L334,"")))</f>
        <v/>
      </c>
      <c r="M332" s="90" t="str">
        <f>IF(TMInput!L332&lt;&gt;"",TMInput!L332,IF(AND($C332=$C333, M333&lt;&gt;""),M333, IF(AND($C332=$C334, M334&lt;&gt;""), M334,"")))</f>
        <v/>
      </c>
      <c r="N332" s="90" t="str">
        <f>IF(TMInput!M332&lt;&gt;"",TMInput!M332,IF(AND($C332=$C333, N333&lt;&gt;""),N333, IF(AND($C332=$C334, N334&lt;&gt;""), N334,"")))</f>
        <v/>
      </c>
      <c r="O332" s="90" t="str">
        <f>IF(TMInput!N332&lt;&gt;"",TMInput!N332,IF(AND($C332=$C333, O333&lt;&gt;""),O333, IF(AND($C332=$C334, O334&lt;&gt;""), O334,"")))</f>
        <v/>
      </c>
      <c r="P332" s="85" t="str">
        <f>IF(TMInput!O332&lt;&gt;"",TMInput!O332,IF(AND($C332=$C333, P333&lt;&gt;""),P333, IF(AND($C332=$C334, P334&lt;&gt;""), P334,"")))</f>
        <v/>
      </c>
      <c r="Q332" s="90" t="str">
        <f>IF(TMInput!P332&lt;&gt;"",TMInput!P332,IF(AND($C332=$C333, Q333&lt;&gt;""),Q333, IF(AND($C332=$C334, Q334&lt;&gt;""), Q334,"")))</f>
        <v/>
      </c>
      <c r="R332" s="90" t="str">
        <f>IF(TMInput!Q332&lt;&gt;"", TMInput!Q332, IF(AND(OR($C332&amp;$H332=$C333&amp;$H333, $C332&amp;$I332=$C333&amp;$I333), R333&lt;&gt;""), R333, IF(AND(OR($C332&amp;$H332=$C334&amp;$H334, $C332&amp;$I332=$C334&amp;$I334), R334&lt;&gt;""), R334, IF(AND(OR($C332&amp;$H332=$C335&amp;$H335, $C332&amp;$I332=$C335&amp;$I335), R335&lt;&gt;""), R335, IF(AND(OR($C332&amp;$H332=$C336&amp;$H336, $C332&amp;$I332=$C336&amp;$I336), R336&lt;&gt;""), R336, "")))))</f>
        <v/>
      </c>
      <c r="S332" s="90" t="str">
        <f>IF(TMInput!R332&lt;&gt;"", TMInput!R332, IF(AND(OR($C332&amp;$H332=$C333&amp;$H333, $C332&amp;$I332=$C333&amp;$I333), S333&lt;&gt;""), S333, IF(AND(OR($C332&amp;$H332=$C334&amp;$H334, $C332&amp;$I332=$C334&amp;$I334), S334&lt;&gt;""), S334, IF(AND(OR($C332&amp;$H332=$C335&amp;$H335, $C332&amp;$I332=$C335&amp;$I335), S335&lt;&gt;""), S335, IF(AND(OR($C332&amp;$H332=$C336&amp;$H336, $C332&amp;$I332=$C336&amp;$I336), S336&lt;&gt;""), S336, "")))))</f>
        <v/>
      </c>
      <c r="T332" s="90" t="str">
        <f>IF(TMInput!S332&lt;&gt;"", TMInput!S332, IF(AND(OR($C332&amp;$H332=$C333&amp;$H333, $C332&amp;$I332=$C333&amp;$I333), T333&lt;&gt;""), T333, IF(AND(OR($C332&amp;$H332=$C334&amp;$H334, $C332&amp;$I332=$C334&amp;$I334), T334&lt;&gt;""), T334, IF(AND(OR($C332&amp;$H332=$C335&amp;$H335, $C332&amp;$I332=$C335&amp;$I335), T335&lt;&gt;""), T335, IF(AND(OR($C332&amp;$H332=$C336&amp;$H336, $C332&amp;$I332=$C336&amp;$I336), T336&lt;&gt;""), T336, "")))))</f>
        <v/>
      </c>
      <c r="U332" s="90" t="str">
        <f>IF(TMInput!T332&lt;&gt;"", TMInput!T332, IF(AND($C332=$C333, U333&lt;&gt;""), U333, IF(AND($C332=$C334, U334&lt;&gt;""), U334, IF(AND($C332=$C335, U335&lt;&gt;""), U335, IF(AND($C332=$C336, U336&lt;&gt;""), U336, "")))))</f>
        <v/>
      </c>
      <c r="V332" s="90" t="str">
        <f>IF(TMInput!U332&lt;&gt;"", TMInput!U332, IF(AND($C332=$C333, V333&lt;&gt;""), V333, IF(AND($C332=$C334, V334&lt;&gt;""), V334, IF(AND($C332=$C335, V335&lt;&gt;""), V335, IF(AND($C332=$C336, V336&lt;&gt;""), V336, "")))))</f>
        <v>BT-197(BT-720)-Tender</v>
      </c>
      <c r="W332" s="90" t="str">
        <f>IF(TMInput!V332&lt;&gt;"", TMInput!V332, IF(AND($C332=$C333, W333&lt;&gt;""), W333, IF(AND($C332=$C334, W334&lt;&gt;""), W334, IF(AND($C332=$C335, W335&lt;&gt;""), W335, IF(AND($C332=$C336, W336&lt;&gt;""), W336, "")))))</f>
        <v>In BT-197(BT-720)-Tender, Unpublished Justification Code, we link to the at-voc:non-publication-justification controlled list</v>
      </c>
      <c r="X332" s="90" t="str">
        <f>IF(TMInput!W332&lt;&gt;"", TMInput!W332, IF(AND($C332=$C333, X333&lt;&gt;""), X333, IF(AND($C332=$C334, X334&lt;&gt;""), X334, IF(AND($C332=$C335, X335&lt;&gt;""), X335, IF(AND($C332=$C336, X336&lt;&gt;""), X336, "")))))</f>
        <v>BT-198(BT-720)-Tender</v>
      </c>
      <c r="Y332" s="90" t="str">
        <f>IF(TMInput!X332&lt;&gt;"", TMInput!X332, IF(AND($C332=$C333, Y333&lt;&gt;""), Y333, IF(AND($C332=$C334, Y334&lt;&gt;""), Y334, IF(AND($C332=$C335, Y335&lt;&gt;""), Y335, IF(AND($C332=$C336, Y336&lt;&gt;""), Y336, "")))))</f>
        <v>Unpublished Accessibility Date (Unpublished Access Date below SDK 1.6)</v>
      </c>
      <c r="Z332" s="90" t="str">
        <f>IF(TMInput!Y332&lt;&gt;"", TMInput!Y332, IF(AND($C332=$C333, Z333&lt;&gt;""), Z333, IF(AND($C332=$C334, Z334&lt;&gt;""), Z334, IF(AND($C332=$C335, Z335&lt;&gt;""), Z335, IF(AND($C332=$C336, Z336&lt;&gt;""), Z336, "")))))</f>
        <v>tedm:MG-langString-hasConfidentialityJustification--NonPublishedInformation-ND-WinningTenderValueUnpublish</v>
      </c>
      <c r="AA332" s="90" t="str">
        <f>IF(TMInput!Z332&lt;&gt;"", TMInput!Z332, IF(AND($C332=$C333, AA333&lt;&gt;""), AA333, IF(AND($C332=$C334, AA334&lt;&gt;""), AA334, IF(AND($C332=$C335, AA335&lt;&gt;""), AA335, IF(AND($C332=$C336, AA336&lt;&gt;""), AA336, "")))))</f>
        <v/>
      </c>
      <c r="AB332" s="90" t="str">
        <f>IF(TMInput!AA332&lt;&gt;"", TMInput!AA332, IF(AND($C332=$C333, AB333&lt;&gt;""), AB333, IF(AND($C332=$C334, AB334&lt;&gt;""), AB334, IF(AND($C332=$C335, AB335&lt;&gt;""), AB335, IF(AND($C332=$C336, AB336&lt;&gt;""), AB336, "")))))</f>
        <v/>
      </c>
      <c r="AC332" s="90" t="str">
        <f>IF(TMInput!AB332&lt;&gt;"", TMInput!AB332, IF(AND($C332=$C333, AC333&lt;&gt;""), AC333, IF(AND($C332=$C334, AC334&lt;&gt;""), AC334, IF(AND($C332=$C335, AC335&lt;&gt;""), AC335, IF(AND($C332=$C336, AC336&lt;&gt;""), AC336, "")))))</f>
        <v/>
      </c>
      <c r="AD332" s="90" t="str">
        <f>IF(TMInput!AC332&lt;&gt;"", TMInput!AC332, IF(AND($C332=$C333, AD333&lt;&gt;""), AD333, IF(AND($C332=$C334, AD334&lt;&gt;""), AD334, IF(AND($C332=$C335, AD335&lt;&gt;""), AD335, IF(AND($C332=$C336, AD336&lt;&gt;""), AD336, "")))))</f>
        <v/>
      </c>
      <c r="AE332" s="90" t="str">
        <f>IF(TMInput!AD332&lt;&gt;"", TMInput!AD332, IF(AND($C332=$C333, AE333&lt;&gt;""), AE333, IF(AND($C332=$C334, AE334&lt;&gt;""), AE334, IF(AND($C332=$C335, AE335&lt;&gt;""), AE335, IF(AND($C332=$C336, AE336&lt;&gt;""), AE336, "")))))</f>
        <v/>
      </c>
    </row>
    <row r="333">
      <c r="A333" s="85" t="b">
        <f t="shared" si="1"/>
        <v>0</v>
      </c>
      <c r="B333" s="90" t="str">
        <f>IF(AND(TMInput!A333="",$C333&lt;&gt;""),B332,TMInput!A333)</f>
        <v>ND-WinningTenderValueUnpublish.rml.ttl</v>
      </c>
      <c r="C333" s="90" t="str">
        <f>TMInput!B333</f>
        <v>tedm:MG-NonPublishedInformation-ND-WinningTenderValueUnpublish</v>
      </c>
      <c r="D333" s="85" t="str">
        <f>IF(TMInput!C333&lt;&gt;"", TMInput!C333, IF(AND($C333=$C334, D334&lt;&gt;""), D334, IF(AND($C333=$C335, D335&lt;&gt;""), D335, IF(AND($C333=$C336, D336&lt;&gt;""), D336, IF(AND($C333=$C337, D337&lt;&gt;""), D337, "")))))</f>
        <v/>
      </c>
      <c r="E333" s="90" t="str">
        <f>IF(TMInput!D333&lt;&gt;"",TMInput!D333,IF(AND($C333=$C334, E334&lt;&gt;""),E334, IF(AND($C333=$C335, E335&lt;&gt;""), E335,"")))</f>
        <v/>
      </c>
      <c r="F333" s="90" t="str">
        <f>IF(TMInput!E333&lt;&gt;"",TMInput!E333,IF(AND($C333=$C334, F334&lt;&gt;""),F334, IF(AND($C333=$C335, F335&lt;&gt;""), F335,"")))</f>
        <v/>
      </c>
      <c r="G333" s="85" t="str">
        <f>IF(TMInput!F333&lt;&gt;"",TMInput!F333,IF(AND($C333=$C334, G334&lt;&gt;""),G334, IF(AND($C333=$C335, G335&lt;&gt;""), G335,"")))</f>
        <v/>
      </c>
      <c r="H333" s="87" t="str">
        <f>TMInput!G333</f>
        <v/>
      </c>
      <c r="I333" s="87" t="str">
        <f>TMInput!H333</f>
        <v>1.5</v>
      </c>
      <c r="J333" s="90" t="str">
        <f>IF(TMInput!$A333="",J332,TMInput!I333)</f>
        <v/>
      </c>
      <c r="K333" s="85" t="str">
        <f>IF(TMInput!J333&lt;&gt;"",TMInput!J333,IF(AND($C333=$C334, K334&lt;&gt;""),K334, IF(AND($C333=$C335, K335&lt;&gt;""), K335,"")))</f>
        <v/>
      </c>
      <c r="L333" s="85" t="str">
        <f>IF(TMInput!K333&lt;&gt;"",TMInput!K333,IF(AND($C333=$C334, L334&lt;&gt;""),L334, IF(AND($C333=$C335, L335&lt;&gt;""), L335,"")))</f>
        <v/>
      </c>
      <c r="M333" s="90" t="str">
        <f>IF(TMInput!L333&lt;&gt;"",TMInput!L333,IF(AND($C333=$C334, M334&lt;&gt;""),M334, IF(AND($C333=$C335, M335&lt;&gt;""), M335,"")))</f>
        <v/>
      </c>
      <c r="N333" s="90" t="str">
        <f>IF(TMInput!M333&lt;&gt;"",TMInput!M333,IF(AND($C333=$C334, N334&lt;&gt;""),N334, IF(AND($C333=$C335, N335&lt;&gt;""), N335,"")))</f>
        <v/>
      </c>
      <c r="O333" s="90" t="str">
        <f>IF(TMInput!N333&lt;&gt;"",TMInput!N333,IF(AND($C333=$C334, O334&lt;&gt;""),O334, IF(AND($C333=$C335, O335&lt;&gt;""), O335,"")))</f>
        <v/>
      </c>
      <c r="P333" s="85" t="str">
        <f>IF(TMInput!O333&lt;&gt;"",TMInput!O333,IF(AND($C333=$C334, P334&lt;&gt;""),P334, IF(AND($C333=$C335, P335&lt;&gt;""), P335,"")))</f>
        <v/>
      </c>
      <c r="Q333" s="90" t="str">
        <f>IF(TMInput!P333&lt;&gt;"",TMInput!P333,IF(AND($C333=$C334, Q334&lt;&gt;""),Q334, IF(AND($C333=$C335, Q335&lt;&gt;""), Q335,"")))</f>
        <v/>
      </c>
      <c r="R333" s="90" t="str">
        <f>IF(TMInput!Q333&lt;&gt;"", TMInput!Q333, IF(AND(OR($C333&amp;$H333=$C334&amp;$H334, $C333&amp;$I333=$C334&amp;$I334), R334&lt;&gt;""), R334, IF(AND(OR($C333&amp;$H333=$C335&amp;$H335, $C333&amp;$I333=$C335&amp;$I335), R335&lt;&gt;""), R335, IF(AND(OR($C333&amp;$H333=$C336&amp;$H336, $C333&amp;$I333=$C336&amp;$I336), R336&lt;&gt;""), R336, IF(AND(OR($C333&amp;$H333=$C337&amp;$H337, $C333&amp;$I333=$C337&amp;$I337), R337&lt;&gt;""), R337, "")))))</f>
        <v/>
      </c>
      <c r="S333" s="90" t="str">
        <f>IF(TMInput!R333&lt;&gt;"", TMInput!R333, IF(AND(OR($C333&amp;$H333=$C334&amp;$H334, $C333&amp;$I333=$C334&amp;$I334), S334&lt;&gt;""), S334, IF(AND(OR($C333&amp;$H333=$C335&amp;$H335, $C333&amp;$I333=$C335&amp;$I335), S335&lt;&gt;""), S335, IF(AND(OR($C333&amp;$H333=$C336&amp;$H336, $C333&amp;$I333=$C336&amp;$I336), S336&lt;&gt;""), S336, IF(AND(OR($C333&amp;$H333=$C337&amp;$H337, $C333&amp;$I333=$C337&amp;$I337), S337&lt;&gt;""), S337, "")))))</f>
        <v/>
      </c>
      <c r="T333" s="90" t="str">
        <f>IF(TMInput!S333&lt;&gt;"", TMInput!S333, IF(AND(OR($C333&amp;$H333=$C334&amp;$H334, $C333&amp;$I333=$C334&amp;$I334), T334&lt;&gt;""), T334, IF(AND(OR($C333&amp;$H333=$C335&amp;$H335, $C333&amp;$I333=$C335&amp;$I335), T335&lt;&gt;""), T335, IF(AND(OR($C333&amp;$H333=$C336&amp;$H336, $C333&amp;$I333=$C336&amp;$I336), T336&lt;&gt;""), T336, IF(AND(OR($C333&amp;$H333=$C337&amp;$H337, $C333&amp;$I333=$C337&amp;$I337), T337&lt;&gt;""), T337, "")))))</f>
        <v/>
      </c>
      <c r="U333" s="90" t="str">
        <f>IF(TMInput!T333&lt;&gt;"", TMInput!T333, IF(AND($C333=$C334, U334&lt;&gt;""), U334, IF(AND($C333=$C335, U335&lt;&gt;""), U335, IF(AND($C333=$C336, U336&lt;&gt;""), U336, IF(AND($C333=$C337, U337&lt;&gt;""), U337, "")))))</f>
        <v/>
      </c>
      <c r="V333" s="90" t="str">
        <f>IF(TMInput!U333&lt;&gt;"", TMInput!U333, IF(AND($C333=$C334, V334&lt;&gt;""), V334, IF(AND($C333=$C335, V335&lt;&gt;""), V335, IF(AND($C333=$C336, V336&lt;&gt;""), V336, IF(AND($C333=$C337, V337&lt;&gt;""), V337, "")))))</f>
        <v/>
      </c>
      <c r="W333" s="90" t="str">
        <f>IF(TMInput!V333&lt;&gt;"", TMInput!V333, IF(AND($C333=$C334, W334&lt;&gt;""), W334, IF(AND($C333=$C335, W335&lt;&gt;""), W335, IF(AND($C333=$C336, W336&lt;&gt;""), W336, IF(AND($C333=$C337, W337&lt;&gt;""), W337, "")))))</f>
        <v/>
      </c>
      <c r="X333" s="90" t="str">
        <f>IF(TMInput!W333&lt;&gt;"", TMInput!W333, IF(AND($C333=$C334, X334&lt;&gt;""), X334, IF(AND($C333=$C335, X335&lt;&gt;""), X335, IF(AND($C333=$C336, X336&lt;&gt;""), X336, IF(AND($C333=$C337, X337&lt;&gt;""), X337, "")))))</f>
        <v>BT-198(BT-720)-Tender</v>
      </c>
      <c r="Y333" s="90" t="str">
        <f>IF(TMInput!X333&lt;&gt;"", TMInput!X333, IF(AND($C333=$C334, Y334&lt;&gt;""), Y334, IF(AND($C333=$C335, Y335&lt;&gt;""), Y335, IF(AND($C333=$C336, Y336&lt;&gt;""), Y336, IF(AND($C333=$C337, Y337&lt;&gt;""), Y337, "")))))</f>
        <v>Unpublished Accessibility Date (Unpublished Access Date below SDK 1.6)</v>
      </c>
      <c r="Z333" s="90" t="str">
        <f>IF(TMInput!Y333&lt;&gt;"", TMInput!Y333, IF(AND($C333=$C334, Z334&lt;&gt;""), Z334, IF(AND($C333=$C335, Z335&lt;&gt;""), Z335, IF(AND($C333=$C336, Z336&lt;&gt;""), Z336, IF(AND($C333=$C337, Z337&lt;&gt;""), Z337, "")))))</f>
        <v>tedm:MG-langString-hasConfidentialityJustification--NonPublishedInformation-ND-WinningTenderValueUnpublish</v>
      </c>
      <c r="AA333" s="90" t="str">
        <f>IF(TMInput!Z333&lt;&gt;"", TMInput!Z333, IF(AND($C333=$C334, AA334&lt;&gt;""), AA334, IF(AND($C333=$C335, AA335&lt;&gt;""), AA335, IF(AND($C333=$C336, AA336&lt;&gt;""), AA336, IF(AND($C333=$C337, AA337&lt;&gt;""), AA337, "")))))</f>
        <v/>
      </c>
      <c r="AB333" s="90" t="str">
        <f>IF(TMInput!AA333&lt;&gt;"", TMInput!AA333, IF(AND($C333=$C334, AB334&lt;&gt;""), AB334, IF(AND($C333=$C335, AB335&lt;&gt;""), AB335, IF(AND($C333=$C336, AB336&lt;&gt;""), AB336, IF(AND($C333=$C337, AB337&lt;&gt;""), AB337, "")))))</f>
        <v/>
      </c>
      <c r="AC333" s="90" t="str">
        <f>IF(TMInput!AB333&lt;&gt;"", TMInput!AB333, IF(AND($C333=$C334, AC334&lt;&gt;""), AC334, IF(AND($C333=$C335, AC335&lt;&gt;""), AC335, IF(AND($C333=$C336, AC336&lt;&gt;""), AC336, IF(AND($C333=$C337, AC337&lt;&gt;""), AC337, "")))))</f>
        <v/>
      </c>
      <c r="AD333" s="90" t="str">
        <f>IF(TMInput!AC333&lt;&gt;"", TMInput!AC333, IF(AND($C333=$C334, AD334&lt;&gt;""), AD334, IF(AND($C333=$C335, AD335&lt;&gt;""), AD335, IF(AND($C333=$C336, AD336&lt;&gt;""), AD336, IF(AND($C333=$C337, AD337&lt;&gt;""), AD337, "")))))</f>
        <v/>
      </c>
      <c r="AE333" s="90" t="str">
        <f>IF(TMInput!AD333&lt;&gt;"", TMInput!AD333, IF(AND($C333=$C334, AE334&lt;&gt;""), AE334, IF(AND($C333=$C335, AE335&lt;&gt;""), AE335, IF(AND($C333=$C336, AE336&lt;&gt;""), AE336, IF(AND($C333=$C337, AE337&lt;&gt;""), AE337, "")))))</f>
        <v/>
      </c>
    </row>
    <row r="334">
      <c r="A334" s="85" t="b">
        <f t="shared" si="1"/>
        <v>0</v>
      </c>
      <c r="B334" s="90" t="str">
        <f>IF(AND(TMInput!A334="",$C334&lt;&gt;""),B333,TMInput!A334)</f>
        <v>ND-WinningTenderValueUnpublish.rml.ttl</v>
      </c>
      <c r="C334" s="90" t="str">
        <f>TMInput!B334</f>
        <v>tedm:MG-NonPublishedInformation-ND-WinningTenderValueUnpublish</v>
      </c>
      <c r="D334" s="85" t="str">
        <f>IF(TMInput!C334&lt;&gt;"", TMInput!C334, IF(AND($C334=$C335, D335&lt;&gt;""), D335, IF(AND($C334=$C336, D336&lt;&gt;""), D336, IF(AND($C334=$C337, D337&lt;&gt;""), D337, IF(AND($C334=$C338, D338&lt;&gt;""), D338, "")))))</f>
        <v/>
      </c>
      <c r="E334" s="90" t="str">
        <f>IF(TMInput!D334&lt;&gt;"",TMInput!D334,IF(AND($C334=$C335, E335&lt;&gt;""),E335, IF(AND($C334=$C336, E336&lt;&gt;""), E336,"")))</f>
        <v/>
      </c>
      <c r="F334" s="90" t="str">
        <f>IF(TMInput!E334&lt;&gt;"",TMInput!E334,IF(AND($C334=$C335, F335&lt;&gt;""),F335, IF(AND($C334=$C336, F336&lt;&gt;""), F336,"")))</f>
        <v/>
      </c>
      <c r="G334" s="85" t="str">
        <f>IF(TMInput!F334&lt;&gt;"",TMInput!F334,IF(AND($C334=$C335, G335&lt;&gt;""),G335, IF(AND($C334=$C336, G336&lt;&gt;""), G336,"")))</f>
        <v/>
      </c>
      <c r="H334" s="87" t="str">
        <f>TMInput!G334</f>
        <v>1.6</v>
      </c>
      <c r="I334" s="87" t="str">
        <f>TMInput!H334</f>
        <v/>
      </c>
      <c r="J334" s="90" t="str">
        <f>IF(TMInput!$A334="",J333,TMInput!I334)</f>
        <v/>
      </c>
      <c r="K334" s="85" t="str">
        <f>IF(TMInput!J334&lt;&gt;"",TMInput!J334,IF(AND($C334=$C335, K335&lt;&gt;""),K335, IF(AND($C334=$C336, K336&lt;&gt;""), K336,"")))</f>
        <v/>
      </c>
      <c r="L334" s="85" t="str">
        <f>IF(TMInput!K334&lt;&gt;"",TMInput!K334,IF(AND($C334=$C335, L335&lt;&gt;""),L335, IF(AND($C334=$C336, L336&lt;&gt;""), L336,"")))</f>
        <v/>
      </c>
      <c r="M334" s="90" t="str">
        <f>IF(TMInput!L334&lt;&gt;"",TMInput!L334,IF(AND($C334=$C335, M335&lt;&gt;""),M335, IF(AND($C334=$C336, M336&lt;&gt;""), M336,"")))</f>
        <v/>
      </c>
      <c r="N334" s="90" t="str">
        <f>IF(TMInput!M334&lt;&gt;"",TMInput!M334,IF(AND($C334=$C335, N335&lt;&gt;""),N335, IF(AND($C334=$C336, N336&lt;&gt;""), N336,"")))</f>
        <v/>
      </c>
      <c r="O334" s="90" t="str">
        <f>IF(TMInput!N334&lt;&gt;"",TMInput!N334,IF(AND($C334=$C335, O335&lt;&gt;""),O335, IF(AND($C334=$C336, O336&lt;&gt;""), O336,"")))</f>
        <v/>
      </c>
      <c r="P334" s="85" t="str">
        <f>IF(TMInput!O334&lt;&gt;"",TMInput!O334,IF(AND($C334=$C335, P335&lt;&gt;""),P335, IF(AND($C334=$C336, P336&lt;&gt;""), P336,"")))</f>
        <v/>
      </c>
      <c r="Q334" s="90" t="str">
        <f>IF(TMInput!P334&lt;&gt;"",TMInput!P334,IF(AND($C334=$C335, Q335&lt;&gt;""),Q335, IF(AND($C334=$C336, Q336&lt;&gt;""), Q336,"")))</f>
        <v/>
      </c>
      <c r="R334" s="90" t="str">
        <f>IF(TMInput!Q334&lt;&gt;"", TMInput!Q334, IF(AND(OR($C334&amp;$H334=$C335&amp;$H335, $C334&amp;$I334=$C335&amp;$I335), R335&lt;&gt;""), R335, IF(AND(OR($C334&amp;$H334=$C336&amp;$H336, $C334&amp;$I334=$C336&amp;$I336), R336&lt;&gt;""), R336, IF(AND(OR($C334&amp;$H334=$C337&amp;$H337, $C334&amp;$I334=$C337&amp;$I337), R337&lt;&gt;""), R337, IF(AND(OR($C334&amp;$H334=$C338&amp;$H338, $C334&amp;$I334=$C338&amp;$I338), R338&lt;&gt;""), R338, "")))))</f>
        <v/>
      </c>
      <c r="S334" s="90" t="str">
        <f>IF(TMInput!R334&lt;&gt;"", TMInput!R334, IF(AND(OR($C334&amp;$H334=$C335&amp;$H335, $C334&amp;$I334=$C335&amp;$I335), S335&lt;&gt;""), S335, IF(AND(OR($C334&amp;$H334=$C336&amp;$H336, $C334&amp;$I334=$C336&amp;$I336), S336&lt;&gt;""), S336, IF(AND(OR($C334&amp;$H334=$C337&amp;$H337, $C334&amp;$I334=$C337&amp;$I337), S337&lt;&gt;""), S337, IF(AND(OR($C334&amp;$H334=$C338&amp;$H338, $C334&amp;$I334=$C338&amp;$I338), S338&lt;&gt;""), S338, "")))))</f>
        <v/>
      </c>
      <c r="T334" s="90" t="str">
        <f>IF(TMInput!S334&lt;&gt;"", TMInput!S334, IF(AND(OR($C334&amp;$H334=$C335&amp;$H335, $C334&amp;$I334=$C335&amp;$I335), T335&lt;&gt;""), T335, IF(AND(OR($C334&amp;$H334=$C336&amp;$H336, $C334&amp;$I334=$C336&amp;$I336), T336&lt;&gt;""), T336, IF(AND(OR($C334&amp;$H334=$C337&amp;$H337, $C334&amp;$I334=$C337&amp;$I337), T337&lt;&gt;""), T337, IF(AND(OR($C334&amp;$H334=$C338&amp;$H338, $C334&amp;$I334=$C338&amp;$I338), T338&lt;&gt;""), T338, "")))))</f>
        <v/>
      </c>
      <c r="U334" s="90" t="str">
        <f>IF(TMInput!T334&lt;&gt;"", TMInput!T334, IF(AND($C334=$C335, U335&lt;&gt;""), U335, IF(AND($C334=$C336, U336&lt;&gt;""), U336, IF(AND($C334=$C337, U337&lt;&gt;""), U337, IF(AND($C334=$C338, U338&lt;&gt;""), U338, "")))))</f>
        <v/>
      </c>
      <c r="V334" s="90" t="str">
        <f>IF(TMInput!U334&lt;&gt;"", TMInput!U334, IF(AND($C334=$C335, V335&lt;&gt;""), V335, IF(AND($C334=$C336, V336&lt;&gt;""), V336, IF(AND($C334=$C337, V337&lt;&gt;""), V337, IF(AND($C334=$C338, V338&lt;&gt;""), V338, "")))))</f>
        <v/>
      </c>
      <c r="W334" s="90" t="str">
        <f>IF(TMInput!V334&lt;&gt;"", TMInput!V334, IF(AND($C334=$C335, W335&lt;&gt;""), W335, IF(AND($C334=$C336, W336&lt;&gt;""), W336, IF(AND($C334=$C337, W337&lt;&gt;""), W337, IF(AND($C334=$C338, W338&lt;&gt;""), W338, "")))))</f>
        <v/>
      </c>
      <c r="X334" s="90" t="str">
        <f>IF(TMInput!W334&lt;&gt;"", TMInput!W334, IF(AND($C334=$C335, X335&lt;&gt;""), X335, IF(AND($C334=$C336, X336&lt;&gt;""), X336, IF(AND($C334=$C337, X337&lt;&gt;""), X337, IF(AND($C334=$C338, X338&lt;&gt;""), X338, "")))))</f>
        <v/>
      </c>
      <c r="Y334" s="90" t="str">
        <f>IF(TMInput!X334&lt;&gt;"", TMInput!X334, IF(AND($C334=$C335, Y335&lt;&gt;""), Y335, IF(AND($C334=$C336, Y336&lt;&gt;""), Y336, IF(AND($C334=$C337, Y337&lt;&gt;""), Y337, IF(AND($C334=$C338, Y338&lt;&gt;""), Y338, "")))))</f>
        <v/>
      </c>
      <c r="Z334" s="90" t="str">
        <f>IF(TMInput!Y334&lt;&gt;"", TMInput!Y334, IF(AND($C334=$C335, Z335&lt;&gt;""), Z335, IF(AND($C334=$C336, Z336&lt;&gt;""), Z336, IF(AND($C334=$C337, Z337&lt;&gt;""), Z337, IF(AND($C334=$C338, Z338&lt;&gt;""), Z338, "")))))</f>
        <v>tedm:MG-langString-hasConfidentialityJustification--NonPublishedInformation-ND-WinningTenderValueUnpublish</v>
      </c>
      <c r="AA334" s="90" t="str">
        <f>IF(TMInput!Z334&lt;&gt;"", TMInput!Z334, IF(AND($C334=$C335, AA335&lt;&gt;""), AA335, IF(AND($C334=$C336, AA336&lt;&gt;""), AA336, IF(AND($C334=$C337, AA337&lt;&gt;""), AA337, IF(AND($C334=$C338, AA338&lt;&gt;""), AA338, "")))))</f>
        <v/>
      </c>
      <c r="AB334" s="90" t="str">
        <f>IF(TMInput!AA334&lt;&gt;"", TMInput!AA334, IF(AND($C334=$C335, AB335&lt;&gt;""), AB335, IF(AND($C334=$C336, AB336&lt;&gt;""), AB336, IF(AND($C334=$C337, AB337&lt;&gt;""), AB337, IF(AND($C334=$C338, AB338&lt;&gt;""), AB338, "")))))</f>
        <v/>
      </c>
      <c r="AC334" s="90" t="str">
        <f>IF(TMInput!AB334&lt;&gt;"", TMInput!AB334, IF(AND($C334=$C335, AC335&lt;&gt;""), AC335, IF(AND($C334=$C336, AC336&lt;&gt;""), AC336, IF(AND($C334=$C337, AC337&lt;&gt;""), AC337, IF(AND($C334=$C338, AC338&lt;&gt;""), AC338, "")))))</f>
        <v/>
      </c>
      <c r="AD334" s="90" t="str">
        <f>IF(TMInput!AC334&lt;&gt;"", TMInput!AC334, IF(AND($C334=$C335, AD335&lt;&gt;""), AD335, IF(AND($C334=$C336, AD336&lt;&gt;""), AD336, IF(AND($C334=$C337, AD337&lt;&gt;""), AD337, IF(AND($C334=$C338, AD338&lt;&gt;""), AD338, "")))))</f>
        <v/>
      </c>
      <c r="AE334" s="90" t="str">
        <f>IF(TMInput!AD334&lt;&gt;"", TMInput!AD334, IF(AND($C334=$C335, AE335&lt;&gt;""), AE335, IF(AND($C334=$C336, AE336&lt;&gt;""), AE336, IF(AND($C334=$C337, AE337&lt;&gt;""), AE337, IF(AND($C334=$C338, AE338&lt;&gt;""), AE338, "")))))</f>
        <v/>
      </c>
    </row>
    <row r="335">
      <c r="A335" s="85" t="b">
        <f t="shared" si="1"/>
        <v>1</v>
      </c>
      <c r="B335" s="90" t="str">
        <f>IF(AND(TMInput!A335="",$C335&lt;&gt;""),B334,TMInput!A335)</f>
        <v>ND-SubcontractingValueUnpublish_v1.3-1.8.rml.ttl</v>
      </c>
      <c r="C335" s="90" t="str">
        <f>TMInput!B335</f>
        <v>tedm:MG-NonPublishedInformation-ND-SubcontractingValueUnpublish</v>
      </c>
      <c r="D335" s="85" t="str">
        <f>IF(TMInput!C335&lt;&gt;"", TMInput!C335, IF(AND($C335=$C336, D336&lt;&gt;""), D336, IF(AND($C335=$C337, D337&lt;&gt;""), D337, IF(AND($C335=$C338, D338&lt;&gt;""), D338, IF(AND($C335=$C339, D339&lt;&gt;""), D339, "")))))</f>
        <v>MG-NonPublishedInformation</v>
      </c>
      <c r="E335" s="90" t="str">
        <f>IF(TMInput!D335&lt;&gt;"",TMInput!D335,IF(AND($C335&amp;$H335&amp;$I335=$C336&amp;$H336&amp;$I336, E336&lt;&gt;""),E336, IF(AND($C335&amp;$H335&amp;$I335=$C337&amp;$H337&amp;$I337, E337&lt;&gt;""), E337,"")))</f>
        <v>ND-SubcontractingValueUnpublish</v>
      </c>
      <c r="F335" s="90" t="str">
        <f>IF(TMInput!E335&lt;&gt;"",TMInput!E335,IF(AND($C335&amp;$H335&amp;$I335=$C336&amp;$H336&amp;$I336, F336&lt;&gt;""),F336, IF(AND($C335&amp;$H335&amp;$I335=$C337&amp;$H337&amp;$I337, F337&lt;&gt;""), F337,"")))</f>
        <v>/*/ext:UBLExtensions/ext:UBLExtension/ext:ExtensionContent/efext:EformsExtension/efac:NoticeResult/efac:LotTender/efac:SubcontractingTerm/efac:FieldsPrivacy[efbc:FieldIdentifierCode/text()='sub-val']</v>
      </c>
      <c r="G335" s="90" t="str">
        <f>IF(TMInput!F335&lt;&gt;"",TMInput!F335,IF(AND($C335&amp;$H335&amp;$I335=$C336&amp;$H336&amp;$I336, G336&lt;&gt;""),G336, IF(AND($C335&amp;$H335&amp;$I335=$C337&amp;$H337&amp;$I337, G337&lt;&gt;""), G337,"")))</f>
        <v>efbc:FieldIdentifierCode/text()='sub-val'</v>
      </c>
      <c r="H335" s="87" t="str">
        <f>TMInput!G335</f>
        <v/>
      </c>
      <c r="I335" s="87" t="str">
        <f>TMInput!H335</f>
        <v>1.8</v>
      </c>
      <c r="J335" s="90" t="b">
        <f>IF(TMInput!$A335="",J334,TMInput!I335)</f>
        <v>1</v>
      </c>
      <c r="K335" s="85" t="str">
        <f>IF(TMInput!J335&lt;&gt;"",TMInput!J335,IF(AND($C335=$C336, K336&lt;&gt;""),K336, IF(AND($C335=$C337, K337&lt;&gt;""), K337,"")))</f>
        <v>MG-MonetaryValue-hasSubcontractingEstimatedValue-SubcontractingEstimate-foreseesSubcontracting-Tender</v>
      </c>
      <c r="L335" s="85" t="str">
        <f>IF(TMInput!K335&lt;&gt;"",TMInput!K335,IF(AND($C335=$C336, L336&lt;&gt;""),L336, IF(AND($C335=$C337, L337&lt;&gt;""), L337,"")))</f>
        <v>ND-SubcontractedActivity</v>
      </c>
      <c r="M335" s="90" t="str">
        <f>IF(TMInput!L335&lt;&gt;"",TMInput!L335,IF(AND($C335=$C336, M336&lt;&gt;""),M336, IF(AND($C335=$C337, M337&lt;&gt;""), M337,"")))</f>
        <v>ND-SubcontractingValueUnpublish (concernsMaskedObject)</v>
      </c>
      <c r="N335" s="90" t="str">
        <f>IF(TMInput!M335&lt;&gt;"",TMInput!M335,IF(AND($C335=$C336, N336&lt;&gt;""),N336, IF(AND($C335=$C337, N337&lt;&gt;""), N337,"")))</f>
        <v>Connection from NonPublishedInformation to MonetaryValue under MG-MonetaryValue-hasSubcontractingEstimatedValue-SubcontractingEstimate-foreseesSubcontracting-Tender_ND-SubcontractedActivity</v>
      </c>
      <c r="O335" s="90" t="str">
        <f>IF(TMInput!N335&lt;&gt;"",TMInput!N335,IF(AND($C335=$C336, O336&lt;&gt;""),O336, IF(AND($C335=$C337, O337&lt;&gt;""), O337,"")))</f>
        <v>tedm:MG-MonetaryValue-hasSubcontractingEstimatedValue-SubcontractingEstimate-foreseesSubcontracting-Tender_ND-SubcontractedActivity</v>
      </c>
      <c r="P335" s="85" t="str">
        <f>IF(TMInput!O335&lt;&gt;"",TMInput!O335,IF(AND($C335=$C336, P336&lt;&gt;""),P336, IF(AND($C335=$C337, P337&lt;&gt;""), P337,"")))</f>
        <v>efac:FieldsPrivacy</v>
      </c>
      <c r="Q335" s="90" t="str">
        <f>IF(TMInput!P335&lt;&gt;"",TMInput!P335,IF(AND($C335=$C336, Q336&lt;&gt;""),Q336, IF(AND($C335=$C337, Q337&lt;&gt;""), Q337,"")))</f>
        <v>..</v>
      </c>
      <c r="R335" s="90" t="str">
        <f>IF(TMInput!Q335&lt;&gt;"", TMInput!Q335, IF(AND(OR($C335&amp;$H335=$C336&amp;$H336, $C335&amp;$I335=$C336&amp;$I336), R336&lt;&gt;""), R336, IF(AND(OR($C335&amp;$H335=$C337&amp;$H337, $C335&amp;$I335=$C337&amp;$I337), R337&lt;&gt;""), R337, IF(AND(OR($C335&amp;$H335=$C338&amp;$H338, $C335&amp;$I335=$C338&amp;$I338), R338&lt;&gt;""), R338, IF(AND(OR($C335&amp;$H335=$C339&amp;$H339, $C335&amp;$I335=$C339&amp;$I339), R339&lt;&gt;""), R339, "")))))</f>
        <v>BT-195(BT-553)-Tender</v>
      </c>
      <c r="S335" s="90" t="str">
        <f>IF(TMInput!R335&lt;&gt;"", TMInput!R335, IF(AND(OR($C335&amp;$H335=$C336&amp;$H336, $C335&amp;$I335=$C336&amp;$I336), S336&lt;&gt;""), S336, IF(AND(OR($C335&amp;$H335=$C337&amp;$H337, $C335&amp;$I335=$C337&amp;$I337), S337&lt;&gt;""), S337, IF(AND(OR($C335&amp;$H335=$C338&amp;$H338, $C335&amp;$I335=$C338&amp;$I338), S338&lt;&gt;""), S338, IF(AND(OR($C335&amp;$H335=$C339&amp;$H339, $C335&amp;$I335=$C339&amp;$I339), S339&lt;&gt;""), S339, "")))))</f>
        <v>The field BT-195(BT-553)-Tender, Unpublished Identifier, specifies information to generate the URI of the masked property</v>
      </c>
      <c r="T335" s="90" t="str">
        <f>IF(TMInput!S335&lt;&gt;"", TMInput!S335, IF(AND(OR($C335&amp;$H335=$C336&amp;$H336, $C335&amp;$I335=$C336&amp;$I336), T336&lt;&gt;""), T336, IF(AND(OR($C335&amp;$H335=$C337&amp;$H337, $C335&amp;$I335=$C337&amp;$I337), T337&lt;&gt;""), T337, IF(AND(OR($C335&amp;$H335=$C338&amp;$H338, $C335&amp;$I335=$C338&amp;$I338), T338&lt;&gt;""), T338, IF(AND(OR($C335&amp;$H335=$C339&amp;$H339, $C335&amp;$I335=$C339&amp;$I339), T339&lt;&gt;""), T339, "")))))</f>
        <v>efbc:FieldIdentifierCode/text() = 'sub-val'</v>
      </c>
      <c r="U335" s="92" t="str">
        <f>IF(TMInput!T335&lt;&gt;"", TMInput!T335, IF(AND($C335=$C336, U336&lt;&gt;""), U336, IF(AND($C335=$C337, U337&lt;&gt;""), U337, IF(AND($C335=$C338, U338&lt;&gt;""), U338, IF(AND($C335=$C339, U339&lt;&gt;""), U339, "")))))</f>
        <v>http://data.europa.eu/a4g/ontology#hasAmountValue</v>
      </c>
      <c r="V335" s="90" t="str">
        <f>IF(TMInput!U335&lt;&gt;"", TMInput!U335, IF(AND($C335=$C336, V336&lt;&gt;""), V336, IF(AND($C335=$C337, V337&lt;&gt;""), V337, IF(AND($C335=$C338, V338&lt;&gt;""), V338, IF(AND($C335=$C339, V339&lt;&gt;""), V339, "")))))</f>
        <v>BT-197(BT-553)-Tender</v>
      </c>
      <c r="W335" s="90" t="str">
        <f>IF(TMInput!V335&lt;&gt;"", TMInput!V335, IF(AND($C335=$C336, W336&lt;&gt;""), W336, IF(AND($C335=$C337, W337&lt;&gt;""), W337, IF(AND($C335=$C338, W338&lt;&gt;""), W338, IF(AND($C335=$C339, W339&lt;&gt;""), W339, "")))))</f>
        <v>In BT-197(BT-553)-Tender, Unpublished Justification Code, we link to the at-voc:non-publication-justification controlled list</v>
      </c>
      <c r="X335" s="90" t="str">
        <f>IF(TMInput!W335&lt;&gt;"", TMInput!W335, IF(AND($C335=$C336, X336&lt;&gt;""), X336, IF(AND($C335=$C337, X337&lt;&gt;""), X337, IF(AND($C335=$C338, X338&lt;&gt;""), X338, IF(AND($C335=$C339, X339&lt;&gt;""), X339, "")))))</f>
        <v>BT-198(BT-553)-Tender</v>
      </c>
      <c r="Y335" s="90" t="str">
        <f>IF(TMInput!X335&lt;&gt;"", TMInput!X335, IF(AND($C335=$C336, Y336&lt;&gt;""), Y336, IF(AND($C335=$C337, Y337&lt;&gt;""), Y337, IF(AND($C335=$C338, Y338&lt;&gt;""), Y338, IF(AND($C335=$C339, Y339&lt;&gt;""), Y339, "")))))</f>
        <v>Unpublished Accessibility Date (Unpublished Access Date below SDK 1.6)</v>
      </c>
      <c r="Z335" s="90" t="str">
        <f>IF(TMInput!Y335&lt;&gt;"", TMInput!Y335, IF(AND($C335=$C336, Z336&lt;&gt;""), Z336, IF(AND($C335=$C337, Z337&lt;&gt;""), Z337, IF(AND($C335=$C338, Z338&lt;&gt;""), Z338, IF(AND($C335=$C339, Z339&lt;&gt;""), Z339, "")))))</f>
        <v>tedm:MG-langString-hasConfidentialityJustification--NonPublishedInformation-ND-SubcontractingValueUnpublish</v>
      </c>
      <c r="AA335" s="90" t="str">
        <f>IF(TMInput!Z335&lt;&gt;"", TMInput!Z335, IF(AND($C335=$C336, AA336&lt;&gt;""), AA336, IF(AND($C335=$C337, AA337&lt;&gt;""), AA337, IF(AND($C335=$C338, AA338&lt;&gt;""), AA338, IF(AND($C335=$C339, AA339&lt;&gt;""), AA339, "")))))</f>
        <v>/*/ext:UBLExtensions/ext:UBLExtension/ext:ExtensionContent/efext:EformsExtension/efac:NoticeResult/efac:LotTender/efac:SubcontractingTerm/efac:FieldsPrivacy[efbc:FieldIdentifierCode/text()='sub-val']/efbc:ReasonDescription</v>
      </c>
      <c r="AB335" s="90" t="str">
        <f>IF(TMInput!AA335&lt;&gt;"", TMInput!AA335, IF(AND($C335=$C336, AB336&lt;&gt;""), AB336, IF(AND($C335=$C337, AB337&lt;&gt;""), AB337, IF(AND($C335=$C338, AB338&lt;&gt;""), AB338, IF(AND($C335=$C339, AB339&lt;&gt;""), AB339, "")))))</f>
        <v>BT-196(BT-553)-Tender</v>
      </c>
      <c r="AC335" s="90" t="str">
        <f>IF(TMInput!AB335&lt;&gt;"", TMInput!AB335, IF(AND($C335=$C336, AC336&lt;&gt;""), AC336, IF(AND($C335=$C337, AC337&lt;&gt;""), AC337, IF(AND($C335=$C338, AC338&lt;&gt;""), AC338, IF(AND($C335=$C339, AC339&lt;&gt;""), AC339, "")))))</f>
        <v>Unpublished Justification Description of MG-NonPublishedInformation under ND-SubcontractingValueUnpublish</v>
      </c>
      <c r="AD335" s="90" t="str">
        <f>IF(TMInput!AC335&lt;&gt;"", TMInput!AC335, IF(AND($C335=$C336, AD336&lt;&gt;""), AD336, IF(AND($C335=$C337, AD337&lt;&gt;""), AD337, IF(AND($C335=$C338, AD338&lt;&gt;""), AD338, IF(AND($C335=$C339, AD339&lt;&gt;""), AD339, "")))))</f>
        <v>BT-196(BT-553)-Tender-Language</v>
      </c>
      <c r="AE335" s="90" t="str">
        <f>IF(TMInput!AD335&lt;&gt;"", TMInput!AD335, IF(AND($C335=$C336, AE336&lt;&gt;""), AE336, IF(AND($C335=$C337, AE337&lt;&gt;""), AE337, IF(AND($C335=$C338, AE338&lt;&gt;""), AE338, IF(AND($C335=$C339, AE339&lt;&gt;""), AE339, "")))))</f>
        <v>Language of Unpublished Justification Description of MG-NonPublishedInformation under ND-SubcontractingValueUnpublish</v>
      </c>
    </row>
    <row r="336">
      <c r="A336" s="85" t="b">
        <f t="shared" si="1"/>
        <v>0</v>
      </c>
      <c r="B336" s="90" t="str">
        <f>IF(AND(TMInput!A336="",$C336&lt;&gt;""),B335,TMInput!A336)</f>
        <v>ND-SubcontractingValueUnpublish_v1.3-1.8.rml.ttl</v>
      </c>
      <c r="C336" s="90" t="str">
        <f>TMInput!B336</f>
        <v>tedm:MG-NonPublishedInformation-ND-SubcontractingValueUnpublish</v>
      </c>
      <c r="D336" s="85" t="str">
        <f>IF(TMInput!C336&lt;&gt;"", TMInput!C336, IF(AND($C336=$C337, D337&lt;&gt;""), D337, IF(AND($C336=$C338, D338&lt;&gt;""), D338, IF(AND($C336=$C339, D339&lt;&gt;""), D339, IF(AND($C336=$C340, D340&lt;&gt;""), D340, "")))))</f>
        <v>MG-NonPublishedInformation</v>
      </c>
      <c r="E336" s="90" t="str">
        <f>IF(TMInput!D336&lt;&gt;"",TMInput!D336,IF(AND($C336&amp;$H336&amp;$I336=$C337&amp;$H337&amp;$I337, E337&lt;&gt;""),E337, IF(AND($C336&amp;$H336&amp;$I336=$C338&amp;$H338&amp;$I338, E338&lt;&gt;""), E338,"")))</f>
        <v/>
      </c>
      <c r="F336" s="90" t="str">
        <f>IF(TMInput!E336&lt;&gt;"",TMInput!E336,IF(AND($C336&amp;$H336&amp;$I336=$C337&amp;$H337&amp;$I337, F337&lt;&gt;""),F337, IF(AND($C336&amp;$H336&amp;$I336=$C338&amp;$H338&amp;$I338, F338&lt;&gt;""), F338,"")))</f>
        <v/>
      </c>
      <c r="G336" s="90" t="str">
        <f>IF(TMInput!F336&lt;&gt;"",TMInput!F336,IF(AND($C336&amp;$H336&amp;$I336=$C337&amp;$H337&amp;$I337, G337&lt;&gt;""),G337, IF(AND($C336&amp;$H336&amp;$I336=$C338&amp;$H338&amp;$I338, G338&lt;&gt;""), G338,"")))</f>
        <v/>
      </c>
      <c r="H336" s="87" t="str">
        <f>TMInput!G336</f>
        <v/>
      </c>
      <c r="I336" s="87" t="str">
        <f>TMInput!H336</f>
        <v>1.8</v>
      </c>
      <c r="J336" s="90" t="b">
        <f>IF(TMInput!$A336="",J335,TMInput!I336)</f>
        <v>1</v>
      </c>
      <c r="K336" s="85" t="str">
        <f>IF(TMInput!J336&lt;&gt;"",TMInput!J336,IF(AND($C336=$C337, K337&lt;&gt;""),K337, IF(AND($C336=$C338, K338&lt;&gt;""), K338,"")))</f>
        <v>MG-MonetaryValue-hasSubcontractingEstimatedValue-SubcontractingEstimate-foreseesSubcontracting-Tender</v>
      </c>
      <c r="L336" s="85" t="str">
        <f>IF(TMInput!K336&lt;&gt;"",TMInput!K336,IF(AND($C336=$C337, L337&lt;&gt;""),L337, IF(AND($C336=$C338, L338&lt;&gt;""), L338,"")))</f>
        <v>ND-SubcontractedActivity</v>
      </c>
      <c r="M336" s="90" t="str">
        <f>IF(TMInput!L336&lt;&gt;"",TMInput!L336,IF(AND($C336=$C337, M337&lt;&gt;""),M337, IF(AND($C336=$C338, M338&lt;&gt;""), M338,"")))</f>
        <v>ND-SubcontractingValueUnpublish (concernsMaskedObject)</v>
      </c>
      <c r="N336" s="90" t="str">
        <f>IF(TMInput!M336&lt;&gt;"",TMInput!M336,IF(AND($C336=$C337, N337&lt;&gt;""),N337, IF(AND($C336=$C338, N338&lt;&gt;""), N338,"")))</f>
        <v>Connection from NonPublishedInformation to MonetaryValue under MG-MonetaryValue-hasSubcontractingEstimatedValue-SubcontractingEstimate-foreseesSubcontracting-Tender_ND-SubcontractedActivity</v>
      </c>
      <c r="O336" s="90" t="str">
        <f>IF(TMInput!N336&lt;&gt;"",TMInput!N336,IF(AND($C336=$C337, O337&lt;&gt;""),O337, IF(AND($C336=$C338, O338&lt;&gt;""), O338,"")))</f>
        <v>tedm:MG-MonetaryValue-hasSubcontractingEstimatedValue-SubcontractingEstimate-foreseesSubcontracting-Tender_ND-SubcontractedActivity</v>
      </c>
      <c r="P336" s="85" t="str">
        <f>IF(TMInput!O336&lt;&gt;"",TMInput!O336,IF(AND($C336=$C337, P337&lt;&gt;""),P337, IF(AND($C336=$C338, P338&lt;&gt;""), P338,"")))</f>
        <v>efac:FieldsPrivacy</v>
      </c>
      <c r="Q336" s="90" t="str">
        <f>IF(TMInput!P336&lt;&gt;"",TMInput!P336,IF(AND($C336=$C337, Q337&lt;&gt;""),Q337, IF(AND($C336=$C338, Q338&lt;&gt;""), Q338,"")))</f>
        <v>..</v>
      </c>
      <c r="R336" s="90" t="str">
        <f>IF(TMInput!Q336&lt;&gt;"", TMInput!Q336, IF(AND(OR($C336&amp;$H336=$C337&amp;$H337, $C336&amp;$I336=$C337&amp;$I337), R337&lt;&gt;""), R337, IF(AND(OR($C336&amp;$H336=$C338&amp;$H338, $C336&amp;$I336=$C338&amp;$I338), R338&lt;&gt;""), R338, IF(AND(OR($C336&amp;$H336=$C339&amp;$H339, $C336&amp;$I336=$C339&amp;$I339), R339&lt;&gt;""), R339, IF(AND(OR($C336&amp;$H336=$C340&amp;$H340, $C336&amp;$I336=$C340&amp;$I340), R340&lt;&gt;""), R340, "")))))</f>
        <v>BT-195(BT-553)-Tender</v>
      </c>
      <c r="S336" s="90" t="str">
        <f>IF(TMInput!R336&lt;&gt;"", TMInput!R336, IF(AND(OR($C336&amp;$H336=$C337&amp;$H337, $C336&amp;$I336=$C337&amp;$I337), S337&lt;&gt;""), S337, IF(AND(OR($C336&amp;$H336=$C338&amp;$H338, $C336&amp;$I336=$C338&amp;$I338), S338&lt;&gt;""), S338, IF(AND(OR($C336&amp;$H336=$C339&amp;$H339, $C336&amp;$I336=$C339&amp;$I339), S339&lt;&gt;""), S339, IF(AND(OR($C336&amp;$H336=$C340&amp;$H340, $C336&amp;$I336=$C340&amp;$I340), S340&lt;&gt;""), S340, "")))))</f>
        <v>The field BT-195(BT-553)-Tender, Unpublished Identifier, specifies information to generate the URI of the masked property</v>
      </c>
      <c r="T336" s="90" t="str">
        <f>IF(TMInput!S336&lt;&gt;"", TMInput!S336, IF(AND(OR($C336&amp;$H336=$C337&amp;$H337, $C336&amp;$I336=$C337&amp;$I337), T337&lt;&gt;""), T337, IF(AND(OR($C336&amp;$H336=$C338&amp;$H338, $C336&amp;$I336=$C338&amp;$I338), T338&lt;&gt;""), T338, IF(AND(OR($C336&amp;$H336=$C339&amp;$H339, $C336&amp;$I336=$C339&amp;$I339), T339&lt;&gt;""), T339, IF(AND(OR($C336&amp;$H336=$C340&amp;$H340, $C336&amp;$I336=$C340&amp;$I340), T340&lt;&gt;""), T340, "")))))</f>
        <v>efbc:FieldIdentifierCode/text() = 'sub-val'</v>
      </c>
      <c r="U336" s="92" t="str">
        <f>IF(TMInput!T336&lt;&gt;"", TMInput!T336, IF(AND($C336=$C337, U337&lt;&gt;""), U337, IF(AND($C336=$C338, U338&lt;&gt;""), U338, IF(AND($C336=$C339, U339&lt;&gt;""), U339, IF(AND($C336=$C340, U340&lt;&gt;""), U340, "")))))</f>
        <v>http://data.europa.eu/a4g/ontology#hasAmountValue</v>
      </c>
      <c r="V336" s="90" t="str">
        <f>IF(TMInput!U336&lt;&gt;"", TMInput!U336, IF(AND($C336=$C337, V337&lt;&gt;""), V337, IF(AND($C336=$C338, V338&lt;&gt;""), V338, IF(AND($C336=$C339, V339&lt;&gt;""), V339, IF(AND($C336=$C340, V340&lt;&gt;""), V340, "")))))</f>
        <v>BT-197(BT-553)-Tender</v>
      </c>
      <c r="W336" s="90" t="str">
        <f>IF(TMInput!V336&lt;&gt;"", TMInput!V336, IF(AND($C336=$C337, W337&lt;&gt;""), W337, IF(AND($C336=$C338, W338&lt;&gt;""), W338, IF(AND($C336=$C339, W339&lt;&gt;""), W339, IF(AND($C336=$C340, W340&lt;&gt;""), W340, "")))))</f>
        <v>In BT-197(BT-553)-Tender, Unpublished Justification Code, we link to the at-voc:non-publication-justification controlled list</v>
      </c>
      <c r="X336" s="90" t="str">
        <f>IF(TMInput!W336&lt;&gt;"", TMInput!W336, IF(AND($C336=$C337, X337&lt;&gt;""), X337, IF(AND($C336=$C338, X338&lt;&gt;""), X338, IF(AND($C336=$C339, X339&lt;&gt;""), X339, IF(AND($C336=$C340, X340&lt;&gt;""), X340, "")))))</f>
        <v>BT-198(BT-553)-Tender</v>
      </c>
      <c r="Y336" s="90" t="str">
        <f>IF(TMInput!X336&lt;&gt;"", TMInput!X336, IF(AND($C336=$C337, Y337&lt;&gt;""), Y337, IF(AND($C336=$C338, Y338&lt;&gt;""), Y338, IF(AND($C336=$C339, Y339&lt;&gt;""), Y339, IF(AND($C336=$C340, Y340&lt;&gt;""), Y340, "")))))</f>
        <v>Unpublished Accessibility Date (Unpublished Access Date below SDK 1.6)</v>
      </c>
      <c r="Z336" s="90" t="str">
        <f>IF(TMInput!Y336&lt;&gt;"", TMInput!Y336, IF(AND($C336=$C337, Z337&lt;&gt;""), Z337, IF(AND($C336=$C338, Z338&lt;&gt;""), Z338, IF(AND($C336=$C339, Z339&lt;&gt;""), Z339, IF(AND($C336=$C340, Z340&lt;&gt;""), Z340, "")))))</f>
        <v>tedm:MG-langString-hasConfidentialityJustification--NonPublishedInformation-ND-SubcontractingValueUnpublish</v>
      </c>
      <c r="AA336" s="90" t="str">
        <f>IF(TMInput!Z336&lt;&gt;"", TMInput!Z336, IF(AND($C336=$C337, AA337&lt;&gt;""), AA337, IF(AND($C336=$C338, AA338&lt;&gt;""), AA338, IF(AND($C336=$C339, AA339&lt;&gt;""), AA339, IF(AND($C336=$C340, AA340&lt;&gt;""), AA340, "")))))</f>
        <v>/*/ext:UBLExtensions/ext:UBLExtension/ext:ExtensionContent/efext:EformsExtension/efac:NoticeResult/efac:LotTender/efac:SubcontractingTerm[efbc:TermCode/@listName='applicability']/efac:FieldsPrivacy[efbc:FieldIdentifierCode/text()='sub-val']/efbc:ReasonDescription</v>
      </c>
      <c r="AB336" s="90" t="str">
        <f>IF(TMInput!AA336&lt;&gt;"", TMInput!AA336, IF(AND($C336=$C337, AB337&lt;&gt;""), AB337, IF(AND($C336=$C338, AB338&lt;&gt;""), AB338, IF(AND($C336=$C339, AB339&lt;&gt;""), AB339, IF(AND($C336=$C340, AB340&lt;&gt;""), AB340, "")))))</f>
        <v>BT-196(BT-553)-Tender</v>
      </c>
      <c r="AC336" s="90" t="str">
        <f>IF(TMInput!AB336&lt;&gt;"", TMInput!AB336, IF(AND($C336=$C337, AC337&lt;&gt;""), AC337, IF(AND($C336=$C338, AC338&lt;&gt;""), AC338, IF(AND($C336=$C339, AC339&lt;&gt;""), AC339, IF(AND($C336=$C340, AC340&lt;&gt;""), AC340, "")))))</f>
        <v>Unpublished Justification Description of MG-NonPublishedInformation under ND-SubcontractingValueUnpublish</v>
      </c>
      <c r="AD336" s="90" t="str">
        <f>IF(TMInput!AC336&lt;&gt;"", TMInput!AC336, IF(AND($C336=$C337, AD337&lt;&gt;""), AD337, IF(AND($C336=$C338, AD338&lt;&gt;""), AD338, IF(AND($C336=$C339, AD339&lt;&gt;""), AD339, IF(AND($C336=$C340, AD340&lt;&gt;""), AD340, "")))))</f>
        <v>BT-196(BT-553)-Tender-Language</v>
      </c>
      <c r="AE336" s="90" t="str">
        <f>IF(TMInput!AD336&lt;&gt;"", TMInput!AD336, IF(AND($C336=$C337, AE337&lt;&gt;""), AE337, IF(AND($C336=$C338, AE338&lt;&gt;""), AE338, IF(AND($C336=$C339, AE339&lt;&gt;""), AE339, IF(AND($C336=$C340, AE340&lt;&gt;""), AE340, "")))))</f>
        <v>Language of Unpublished Justification Description of MG-NonPublishedInformation under ND-SubcontractingValueUnpublish</v>
      </c>
    </row>
    <row r="337">
      <c r="A337" s="85" t="b">
        <f t="shared" si="1"/>
        <v>0</v>
      </c>
      <c r="B337" s="90" t="str">
        <f>IF(AND(TMInput!A337="",$C337&lt;&gt;""),B336,TMInput!A337)</f>
        <v>ND-SubcontractingValueUnpublish_v1.3-1.8.rml.ttl</v>
      </c>
      <c r="C337" s="90" t="str">
        <f>TMInput!B337</f>
        <v>tedm:MG-NonPublishedInformation-ND-SubcontractingValueUnpublish</v>
      </c>
      <c r="D337" s="85" t="str">
        <f>IF(TMInput!C337&lt;&gt;"", TMInput!C337, IF(AND($C337=$C338, D338&lt;&gt;""), D338, IF(AND($C337=$C339, D339&lt;&gt;""), D339, IF(AND($C337=$C340, D340&lt;&gt;""), D340, IF(AND($C337=$C341, D341&lt;&gt;""), D341, "")))))</f>
        <v>MG-NonPublishedInformation</v>
      </c>
      <c r="E337" s="90" t="str">
        <f>IF(TMInput!D337&lt;&gt;"",TMInput!D337,IF(AND($C337&amp;$H337&amp;$I337=$C338&amp;$H338&amp;$I338, E338&lt;&gt;""),E338, IF(AND($C337&amp;$H337&amp;$I337=$C339&amp;$H339&amp;$I339, E339&lt;&gt;""), E339,"")))</f>
        <v/>
      </c>
      <c r="F337" s="90" t="str">
        <f>IF(TMInput!E337&lt;&gt;"",TMInput!E337,IF(AND($C337&amp;$H337&amp;$I337=$C338&amp;$H338&amp;$I338, F338&lt;&gt;""),F338, IF(AND($C337&amp;$H337&amp;$I337=$C339&amp;$H339&amp;$I339, F339&lt;&gt;""), F339,"")))</f>
        <v/>
      </c>
      <c r="G337" s="90" t="str">
        <f>IF(TMInput!F337&lt;&gt;"",TMInput!F337,IF(AND($C337&amp;$H337&amp;$I337=$C338&amp;$H338&amp;$I338, G338&lt;&gt;""),G338, IF(AND($C337&amp;$H337&amp;$I337=$C339&amp;$H339&amp;$I339, G339&lt;&gt;""), G339,"")))</f>
        <v/>
      </c>
      <c r="H337" s="87" t="str">
        <f>TMInput!G337</f>
        <v/>
      </c>
      <c r="I337" s="87" t="str">
        <f>TMInput!H337</f>
        <v>1.8</v>
      </c>
      <c r="J337" s="90" t="b">
        <f>IF(TMInput!$A337="",J336,TMInput!I337)</f>
        <v>1</v>
      </c>
      <c r="K337" s="85" t="str">
        <f>IF(TMInput!J337&lt;&gt;"",TMInput!J337,IF(AND($C337=$C338, K338&lt;&gt;""),K338, IF(AND($C337=$C339, K339&lt;&gt;""), K339,"")))</f>
        <v>MG-MonetaryValue-hasSubcontractingEstimatedValue-SubcontractingEstimate-foreseesSubcontracting-Tender</v>
      </c>
      <c r="L337" s="85" t="str">
        <f>IF(TMInput!K337&lt;&gt;"",TMInput!K337,IF(AND($C337=$C338, L338&lt;&gt;""),L338, IF(AND($C337=$C339, L339&lt;&gt;""), L339,"")))</f>
        <v>ND-SubcontractedActivity</v>
      </c>
      <c r="M337" s="90" t="str">
        <f>IF(TMInput!L337&lt;&gt;"",TMInput!L337,IF(AND($C337=$C338, M338&lt;&gt;""),M338, IF(AND($C337=$C339, M339&lt;&gt;""), M339,"")))</f>
        <v>ND-SubcontractingValueUnpublish (concernsMaskedObject)</v>
      </c>
      <c r="N337" s="90" t="str">
        <f>IF(TMInput!M337&lt;&gt;"",TMInput!M337,IF(AND($C337=$C338, N338&lt;&gt;""),N338, IF(AND($C337=$C339, N339&lt;&gt;""), N339,"")))</f>
        <v>Connection from NonPublishedInformation to MonetaryValue under MG-MonetaryValue-hasSubcontractingEstimatedValue-SubcontractingEstimate-foreseesSubcontracting-Tender_ND-SubcontractedActivity</v>
      </c>
      <c r="O337" s="90" t="str">
        <f>IF(TMInput!N337&lt;&gt;"",TMInput!N337,IF(AND($C337=$C338, O338&lt;&gt;""),O338, IF(AND($C337=$C339, O339&lt;&gt;""), O339,"")))</f>
        <v>tedm:MG-MonetaryValue-hasSubcontractingEstimatedValue-SubcontractingEstimate-foreseesSubcontracting-Tender_ND-SubcontractedActivity</v>
      </c>
      <c r="P337" s="85" t="str">
        <f>IF(TMInput!O337&lt;&gt;"",TMInput!O337,IF(AND($C337=$C338, P338&lt;&gt;""),P338, IF(AND($C337=$C339, P339&lt;&gt;""), P339,"")))</f>
        <v>efac:FieldsPrivacy</v>
      </c>
      <c r="Q337" s="90" t="str">
        <f>IF(TMInput!P337&lt;&gt;"",TMInput!P337,IF(AND($C337=$C338, Q338&lt;&gt;""),Q338, IF(AND($C337=$C339, Q339&lt;&gt;""), Q339,"")))</f>
        <v>..</v>
      </c>
      <c r="R337" s="90" t="str">
        <f>IF(TMInput!Q337&lt;&gt;"", TMInput!Q337, IF(AND(OR($C337&amp;$H337=$C338&amp;$H338, $C337&amp;$I337=$C338&amp;$I338), R338&lt;&gt;""), R338, IF(AND(OR($C337&amp;$H337=$C339&amp;$H339, $C337&amp;$I337=$C339&amp;$I339), R339&lt;&gt;""), R339, IF(AND(OR($C337&amp;$H337=$C340&amp;$H340, $C337&amp;$I337=$C340&amp;$I340), R340&lt;&gt;""), R340, IF(AND(OR($C337&amp;$H337=$C341&amp;$H341, $C337&amp;$I337=$C341&amp;$I341), R341&lt;&gt;""), R341, "")))))</f>
        <v>BT-195(BT-553)-Tender</v>
      </c>
      <c r="S337" s="90" t="str">
        <f>IF(TMInput!R337&lt;&gt;"", TMInput!R337, IF(AND(OR($C337&amp;$H337=$C338&amp;$H338, $C337&amp;$I337=$C338&amp;$I338), S338&lt;&gt;""), S338, IF(AND(OR($C337&amp;$H337=$C339&amp;$H339, $C337&amp;$I337=$C339&amp;$I339), S339&lt;&gt;""), S339, IF(AND(OR($C337&amp;$H337=$C340&amp;$H340, $C337&amp;$I337=$C340&amp;$I340), S340&lt;&gt;""), S340, IF(AND(OR($C337&amp;$H337=$C341&amp;$H341, $C337&amp;$I337=$C341&amp;$I341), S341&lt;&gt;""), S341, "")))))</f>
        <v>The field BT-195(BT-553)-Tender, Unpublished Identifier, specifies information to generate the URI of the masked property</v>
      </c>
      <c r="T337" s="90" t="str">
        <f>IF(TMInput!S337&lt;&gt;"", TMInput!S337, IF(AND(OR($C337&amp;$H337=$C338&amp;$H338, $C337&amp;$I337=$C338&amp;$I338), T338&lt;&gt;""), T338, IF(AND(OR($C337&amp;$H337=$C339&amp;$H339, $C337&amp;$I337=$C339&amp;$I339), T339&lt;&gt;""), T339, IF(AND(OR($C337&amp;$H337=$C340&amp;$H340, $C337&amp;$I337=$C340&amp;$I340), T340&lt;&gt;""), T340, IF(AND(OR($C337&amp;$H337=$C341&amp;$H341, $C337&amp;$I337=$C341&amp;$I341), T341&lt;&gt;""), T341, "")))))</f>
        <v>efbc:FieldIdentifierCode/text() = 'sub-val'</v>
      </c>
      <c r="U337" s="92" t="str">
        <f>IF(TMInput!T337&lt;&gt;"", TMInput!T337, IF(AND($C337=$C338, U338&lt;&gt;""), U338, IF(AND($C337=$C339, U339&lt;&gt;""), U339, IF(AND($C337=$C340, U340&lt;&gt;""), U340, IF(AND($C337=$C341, U341&lt;&gt;""), U341, "")))))</f>
        <v>http://data.europa.eu/a4g/ontology#hasAmountValue</v>
      </c>
      <c r="V337" s="90" t="str">
        <f>IF(TMInput!U337&lt;&gt;"", TMInput!U337, IF(AND($C337=$C338, V338&lt;&gt;""), V338, IF(AND($C337=$C339, V339&lt;&gt;""), V339, IF(AND($C337=$C340, V340&lt;&gt;""), V340, IF(AND($C337=$C341, V341&lt;&gt;""), V341, "")))))</f>
        <v>BT-197(BT-553)-Tender</v>
      </c>
      <c r="W337" s="90" t="str">
        <f>IF(TMInput!V337&lt;&gt;"", TMInput!V337, IF(AND($C337=$C338, W338&lt;&gt;""), W338, IF(AND($C337=$C339, W339&lt;&gt;""), W339, IF(AND($C337=$C340, W340&lt;&gt;""), W340, IF(AND($C337=$C341, W341&lt;&gt;""), W341, "")))))</f>
        <v>In BT-197(BT-553)-Tender, Unpublished Justification Code, we link to the at-voc:non-publication-justification controlled list</v>
      </c>
      <c r="X337" s="90" t="str">
        <f>IF(TMInput!W337&lt;&gt;"", TMInput!W337, IF(AND($C337=$C338, X338&lt;&gt;""), X338, IF(AND($C337=$C339, X339&lt;&gt;""), X339, IF(AND($C337=$C340, X340&lt;&gt;""), X340, IF(AND($C337=$C341, X341&lt;&gt;""), X341, "")))))</f>
        <v>BT-198(BT-553)-Tender</v>
      </c>
      <c r="Y337" s="90" t="str">
        <f>IF(TMInput!X337&lt;&gt;"", TMInput!X337, IF(AND($C337=$C338, Y338&lt;&gt;""), Y338, IF(AND($C337=$C339, Y339&lt;&gt;""), Y339, IF(AND($C337=$C340, Y340&lt;&gt;""), Y340, IF(AND($C337=$C341, Y341&lt;&gt;""), Y341, "")))))</f>
        <v>Unpublished Accessibility Date (Unpublished Access Date below SDK 1.6)</v>
      </c>
      <c r="Z337" s="90" t="str">
        <f>IF(TMInput!Y337&lt;&gt;"", TMInput!Y337, IF(AND($C337=$C338, Z338&lt;&gt;""), Z338, IF(AND($C337=$C339, Z339&lt;&gt;""), Z339, IF(AND($C337=$C340, Z340&lt;&gt;""), Z340, IF(AND($C337=$C341, Z341&lt;&gt;""), Z341, "")))))</f>
        <v>tedm:MG-langString-hasConfidentialityJustification--NonPublishedInformation-ND-SubcontractingValueUnpublish</v>
      </c>
      <c r="AA337" s="90" t="str">
        <f>IF(TMInput!Z337&lt;&gt;"", TMInput!Z337, IF(AND($C337=$C338, AA338&lt;&gt;""), AA338, IF(AND($C337=$C339, AA339&lt;&gt;""), AA339, IF(AND($C337=$C340, AA340&lt;&gt;""), AA340, IF(AND($C337=$C341, AA341&lt;&gt;""), AA341, "")))))</f>
        <v>/*/ext:UBLExtensions/ext:UBLExtension/ext:ExtensionContent/efext:EformsExtension/efac:NoticeResult/efac:LotTender/efac:SubcontractingTerm[efbc:TermCode/@listName='applicability']/efac:FieldsPrivacy[efbc:FieldIdentifierCode/text()='sub-val']/efbc:ReasonDescription</v>
      </c>
      <c r="AB337" s="90" t="str">
        <f>IF(TMInput!AA337&lt;&gt;"", TMInput!AA337, IF(AND($C337=$C338, AB338&lt;&gt;""), AB338, IF(AND($C337=$C339, AB339&lt;&gt;""), AB339, IF(AND($C337=$C340, AB340&lt;&gt;""), AB340, IF(AND($C337=$C341, AB341&lt;&gt;""), AB341, "")))))</f>
        <v>BT-196(BT-553)-Tender</v>
      </c>
      <c r="AC337" s="90" t="str">
        <f>IF(TMInput!AB337&lt;&gt;"", TMInput!AB337, IF(AND($C337=$C338, AC338&lt;&gt;""), AC338, IF(AND($C337=$C339, AC339&lt;&gt;""), AC339, IF(AND($C337=$C340, AC340&lt;&gt;""), AC340, IF(AND($C337=$C341, AC341&lt;&gt;""), AC341, "")))))</f>
        <v>Unpublished Justification Description of MG-NonPublishedInformation under ND-SubcontractingValueUnpublish</v>
      </c>
      <c r="AD337" s="90" t="str">
        <f>IF(TMInput!AC337&lt;&gt;"", TMInput!AC337, IF(AND($C337=$C338, AD338&lt;&gt;""), AD338, IF(AND($C337=$C339, AD339&lt;&gt;""), AD339, IF(AND($C337=$C340, AD340&lt;&gt;""), AD340, IF(AND($C337=$C341, AD341&lt;&gt;""), AD341, "")))))</f>
        <v>BT-196(BT-553)-Tender-Language</v>
      </c>
      <c r="AE337" s="90" t="str">
        <f>IF(TMInput!AD337&lt;&gt;"", TMInput!AD337, IF(AND($C337=$C338, AE338&lt;&gt;""), AE338, IF(AND($C337=$C339, AE339&lt;&gt;""), AE339, IF(AND($C337=$C340, AE340&lt;&gt;""), AE340, IF(AND($C337=$C341, AE341&lt;&gt;""), AE341, "")))))</f>
        <v>Language of Unpublished Justification Description of MG-NonPublishedInformation under ND-SubcontractingValueUnpublish</v>
      </c>
    </row>
    <row r="338">
      <c r="A338" s="85" t="b">
        <f t="shared" si="1"/>
        <v>1</v>
      </c>
      <c r="B338" s="90" t="str">
        <f>IF(AND(TMInput!A338="",$C338&lt;&gt;""),B337,TMInput!A338)</f>
        <v>ND-SubcontractingValueUnpublish_v1.9+.rml.ttl</v>
      </c>
      <c r="C338" s="90" t="str">
        <f>TMInput!B338</f>
        <v>tedm:MG-NonPublishedInformation-ND-SubcontractingValueUnpublish</v>
      </c>
      <c r="D338" s="85" t="str">
        <f>IF(TMInput!C338&lt;&gt;"", TMInput!C338, IF(AND($C338=$C339, D339&lt;&gt;""), D339, IF(AND($C338=$C340, D340&lt;&gt;""), D340, IF(AND($C338=$C341, D341&lt;&gt;""), D341, IF(AND($C338=$C342, D342&lt;&gt;""), D342, "")))))</f>
        <v>MG-NonPublishedInformation</v>
      </c>
      <c r="E338" s="90" t="str">
        <f>IF(TMInput!D338&lt;&gt;"",TMInput!D338,IF(AND($C338&amp;$H338&amp;$I338=$C339&amp;$H339&amp;$I339, E339&lt;&gt;""),E339, IF(AND($C338&amp;$H338&amp;$I338=$C340&amp;$H340&amp;$I340, E340&lt;&gt;""), E340,"")))</f>
        <v>ND-SubcontractingValueUnpublish</v>
      </c>
      <c r="F338" s="90" t="str">
        <f>IF(TMInput!E338&lt;&gt;"",TMInput!E338,IF(AND($C338&amp;$H338&amp;$I338=$C339&amp;$H339&amp;$I339, F339&lt;&gt;""),F339, IF(AND($C338&amp;$H338&amp;$I338=$C340&amp;$H340&amp;$I340, F340&lt;&gt;""), F340,"")))</f>
        <v>/*/ext:UBLExtensions/ext:UBLExtension/ext:ExtensionContent/efext:EformsExtension/efac:NoticeResult/efac:LotTender/efac:SubcontractingTerm[efbc:TermCode/@listName='applicability']/efac:FieldsPrivacy[efbc:FieldIdentifierCode/text()='sub-val']</v>
      </c>
      <c r="G338" s="90" t="str">
        <f>IF(TMInput!F338&lt;&gt;"",TMInput!F338,IF(AND($C338&amp;$H338&amp;$I338=$C339&amp;$H339&amp;$I339, G339&lt;&gt;""),G339, IF(AND($C338&amp;$H338&amp;$I338=$C340&amp;$H340&amp;$I340, G340&lt;&gt;""), G340,"")))</f>
        <v>efbc:FieldIdentifierCode/text()='sub-val'</v>
      </c>
      <c r="H338" s="87" t="str">
        <f>TMInput!G338</f>
        <v>1.9</v>
      </c>
      <c r="I338" s="87" t="str">
        <f>TMInput!H338</f>
        <v/>
      </c>
      <c r="J338" s="90" t="b">
        <f>IF(TMInput!$A338="",J337,TMInput!I338)</f>
        <v>1</v>
      </c>
      <c r="K338" s="85" t="str">
        <f>IF(TMInput!J338&lt;&gt;"",TMInput!J338,IF(AND($C338=$C339, K339&lt;&gt;""),K339, IF(AND($C338=$C340, K340&lt;&gt;""), K340,"")))</f>
        <v>MG-MonetaryValue-hasSubcontractingEstimatedValue-SubcontractingEstimate-foreseesSubcontracting-Tender</v>
      </c>
      <c r="L338" s="85" t="str">
        <f>IF(TMInput!K338&lt;&gt;"",TMInput!K338,IF(AND($C338=$C339, L339&lt;&gt;""),L339, IF(AND($C338=$C340, L340&lt;&gt;""), L340,"")))</f>
        <v>ND-SubcontractedContract</v>
      </c>
      <c r="M338" s="90" t="str">
        <f>IF(TMInput!L338&lt;&gt;"",TMInput!L338,IF(AND($C338=$C339, M339&lt;&gt;""),M339, IF(AND($C338=$C340, M340&lt;&gt;""), M340,"")))</f>
        <v>ND-SubcontractingValueUnpublish (concernsMaskedObject)</v>
      </c>
      <c r="N338" s="90" t="str">
        <f>IF(TMInput!M338&lt;&gt;"",TMInput!M338,IF(AND($C338=$C339, N339&lt;&gt;""),N339, IF(AND($C338=$C340, N340&lt;&gt;""), N340,"")))</f>
        <v>Connection from NonPublishedInformation to MonetaryValue under MG-MonetaryValue-hasSubcontractingEstimatedValue-SubcontractingEstimate-foreseesSubcontracting-Tender_ND-SubcontractedContract</v>
      </c>
      <c r="O338" s="90" t="str">
        <f>IF(TMInput!N338&lt;&gt;"",TMInput!N338,IF(AND($C338=$C339, O339&lt;&gt;""),O339, IF(AND($C338=$C340, O340&lt;&gt;""), O340,"")))</f>
        <v>tedm:MG-MonetaryValue-hasSubcontractingEstimatedValue-SubcontractingEstimate-foreseesSubcontracting-Tender_ND-SubcontractedContract</v>
      </c>
      <c r="P338" s="85" t="str">
        <f>IF(TMInput!O338&lt;&gt;"",TMInput!O338,IF(AND($C338=$C339, P339&lt;&gt;""),P339, IF(AND($C338=$C340, P340&lt;&gt;""), P340,"")))</f>
        <v>efac:FieldsPrivacy</v>
      </c>
      <c r="Q338" s="90" t="str">
        <f>IF(TMInput!P338&lt;&gt;"",TMInput!P338,IF(AND($C338=$C339, Q339&lt;&gt;""),Q339, IF(AND($C338=$C340, Q340&lt;&gt;""), Q340,"")))</f>
        <v>..</v>
      </c>
      <c r="R338" s="90" t="str">
        <f>IF(TMInput!Q338&lt;&gt;"", TMInput!Q338, IF(AND(OR($C338&amp;$H338=$C339&amp;$H339, $C338&amp;$I338=$C339&amp;$I339), R339&lt;&gt;""), R339, IF(AND(OR($C338&amp;$H338=$C340&amp;$H340, $C338&amp;$I338=$C340&amp;$I340), R340&lt;&gt;""), R340, IF(AND(OR($C338&amp;$H338=$C341&amp;$H341, $C338&amp;$I338=$C341&amp;$I341), R341&lt;&gt;""), R341, IF(AND(OR($C338&amp;$H338=$C342&amp;$H342, $C338&amp;$I338=$C342&amp;$I342), R342&lt;&gt;""), R342, "")))))</f>
        <v>BT-195(BT-553)-Tender</v>
      </c>
      <c r="S338" s="90" t="str">
        <f>IF(TMInput!R338&lt;&gt;"", TMInput!R338, IF(AND(OR($C338&amp;$H338=$C339&amp;$H339, $C338&amp;$I338=$C339&amp;$I339), S339&lt;&gt;""), S339, IF(AND(OR($C338&amp;$H338=$C340&amp;$H340, $C338&amp;$I338=$C340&amp;$I340), S340&lt;&gt;""), S340, IF(AND(OR($C338&amp;$H338=$C341&amp;$H341, $C338&amp;$I338=$C341&amp;$I341), S341&lt;&gt;""), S341, IF(AND(OR($C338&amp;$H338=$C342&amp;$H342, $C338&amp;$I338=$C342&amp;$I342), S342&lt;&gt;""), S342, "")))))</f>
        <v>The field BT-195(BT-553)-Tender, Unpublished Identifier, specifies information to generate the URI of the masked property</v>
      </c>
      <c r="T338" s="90" t="str">
        <f>IF(TMInput!S338&lt;&gt;"", TMInput!S338, IF(AND(OR($C338&amp;$H338=$C339&amp;$H339, $C338&amp;$I338=$C339&amp;$I339), T339&lt;&gt;""), T339, IF(AND(OR($C338&amp;$H338=$C340&amp;$H340, $C338&amp;$I338=$C340&amp;$I340), T340&lt;&gt;""), T340, IF(AND(OR($C338&amp;$H338=$C341&amp;$H341, $C338&amp;$I338=$C341&amp;$I341), T341&lt;&gt;""), T341, IF(AND(OR($C338&amp;$H338=$C342&amp;$H342, $C338&amp;$I338=$C342&amp;$I342), T342&lt;&gt;""), T342, "")))))</f>
        <v>efbc:FieldIdentifierCode/text() = 'sub-val'</v>
      </c>
      <c r="U338" s="92" t="str">
        <f>IF(TMInput!T338&lt;&gt;"", TMInput!T338, IF(AND($C338=$C339, U339&lt;&gt;""), U339, IF(AND($C338=$C340, U340&lt;&gt;""), U340, IF(AND($C338=$C341, U341&lt;&gt;""), U341, IF(AND($C338=$C342, U342&lt;&gt;""), U342, "")))))</f>
        <v>http://data.europa.eu/a4g/ontology#hasAmountValue</v>
      </c>
      <c r="V338" s="90" t="str">
        <f>IF(TMInput!U338&lt;&gt;"", TMInput!U338, IF(AND($C338=$C339, V339&lt;&gt;""), V339, IF(AND($C338=$C340, V340&lt;&gt;""), V340, IF(AND($C338=$C341, V341&lt;&gt;""), V341, IF(AND($C338=$C342, V342&lt;&gt;""), V342, "")))))</f>
        <v>BT-197(BT-553)-Tender</v>
      </c>
      <c r="W338" s="90" t="str">
        <f>IF(TMInput!V338&lt;&gt;"", TMInput!V338, IF(AND($C338=$C339, W339&lt;&gt;""), W339, IF(AND($C338=$C340, W340&lt;&gt;""), W340, IF(AND($C338=$C341, W341&lt;&gt;""), W341, IF(AND($C338=$C342, W342&lt;&gt;""), W342, "")))))</f>
        <v>In BT-197(BT-553)-Tender, Unpublished Justification Code, we link to the at-voc:non-publication-justification controlled list</v>
      </c>
      <c r="X338" s="90" t="str">
        <f>IF(TMInput!W338&lt;&gt;"", TMInput!W338, IF(AND($C338=$C339, X339&lt;&gt;""), X339, IF(AND($C338=$C340, X340&lt;&gt;""), X340, IF(AND($C338=$C341, X341&lt;&gt;""), X341, IF(AND($C338=$C342, X342&lt;&gt;""), X342, "")))))</f>
        <v>BT-198(BT-553)-Tender</v>
      </c>
      <c r="Y338" s="90" t="str">
        <f>IF(TMInput!X338&lt;&gt;"", TMInput!X338, IF(AND($C338=$C339, Y339&lt;&gt;""), Y339, IF(AND($C338=$C340, Y340&lt;&gt;""), Y340, IF(AND($C338=$C341, Y341&lt;&gt;""), Y341, IF(AND($C338=$C342, Y342&lt;&gt;""), Y342, "")))))</f>
        <v>Unpublished Accessibility Date (Unpublished Access Date below SDK 1.6)</v>
      </c>
      <c r="Z338" s="90" t="str">
        <f>IF(TMInput!Y338&lt;&gt;"", TMInput!Y338, IF(AND($C338=$C339, Z339&lt;&gt;""), Z339, IF(AND($C338=$C340, Z340&lt;&gt;""), Z340, IF(AND($C338=$C341, Z341&lt;&gt;""), Z341, IF(AND($C338=$C342, Z342&lt;&gt;""), Z342, "")))))</f>
        <v>tedm:MG-langString-hasConfidentialityJustification--NonPublishedInformation-ND-SubcontractingValueUnpublish</v>
      </c>
      <c r="AA338" s="90" t="str">
        <f>IF(TMInput!Z338&lt;&gt;"", TMInput!Z338, IF(AND($C338=$C339, AA339&lt;&gt;""), AA339, IF(AND($C338=$C340, AA340&lt;&gt;""), AA340, IF(AND($C338=$C341, AA341&lt;&gt;""), AA341, IF(AND($C338=$C342, AA342&lt;&gt;""), AA342, "")))))</f>
        <v>/*/ext:UBLExtensions/ext:UBLExtension/ext:ExtensionContent/efext:EformsExtension/efac:NoticeResult/efac:LotTender/efac:SubcontractingTerm[efbc:TermCode/@listName='applicability']/efac:FieldsPrivacy[efbc:FieldIdentifierCode/text()='sub-val']/efbc:ReasonDescription</v>
      </c>
      <c r="AB338" s="90" t="str">
        <f>IF(TMInput!AA338&lt;&gt;"", TMInput!AA338, IF(AND($C338=$C339, AB339&lt;&gt;""), AB339, IF(AND($C338=$C340, AB340&lt;&gt;""), AB340, IF(AND($C338=$C341, AB341&lt;&gt;""), AB341, IF(AND($C338=$C342, AB342&lt;&gt;""), AB342, "")))))</f>
        <v>BT-196(BT-553)-Tender</v>
      </c>
      <c r="AC338" s="90" t="str">
        <f>IF(TMInput!AB338&lt;&gt;"", TMInput!AB338, IF(AND($C338=$C339, AC339&lt;&gt;""), AC339, IF(AND($C338=$C340, AC340&lt;&gt;""), AC340, IF(AND($C338=$C341, AC341&lt;&gt;""), AC341, IF(AND($C338=$C342, AC342&lt;&gt;""), AC342, "")))))</f>
        <v>Unpublished Justification Description of MG-NonPublishedInformation under ND-SubcontractingValueUnpublish</v>
      </c>
      <c r="AD338" s="90" t="str">
        <f>IF(TMInput!AC338&lt;&gt;"", TMInput!AC338, IF(AND($C338=$C339, AD339&lt;&gt;""), AD339, IF(AND($C338=$C340, AD340&lt;&gt;""), AD340, IF(AND($C338=$C341, AD341&lt;&gt;""), AD341, IF(AND($C338=$C342, AD342&lt;&gt;""), AD342, "")))))</f>
        <v>BT-196(BT-553)-Tender-Language</v>
      </c>
      <c r="AE338" s="90" t="str">
        <f>IF(TMInput!AD338&lt;&gt;"", TMInput!AD338, IF(AND($C338=$C339, AE339&lt;&gt;""), AE339, IF(AND($C338=$C340, AE340&lt;&gt;""), AE340, IF(AND($C338=$C341, AE341&lt;&gt;""), AE341, IF(AND($C338=$C342, AE342&lt;&gt;""), AE342, "")))))</f>
        <v>Language of Unpublished Justification Description of MG-NonPublishedInformation under ND-SubcontractingValueUnpublish</v>
      </c>
    </row>
    <row r="339">
      <c r="A339" s="85" t="b">
        <f t="shared" si="1"/>
        <v>0</v>
      </c>
      <c r="B339" s="90" t="str">
        <f>IF(AND(TMInput!A339="",$C339&lt;&gt;""),B338,TMInput!A339)</f>
        <v>ND-SubcontractingValueUnpublish_v1.9+.rml.ttl</v>
      </c>
      <c r="C339" s="90" t="str">
        <f>TMInput!B339</f>
        <v>tedm:MG-NonPublishedInformation-ND-SubcontractingValueUnpublish</v>
      </c>
      <c r="D339" s="85" t="str">
        <f>IF(TMInput!C339&lt;&gt;"", TMInput!C339, IF(AND($C339=$C340, D340&lt;&gt;""), D340, IF(AND($C339=$C341, D341&lt;&gt;""), D341, IF(AND($C339=$C342, D342&lt;&gt;""), D342, IF(AND($C339=$C343, D343&lt;&gt;""), D343, "")))))</f>
        <v>MG-NonPublishedInformation</v>
      </c>
      <c r="E339" s="90" t="str">
        <f>IF(TMInput!D339&lt;&gt;"",TMInput!D339,IF(AND($C339&amp;$H339&amp;$I339=$C340&amp;$H340&amp;$I340, E340&lt;&gt;""),E340, IF(AND($C339&amp;$H339&amp;$I339=$C341&amp;$H341&amp;$I341, E341&lt;&gt;""), E341,"")))</f>
        <v/>
      </c>
      <c r="F339" s="90" t="str">
        <f>IF(TMInput!E339&lt;&gt;"",TMInput!E339,IF(AND($C339&amp;$H339&amp;$I339=$C340&amp;$H340&amp;$I340, F340&lt;&gt;""),F340, IF(AND($C339&amp;$H339&amp;$I339=$C341&amp;$H341&amp;$I341, F341&lt;&gt;""), F341,"")))</f>
        <v/>
      </c>
      <c r="G339" s="90" t="str">
        <f>IF(TMInput!F339&lt;&gt;"",TMInput!F339,IF(AND($C339&amp;$H339&amp;$I339=$C340&amp;$H340&amp;$I340, G340&lt;&gt;""),G340, IF(AND($C339&amp;$H339&amp;$I339=$C341&amp;$H341&amp;$I341, G341&lt;&gt;""), G341,"")))</f>
        <v/>
      </c>
      <c r="H339" s="87" t="str">
        <f>TMInput!G339</f>
        <v>1.9</v>
      </c>
      <c r="I339" s="87" t="str">
        <f>TMInput!H339</f>
        <v/>
      </c>
      <c r="J339" s="90" t="b">
        <f>IF(TMInput!$A339="",J338,TMInput!I339)</f>
        <v>1</v>
      </c>
      <c r="K339" s="85" t="str">
        <f>IF(TMInput!J339&lt;&gt;"",TMInput!J339,IF(AND($C339=$C340, K340&lt;&gt;""),K340, IF(AND($C339=$C341, K341&lt;&gt;""), K341,"")))</f>
        <v>MG-MonetaryValue-hasSubcontractingEstimatedValue-SubcontractingEstimate-foreseesSubcontracting-Tender</v>
      </c>
      <c r="L339" s="85" t="str">
        <f>IF(TMInput!K339&lt;&gt;"",TMInput!K339,IF(AND($C339=$C340, L340&lt;&gt;""),L340, IF(AND($C339=$C341, L341&lt;&gt;""), L341,"")))</f>
        <v>ND-SubcontractedContract</v>
      </c>
      <c r="M339" s="90" t="str">
        <f>IF(TMInput!L339&lt;&gt;"",TMInput!L339,IF(AND($C339=$C340, M340&lt;&gt;""),M340, IF(AND($C339=$C341, M341&lt;&gt;""), M341,"")))</f>
        <v>ND-SubcontractingValueUnpublish (concernsMaskedObject)</v>
      </c>
      <c r="N339" s="90" t="str">
        <f>IF(TMInput!M339&lt;&gt;"",TMInput!M339,IF(AND($C339=$C340, N340&lt;&gt;""),N340, IF(AND($C339=$C341, N341&lt;&gt;""), N341,"")))</f>
        <v>Connection from NonPublishedInformation to MonetaryValue under MG-MonetaryValue-hasSubcontractingEstimatedValue-SubcontractingEstimate-foreseesSubcontracting-Tender_ND-SubcontractedContract</v>
      </c>
      <c r="O339" s="90" t="str">
        <f>IF(TMInput!N339&lt;&gt;"",TMInput!N339,IF(AND($C339=$C340, O340&lt;&gt;""),O340, IF(AND($C339=$C341, O341&lt;&gt;""), O341,"")))</f>
        <v>tedm:MG-MonetaryValue-hasSubcontractingEstimatedValue-SubcontractingEstimate-foreseesSubcontracting-Tender_ND-SubcontractedContract</v>
      </c>
      <c r="P339" s="85" t="str">
        <f>IF(TMInput!O339&lt;&gt;"",TMInput!O339,IF(AND($C339=$C340, P340&lt;&gt;""),P340, IF(AND($C339=$C341, P341&lt;&gt;""), P341,"")))</f>
        <v>efac:FieldsPrivacy</v>
      </c>
      <c r="Q339" s="90" t="str">
        <f>IF(TMInput!P339&lt;&gt;"",TMInput!P339,IF(AND($C339=$C340, Q340&lt;&gt;""),Q340, IF(AND($C339=$C341, Q341&lt;&gt;""), Q341,"")))</f>
        <v>..</v>
      </c>
      <c r="R339" s="90" t="str">
        <f>IF(TMInput!Q339&lt;&gt;"", TMInput!Q339, IF(AND(OR($C339&amp;$H339=$C340&amp;$H340, $C339&amp;$I339=$C340&amp;$I340), R340&lt;&gt;""), R340, IF(AND(OR($C339&amp;$H339=$C341&amp;$H341, $C339&amp;$I339=$C341&amp;$I341), R341&lt;&gt;""), R341, IF(AND(OR($C339&amp;$H339=$C342&amp;$H342, $C339&amp;$I339=$C342&amp;$I342), R342&lt;&gt;""), R342, IF(AND(OR($C339&amp;$H339=$C343&amp;$H343, $C339&amp;$I339=$C343&amp;$I343), R343&lt;&gt;""), R343, "")))))</f>
        <v>BT-195(BT-553)-Tender</v>
      </c>
      <c r="S339" s="90" t="str">
        <f>IF(TMInput!R339&lt;&gt;"", TMInput!R339, IF(AND(OR($C339&amp;$H339=$C340&amp;$H340, $C339&amp;$I339=$C340&amp;$I340), S340&lt;&gt;""), S340, IF(AND(OR($C339&amp;$H339=$C341&amp;$H341, $C339&amp;$I339=$C341&amp;$I341), S341&lt;&gt;""), S341, IF(AND(OR($C339&amp;$H339=$C342&amp;$H342, $C339&amp;$I339=$C342&amp;$I342), S342&lt;&gt;""), S342, IF(AND(OR($C339&amp;$H339=$C343&amp;$H343, $C339&amp;$I339=$C343&amp;$I343), S343&lt;&gt;""), S343, "")))))</f>
        <v>The field BT-195(BT-553)-Tender, Unpublished Identifier, specifies information to generate the URI of the masked property</v>
      </c>
      <c r="T339" s="90" t="str">
        <f>IF(TMInput!S339&lt;&gt;"", TMInput!S339, IF(AND(OR($C339&amp;$H339=$C340&amp;$H340, $C339&amp;$I339=$C340&amp;$I340), T340&lt;&gt;""), T340, IF(AND(OR($C339&amp;$H339=$C341&amp;$H341, $C339&amp;$I339=$C341&amp;$I341), T341&lt;&gt;""), T341, IF(AND(OR($C339&amp;$H339=$C342&amp;$H342, $C339&amp;$I339=$C342&amp;$I342), T342&lt;&gt;""), T342, IF(AND(OR($C339&amp;$H339=$C343&amp;$H343, $C339&amp;$I339=$C343&amp;$I343), T343&lt;&gt;""), T343, "")))))</f>
        <v>efbc:FieldIdentifierCode/text() = 'sub-val'</v>
      </c>
      <c r="U339" s="92" t="str">
        <f>IF(TMInput!T339&lt;&gt;"", TMInput!T339, IF(AND($C339=$C340, U340&lt;&gt;""), U340, IF(AND($C339=$C341, U341&lt;&gt;""), U341, IF(AND($C339=$C342, U342&lt;&gt;""), U342, IF(AND($C339=$C343, U343&lt;&gt;""), U343, "")))))</f>
        <v>http://data.europa.eu/a4g/ontology#hasAmountValue</v>
      </c>
      <c r="V339" s="90" t="str">
        <f>IF(TMInput!U339&lt;&gt;"", TMInput!U339, IF(AND($C339=$C340, V340&lt;&gt;""), V340, IF(AND($C339=$C341, V341&lt;&gt;""), V341, IF(AND($C339=$C342, V342&lt;&gt;""), V342, IF(AND($C339=$C343, V343&lt;&gt;""), V343, "")))))</f>
        <v>BT-197(BT-553)-Tender</v>
      </c>
      <c r="W339" s="90" t="str">
        <f>IF(TMInput!V339&lt;&gt;"", TMInput!V339, IF(AND($C339=$C340, W340&lt;&gt;""), W340, IF(AND($C339=$C341, W341&lt;&gt;""), W341, IF(AND($C339=$C342, W342&lt;&gt;""), W342, IF(AND($C339=$C343, W343&lt;&gt;""), W343, "")))))</f>
        <v>In BT-197(BT-553)-Tender, Unpublished Justification Code, we link to the at-voc:non-publication-justification controlled list</v>
      </c>
      <c r="X339" s="90" t="str">
        <f>IF(TMInput!W339&lt;&gt;"", TMInput!W339, IF(AND($C339=$C340, X340&lt;&gt;""), X340, IF(AND($C339=$C341, X341&lt;&gt;""), X341, IF(AND($C339=$C342, X342&lt;&gt;""), X342, IF(AND($C339=$C343, X343&lt;&gt;""), X343, "")))))</f>
        <v>BT-198(BT-553)-Tender</v>
      </c>
      <c r="Y339" s="90" t="str">
        <f>IF(TMInput!X339&lt;&gt;"", TMInput!X339, IF(AND($C339=$C340, Y340&lt;&gt;""), Y340, IF(AND($C339=$C341, Y341&lt;&gt;""), Y341, IF(AND($C339=$C342, Y342&lt;&gt;""), Y342, IF(AND($C339=$C343, Y343&lt;&gt;""), Y343, "")))))</f>
        <v>Unpublished Accessibility Date (Unpublished Access Date below SDK 1.6)</v>
      </c>
      <c r="Z339" s="90" t="str">
        <f>IF(TMInput!Y339&lt;&gt;"", TMInput!Y339, IF(AND($C339=$C340, Z340&lt;&gt;""), Z340, IF(AND($C339=$C341, Z341&lt;&gt;""), Z341, IF(AND($C339=$C342, Z342&lt;&gt;""), Z342, IF(AND($C339=$C343, Z343&lt;&gt;""), Z343, "")))))</f>
        <v>tedm:MG-langString-hasConfidentialityJustification--NonPublishedInformation-ND-SubcontractingValueUnpublish</v>
      </c>
      <c r="AA339" s="90" t="str">
        <f>IF(TMInput!Z339&lt;&gt;"", TMInput!Z339, IF(AND($C339=$C340, AA340&lt;&gt;""), AA340, IF(AND($C339=$C341, AA341&lt;&gt;""), AA341, IF(AND($C339=$C342, AA342&lt;&gt;""), AA342, IF(AND($C339=$C343, AA343&lt;&gt;""), AA343, "")))))</f>
        <v/>
      </c>
      <c r="AB339" s="90" t="str">
        <f>IF(TMInput!AA339&lt;&gt;"", TMInput!AA339, IF(AND($C339=$C340, AB340&lt;&gt;""), AB340, IF(AND($C339=$C341, AB341&lt;&gt;""), AB341, IF(AND($C339=$C342, AB342&lt;&gt;""), AB342, IF(AND($C339=$C343, AB343&lt;&gt;""), AB343, "")))))</f>
        <v>BT-196(BT-553)-Tender</v>
      </c>
      <c r="AC339" s="90" t="str">
        <f>IF(TMInput!AB339&lt;&gt;"", TMInput!AB339, IF(AND($C339=$C340, AC340&lt;&gt;""), AC340, IF(AND($C339=$C341, AC341&lt;&gt;""), AC341, IF(AND($C339=$C342, AC342&lt;&gt;""), AC342, IF(AND($C339=$C343, AC343&lt;&gt;""), AC343, "")))))</f>
        <v>Unpublished Justification Description of MG-NonPublishedInformation under ND-SubcontractingValueUnpublish</v>
      </c>
      <c r="AD339" s="90" t="str">
        <f>IF(TMInput!AC339&lt;&gt;"", TMInput!AC339, IF(AND($C339=$C340, AD340&lt;&gt;""), AD340, IF(AND($C339=$C341, AD341&lt;&gt;""), AD341, IF(AND($C339=$C342, AD342&lt;&gt;""), AD342, IF(AND($C339=$C343, AD343&lt;&gt;""), AD343, "")))))</f>
        <v>BT-196(BT-553)-Tender-Language</v>
      </c>
      <c r="AE339" s="90" t="str">
        <f>IF(TMInput!AD339&lt;&gt;"", TMInput!AD339, IF(AND($C339=$C340, AE340&lt;&gt;""), AE340, IF(AND($C339=$C341, AE341&lt;&gt;""), AE341, IF(AND($C339=$C342, AE342&lt;&gt;""), AE342, IF(AND($C339=$C343, AE343&lt;&gt;""), AE343, "")))))</f>
        <v>Language of Unpublished Justification Description of MG-NonPublishedInformation under ND-SubcontractingValueUnpublish</v>
      </c>
    </row>
    <row r="340">
      <c r="A340" s="85" t="b">
        <f t="shared" si="1"/>
        <v>0</v>
      </c>
      <c r="B340" s="90" t="str">
        <f>IF(AND(TMInput!A340="",$C340&lt;&gt;""),B339,TMInput!A340)</f>
        <v>ND-SubcontractingValueUnpublish_v1.9+.rml.ttl</v>
      </c>
      <c r="C340" s="90" t="str">
        <f>TMInput!B340</f>
        <v>tedm:MG-NonPublishedInformation-ND-SubcontractingValueUnpublish</v>
      </c>
      <c r="D340" s="85" t="str">
        <f>IF(TMInput!C340&lt;&gt;"", TMInput!C340, IF(AND($C340=$C341, D341&lt;&gt;""), D341, IF(AND($C340=$C342, D342&lt;&gt;""), D342, IF(AND($C340=$C343, D343&lt;&gt;""), D343, IF(AND($C340=$C344, D344&lt;&gt;""), D344, "")))))</f>
        <v>MG-NonPublishedInformation</v>
      </c>
      <c r="E340" s="90" t="str">
        <f>IF(TMInput!D340&lt;&gt;"",TMInput!D340,IF(AND($C340&amp;$H340&amp;$I340=$C341&amp;$H341&amp;$I341, E341&lt;&gt;""),E341, IF(AND($C340&amp;$H340&amp;$I340=$C342&amp;$H342&amp;$I342, E342&lt;&gt;""), E342,"")))</f>
        <v/>
      </c>
      <c r="F340" s="90" t="str">
        <f>IF(TMInput!E340&lt;&gt;"",TMInput!E340,IF(AND($C340&amp;$H340&amp;$I340=$C341&amp;$H341&amp;$I341, F341&lt;&gt;""),F341, IF(AND($C340&amp;$H340&amp;$I340=$C342&amp;$H342&amp;$I342, F342&lt;&gt;""), F342,"")))</f>
        <v/>
      </c>
      <c r="G340" s="90" t="str">
        <f>IF(TMInput!F340&lt;&gt;"",TMInput!F340,IF(AND($C340&amp;$H340&amp;$I340=$C341&amp;$H341&amp;$I341, G341&lt;&gt;""),G341, IF(AND($C340&amp;$H340&amp;$I340=$C342&amp;$H342&amp;$I342, G342&lt;&gt;""), G342,"")))</f>
        <v/>
      </c>
      <c r="H340" s="87" t="str">
        <f>TMInput!G340</f>
        <v>1.9</v>
      </c>
      <c r="I340" s="87" t="str">
        <f>TMInput!H340</f>
        <v/>
      </c>
      <c r="J340" s="90" t="b">
        <f>IF(TMInput!$A340="",J339,TMInput!I340)</f>
        <v>1</v>
      </c>
      <c r="K340" s="85" t="str">
        <f>IF(TMInput!J340&lt;&gt;"",TMInput!J340,IF(AND($C340=$C341, K341&lt;&gt;""),K341, IF(AND($C340=$C342, K342&lt;&gt;""), K342,"")))</f>
        <v>MG-MonetaryValue-hasSubcontractingEstimatedValue-SubcontractingEstimate-foreseesSubcontracting-Tender</v>
      </c>
      <c r="L340" s="85" t="str">
        <f>IF(TMInput!K340&lt;&gt;"",TMInput!K340,IF(AND($C340=$C341, L341&lt;&gt;""),L341, IF(AND($C340=$C342, L342&lt;&gt;""), L342,"")))</f>
        <v>ND-SubcontractedContract</v>
      </c>
      <c r="M340" s="90" t="str">
        <f>IF(TMInput!L340&lt;&gt;"",TMInput!L340,IF(AND($C340=$C341, M341&lt;&gt;""),M341, IF(AND($C340=$C342, M342&lt;&gt;""), M342,"")))</f>
        <v>ND-SubcontractingValueUnpublish (concernsMaskedObject)</v>
      </c>
      <c r="N340" s="90" t="str">
        <f>IF(TMInput!M340&lt;&gt;"",TMInput!M340,IF(AND($C340=$C341, N341&lt;&gt;""),N341, IF(AND($C340=$C342, N342&lt;&gt;""), N342,"")))</f>
        <v>Connection from NonPublishedInformation to MonetaryValue under MG-MonetaryValue-hasSubcontractingEstimatedValue-SubcontractingEstimate-foreseesSubcontracting-Tender_ND-SubcontractedContract</v>
      </c>
      <c r="O340" s="90" t="str">
        <f>IF(TMInput!N340&lt;&gt;"",TMInput!N340,IF(AND($C340=$C341, O341&lt;&gt;""),O341, IF(AND($C340=$C342, O342&lt;&gt;""), O342,"")))</f>
        <v>tedm:MG-MonetaryValue-hasSubcontractingEstimatedValue-SubcontractingEstimate-foreseesSubcontracting-Tender_ND-SubcontractedContract</v>
      </c>
      <c r="P340" s="85" t="str">
        <f>IF(TMInput!O340&lt;&gt;"",TMInput!O340,IF(AND($C340=$C341, P341&lt;&gt;""),P341, IF(AND($C340=$C342, P342&lt;&gt;""), P342,"")))</f>
        <v>efac:FieldsPrivacy</v>
      </c>
      <c r="Q340" s="90" t="str">
        <f>IF(TMInput!P340&lt;&gt;"",TMInput!P340,IF(AND($C340=$C341, Q341&lt;&gt;""),Q341, IF(AND($C340=$C342, Q342&lt;&gt;""), Q342,"")))</f>
        <v>..</v>
      </c>
      <c r="R340" s="90" t="str">
        <f>IF(TMInput!Q340&lt;&gt;"", TMInput!Q340, IF(AND(OR($C340&amp;$H340=$C341&amp;$H341, $C340&amp;$I340=$C341&amp;$I341), R341&lt;&gt;""), R341, IF(AND(OR($C340&amp;$H340=$C342&amp;$H342, $C340&amp;$I340=$C342&amp;$I342), R342&lt;&gt;""), R342, IF(AND(OR($C340&amp;$H340=$C343&amp;$H343, $C340&amp;$I340=$C343&amp;$I343), R343&lt;&gt;""), R343, IF(AND(OR($C340&amp;$H340=$C344&amp;$H344, $C340&amp;$I340=$C344&amp;$I344), R344&lt;&gt;""), R344, "")))))</f>
        <v>BT-195(BT-553)-Tender</v>
      </c>
      <c r="S340" s="90" t="str">
        <f>IF(TMInput!R340&lt;&gt;"", TMInput!R340, IF(AND(OR($C340&amp;$H340=$C341&amp;$H341, $C340&amp;$I340=$C341&amp;$I341), S341&lt;&gt;""), S341, IF(AND(OR($C340&amp;$H340=$C342&amp;$H342, $C340&amp;$I340=$C342&amp;$I342), S342&lt;&gt;""), S342, IF(AND(OR($C340&amp;$H340=$C343&amp;$H343, $C340&amp;$I340=$C343&amp;$I343), S343&lt;&gt;""), S343, IF(AND(OR($C340&amp;$H340=$C344&amp;$H344, $C340&amp;$I340=$C344&amp;$I344), S344&lt;&gt;""), S344, "")))))</f>
        <v>The field BT-195(BT-553)-Tender, Unpublished Identifier, specifies information to generate the URI of the masked property</v>
      </c>
      <c r="T340" s="90" t="str">
        <f>IF(TMInput!S340&lt;&gt;"", TMInput!S340, IF(AND(OR($C340&amp;$H340=$C341&amp;$H341, $C340&amp;$I340=$C341&amp;$I341), T341&lt;&gt;""), T341, IF(AND(OR($C340&amp;$H340=$C342&amp;$H342, $C340&amp;$I340=$C342&amp;$I342), T342&lt;&gt;""), T342, IF(AND(OR($C340&amp;$H340=$C343&amp;$H343, $C340&amp;$I340=$C343&amp;$I343), T343&lt;&gt;""), T343, IF(AND(OR($C340&amp;$H340=$C344&amp;$H344, $C340&amp;$I340=$C344&amp;$I344), T344&lt;&gt;""), T344, "")))))</f>
        <v>efbc:FieldIdentifierCode/text() = 'sub-val'</v>
      </c>
      <c r="U340" s="92" t="str">
        <f>IF(TMInput!T340&lt;&gt;"", TMInput!T340, IF(AND($C340=$C341, U341&lt;&gt;""), U341, IF(AND($C340=$C342, U342&lt;&gt;""), U342, IF(AND($C340=$C343, U343&lt;&gt;""), U343, IF(AND($C340=$C344, U344&lt;&gt;""), U344, "")))))</f>
        <v>http://data.europa.eu/a4g/ontology#hasAmountValue</v>
      </c>
      <c r="V340" s="90" t="str">
        <f>IF(TMInput!U340&lt;&gt;"", TMInput!U340, IF(AND($C340=$C341, V341&lt;&gt;""), V341, IF(AND($C340=$C342, V342&lt;&gt;""), V342, IF(AND($C340=$C343, V343&lt;&gt;""), V343, IF(AND($C340=$C344, V344&lt;&gt;""), V344, "")))))</f>
        <v>BT-197(BT-553)-Tender</v>
      </c>
      <c r="W340" s="90" t="str">
        <f>IF(TMInput!V340&lt;&gt;"", TMInput!V340, IF(AND($C340=$C341, W341&lt;&gt;""), W341, IF(AND($C340=$C342, W342&lt;&gt;""), W342, IF(AND($C340=$C343, W343&lt;&gt;""), W343, IF(AND($C340=$C344, W344&lt;&gt;""), W344, "")))))</f>
        <v>In BT-197(BT-553)-Tender, Unpublished Justification Code, we link to the at-voc:non-publication-justification controlled list</v>
      </c>
      <c r="X340" s="90" t="str">
        <f>IF(TMInput!W340&lt;&gt;"", TMInput!W340, IF(AND($C340=$C341, X341&lt;&gt;""), X341, IF(AND($C340=$C342, X342&lt;&gt;""), X342, IF(AND($C340=$C343, X343&lt;&gt;""), X343, IF(AND($C340=$C344, X344&lt;&gt;""), X344, "")))))</f>
        <v>BT-198(BT-553)-Tender</v>
      </c>
      <c r="Y340" s="90" t="str">
        <f>IF(TMInput!X340&lt;&gt;"", TMInput!X340, IF(AND($C340=$C341, Y341&lt;&gt;""), Y341, IF(AND($C340=$C342, Y342&lt;&gt;""), Y342, IF(AND($C340=$C343, Y343&lt;&gt;""), Y343, IF(AND($C340=$C344, Y344&lt;&gt;""), Y344, "")))))</f>
        <v>Unpublished Accessibility Date (Unpublished Access Date below SDK 1.6)</v>
      </c>
      <c r="Z340" s="90" t="str">
        <f>IF(TMInput!Y340&lt;&gt;"", TMInput!Y340, IF(AND($C340=$C341, Z341&lt;&gt;""), Z341, IF(AND($C340=$C342, Z342&lt;&gt;""), Z342, IF(AND($C340=$C343, Z343&lt;&gt;""), Z343, IF(AND($C340=$C344, Z344&lt;&gt;""), Z344, "")))))</f>
        <v>tedm:MG-langString-hasConfidentialityJustification--NonPublishedInformation-ND-SubcontractingValueUnpublish</v>
      </c>
      <c r="AA340" s="90" t="str">
        <f>IF(TMInput!Z340&lt;&gt;"", TMInput!Z340, IF(AND($C340=$C341, AA341&lt;&gt;""), AA341, IF(AND($C340=$C342, AA342&lt;&gt;""), AA342, IF(AND($C340=$C343, AA343&lt;&gt;""), AA343, IF(AND($C340=$C344, AA344&lt;&gt;""), AA344, "")))))</f>
        <v/>
      </c>
      <c r="AB340" s="90" t="str">
        <f>IF(TMInput!AA340&lt;&gt;"", TMInput!AA340, IF(AND($C340=$C341, AB341&lt;&gt;""), AB341, IF(AND($C340=$C342, AB342&lt;&gt;""), AB342, IF(AND($C340=$C343, AB343&lt;&gt;""), AB343, IF(AND($C340=$C344, AB344&lt;&gt;""), AB344, "")))))</f>
        <v>BT-196(BT-553)-Tender</v>
      </c>
      <c r="AC340" s="90" t="str">
        <f>IF(TMInput!AB340&lt;&gt;"", TMInput!AB340, IF(AND($C340=$C341, AC341&lt;&gt;""), AC341, IF(AND($C340=$C342, AC342&lt;&gt;""), AC342, IF(AND($C340=$C343, AC343&lt;&gt;""), AC343, IF(AND($C340=$C344, AC344&lt;&gt;""), AC344, "")))))</f>
        <v>Unpublished Justification Description of MG-NonPublishedInformation under ND-SubcontractingValueUnpublish</v>
      </c>
      <c r="AD340" s="90" t="str">
        <f>IF(TMInput!AC340&lt;&gt;"", TMInput!AC340, IF(AND($C340=$C341, AD341&lt;&gt;""), AD341, IF(AND($C340=$C342, AD342&lt;&gt;""), AD342, IF(AND($C340=$C343, AD343&lt;&gt;""), AD343, IF(AND($C340=$C344, AD344&lt;&gt;""), AD344, "")))))</f>
        <v>BT-196(BT-553)-Tender-Language</v>
      </c>
      <c r="AE340" s="90" t="str">
        <f>IF(TMInput!AD340&lt;&gt;"", TMInput!AD340, IF(AND($C340=$C341, AE341&lt;&gt;""), AE341, IF(AND($C340=$C342, AE342&lt;&gt;""), AE342, IF(AND($C340=$C343, AE343&lt;&gt;""), AE343, IF(AND($C340=$C344, AE344&lt;&gt;""), AE344, "")))))</f>
        <v>Language of Unpublished Justification Description of MG-NonPublishedInformation under ND-SubcontractingValueUnpublish</v>
      </c>
    </row>
    <row r="341">
      <c r="A341" s="85" t="b">
        <f t="shared" si="1"/>
        <v>0</v>
      </c>
      <c r="B341" s="90" t="str">
        <f>IF(AND(TMInput!A341="",$C341&lt;&gt;""),B340,TMInput!A341)</f>
        <v>ND-SubcontractingValueUnpublish_v1.9+.rml.ttl</v>
      </c>
      <c r="C341" s="90" t="str">
        <f>TMInput!B341</f>
        <v>tedm:MG-NonPublishedInformation-ND-SubcontractingValueUnpublish</v>
      </c>
      <c r="D341" s="85" t="str">
        <f>IF(TMInput!C341&lt;&gt;"", TMInput!C341, IF(AND($C341=$C342, D342&lt;&gt;""), D342, IF(AND($C341=$C343, D343&lt;&gt;""), D343, IF(AND($C341=$C344, D344&lt;&gt;""), D344, IF(AND($C341=$C345, D345&lt;&gt;""), D345, "")))))</f>
        <v>MG-NonPublishedInformation</v>
      </c>
      <c r="E341" s="90" t="str">
        <f>IF(TMInput!D341&lt;&gt;"",TMInput!D341,IF(AND($C341&amp;$H341&amp;$I341=$C342&amp;$H342&amp;$I342, E342&lt;&gt;""),E342, IF(AND($C341&amp;$H341&amp;$I341=$C343&amp;$H343&amp;$I343, E343&lt;&gt;""), E343,"")))</f>
        <v/>
      </c>
      <c r="F341" s="90" t="str">
        <f>IF(TMInput!E341&lt;&gt;"",TMInput!E341,IF(AND($C341&amp;$H341&amp;$I341=$C342&amp;$H342&amp;$I342, F342&lt;&gt;""),F342, IF(AND($C341&amp;$H341&amp;$I341=$C343&amp;$H343&amp;$I343, F343&lt;&gt;""), F343,"")))</f>
        <v/>
      </c>
      <c r="G341" s="90" t="str">
        <f>IF(TMInput!F341&lt;&gt;"",TMInput!F341,IF(AND($C341&amp;$H341&amp;$I341=$C342&amp;$H342&amp;$I342, G342&lt;&gt;""),G342, IF(AND($C341&amp;$H341&amp;$I341=$C343&amp;$H343&amp;$I343, G343&lt;&gt;""), G343,"")))</f>
        <v/>
      </c>
      <c r="H341" s="87" t="str">
        <f>TMInput!G341</f>
        <v/>
      </c>
      <c r="I341" s="87" t="str">
        <f>TMInput!H341</f>
        <v>1.8</v>
      </c>
      <c r="J341" s="90" t="b">
        <f>IF(TMInput!$A341="",J340,TMInput!I341)</f>
        <v>1</v>
      </c>
      <c r="K341" s="85" t="str">
        <f>IF(TMInput!J341&lt;&gt;"",TMInput!J341,IF(AND($C341=$C342, K342&lt;&gt;""),K342, IF(AND($C341=$C343, K343&lt;&gt;""), K343,"")))</f>
        <v/>
      </c>
      <c r="L341" s="85" t="str">
        <f>IF(TMInput!K341&lt;&gt;"",TMInput!K341,IF(AND($C341=$C342, L342&lt;&gt;""),L342, IF(AND($C341=$C343, L343&lt;&gt;""), L343,"")))</f>
        <v/>
      </c>
      <c r="M341" s="90" t="str">
        <f>IF(TMInput!L341&lt;&gt;"",TMInput!L341,IF(AND($C341=$C342, M342&lt;&gt;""),M342, IF(AND($C341=$C343, M343&lt;&gt;""), M343,"")))</f>
        <v/>
      </c>
      <c r="N341" s="90" t="str">
        <f>IF(TMInput!M341&lt;&gt;"",TMInput!M341,IF(AND($C341=$C342, N342&lt;&gt;""),N342, IF(AND($C341=$C343, N343&lt;&gt;""), N343,"")))</f>
        <v/>
      </c>
      <c r="O341" s="90" t="str">
        <f>IF(TMInput!N341&lt;&gt;"",TMInput!N341,IF(AND($C341=$C342, O342&lt;&gt;""),O342, IF(AND($C341=$C343, O343&lt;&gt;""), O343,"")))</f>
        <v/>
      </c>
      <c r="P341" s="85" t="str">
        <f>IF(TMInput!O341&lt;&gt;"",TMInput!O341,IF(AND($C341=$C342, P342&lt;&gt;""),P342, IF(AND($C341=$C343, P343&lt;&gt;""), P343,"")))</f>
        <v/>
      </c>
      <c r="Q341" s="90" t="str">
        <f>IF(TMInput!P341&lt;&gt;"",TMInput!P341,IF(AND($C341=$C342, Q342&lt;&gt;""),Q342, IF(AND($C341=$C343, Q343&lt;&gt;""), Q343,"")))</f>
        <v/>
      </c>
      <c r="R341" s="90" t="str">
        <f>IF(TMInput!Q341&lt;&gt;"", TMInput!Q341, IF(AND(OR($C341&amp;$H341=$C342&amp;$H342, $C341&amp;$I341=$C342&amp;$I342), R342&lt;&gt;""), R342, IF(AND(OR($C341&amp;$H341=$C343&amp;$H343, $C341&amp;$I341=$C343&amp;$I343), R343&lt;&gt;""), R343, IF(AND(OR($C341&amp;$H341=$C344&amp;$H344, $C341&amp;$I341=$C344&amp;$I344), R344&lt;&gt;""), R344, IF(AND(OR($C341&amp;$H341=$C345&amp;$H345, $C341&amp;$I341=$C345&amp;$I345), R345&lt;&gt;""), R345, "")))))</f>
        <v>BT-195(BT-553)-Tender</v>
      </c>
      <c r="S341" s="90" t="str">
        <f>IF(TMInput!R341&lt;&gt;"", TMInput!R341, IF(AND(OR($C341&amp;$H341=$C342&amp;$H342, $C341&amp;$I341=$C342&amp;$I342), S342&lt;&gt;""), S342, IF(AND(OR($C341&amp;$H341=$C343&amp;$H343, $C341&amp;$I341=$C343&amp;$I343), S343&lt;&gt;""), S343, IF(AND(OR($C341&amp;$H341=$C344&amp;$H344, $C341&amp;$I341=$C344&amp;$I344), S344&lt;&gt;""), S344, IF(AND(OR($C341&amp;$H341=$C345&amp;$H345, $C341&amp;$I341=$C345&amp;$I345), S345&lt;&gt;""), S345, "")))))</f>
        <v>The field BT-195(BT-553)-Tender, Unpublished Identifier, specifies information to generate the URI of the masked property</v>
      </c>
      <c r="T341" s="90" t="str">
        <f>IF(TMInput!S341&lt;&gt;"", TMInput!S341, IF(AND(OR($C341&amp;$H341=$C342&amp;$H342, $C341&amp;$I341=$C342&amp;$I342), T342&lt;&gt;""), T342, IF(AND(OR($C341&amp;$H341=$C343&amp;$H343, $C341&amp;$I341=$C343&amp;$I343), T343&lt;&gt;""), T343, IF(AND(OR($C341&amp;$H341=$C344&amp;$H344, $C341&amp;$I341=$C344&amp;$I344), T344&lt;&gt;""), T344, IF(AND(OR($C341&amp;$H341=$C345&amp;$H345, $C341&amp;$I341=$C345&amp;$I345), T345&lt;&gt;""), T345, "")))))</f>
        <v>efbc:FieldIdentifierCode/text() = 'sub-val'</v>
      </c>
      <c r="U341" s="92" t="str">
        <f>IF(TMInput!T341&lt;&gt;"", TMInput!T341, IF(AND($C341=$C342, U342&lt;&gt;""), U342, IF(AND($C341=$C343, U343&lt;&gt;""), U343, IF(AND($C341=$C344, U344&lt;&gt;""), U344, IF(AND($C341=$C345, U345&lt;&gt;""), U345, "")))))</f>
        <v>http://data.europa.eu/a4g/ontology#hasAmountValue</v>
      </c>
      <c r="V341" s="90" t="str">
        <f>IF(TMInput!U341&lt;&gt;"", TMInput!U341, IF(AND($C341=$C342, V342&lt;&gt;""), V342, IF(AND($C341=$C343, V343&lt;&gt;""), V343, IF(AND($C341=$C344, V344&lt;&gt;""), V344, IF(AND($C341=$C345, V345&lt;&gt;""), V345, "")))))</f>
        <v>BT-197(BT-553)-Tender</v>
      </c>
      <c r="W341" s="90" t="str">
        <f>IF(TMInput!V341&lt;&gt;"", TMInput!V341, IF(AND($C341=$C342, W342&lt;&gt;""), W342, IF(AND($C341=$C343, W343&lt;&gt;""), W343, IF(AND($C341=$C344, W344&lt;&gt;""), W344, IF(AND($C341=$C345, W345&lt;&gt;""), W345, "")))))</f>
        <v>In BT-197(BT-553)-Tender, Unpublished Justification Code, we link to the at-voc:non-publication-justification controlled list</v>
      </c>
      <c r="X341" s="90" t="str">
        <f>IF(TMInput!W341&lt;&gt;"", TMInput!W341, IF(AND($C341=$C342, X342&lt;&gt;""), X342, IF(AND($C341=$C343, X343&lt;&gt;""), X343, IF(AND($C341=$C344, X344&lt;&gt;""), X344, IF(AND($C341=$C345, X345&lt;&gt;""), X345, "")))))</f>
        <v>BT-198(BT-553)-Tender</v>
      </c>
      <c r="Y341" s="90" t="str">
        <f>IF(TMInput!X341&lt;&gt;"", TMInput!X341, IF(AND($C341=$C342, Y342&lt;&gt;""), Y342, IF(AND($C341=$C343, Y343&lt;&gt;""), Y343, IF(AND($C341=$C344, Y344&lt;&gt;""), Y344, IF(AND($C341=$C345, Y345&lt;&gt;""), Y345, "")))))</f>
        <v>Unpublished Accessibility Date (Unpublished Access Date below SDK 1.6)</v>
      </c>
      <c r="Z341" s="90" t="str">
        <f>IF(TMInput!Y341&lt;&gt;"", TMInput!Y341, IF(AND($C341=$C342, Z342&lt;&gt;""), Z342, IF(AND($C341=$C343, Z343&lt;&gt;""), Z343, IF(AND($C341=$C344, Z344&lt;&gt;""), Z344, IF(AND($C341=$C345, Z345&lt;&gt;""), Z345, "")))))</f>
        <v>tedm:MG-langString-hasConfidentialityJustification--NonPublishedInformation-ND-SubcontractingValueUnpublish</v>
      </c>
      <c r="AA341" s="90" t="str">
        <f>IF(TMInput!Z341&lt;&gt;"", TMInput!Z341, IF(AND($C341=$C342, AA342&lt;&gt;""), AA342, IF(AND($C341=$C343, AA343&lt;&gt;""), AA343, IF(AND($C341=$C344, AA344&lt;&gt;""), AA344, IF(AND($C341=$C345, AA345&lt;&gt;""), AA345, "")))))</f>
        <v/>
      </c>
      <c r="AB341" s="90" t="str">
        <f>IF(TMInput!AA341&lt;&gt;"", TMInput!AA341, IF(AND($C341=$C342, AB342&lt;&gt;""), AB342, IF(AND($C341=$C343, AB343&lt;&gt;""), AB343, IF(AND($C341=$C344, AB344&lt;&gt;""), AB344, IF(AND($C341=$C345, AB345&lt;&gt;""), AB345, "")))))</f>
        <v>BT-196(BT-553)-Tender</v>
      </c>
      <c r="AC341" s="90" t="str">
        <f>IF(TMInput!AB341&lt;&gt;"", TMInput!AB341, IF(AND($C341=$C342, AC342&lt;&gt;""), AC342, IF(AND($C341=$C343, AC343&lt;&gt;""), AC343, IF(AND($C341=$C344, AC344&lt;&gt;""), AC344, IF(AND($C341=$C345, AC345&lt;&gt;""), AC345, "")))))</f>
        <v>Unpublished Justification Description of MG-NonPublishedInformation under ND-SubcontractingValueUnpublish</v>
      </c>
      <c r="AD341" s="90" t="str">
        <f>IF(TMInput!AC341&lt;&gt;"", TMInput!AC341, IF(AND($C341=$C342, AD342&lt;&gt;""), AD342, IF(AND($C341=$C343, AD343&lt;&gt;""), AD343, IF(AND($C341=$C344, AD344&lt;&gt;""), AD344, IF(AND($C341=$C345, AD345&lt;&gt;""), AD345, "")))))</f>
        <v>BT-196(BT-553)-Tender-Language</v>
      </c>
      <c r="AE341" s="90" t="str">
        <f>IF(TMInput!AD341&lt;&gt;"", TMInput!AD341, IF(AND($C341=$C342, AE342&lt;&gt;""), AE342, IF(AND($C341=$C343, AE343&lt;&gt;""), AE343, IF(AND($C341=$C344, AE344&lt;&gt;""), AE344, IF(AND($C341=$C345, AE345&lt;&gt;""), AE345, "")))))</f>
        <v>Language of Unpublished Justification Description of MG-NonPublishedInformation under ND-SubcontractingValueUnpublish</v>
      </c>
    </row>
    <row r="342">
      <c r="A342" s="85" t="b">
        <f t="shared" si="1"/>
        <v>0</v>
      </c>
      <c r="B342" s="90" t="str">
        <f>IF(AND(TMInput!A342="",$C342&lt;&gt;""),B341,TMInput!A342)</f>
        <v>ND-SubcontractingValueUnpublish_v1.9+.rml.ttl</v>
      </c>
      <c r="C342" s="90" t="str">
        <f>TMInput!B342</f>
        <v>tedm:MG-NonPublishedInformation-ND-SubcontractingValueUnpublish</v>
      </c>
      <c r="D342" s="85" t="str">
        <f>IF(TMInput!C342&lt;&gt;"", TMInput!C342, IF(AND($C342=$C343, D343&lt;&gt;""), D343, IF(AND($C342=$C344, D344&lt;&gt;""), D344, IF(AND($C342=$C345, D345&lt;&gt;""), D345, IF(AND($C342=$C346, D346&lt;&gt;""), D346, "")))))</f>
        <v/>
      </c>
      <c r="E342" s="90" t="str">
        <f>IF(TMInput!D342&lt;&gt;"",TMInput!D342,IF(AND($C342&amp;$H342&amp;$I342=$C343&amp;$H343&amp;$I343, E343&lt;&gt;""),E343, IF(AND($C342&amp;$H342&amp;$I342=$C344&amp;$H344&amp;$I344, E344&lt;&gt;""), E344,"")))</f>
        <v/>
      </c>
      <c r="F342" s="90" t="str">
        <f>IF(TMInput!E342&lt;&gt;"",TMInput!E342,IF(AND($C342&amp;$H342&amp;$I342=$C343&amp;$H343&amp;$I343, F343&lt;&gt;""),F343, IF(AND($C342&amp;$H342&amp;$I342=$C344&amp;$H344&amp;$I344, F344&lt;&gt;""), F344,"")))</f>
        <v/>
      </c>
      <c r="G342" s="90" t="str">
        <f>IF(TMInput!F342&lt;&gt;"",TMInput!F342,IF(AND($C342&amp;$H342&amp;$I342=$C343&amp;$H343&amp;$I343, G343&lt;&gt;""),G343, IF(AND($C342&amp;$H342&amp;$I342=$C344&amp;$H344&amp;$I344, G344&lt;&gt;""), G344,"")))</f>
        <v/>
      </c>
      <c r="H342" s="87" t="str">
        <f>TMInput!G342</f>
        <v>1.9</v>
      </c>
      <c r="I342" s="87" t="str">
        <f>TMInput!H342</f>
        <v/>
      </c>
      <c r="J342" s="90" t="b">
        <f>IF(TMInput!$A342="",J341,TMInput!I342)</f>
        <v>1</v>
      </c>
      <c r="K342" s="85" t="str">
        <f>IF(TMInput!J342&lt;&gt;"",TMInput!J342,IF(AND($C342=$C343, K343&lt;&gt;""),K343, IF(AND($C342=$C344, K344&lt;&gt;""), K344,"")))</f>
        <v/>
      </c>
      <c r="L342" s="85" t="str">
        <f>IF(TMInput!K342&lt;&gt;"",TMInput!K342,IF(AND($C342=$C343, L343&lt;&gt;""),L343, IF(AND($C342=$C344, L344&lt;&gt;""), L344,"")))</f>
        <v/>
      </c>
      <c r="M342" s="90" t="str">
        <f>IF(TMInput!L342&lt;&gt;"",TMInput!L342,IF(AND($C342=$C343, M343&lt;&gt;""),M343, IF(AND($C342=$C344, M344&lt;&gt;""), M344,"")))</f>
        <v/>
      </c>
      <c r="N342" s="90" t="str">
        <f>IF(TMInput!M342&lt;&gt;"",TMInput!M342,IF(AND($C342=$C343, N343&lt;&gt;""),N343, IF(AND($C342=$C344, N344&lt;&gt;""), N344,"")))</f>
        <v/>
      </c>
      <c r="O342" s="90" t="str">
        <f>IF(TMInput!N342&lt;&gt;"",TMInput!N342,IF(AND($C342=$C343, O343&lt;&gt;""),O343, IF(AND($C342=$C344, O344&lt;&gt;""), O344,"")))</f>
        <v/>
      </c>
      <c r="P342" s="85" t="str">
        <f>IF(TMInput!O342&lt;&gt;"",TMInput!O342,IF(AND($C342=$C343, P343&lt;&gt;""),P343, IF(AND($C342=$C344, P344&lt;&gt;""), P344,"")))</f>
        <v/>
      </c>
      <c r="Q342" s="90" t="str">
        <f>IF(TMInput!P342&lt;&gt;"",TMInput!P342,IF(AND($C342=$C343, Q343&lt;&gt;""),Q343, IF(AND($C342=$C344, Q344&lt;&gt;""), Q344,"")))</f>
        <v/>
      </c>
      <c r="R342" s="90" t="str">
        <f>IF(TMInput!Q342&lt;&gt;"", TMInput!Q342, IF(AND(OR($C342&amp;$H342=$C343&amp;$H343, $C342&amp;$I342=$C343&amp;$I343), R343&lt;&gt;""), R343, IF(AND(OR($C342&amp;$H342=$C344&amp;$H344, $C342&amp;$I342=$C344&amp;$I344), R344&lt;&gt;""), R344, IF(AND(OR($C342&amp;$H342=$C345&amp;$H345, $C342&amp;$I342=$C345&amp;$I345), R345&lt;&gt;""), R345, IF(AND(OR($C342&amp;$H342=$C346&amp;$H346, $C342&amp;$I342=$C346&amp;$I346), R346&lt;&gt;""), R346, "")))))</f>
        <v>BT-195(BT-553)-Tender</v>
      </c>
      <c r="S342" s="90" t="str">
        <f>IF(TMInput!R342&lt;&gt;"", TMInput!R342, IF(AND(OR($C342&amp;$H342=$C343&amp;$H343, $C342&amp;$I342=$C343&amp;$I343), S343&lt;&gt;""), S343, IF(AND(OR($C342&amp;$H342=$C344&amp;$H344, $C342&amp;$I342=$C344&amp;$I344), S344&lt;&gt;""), S344, IF(AND(OR($C342&amp;$H342=$C345&amp;$H345, $C342&amp;$I342=$C345&amp;$I345), S345&lt;&gt;""), S345, IF(AND(OR($C342&amp;$H342=$C346&amp;$H346, $C342&amp;$I342=$C346&amp;$I346), S346&lt;&gt;""), S346, "")))))</f>
        <v>The field BT-195(BT-553)-Tender, Unpublished Identifier, specifies information to generate the URI of the masked property</v>
      </c>
      <c r="T342" s="90" t="str">
        <f>IF(TMInput!S342&lt;&gt;"", TMInput!S342, IF(AND(OR($C342&amp;$H342=$C343&amp;$H343, $C342&amp;$I342=$C343&amp;$I343), T343&lt;&gt;""), T343, IF(AND(OR($C342&amp;$H342=$C344&amp;$H344, $C342&amp;$I342=$C344&amp;$I344), T344&lt;&gt;""), T344, IF(AND(OR($C342&amp;$H342=$C345&amp;$H345, $C342&amp;$I342=$C345&amp;$I345), T345&lt;&gt;""), T345, IF(AND(OR($C342&amp;$H342=$C346&amp;$H346, $C342&amp;$I342=$C346&amp;$I346), T346&lt;&gt;""), T346, "")))))</f>
        <v>efbc:FieldIdentifierCode/text() = 'sub-val'</v>
      </c>
      <c r="U342" s="90" t="str">
        <f>IF(TMInput!T342&lt;&gt;"", TMInput!T342, IF(AND($C342=$C343, U343&lt;&gt;""), U343, IF(AND($C342=$C344, U344&lt;&gt;""), U344, IF(AND($C342=$C345, U345&lt;&gt;""), U345, IF(AND($C342=$C346, U346&lt;&gt;""), U346, "")))))</f>
        <v/>
      </c>
      <c r="V342" s="90" t="str">
        <f>IF(TMInput!U342&lt;&gt;"", TMInput!U342, IF(AND($C342=$C343, V343&lt;&gt;""), V343, IF(AND($C342=$C344, V344&lt;&gt;""), V344, IF(AND($C342=$C345, V345&lt;&gt;""), V345, IF(AND($C342=$C346, V346&lt;&gt;""), V346, "")))))</f>
        <v>BT-197(BT-553)-Tender</v>
      </c>
      <c r="W342" s="90" t="str">
        <f>IF(TMInput!V342&lt;&gt;"", TMInput!V342, IF(AND($C342=$C343, W343&lt;&gt;""), W343, IF(AND($C342=$C344, W344&lt;&gt;""), W344, IF(AND($C342=$C345, W345&lt;&gt;""), W345, IF(AND($C342=$C346, W346&lt;&gt;""), W346, "")))))</f>
        <v>In BT-197(BT-553)-Tender, Unpublished Justification Code, we link to the at-voc:non-publication-justification controlled list</v>
      </c>
      <c r="X342" s="90" t="str">
        <f>IF(TMInput!W342&lt;&gt;"", TMInput!W342, IF(AND($C342=$C343, X343&lt;&gt;""), X343, IF(AND($C342=$C344, X344&lt;&gt;""), X344, IF(AND($C342=$C345, X345&lt;&gt;""), X345, IF(AND($C342=$C346, X346&lt;&gt;""), X346, "")))))</f>
        <v>BT-198(BT-553)-Tender</v>
      </c>
      <c r="Y342" s="90" t="str">
        <f>IF(TMInput!X342&lt;&gt;"", TMInput!X342, IF(AND($C342=$C343, Y343&lt;&gt;""), Y343, IF(AND($C342=$C344, Y344&lt;&gt;""), Y344, IF(AND($C342=$C345, Y345&lt;&gt;""), Y345, IF(AND($C342=$C346, Y346&lt;&gt;""), Y346, "")))))</f>
        <v>Unpublished Accessibility Date (Unpublished Access Date below SDK 1.6)</v>
      </c>
      <c r="Z342" s="90" t="str">
        <f>IF(TMInput!Y342&lt;&gt;"", TMInput!Y342, IF(AND($C342=$C343, Z343&lt;&gt;""), Z343, IF(AND($C342=$C344, Z344&lt;&gt;""), Z344, IF(AND($C342=$C345, Z345&lt;&gt;""), Z345, IF(AND($C342=$C346, Z346&lt;&gt;""), Z346, "")))))</f>
        <v>tedm:MG-langString-hasConfidentialityJustification--NonPublishedInformation-ND-SubcontractingValueUnpublish</v>
      </c>
      <c r="AA342" s="90" t="str">
        <f>IF(TMInput!Z342&lt;&gt;"", TMInput!Z342, IF(AND($C342=$C343, AA343&lt;&gt;""), AA343, IF(AND($C342=$C344, AA344&lt;&gt;""), AA344, IF(AND($C342=$C345, AA345&lt;&gt;""), AA345, IF(AND($C342=$C346, AA346&lt;&gt;""), AA346, "")))))</f>
        <v/>
      </c>
      <c r="AB342" s="90" t="str">
        <f>IF(TMInput!AA342&lt;&gt;"", TMInput!AA342, IF(AND($C342=$C343, AB343&lt;&gt;""), AB343, IF(AND($C342=$C344, AB344&lt;&gt;""), AB344, IF(AND($C342=$C345, AB345&lt;&gt;""), AB345, IF(AND($C342=$C346, AB346&lt;&gt;""), AB346, "")))))</f>
        <v>BT-196(BT-553)-Tender</v>
      </c>
      <c r="AC342" s="90" t="str">
        <f>IF(TMInput!AB342&lt;&gt;"", TMInput!AB342, IF(AND($C342=$C343, AC343&lt;&gt;""), AC343, IF(AND($C342=$C344, AC344&lt;&gt;""), AC344, IF(AND($C342=$C345, AC345&lt;&gt;""), AC345, IF(AND($C342=$C346, AC346&lt;&gt;""), AC346, "")))))</f>
        <v>Unpublished Justification Description of MG-NonPublishedInformation under ND-SubcontractingValueUnpublish</v>
      </c>
      <c r="AD342" s="90" t="str">
        <f>IF(TMInput!AC342&lt;&gt;"", TMInput!AC342, IF(AND($C342=$C343, AD343&lt;&gt;""), AD343, IF(AND($C342=$C344, AD344&lt;&gt;""), AD344, IF(AND($C342=$C345, AD345&lt;&gt;""), AD345, IF(AND($C342=$C346, AD346&lt;&gt;""), AD346, "")))))</f>
        <v>BT-196(BT-553)-Tender-Language</v>
      </c>
      <c r="AE342" s="90" t="str">
        <f>IF(TMInput!AD342&lt;&gt;"", TMInput!AD342, IF(AND($C342=$C343, AE343&lt;&gt;""), AE343, IF(AND($C342=$C344, AE344&lt;&gt;""), AE344, IF(AND($C342=$C345, AE345&lt;&gt;""), AE345, IF(AND($C342=$C346, AE346&lt;&gt;""), AE346, "")))))</f>
        <v>Language of Unpublished Justification Description of MG-NonPublishedInformation under ND-SubcontractingValueUnpublish</v>
      </c>
    </row>
    <row r="343">
      <c r="A343" s="85" t="b">
        <f t="shared" si="1"/>
        <v>0</v>
      </c>
      <c r="B343" s="90" t="str">
        <f>IF(AND(TMInput!A343="",$C343&lt;&gt;""),B342,TMInput!A343)</f>
        <v>ND-SubcontractingValueUnpublish_v1.9+.rml.ttl</v>
      </c>
      <c r="C343" s="90" t="str">
        <f>TMInput!B343</f>
        <v>tedm:MG-NonPublishedInformation-ND-SubcontractingValueUnpublish</v>
      </c>
      <c r="D343" s="85" t="str">
        <f>IF(TMInput!C343&lt;&gt;"", TMInput!C343, IF(AND($C343=$C344, D344&lt;&gt;""), D344, IF(AND($C343=$C345, D345&lt;&gt;""), D345, IF(AND($C343=$C346, D346&lt;&gt;""), D346, IF(AND($C343=$C347, D347&lt;&gt;""), D347, "")))))</f>
        <v/>
      </c>
      <c r="E343" s="90" t="str">
        <f>IF(TMInput!D343&lt;&gt;"",TMInput!D343,IF(AND($C343=$C344, E344&lt;&gt;""),E344, IF(AND($C343=$C345, E345&lt;&gt;""), E345,"")))</f>
        <v/>
      </c>
      <c r="F343" s="90" t="str">
        <f>IF(TMInput!E343&lt;&gt;"",TMInput!E343,IF(AND($C343=$C344, F344&lt;&gt;""),F344, IF(AND($C343=$C345, F345&lt;&gt;""), F345,"")))</f>
        <v/>
      </c>
      <c r="G343" s="85" t="str">
        <f>IF(TMInput!F343&lt;&gt;"",TMInput!F343,IF(AND($C343=$C344, G344&lt;&gt;""),G344, IF(AND($C343=$C345, G345&lt;&gt;""), G345,"")))</f>
        <v/>
      </c>
      <c r="H343" s="87" t="str">
        <f>TMInput!G343</f>
        <v/>
      </c>
      <c r="I343" s="87" t="str">
        <f>TMInput!H343</f>
        <v>1.8</v>
      </c>
      <c r="J343" s="90" t="b">
        <f>IF(TMInput!$A343="",J342,TMInput!I343)</f>
        <v>1</v>
      </c>
      <c r="K343" s="85" t="str">
        <f>IF(TMInput!J343&lt;&gt;"",TMInput!J343,IF(AND($C343=$C344, K344&lt;&gt;""),K344, IF(AND($C343=$C345, K345&lt;&gt;""), K345,"")))</f>
        <v/>
      </c>
      <c r="L343" s="85" t="str">
        <f>IF(TMInput!K343&lt;&gt;"",TMInput!K343,IF(AND($C343=$C344, L344&lt;&gt;""),L344, IF(AND($C343=$C345, L345&lt;&gt;""), L345,"")))</f>
        <v/>
      </c>
      <c r="M343" s="90" t="str">
        <f>IF(TMInput!L343&lt;&gt;"",TMInput!L343,IF(AND($C343=$C344, M344&lt;&gt;""),M344, IF(AND($C343=$C345, M345&lt;&gt;""), M345,"")))</f>
        <v/>
      </c>
      <c r="N343" s="90" t="str">
        <f>IF(TMInput!M343&lt;&gt;"",TMInput!M343,IF(AND($C343=$C344, N344&lt;&gt;""),N344, IF(AND($C343=$C345, N345&lt;&gt;""), N345,"")))</f>
        <v/>
      </c>
      <c r="O343" s="90" t="str">
        <f>IF(TMInput!N343&lt;&gt;"",TMInput!N343,IF(AND($C343=$C344, O344&lt;&gt;""),O344, IF(AND($C343=$C345, O345&lt;&gt;""), O345,"")))</f>
        <v/>
      </c>
      <c r="P343" s="85" t="str">
        <f>IF(TMInput!O343&lt;&gt;"",TMInput!O343,IF(AND($C343=$C344, P344&lt;&gt;""),P344, IF(AND($C343=$C345, P345&lt;&gt;""), P345,"")))</f>
        <v/>
      </c>
      <c r="Q343" s="90" t="str">
        <f>IF(TMInput!P343&lt;&gt;"",TMInput!P343,IF(AND($C343=$C344, Q344&lt;&gt;""),Q344, IF(AND($C343=$C345, Q345&lt;&gt;""), Q345,"")))</f>
        <v/>
      </c>
      <c r="R343" s="90" t="str">
        <f>IF(TMInput!Q343&lt;&gt;"", TMInput!Q343, IF(AND(OR($C343&amp;$H343=$C344&amp;$H344, $C343&amp;$I343=$C344&amp;$I344), R344&lt;&gt;""), R344, IF(AND(OR($C343&amp;$H343=$C345&amp;$H345, $C343&amp;$I343=$C345&amp;$I345), R345&lt;&gt;""), R345, IF(AND(OR($C343&amp;$H343=$C346&amp;$H346, $C343&amp;$I343=$C346&amp;$I346), R346&lt;&gt;""), R346, IF(AND(OR($C343&amp;$H343=$C347&amp;$H347, $C343&amp;$I343=$C347&amp;$I347), R347&lt;&gt;""), R347, "")))))</f>
        <v/>
      </c>
      <c r="S343" s="90" t="str">
        <f>IF(TMInput!R343&lt;&gt;"", TMInput!R343, IF(AND(OR($C343&amp;$H343=$C344&amp;$H344, $C343&amp;$I343=$C344&amp;$I344), S344&lt;&gt;""), S344, IF(AND(OR($C343&amp;$H343=$C345&amp;$H345, $C343&amp;$I343=$C345&amp;$I345), S345&lt;&gt;""), S345, IF(AND(OR($C343&amp;$H343=$C346&amp;$H346, $C343&amp;$I343=$C346&amp;$I346), S346&lt;&gt;""), S346, IF(AND(OR($C343&amp;$H343=$C347&amp;$H347, $C343&amp;$I343=$C347&amp;$I347), S347&lt;&gt;""), S347, "")))))</f>
        <v/>
      </c>
      <c r="T343" s="90" t="str">
        <f>IF(TMInput!S343&lt;&gt;"", TMInput!S343, IF(AND(OR($C343&amp;$H343=$C344&amp;$H344, $C343&amp;$I343=$C344&amp;$I344), T344&lt;&gt;""), T344, IF(AND(OR($C343&amp;$H343=$C345&amp;$H345, $C343&amp;$I343=$C345&amp;$I345), T345&lt;&gt;""), T345, IF(AND(OR($C343&amp;$H343=$C346&amp;$H346, $C343&amp;$I343=$C346&amp;$I346), T346&lt;&gt;""), T346, IF(AND(OR($C343&amp;$H343=$C347&amp;$H347, $C343&amp;$I343=$C347&amp;$I347), T347&lt;&gt;""), T347, "")))))</f>
        <v/>
      </c>
      <c r="U343" s="90" t="str">
        <f>IF(TMInput!T343&lt;&gt;"", TMInput!T343, IF(AND($C343=$C344, U344&lt;&gt;""), U344, IF(AND($C343=$C345, U345&lt;&gt;""), U345, IF(AND($C343=$C346, U346&lt;&gt;""), U346, IF(AND($C343=$C347, U347&lt;&gt;""), U347, "")))))</f>
        <v/>
      </c>
      <c r="V343" s="90" t="str">
        <f>IF(TMInput!U343&lt;&gt;"", TMInput!U343, IF(AND($C343=$C344, V344&lt;&gt;""), V344, IF(AND($C343=$C345, V345&lt;&gt;""), V345, IF(AND($C343=$C346, V346&lt;&gt;""), V346, IF(AND($C343=$C347, V347&lt;&gt;""), V347, "")))))</f>
        <v>BT-197(BT-553)-Tender</v>
      </c>
      <c r="W343" s="90" t="str">
        <f>IF(TMInput!V343&lt;&gt;"", TMInput!V343, IF(AND($C343=$C344, W344&lt;&gt;""), W344, IF(AND($C343=$C345, W345&lt;&gt;""), W345, IF(AND($C343=$C346, W346&lt;&gt;""), W346, IF(AND($C343=$C347, W347&lt;&gt;""), W347, "")))))</f>
        <v>In BT-197(BT-553)-Tender, Unpublished Justification Code, we link to the at-voc:non-publication-justification controlled list</v>
      </c>
      <c r="X343" s="90" t="str">
        <f>IF(TMInput!W343&lt;&gt;"", TMInput!W343, IF(AND($C343=$C344, X344&lt;&gt;""), X344, IF(AND($C343=$C345, X345&lt;&gt;""), X345, IF(AND($C343=$C346, X346&lt;&gt;""), X346, IF(AND($C343=$C347, X347&lt;&gt;""), X347, "")))))</f>
        <v>BT-198(BT-553)-Tender</v>
      </c>
      <c r="Y343" s="90" t="str">
        <f>IF(TMInput!X343&lt;&gt;"", TMInput!X343, IF(AND($C343=$C344, Y344&lt;&gt;""), Y344, IF(AND($C343=$C345, Y345&lt;&gt;""), Y345, IF(AND($C343=$C346, Y346&lt;&gt;""), Y346, IF(AND($C343=$C347, Y347&lt;&gt;""), Y347, "")))))</f>
        <v>Unpublished Accessibility Date (Unpublished Access Date below SDK 1.6)</v>
      </c>
      <c r="Z343" s="90" t="str">
        <f>IF(TMInput!Y343&lt;&gt;"", TMInput!Y343, IF(AND($C343=$C344, Z344&lt;&gt;""), Z344, IF(AND($C343=$C345, Z345&lt;&gt;""), Z345, IF(AND($C343=$C346, Z346&lt;&gt;""), Z346, IF(AND($C343=$C347, Z347&lt;&gt;""), Z347, "")))))</f>
        <v>tedm:MG-langString-hasConfidentialityJustification--NonPublishedInformation-ND-SubcontractingValueUnpublish</v>
      </c>
      <c r="AA343" s="90" t="str">
        <f>IF(TMInput!Z343&lt;&gt;"", TMInput!Z343, IF(AND($C343=$C344, AA344&lt;&gt;""), AA344, IF(AND($C343=$C345, AA345&lt;&gt;""), AA345, IF(AND($C343=$C346, AA346&lt;&gt;""), AA346, IF(AND($C343=$C347, AA347&lt;&gt;""), AA347, "")))))</f>
        <v/>
      </c>
      <c r="AB343" s="90" t="str">
        <f>IF(TMInput!AA343&lt;&gt;"", TMInput!AA343, IF(AND($C343=$C344, AB344&lt;&gt;""), AB344, IF(AND($C343=$C345, AB345&lt;&gt;""), AB345, IF(AND($C343=$C346, AB346&lt;&gt;""), AB346, IF(AND($C343=$C347, AB347&lt;&gt;""), AB347, "")))))</f>
        <v>BT-196(BT-553)-Tender</v>
      </c>
      <c r="AC343" s="90" t="str">
        <f>IF(TMInput!AB343&lt;&gt;"", TMInput!AB343, IF(AND($C343=$C344, AC344&lt;&gt;""), AC344, IF(AND($C343=$C345, AC345&lt;&gt;""), AC345, IF(AND($C343=$C346, AC346&lt;&gt;""), AC346, IF(AND($C343=$C347, AC347&lt;&gt;""), AC347, "")))))</f>
        <v>Unpublished Justification Description of MG-NonPublishedInformation under ND-SubcontractingValueUnpublish</v>
      </c>
      <c r="AD343" s="90" t="str">
        <f>IF(TMInput!AC343&lt;&gt;"", TMInput!AC343, IF(AND($C343=$C344, AD344&lt;&gt;""), AD344, IF(AND($C343=$C345, AD345&lt;&gt;""), AD345, IF(AND($C343=$C346, AD346&lt;&gt;""), AD346, IF(AND($C343=$C347, AD347&lt;&gt;""), AD347, "")))))</f>
        <v>BT-196(BT-553)-Tender-Language</v>
      </c>
      <c r="AE343" s="90" t="str">
        <f>IF(TMInput!AD343&lt;&gt;"", TMInput!AD343, IF(AND($C343=$C344, AE344&lt;&gt;""), AE344, IF(AND($C343=$C345, AE345&lt;&gt;""), AE345, IF(AND($C343=$C346, AE346&lt;&gt;""), AE346, IF(AND($C343=$C347, AE347&lt;&gt;""), AE347, "")))))</f>
        <v>Language of Unpublished Justification Description of MG-NonPublishedInformation under ND-SubcontractingValueUnpublish</v>
      </c>
    </row>
    <row r="344">
      <c r="A344" s="85" t="b">
        <f t="shared" si="1"/>
        <v>0</v>
      </c>
      <c r="B344" s="90" t="str">
        <f>IF(AND(TMInput!A344="",$C344&lt;&gt;""),B343,TMInput!A344)</f>
        <v>ND-SubcontractingValueUnpublish_v1.9+.rml.ttl</v>
      </c>
      <c r="C344" s="90" t="str">
        <f>TMInput!B344</f>
        <v>tedm:MG-NonPublishedInformation-ND-SubcontractingValueUnpublish</v>
      </c>
      <c r="D344" s="85" t="str">
        <f>IF(TMInput!C344&lt;&gt;"", TMInput!C344, IF(AND($C344=$C345, D345&lt;&gt;""), D345, IF(AND($C344=$C346, D346&lt;&gt;""), D346, IF(AND($C344=$C347, D347&lt;&gt;""), D347, IF(AND($C344=$C348, D348&lt;&gt;""), D348, "")))))</f>
        <v/>
      </c>
      <c r="E344" s="90" t="str">
        <f>IF(TMInput!D344&lt;&gt;"",TMInput!D344,IF(AND($C344=$C345, E345&lt;&gt;""),E345, IF(AND($C344=$C346, E346&lt;&gt;""), E346,"")))</f>
        <v/>
      </c>
      <c r="F344" s="90" t="str">
        <f>IF(TMInput!E344&lt;&gt;"",TMInput!E344,IF(AND($C344=$C345, F345&lt;&gt;""),F345, IF(AND($C344=$C346, F346&lt;&gt;""), F346,"")))</f>
        <v/>
      </c>
      <c r="G344" s="85" t="str">
        <f>IF(TMInput!F344&lt;&gt;"",TMInput!F344,IF(AND($C344=$C345, G345&lt;&gt;""),G345, IF(AND($C344=$C346, G346&lt;&gt;""), G346,"")))</f>
        <v/>
      </c>
      <c r="H344" s="87" t="str">
        <f>TMInput!G344</f>
        <v>1.9</v>
      </c>
      <c r="I344" s="87" t="str">
        <f>TMInput!H344</f>
        <v/>
      </c>
      <c r="J344" s="90" t="b">
        <f>IF(TMInput!$A344="",J343,TMInput!I344)</f>
        <v>1</v>
      </c>
      <c r="K344" s="85" t="str">
        <f>IF(TMInput!J344&lt;&gt;"",TMInput!J344,IF(AND($C344=$C345, K345&lt;&gt;""),K345, IF(AND($C344=$C346, K346&lt;&gt;""), K346,"")))</f>
        <v/>
      </c>
      <c r="L344" s="85" t="str">
        <f>IF(TMInput!K344&lt;&gt;"",TMInput!K344,IF(AND($C344=$C345, L345&lt;&gt;""),L345, IF(AND($C344=$C346, L346&lt;&gt;""), L346,"")))</f>
        <v/>
      </c>
      <c r="M344" s="90" t="str">
        <f>IF(TMInput!L344&lt;&gt;"",TMInput!L344,IF(AND($C344=$C345, M345&lt;&gt;""),M345, IF(AND($C344=$C346, M346&lt;&gt;""), M346,"")))</f>
        <v/>
      </c>
      <c r="N344" s="90" t="str">
        <f>IF(TMInput!M344&lt;&gt;"",TMInput!M344,IF(AND($C344=$C345, N345&lt;&gt;""),N345, IF(AND($C344=$C346, N346&lt;&gt;""), N346,"")))</f>
        <v/>
      </c>
      <c r="O344" s="90" t="str">
        <f>IF(TMInput!N344&lt;&gt;"",TMInput!N344,IF(AND($C344=$C345, O345&lt;&gt;""),O345, IF(AND($C344=$C346, O346&lt;&gt;""), O346,"")))</f>
        <v/>
      </c>
      <c r="P344" s="85" t="str">
        <f>IF(TMInput!O344&lt;&gt;"",TMInput!O344,IF(AND($C344=$C345, P345&lt;&gt;""),P345, IF(AND($C344=$C346, P346&lt;&gt;""), P346,"")))</f>
        <v/>
      </c>
      <c r="Q344" s="90" t="str">
        <f>IF(TMInput!P344&lt;&gt;"",TMInput!P344,IF(AND($C344=$C345, Q345&lt;&gt;""),Q345, IF(AND($C344=$C346, Q346&lt;&gt;""), Q346,"")))</f>
        <v/>
      </c>
      <c r="R344" s="90" t="str">
        <f>IF(TMInput!Q344&lt;&gt;"", TMInput!Q344, IF(AND(OR($C344&amp;$H344=$C345&amp;$H345, $C344&amp;$I344=$C345&amp;$I345), R345&lt;&gt;""), R345, IF(AND(OR($C344&amp;$H344=$C346&amp;$H346, $C344&amp;$I344=$C346&amp;$I346), R346&lt;&gt;""), R346, IF(AND(OR($C344&amp;$H344=$C347&amp;$H347, $C344&amp;$I344=$C347&amp;$I347), R347&lt;&gt;""), R347, IF(AND(OR($C344&amp;$H344=$C348&amp;$H348, $C344&amp;$I344=$C348&amp;$I348), R348&lt;&gt;""), R348, "")))))</f>
        <v/>
      </c>
      <c r="S344" s="90" t="str">
        <f>IF(TMInput!R344&lt;&gt;"", TMInput!R344, IF(AND(OR($C344&amp;$H344=$C345&amp;$H345, $C344&amp;$I344=$C345&amp;$I345), S345&lt;&gt;""), S345, IF(AND(OR($C344&amp;$H344=$C346&amp;$H346, $C344&amp;$I344=$C346&amp;$I346), S346&lt;&gt;""), S346, IF(AND(OR($C344&amp;$H344=$C347&amp;$H347, $C344&amp;$I344=$C347&amp;$I347), S347&lt;&gt;""), S347, IF(AND(OR($C344&amp;$H344=$C348&amp;$H348, $C344&amp;$I344=$C348&amp;$I348), S348&lt;&gt;""), S348, "")))))</f>
        <v/>
      </c>
      <c r="T344" s="90" t="str">
        <f>IF(TMInput!S344&lt;&gt;"", TMInput!S344, IF(AND(OR($C344&amp;$H344=$C345&amp;$H345, $C344&amp;$I344=$C345&amp;$I345), T345&lt;&gt;""), T345, IF(AND(OR($C344&amp;$H344=$C346&amp;$H346, $C344&amp;$I344=$C346&amp;$I346), T346&lt;&gt;""), T346, IF(AND(OR($C344&amp;$H344=$C347&amp;$H347, $C344&amp;$I344=$C347&amp;$I347), T347&lt;&gt;""), T347, IF(AND(OR($C344&amp;$H344=$C348&amp;$H348, $C344&amp;$I344=$C348&amp;$I348), T348&lt;&gt;""), T348, "")))))</f>
        <v/>
      </c>
      <c r="U344" s="90" t="str">
        <f>IF(TMInput!T344&lt;&gt;"", TMInput!T344, IF(AND($C344=$C345, U345&lt;&gt;""), U345, IF(AND($C344=$C346, U346&lt;&gt;""), U346, IF(AND($C344=$C347, U347&lt;&gt;""), U347, IF(AND($C344=$C348, U348&lt;&gt;""), U348, "")))))</f>
        <v/>
      </c>
      <c r="V344" s="90" t="str">
        <f>IF(TMInput!U344&lt;&gt;"", TMInput!U344, IF(AND($C344=$C345, V345&lt;&gt;""), V345, IF(AND($C344=$C346, V346&lt;&gt;""), V346, IF(AND($C344=$C347, V347&lt;&gt;""), V347, IF(AND($C344=$C348, V348&lt;&gt;""), V348, "")))))</f>
        <v>BT-197(BT-553)-Tender</v>
      </c>
      <c r="W344" s="90" t="str">
        <f>IF(TMInput!V344&lt;&gt;"", TMInput!V344, IF(AND($C344=$C345, W345&lt;&gt;""), W345, IF(AND($C344=$C346, W346&lt;&gt;""), W346, IF(AND($C344=$C347, W347&lt;&gt;""), W347, IF(AND($C344=$C348, W348&lt;&gt;""), W348, "")))))</f>
        <v>In BT-197(BT-553)-Tender, Unpublished Justification Code, we link to the at-voc:non-publication-justification controlled list</v>
      </c>
      <c r="X344" s="90" t="str">
        <f>IF(TMInput!W344&lt;&gt;"", TMInput!W344, IF(AND($C344=$C345, X345&lt;&gt;""), X345, IF(AND($C344=$C346, X346&lt;&gt;""), X346, IF(AND($C344=$C347, X347&lt;&gt;""), X347, IF(AND($C344=$C348, X348&lt;&gt;""), X348, "")))))</f>
        <v>BT-198(BT-553)-Tender</v>
      </c>
      <c r="Y344" s="90" t="str">
        <f>IF(TMInput!X344&lt;&gt;"", TMInput!X344, IF(AND($C344=$C345, Y345&lt;&gt;""), Y345, IF(AND($C344=$C346, Y346&lt;&gt;""), Y346, IF(AND($C344=$C347, Y347&lt;&gt;""), Y347, IF(AND($C344=$C348, Y348&lt;&gt;""), Y348, "")))))</f>
        <v>Unpublished Accessibility Date (Unpublished Access Date below SDK 1.6)</v>
      </c>
      <c r="Z344" s="90" t="str">
        <f>IF(TMInput!Y344&lt;&gt;"", TMInput!Y344, IF(AND($C344=$C345, Z345&lt;&gt;""), Z345, IF(AND($C344=$C346, Z346&lt;&gt;""), Z346, IF(AND($C344=$C347, Z347&lt;&gt;""), Z347, IF(AND($C344=$C348, Z348&lt;&gt;""), Z348, "")))))</f>
        <v>tedm:MG-langString-hasConfidentialityJustification--NonPublishedInformation-ND-SubcontractingValueUnpublish</v>
      </c>
      <c r="AA344" s="90" t="str">
        <f>IF(TMInput!Z344&lt;&gt;"", TMInput!Z344, IF(AND($C344=$C345, AA345&lt;&gt;""), AA345, IF(AND($C344=$C346, AA346&lt;&gt;""), AA346, IF(AND($C344=$C347, AA347&lt;&gt;""), AA347, IF(AND($C344=$C348, AA348&lt;&gt;""), AA348, "")))))</f>
        <v/>
      </c>
      <c r="AB344" s="90" t="str">
        <f>IF(TMInput!AA344&lt;&gt;"", TMInput!AA344, IF(AND($C344=$C345, AB345&lt;&gt;""), AB345, IF(AND($C344=$C346, AB346&lt;&gt;""), AB346, IF(AND($C344=$C347, AB347&lt;&gt;""), AB347, IF(AND($C344=$C348, AB348&lt;&gt;""), AB348, "")))))</f>
        <v/>
      </c>
      <c r="AC344" s="90" t="str">
        <f>IF(TMInput!AB344&lt;&gt;"", TMInput!AB344, IF(AND($C344=$C345, AC345&lt;&gt;""), AC345, IF(AND($C344=$C346, AC346&lt;&gt;""), AC346, IF(AND($C344=$C347, AC347&lt;&gt;""), AC347, IF(AND($C344=$C348, AC348&lt;&gt;""), AC348, "")))))</f>
        <v/>
      </c>
      <c r="AD344" s="90" t="str">
        <f>IF(TMInput!AC344&lt;&gt;"", TMInput!AC344, IF(AND($C344=$C345, AD345&lt;&gt;""), AD345, IF(AND($C344=$C346, AD346&lt;&gt;""), AD346, IF(AND($C344=$C347, AD347&lt;&gt;""), AD347, IF(AND($C344=$C348, AD348&lt;&gt;""), AD348, "")))))</f>
        <v/>
      </c>
      <c r="AE344" s="90" t="str">
        <f>IF(TMInput!AD344&lt;&gt;"", TMInput!AD344, IF(AND($C344=$C345, AE345&lt;&gt;""), AE345, IF(AND($C344=$C346, AE346&lt;&gt;""), AE346, IF(AND($C344=$C347, AE347&lt;&gt;""), AE347, IF(AND($C344=$C348, AE348&lt;&gt;""), AE348, "")))))</f>
        <v/>
      </c>
    </row>
    <row r="345">
      <c r="A345" s="85" t="b">
        <f t="shared" si="1"/>
        <v>0</v>
      </c>
      <c r="B345" s="90" t="str">
        <f>IF(AND(TMInput!A345="",$C345&lt;&gt;""),B344,TMInput!A345)</f>
        <v>ND-SubcontractingValueUnpublish_v1.9+.rml.ttl</v>
      </c>
      <c r="C345" s="90" t="str">
        <f>TMInput!B345</f>
        <v>tedm:MG-NonPublishedInformation-ND-SubcontractingValueUnpublish</v>
      </c>
      <c r="D345" s="85" t="str">
        <f>IF(TMInput!C345&lt;&gt;"", TMInput!C345, IF(AND($C345=$C346, D346&lt;&gt;""), D346, IF(AND($C345=$C347, D347&lt;&gt;""), D347, IF(AND($C345=$C348, D348&lt;&gt;""), D348, IF(AND($C345=$C349, D349&lt;&gt;""), D349, "")))))</f>
        <v/>
      </c>
      <c r="E345" s="90" t="str">
        <f>IF(TMInput!D345&lt;&gt;"",TMInput!D345,IF(AND($C345=$C346, E346&lt;&gt;""),E346, IF(AND($C345=$C347, E347&lt;&gt;""), E347,"")))</f>
        <v/>
      </c>
      <c r="F345" s="90" t="str">
        <f>IF(TMInput!E345&lt;&gt;"",TMInput!E345,IF(AND($C345=$C346, F346&lt;&gt;""),F346, IF(AND($C345=$C347, F347&lt;&gt;""), F347,"")))</f>
        <v/>
      </c>
      <c r="G345" s="85" t="str">
        <f>IF(TMInput!F345&lt;&gt;"",TMInput!F345,IF(AND($C345=$C346, G346&lt;&gt;""),G346, IF(AND($C345=$C347, G347&lt;&gt;""), G347,"")))</f>
        <v/>
      </c>
      <c r="H345" s="87" t="str">
        <f>TMInput!G345</f>
        <v/>
      </c>
      <c r="I345" s="87" t="str">
        <f>TMInput!H345</f>
        <v>1.8</v>
      </c>
      <c r="J345" s="90" t="b">
        <f>IF(TMInput!$A345="",J344,TMInput!I345)</f>
        <v>1</v>
      </c>
      <c r="K345" s="85" t="str">
        <f>IF(TMInput!J345&lt;&gt;"",TMInput!J345,IF(AND($C345=$C346, K346&lt;&gt;""),K346, IF(AND($C345=$C347, K347&lt;&gt;""), K347,"")))</f>
        <v/>
      </c>
      <c r="L345" s="85" t="str">
        <f>IF(TMInput!K345&lt;&gt;"",TMInput!K345,IF(AND($C345=$C346, L346&lt;&gt;""),L346, IF(AND($C345=$C347, L347&lt;&gt;""), L347,"")))</f>
        <v/>
      </c>
      <c r="M345" s="90" t="str">
        <f>IF(TMInput!L345&lt;&gt;"",TMInput!L345,IF(AND($C345=$C346, M346&lt;&gt;""),M346, IF(AND($C345=$C347, M347&lt;&gt;""), M347,"")))</f>
        <v/>
      </c>
      <c r="N345" s="90" t="str">
        <f>IF(TMInput!M345&lt;&gt;"",TMInput!M345,IF(AND($C345=$C346, N346&lt;&gt;""),N346, IF(AND($C345=$C347, N347&lt;&gt;""), N347,"")))</f>
        <v/>
      </c>
      <c r="O345" s="90" t="str">
        <f>IF(TMInput!N345&lt;&gt;"",TMInput!N345,IF(AND($C345=$C346, O346&lt;&gt;""),O346, IF(AND($C345=$C347, O347&lt;&gt;""), O347,"")))</f>
        <v/>
      </c>
      <c r="P345" s="85" t="str">
        <f>IF(TMInput!O345&lt;&gt;"",TMInput!O345,IF(AND($C345=$C346, P346&lt;&gt;""),P346, IF(AND($C345=$C347, P347&lt;&gt;""), P347,"")))</f>
        <v/>
      </c>
      <c r="Q345" s="90" t="str">
        <f>IF(TMInput!P345&lt;&gt;"",TMInput!P345,IF(AND($C345=$C346, Q346&lt;&gt;""),Q346, IF(AND($C345=$C347, Q347&lt;&gt;""), Q347,"")))</f>
        <v/>
      </c>
      <c r="R345" s="90" t="str">
        <f>IF(TMInput!Q345&lt;&gt;"", TMInput!Q345, IF(AND(OR($C345&amp;$H345=$C346&amp;$H346, $C345&amp;$I345=$C346&amp;$I346), R346&lt;&gt;""), R346, IF(AND(OR($C345&amp;$H345=$C347&amp;$H347, $C345&amp;$I345=$C347&amp;$I347), R347&lt;&gt;""), R347, IF(AND(OR($C345&amp;$H345=$C348&amp;$H348, $C345&amp;$I345=$C348&amp;$I348), R348&lt;&gt;""), R348, IF(AND(OR($C345&amp;$H345=$C349&amp;$H349, $C345&amp;$I345=$C349&amp;$I349), R349&lt;&gt;""), R349, "")))))</f>
        <v/>
      </c>
      <c r="S345" s="90" t="str">
        <f>IF(TMInput!R345&lt;&gt;"", TMInput!R345, IF(AND(OR($C345&amp;$H345=$C346&amp;$H346, $C345&amp;$I345=$C346&amp;$I346), S346&lt;&gt;""), S346, IF(AND(OR($C345&amp;$H345=$C347&amp;$H347, $C345&amp;$I345=$C347&amp;$I347), S347&lt;&gt;""), S347, IF(AND(OR($C345&amp;$H345=$C348&amp;$H348, $C345&amp;$I345=$C348&amp;$I348), S348&lt;&gt;""), S348, IF(AND(OR($C345&amp;$H345=$C349&amp;$H349, $C345&amp;$I345=$C349&amp;$I349), S349&lt;&gt;""), S349, "")))))</f>
        <v/>
      </c>
      <c r="T345" s="90" t="str">
        <f>IF(TMInput!S345&lt;&gt;"", TMInput!S345, IF(AND(OR($C345&amp;$H345=$C346&amp;$H346, $C345&amp;$I345=$C346&amp;$I346), T346&lt;&gt;""), T346, IF(AND(OR($C345&amp;$H345=$C347&amp;$H347, $C345&amp;$I345=$C347&amp;$I347), T347&lt;&gt;""), T347, IF(AND(OR($C345&amp;$H345=$C348&amp;$H348, $C345&amp;$I345=$C348&amp;$I348), T348&lt;&gt;""), T348, IF(AND(OR($C345&amp;$H345=$C349&amp;$H349, $C345&amp;$I345=$C349&amp;$I349), T349&lt;&gt;""), T349, "")))))</f>
        <v/>
      </c>
      <c r="U345" s="90" t="str">
        <f>IF(TMInput!T345&lt;&gt;"", TMInput!T345, IF(AND($C345=$C346, U346&lt;&gt;""), U346, IF(AND($C345=$C347, U347&lt;&gt;""), U347, IF(AND($C345=$C348, U348&lt;&gt;""), U348, IF(AND($C345=$C349, U349&lt;&gt;""), U349, "")))))</f>
        <v/>
      </c>
      <c r="V345" s="90" t="str">
        <f>IF(TMInput!U345&lt;&gt;"", TMInput!U345, IF(AND($C345=$C346, V346&lt;&gt;""), V346, IF(AND($C345=$C347, V347&lt;&gt;""), V347, IF(AND($C345=$C348, V348&lt;&gt;""), V348, IF(AND($C345=$C349, V349&lt;&gt;""), V349, "")))))</f>
        <v>BT-197(BT-553)-Tender</v>
      </c>
      <c r="W345" s="90" t="str">
        <f>IF(TMInput!V345&lt;&gt;"", TMInput!V345, IF(AND($C345=$C346, W346&lt;&gt;""), W346, IF(AND($C345=$C347, W347&lt;&gt;""), W347, IF(AND($C345=$C348, W348&lt;&gt;""), W348, IF(AND($C345=$C349, W349&lt;&gt;""), W349, "")))))</f>
        <v>In BT-197(BT-553)-Tender, Unpublished Justification Code, we link to the at-voc:non-publication-justification controlled list</v>
      </c>
      <c r="X345" s="90" t="str">
        <f>IF(TMInput!W345&lt;&gt;"", TMInput!W345, IF(AND($C345=$C346, X346&lt;&gt;""), X346, IF(AND($C345=$C347, X347&lt;&gt;""), X347, IF(AND($C345=$C348, X348&lt;&gt;""), X348, IF(AND($C345=$C349, X349&lt;&gt;""), X349, "")))))</f>
        <v>BT-198(BT-553)-Tender</v>
      </c>
      <c r="Y345" s="90" t="str">
        <f>IF(TMInput!X345&lt;&gt;"", TMInput!X345, IF(AND($C345=$C346, Y346&lt;&gt;""), Y346, IF(AND($C345=$C347, Y347&lt;&gt;""), Y347, IF(AND($C345=$C348, Y348&lt;&gt;""), Y348, IF(AND($C345=$C349, Y349&lt;&gt;""), Y349, "")))))</f>
        <v>Unpublished Accessibility Date (Unpublished Access Date below SDK 1.6)</v>
      </c>
      <c r="Z345" s="90" t="str">
        <f>IF(TMInput!Y345&lt;&gt;"", TMInput!Y345, IF(AND($C345=$C346, Z346&lt;&gt;""), Z346, IF(AND($C345=$C347, Z347&lt;&gt;""), Z347, IF(AND($C345=$C348, Z348&lt;&gt;""), Z348, IF(AND($C345=$C349, Z349&lt;&gt;""), Z349, "")))))</f>
        <v>tedm:MG-langString-hasConfidentialityJustification--NonPublishedInformation-ND-SubcontractingValueUnpublish</v>
      </c>
      <c r="AA345" s="90" t="str">
        <f>IF(TMInput!Z345&lt;&gt;"", TMInput!Z345, IF(AND($C345=$C346, AA346&lt;&gt;""), AA346, IF(AND($C345=$C347, AA347&lt;&gt;""), AA347, IF(AND($C345=$C348, AA348&lt;&gt;""), AA348, IF(AND($C345=$C349, AA349&lt;&gt;""), AA349, "")))))</f>
        <v/>
      </c>
      <c r="AB345" s="90" t="str">
        <f>IF(TMInput!AA345&lt;&gt;"", TMInput!AA345, IF(AND($C345=$C346, AB346&lt;&gt;""), AB346, IF(AND($C345=$C347, AB347&lt;&gt;""), AB347, IF(AND($C345=$C348, AB348&lt;&gt;""), AB348, IF(AND($C345=$C349, AB349&lt;&gt;""), AB349, "")))))</f>
        <v/>
      </c>
      <c r="AC345" s="90" t="str">
        <f>IF(TMInput!AB345&lt;&gt;"", TMInput!AB345, IF(AND($C345=$C346, AC346&lt;&gt;""), AC346, IF(AND($C345=$C347, AC347&lt;&gt;""), AC347, IF(AND($C345=$C348, AC348&lt;&gt;""), AC348, IF(AND($C345=$C349, AC349&lt;&gt;""), AC349, "")))))</f>
        <v/>
      </c>
      <c r="AD345" s="90" t="str">
        <f>IF(TMInput!AC345&lt;&gt;"", TMInput!AC345, IF(AND($C345=$C346, AD346&lt;&gt;""), AD346, IF(AND($C345=$C347, AD347&lt;&gt;""), AD347, IF(AND($C345=$C348, AD348&lt;&gt;""), AD348, IF(AND($C345=$C349, AD349&lt;&gt;""), AD349, "")))))</f>
        <v/>
      </c>
      <c r="AE345" s="90" t="str">
        <f>IF(TMInput!AD345&lt;&gt;"", TMInput!AD345, IF(AND($C345=$C346, AE346&lt;&gt;""), AE346, IF(AND($C345=$C347, AE347&lt;&gt;""), AE347, IF(AND($C345=$C348, AE348&lt;&gt;""), AE348, IF(AND($C345=$C349, AE349&lt;&gt;""), AE349, "")))))</f>
        <v/>
      </c>
    </row>
    <row r="346">
      <c r="A346" s="85" t="b">
        <f t="shared" si="1"/>
        <v>0</v>
      </c>
      <c r="B346" s="90" t="str">
        <f>IF(AND(TMInput!A346="",$C346&lt;&gt;""),B345,TMInput!A346)</f>
        <v>ND-SubcontractingValueUnpublish_v1.9+.rml.ttl</v>
      </c>
      <c r="C346" s="90" t="str">
        <f>TMInput!B346</f>
        <v>tedm:MG-NonPublishedInformation-ND-SubcontractingValueUnpublish</v>
      </c>
      <c r="D346" s="85" t="str">
        <f>IF(TMInput!C346&lt;&gt;"", TMInput!C346, IF(AND($C346=$C347, D347&lt;&gt;""), D347, IF(AND($C346=$C348, D348&lt;&gt;""), D348, IF(AND($C346=$C349, D349&lt;&gt;""), D349, IF(AND($C346=$C350, D350&lt;&gt;""), D350, "")))))</f>
        <v/>
      </c>
      <c r="E346" s="90" t="str">
        <f>IF(TMInput!D346&lt;&gt;"",TMInput!D346,IF(AND($C346=$C347, E347&lt;&gt;""),E347, IF(AND($C346=$C348, E348&lt;&gt;""), E348,"")))</f>
        <v/>
      </c>
      <c r="F346" s="90" t="str">
        <f>IF(TMInput!E346&lt;&gt;"",TMInput!E346,IF(AND($C346=$C347, F347&lt;&gt;""),F347, IF(AND($C346=$C348, F348&lt;&gt;""), F348,"")))</f>
        <v/>
      </c>
      <c r="G346" s="85" t="str">
        <f>IF(TMInput!F346&lt;&gt;"",TMInput!F346,IF(AND($C346=$C347, G347&lt;&gt;""),G347, IF(AND($C346=$C348, G348&lt;&gt;""), G348,"")))</f>
        <v/>
      </c>
      <c r="H346" s="87" t="str">
        <f>TMInput!G346</f>
        <v>1.9</v>
      </c>
      <c r="I346" s="87" t="str">
        <f>TMInput!H346</f>
        <v/>
      </c>
      <c r="J346" s="90" t="b">
        <f>IF(TMInput!$A346="",J345,TMInput!I346)</f>
        <v>1</v>
      </c>
      <c r="K346" s="85" t="str">
        <f>IF(TMInput!J346&lt;&gt;"",TMInput!J346,IF(AND($C346=$C347, K347&lt;&gt;""),K347, IF(AND($C346=$C348, K348&lt;&gt;""), K348,"")))</f>
        <v/>
      </c>
      <c r="L346" s="85" t="str">
        <f>IF(TMInput!K346&lt;&gt;"",TMInput!K346,IF(AND($C346=$C347, L347&lt;&gt;""),L347, IF(AND($C346=$C348, L348&lt;&gt;""), L348,"")))</f>
        <v/>
      </c>
      <c r="M346" s="90" t="str">
        <f>IF(TMInput!L346&lt;&gt;"",TMInput!L346,IF(AND($C346=$C347, M347&lt;&gt;""),M347, IF(AND($C346=$C348, M348&lt;&gt;""), M348,"")))</f>
        <v/>
      </c>
      <c r="N346" s="90" t="str">
        <f>IF(TMInput!M346&lt;&gt;"",TMInput!M346,IF(AND($C346=$C347, N347&lt;&gt;""),N347, IF(AND($C346=$C348, N348&lt;&gt;""), N348,"")))</f>
        <v/>
      </c>
      <c r="O346" s="90" t="str">
        <f>IF(TMInput!N346&lt;&gt;"",TMInput!N346,IF(AND($C346=$C347, O347&lt;&gt;""),O347, IF(AND($C346=$C348, O348&lt;&gt;""), O348,"")))</f>
        <v/>
      </c>
      <c r="P346" s="85" t="str">
        <f>IF(TMInput!O346&lt;&gt;"",TMInput!O346,IF(AND($C346=$C347, P347&lt;&gt;""),P347, IF(AND($C346=$C348, P348&lt;&gt;""), P348,"")))</f>
        <v/>
      </c>
      <c r="Q346" s="90" t="str">
        <f>IF(TMInput!P346&lt;&gt;"",TMInput!P346,IF(AND($C346=$C347, Q347&lt;&gt;""),Q347, IF(AND($C346=$C348, Q348&lt;&gt;""), Q348,"")))</f>
        <v/>
      </c>
      <c r="R346" s="90" t="str">
        <f>IF(TMInput!Q346&lt;&gt;"", TMInput!Q346, IF(AND(OR($C346&amp;$H346=$C347&amp;$H347, $C346&amp;$I346=$C347&amp;$I347), R347&lt;&gt;""), R347, IF(AND(OR($C346&amp;$H346=$C348&amp;$H348, $C346&amp;$I346=$C348&amp;$I348), R348&lt;&gt;""), R348, IF(AND(OR($C346&amp;$H346=$C349&amp;$H349, $C346&amp;$I346=$C349&amp;$I349), R349&lt;&gt;""), R349, IF(AND(OR($C346&amp;$H346=$C350&amp;$H350, $C346&amp;$I346=$C350&amp;$I350), R350&lt;&gt;""), R350, "")))))</f>
        <v/>
      </c>
      <c r="S346" s="90" t="str">
        <f>IF(TMInput!R346&lt;&gt;"", TMInput!R346, IF(AND(OR($C346&amp;$H346=$C347&amp;$H347, $C346&amp;$I346=$C347&amp;$I347), S347&lt;&gt;""), S347, IF(AND(OR($C346&amp;$H346=$C348&amp;$H348, $C346&amp;$I346=$C348&amp;$I348), S348&lt;&gt;""), S348, IF(AND(OR($C346&amp;$H346=$C349&amp;$H349, $C346&amp;$I346=$C349&amp;$I349), S349&lt;&gt;""), S349, IF(AND(OR($C346&amp;$H346=$C350&amp;$H350, $C346&amp;$I346=$C350&amp;$I350), S350&lt;&gt;""), S350, "")))))</f>
        <v/>
      </c>
      <c r="T346" s="90" t="str">
        <f>IF(TMInput!S346&lt;&gt;"", TMInput!S346, IF(AND(OR($C346&amp;$H346=$C347&amp;$H347, $C346&amp;$I346=$C347&amp;$I347), T347&lt;&gt;""), T347, IF(AND(OR($C346&amp;$H346=$C348&amp;$H348, $C346&amp;$I346=$C348&amp;$I348), T348&lt;&gt;""), T348, IF(AND(OR($C346&amp;$H346=$C349&amp;$H349, $C346&amp;$I346=$C349&amp;$I349), T349&lt;&gt;""), T349, IF(AND(OR($C346&amp;$H346=$C350&amp;$H350, $C346&amp;$I346=$C350&amp;$I350), T350&lt;&gt;""), T350, "")))))</f>
        <v/>
      </c>
      <c r="U346" s="90" t="str">
        <f>IF(TMInput!T346&lt;&gt;"", TMInput!T346, IF(AND($C346=$C347, U347&lt;&gt;""), U347, IF(AND($C346=$C348, U348&lt;&gt;""), U348, IF(AND($C346=$C349, U349&lt;&gt;""), U349, IF(AND($C346=$C350, U350&lt;&gt;""), U350, "")))))</f>
        <v/>
      </c>
      <c r="V346" s="90" t="str">
        <f>IF(TMInput!U346&lt;&gt;"", TMInput!U346, IF(AND($C346=$C347, V347&lt;&gt;""), V347, IF(AND($C346=$C348, V348&lt;&gt;""), V348, IF(AND($C346=$C349, V349&lt;&gt;""), V349, IF(AND($C346=$C350, V350&lt;&gt;""), V350, "")))))</f>
        <v/>
      </c>
      <c r="W346" s="90" t="str">
        <f>IF(TMInput!V346&lt;&gt;"", TMInput!V346, IF(AND($C346=$C347, W347&lt;&gt;""), W347, IF(AND($C346=$C348, W348&lt;&gt;""), W348, IF(AND($C346=$C349, W349&lt;&gt;""), W349, IF(AND($C346=$C350, W350&lt;&gt;""), W350, "")))))</f>
        <v/>
      </c>
      <c r="X346" s="90" t="str">
        <f>IF(TMInput!W346&lt;&gt;"", TMInput!W346, IF(AND($C346=$C347, X347&lt;&gt;""), X347, IF(AND($C346=$C348, X348&lt;&gt;""), X348, IF(AND($C346=$C349, X349&lt;&gt;""), X349, IF(AND($C346=$C350, X350&lt;&gt;""), X350, "")))))</f>
        <v>BT-198(BT-553)-Tender</v>
      </c>
      <c r="Y346" s="90" t="str">
        <f>IF(TMInput!X346&lt;&gt;"", TMInput!X346, IF(AND($C346=$C347, Y347&lt;&gt;""), Y347, IF(AND($C346=$C348, Y348&lt;&gt;""), Y348, IF(AND($C346=$C349, Y349&lt;&gt;""), Y349, IF(AND($C346=$C350, Y350&lt;&gt;""), Y350, "")))))</f>
        <v>Unpublished Accessibility Date (Unpublished Access Date below SDK 1.6)</v>
      </c>
      <c r="Z346" s="90" t="str">
        <f>IF(TMInput!Y346&lt;&gt;"", TMInput!Y346, IF(AND($C346=$C347, Z347&lt;&gt;""), Z347, IF(AND($C346=$C348, Z348&lt;&gt;""), Z348, IF(AND($C346=$C349, Z349&lt;&gt;""), Z349, IF(AND($C346=$C350, Z350&lt;&gt;""), Z350, "")))))</f>
        <v>tedm:MG-langString-hasConfidentialityJustification--NonPublishedInformation-ND-SubcontractingValueUnpublish</v>
      </c>
      <c r="AA346" s="90" t="str">
        <f>IF(TMInput!Z346&lt;&gt;"", TMInput!Z346, IF(AND($C346=$C347, AA347&lt;&gt;""), AA347, IF(AND($C346=$C348, AA348&lt;&gt;""), AA348, IF(AND($C346=$C349, AA349&lt;&gt;""), AA349, IF(AND($C346=$C350, AA350&lt;&gt;""), AA350, "")))))</f>
        <v/>
      </c>
      <c r="AB346" s="90" t="str">
        <f>IF(TMInput!AA346&lt;&gt;"", TMInput!AA346, IF(AND($C346=$C347, AB347&lt;&gt;""), AB347, IF(AND($C346=$C348, AB348&lt;&gt;""), AB348, IF(AND($C346=$C349, AB349&lt;&gt;""), AB349, IF(AND($C346=$C350, AB350&lt;&gt;""), AB350, "")))))</f>
        <v/>
      </c>
      <c r="AC346" s="90" t="str">
        <f>IF(TMInput!AB346&lt;&gt;"", TMInput!AB346, IF(AND($C346=$C347, AC347&lt;&gt;""), AC347, IF(AND($C346=$C348, AC348&lt;&gt;""), AC348, IF(AND($C346=$C349, AC349&lt;&gt;""), AC349, IF(AND($C346=$C350, AC350&lt;&gt;""), AC350, "")))))</f>
        <v/>
      </c>
      <c r="AD346" s="90" t="str">
        <f>IF(TMInput!AC346&lt;&gt;"", TMInput!AC346, IF(AND($C346=$C347, AD347&lt;&gt;""), AD347, IF(AND($C346=$C348, AD348&lt;&gt;""), AD348, IF(AND($C346=$C349, AD349&lt;&gt;""), AD349, IF(AND($C346=$C350, AD350&lt;&gt;""), AD350, "")))))</f>
        <v/>
      </c>
      <c r="AE346" s="90" t="str">
        <f>IF(TMInput!AD346&lt;&gt;"", TMInput!AD346, IF(AND($C346=$C347, AE347&lt;&gt;""), AE347, IF(AND($C346=$C348, AE348&lt;&gt;""), AE348, IF(AND($C346=$C349, AE349&lt;&gt;""), AE349, IF(AND($C346=$C350, AE350&lt;&gt;""), AE350, "")))))</f>
        <v/>
      </c>
    </row>
    <row r="347">
      <c r="A347" s="85" t="b">
        <f t="shared" si="1"/>
        <v>0</v>
      </c>
      <c r="B347" s="90" t="str">
        <f>IF(AND(TMInput!A347="",$C347&lt;&gt;""),B346,TMInput!A347)</f>
        <v>ND-SubcontractingValueUnpublish_v1.9+.rml.ttl</v>
      </c>
      <c r="C347" s="90" t="str">
        <f>TMInput!B347</f>
        <v>tedm:MG-NonPublishedInformation-ND-SubcontractingValueUnpublish</v>
      </c>
      <c r="D347" s="85" t="str">
        <f>IF(TMInput!C347&lt;&gt;"", TMInput!C347, IF(AND($C347=$C348, D348&lt;&gt;""), D348, IF(AND($C347=$C349, D349&lt;&gt;""), D349, IF(AND($C347=$C350, D350&lt;&gt;""), D350, IF(AND($C347=$C351, D351&lt;&gt;""), D351, "")))))</f>
        <v/>
      </c>
      <c r="E347" s="90" t="str">
        <f>IF(TMInput!D347&lt;&gt;"",TMInput!D347,IF(AND($C347=$C348, E348&lt;&gt;""),E348, IF(AND($C347=$C349, E349&lt;&gt;""), E349,"")))</f>
        <v/>
      </c>
      <c r="F347" s="90" t="str">
        <f>IF(TMInput!E347&lt;&gt;"",TMInput!E347,IF(AND($C347=$C348, F348&lt;&gt;""),F348, IF(AND($C347=$C349, F349&lt;&gt;""), F349,"")))</f>
        <v/>
      </c>
      <c r="G347" s="85" t="str">
        <f>IF(TMInput!F347&lt;&gt;"",TMInput!F347,IF(AND($C347=$C348, G348&lt;&gt;""),G348, IF(AND($C347=$C349, G349&lt;&gt;""), G349,"")))</f>
        <v/>
      </c>
      <c r="H347" s="87" t="str">
        <f>TMInput!G347</f>
        <v/>
      </c>
      <c r="I347" s="87" t="str">
        <f>TMInput!H347</f>
        <v>1.5</v>
      </c>
      <c r="J347" s="90" t="b">
        <f>IF(TMInput!$A347="",J346,TMInput!I347)</f>
        <v>1</v>
      </c>
      <c r="K347" s="85" t="str">
        <f>IF(TMInput!J347&lt;&gt;"",TMInput!J347,IF(AND($C347=$C348, K348&lt;&gt;""),K348, IF(AND($C347=$C349, K349&lt;&gt;""), K349,"")))</f>
        <v/>
      </c>
      <c r="L347" s="85" t="str">
        <f>IF(TMInput!K347&lt;&gt;"",TMInput!K347,IF(AND($C347=$C348, L348&lt;&gt;""),L348, IF(AND($C347=$C349, L349&lt;&gt;""), L349,"")))</f>
        <v/>
      </c>
      <c r="M347" s="90" t="str">
        <f>IF(TMInput!L347&lt;&gt;"",TMInput!L347,IF(AND($C347=$C348, M348&lt;&gt;""),M348, IF(AND($C347=$C349, M349&lt;&gt;""), M349,"")))</f>
        <v/>
      </c>
      <c r="N347" s="90" t="str">
        <f>IF(TMInput!M347&lt;&gt;"",TMInput!M347,IF(AND($C347=$C348, N348&lt;&gt;""),N348, IF(AND($C347=$C349, N349&lt;&gt;""), N349,"")))</f>
        <v/>
      </c>
      <c r="O347" s="90" t="str">
        <f>IF(TMInput!N347&lt;&gt;"",TMInput!N347,IF(AND($C347=$C348, O348&lt;&gt;""),O348, IF(AND($C347=$C349, O349&lt;&gt;""), O349,"")))</f>
        <v/>
      </c>
      <c r="P347" s="85" t="str">
        <f>IF(TMInput!O347&lt;&gt;"",TMInput!O347,IF(AND($C347=$C348, P348&lt;&gt;""),P348, IF(AND($C347=$C349, P349&lt;&gt;""), P349,"")))</f>
        <v/>
      </c>
      <c r="Q347" s="90" t="str">
        <f>IF(TMInput!P347&lt;&gt;"",TMInput!P347,IF(AND($C347=$C348, Q348&lt;&gt;""),Q348, IF(AND($C347=$C349, Q349&lt;&gt;""), Q349,"")))</f>
        <v/>
      </c>
      <c r="R347" s="90" t="str">
        <f>IF(TMInput!Q347&lt;&gt;"", TMInput!Q347, IF(AND(OR($C347&amp;$H347=$C348&amp;$H348, $C347&amp;$I347=$C348&amp;$I348), R348&lt;&gt;""), R348, IF(AND(OR($C347&amp;$H347=$C349&amp;$H349, $C347&amp;$I347=$C349&amp;$I349), R349&lt;&gt;""), R349, IF(AND(OR($C347&amp;$H347=$C350&amp;$H350, $C347&amp;$I347=$C350&amp;$I350), R350&lt;&gt;""), R350, IF(AND(OR($C347&amp;$H347=$C351&amp;$H351, $C347&amp;$I347=$C351&amp;$I351), R351&lt;&gt;""), R351, "")))))</f>
        <v/>
      </c>
      <c r="S347" s="90" t="str">
        <f>IF(TMInput!R347&lt;&gt;"", TMInput!R347, IF(AND(OR($C347&amp;$H347=$C348&amp;$H348, $C347&amp;$I347=$C348&amp;$I348), S348&lt;&gt;""), S348, IF(AND(OR($C347&amp;$H347=$C349&amp;$H349, $C347&amp;$I347=$C349&amp;$I349), S349&lt;&gt;""), S349, IF(AND(OR($C347&amp;$H347=$C350&amp;$H350, $C347&amp;$I347=$C350&amp;$I350), S350&lt;&gt;""), S350, IF(AND(OR($C347&amp;$H347=$C351&amp;$H351, $C347&amp;$I347=$C351&amp;$I351), S351&lt;&gt;""), S351, "")))))</f>
        <v/>
      </c>
      <c r="T347" s="90" t="str">
        <f>IF(TMInput!S347&lt;&gt;"", TMInput!S347, IF(AND(OR($C347&amp;$H347=$C348&amp;$H348, $C347&amp;$I347=$C348&amp;$I348), T348&lt;&gt;""), T348, IF(AND(OR($C347&amp;$H347=$C349&amp;$H349, $C347&amp;$I347=$C349&amp;$I349), T349&lt;&gt;""), T349, IF(AND(OR($C347&amp;$H347=$C350&amp;$H350, $C347&amp;$I347=$C350&amp;$I350), T350&lt;&gt;""), T350, IF(AND(OR($C347&amp;$H347=$C351&amp;$H351, $C347&amp;$I347=$C351&amp;$I351), T351&lt;&gt;""), T351, "")))))</f>
        <v/>
      </c>
      <c r="U347" s="90" t="str">
        <f>IF(TMInput!T347&lt;&gt;"", TMInput!T347, IF(AND($C347=$C348, U348&lt;&gt;""), U348, IF(AND($C347=$C349, U349&lt;&gt;""), U349, IF(AND($C347=$C350, U350&lt;&gt;""), U350, IF(AND($C347=$C351, U351&lt;&gt;""), U351, "")))))</f>
        <v/>
      </c>
      <c r="V347" s="90" t="str">
        <f>IF(TMInput!U347&lt;&gt;"", TMInput!U347, IF(AND($C347=$C348, V348&lt;&gt;""), V348, IF(AND($C347=$C349, V349&lt;&gt;""), V349, IF(AND($C347=$C350, V350&lt;&gt;""), V350, IF(AND($C347=$C351, V351&lt;&gt;""), V351, "")))))</f>
        <v/>
      </c>
      <c r="W347" s="90" t="str">
        <f>IF(TMInput!V347&lt;&gt;"", TMInput!V347, IF(AND($C347=$C348, W348&lt;&gt;""), W348, IF(AND($C347=$C349, W349&lt;&gt;""), W349, IF(AND($C347=$C350, W350&lt;&gt;""), W350, IF(AND($C347=$C351, W351&lt;&gt;""), W351, "")))))</f>
        <v/>
      </c>
      <c r="X347" s="90" t="str">
        <f>IF(TMInput!W347&lt;&gt;"", TMInput!W347, IF(AND($C347=$C348, X348&lt;&gt;""), X348, IF(AND($C347=$C349, X349&lt;&gt;""), X349, IF(AND($C347=$C350, X350&lt;&gt;""), X350, IF(AND($C347=$C351, X351&lt;&gt;""), X351, "")))))</f>
        <v>BT-198(BT-553)-Tender</v>
      </c>
      <c r="Y347" s="90" t="str">
        <f>IF(TMInput!X347&lt;&gt;"", TMInput!X347, IF(AND($C347=$C348, Y348&lt;&gt;""), Y348, IF(AND($C347=$C349, Y349&lt;&gt;""), Y349, IF(AND($C347=$C350, Y350&lt;&gt;""), Y350, IF(AND($C347=$C351, Y351&lt;&gt;""), Y351, "")))))</f>
        <v>Unpublished Accessibility Date (Unpublished Access Date below SDK 1.6)</v>
      </c>
      <c r="Z347" s="90" t="str">
        <f>IF(TMInput!Y347&lt;&gt;"", TMInput!Y347, IF(AND($C347=$C348, Z348&lt;&gt;""), Z348, IF(AND($C347=$C349, Z349&lt;&gt;""), Z349, IF(AND($C347=$C350, Z350&lt;&gt;""), Z350, IF(AND($C347=$C351, Z351&lt;&gt;""), Z351, "")))))</f>
        <v>tedm:MG-langString-hasConfidentialityJustification--NonPublishedInformation-ND-SubcontractingValueUnpublish</v>
      </c>
      <c r="AA347" s="90" t="str">
        <f>IF(TMInput!Z347&lt;&gt;"", TMInput!Z347, IF(AND($C347=$C348, AA348&lt;&gt;""), AA348, IF(AND($C347=$C349, AA349&lt;&gt;""), AA349, IF(AND($C347=$C350, AA350&lt;&gt;""), AA350, IF(AND($C347=$C351, AA351&lt;&gt;""), AA351, "")))))</f>
        <v/>
      </c>
      <c r="AB347" s="90" t="str">
        <f>IF(TMInput!AA347&lt;&gt;"", TMInput!AA347, IF(AND($C347=$C348, AB348&lt;&gt;""), AB348, IF(AND($C347=$C349, AB349&lt;&gt;""), AB349, IF(AND($C347=$C350, AB350&lt;&gt;""), AB350, IF(AND($C347=$C351, AB351&lt;&gt;""), AB351, "")))))</f>
        <v/>
      </c>
      <c r="AC347" s="90" t="str">
        <f>IF(TMInput!AB347&lt;&gt;"", TMInput!AB347, IF(AND($C347=$C348, AC348&lt;&gt;""), AC348, IF(AND($C347=$C349, AC349&lt;&gt;""), AC349, IF(AND($C347=$C350, AC350&lt;&gt;""), AC350, IF(AND($C347=$C351, AC351&lt;&gt;""), AC351, "")))))</f>
        <v/>
      </c>
      <c r="AD347" s="90" t="str">
        <f>IF(TMInput!AC347&lt;&gt;"", TMInput!AC347, IF(AND($C347=$C348, AD348&lt;&gt;""), AD348, IF(AND($C347=$C349, AD349&lt;&gt;""), AD349, IF(AND($C347=$C350, AD350&lt;&gt;""), AD350, IF(AND($C347=$C351, AD351&lt;&gt;""), AD351, "")))))</f>
        <v/>
      </c>
      <c r="AE347" s="90" t="str">
        <f>IF(TMInput!AD347&lt;&gt;"", TMInput!AD347, IF(AND($C347=$C348, AE348&lt;&gt;""), AE348, IF(AND($C347=$C349, AE349&lt;&gt;""), AE349, IF(AND($C347=$C350, AE350&lt;&gt;""), AE350, IF(AND($C347=$C351, AE351&lt;&gt;""), AE351, "")))))</f>
        <v/>
      </c>
    </row>
    <row r="348">
      <c r="A348" s="85" t="b">
        <f t="shared" si="1"/>
        <v>0</v>
      </c>
      <c r="B348" s="90" t="str">
        <f>IF(AND(TMInput!A348="",$C348&lt;&gt;""),B347,TMInput!A348)</f>
        <v>ND-SubcontractingValueUnpublish_v1.9+.rml.ttl</v>
      </c>
      <c r="C348" s="90" t="str">
        <f>TMInput!B348</f>
        <v>tedm:MG-NonPublishedInformation-ND-SubcontractingValueUnpublish</v>
      </c>
      <c r="D348" s="85" t="str">
        <f>IF(TMInput!C348&lt;&gt;"", TMInput!C348, IF(AND($C348=$C349, D349&lt;&gt;""), D349, IF(AND($C348=$C350, D350&lt;&gt;""), D350, IF(AND($C348=$C351, D351&lt;&gt;""), D351, IF(AND($C348=$C352, D352&lt;&gt;""), D352, "")))))</f>
        <v/>
      </c>
      <c r="E348" s="90" t="str">
        <f>IF(TMInput!D348&lt;&gt;"",TMInput!D348,IF(AND($C348=$C349, E349&lt;&gt;""),E349, IF(AND($C348=$C350, E350&lt;&gt;""), E350,"")))</f>
        <v/>
      </c>
      <c r="F348" s="90" t="str">
        <f>IF(TMInput!E348&lt;&gt;"",TMInput!E348,IF(AND($C348=$C349, F349&lt;&gt;""),F349, IF(AND($C348=$C350, F350&lt;&gt;""), F350,"")))</f>
        <v/>
      </c>
      <c r="G348" s="85" t="str">
        <f>IF(TMInput!F348&lt;&gt;"",TMInput!F348,IF(AND($C348=$C349, G349&lt;&gt;""),G349, IF(AND($C348=$C350, G350&lt;&gt;""), G350,"")))</f>
        <v/>
      </c>
      <c r="H348" s="87" t="str">
        <f>TMInput!G348</f>
        <v>1.6</v>
      </c>
      <c r="I348" s="87" t="str">
        <f>TMInput!H348</f>
        <v>1.8</v>
      </c>
      <c r="J348" s="90" t="b">
        <f>IF(TMInput!$A348="",J347,TMInput!I348)</f>
        <v>1</v>
      </c>
      <c r="K348" s="85" t="str">
        <f>IF(TMInput!J348&lt;&gt;"",TMInput!J348,IF(AND($C348=$C349, K349&lt;&gt;""),K349, IF(AND($C348=$C350, K350&lt;&gt;""), K350,"")))</f>
        <v/>
      </c>
      <c r="L348" s="85" t="str">
        <f>IF(TMInput!K348&lt;&gt;"",TMInput!K348,IF(AND($C348=$C349, L349&lt;&gt;""),L349, IF(AND($C348=$C350, L350&lt;&gt;""), L350,"")))</f>
        <v/>
      </c>
      <c r="M348" s="90" t="str">
        <f>IF(TMInput!L348&lt;&gt;"",TMInput!L348,IF(AND($C348=$C349, M349&lt;&gt;""),M349, IF(AND($C348=$C350, M350&lt;&gt;""), M350,"")))</f>
        <v/>
      </c>
      <c r="N348" s="90" t="str">
        <f>IF(TMInput!M348&lt;&gt;"",TMInput!M348,IF(AND($C348=$C349, N349&lt;&gt;""),N349, IF(AND($C348=$C350, N350&lt;&gt;""), N350,"")))</f>
        <v/>
      </c>
      <c r="O348" s="90" t="str">
        <f>IF(TMInput!N348&lt;&gt;"",TMInput!N348,IF(AND($C348=$C349, O349&lt;&gt;""),O349, IF(AND($C348=$C350, O350&lt;&gt;""), O350,"")))</f>
        <v/>
      </c>
      <c r="P348" s="85" t="str">
        <f>IF(TMInput!O348&lt;&gt;"",TMInput!O348,IF(AND($C348=$C349, P349&lt;&gt;""),P349, IF(AND($C348=$C350, P350&lt;&gt;""), P350,"")))</f>
        <v/>
      </c>
      <c r="Q348" s="90" t="str">
        <f>IF(TMInput!P348&lt;&gt;"",TMInput!P348,IF(AND($C348=$C349, Q349&lt;&gt;""),Q349, IF(AND($C348=$C350, Q350&lt;&gt;""), Q350,"")))</f>
        <v/>
      </c>
      <c r="R348" s="90" t="str">
        <f>IF(TMInput!Q348&lt;&gt;"", TMInput!Q348, IF(AND(OR($C348&amp;$H348=$C349&amp;$H349, $C348&amp;$I348=$C349&amp;$I349), R349&lt;&gt;""), R349, IF(AND(OR($C348&amp;$H348=$C350&amp;$H350, $C348&amp;$I348=$C350&amp;$I350), R350&lt;&gt;""), R350, IF(AND(OR($C348&amp;$H348=$C351&amp;$H351, $C348&amp;$I348=$C351&amp;$I351), R351&lt;&gt;""), R351, IF(AND(OR($C348&amp;$H348=$C352&amp;$H352, $C348&amp;$I348=$C352&amp;$I352), R352&lt;&gt;""), R352, "")))))</f>
        <v/>
      </c>
      <c r="S348" s="90" t="str">
        <f>IF(TMInput!R348&lt;&gt;"", TMInput!R348, IF(AND(OR($C348&amp;$H348=$C349&amp;$H349, $C348&amp;$I348=$C349&amp;$I349), S349&lt;&gt;""), S349, IF(AND(OR($C348&amp;$H348=$C350&amp;$H350, $C348&amp;$I348=$C350&amp;$I350), S350&lt;&gt;""), S350, IF(AND(OR($C348&amp;$H348=$C351&amp;$H351, $C348&amp;$I348=$C351&amp;$I351), S351&lt;&gt;""), S351, IF(AND(OR($C348&amp;$H348=$C352&amp;$H352, $C348&amp;$I348=$C352&amp;$I352), S352&lt;&gt;""), S352, "")))))</f>
        <v/>
      </c>
      <c r="T348" s="90" t="str">
        <f>IF(TMInput!S348&lt;&gt;"", TMInput!S348, IF(AND(OR($C348&amp;$H348=$C349&amp;$H349, $C348&amp;$I348=$C349&amp;$I349), T349&lt;&gt;""), T349, IF(AND(OR($C348&amp;$H348=$C350&amp;$H350, $C348&amp;$I348=$C350&amp;$I350), T350&lt;&gt;""), T350, IF(AND(OR($C348&amp;$H348=$C351&amp;$H351, $C348&amp;$I348=$C351&amp;$I351), T351&lt;&gt;""), T351, IF(AND(OR($C348&amp;$H348=$C352&amp;$H352, $C348&amp;$I348=$C352&amp;$I352), T352&lt;&gt;""), T352, "")))))</f>
        <v/>
      </c>
      <c r="U348" s="90" t="str">
        <f>IF(TMInput!T348&lt;&gt;"", TMInput!T348, IF(AND($C348=$C349, U349&lt;&gt;""), U349, IF(AND($C348=$C350, U350&lt;&gt;""), U350, IF(AND($C348=$C351, U351&lt;&gt;""), U351, IF(AND($C348=$C352, U352&lt;&gt;""), U352, "")))))</f>
        <v/>
      </c>
      <c r="V348" s="90" t="str">
        <f>IF(TMInput!U348&lt;&gt;"", TMInput!U348, IF(AND($C348=$C349, V349&lt;&gt;""), V349, IF(AND($C348=$C350, V350&lt;&gt;""), V350, IF(AND($C348=$C351, V351&lt;&gt;""), V351, IF(AND($C348=$C352, V352&lt;&gt;""), V352, "")))))</f>
        <v/>
      </c>
      <c r="W348" s="90" t="str">
        <f>IF(TMInput!V348&lt;&gt;"", TMInput!V348, IF(AND($C348=$C349, W349&lt;&gt;""), W349, IF(AND($C348=$C350, W350&lt;&gt;""), W350, IF(AND($C348=$C351, W351&lt;&gt;""), W351, IF(AND($C348=$C352, W352&lt;&gt;""), W352, "")))))</f>
        <v/>
      </c>
      <c r="X348" s="90" t="str">
        <f>IF(TMInput!W348&lt;&gt;"", TMInput!W348, IF(AND($C348=$C349, X349&lt;&gt;""), X349, IF(AND($C348=$C350, X350&lt;&gt;""), X350, IF(AND($C348=$C351, X351&lt;&gt;""), X351, IF(AND($C348=$C352, X352&lt;&gt;""), X352, "")))))</f>
        <v/>
      </c>
      <c r="Y348" s="90" t="str">
        <f>IF(TMInput!X348&lt;&gt;"", TMInput!X348, IF(AND($C348=$C349, Y349&lt;&gt;""), Y349, IF(AND($C348=$C350, Y350&lt;&gt;""), Y350, IF(AND($C348=$C351, Y351&lt;&gt;""), Y351, IF(AND($C348=$C352, Y352&lt;&gt;""), Y352, "")))))</f>
        <v/>
      </c>
      <c r="Z348" s="90" t="str">
        <f>IF(TMInput!Y348&lt;&gt;"", TMInput!Y348, IF(AND($C348=$C349, Z349&lt;&gt;""), Z349, IF(AND($C348=$C350, Z350&lt;&gt;""), Z350, IF(AND($C348=$C351, Z351&lt;&gt;""), Z351, IF(AND($C348=$C352, Z352&lt;&gt;""), Z352, "")))))</f>
        <v>tedm:MG-langString-hasConfidentialityJustification--NonPublishedInformation-ND-SubcontractingValueUnpublish</v>
      </c>
      <c r="AA348" s="90" t="str">
        <f>IF(TMInput!Z348&lt;&gt;"", TMInput!Z348, IF(AND($C348=$C349, AA349&lt;&gt;""), AA349, IF(AND($C348=$C350, AA350&lt;&gt;""), AA350, IF(AND($C348=$C351, AA351&lt;&gt;""), AA351, IF(AND($C348=$C352, AA352&lt;&gt;""), AA352, "")))))</f>
        <v/>
      </c>
      <c r="AB348" s="90" t="str">
        <f>IF(TMInput!AA348&lt;&gt;"", TMInput!AA348, IF(AND($C348=$C349, AB349&lt;&gt;""), AB349, IF(AND($C348=$C350, AB350&lt;&gt;""), AB350, IF(AND($C348=$C351, AB351&lt;&gt;""), AB351, IF(AND($C348=$C352, AB352&lt;&gt;""), AB352, "")))))</f>
        <v/>
      </c>
      <c r="AC348" s="90" t="str">
        <f>IF(TMInput!AB348&lt;&gt;"", TMInput!AB348, IF(AND($C348=$C349, AC349&lt;&gt;""), AC349, IF(AND($C348=$C350, AC350&lt;&gt;""), AC350, IF(AND($C348=$C351, AC351&lt;&gt;""), AC351, IF(AND($C348=$C352, AC352&lt;&gt;""), AC352, "")))))</f>
        <v/>
      </c>
      <c r="AD348" s="90" t="str">
        <f>IF(TMInput!AC348&lt;&gt;"", TMInput!AC348, IF(AND($C348=$C349, AD349&lt;&gt;""), AD349, IF(AND($C348=$C350, AD350&lt;&gt;""), AD350, IF(AND($C348=$C351, AD351&lt;&gt;""), AD351, IF(AND($C348=$C352, AD352&lt;&gt;""), AD352, "")))))</f>
        <v/>
      </c>
      <c r="AE348" s="90" t="str">
        <f>IF(TMInput!AD348&lt;&gt;"", TMInput!AD348, IF(AND($C348=$C349, AE349&lt;&gt;""), AE349, IF(AND($C348=$C350, AE350&lt;&gt;""), AE350, IF(AND($C348=$C351, AE351&lt;&gt;""), AE351, IF(AND($C348=$C352, AE352&lt;&gt;""), AE352, "")))))</f>
        <v/>
      </c>
    </row>
    <row r="349">
      <c r="A349" s="85" t="b">
        <f t="shared" si="1"/>
        <v>0</v>
      </c>
      <c r="B349" s="90" t="str">
        <f>IF(AND(TMInput!A349="",$C349&lt;&gt;""),B348,TMInput!A349)</f>
        <v>ND-SubcontractingValueUnpublish_v1.9+.rml.ttl</v>
      </c>
      <c r="C349" s="90" t="str">
        <f>TMInput!B349</f>
        <v>tedm:MG-NonPublishedInformation-ND-SubcontractingValueUnpublish</v>
      </c>
      <c r="D349" s="85" t="str">
        <f>IF(TMInput!C349&lt;&gt;"", TMInput!C349, IF(AND($C349=$C350, D350&lt;&gt;""), D350, IF(AND($C349=$C351, D351&lt;&gt;""), D351, IF(AND($C349=$C352, D352&lt;&gt;""), D352, IF(AND($C349=$C353, D353&lt;&gt;""), D353, "")))))</f>
        <v/>
      </c>
      <c r="E349" s="90" t="str">
        <f>IF(TMInput!D349&lt;&gt;"",TMInput!D349,IF(AND($C349=$C350, E350&lt;&gt;""),E350, IF(AND($C349=$C351, E351&lt;&gt;""), E351,"")))</f>
        <v/>
      </c>
      <c r="F349" s="90" t="str">
        <f>IF(TMInput!E349&lt;&gt;"",TMInput!E349,IF(AND($C349=$C350, F350&lt;&gt;""),F350, IF(AND($C349=$C351, F351&lt;&gt;""), F351,"")))</f>
        <v/>
      </c>
      <c r="G349" s="85" t="str">
        <f>IF(TMInput!F349&lt;&gt;"",TMInput!F349,IF(AND($C349=$C350, G350&lt;&gt;""),G350, IF(AND($C349=$C351, G351&lt;&gt;""), G351,"")))</f>
        <v/>
      </c>
      <c r="H349" s="87" t="str">
        <f>TMInput!G349</f>
        <v>1.9</v>
      </c>
      <c r="I349" s="87" t="str">
        <f>TMInput!H349</f>
        <v/>
      </c>
      <c r="J349" s="90" t="b">
        <f>IF(TMInput!$A349="",J348,TMInput!I349)</f>
        <v>1</v>
      </c>
      <c r="K349" s="85" t="str">
        <f>IF(TMInput!J349&lt;&gt;"",TMInput!J349,IF(AND($C349=$C350, K350&lt;&gt;""),K350, IF(AND($C349=$C351, K351&lt;&gt;""), K351,"")))</f>
        <v/>
      </c>
      <c r="L349" s="85" t="str">
        <f>IF(TMInput!K349&lt;&gt;"",TMInput!K349,IF(AND($C349=$C350, L350&lt;&gt;""),L350, IF(AND($C349=$C351, L351&lt;&gt;""), L351,"")))</f>
        <v/>
      </c>
      <c r="M349" s="90" t="str">
        <f>IF(TMInput!L349&lt;&gt;"",TMInput!L349,IF(AND($C349=$C350, M350&lt;&gt;""),M350, IF(AND($C349=$C351, M351&lt;&gt;""), M351,"")))</f>
        <v/>
      </c>
      <c r="N349" s="90" t="str">
        <f>IF(TMInput!M349&lt;&gt;"",TMInput!M349,IF(AND($C349=$C350, N350&lt;&gt;""),N350, IF(AND($C349=$C351, N351&lt;&gt;""), N351,"")))</f>
        <v/>
      </c>
      <c r="O349" s="90" t="str">
        <f>IF(TMInput!N349&lt;&gt;"",TMInput!N349,IF(AND($C349=$C350, O350&lt;&gt;""),O350, IF(AND($C349=$C351, O351&lt;&gt;""), O351,"")))</f>
        <v/>
      </c>
      <c r="P349" s="85" t="str">
        <f>IF(TMInput!O349&lt;&gt;"",TMInput!O349,IF(AND($C349=$C350, P350&lt;&gt;""),P350, IF(AND($C349=$C351, P351&lt;&gt;""), P351,"")))</f>
        <v/>
      </c>
      <c r="Q349" s="90" t="str">
        <f>IF(TMInput!P349&lt;&gt;"",TMInput!P349,IF(AND($C349=$C350, Q350&lt;&gt;""),Q350, IF(AND($C349=$C351, Q351&lt;&gt;""), Q351,"")))</f>
        <v/>
      </c>
      <c r="R349" s="90" t="str">
        <f>IF(TMInput!Q349&lt;&gt;"", TMInput!Q349, IF(AND(OR($C349&amp;$H349=$C350&amp;$H350, $C349&amp;$I349=$C350&amp;$I350), R350&lt;&gt;""), R350, IF(AND(OR($C349&amp;$H349=$C351&amp;$H351, $C349&amp;$I349=$C351&amp;$I351), R351&lt;&gt;""), R351, IF(AND(OR($C349&amp;$H349=$C352&amp;$H352, $C349&amp;$I349=$C352&amp;$I352), R352&lt;&gt;""), R352, IF(AND(OR($C349&amp;$H349=$C353&amp;$H353, $C349&amp;$I349=$C353&amp;$I353), R353&lt;&gt;""), R353, "")))))</f>
        <v/>
      </c>
      <c r="S349" s="90" t="str">
        <f>IF(TMInput!R349&lt;&gt;"", TMInput!R349, IF(AND(OR($C349&amp;$H349=$C350&amp;$H350, $C349&amp;$I349=$C350&amp;$I350), S350&lt;&gt;""), S350, IF(AND(OR($C349&amp;$H349=$C351&amp;$H351, $C349&amp;$I349=$C351&amp;$I351), S351&lt;&gt;""), S351, IF(AND(OR($C349&amp;$H349=$C352&amp;$H352, $C349&amp;$I349=$C352&amp;$I352), S352&lt;&gt;""), S352, IF(AND(OR($C349&amp;$H349=$C353&amp;$H353, $C349&amp;$I349=$C353&amp;$I353), S353&lt;&gt;""), S353, "")))))</f>
        <v/>
      </c>
      <c r="T349" s="90" t="str">
        <f>IF(TMInput!S349&lt;&gt;"", TMInput!S349, IF(AND(OR($C349&amp;$H349=$C350&amp;$H350, $C349&amp;$I349=$C350&amp;$I350), T350&lt;&gt;""), T350, IF(AND(OR($C349&amp;$H349=$C351&amp;$H351, $C349&amp;$I349=$C351&amp;$I351), T351&lt;&gt;""), T351, IF(AND(OR($C349&amp;$H349=$C352&amp;$H352, $C349&amp;$I349=$C352&amp;$I352), T352&lt;&gt;""), T352, IF(AND(OR($C349&amp;$H349=$C353&amp;$H353, $C349&amp;$I349=$C353&amp;$I353), T353&lt;&gt;""), T353, "")))))</f>
        <v/>
      </c>
      <c r="U349" s="90" t="str">
        <f>IF(TMInput!T349&lt;&gt;"", TMInput!T349, IF(AND($C349=$C350, U350&lt;&gt;""), U350, IF(AND($C349=$C351, U351&lt;&gt;""), U351, IF(AND($C349=$C352, U352&lt;&gt;""), U352, IF(AND($C349=$C353, U353&lt;&gt;""), U353, "")))))</f>
        <v/>
      </c>
      <c r="V349" s="90" t="str">
        <f>IF(TMInput!U349&lt;&gt;"", TMInput!U349, IF(AND($C349=$C350, V350&lt;&gt;""), V350, IF(AND($C349=$C351, V351&lt;&gt;""), V351, IF(AND($C349=$C352, V352&lt;&gt;""), V352, IF(AND($C349=$C353, V353&lt;&gt;""), V353, "")))))</f>
        <v/>
      </c>
      <c r="W349" s="90" t="str">
        <f>IF(TMInput!V349&lt;&gt;"", TMInput!V349, IF(AND($C349=$C350, W350&lt;&gt;""), W350, IF(AND($C349=$C351, W351&lt;&gt;""), W351, IF(AND($C349=$C352, W352&lt;&gt;""), W352, IF(AND($C349=$C353, W353&lt;&gt;""), W353, "")))))</f>
        <v/>
      </c>
      <c r="X349" s="90" t="str">
        <f>IF(TMInput!W349&lt;&gt;"", TMInput!W349, IF(AND($C349=$C350, X350&lt;&gt;""), X350, IF(AND($C349=$C351, X351&lt;&gt;""), X351, IF(AND($C349=$C352, X352&lt;&gt;""), X352, IF(AND($C349=$C353, X353&lt;&gt;""), X353, "")))))</f>
        <v/>
      </c>
      <c r="Y349" s="90" t="str">
        <f>IF(TMInput!X349&lt;&gt;"", TMInput!X349, IF(AND($C349=$C350, Y350&lt;&gt;""), Y350, IF(AND($C349=$C351, Y351&lt;&gt;""), Y351, IF(AND($C349=$C352, Y352&lt;&gt;""), Y352, IF(AND($C349=$C353, Y353&lt;&gt;""), Y353, "")))))</f>
        <v/>
      </c>
      <c r="Z349" s="90" t="str">
        <f>IF(TMInput!Y349&lt;&gt;"", TMInput!Y349, IF(AND($C349=$C350, Z350&lt;&gt;""), Z350, IF(AND($C349=$C351, Z351&lt;&gt;""), Z351, IF(AND($C349=$C352, Z352&lt;&gt;""), Z352, IF(AND($C349=$C353, Z353&lt;&gt;""), Z353, "")))))</f>
        <v>tedm:MG-langString-hasConfidentialityJustification--NonPublishedInformation-ND-SubcontractingValueUnpublish</v>
      </c>
      <c r="AA349" s="90" t="str">
        <f>IF(TMInput!Z349&lt;&gt;"", TMInput!Z349, IF(AND($C349=$C350, AA350&lt;&gt;""), AA350, IF(AND($C349=$C351, AA351&lt;&gt;""), AA351, IF(AND($C349=$C352, AA352&lt;&gt;""), AA352, IF(AND($C349=$C353, AA353&lt;&gt;""), AA353, "")))))</f>
        <v/>
      </c>
      <c r="AB349" s="90" t="str">
        <f>IF(TMInput!AA349&lt;&gt;"", TMInput!AA349, IF(AND($C349=$C350, AB350&lt;&gt;""), AB350, IF(AND($C349=$C351, AB351&lt;&gt;""), AB351, IF(AND($C349=$C352, AB352&lt;&gt;""), AB352, IF(AND($C349=$C353, AB353&lt;&gt;""), AB353, "")))))</f>
        <v/>
      </c>
      <c r="AC349" s="90" t="str">
        <f>IF(TMInput!AB349&lt;&gt;"", TMInput!AB349, IF(AND($C349=$C350, AC350&lt;&gt;""), AC350, IF(AND($C349=$C351, AC351&lt;&gt;""), AC351, IF(AND($C349=$C352, AC352&lt;&gt;""), AC352, IF(AND($C349=$C353, AC353&lt;&gt;""), AC353, "")))))</f>
        <v/>
      </c>
      <c r="AD349" s="90" t="str">
        <f>IF(TMInput!AC349&lt;&gt;"", TMInput!AC349, IF(AND($C349=$C350, AD350&lt;&gt;""), AD350, IF(AND($C349=$C351, AD351&lt;&gt;""), AD351, IF(AND($C349=$C352, AD352&lt;&gt;""), AD352, IF(AND($C349=$C353, AD353&lt;&gt;""), AD353, "")))))</f>
        <v/>
      </c>
      <c r="AE349" s="90" t="str">
        <f>IF(TMInput!AD349&lt;&gt;"", TMInput!AD349, IF(AND($C349=$C350, AE350&lt;&gt;""), AE350, IF(AND($C349=$C351, AE351&lt;&gt;""), AE351, IF(AND($C349=$C352, AE352&lt;&gt;""), AE352, IF(AND($C349=$C353, AE353&lt;&gt;""), AE353, "")))))</f>
        <v/>
      </c>
    </row>
    <row r="350">
      <c r="A350" s="85" t="b">
        <f t="shared" si="1"/>
        <v>1</v>
      </c>
      <c r="B350" s="90" t="str">
        <f>IF(AND(TMInput!A350="",$C350&lt;&gt;""),B349,TMInput!A350)</f>
        <v>ND-SubcontractingDescriptionUnpublish_v1.3-1.8.rml.ttl</v>
      </c>
      <c r="C350" s="90" t="str">
        <f>TMInput!B350</f>
        <v>tedm:MG-NonPublishedInformation-ND-SubcontractingDescriptionUnpublish</v>
      </c>
      <c r="D350" s="85" t="str">
        <f>IF(TMInput!C350&lt;&gt;"", TMInput!C350, IF(AND($C350=$C351, D351&lt;&gt;""), D351, IF(AND($C350=$C352, D352&lt;&gt;""), D352, IF(AND($C350=$C353, D353&lt;&gt;""), D353, IF(AND($C350=$C354, D354&lt;&gt;""), D354, "")))))</f>
        <v>MG-NonPublishedInformation</v>
      </c>
      <c r="E350" s="90" t="str">
        <f>IF(TMInput!D350&lt;&gt;"",TMInput!D350,IF(AND($C350=$C351, E351&lt;&gt;""),E351, IF(AND($C350=$C352, E352&lt;&gt;""), E352,"")))</f>
        <v>ND-SubcontractingDescriptionUnpublish</v>
      </c>
      <c r="F350" s="90" t="str">
        <f>IF(TMInput!E350&lt;&gt;"",TMInput!E350,IF(AND($C350=$C351, F351&lt;&gt;""),F351, IF(AND($C350=$C352, F352&lt;&gt;""), F352,"")))</f>
        <v>/*/ext:UBLExtensions/ext:UBLExtension/ext:ExtensionContent/efext:EformsExtension/efac:NoticeResult/efac:LotTender/efac:SubcontractingTerm/efac:FieldsPrivacy[efbc:FieldIdentifierCode/text()='sub-des']</v>
      </c>
      <c r="G350" s="85" t="str">
        <f>IF(TMInput!F350&lt;&gt;"",TMInput!F350,IF(AND($C350=$C351, G351&lt;&gt;""),G351, IF(AND($C350=$C352, G352&lt;&gt;""), G352,"")))</f>
        <v>efbc:FieldIdentifierCode/text()='sub-des'</v>
      </c>
      <c r="H350" s="87" t="str">
        <f>TMInput!G350</f>
        <v/>
      </c>
      <c r="I350" s="87" t="str">
        <f>TMInput!H350</f>
        <v>1.8</v>
      </c>
      <c r="J350" s="90" t="b">
        <f>IF(TMInput!$A350="",J349,TMInput!I350)</f>
        <v>1</v>
      </c>
      <c r="K350" s="85" t="str">
        <f>IF(TMInput!J350&lt;&gt;"",TMInput!J350,IF(AND($C350=$C351, K351&lt;&gt;""),K351, IF(AND($C350=$C352, K352&lt;&gt;""), K352,"")))</f>
        <v>MG-SubcontractingEstimate-foreseesSubcontracting-Tender</v>
      </c>
      <c r="L350" s="85" t="str">
        <f>IF(TMInput!K350&lt;&gt;"",TMInput!K350,IF(AND($C350=$C351, L351&lt;&gt;""),L351, IF(AND($C350=$C352, L352&lt;&gt;""), L352,"")))</f>
        <v>ND-SubcontractedActivity</v>
      </c>
      <c r="M350" s="90" t="str">
        <f>IF(TMInput!L350&lt;&gt;"",TMInput!L350,IF(AND($C350=$C351, M351&lt;&gt;""),M351, IF(AND($C350=$C352, M352&lt;&gt;""), M352,"")))</f>
        <v>ND-SubcontractingDescriptionUnpublish (concernsMaskedObject)</v>
      </c>
      <c r="N350" s="90" t="str">
        <f>IF(TMInput!M350&lt;&gt;"",TMInput!M350,IF(AND($C350=$C351, N351&lt;&gt;""),N351, IF(AND($C350=$C352, N352&lt;&gt;""), N352,"")))</f>
        <v>Connection from NonPublishedInformation to SubcontractingEstimate under MG-SubcontractingEstimate-foreseesSubcontracting-Tender_ND-SubcontractedActivity</v>
      </c>
      <c r="O350" s="90" t="str">
        <f>IF(TMInput!N350&lt;&gt;"",TMInput!N350,IF(AND($C350=$C351, O351&lt;&gt;""),O351, IF(AND($C350=$C352, O352&lt;&gt;""), O352,"")))</f>
        <v>tedm:MG-SubcontractingEstimate-foreseesSubcontracting-Tender_ND-SubcontractedActivity</v>
      </c>
      <c r="P350" s="85" t="str">
        <f>IF(TMInput!O350&lt;&gt;"",TMInput!O350,IF(AND($C350=$C351, P351&lt;&gt;""),P351, IF(AND($C350=$C352, P352&lt;&gt;""), P352,"")))</f>
        <v>efac:FieldsPrivacy</v>
      </c>
      <c r="Q350" s="90" t="str">
        <f>IF(TMInput!P350&lt;&gt;"",TMInput!P350,IF(AND($C350=$C351, Q351&lt;&gt;""),Q351, IF(AND($C350=$C352, Q352&lt;&gt;""), Q352,"")))</f>
        <v>..</v>
      </c>
      <c r="R350" s="90" t="str">
        <f>IF(TMInput!Q350&lt;&gt;"", TMInput!Q350, IF(AND(OR($C350&amp;$H350=$C351&amp;$H351, $C350&amp;$I350=$C351&amp;$I351), R351&lt;&gt;""), R351, IF(AND(OR($C350&amp;$H350=$C352&amp;$H352, $C350&amp;$I350=$C352&amp;$I352), R352&lt;&gt;""), R352, IF(AND(OR($C350&amp;$H350=$C353&amp;$H353, $C350&amp;$I350=$C353&amp;$I353), R353&lt;&gt;""), R353, IF(AND(OR($C350&amp;$H350=$C354&amp;$H354, $C350&amp;$I350=$C354&amp;$I354), R354&lt;&gt;""), R354, "")))))</f>
        <v>BT-195(BT-554)-Tender</v>
      </c>
      <c r="S350" s="90" t="str">
        <f>IF(TMInput!R350&lt;&gt;"", TMInput!R350, IF(AND(OR($C350&amp;$H350=$C351&amp;$H351, $C350&amp;$I350=$C351&amp;$I351), S351&lt;&gt;""), S351, IF(AND(OR($C350&amp;$H350=$C352&amp;$H352, $C350&amp;$I350=$C352&amp;$I352), S352&lt;&gt;""), S352, IF(AND(OR($C350&amp;$H350=$C353&amp;$H353, $C350&amp;$I350=$C353&amp;$I353), S353&lt;&gt;""), S353, IF(AND(OR($C350&amp;$H350=$C354&amp;$H354, $C350&amp;$I350=$C354&amp;$I354), S354&lt;&gt;""), S354, "")))))</f>
        <v>The field BT-195(BT-554)-Tender, Unpublished Identifier, specifies information to generate the URI of the masked property</v>
      </c>
      <c r="T350" s="90" t="str">
        <f>IF(TMInput!S350&lt;&gt;"", TMInput!S350, IF(AND(OR($C350&amp;$H350=$C351&amp;$H351, $C350&amp;$I350=$C351&amp;$I351), T351&lt;&gt;""), T351, IF(AND(OR($C350&amp;$H350=$C352&amp;$H352, $C350&amp;$I350=$C352&amp;$I352), T352&lt;&gt;""), T352, IF(AND(OR($C350&amp;$H350=$C353&amp;$H353, $C350&amp;$I350=$C353&amp;$I353), T353&lt;&gt;""), T353, IF(AND(OR($C350&amp;$H350=$C354&amp;$H354, $C350&amp;$I350=$C354&amp;$I354), T354&lt;&gt;""), T354, "")))))</f>
        <v>efbc:FieldIdentifierCode/text() = 'sub-des'</v>
      </c>
      <c r="U350" s="92" t="str">
        <f>IF(TMInput!T350&lt;&gt;"", TMInput!T350, IF(AND($C350=$C351, U351&lt;&gt;""), U351, IF(AND($C350=$C352, U352&lt;&gt;""), U352, IF(AND($C350=$C353, U353&lt;&gt;""), U353, IF(AND($C350=$C354, U354&lt;&gt;""), U354, "")))))</f>
        <v>http://purl.org/dc/terms/description</v>
      </c>
      <c r="V350" s="90" t="str">
        <f>IF(TMInput!U350&lt;&gt;"", TMInput!U350, IF(AND($C350=$C351, V351&lt;&gt;""), V351, IF(AND($C350=$C352, V352&lt;&gt;""), V352, IF(AND($C350=$C353, V353&lt;&gt;""), V353, IF(AND($C350=$C354, V354&lt;&gt;""), V354, "")))))</f>
        <v>BT-197(BT-554)-Tender</v>
      </c>
      <c r="W350" s="90" t="str">
        <f>IF(TMInput!V350&lt;&gt;"", TMInput!V350, IF(AND($C350=$C351, W351&lt;&gt;""), W351, IF(AND($C350=$C352, W352&lt;&gt;""), W352, IF(AND($C350=$C353, W353&lt;&gt;""), W353, IF(AND($C350=$C354, W354&lt;&gt;""), W354, "")))))</f>
        <v>In BT-197(BT-554)-Tender, Unpublished Justification Code, we link to the at-voc:non-publication-justification controlled list</v>
      </c>
      <c r="X350" s="90" t="str">
        <f>IF(TMInput!W350&lt;&gt;"", TMInput!W350, IF(AND($C350=$C351, X351&lt;&gt;""), X351, IF(AND($C350=$C352, X352&lt;&gt;""), X352, IF(AND($C350=$C353, X353&lt;&gt;""), X353, IF(AND($C350=$C354, X354&lt;&gt;""), X354, "")))))</f>
        <v>BT-198(BT-554)-Tender</v>
      </c>
      <c r="Y350" s="90" t="str">
        <f>IF(TMInput!X350&lt;&gt;"", TMInput!X350, IF(AND($C350=$C351, Y351&lt;&gt;""), Y351, IF(AND($C350=$C352, Y352&lt;&gt;""), Y352, IF(AND($C350=$C353, Y353&lt;&gt;""), Y353, IF(AND($C350=$C354, Y354&lt;&gt;""), Y354, "")))))</f>
        <v>Unpublished Accessibility Date (Unpublished Access Date below SDK 1.6)</v>
      </c>
      <c r="Z350" s="90" t="str">
        <f>IF(TMInput!Y350&lt;&gt;"", TMInput!Y350, IF(AND($C350=$C351, Z351&lt;&gt;""), Z351, IF(AND($C350=$C352, Z352&lt;&gt;""), Z352, IF(AND($C350=$C353, Z353&lt;&gt;""), Z353, IF(AND($C350=$C354, Z354&lt;&gt;""), Z354, "")))))</f>
        <v>tedm:MG-langString-hasConfidentialityJustification--NonPublishedInformation-ND-SubcontractingDescriptionUnpublish</v>
      </c>
      <c r="AA350" s="90" t="str">
        <f>IF(TMInput!Z350&lt;&gt;"", TMInput!Z350, IF(AND($C350=$C351, AA351&lt;&gt;""), AA351, IF(AND($C350=$C352, AA352&lt;&gt;""), AA352, IF(AND($C350=$C353, AA353&lt;&gt;""), AA353, IF(AND($C350=$C354, AA354&lt;&gt;""), AA354, "")))))</f>
        <v>/*/ext:UBLExtensions/ext:UBLExtension/ext:ExtensionContent/efext:EformsExtension/efac:NoticeResult/efac:LotTender/efac:SubcontractingTerm/efac:FieldsPrivacy[efbc:FieldIdentifierCode/text()='sub-des']/efbc:ReasonDescription</v>
      </c>
      <c r="AB350" s="90" t="str">
        <f>IF(TMInput!AA350&lt;&gt;"", TMInput!AA350, IF(AND($C350=$C351, AB351&lt;&gt;""), AB351, IF(AND($C350=$C352, AB352&lt;&gt;""), AB352, IF(AND($C350=$C353, AB353&lt;&gt;""), AB353, IF(AND($C350=$C354, AB354&lt;&gt;""), AB354, "")))))</f>
        <v>BT-196(BT-554)-Tender</v>
      </c>
      <c r="AC350" s="90" t="str">
        <f>IF(TMInput!AB350&lt;&gt;"", TMInput!AB350, IF(AND($C350=$C351, AC351&lt;&gt;""), AC351, IF(AND($C350=$C352, AC352&lt;&gt;""), AC352, IF(AND($C350=$C353, AC353&lt;&gt;""), AC353, IF(AND($C350=$C354, AC354&lt;&gt;""), AC354, "")))))</f>
        <v>Unpublished Justification Description of MG-NonPublishedInformation under ND-SubcontractingDescriptionUnpublish</v>
      </c>
      <c r="AD350" s="90" t="str">
        <f>IF(TMInput!AC350&lt;&gt;"", TMInput!AC350, IF(AND($C350=$C351, AD351&lt;&gt;""), AD351, IF(AND($C350=$C352, AD352&lt;&gt;""), AD352, IF(AND($C350=$C353, AD353&lt;&gt;""), AD353, IF(AND($C350=$C354, AD354&lt;&gt;""), AD354, "")))))</f>
        <v>BT-196(BT-554)-Tender-Language</v>
      </c>
      <c r="AE350" s="90" t="str">
        <f>IF(TMInput!AD350&lt;&gt;"", TMInput!AD350, IF(AND($C350=$C351, AE351&lt;&gt;""), AE351, IF(AND($C350=$C352, AE352&lt;&gt;""), AE352, IF(AND($C350=$C353, AE353&lt;&gt;""), AE353, IF(AND($C350=$C354, AE354&lt;&gt;""), AE354, "")))))</f>
        <v>Language of Unpublished Justification Description of MG-NonPublishedInformation under ND-SubcontractingDescriptionUnpublish</v>
      </c>
    </row>
    <row r="351">
      <c r="A351" s="85" t="b">
        <f t="shared" si="1"/>
        <v>0</v>
      </c>
      <c r="B351" s="90" t="str">
        <f>IF(AND(TMInput!A351="",$C351&lt;&gt;""),B350,TMInput!A351)</f>
        <v>ND-SubcontractingDescriptionUnpublish_v1.3-1.8.rml.ttl</v>
      </c>
      <c r="C351" s="90" t="str">
        <f>TMInput!B351</f>
        <v>tedm:MG-NonPublishedInformation-ND-SubcontractingDescriptionUnpublish</v>
      </c>
      <c r="D351" s="85" t="str">
        <f>IF(TMInput!C351&lt;&gt;"", TMInput!C351, IF(AND($C351=$C352, D352&lt;&gt;""), D352, IF(AND($C351=$C353, D353&lt;&gt;""), D353, IF(AND($C351=$C354, D354&lt;&gt;""), D354, IF(AND($C351=$C355, D355&lt;&gt;""), D355, "")))))</f>
        <v>MG-NonPublishedInformation</v>
      </c>
      <c r="E351" s="90" t="str">
        <f>IF(TMInput!D351&lt;&gt;"",TMInput!D351,IF(AND($C351=$C352, E352&lt;&gt;""),E352, IF(AND($C351=$C353, E353&lt;&gt;""), E353,"")))</f>
        <v>ND-SubcontractingDescriptionUnpublish</v>
      </c>
      <c r="F351" s="90" t="str">
        <f>IF(TMInput!E351&lt;&gt;"",TMInput!E351,IF(AND($C351=$C352, F352&lt;&gt;""),F352, IF(AND($C351=$C353, F353&lt;&gt;""), F353,"")))</f>
        <v>/*/ext:UBLExtensions/ext:UBLExtension/ext:ExtensionContent/efext:EformsExtension/efac:NoticeResult/efac:LotTender/efac:SubcontractingTerm[efbc:TermCode/@listName='applicability']/efac:FieldsPrivacy[efbc:FieldIdentifierCode/text()='sub-des']</v>
      </c>
      <c r="G351" s="85" t="str">
        <f>IF(TMInput!F351&lt;&gt;"",TMInput!F351,IF(AND($C351=$C352, G352&lt;&gt;""),G352, IF(AND($C351=$C353, G353&lt;&gt;""), G353,"")))</f>
        <v>efbc:FieldIdentifierCode/text()='sub-des'</v>
      </c>
      <c r="H351" s="87" t="str">
        <f>TMInput!G351</f>
        <v/>
      </c>
      <c r="I351" s="87" t="str">
        <f>TMInput!H351</f>
        <v>1.8</v>
      </c>
      <c r="J351" s="90" t="b">
        <f>IF(TMInput!$A351="",J350,TMInput!I351)</f>
        <v>1</v>
      </c>
      <c r="K351" s="85" t="str">
        <f>IF(TMInput!J351&lt;&gt;"",TMInput!J351,IF(AND($C351=$C352, K352&lt;&gt;""),K352, IF(AND($C351=$C353, K353&lt;&gt;""), K353,"")))</f>
        <v>MG-SubcontractingEstimate-foreseesSubcontracting-Tender</v>
      </c>
      <c r="L351" s="85" t="str">
        <f>IF(TMInput!K351&lt;&gt;"",TMInput!K351,IF(AND($C351=$C352, L352&lt;&gt;""),L352, IF(AND($C351=$C353, L353&lt;&gt;""), L353,"")))</f>
        <v>ND-SubcontractedActivity</v>
      </c>
      <c r="M351" s="90" t="str">
        <f>IF(TMInput!L351&lt;&gt;"",TMInput!L351,IF(AND($C351=$C352, M352&lt;&gt;""),M352, IF(AND($C351=$C353, M353&lt;&gt;""), M353,"")))</f>
        <v>ND-SubcontractingDescriptionUnpublish (concernsMaskedObject)</v>
      </c>
      <c r="N351" s="90" t="str">
        <f>IF(TMInput!M351&lt;&gt;"",TMInput!M351,IF(AND($C351=$C352, N352&lt;&gt;""),N352, IF(AND($C351=$C353, N353&lt;&gt;""), N353,"")))</f>
        <v>Connection from NonPublishedInformation to SubcontractingEstimate under MG-SubcontractingEstimate-foreseesSubcontracting-Tender_ND-SubcontractedActivity</v>
      </c>
      <c r="O351" s="90" t="str">
        <f>IF(TMInput!N351&lt;&gt;"",TMInput!N351,IF(AND($C351=$C352, O352&lt;&gt;""),O352, IF(AND($C351=$C353, O353&lt;&gt;""), O353,"")))</f>
        <v>tedm:MG-SubcontractingEstimate-foreseesSubcontracting-Tender_ND-SubcontractedActivity</v>
      </c>
      <c r="P351" s="85" t="str">
        <f>IF(TMInput!O351&lt;&gt;"",TMInput!O351,IF(AND($C351=$C352, P352&lt;&gt;""),P352, IF(AND($C351=$C353, P353&lt;&gt;""), P353,"")))</f>
        <v>efac:FieldsPrivacy</v>
      </c>
      <c r="Q351" s="90" t="str">
        <f>IF(TMInput!P351&lt;&gt;"",TMInput!P351,IF(AND($C351=$C352, Q352&lt;&gt;""),Q352, IF(AND($C351=$C353, Q353&lt;&gt;""), Q353,"")))</f>
        <v>..</v>
      </c>
      <c r="R351" s="90" t="str">
        <f>IF(TMInput!Q351&lt;&gt;"", TMInput!Q351, IF(AND(OR($C351&amp;$H351=$C352&amp;$H352, $C351&amp;$I351=$C352&amp;$I352), R352&lt;&gt;""), R352, IF(AND(OR($C351&amp;$H351=$C353&amp;$H353, $C351&amp;$I351=$C353&amp;$I353), R353&lt;&gt;""), R353, IF(AND(OR($C351&amp;$H351=$C354&amp;$H354, $C351&amp;$I351=$C354&amp;$I354), R354&lt;&gt;""), R354, IF(AND(OR($C351&amp;$H351=$C355&amp;$H355, $C351&amp;$I351=$C355&amp;$I355), R355&lt;&gt;""), R355, "")))))</f>
        <v>BT-195(BT-554)-Tender</v>
      </c>
      <c r="S351" s="90" t="str">
        <f>IF(TMInput!R351&lt;&gt;"", TMInput!R351, IF(AND(OR($C351&amp;$H351=$C352&amp;$H352, $C351&amp;$I351=$C352&amp;$I352), S352&lt;&gt;""), S352, IF(AND(OR($C351&amp;$H351=$C353&amp;$H353, $C351&amp;$I351=$C353&amp;$I353), S353&lt;&gt;""), S353, IF(AND(OR($C351&amp;$H351=$C354&amp;$H354, $C351&amp;$I351=$C354&amp;$I354), S354&lt;&gt;""), S354, IF(AND(OR($C351&amp;$H351=$C355&amp;$H355, $C351&amp;$I351=$C355&amp;$I355), S355&lt;&gt;""), S355, "")))))</f>
        <v>The field BT-195(BT-554)-Tender, Unpublished Identifier, specifies information to generate the URI of the masked property</v>
      </c>
      <c r="T351" s="90" t="str">
        <f>IF(TMInput!S351&lt;&gt;"", TMInput!S351, IF(AND(OR($C351&amp;$H351=$C352&amp;$H352, $C351&amp;$I351=$C352&amp;$I352), T352&lt;&gt;""), T352, IF(AND(OR($C351&amp;$H351=$C353&amp;$H353, $C351&amp;$I351=$C353&amp;$I353), T353&lt;&gt;""), T353, IF(AND(OR($C351&amp;$H351=$C354&amp;$H354, $C351&amp;$I351=$C354&amp;$I354), T354&lt;&gt;""), T354, IF(AND(OR($C351&amp;$H351=$C355&amp;$H355, $C351&amp;$I351=$C355&amp;$I355), T355&lt;&gt;""), T355, "")))))</f>
        <v>efbc:FieldIdentifierCode/text() = 'sub-des'</v>
      </c>
      <c r="U351" s="92" t="str">
        <f>IF(TMInput!T351&lt;&gt;"", TMInput!T351, IF(AND($C351=$C352, U352&lt;&gt;""), U352, IF(AND($C351=$C353, U353&lt;&gt;""), U353, IF(AND($C351=$C354, U354&lt;&gt;""), U354, IF(AND($C351=$C355, U355&lt;&gt;""), U355, "")))))</f>
        <v>http://purl.org/dc/terms/description</v>
      </c>
      <c r="V351" s="90" t="str">
        <f>IF(TMInput!U351&lt;&gt;"", TMInput!U351, IF(AND($C351=$C352, V352&lt;&gt;""), V352, IF(AND($C351=$C353, V353&lt;&gt;""), V353, IF(AND($C351=$C354, V354&lt;&gt;""), V354, IF(AND($C351=$C355, V355&lt;&gt;""), V355, "")))))</f>
        <v>BT-197(BT-554)-Tender</v>
      </c>
      <c r="W351" s="90" t="str">
        <f>IF(TMInput!V351&lt;&gt;"", TMInput!V351, IF(AND($C351=$C352, W352&lt;&gt;""), W352, IF(AND($C351=$C353, W353&lt;&gt;""), W353, IF(AND($C351=$C354, W354&lt;&gt;""), W354, IF(AND($C351=$C355, W355&lt;&gt;""), W355, "")))))</f>
        <v>In BT-197(BT-554)-Tender, Unpublished Justification Code, we link to the at-voc:non-publication-justification controlled list</v>
      </c>
      <c r="X351" s="90" t="str">
        <f>IF(TMInput!W351&lt;&gt;"", TMInput!W351, IF(AND($C351=$C352, X352&lt;&gt;""), X352, IF(AND($C351=$C353, X353&lt;&gt;""), X353, IF(AND($C351=$C354, X354&lt;&gt;""), X354, IF(AND($C351=$C355, X355&lt;&gt;""), X355, "")))))</f>
        <v>BT-198(BT-554)-Tender</v>
      </c>
      <c r="Y351" s="90" t="str">
        <f>IF(TMInput!X351&lt;&gt;"", TMInput!X351, IF(AND($C351=$C352, Y352&lt;&gt;""), Y352, IF(AND($C351=$C353, Y353&lt;&gt;""), Y353, IF(AND($C351=$C354, Y354&lt;&gt;""), Y354, IF(AND($C351=$C355, Y355&lt;&gt;""), Y355, "")))))</f>
        <v>Unpublished Accessibility Date (Unpublished Access Date below SDK 1.6)</v>
      </c>
      <c r="Z351" s="90" t="str">
        <f>IF(TMInput!Y351&lt;&gt;"", TMInput!Y351, IF(AND($C351=$C352, Z352&lt;&gt;""), Z352, IF(AND($C351=$C353, Z353&lt;&gt;""), Z353, IF(AND($C351=$C354, Z354&lt;&gt;""), Z354, IF(AND($C351=$C355, Z355&lt;&gt;""), Z355, "")))))</f>
        <v>tedm:MG-langString-hasConfidentialityJustification--NonPublishedInformation-ND-SubcontractingDescriptionUnpublish</v>
      </c>
      <c r="AA351" s="90" t="str">
        <f>IF(TMInput!Z351&lt;&gt;"", TMInput!Z351, IF(AND($C351=$C352, AA352&lt;&gt;""), AA352, IF(AND($C351=$C353, AA353&lt;&gt;""), AA353, IF(AND($C351=$C354, AA354&lt;&gt;""), AA354, IF(AND($C351=$C355, AA355&lt;&gt;""), AA355, "")))))</f>
        <v>/*/ext:UBLExtensions/ext:UBLExtension/ext:ExtensionContent/efext:EformsExtension/efac:NoticeResult/efac:LotTender/efac:SubcontractingTerm[efbc:TermCode/@listName='applicability']/efac:FieldsPrivacy[efbc:FieldIdentifierCode/text()='sub-des']/efbc:ReasonDescription</v>
      </c>
      <c r="AB351" s="90" t="str">
        <f>IF(TMInput!AA351&lt;&gt;"", TMInput!AA351, IF(AND($C351=$C352, AB352&lt;&gt;""), AB352, IF(AND($C351=$C353, AB353&lt;&gt;""), AB353, IF(AND($C351=$C354, AB354&lt;&gt;""), AB354, IF(AND($C351=$C355, AB355&lt;&gt;""), AB355, "")))))</f>
        <v>BT-196(BT-554)-Tender</v>
      </c>
      <c r="AC351" s="90" t="str">
        <f>IF(TMInput!AB351&lt;&gt;"", TMInput!AB351, IF(AND($C351=$C352, AC352&lt;&gt;""), AC352, IF(AND($C351=$C353, AC353&lt;&gt;""), AC353, IF(AND($C351=$C354, AC354&lt;&gt;""), AC354, IF(AND($C351=$C355, AC355&lt;&gt;""), AC355, "")))))</f>
        <v>Unpublished Justification Description of MG-NonPublishedInformation under ND-SubcontractingDescriptionUnpublish</v>
      </c>
      <c r="AD351" s="90" t="str">
        <f>IF(TMInput!AC351&lt;&gt;"", TMInput!AC351, IF(AND($C351=$C352, AD352&lt;&gt;""), AD352, IF(AND($C351=$C353, AD353&lt;&gt;""), AD353, IF(AND($C351=$C354, AD354&lt;&gt;""), AD354, IF(AND($C351=$C355, AD355&lt;&gt;""), AD355, "")))))</f>
        <v>BT-196(BT-554)-Tender-Language</v>
      </c>
      <c r="AE351" s="90" t="str">
        <f>IF(TMInput!AD351&lt;&gt;"", TMInput!AD351, IF(AND($C351=$C352, AE352&lt;&gt;""), AE352, IF(AND($C351=$C353, AE353&lt;&gt;""), AE353, IF(AND($C351=$C354, AE354&lt;&gt;""), AE354, IF(AND($C351=$C355, AE355&lt;&gt;""), AE355, "")))))</f>
        <v>Language of Unpublished Justification Description of MG-NonPublishedInformation under ND-SubcontractingDescriptionUnpublish</v>
      </c>
    </row>
    <row r="352">
      <c r="A352" s="85" t="b">
        <f t="shared" si="1"/>
        <v>0</v>
      </c>
      <c r="B352" s="90" t="str">
        <f>IF(AND(TMInput!A352="",$C352&lt;&gt;""),B351,TMInput!A352)</f>
        <v>ND-SubcontractingDescriptionUnpublish_v1.3-1.8.rml.ttl</v>
      </c>
      <c r="C352" s="90" t="str">
        <f>TMInput!B352</f>
        <v>tedm:MG-NonPublishedInformation-ND-SubcontractingDescriptionUnpublish</v>
      </c>
      <c r="D352" s="85" t="str">
        <f>IF(TMInput!C352&lt;&gt;"", TMInput!C352, IF(AND($C352=$C353, D353&lt;&gt;""), D353, IF(AND($C352=$C354, D354&lt;&gt;""), D354, IF(AND($C352=$C355, D355&lt;&gt;""), D355, IF(AND($C352=$C356, D356&lt;&gt;""), D356, "")))))</f>
        <v>MG-NonPublishedInformation</v>
      </c>
      <c r="E352" s="90" t="str">
        <f>IF(TMInput!D352&lt;&gt;"",TMInput!D352,IF(AND($C352=$C353, E353&lt;&gt;""),E353, IF(AND($C352=$C354, E354&lt;&gt;""), E354,"")))</f>
        <v>ND-SubcontractingDescriptionUnpublish</v>
      </c>
      <c r="F352" s="90" t="str">
        <f>IF(TMInput!E352&lt;&gt;"",TMInput!E352,IF(AND($C352=$C353, F353&lt;&gt;""),F353, IF(AND($C352=$C354, F354&lt;&gt;""), F354,"")))</f>
        <v>/*/ext:UBLExtensions/ext:UBLExtension/ext:ExtensionContent/efext:EformsExtension/efac:NoticeResult/efac:LotTender/efac:SubcontractingTerm[efbc:TermCode/@listName='applicability']/efac:FieldsPrivacy[efbc:FieldIdentifierCode/text()='sub-des']</v>
      </c>
      <c r="G352" s="85" t="str">
        <f>IF(TMInput!F352&lt;&gt;"",TMInput!F352,IF(AND($C352=$C353, G353&lt;&gt;""),G353, IF(AND($C352=$C354, G354&lt;&gt;""), G354,"")))</f>
        <v>efbc:FieldIdentifierCode/text()='sub-des'</v>
      </c>
      <c r="H352" s="87" t="str">
        <f>TMInput!G352</f>
        <v/>
      </c>
      <c r="I352" s="87" t="str">
        <f>TMInput!H352</f>
        <v>1.8</v>
      </c>
      <c r="J352" s="90" t="b">
        <f>IF(TMInput!$A352="",J351,TMInput!I352)</f>
        <v>1</v>
      </c>
      <c r="K352" s="85" t="str">
        <f>IF(TMInput!J352&lt;&gt;"",TMInput!J352,IF(AND($C352=$C353, K353&lt;&gt;""),K353, IF(AND($C352=$C354, K354&lt;&gt;""), K354,"")))</f>
        <v>MG-SubcontractingEstimate-foreseesSubcontracting-Tender</v>
      </c>
      <c r="L352" s="85" t="str">
        <f>IF(TMInput!K352&lt;&gt;"",TMInput!K352,IF(AND($C352=$C353, L353&lt;&gt;""),L353, IF(AND($C352=$C354, L354&lt;&gt;""), L354,"")))</f>
        <v>ND-SubcontractedActivity</v>
      </c>
      <c r="M352" s="90" t="str">
        <f>IF(TMInput!L352&lt;&gt;"",TMInput!L352,IF(AND($C352=$C353, M353&lt;&gt;""),M353, IF(AND($C352=$C354, M354&lt;&gt;""), M354,"")))</f>
        <v>ND-SubcontractingDescriptionUnpublish (concernsMaskedObject)</v>
      </c>
      <c r="N352" s="90" t="str">
        <f>IF(TMInput!M352&lt;&gt;"",TMInput!M352,IF(AND($C352=$C353, N353&lt;&gt;""),N353, IF(AND($C352=$C354, N354&lt;&gt;""), N354,"")))</f>
        <v>Connection from NonPublishedInformation to SubcontractingEstimate under MG-SubcontractingEstimate-foreseesSubcontracting-Tender_ND-SubcontractedActivity</v>
      </c>
      <c r="O352" s="90" t="str">
        <f>IF(TMInput!N352&lt;&gt;"",TMInput!N352,IF(AND($C352=$C353, O353&lt;&gt;""),O353, IF(AND($C352=$C354, O354&lt;&gt;""), O354,"")))</f>
        <v>tedm:MG-SubcontractingEstimate-foreseesSubcontracting-Tender_ND-SubcontractedActivity</v>
      </c>
      <c r="P352" s="85" t="str">
        <f>IF(TMInput!O352&lt;&gt;"",TMInput!O352,IF(AND($C352=$C353, P353&lt;&gt;""),P353, IF(AND($C352=$C354, P354&lt;&gt;""), P354,"")))</f>
        <v>efac:FieldsPrivacy</v>
      </c>
      <c r="Q352" s="90" t="str">
        <f>IF(TMInput!P352&lt;&gt;"",TMInput!P352,IF(AND($C352=$C353, Q353&lt;&gt;""),Q353, IF(AND($C352=$C354, Q354&lt;&gt;""), Q354,"")))</f>
        <v>..</v>
      </c>
      <c r="R352" s="90" t="str">
        <f>IF(TMInput!Q352&lt;&gt;"", TMInput!Q352, IF(AND(OR($C352&amp;$H352=$C353&amp;$H353, $C352&amp;$I352=$C353&amp;$I353), R353&lt;&gt;""), R353, IF(AND(OR($C352&amp;$H352=$C354&amp;$H354, $C352&amp;$I352=$C354&amp;$I354), R354&lt;&gt;""), R354, IF(AND(OR($C352&amp;$H352=$C355&amp;$H355, $C352&amp;$I352=$C355&amp;$I355), R355&lt;&gt;""), R355, IF(AND(OR($C352&amp;$H352=$C356&amp;$H356, $C352&amp;$I352=$C356&amp;$I356), R356&lt;&gt;""), R356, "")))))</f>
        <v>BT-195(BT-554)-Tender</v>
      </c>
      <c r="S352" s="90" t="str">
        <f>IF(TMInput!R352&lt;&gt;"", TMInput!R352, IF(AND(OR($C352&amp;$H352=$C353&amp;$H353, $C352&amp;$I352=$C353&amp;$I353), S353&lt;&gt;""), S353, IF(AND(OR($C352&amp;$H352=$C354&amp;$H354, $C352&amp;$I352=$C354&amp;$I354), S354&lt;&gt;""), S354, IF(AND(OR($C352&amp;$H352=$C355&amp;$H355, $C352&amp;$I352=$C355&amp;$I355), S355&lt;&gt;""), S355, IF(AND(OR($C352&amp;$H352=$C356&amp;$H356, $C352&amp;$I352=$C356&amp;$I356), S356&lt;&gt;""), S356, "")))))</f>
        <v>The field BT-195(BT-554)-Tender, Unpublished Identifier, specifies information to generate the URI of the masked property</v>
      </c>
      <c r="T352" s="90" t="str">
        <f>IF(TMInput!S352&lt;&gt;"", TMInput!S352, IF(AND(OR($C352&amp;$H352=$C353&amp;$H353, $C352&amp;$I352=$C353&amp;$I353), T353&lt;&gt;""), T353, IF(AND(OR($C352&amp;$H352=$C354&amp;$H354, $C352&amp;$I352=$C354&amp;$I354), T354&lt;&gt;""), T354, IF(AND(OR($C352&amp;$H352=$C355&amp;$H355, $C352&amp;$I352=$C355&amp;$I355), T355&lt;&gt;""), T355, IF(AND(OR($C352&amp;$H352=$C356&amp;$H356, $C352&amp;$I352=$C356&amp;$I356), T356&lt;&gt;""), T356, "")))))</f>
        <v>efbc:FieldIdentifierCode/text() = 'sub-des'</v>
      </c>
      <c r="U352" s="92" t="str">
        <f>IF(TMInput!T352&lt;&gt;"", TMInput!T352, IF(AND($C352=$C353, U353&lt;&gt;""), U353, IF(AND($C352=$C354, U354&lt;&gt;""), U354, IF(AND($C352=$C355, U355&lt;&gt;""), U355, IF(AND($C352=$C356, U356&lt;&gt;""), U356, "")))))</f>
        <v>http://purl.org/dc/terms/description</v>
      </c>
      <c r="V352" s="90" t="str">
        <f>IF(TMInput!U352&lt;&gt;"", TMInput!U352, IF(AND($C352=$C353, V353&lt;&gt;""), V353, IF(AND($C352=$C354, V354&lt;&gt;""), V354, IF(AND($C352=$C355, V355&lt;&gt;""), V355, IF(AND($C352=$C356, V356&lt;&gt;""), V356, "")))))</f>
        <v>BT-197(BT-554)-Tender</v>
      </c>
      <c r="W352" s="90" t="str">
        <f>IF(TMInput!V352&lt;&gt;"", TMInput!V352, IF(AND($C352=$C353, W353&lt;&gt;""), W353, IF(AND($C352=$C354, W354&lt;&gt;""), W354, IF(AND($C352=$C355, W355&lt;&gt;""), W355, IF(AND($C352=$C356, W356&lt;&gt;""), W356, "")))))</f>
        <v>In BT-197(BT-554)-Tender, Unpublished Justification Code, we link to the at-voc:non-publication-justification controlled list</v>
      </c>
      <c r="X352" s="90" t="str">
        <f>IF(TMInput!W352&lt;&gt;"", TMInput!W352, IF(AND($C352=$C353, X353&lt;&gt;""), X353, IF(AND($C352=$C354, X354&lt;&gt;""), X354, IF(AND($C352=$C355, X355&lt;&gt;""), X355, IF(AND($C352=$C356, X356&lt;&gt;""), X356, "")))))</f>
        <v>BT-198(BT-554)-Tender</v>
      </c>
      <c r="Y352" s="90" t="str">
        <f>IF(TMInput!X352&lt;&gt;"", TMInput!X352, IF(AND($C352=$C353, Y353&lt;&gt;""), Y353, IF(AND($C352=$C354, Y354&lt;&gt;""), Y354, IF(AND($C352=$C355, Y355&lt;&gt;""), Y355, IF(AND($C352=$C356, Y356&lt;&gt;""), Y356, "")))))</f>
        <v>Unpublished Accessibility Date (Unpublished Access Date below SDK 1.6)</v>
      </c>
      <c r="Z352" s="90" t="str">
        <f>IF(TMInput!Y352&lt;&gt;"", TMInput!Y352, IF(AND($C352=$C353, Z353&lt;&gt;""), Z353, IF(AND($C352=$C354, Z354&lt;&gt;""), Z354, IF(AND($C352=$C355, Z355&lt;&gt;""), Z355, IF(AND($C352=$C356, Z356&lt;&gt;""), Z356, "")))))</f>
        <v>tedm:MG-langString-hasConfidentialityJustification--NonPublishedInformation-ND-SubcontractingDescriptionUnpublish</v>
      </c>
      <c r="AA352" s="90" t="str">
        <f>IF(TMInput!Z352&lt;&gt;"", TMInput!Z352, IF(AND($C352=$C353, AA353&lt;&gt;""), AA353, IF(AND($C352=$C354, AA354&lt;&gt;""), AA354, IF(AND($C352=$C355, AA355&lt;&gt;""), AA355, IF(AND($C352=$C356, AA356&lt;&gt;""), AA356, "")))))</f>
        <v>/*/ext:UBLExtensions/ext:UBLExtension/ext:ExtensionContent/efext:EformsExtension/efac:NoticeResult/efac:LotTender/efac:SubcontractingTerm[efbc:TermCode/@listName='applicability']/efac:FieldsPrivacy[efbc:FieldIdentifierCode/text()='sub-des']/efbc:ReasonDescription</v>
      </c>
      <c r="AB352" s="90" t="str">
        <f>IF(TMInput!AA352&lt;&gt;"", TMInput!AA352, IF(AND($C352=$C353, AB353&lt;&gt;""), AB353, IF(AND($C352=$C354, AB354&lt;&gt;""), AB354, IF(AND($C352=$C355, AB355&lt;&gt;""), AB355, IF(AND($C352=$C356, AB356&lt;&gt;""), AB356, "")))))</f>
        <v>BT-196(BT-554)-Tender</v>
      </c>
      <c r="AC352" s="90" t="str">
        <f>IF(TMInput!AB352&lt;&gt;"", TMInput!AB352, IF(AND($C352=$C353, AC353&lt;&gt;""), AC353, IF(AND($C352=$C354, AC354&lt;&gt;""), AC354, IF(AND($C352=$C355, AC355&lt;&gt;""), AC355, IF(AND($C352=$C356, AC356&lt;&gt;""), AC356, "")))))</f>
        <v>Unpublished Justification Description of MG-NonPublishedInformation under ND-SubcontractingDescriptionUnpublish</v>
      </c>
      <c r="AD352" s="90" t="str">
        <f>IF(TMInput!AC352&lt;&gt;"", TMInput!AC352, IF(AND($C352=$C353, AD353&lt;&gt;""), AD353, IF(AND($C352=$C354, AD354&lt;&gt;""), AD354, IF(AND($C352=$C355, AD355&lt;&gt;""), AD355, IF(AND($C352=$C356, AD356&lt;&gt;""), AD356, "")))))</f>
        <v>BT-196(BT-554)-Tender-Language</v>
      </c>
      <c r="AE352" s="90" t="str">
        <f>IF(TMInput!AD352&lt;&gt;"", TMInput!AD352, IF(AND($C352=$C353, AE353&lt;&gt;""), AE353, IF(AND($C352=$C354, AE354&lt;&gt;""), AE354, IF(AND($C352=$C355, AE355&lt;&gt;""), AE355, IF(AND($C352=$C356, AE356&lt;&gt;""), AE356, "")))))</f>
        <v>Language of Unpublished Justification Description of MG-NonPublishedInformation under ND-SubcontractingDescriptionUnpublish</v>
      </c>
    </row>
    <row r="353">
      <c r="A353" s="85" t="b">
        <f t="shared" si="1"/>
        <v>1</v>
      </c>
      <c r="B353" s="90" t="str">
        <f>IF(AND(TMInput!A353="",$C353&lt;&gt;""),B352,TMInput!A353)</f>
        <v>ND-SubcontractingDescriptionUnpublish_v1.9+.rml.ttl</v>
      </c>
      <c r="C353" s="90" t="str">
        <f>TMInput!B353</f>
        <v>tedm:MG-NonPublishedInformation-ND-SubcontractingDescriptionUnpublish</v>
      </c>
      <c r="D353" s="85" t="str">
        <f>IF(TMInput!C353&lt;&gt;"", TMInput!C353, IF(AND($C353=$C354, D354&lt;&gt;""), D354, IF(AND($C353=$C355, D355&lt;&gt;""), D355, IF(AND($C353=$C356, D356&lt;&gt;""), D356, IF(AND($C353=$C357, D357&lt;&gt;""), D357, "")))))</f>
        <v>MG-NonPublishedInformation</v>
      </c>
      <c r="E353" s="90" t="str">
        <f>IF(TMInput!D353&lt;&gt;"",TMInput!D353,IF(AND($C353=$C354, E354&lt;&gt;""),E354, IF(AND($C353=$C355, E355&lt;&gt;""), E355,"")))</f>
        <v>ND-SubcontractingDescriptionUnpublish</v>
      </c>
      <c r="F353" s="90" t="str">
        <f>IF(TMInput!E353&lt;&gt;"",TMInput!E353,IF(AND($C353=$C354, F354&lt;&gt;""),F354, IF(AND($C353=$C355, F355&lt;&gt;""), F355,"")))</f>
        <v>/*/ext:UBLExtensions/ext:UBLExtension/ext:ExtensionContent/efext:EformsExtension/efac:NoticeResult/efac:LotTender/efac:SubcontractingTerm[efbc:TermCode/@listName='applicability']/efac:FieldsPrivacy[efbc:FieldIdentifierCode/text()='sub-des']</v>
      </c>
      <c r="G353" s="85" t="str">
        <f>IF(TMInput!F353&lt;&gt;"",TMInput!F353,IF(AND($C353=$C354, G354&lt;&gt;""),G354, IF(AND($C353=$C355, G355&lt;&gt;""), G355,"")))</f>
        <v>efbc:FieldIdentifierCode/text()='sub-des'</v>
      </c>
      <c r="H353" s="87" t="str">
        <f>TMInput!G353</f>
        <v>1.9</v>
      </c>
      <c r="I353" s="87" t="str">
        <f>TMInput!H353</f>
        <v/>
      </c>
      <c r="J353" s="90" t="b">
        <f>IF(TMInput!$A353="",J352,TMInput!I353)</f>
        <v>1</v>
      </c>
      <c r="K353" s="85" t="str">
        <f>IF(TMInput!J353&lt;&gt;"",TMInput!J353,IF(AND($C353=$C354, K354&lt;&gt;""),K354, IF(AND($C353=$C355, K355&lt;&gt;""), K355,"")))</f>
        <v>MG-SubcontractingEstimate-foreseesSubcontracting-Tender</v>
      </c>
      <c r="L353" s="85" t="str">
        <f>IF(TMInput!K353&lt;&gt;"",TMInput!K353,IF(AND($C353=$C354, L354&lt;&gt;""),L354, IF(AND($C353=$C355, L355&lt;&gt;""), L355,"")))</f>
        <v>ND-SubcontractedContract</v>
      </c>
      <c r="M353" s="90" t="str">
        <f>IF(TMInput!L353&lt;&gt;"",TMInput!L353,IF(AND($C353=$C354, M354&lt;&gt;""),M354, IF(AND($C353=$C355, M355&lt;&gt;""), M355,"")))</f>
        <v>ND-SubcontractingDescriptionUnpublish (concernsMaskedObject)</v>
      </c>
      <c r="N353" s="90" t="str">
        <f>IF(TMInput!M353&lt;&gt;"",TMInput!M353,IF(AND($C353=$C354, N354&lt;&gt;""),N354, IF(AND($C353=$C355, N355&lt;&gt;""), N355,"")))</f>
        <v>Connection from NonPublishedInformation to SubcontractingEstimate under MG-SubcontractingEstimate-foreseesSubcontracting-Tender_ND-SubcontractedContract</v>
      </c>
      <c r="O353" s="90" t="str">
        <f>IF(TMInput!N353&lt;&gt;"",TMInput!N353,IF(AND($C353=$C354, O354&lt;&gt;""),O354, IF(AND($C353=$C355, O355&lt;&gt;""), O355,"")))</f>
        <v>tedm:MG-SubcontractingEstimate-foreseesSubcontracting-Tender_ND-SubcontractedContract</v>
      </c>
      <c r="P353" s="85" t="str">
        <f>IF(TMInput!O353&lt;&gt;"",TMInput!O353,IF(AND($C353=$C354, P354&lt;&gt;""),P354, IF(AND($C353=$C355, P355&lt;&gt;""), P355,"")))</f>
        <v>efac:FieldsPrivacy</v>
      </c>
      <c r="Q353" s="90" t="str">
        <f>IF(TMInput!P353&lt;&gt;"",TMInput!P353,IF(AND($C353=$C354, Q354&lt;&gt;""),Q354, IF(AND($C353=$C355, Q355&lt;&gt;""), Q355,"")))</f>
        <v>..</v>
      </c>
      <c r="R353" s="90" t="str">
        <f>IF(TMInput!Q353&lt;&gt;"", TMInput!Q353, IF(AND(OR($C353&amp;$H353=$C354&amp;$H354, $C353&amp;$I353=$C354&amp;$I354), R354&lt;&gt;""), R354, IF(AND(OR($C353&amp;$H353=$C355&amp;$H355, $C353&amp;$I353=$C355&amp;$I355), R355&lt;&gt;""), R355, IF(AND(OR($C353&amp;$H353=$C356&amp;$H356, $C353&amp;$I353=$C356&amp;$I356), R356&lt;&gt;""), R356, IF(AND(OR($C353&amp;$H353=$C357&amp;$H357, $C353&amp;$I353=$C357&amp;$I357), R357&lt;&gt;""), R357, "")))))</f>
        <v>BT-195(BT-554)-Tender</v>
      </c>
      <c r="S353" s="90" t="str">
        <f>IF(TMInput!R353&lt;&gt;"", TMInput!R353, IF(AND(OR($C353&amp;$H353=$C354&amp;$H354, $C353&amp;$I353=$C354&amp;$I354), S354&lt;&gt;""), S354, IF(AND(OR($C353&amp;$H353=$C355&amp;$H355, $C353&amp;$I353=$C355&amp;$I355), S355&lt;&gt;""), S355, IF(AND(OR($C353&amp;$H353=$C356&amp;$H356, $C353&amp;$I353=$C356&amp;$I356), S356&lt;&gt;""), S356, IF(AND(OR($C353&amp;$H353=$C357&amp;$H357, $C353&amp;$I353=$C357&amp;$I357), S357&lt;&gt;""), S357, "")))))</f>
        <v>The field BT-195(BT-554)-Tender, Unpublished Identifier, specifies information to generate the URI of the masked property</v>
      </c>
      <c r="T353" s="90" t="str">
        <f>IF(TMInput!S353&lt;&gt;"", TMInput!S353, IF(AND(OR($C353&amp;$H353=$C354&amp;$H354, $C353&amp;$I353=$C354&amp;$I354), T354&lt;&gt;""), T354, IF(AND(OR($C353&amp;$H353=$C355&amp;$H355, $C353&amp;$I353=$C355&amp;$I355), T355&lt;&gt;""), T355, IF(AND(OR($C353&amp;$H353=$C356&amp;$H356, $C353&amp;$I353=$C356&amp;$I356), T356&lt;&gt;""), T356, IF(AND(OR($C353&amp;$H353=$C357&amp;$H357, $C353&amp;$I353=$C357&amp;$I357), T357&lt;&gt;""), T357, "")))))</f>
        <v>efbc:FieldIdentifierCode/text() = 'sub-des'</v>
      </c>
      <c r="U353" s="92" t="str">
        <f>IF(TMInput!T353&lt;&gt;"", TMInput!T353, IF(AND($C353=$C354, U354&lt;&gt;""), U354, IF(AND($C353=$C355, U355&lt;&gt;""), U355, IF(AND($C353=$C356, U356&lt;&gt;""), U356, IF(AND($C353=$C357, U357&lt;&gt;""), U357, "")))))</f>
        <v>http://purl.org/dc/terms/description</v>
      </c>
      <c r="V353" s="90" t="str">
        <f>IF(TMInput!U353&lt;&gt;"", TMInput!U353, IF(AND($C353=$C354, V354&lt;&gt;""), V354, IF(AND($C353=$C355, V355&lt;&gt;""), V355, IF(AND($C353=$C356, V356&lt;&gt;""), V356, IF(AND($C353=$C357, V357&lt;&gt;""), V357, "")))))</f>
        <v>BT-197(BT-554)-Tender</v>
      </c>
      <c r="W353" s="90" t="str">
        <f>IF(TMInput!V353&lt;&gt;"", TMInput!V353, IF(AND($C353=$C354, W354&lt;&gt;""), W354, IF(AND($C353=$C355, W355&lt;&gt;""), W355, IF(AND($C353=$C356, W356&lt;&gt;""), W356, IF(AND($C353=$C357, W357&lt;&gt;""), W357, "")))))</f>
        <v>In BT-197(BT-554)-Tender, Unpublished Justification Code, we link to the at-voc:non-publication-justification controlled list</v>
      </c>
      <c r="X353" s="90" t="str">
        <f>IF(TMInput!W353&lt;&gt;"", TMInput!W353, IF(AND($C353=$C354, X354&lt;&gt;""), X354, IF(AND($C353=$C355, X355&lt;&gt;""), X355, IF(AND($C353=$C356, X356&lt;&gt;""), X356, IF(AND($C353=$C357, X357&lt;&gt;""), X357, "")))))</f>
        <v>BT-198(BT-554)-Tender</v>
      </c>
      <c r="Y353" s="90" t="str">
        <f>IF(TMInput!X353&lt;&gt;"", TMInput!X353, IF(AND($C353=$C354, Y354&lt;&gt;""), Y354, IF(AND($C353=$C355, Y355&lt;&gt;""), Y355, IF(AND($C353=$C356, Y356&lt;&gt;""), Y356, IF(AND($C353=$C357, Y357&lt;&gt;""), Y357, "")))))</f>
        <v>Unpublished Accessibility Date (Unpublished Access Date below SDK 1.6)</v>
      </c>
      <c r="Z353" s="90" t="str">
        <f>IF(TMInput!Y353&lt;&gt;"", TMInput!Y353, IF(AND($C353=$C354, Z354&lt;&gt;""), Z354, IF(AND($C353=$C355, Z355&lt;&gt;""), Z355, IF(AND($C353=$C356, Z356&lt;&gt;""), Z356, IF(AND($C353=$C357, Z357&lt;&gt;""), Z357, "")))))</f>
        <v>tedm:MG-langString-hasConfidentialityJustification--NonPublishedInformation-ND-SubcontractingDescriptionUnpublish</v>
      </c>
      <c r="AA353" s="90" t="str">
        <f>IF(TMInput!Z353&lt;&gt;"", TMInput!Z353, IF(AND($C353=$C354, AA354&lt;&gt;""), AA354, IF(AND($C353=$C355, AA355&lt;&gt;""), AA355, IF(AND($C353=$C356, AA356&lt;&gt;""), AA356, IF(AND($C353=$C357, AA357&lt;&gt;""), AA357, "")))))</f>
        <v>/*/ext:UBLExtensions/ext:UBLExtension/ext:ExtensionContent/efext:EformsExtension/efac:NoticeResult/efac:LotTender/efac:SubcontractingTerm[efbc:TermCode/@listName='applicability']/efac:FieldsPrivacy[efbc:FieldIdentifierCode/text()='sub-des']/efbc:ReasonDescription</v>
      </c>
      <c r="AB353" s="90" t="str">
        <f>IF(TMInput!AA353&lt;&gt;"", TMInput!AA353, IF(AND($C353=$C354, AB354&lt;&gt;""), AB354, IF(AND($C353=$C355, AB355&lt;&gt;""), AB355, IF(AND($C353=$C356, AB356&lt;&gt;""), AB356, IF(AND($C353=$C357, AB357&lt;&gt;""), AB357, "")))))</f>
        <v>BT-196(BT-554)-Tender</v>
      </c>
      <c r="AC353" s="90" t="str">
        <f>IF(TMInput!AB353&lt;&gt;"", TMInput!AB353, IF(AND($C353=$C354, AC354&lt;&gt;""), AC354, IF(AND($C353=$C355, AC355&lt;&gt;""), AC355, IF(AND($C353=$C356, AC356&lt;&gt;""), AC356, IF(AND($C353=$C357, AC357&lt;&gt;""), AC357, "")))))</f>
        <v>Unpublished Justification Description of MG-NonPublishedInformation under ND-SubcontractingDescriptionUnpublish</v>
      </c>
      <c r="AD353" s="90" t="str">
        <f>IF(TMInput!AC353&lt;&gt;"", TMInput!AC353, IF(AND($C353=$C354, AD354&lt;&gt;""), AD354, IF(AND($C353=$C355, AD355&lt;&gt;""), AD355, IF(AND($C353=$C356, AD356&lt;&gt;""), AD356, IF(AND($C353=$C357, AD357&lt;&gt;""), AD357, "")))))</f>
        <v>BT-196(BT-554)-Tender-Language</v>
      </c>
      <c r="AE353" s="90" t="str">
        <f>IF(TMInput!AD353&lt;&gt;"", TMInput!AD353, IF(AND($C353=$C354, AE354&lt;&gt;""), AE354, IF(AND($C353=$C355, AE355&lt;&gt;""), AE355, IF(AND($C353=$C356, AE356&lt;&gt;""), AE356, IF(AND($C353=$C357, AE357&lt;&gt;""), AE357, "")))))</f>
        <v>Language of Unpublished Justification Description of MG-NonPublishedInformation under ND-SubcontractingDescriptionUnpublish</v>
      </c>
    </row>
    <row r="354">
      <c r="A354" s="85" t="b">
        <f t="shared" si="1"/>
        <v>0</v>
      </c>
      <c r="B354" s="90" t="str">
        <f>IF(AND(TMInput!A354="",$C354&lt;&gt;""),B353,TMInput!A354)</f>
        <v>ND-SubcontractingDescriptionUnpublish_v1.9+.rml.ttl</v>
      </c>
      <c r="C354" s="90" t="str">
        <f>TMInput!B354</f>
        <v>tedm:MG-NonPublishedInformation-ND-SubcontractingDescriptionUnpublish</v>
      </c>
      <c r="D354" s="85" t="str">
        <f>IF(TMInput!C354&lt;&gt;"", TMInput!C354, IF(AND($C354=$C355, D355&lt;&gt;""), D355, IF(AND($C354=$C356, D356&lt;&gt;""), D356, IF(AND($C354=$C357, D357&lt;&gt;""), D357, IF(AND($C354=$C358, D358&lt;&gt;""), D358, "")))))</f>
        <v>MG-NonPublishedInformation</v>
      </c>
      <c r="E354" s="90" t="str">
        <f>IF(TMInput!D354&lt;&gt;"",TMInput!D354,IF(AND($C354=$C355, E355&lt;&gt;""),E355, IF(AND($C354=$C356, E356&lt;&gt;""), E356,"")))</f>
        <v/>
      </c>
      <c r="F354" s="90" t="str">
        <f>IF(TMInput!E354&lt;&gt;"",TMInput!E354,IF(AND($C354=$C355, F355&lt;&gt;""),F355, IF(AND($C354=$C356, F356&lt;&gt;""), F356,"")))</f>
        <v/>
      </c>
      <c r="G354" s="85" t="str">
        <f>IF(TMInput!F354&lt;&gt;"",TMInput!F354,IF(AND($C354=$C355, G355&lt;&gt;""),G355, IF(AND($C354=$C356, G356&lt;&gt;""), G356,"")))</f>
        <v/>
      </c>
      <c r="H354" s="87" t="str">
        <f>TMInput!G354</f>
        <v>1.9</v>
      </c>
      <c r="I354" s="87" t="str">
        <f>TMInput!H354</f>
        <v/>
      </c>
      <c r="J354" s="90" t="b">
        <f>IF(TMInput!$A354="",J353,TMInput!I354)</f>
        <v>1</v>
      </c>
      <c r="K354" s="85" t="str">
        <f>IF(TMInput!J354&lt;&gt;"",TMInput!J354,IF(AND($C354=$C355, K355&lt;&gt;""),K355, IF(AND($C354=$C356, K356&lt;&gt;""), K356,"")))</f>
        <v>MG-SubcontractingEstimate-foreseesSubcontracting-Tender</v>
      </c>
      <c r="L354" s="85" t="str">
        <f>IF(TMInput!K354&lt;&gt;"",TMInput!K354,IF(AND($C354=$C355, L355&lt;&gt;""),L355, IF(AND($C354=$C356, L356&lt;&gt;""), L356,"")))</f>
        <v>ND-SubcontractedContract</v>
      </c>
      <c r="M354" s="90" t="str">
        <f>IF(TMInput!L354&lt;&gt;"",TMInput!L354,IF(AND($C354=$C355, M355&lt;&gt;""),M355, IF(AND($C354=$C356, M356&lt;&gt;""), M356,"")))</f>
        <v>ND-SubcontractingDescriptionUnpublish (concernsMaskedObject)</v>
      </c>
      <c r="N354" s="90" t="str">
        <f>IF(TMInput!M354&lt;&gt;"",TMInput!M354,IF(AND($C354=$C355, N355&lt;&gt;""),N355, IF(AND($C354=$C356, N356&lt;&gt;""), N356,"")))</f>
        <v>Connection from NonPublishedInformation to SubcontractingEstimate under MG-SubcontractingEstimate-foreseesSubcontracting-Tender_ND-SubcontractedContract</v>
      </c>
      <c r="O354" s="90" t="str">
        <f>IF(TMInput!N354&lt;&gt;"",TMInput!N354,IF(AND($C354=$C355, O355&lt;&gt;""),O355, IF(AND($C354=$C356, O356&lt;&gt;""), O356,"")))</f>
        <v>tedm:MG-SubcontractingEstimate-foreseesSubcontracting-Tender_ND-SubcontractedContract</v>
      </c>
      <c r="P354" s="85" t="str">
        <f>IF(TMInput!O354&lt;&gt;"",TMInput!O354,IF(AND($C354=$C355, P355&lt;&gt;""),P355, IF(AND($C354=$C356, P356&lt;&gt;""), P356,"")))</f>
        <v>efac:FieldsPrivacy</v>
      </c>
      <c r="Q354" s="90" t="str">
        <f>IF(TMInput!P354&lt;&gt;"",TMInput!P354,IF(AND($C354=$C355, Q355&lt;&gt;""),Q355, IF(AND($C354=$C356, Q356&lt;&gt;""), Q356,"")))</f>
        <v>..</v>
      </c>
      <c r="R354" s="90" t="str">
        <f>IF(TMInput!Q354&lt;&gt;"", TMInput!Q354, IF(AND(OR($C354&amp;$H354=$C355&amp;$H355, $C354&amp;$I354=$C355&amp;$I355), R355&lt;&gt;""), R355, IF(AND(OR($C354&amp;$H354=$C356&amp;$H356, $C354&amp;$I354=$C356&amp;$I356), R356&lt;&gt;""), R356, IF(AND(OR($C354&amp;$H354=$C357&amp;$H357, $C354&amp;$I354=$C357&amp;$I357), R357&lt;&gt;""), R357, IF(AND(OR($C354&amp;$H354=$C358&amp;$H358, $C354&amp;$I354=$C358&amp;$I358), R358&lt;&gt;""), R358, "")))))</f>
        <v>BT-195(BT-554)-Tender</v>
      </c>
      <c r="S354" s="90" t="str">
        <f>IF(TMInput!R354&lt;&gt;"", TMInput!R354, IF(AND(OR($C354&amp;$H354=$C355&amp;$H355, $C354&amp;$I354=$C355&amp;$I355), S355&lt;&gt;""), S355, IF(AND(OR($C354&amp;$H354=$C356&amp;$H356, $C354&amp;$I354=$C356&amp;$I356), S356&lt;&gt;""), S356, IF(AND(OR($C354&amp;$H354=$C357&amp;$H357, $C354&amp;$I354=$C357&amp;$I357), S357&lt;&gt;""), S357, IF(AND(OR($C354&amp;$H354=$C358&amp;$H358, $C354&amp;$I354=$C358&amp;$I358), S358&lt;&gt;""), S358, "")))))</f>
        <v>The field BT-195(BT-554)-Tender, Unpublished Identifier, specifies information to generate the URI of the masked property</v>
      </c>
      <c r="T354" s="90" t="str">
        <f>IF(TMInput!S354&lt;&gt;"", TMInput!S354, IF(AND(OR($C354&amp;$H354=$C355&amp;$H355, $C354&amp;$I354=$C355&amp;$I355), T355&lt;&gt;""), T355, IF(AND(OR($C354&amp;$H354=$C356&amp;$H356, $C354&amp;$I354=$C356&amp;$I356), T356&lt;&gt;""), T356, IF(AND(OR($C354&amp;$H354=$C357&amp;$H357, $C354&amp;$I354=$C357&amp;$I357), T357&lt;&gt;""), T357, IF(AND(OR($C354&amp;$H354=$C358&amp;$H358, $C354&amp;$I354=$C358&amp;$I358), T358&lt;&gt;""), T358, "")))))</f>
        <v>efbc:FieldIdentifierCode/text() = 'sub-des'</v>
      </c>
      <c r="U354" s="92" t="str">
        <f>IF(TMInput!T354&lt;&gt;"", TMInput!T354, IF(AND($C354=$C355, U355&lt;&gt;""), U355, IF(AND($C354=$C356, U356&lt;&gt;""), U356, IF(AND($C354=$C357, U357&lt;&gt;""), U357, IF(AND($C354=$C358, U358&lt;&gt;""), U358, "")))))</f>
        <v>http://purl.org/dc/terms/description</v>
      </c>
      <c r="V354" s="90" t="str">
        <f>IF(TMInput!U354&lt;&gt;"", TMInput!U354, IF(AND($C354=$C355, V355&lt;&gt;""), V355, IF(AND($C354=$C356, V356&lt;&gt;""), V356, IF(AND($C354=$C357, V357&lt;&gt;""), V357, IF(AND($C354=$C358, V358&lt;&gt;""), V358, "")))))</f>
        <v>BT-197(BT-554)-Tender</v>
      </c>
      <c r="W354" s="90" t="str">
        <f>IF(TMInput!V354&lt;&gt;"", TMInput!V354, IF(AND($C354=$C355, W355&lt;&gt;""), W355, IF(AND($C354=$C356, W356&lt;&gt;""), W356, IF(AND($C354=$C357, W357&lt;&gt;""), W357, IF(AND($C354=$C358, W358&lt;&gt;""), W358, "")))))</f>
        <v>In BT-197(BT-554)-Tender, Unpublished Justification Code, we link to the at-voc:non-publication-justification controlled list</v>
      </c>
      <c r="X354" s="90" t="str">
        <f>IF(TMInput!W354&lt;&gt;"", TMInput!W354, IF(AND($C354=$C355, X355&lt;&gt;""), X355, IF(AND($C354=$C356, X356&lt;&gt;""), X356, IF(AND($C354=$C357, X357&lt;&gt;""), X357, IF(AND($C354=$C358, X358&lt;&gt;""), X358, "")))))</f>
        <v>BT-198(BT-554)-Tender</v>
      </c>
      <c r="Y354" s="90" t="str">
        <f>IF(TMInput!X354&lt;&gt;"", TMInput!X354, IF(AND($C354=$C355, Y355&lt;&gt;""), Y355, IF(AND($C354=$C356, Y356&lt;&gt;""), Y356, IF(AND($C354=$C357, Y357&lt;&gt;""), Y357, IF(AND($C354=$C358, Y358&lt;&gt;""), Y358, "")))))</f>
        <v>Unpublished Accessibility Date (Unpublished Access Date below SDK 1.6)</v>
      </c>
      <c r="Z354" s="90" t="str">
        <f>IF(TMInput!Y354&lt;&gt;"", TMInput!Y354, IF(AND($C354=$C355, Z355&lt;&gt;""), Z355, IF(AND($C354=$C356, Z356&lt;&gt;""), Z356, IF(AND($C354=$C357, Z357&lt;&gt;""), Z357, IF(AND($C354=$C358, Z358&lt;&gt;""), Z358, "")))))</f>
        <v>tedm:MG-langString-hasConfidentialityJustification--NonPublishedInformation-ND-SubcontractingDescriptionUnpublish</v>
      </c>
      <c r="AA354" s="90" t="str">
        <f>IF(TMInput!Z354&lt;&gt;"", TMInput!Z354, IF(AND($C354=$C355, AA355&lt;&gt;""), AA355, IF(AND($C354=$C356, AA356&lt;&gt;""), AA356, IF(AND($C354=$C357, AA357&lt;&gt;""), AA357, IF(AND($C354=$C358, AA358&lt;&gt;""), AA358, "")))))</f>
        <v/>
      </c>
      <c r="AB354" s="90" t="str">
        <f>IF(TMInput!AA354&lt;&gt;"", TMInput!AA354, IF(AND($C354=$C355, AB355&lt;&gt;""), AB355, IF(AND($C354=$C356, AB356&lt;&gt;""), AB356, IF(AND($C354=$C357, AB357&lt;&gt;""), AB357, IF(AND($C354=$C358, AB358&lt;&gt;""), AB358, "")))))</f>
        <v>BT-196(BT-554)-Tender</v>
      </c>
      <c r="AC354" s="90" t="str">
        <f>IF(TMInput!AB354&lt;&gt;"", TMInput!AB354, IF(AND($C354=$C355, AC355&lt;&gt;""), AC355, IF(AND($C354=$C356, AC356&lt;&gt;""), AC356, IF(AND($C354=$C357, AC357&lt;&gt;""), AC357, IF(AND($C354=$C358, AC358&lt;&gt;""), AC358, "")))))</f>
        <v>Unpublished Justification Description of MG-NonPublishedInformation under ND-SubcontractingDescriptionUnpublish</v>
      </c>
      <c r="AD354" s="90" t="str">
        <f>IF(TMInput!AC354&lt;&gt;"", TMInput!AC354, IF(AND($C354=$C355, AD355&lt;&gt;""), AD355, IF(AND($C354=$C356, AD356&lt;&gt;""), AD356, IF(AND($C354=$C357, AD357&lt;&gt;""), AD357, IF(AND($C354=$C358, AD358&lt;&gt;""), AD358, "")))))</f>
        <v>BT-196(BT-554)-Tender-Language</v>
      </c>
      <c r="AE354" s="90" t="str">
        <f>IF(TMInput!AD354&lt;&gt;"", TMInput!AD354, IF(AND($C354=$C355, AE355&lt;&gt;""), AE355, IF(AND($C354=$C356, AE356&lt;&gt;""), AE356, IF(AND($C354=$C357, AE357&lt;&gt;""), AE357, IF(AND($C354=$C358, AE358&lt;&gt;""), AE358, "")))))</f>
        <v>Language of Unpublished Justification Description of MG-NonPublishedInformation under ND-SubcontractingDescriptionUnpublish</v>
      </c>
    </row>
    <row r="355">
      <c r="A355" s="85" t="b">
        <f t="shared" si="1"/>
        <v>0</v>
      </c>
      <c r="B355" s="90" t="str">
        <f>IF(AND(TMInput!A355="",$C355&lt;&gt;""),B354,TMInput!A355)</f>
        <v>ND-SubcontractingDescriptionUnpublish_v1.9+.rml.ttl</v>
      </c>
      <c r="C355" s="90" t="str">
        <f>TMInput!B355</f>
        <v>tedm:MG-NonPublishedInformation-ND-SubcontractingDescriptionUnpublish</v>
      </c>
      <c r="D355" s="85" t="str">
        <f>IF(TMInput!C355&lt;&gt;"", TMInput!C355, IF(AND($C355=$C356, D356&lt;&gt;""), D356, IF(AND($C355=$C357, D357&lt;&gt;""), D357, IF(AND($C355=$C358, D358&lt;&gt;""), D358, IF(AND($C355=$C359, D359&lt;&gt;""), D359, "")))))</f>
        <v>MG-NonPublishedInformation</v>
      </c>
      <c r="E355" s="90" t="str">
        <f>IF(TMInput!D355&lt;&gt;"",TMInput!D355,IF(AND($C355=$C356, E356&lt;&gt;""),E356, IF(AND($C355=$C357, E357&lt;&gt;""), E357,"")))</f>
        <v/>
      </c>
      <c r="F355" s="90" t="str">
        <f>IF(TMInput!E355&lt;&gt;"",TMInput!E355,IF(AND($C355=$C356, F356&lt;&gt;""),F356, IF(AND($C355=$C357, F357&lt;&gt;""), F357,"")))</f>
        <v/>
      </c>
      <c r="G355" s="85" t="str">
        <f>IF(TMInput!F355&lt;&gt;"",TMInput!F355,IF(AND($C355=$C356, G356&lt;&gt;""),G356, IF(AND($C355=$C357, G357&lt;&gt;""), G357,"")))</f>
        <v/>
      </c>
      <c r="H355" s="87" t="str">
        <f>TMInput!G355</f>
        <v>1.9</v>
      </c>
      <c r="I355" s="87" t="str">
        <f>TMInput!H355</f>
        <v/>
      </c>
      <c r="J355" s="90" t="b">
        <f>IF(TMInput!$A355="",J354,TMInput!I355)</f>
        <v>1</v>
      </c>
      <c r="K355" s="85" t="str">
        <f>IF(TMInput!J355&lt;&gt;"",TMInput!J355,IF(AND($C355=$C356, K356&lt;&gt;""),K356, IF(AND($C355=$C357, K357&lt;&gt;""), K357,"")))</f>
        <v>MG-SubcontractingEstimate-foreseesSubcontracting-Tender</v>
      </c>
      <c r="L355" s="85" t="str">
        <f>IF(TMInput!K355&lt;&gt;"",TMInput!K355,IF(AND($C355=$C356, L356&lt;&gt;""),L356, IF(AND($C355=$C357, L357&lt;&gt;""), L357,"")))</f>
        <v>ND-SubcontractedContract</v>
      </c>
      <c r="M355" s="90" t="str">
        <f>IF(TMInput!L355&lt;&gt;"",TMInput!L355,IF(AND($C355=$C356, M356&lt;&gt;""),M356, IF(AND($C355=$C357, M357&lt;&gt;""), M357,"")))</f>
        <v>ND-SubcontractingDescriptionUnpublish (concernsMaskedObject)</v>
      </c>
      <c r="N355" s="90" t="str">
        <f>IF(TMInput!M355&lt;&gt;"",TMInput!M355,IF(AND($C355=$C356, N356&lt;&gt;""),N356, IF(AND($C355=$C357, N357&lt;&gt;""), N357,"")))</f>
        <v>Connection from NonPublishedInformation to SubcontractingEstimate under MG-SubcontractingEstimate-foreseesSubcontracting-Tender_ND-SubcontractedContract</v>
      </c>
      <c r="O355" s="90" t="str">
        <f>IF(TMInput!N355&lt;&gt;"",TMInput!N355,IF(AND($C355=$C356, O356&lt;&gt;""),O356, IF(AND($C355=$C357, O357&lt;&gt;""), O357,"")))</f>
        <v>tedm:MG-SubcontractingEstimate-foreseesSubcontracting-Tender_ND-SubcontractedContract</v>
      </c>
      <c r="P355" s="85" t="str">
        <f>IF(TMInput!O355&lt;&gt;"",TMInput!O355,IF(AND($C355=$C356, P356&lt;&gt;""),P356, IF(AND($C355=$C357, P357&lt;&gt;""), P357,"")))</f>
        <v>efac:FieldsPrivacy</v>
      </c>
      <c r="Q355" s="90" t="str">
        <f>IF(TMInput!P355&lt;&gt;"",TMInput!P355,IF(AND($C355=$C356, Q356&lt;&gt;""),Q356, IF(AND($C355=$C357, Q357&lt;&gt;""), Q357,"")))</f>
        <v>..</v>
      </c>
      <c r="R355" s="90" t="str">
        <f>IF(TMInput!Q355&lt;&gt;"", TMInput!Q355, IF(AND(OR($C355&amp;$H355=$C356&amp;$H356, $C355&amp;$I355=$C356&amp;$I356), R356&lt;&gt;""), R356, IF(AND(OR($C355&amp;$H355=$C357&amp;$H357, $C355&amp;$I355=$C357&amp;$I357), R357&lt;&gt;""), R357, IF(AND(OR($C355&amp;$H355=$C358&amp;$H358, $C355&amp;$I355=$C358&amp;$I358), R358&lt;&gt;""), R358, IF(AND(OR($C355&amp;$H355=$C359&amp;$H359, $C355&amp;$I355=$C359&amp;$I359), R359&lt;&gt;""), R359, "")))))</f>
        <v>BT-195(BT-554)-Tender</v>
      </c>
      <c r="S355" s="90" t="str">
        <f>IF(TMInput!R355&lt;&gt;"", TMInput!R355, IF(AND(OR($C355&amp;$H355=$C356&amp;$H356, $C355&amp;$I355=$C356&amp;$I356), S356&lt;&gt;""), S356, IF(AND(OR($C355&amp;$H355=$C357&amp;$H357, $C355&amp;$I355=$C357&amp;$I357), S357&lt;&gt;""), S357, IF(AND(OR($C355&amp;$H355=$C358&amp;$H358, $C355&amp;$I355=$C358&amp;$I358), S358&lt;&gt;""), S358, IF(AND(OR($C355&amp;$H355=$C359&amp;$H359, $C355&amp;$I355=$C359&amp;$I359), S359&lt;&gt;""), S359, "")))))</f>
        <v>The field BT-195(BT-554)-Tender, Unpublished Identifier, specifies information to generate the URI of the masked property</v>
      </c>
      <c r="T355" s="90" t="str">
        <f>IF(TMInput!S355&lt;&gt;"", TMInput!S355, IF(AND(OR($C355&amp;$H355=$C356&amp;$H356, $C355&amp;$I355=$C356&amp;$I356), T356&lt;&gt;""), T356, IF(AND(OR($C355&amp;$H355=$C357&amp;$H357, $C355&amp;$I355=$C357&amp;$I357), T357&lt;&gt;""), T357, IF(AND(OR($C355&amp;$H355=$C358&amp;$H358, $C355&amp;$I355=$C358&amp;$I358), T358&lt;&gt;""), T358, IF(AND(OR($C355&amp;$H355=$C359&amp;$H359, $C355&amp;$I355=$C359&amp;$I359), T359&lt;&gt;""), T359, "")))))</f>
        <v>efbc:FieldIdentifierCode/text() = 'sub-des'</v>
      </c>
      <c r="U355" s="92" t="str">
        <f>IF(TMInput!T355&lt;&gt;"", TMInput!T355, IF(AND($C355=$C356, U356&lt;&gt;""), U356, IF(AND($C355=$C357, U357&lt;&gt;""), U357, IF(AND($C355=$C358, U358&lt;&gt;""), U358, IF(AND($C355=$C359, U359&lt;&gt;""), U359, "")))))</f>
        <v>http://purl.org/dc/terms/description</v>
      </c>
      <c r="V355" s="90" t="str">
        <f>IF(TMInput!U355&lt;&gt;"", TMInput!U355, IF(AND($C355=$C356, V356&lt;&gt;""), V356, IF(AND($C355=$C357, V357&lt;&gt;""), V357, IF(AND($C355=$C358, V358&lt;&gt;""), V358, IF(AND($C355=$C359, V359&lt;&gt;""), V359, "")))))</f>
        <v>BT-197(BT-554)-Tender</v>
      </c>
      <c r="W355" s="90" t="str">
        <f>IF(TMInput!V355&lt;&gt;"", TMInput!V355, IF(AND($C355=$C356, W356&lt;&gt;""), W356, IF(AND($C355=$C357, W357&lt;&gt;""), W357, IF(AND($C355=$C358, W358&lt;&gt;""), W358, IF(AND($C355=$C359, W359&lt;&gt;""), W359, "")))))</f>
        <v>In BT-197(BT-554)-Tender, Unpublished Justification Code, we link to the at-voc:non-publication-justification controlled list</v>
      </c>
      <c r="X355" s="90" t="str">
        <f>IF(TMInput!W355&lt;&gt;"", TMInput!W355, IF(AND($C355=$C356, X356&lt;&gt;""), X356, IF(AND($C355=$C357, X357&lt;&gt;""), X357, IF(AND($C355=$C358, X358&lt;&gt;""), X358, IF(AND($C355=$C359, X359&lt;&gt;""), X359, "")))))</f>
        <v>BT-198(BT-554)-Tender</v>
      </c>
      <c r="Y355" s="90" t="str">
        <f>IF(TMInput!X355&lt;&gt;"", TMInput!X355, IF(AND($C355=$C356, Y356&lt;&gt;""), Y356, IF(AND($C355=$C357, Y357&lt;&gt;""), Y357, IF(AND($C355=$C358, Y358&lt;&gt;""), Y358, IF(AND($C355=$C359, Y359&lt;&gt;""), Y359, "")))))</f>
        <v>Unpublished Accessibility Date (Unpublished Access Date below SDK 1.6)</v>
      </c>
      <c r="Z355" s="90" t="str">
        <f>IF(TMInput!Y355&lt;&gt;"", TMInput!Y355, IF(AND($C355=$C356, Z356&lt;&gt;""), Z356, IF(AND($C355=$C357, Z357&lt;&gt;""), Z357, IF(AND($C355=$C358, Z358&lt;&gt;""), Z358, IF(AND($C355=$C359, Z359&lt;&gt;""), Z359, "")))))</f>
        <v>tedm:MG-langString-hasConfidentialityJustification--NonPublishedInformation-ND-SubcontractingDescriptionUnpublish</v>
      </c>
      <c r="AA355" s="90" t="str">
        <f>IF(TMInput!Z355&lt;&gt;"", TMInput!Z355, IF(AND($C355=$C356, AA356&lt;&gt;""), AA356, IF(AND($C355=$C357, AA357&lt;&gt;""), AA357, IF(AND($C355=$C358, AA358&lt;&gt;""), AA358, IF(AND($C355=$C359, AA359&lt;&gt;""), AA359, "")))))</f>
        <v/>
      </c>
      <c r="AB355" s="90" t="str">
        <f>IF(TMInput!AA355&lt;&gt;"", TMInput!AA355, IF(AND($C355=$C356, AB356&lt;&gt;""), AB356, IF(AND($C355=$C357, AB357&lt;&gt;""), AB357, IF(AND($C355=$C358, AB358&lt;&gt;""), AB358, IF(AND($C355=$C359, AB359&lt;&gt;""), AB359, "")))))</f>
        <v>BT-196(BT-554)-Tender</v>
      </c>
      <c r="AC355" s="90" t="str">
        <f>IF(TMInput!AB355&lt;&gt;"", TMInput!AB355, IF(AND($C355=$C356, AC356&lt;&gt;""), AC356, IF(AND($C355=$C357, AC357&lt;&gt;""), AC357, IF(AND($C355=$C358, AC358&lt;&gt;""), AC358, IF(AND($C355=$C359, AC359&lt;&gt;""), AC359, "")))))</f>
        <v>Unpublished Justification Description of MG-NonPublishedInformation under ND-SubcontractingDescriptionUnpublish</v>
      </c>
      <c r="AD355" s="90" t="str">
        <f>IF(TMInput!AC355&lt;&gt;"", TMInput!AC355, IF(AND($C355=$C356, AD356&lt;&gt;""), AD356, IF(AND($C355=$C357, AD357&lt;&gt;""), AD357, IF(AND($C355=$C358, AD358&lt;&gt;""), AD358, IF(AND($C355=$C359, AD359&lt;&gt;""), AD359, "")))))</f>
        <v>BT-196(BT-554)-Tender-Language</v>
      </c>
      <c r="AE355" s="90" t="str">
        <f>IF(TMInput!AD355&lt;&gt;"", TMInput!AD355, IF(AND($C355=$C356, AE356&lt;&gt;""), AE356, IF(AND($C355=$C357, AE357&lt;&gt;""), AE357, IF(AND($C355=$C358, AE358&lt;&gt;""), AE358, IF(AND($C355=$C359, AE359&lt;&gt;""), AE359, "")))))</f>
        <v>Language of Unpublished Justification Description of MG-NonPublishedInformation under ND-SubcontractingDescriptionUnpublish</v>
      </c>
    </row>
    <row r="356">
      <c r="A356" s="85" t="b">
        <f t="shared" si="1"/>
        <v>0</v>
      </c>
      <c r="B356" s="90" t="str">
        <f>IF(AND(TMInput!A356="",$C356&lt;&gt;""),B355,TMInput!A356)</f>
        <v>ND-SubcontractingDescriptionUnpublish_v1.9+.rml.ttl</v>
      </c>
      <c r="C356" s="90" t="str">
        <f>TMInput!B356</f>
        <v>tedm:MG-NonPublishedInformation-ND-SubcontractingDescriptionUnpublish</v>
      </c>
      <c r="D356" s="85" t="str">
        <f>IF(TMInput!C356&lt;&gt;"", TMInput!C356, IF(AND($C356=$C357, D357&lt;&gt;""), D357, IF(AND($C356=$C358, D358&lt;&gt;""), D358, IF(AND($C356=$C359, D359&lt;&gt;""), D359, IF(AND($C356=$C360, D360&lt;&gt;""), D360, "")))))</f>
        <v>MG-NonPublishedInformation</v>
      </c>
      <c r="E356" s="90" t="str">
        <f>IF(TMInput!D356&lt;&gt;"",TMInput!D356,IF(AND($C356=$C357, E357&lt;&gt;""),E357, IF(AND($C356=$C358, E358&lt;&gt;""), E358,"")))</f>
        <v/>
      </c>
      <c r="F356" s="90" t="str">
        <f>IF(TMInput!E356&lt;&gt;"",TMInput!E356,IF(AND($C356=$C357, F357&lt;&gt;""),F357, IF(AND($C356=$C358, F358&lt;&gt;""), F358,"")))</f>
        <v/>
      </c>
      <c r="G356" s="85" t="str">
        <f>IF(TMInput!F356&lt;&gt;"",TMInput!F356,IF(AND($C356=$C357, G357&lt;&gt;""),G357, IF(AND($C356=$C358, G358&lt;&gt;""), G358,"")))</f>
        <v/>
      </c>
      <c r="H356" s="87" t="str">
        <f>TMInput!G356</f>
        <v/>
      </c>
      <c r="I356" s="87" t="str">
        <f>TMInput!H356</f>
        <v>1.8</v>
      </c>
      <c r="J356" s="90" t="b">
        <f>IF(TMInput!$A356="",J355,TMInput!I356)</f>
        <v>1</v>
      </c>
      <c r="K356" s="85" t="str">
        <f>IF(TMInput!J356&lt;&gt;"",TMInput!J356,IF(AND($C356=$C357, K357&lt;&gt;""),K357, IF(AND($C356=$C358, K358&lt;&gt;""), K358,"")))</f>
        <v/>
      </c>
      <c r="L356" s="85" t="str">
        <f>IF(TMInput!K356&lt;&gt;"",TMInput!K356,IF(AND($C356=$C357, L357&lt;&gt;""),L357, IF(AND($C356=$C358, L358&lt;&gt;""), L358,"")))</f>
        <v/>
      </c>
      <c r="M356" s="90" t="str">
        <f>IF(TMInput!L356&lt;&gt;"",TMInput!L356,IF(AND($C356=$C357, M357&lt;&gt;""),M357, IF(AND($C356=$C358, M358&lt;&gt;""), M358,"")))</f>
        <v/>
      </c>
      <c r="N356" s="90" t="str">
        <f>IF(TMInput!M356&lt;&gt;"",TMInput!M356,IF(AND($C356=$C357, N357&lt;&gt;""),N357, IF(AND($C356=$C358, N358&lt;&gt;""), N358,"")))</f>
        <v/>
      </c>
      <c r="O356" s="90" t="str">
        <f>IF(TMInput!N356&lt;&gt;"",TMInput!N356,IF(AND($C356=$C357, O357&lt;&gt;""),O357, IF(AND($C356=$C358, O358&lt;&gt;""), O358,"")))</f>
        <v/>
      </c>
      <c r="P356" s="85" t="str">
        <f>IF(TMInput!O356&lt;&gt;"",TMInput!O356,IF(AND($C356=$C357, P357&lt;&gt;""),P357, IF(AND($C356=$C358, P358&lt;&gt;""), P358,"")))</f>
        <v/>
      </c>
      <c r="Q356" s="90" t="str">
        <f>IF(TMInput!P356&lt;&gt;"",TMInput!P356,IF(AND($C356=$C357, Q357&lt;&gt;""),Q357, IF(AND($C356=$C358, Q358&lt;&gt;""), Q358,"")))</f>
        <v/>
      </c>
      <c r="R356" s="90" t="str">
        <f>IF(TMInput!Q356&lt;&gt;"", TMInput!Q356, IF(AND(OR($C356&amp;$H356=$C357&amp;$H357, $C356&amp;$I356=$C357&amp;$I357), R357&lt;&gt;""), R357, IF(AND(OR($C356&amp;$H356=$C358&amp;$H358, $C356&amp;$I356=$C358&amp;$I358), R358&lt;&gt;""), R358, IF(AND(OR($C356&amp;$H356=$C359&amp;$H359, $C356&amp;$I356=$C359&amp;$I359), R359&lt;&gt;""), R359, IF(AND(OR($C356&amp;$H356=$C360&amp;$H360, $C356&amp;$I356=$C360&amp;$I360), R360&lt;&gt;""), R360, "")))))</f>
        <v>BT-195(BT-554)-Tender</v>
      </c>
      <c r="S356" s="90" t="str">
        <f>IF(TMInput!R356&lt;&gt;"", TMInput!R356, IF(AND(OR($C356&amp;$H356=$C357&amp;$H357, $C356&amp;$I356=$C357&amp;$I357), S357&lt;&gt;""), S357, IF(AND(OR($C356&amp;$H356=$C358&amp;$H358, $C356&amp;$I356=$C358&amp;$I358), S358&lt;&gt;""), S358, IF(AND(OR($C356&amp;$H356=$C359&amp;$H359, $C356&amp;$I356=$C359&amp;$I359), S359&lt;&gt;""), S359, IF(AND(OR($C356&amp;$H356=$C360&amp;$H360, $C356&amp;$I356=$C360&amp;$I360), S360&lt;&gt;""), S360, "")))))</f>
        <v>The field BT-195(BT-554)-Tender, Unpublished Identifier, specifies information to generate the URI of the masked property</v>
      </c>
      <c r="T356" s="90" t="str">
        <f>IF(TMInput!S356&lt;&gt;"", TMInput!S356, IF(AND(OR($C356&amp;$H356=$C357&amp;$H357, $C356&amp;$I356=$C357&amp;$I357), T357&lt;&gt;""), T357, IF(AND(OR($C356&amp;$H356=$C358&amp;$H358, $C356&amp;$I356=$C358&amp;$I358), T358&lt;&gt;""), T358, IF(AND(OR($C356&amp;$H356=$C359&amp;$H359, $C356&amp;$I356=$C359&amp;$I359), T359&lt;&gt;""), T359, IF(AND(OR($C356&amp;$H356=$C360&amp;$H360, $C356&amp;$I356=$C360&amp;$I360), T360&lt;&gt;""), T360, "")))))</f>
        <v>efbc:FieldIdentifierCode/text() = 'sub-des'</v>
      </c>
      <c r="U356" s="92" t="str">
        <f>IF(TMInput!T356&lt;&gt;"", TMInput!T356, IF(AND($C356=$C357, U357&lt;&gt;""), U357, IF(AND($C356=$C358, U358&lt;&gt;""), U358, IF(AND($C356=$C359, U359&lt;&gt;""), U359, IF(AND($C356=$C360, U360&lt;&gt;""), U360, "")))))</f>
        <v>http://purl.org/dc/terms/description</v>
      </c>
      <c r="V356" s="90" t="str">
        <f>IF(TMInput!U356&lt;&gt;"", TMInput!U356, IF(AND($C356=$C357, V357&lt;&gt;""), V357, IF(AND($C356=$C358, V358&lt;&gt;""), V358, IF(AND($C356=$C359, V359&lt;&gt;""), V359, IF(AND($C356=$C360, V360&lt;&gt;""), V360, "")))))</f>
        <v>BT-197(BT-554)-Tender</v>
      </c>
      <c r="W356" s="90" t="str">
        <f>IF(TMInput!V356&lt;&gt;"", TMInput!V356, IF(AND($C356=$C357, W357&lt;&gt;""), W357, IF(AND($C356=$C358, W358&lt;&gt;""), W358, IF(AND($C356=$C359, W359&lt;&gt;""), W359, IF(AND($C356=$C360, W360&lt;&gt;""), W360, "")))))</f>
        <v>In BT-197(BT-554)-Tender, Unpublished Justification Code, we link to the at-voc:non-publication-justification controlled list</v>
      </c>
      <c r="X356" s="90" t="str">
        <f>IF(TMInput!W356&lt;&gt;"", TMInput!W356, IF(AND($C356=$C357, X357&lt;&gt;""), X357, IF(AND($C356=$C358, X358&lt;&gt;""), X358, IF(AND($C356=$C359, X359&lt;&gt;""), X359, IF(AND($C356=$C360, X360&lt;&gt;""), X360, "")))))</f>
        <v>BT-198(BT-554)-Tender</v>
      </c>
      <c r="Y356" s="90" t="str">
        <f>IF(TMInput!X356&lt;&gt;"", TMInput!X356, IF(AND($C356=$C357, Y357&lt;&gt;""), Y357, IF(AND($C356=$C358, Y358&lt;&gt;""), Y358, IF(AND($C356=$C359, Y359&lt;&gt;""), Y359, IF(AND($C356=$C360, Y360&lt;&gt;""), Y360, "")))))</f>
        <v>Unpublished Accessibility Date (Unpublished Access Date below SDK 1.6)</v>
      </c>
      <c r="Z356" s="90" t="str">
        <f>IF(TMInput!Y356&lt;&gt;"", TMInput!Y356, IF(AND($C356=$C357, Z357&lt;&gt;""), Z357, IF(AND($C356=$C358, Z358&lt;&gt;""), Z358, IF(AND($C356=$C359, Z359&lt;&gt;""), Z359, IF(AND($C356=$C360, Z360&lt;&gt;""), Z360, "")))))</f>
        <v>tedm:MG-langString-hasConfidentialityJustification--NonPublishedInformation-ND-SubcontractingDescriptionUnpublish</v>
      </c>
      <c r="AA356" s="90" t="str">
        <f>IF(TMInput!Z356&lt;&gt;"", TMInput!Z356, IF(AND($C356=$C357, AA357&lt;&gt;""), AA357, IF(AND($C356=$C358, AA358&lt;&gt;""), AA358, IF(AND($C356=$C359, AA359&lt;&gt;""), AA359, IF(AND($C356=$C360, AA360&lt;&gt;""), AA360, "")))))</f>
        <v/>
      </c>
      <c r="AB356" s="90" t="str">
        <f>IF(TMInput!AA356&lt;&gt;"", TMInput!AA356, IF(AND($C356=$C357, AB357&lt;&gt;""), AB357, IF(AND($C356=$C358, AB358&lt;&gt;""), AB358, IF(AND($C356=$C359, AB359&lt;&gt;""), AB359, IF(AND($C356=$C360, AB360&lt;&gt;""), AB360, "")))))</f>
        <v>BT-196(BT-554)-Tender</v>
      </c>
      <c r="AC356" s="90" t="str">
        <f>IF(TMInput!AB356&lt;&gt;"", TMInput!AB356, IF(AND($C356=$C357, AC357&lt;&gt;""), AC357, IF(AND($C356=$C358, AC358&lt;&gt;""), AC358, IF(AND($C356=$C359, AC359&lt;&gt;""), AC359, IF(AND($C356=$C360, AC360&lt;&gt;""), AC360, "")))))</f>
        <v>Unpublished Justification Description of MG-NonPublishedInformation under ND-SubcontractingDescriptionUnpublish</v>
      </c>
      <c r="AD356" s="90" t="str">
        <f>IF(TMInput!AC356&lt;&gt;"", TMInput!AC356, IF(AND($C356=$C357, AD357&lt;&gt;""), AD357, IF(AND($C356=$C358, AD358&lt;&gt;""), AD358, IF(AND($C356=$C359, AD359&lt;&gt;""), AD359, IF(AND($C356=$C360, AD360&lt;&gt;""), AD360, "")))))</f>
        <v>BT-196(BT-554)-Tender-Language</v>
      </c>
      <c r="AE356" s="90" t="str">
        <f>IF(TMInput!AD356&lt;&gt;"", TMInput!AD356, IF(AND($C356=$C357, AE357&lt;&gt;""), AE357, IF(AND($C356=$C358, AE358&lt;&gt;""), AE358, IF(AND($C356=$C359, AE359&lt;&gt;""), AE359, IF(AND($C356=$C360, AE360&lt;&gt;""), AE360, "")))))</f>
        <v>Language of Unpublished Justification Description of MG-NonPublishedInformation under ND-SubcontractingDescriptionUnpublish</v>
      </c>
    </row>
    <row r="357">
      <c r="A357" s="85" t="b">
        <f t="shared" si="1"/>
        <v>0</v>
      </c>
      <c r="B357" s="90" t="str">
        <f>IF(AND(TMInput!A357="",$C357&lt;&gt;""),B356,TMInput!A357)</f>
        <v>ND-SubcontractingDescriptionUnpublish_v1.9+.rml.ttl</v>
      </c>
      <c r="C357" s="90" t="str">
        <f>TMInput!B357</f>
        <v>tedm:MG-NonPublishedInformation-ND-SubcontractingDescriptionUnpublish</v>
      </c>
      <c r="D357" s="85" t="str">
        <f>IF(TMInput!C357&lt;&gt;"", TMInput!C357, IF(AND($C357=$C358, D358&lt;&gt;""), D358, IF(AND($C357=$C359, D359&lt;&gt;""), D359, IF(AND($C357=$C360, D360&lt;&gt;""), D360, IF(AND($C357=$C361, D361&lt;&gt;""), D361, "")))))</f>
        <v/>
      </c>
      <c r="E357" s="90" t="str">
        <f>IF(TMInput!D357&lt;&gt;"",TMInput!D357,IF(AND($C357=$C358, E358&lt;&gt;""),E358, IF(AND($C357=$C359, E359&lt;&gt;""), E359,"")))</f>
        <v/>
      </c>
      <c r="F357" s="90" t="str">
        <f>IF(TMInput!E357&lt;&gt;"",TMInput!E357,IF(AND($C357=$C358, F358&lt;&gt;""),F358, IF(AND($C357=$C359, F359&lt;&gt;""), F359,"")))</f>
        <v/>
      </c>
      <c r="G357" s="85" t="str">
        <f>IF(TMInput!F357&lt;&gt;"",TMInput!F357,IF(AND($C357=$C358, G358&lt;&gt;""),G358, IF(AND($C357=$C359, G359&lt;&gt;""), G359,"")))</f>
        <v/>
      </c>
      <c r="H357" s="87" t="str">
        <f>TMInput!G357</f>
        <v>1.9</v>
      </c>
      <c r="I357" s="87" t="str">
        <f>TMInput!H357</f>
        <v/>
      </c>
      <c r="J357" s="90" t="b">
        <f>IF(TMInput!$A357="",J356,TMInput!I357)</f>
        <v>1</v>
      </c>
      <c r="K357" s="85" t="str">
        <f>IF(TMInput!J357&lt;&gt;"",TMInput!J357,IF(AND($C357=$C358, K358&lt;&gt;""),K358, IF(AND($C357=$C359, K359&lt;&gt;""), K359,"")))</f>
        <v/>
      </c>
      <c r="L357" s="85" t="str">
        <f>IF(TMInput!K357&lt;&gt;"",TMInput!K357,IF(AND($C357=$C358, L358&lt;&gt;""),L358, IF(AND($C357=$C359, L359&lt;&gt;""), L359,"")))</f>
        <v/>
      </c>
      <c r="M357" s="90" t="str">
        <f>IF(TMInput!L357&lt;&gt;"",TMInput!L357,IF(AND($C357=$C358, M358&lt;&gt;""),M358, IF(AND($C357=$C359, M359&lt;&gt;""), M359,"")))</f>
        <v/>
      </c>
      <c r="N357" s="90" t="str">
        <f>IF(TMInput!M357&lt;&gt;"",TMInput!M357,IF(AND($C357=$C358, N358&lt;&gt;""),N358, IF(AND($C357=$C359, N359&lt;&gt;""), N359,"")))</f>
        <v/>
      </c>
      <c r="O357" s="90" t="str">
        <f>IF(TMInput!N357&lt;&gt;"",TMInput!N357,IF(AND($C357=$C358, O358&lt;&gt;""),O358, IF(AND($C357=$C359, O359&lt;&gt;""), O359,"")))</f>
        <v/>
      </c>
      <c r="P357" s="85" t="str">
        <f>IF(TMInput!O357&lt;&gt;"",TMInput!O357,IF(AND($C357=$C358, P358&lt;&gt;""),P358, IF(AND($C357=$C359, P359&lt;&gt;""), P359,"")))</f>
        <v/>
      </c>
      <c r="Q357" s="90" t="str">
        <f>IF(TMInput!P357&lt;&gt;"",TMInput!P357,IF(AND($C357=$C358, Q358&lt;&gt;""),Q358, IF(AND($C357=$C359, Q359&lt;&gt;""), Q359,"")))</f>
        <v/>
      </c>
      <c r="R357" s="90" t="str">
        <f>IF(TMInput!Q357&lt;&gt;"", TMInput!Q357, IF(AND(OR($C357&amp;$H357=$C358&amp;$H358, $C357&amp;$I357=$C358&amp;$I358), R358&lt;&gt;""), R358, IF(AND(OR($C357&amp;$H357=$C359&amp;$H359, $C357&amp;$I357=$C359&amp;$I359), R359&lt;&gt;""), R359, IF(AND(OR($C357&amp;$H357=$C360&amp;$H360, $C357&amp;$I357=$C360&amp;$I360), R360&lt;&gt;""), R360, IF(AND(OR($C357&amp;$H357=$C361&amp;$H361, $C357&amp;$I357=$C361&amp;$I361), R361&lt;&gt;""), R361, "")))))</f>
        <v>BT-195(BT-554)-Tender</v>
      </c>
      <c r="S357" s="90" t="str">
        <f>IF(TMInput!R357&lt;&gt;"", TMInput!R357, IF(AND(OR($C357&amp;$H357=$C358&amp;$H358, $C357&amp;$I357=$C358&amp;$I358), S358&lt;&gt;""), S358, IF(AND(OR($C357&amp;$H357=$C359&amp;$H359, $C357&amp;$I357=$C359&amp;$I359), S359&lt;&gt;""), S359, IF(AND(OR($C357&amp;$H357=$C360&amp;$H360, $C357&amp;$I357=$C360&amp;$I360), S360&lt;&gt;""), S360, IF(AND(OR($C357&amp;$H357=$C361&amp;$H361, $C357&amp;$I357=$C361&amp;$I361), S361&lt;&gt;""), S361, "")))))</f>
        <v>The field BT-195(BT-554)-Tender, Unpublished Identifier, specifies information to generate the URI of the masked property</v>
      </c>
      <c r="T357" s="90" t="str">
        <f>IF(TMInput!S357&lt;&gt;"", TMInput!S357, IF(AND(OR($C357&amp;$H357=$C358&amp;$H358, $C357&amp;$I357=$C358&amp;$I358), T358&lt;&gt;""), T358, IF(AND(OR($C357&amp;$H357=$C359&amp;$H359, $C357&amp;$I357=$C359&amp;$I359), T359&lt;&gt;""), T359, IF(AND(OR($C357&amp;$H357=$C360&amp;$H360, $C357&amp;$I357=$C360&amp;$I360), T360&lt;&gt;""), T360, IF(AND(OR($C357&amp;$H357=$C361&amp;$H361, $C357&amp;$I357=$C361&amp;$I361), T361&lt;&gt;""), T361, "")))))</f>
        <v>efbc:FieldIdentifierCode/text() = 'sub-des'</v>
      </c>
      <c r="U357" s="90" t="str">
        <f>IF(TMInput!T357&lt;&gt;"", TMInput!T357, IF(AND($C357=$C358, U358&lt;&gt;""), U358, IF(AND($C357=$C359, U359&lt;&gt;""), U359, IF(AND($C357=$C360, U360&lt;&gt;""), U360, IF(AND($C357=$C361, U361&lt;&gt;""), U361, "")))))</f>
        <v/>
      </c>
      <c r="V357" s="90" t="str">
        <f>IF(TMInput!U357&lt;&gt;"", TMInput!U357, IF(AND($C357=$C358, V358&lt;&gt;""), V358, IF(AND($C357=$C359, V359&lt;&gt;""), V359, IF(AND($C357=$C360, V360&lt;&gt;""), V360, IF(AND($C357=$C361, V361&lt;&gt;""), V361, "")))))</f>
        <v>BT-197(BT-554)-Tender</v>
      </c>
      <c r="W357" s="90" t="str">
        <f>IF(TMInput!V357&lt;&gt;"", TMInput!V357, IF(AND($C357=$C358, W358&lt;&gt;""), W358, IF(AND($C357=$C359, W359&lt;&gt;""), W359, IF(AND($C357=$C360, W360&lt;&gt;""), W360, IF(AND($C357=$C361, W361&lt;&gt;""), W361, "")))))</f>
        <v>In BT-197(BT-554)-Tender, Unpublished Justification Code, we link to the at-voc:non-publication-justification controlled list</v>
      </c>
      <c r="X357" s="90" t="str">
        <f>IF(TMInput!W357&lt;&gt;"", TMInput!W357, IF(AND($C357=$C358, X358&lt;&gt;""), X358, IF(AND($C357=$C359, X359&lt;&gt;""), X359, IF(AND($C357=$C360, X360&lt;&gt;""), X360, IF(AND($C357=$C361, X361&lt;&gt;""), X361, "")))))</f>
        <v>BT-198(BT-554)-Tender</v>
      </c>
      <c r="Y357" s="90" t="str">
        <f>IF(TMInput!X357&lt;&gt;"", TMInput!X357, IF(AND($C357=$C358, Y358&lt;&gt;""), Y358, IF(AND($C357=$C359, Y359&lt;&gt;""), Y359, IF(AND($C357=$C360, Y360&lt;&gt;""), Y360, IF(AND($C357=$C361, Y361&lt;&gt;""), Y361, "")))))</f>
        <v>Unpublished Accessibility Date (Unpublished Access Date below SDK 1.6)</v>
      </c>
      <c r="Z357" s="90" t="str">
        <f>IF(TMInput!Y357&lt;&gt;"", TMInput!Y357, IF(AND($C357=$C358, Z358&lt;&gt;""), Z358, IF(AND($C357=$C359, Z359&lt;&gt;""), Z359, IF(AND($C357=$C360, Z360&lt;&gt;""), Z360, IF(AND($C357=$C361, Z361&lt;&gt;""), Z361, "")))))</f>
        <v>tedm:MG-langString-hasConfidentialityJustification--NonPublishedInformation-ND-SubcontractingDescriptionUnpublish</v>
      </c>
      <c r="AA357" s="90" t="str">
        <f>IF(TMInput!Z357&lt;&gt;"", TMInput!Z357, IF(AND($C357=$C358, AA358&lt;&gt;""), AA358, IF(AND($C357=$C359, AA359&lt;&gt;""), AA359, IF(AND($C357=$C360, AA360&lt;&gt;""), AA360, IF(AND($C357=$C361, AA361&lt;&gt;""), AA361, "")))))</f>
        <v/>
      </c>
      <c r="AB357" s="90" t="str">
        <f>IF(TMInput!AA357&lt;&gt;"", TMInput!AA357, IF(AND($C357=$C358, AB358&lt;&gt;""), AB358, IF(AND($C357=$C359, AB359&lt;&gt;""), AB359, IF(AND($C357=$C360, AB360&lt;&gt;""), AB360, IF(AND($C357=$C361, AB361&lt;&gt;""), AB361, "")))))</f>
        <v>BT-196(BT-554)-Tender</v>
      </c>
      <c r="AC357" s="90" t="str">
        <f>IF(TMInput!AB357&lt;&gt;"", TMInput!AB357, IF(AND($C357=$C358, AC358&lt;&gt;""), AC358, IF(AND($C357=$C359, AC359&lt;&gt;""), AC359, IF(AND($C357=$C360, AC360&lt;&gt;""), AC360, IF(AND($C357=$C361, AC361&lt;&gt;""), AC361, "")))))</f>
        <v>Unpublished Justification Description of MG-NonPublishedInformation under ND-SubcontractingDescriptionUnpublish</v>
      </c>
      <c r="AD357" s="90" t="str">
        <f>IF(TMInput!AC357&lt;&gt;"", TMInput!AC357, IF(AND($C357=$C358, AD358&lt;&gt;""), AD358, IF(AND($C357=$C359, AD359&lt;&gt;""), AD359, IF(AND($C357=$C360, AD360&lt;&gt;""), AD360, IF(AND($C357=$C361, AD361&lt;&gt;""), AD361, "")))))</f>
        <v>BT-196(BT-554)-Tender-Language</v>
      </c>
      <c r="AE357" s="90" t="str">
        <f>IF(TMInput!AD357&lt;&gt;"", TMInput!AD357, IF(AND($C357=$C358, AE358&lt;&gt;""), AE358, IF(AND($C357=$C359, AE359&lt;&gt;""), AE359, IF(AND($C357=$C360, AE360&lt;&gt;""), AE360, IF(AND($C357=$C361, AE361&lt;&gt;""), AE361, "")))))</f>
        <v>Language of Unpublished Justification Description of MG-NonPublishedInformation under ND-SubcontractingDescriptionUnpublish</v>
      </c>
    </row>
    <row r="358">
      <c r="A358" s="85" t="b">
        <f t="shared" si="1"/>
        <v>0</v>
      </c>
      <c r="B358" s="90" t="str">
        <f>IF(AND(TMInput!A358="",$C358&lt;&gt;""),B357,TMInput!A358)</f>
        <v>ND-SubcontractingDescriptionUnpublish_v1.9+.rml.ttl</v>
      </c>
      <c r="C358" s="90" t="str">
        <f>TMInput!B358</f>
        <v>tedm:MG-NonPublishedInformation-ND-SubcontractingDescriptionUnpublish</v>
      </c>
      <c r="D358" s="85" t="str">
        <f>IF(TMInput!C358&lt;&gt;"", TMInput!C358, IF(AND($C358=$C359, D359&lt;&gt;""), D359, IF(AND($C358=$C360, D360&lt;&gt;""), D360, IF(AND($C358=$C361, D361&lt;&gt;""), D361, IF(AND($C358=$C362, D362&lt;&gt;""), D362, "")))))</f>
        <v/>
      </c>
      <c r="E358" s="90" t="str">
        <f>IF(TMInput!D358&lt;&gt;"",TMInput!D358,IF(AND($C358=$C359, E359&lt;&gt;""),E359, IF(AND($C358=$C360, E360&lt;&gt;""), E360,"")))</f>
        <v/>
      </c>
      <c r="F358" s="90" t="str">
        <f>IF(TMInput!E358&lt;&gt;"",TMInput!E358,IF(AND($C358=$C359, F359&lt;&gt;""),F359, IF(AND($C358=$C360, F360&lt;&gt;""), F360,"")))</f>
        <v/>
      </c>
      <c r="G358" s="85" t="str">
        <f>IF(TMInput!F358&lt;&gt;"",TMInput!F358,IF(AND($C358=$C359, G359&lt;&gt;""),G359, IF(AND($C358=$C360, G360&lt;&gt;""), G360,"")))</f>
        <v/>
      </c>
      <c r="H358" s="87" t="str">
        <f>TMInput!G358</f>
        <v/>
      </c>
      <c r="I358" s="87" t="str">
        <f>TMInput!H358</f>
        <v>1.8</v>
      </c>
      <c r="J358" s="90" t="b">
        <f>IF(TMInput!$A358="",J357,TMInput!I358)</f>
        <v>1</v>
      </c>
      <c r="K358" s="85" t="str">
        <f>IF(TMInput!J358&lt;&gt;"",TMInput!J358,IF(AND($C358=$C359, K359&lt;&gt;""),K359, IF(AND($C358=$C360, K360&lt;&gt;""), K360,"")))</f>
        <v/>
      </c>
      <c r="L358" s="85" t="str">
        <f>IF(TMInput!K358&lt;&gt;"",TMInput!K358,IF(AND($C358=$C359, L359&lt;&gt;""),L359, IF(AND($C358=$C360, L360&lt;&gt;""), L360,"")))</f>
        <v/>
      </c>
      <c r="M358" s="90" t="str">
        <f>IF(TMInput!L358&lt;&gt;"",TMInput!L358,IF(AND($C358=$C359, M359&lt;&gt;""),M359, IF(AND($C358=$C360, M360&lt;&gt;""), M360,"")))</f>
        <v/>
      </c>
      <c r="N358" s="90" t="str">
        <f>IF(TMInput!M358&lt;&gt;"",TMInput!M358,IF(AND($C358=$C359, N359&lt;&gt;""),N359, IF(AND($C358=$C360, N360&lt;&gt;""), N360,"")))</f>
        <v/>
      </c>
      <c r="O358" s="90" t="str">
        <f>IF(TMInput!N358&lt;&gt;"",TMInput!N358,IF(AND($C358=$C359, O359&lt;&gt;""),O359, IF(AND($C358=$C360, O360&lt;&gt;""), O360,"")))</f>
        <v/>
      </c>
      <c r="P358" s="85" t="str">
        <f>IF(TMInput!O358&lt;&gt;"",TMInput!O358,IF(AND($C358=$C359, P359&lt;&gt;""),P359, IF(AND($C358=$C360, P360&lt;&gt;""), P360,"")))</f>
        <v/>
      </c>
      <c r="Q358" s="90" t="str">
        <f>IF(TMInput!P358&lt;&gt;"",TMInput!P358,IF(AND($C358=$C359, Q359&lt;&gt;""),Q359, IF(AND($C358=$C360, Q360&lt;&gt;""), Q360,"")))</f>
        <v/>
      </c>
      <c r="R358" s="90" t="str">
        <f>IF(TMInput!Q358&lt;&gt;"", TMInput!Q358, IF(AND(OR($C358&amp;$H358=$C359&amp;$H359, $C358&amp;$I358=$C359&amp;$I359), R359&lt;&gt;""), R359, IF(AND(OR($C358&amp;$H358=$C360&amp;$H360, $C358&amp;$I358=$C360&amp;$I360), R360&lt;&gt;""), R360, IF(AND(OR($C358&amp;$H358=$C361&amp;$H361, $C358&amp;$I358=$C361&amp;$I361), R361&lt;&gt;""), R361, IF(AND(OR($C358&amp;$H358=$C362&amp;$H362, $C358&amp;$I358=$C362&amp;$I362), R362&lt;&gt;""), R362, "")))))</f>
        <v/>
      </c>
      <c r="S358" s="90" t="str">
        <f>IF(TMInput!R358&lt;&gt;"", TMInput!R358, IF(AND(OR($C358&amp;$H358=$C359&amp;$H359, $C358&amp;$I358=$C359&amp;$I359), S359&lt;&gt;""), S359, IF(AND(OR($C358&amp;$H358=$C360&amp;$H360, $C358&amp;$I358=$C360&amp;$I360), S360&lt;&gt;""), S360, IF(AND(OR($C358&amp;$H358=$C361&amp;$H361, $C358&amp;$I358=$C361&amp;$I361), S361&lt;&gt;""), S361, IF(AND(OR($C358&amp;$H358=$C362&amp;$H362, $C358&amp;$I358=$C362&amp;$I362), S362&lt;&gt;""), S362, "")))))</f>
        <v/>
      </c>
      <c r="T358" s="90" t="str">
        <f>IF(TMInput!S358&lt;&gt;"", TMInput!S358, IF(AND(OR($C358&amp;$H358=$C359&amp;$H359, $C358&amp;$I358=$C359&amp;$I359), T359&lt;&gt;""), T359, IF(AND(OR($C358&amp;$H358=$C360&amp;$H360, $C358&amp;$I358=$C360&amp;$I360), T360&lt;&gt;""), T360, IF(AND(OR($C358&amp;$H358=$C361&amp;$H361, $C358&amp;$I358=$C361&amp;$I361), T361&lt;&gt;""), T361, IF(AND(OR($C358&amp;$H358=$C362&amp;$H362, $C358&amp;$I358=$C362&amp;$I362), T362&lt;&gt;""), T362, "")))))</f>
        <v/>
      </c>
      <c r="U358" s="90" t="str">
        <f>IF(TMInput!T358&lt;&gt;"", TMInput!T358, IF(AND($C358=$C359, U359&lt;&gt;""), U359, IF(AND($C358=$C360, U360&lt;&gt;""), U360, IF(AND($C358=$C361, U361&lt;&gt;""), U361, IF(AND($C358=$C362, U362&lt;&gt;""), U362, "")))))</f>
        <v/>
      </c>
      <c r="V358" s="90" t="str">
        <f>IF(TMInput!U358&lt;&gt;"", TMInput!U358, IF(AND($C358=$C359, V359&lt;&gt;""), V359, IF(AND($C358=$C360, V360&lt;&gt;""), V360, IF(AND($C358=$C361, V361&lt;&gt;""), V361, IF(AND($C358=$C362, V362&lt;&gt;""), V362, "")))))</f>
        <v>BT-197(BT-554)-Tender</v>
      </c>
      <c r="W358" s="90" t="str">
        <f>IF(TMInput!V358&lt;&gt;"", TMInput!V358, IF(AND($C358=$C359, W359&lt;&gt;""), W359, IF(AND($C358=$C360, W360&lt;&gt;""), W360, IF(AND($C358=$C361, W361&lt;&gt;""), W361, IF(AND($C358=$C362, W362&lt;&gt;""), W362, "")))))</f>
        <v>In BT-197(BT-554)-Tender, Unpublished Justification Code, we link to the at-voc:non-publication-justification controlled list</v>
      </c>
      <c r="X358" s="90" t="str">
        <f>IF(TMInput!W358&lt;&gt;"", TMInput!W358, IF(AND($C358=$C359, X359&lt;&gt;""), X359, IF(AND($C358=$C360, X360&lt;&gt;""), X360, IF(AND($C358=$C361, X361&lt;&gt;""), X361, IF(AND($C358=$C362, X362&lt;&gt;""), X362, "")))))</f>
        <v>BT-198(BT-554)-Tender</v>
      </c>
      <c r="Y358" s="90" t="str">
        <f>IF(TMInput!X358&lt;&gt;"", TMInput!X358, IF(AND($C358=$C359, Y359&lt;&gt;""), Y359, IF(AND($C358=$C360, Y360&lt;&gt;""), Y360, IF(AND($C358=$C361, Y361&lt;&gt;""), Y361, IF(AND($C358=$C362, Y362&lt;&gt;""), Y362, "")))))</f>
        <v>Unpublished Accessibility Date (Unpublished Access Date below SDK 1.6)</v>
      </c>
      <c r="Z358" s="90" t="str">
        <f>IF(TMInput!Y358&lt;&gt;"", TMInput!Y358, IF(AND($C358=$C359, Z359&lt;&gt;""), Z359, IF(AND($C358=$C360, Z360&lt;&gt;""), Z360, IF(AND($C358=$C361, Z361&lt;&gt;""), Z361, IF(AND($C358=$C362, Z362&lt;&gt;""), Z362, "")))))</f>
        <v>tedm:MG-langString-hasConfidentialityJustification--NonPublishedInformation-ND-SubcontractingDescriptionUnpublish</v>
      </c>
      <c r="AA358" s="90" t="str">
        <f>IF(TMInput!Z358&lt;&gt;"", TMInput!Z358, IF(AND($C358=$C359, AA359&lt;&gt;""), AA359, IF(AND($C358=$C360, AA360&lt;&gt;""), AA360, IF(AND($C358=$C361, AA361&lt;&gt;""), AA361, IF(AND($C358=$C362, AA362&lt;&gt;""), AA362, "")))))</f>
        <v/>
      </c>
      <c r="AB358" s="90" t="str">
        <f>IF(TMInput!AA358&lt;&gt;"", TMInput!AA358, IF(AND($C358=$C359, AB359&lt;&gt;""), AB359, IF(AND($C358=$C360, AB360&lt;&gt;""), AB360, IF(AND($C358=$C361, AB361&lt;&gt;""), AB361, IF(AND($C358=$C362, AB362&lt;&gt;""), AB362, "")))))</f>
        <v>BT-196(BT-554)-Tender</v>
      </c>
      <c r="AC358" s="90" t="str">
        <f>IF(TMInput!AB358&lt;&gt;"", TMInput!AB358, IF(AND($C358=$C359, AC359&lt;&gt;""), AC359, IF(AND($C358=$C360, AC360&lt;&gt;""), AC360, IF(AND($C358=$C361, AC361&lt;&gt;""), AC361, IF(AND($C358=$C362, AC362&lt;&gt;""), AC362, "")))))</f>
        <v>Unpublished Justification Description of MG-NonPublishedInformation under ND-SubcontractingDescriptionUnpublish</v>
      </c>
      <c r="AD358" s="90" t="str">
        <f>IF(TMInput!AC358&lt;&gt;"", TMInput!AC358, IF(AND($C358=$C359, AD359&lt;&gt;""), AD359, IF(AND($C358=$C360, AD360&lt;&gt;""), AD360, IF(AND($C358=$C361, AD361&lt;&gt;""), AD361, IF(AND($C358=$C362, AD362&lt;&gt;""), AD362, "")))))</f>
        <v>BT-196(BT-554)-Tender-Language</v>
      </c>
      <c r="AE358" s="90" t="str">
        <f>IF(TMInput!AD358&lt;&gt;"", TMInput!AD358, IF(AND($C358=$C359, AE359&lt;&gt;""), AE359, IF(AND($C358=$C360, AE360&lt;&gt;""), AE360, IF(AND($C358=$C361, AE361&lt;&gt;""), AE361, IF(AND($C358=$C362, AE362&lt;&gt;""), AE362, "")))))</f>
        <v>Language of Unpublished Justification Description of MG-NonPublishedInformation under ND-SubcontractingDescriptionUnpublish</v>
      </c>
    </row>
    <row r="359">
      <c r="A359" s="85" t="b">
        <f t="shared" si="1"/>
        <v>0</v>
      </c>
      <c r="B359" s="90" t="str">
        <f>IF(AND(TMInput!A359="",$C359&lt;&gt;""),B358,TMInput!A359)</f>
        <v>ND-SubcontractingDescriptionUnpublish_v1.9+.rml.ttl</v>
      </c>
      <c r="C359" s="90" t="str">
        <f>TMInput!B359</f>
        <v>tedm:MG-NonPublishedInformation-ND-SubcontractingDescriptionUnpublish</v>
      </c>
      <c r="D359" s="85" t="str">
        <f>IF(TMInput!C359&lt;&gt;"", TMInput!C359, IF(AND($C359=$C360, D360&lt;&gt;""), D360, IF(AND($C359=$C361, D361&lt;&gt;""), D361, IF(AND($C359=$C362, D362&lt;&gt;""), D362, IF(AND($C359=$C363, D363&lt;&gt;""), D363, "")))))</f>
        <v/>
      </c>
      <c r="E359" s="90" t="str">
        <f>IF(TMInput!D359&lt;&gt;"",TMInput!D359,IF(AND($C359=$C360, E360&lt;&gt;""),E360, IF(AND($C359=$C361, E361&lt;&gt;""), E361,"")))</f>
        <v/>
      </c>
      <c r="F359" s="90" t="str">
        <f>IF(TMInput!E359&lt;&gt;"",TMInput!E359,IF(AND($C359=$C360, F360&lt;&gt;""),F360, IF(AND($C359=$C361, F361&lt;&gt;""), F361,"")))</f>
        <v/>
      </c>
      <c r="G359" s="85" t="str">
        <f>IF(TMInput!F359&lt;&gt;"",TMInput!F359,IF(AND($C359=$C360, G360&lt;&gt;""),G360, IF(AND($C359=$C361, G361&lt;&gt;""), G361,"")))</f>
        <v/>
      </c>
      <c r="H359" s="87" t="str">
        <f>TMInput!G359</f>
        <v>1.9</v>
      </c>
      <c r="I359" s="87" t="str">
        <f>TMInput!H359</f>
        <v/>
      </c>
      <c r="J359" s="90" t="b">
        <f>IF(TMInput!$A359="",J358,TMInput!I359)</f>
        <v>1</v>
      </c>
      <c r="K359" s="85" t="str">
        <f>IF(TMInput!J359&lt;&gt;"",TMInput!J359,IF(AND($C359=$C360, K360&lt;&gt;""),K360, IF(AND($C359=$C361, K361&lt;&gt;""), K361,"")))</f>
        <v/>
      </c>
      <c r="L359" s="85" t="str">
        <f>IF(TMInput!K359&lt;&gt;"",TMInput!K359,IF(AND($C359=$C360, L360&lt;&gt;""),L360, IF(AND($C359=$C361, L361&lt;&gt;""), L361,"")))</f>
        <v/>
      </c>
      <c r="M359" s="90" t="str">
        <f>IF(TMInput!L359&lt;&gt;"",TMInput!L359,IF(AND($C359=$C360, M360&lt;&gt;""),M360, IF(AND($C359=$C361, M361&lt;&gt;""), M361,"")))</f>
        <v/>
      </c>
      <c r="N359" s="90" t="str">
        <f>IF(TMInput!M359&lt;&gt;"",TMInput!M359,IF(AND($C359=$C360, N360&lt;&gt;""),N360, IF(AND($C359=$C361, N361&lt;&gt;""), N361,"")))</f>
        <v/>
      </c>
      <c r="O359" s="90" t="str">
        <f>IF(TMInput!N359&lt;&gt;"",TMInput!N359,IF(AND($C359=$C360, O360&lt;&gt;""),O360, IF(AND($C359=$C361, O361&lt;&gt;""), O361,"")))</f>
        <v/>
      </c>
      <c r="P359" s="85" t="str">
        <f>IF(TMInput!O359&lt;&gt;"",TMInput!O359,IF(AND($C359=$C360, P360&lt;&gt;""),P360, IF(AND($C359=$C361, P361&lt;&gt;""), P361,"")))</f>
        <v/>
      </c>
      <c r="Q359" s="90" t="str">
        <f>IF(TMInput!P359&lt;&gt;"",TMInput!P359,IF(AND($C359=$C360, Q360&lt;&gt;""),Q360, IF(AND($C359=$C361, Q361&lt;&gt;""), Q361,"")))</f>
        <v/>
      </c>
      <c r="R359" s="90" t="str">
        <f>IF(TMInput!Q359&lt;&gt;"", TMInput!Q359, IF(AND(OR($C359&amp;$H359=$C360&amp;$H360, $C359&amp;$I359=$C360&amp;$I360), R360&lt;&gt;""), R360, IF(AND(OR($C359&amp;$H359=$C361&amp;$H361, $C359&amp;$I359=$C361&amp;$I361), R361&lt;&gt;""), R361, IF(AND(OR($C359&amp;$H359=$C362&amp;$H362, $C359&amp;$I359=$C362&amp;$I362), R362&lt;&gt;""), R362, IF(AND(OR($C359&amp;$H359=$C363&amp;$H363, $C359&amp;$I359=$C363&amp;$I363), R363&lt;&gt;""), R363, "")))))</f>
        <v/>
      </c>
      <c r="S359" s="90" t="str">
        <f>IF(TMInput!R359&lt;&gt;"", TMInput!R359, IF(AND(OR($C359&amp;$H359=$C360&amp;$H360, $C359&amp;$I359=$C360&amp;$I360), S360&lt;&gt;""), S360, IF(AND(OR($C359&amp;$H359=$C361&amp;$H361, $C359&amp;$I359=$C361&amp;$I361), S361&lt;&gt;""), S361, IF(AND(OR($C359&amp;$H359=$C362&amp;$H362, $C359&amp;$I359=$C362&amp;$I362), S362&lt;&gt;""), S362, IF(AND(OR($C359&amp;$H359=$C363&amp;$H363, $C359&amp;$I359=$C363&amp;$I363), S363&lt;&gt;""), S363, "")))))</f>
        <v/>
      </c>
      <c r="T359" s="90" t="str">
        <f>IF(TMInput!S359&lt;&gt;"", TMInput!S359, IF(AND(OR($C359&amp;$H359=$C360&amp;$H360, $C359&amp;$I359=$C360&amp;$I360), T360&lt;&gt;""), T360, IF(AND(OR($C359&amp;$H359=$C361&amp;$H361, $C359&amp;$I359=$C361&amp;$I361), T361&lt;&gt;""), T361, IF(AND(OR($C359&amp;$H359=$C362&amp;$H362, $C359&amp;$I359=$C362&amp;$I362), T362&lt;&gt;""), T362, IF(AND(OR($C359&amp;$H359=$C363&amp;$H363, $C359&amp;$I359=$C363&amp;$I363), T363&lt;&gt;""), T363, "")))))</f>
        <v/>
      </c>
      <c r="U359" s="90" t="str">
        <f>IF(TMInput!T359&lt;&gt;"", TMInput!T359, IF(AND($C359=$C360, U360&lt;&gt;""), U360, IF(AND($C359=$C361, U361&lt;&gt;""), U361, IF(AND($C359=$C362, U362&lt;&gt;""), U362, IF(AND($C359=$C363, U363&lt;&gt;""), U363, "")))))</f>
        <v/>
      </c>
      <c r="V359" s="90" t="str">
        <f>IF(TMInput!U359&lt;&gt;"", TMInput!U359, IF(AND($C359=$C360, V360&lt;&gt;""), V360, IF(AND($C359=$C361, V361&lt;&gt;""), V361, IF(AND($C359=$C362, V362&lt;&gt;""), V362, IF(AND($C359=$C363, V363&lt;&gt;""), V363, "")))))</f>
        <v>BT-197(BT-554)-Tender</v>
      </c>
      <c r="W359" s="90" t="str">
        <f>IF(TMInput!V359&lt;&gt;"", TMInput!V359, IF(AND($C359=$C360, W360&lt;&gt;""), W360, IF(AND($C359=$C361, W361&lt;&gt;""), W361, IF(AND($C359=$C362, W362&lt;&gt;""), W362, IF(AND($C359=$C363, W363&lt;&gt;""), W363, "")))))</f>
        <v>In BT-197(BT-554)-Tender, Unpublished Justification Code, we link to the at-voc:non-publication-justification controlled list</v>
      </c>
      <c r="X359" s="90" t="str">
        <f>IF(TMInput!W359&lt;&gt;"", TMInput!W359, IF(AND($C359=$C360, X360&lt;&gt;""), X360, IF(AND($C359=$C361, X361&lt;&gt;""), X361, IF(AND($C359=$C362, X362&lt;&gt;""), X362, IF(AND($C359=$C363, X363&lt;&gt;""), X363, "")))))</f>
        <v>BT-198(BT-554)-Tender</v>
      </c>
      <c r="Y359" s="90" t="str">
        <f>IF(TMInput!X359&lt;&gt;"", TMInput!X359, IF(AND($C359=$C360, Y360&lt;&gt;""), Y360, IF(AND($C359=$C361, Y361&lt;&gt;""), Y361, IF(AND($C359=$C362, Y362&lt;&gt;""), Y362, IF(AND($C359=$C363, Y363&lt;&gt;""), Y363, "")))))</f>
        <v>Unpublished Accessibility Date (Unpublished Access Date below SDK 1.6)</v>
      </c>
      <c r="Z359" s="90" t="str">
        <f>IF(TMInput!Y359&lt;&gt;"", TMInput!Y359, IF(AND($C359=$C360, Z360&lt;&gt;""), Z360, IF(AND($C359=$C361, Z361&lt;&gt;""), Z361, IF(AND($C359=$C362, Z362&lt;&gt;""), Z362, IF(AND($C359=$C363, Z363&lt;&gt;""), Z363, "")))))</f>
        <v>tedm:MG-langString-hasConfidentialityJustification--NonPublishedInformation-ND-SubcontractingDescriptionUnpublish</v>
      </c>
      <c r="AA359" s="90" t="str">
        <f>IF(TMInput!Z359&lt;&gt;"", TMInput!Z359, IF(AND($C359=$C360, AA360&lt;&gt;""), AA360, IF(AND($C359=$C361, AA361&lt;&gt;""), AA361, IF(AND($C359=$C362, AA362&lt;&gt;""), AA362, IF(AND($C359=$C363, AA363&lt;&gt;""), AA363, "")))))</f>
        <v/>
      </c>
      <c r="AB359" s="90" t="str">
        <f>IF(TMInput!AA359&lt;&gt;"", TMInput!AA359, IF(AND($C359=$C360, AB360&lt;&gt;""), AB360, IF(AND($C359=$C361, AB361&lt;&gt;""), AB361, IF(AND($C359=$C362, AB362&lt;&gt;""), AB362, IF(AND($C359=$C363, AB363&lt;&gt;""), AB363, "")))))</f>
        <v/>
      </c>
      <c r="AC359" s="90" t="str">
        <f>IF(TMInput!AB359&lt;&gt;"", TMInput!AB359, IF(AND($C359=$C360, AC360&lt;&gt;""), AC360, IF(AND($C359=$C361, AC361&lt;&gt;""), AC361, IF(AND($C359=$C362, AC362&lt;&gt;""), AC362, IF(AND($C359=$C363, AC363&lt;&gt;""), AC363, "")))))</f>
        <v/>
      </c>
      <c r="AD359" s="90" t="str">
        <f>IF(TMInput!AC359&lt;&gt;"", TMInput!AC359, IF(AND($C359=$C360, AD360&lt;&gt;""), AD360, IF(AND($C359=$C361, AD361&lt;&gt;""), AD361, IF(AND($C359=$C362, AD362&lt;&gt;""), AD362, IF(AND($C359=$C363, AD363&lt;&gt;""), AD363, "")))))</f>
        <v/>
      </c>
      <c r="AE359" s="90" t="str">
        <f>IF(TMInput!AD359&lt;&gt;"", TMInput!AD359, IF(AND($C359=$C360, AE360&lt;&gt;""), AE360, IF(AND($C359=$C361, AE361&lt;&gt;""), AE361, IF(AND($C359=$C362, AE362&lt;&gt;""), AE362, IF(AND($C359=$C363, AE363&lt;&gt;""), AE363, "")))))</f>
        <v/>
      </c>
    </row>
    <row r="360">
      <c r="A360" s="85" t="b">
        <f t="shared" si="1"/>
        <v>0</v>
      </c>
      <c r="B360" s="90" t="str">
        <f>IF(AND(TMInput!A360="",$C360&lt;&gt;""),B359,TMInput!A360)</f>
        <v>ND-SubcontractingDescriptionUnpublish_v1.9+.rml.ttl</v>
      </c>
      <c r="C360" s="90" t="str">
        <f>TMInput!B360</f>
        <v>tedm:MG-NonPublishedInformation-ND-SubcontractingDescriptionUnpublish</v>
      </c>
      <c r="D360" s="85" t="str">
        <f>IF(TMInput!C360&lt;&gt;"", TMInput!C360, IF(AND($C360=$C361, D361&lt;&gt;""), D361, IF(AND($C360=$C362, D362&lt;&gt;""), D362, IF(AND($C360=$C363, D363&lt;&gt;""), D363, IF(AND($C360=$C364, D364&lt;&gt;""), D364, "")))))</f>
        <v/>
      </c>
      <c r="E360" s="90" t="str">
        <f>IF(TMInput!D360&lt;&gt;"",TMInput!D360,IF(AND($C360=$C361, E361&lt;&gt;""),E361, IF(AND($C360=$C362, E362&lt;&gt;""), E362,"")))</f>
        <v/>
      </c>
      <c r="F360" s="90" t="str">
        <f>IF(TMInput!E360&lt;&gt;"",TMInput!E360,IF(AND($C360=$C361, F361&lt;&gt;""),F361, IF(AND($C360=$C362, F362&lt;&gt;""), F362,"")))</f>
        <v/>
      </c>
      <c r="G360" s="85" t="str">
        <f>IF(TMInput!F360&lt;&gt;"",TMInput!F360,IF(AND($C360=$C361, G361&lt;&gt;""),G361, IF(AND($C360=$C362, G362&lt;&gt;""), G362,"")))</f>
        <v/>
      </c>
      <c r="H360" s="87" t="str">
        <f>TMInput!G360</f>
        <v/>
      </c>
      <c r="I360" s="87" t="str">
        <f>TMInput!H360</f>
        <v>1.8</v>
      </c>
      <c r="J360" s="90" t="b">
        <f>IF(TMInput!$A360="",J359,TMInput!I360)</f>
        <v>1</v>
      </c>
      <c r="K360" s="85" t="str">
        <f>IF(TMInput!J360&lt;&gt;"",TMInput!J360,IF(AND($C360=$C361, K361&lt;&gt;""),K361, IF(AND($C360=$C362, K362&lt;&gt;""), K362,"")))</f>
        <v/>
      </c>
      <c r="L360" s="85" t="str">
        <f>IF(TMInput!K360&lt;&gt;"",TMInput!K360,IF(AND($C360=$C361, L361&lt;&gt;""),L361, IF(AND($C360=$C362, L362&lt;&gt;""), L362,"")))</f>
        <v/>
      </c>
      <c r="M360" s="90" t="str">
        <f>IF(TMInput!L360&lt;&gt;"",TMInput!L360,IF(AND($C360=$C361, M361&lt;&gt;""),M361, IF(AND($C360=$C362, M362&lt;&gt;""), M362,"")))</f>
        <v/>
      </c>
      <c r="N360" s="90" t="str">
        <f>IF(TMInput!M360&lt;&gt;"",TMInput!M360,IF(AND($C360=$C361, N361&lt;&gt;""),N361, IF(AND($C360=$C362, N362&lt;&gt;""), N362,"")))</f>
        <v/>
      </c>
      <c r="O360" s="90" t="str">
        <f>IF(TMInput!N360&lt;&gt;"",TMInput!N360,IF(AND($C360=$C361, O361&lt;&gt;""),O361, IF(AND($C360=$C362, O362&lt;&gt;""), O362,"")))</f>
        <v/>
      </c>
      <c r="P360" s="85" t="str">
        <f>IF(TMInput!O360&lt;&gt;"",TMInput!O360,IF(AND($C360=$C361, P361&lt;&gt;""),P361, IF(AND($C360=$C362, P362&lt;&gt;""), P362,"")))</f>
        <v/>
      </c>
      <c r="Q360" s="90" t="str">
        <f>IF(TMInput!P360&lt;&gt;"",TMInput!P360,IF(AND($C360=$C361, Q361&lt;&gt;""),Q361, IF(AND($C360=$C362, Q362&lt;&gt;""), Q362,"")))</f>
        <v/>
      </c>
      <c r="R360" s="90" t="str">
        <f>IF(TMInput!Q360&lt;&gt;"", TMInput!Q360, IF(AND(OR($C360&amp;$H360=$C361&amp;$H361, $C360&amp;$I360=$C361&amp;$I361), R361&lt;&gt;""), R361, IF(AND(OR($C360&amp;$H360=$C362&amp;$H362, $C360&amp;$I360=$C362&amp;$I362), R362&lt;&gt;""), R362, IF(AND(OR($C360&amp;$H360=$C363&amp;$H363, $C360&amp;$I360=$C363&amp;$I363), R363&lt;&gt;""), R363, IF(AND(OR($C360&amp;$H360=$C364&amp;$H364, $C360&amp;$I360=$C364&amp;$I364), R364&lt;&gt;""), R364, "")))))</f>
        <v/>
      </c>
      <c r="S360" s="90" t="str">
        <f>IF(TMInput!R360&lt;&gt;"", TMInput!R360, IF(AND(OR($C360&amp;$H360=$C361&amp;$H361, $C360&amp;$I360=$C361&amp;$I361), S361&lt;&gt;""), S361, IF(AND(OR($C360&amp;$H360=$C362&amp;$H362, $C360&amp;$I360=$C362&amp;$I362), S362&lt;&gt;""), S362, IF(AND(OR($C360&amp;$H360=$C363&amp;$H363, $C360&amp;$I360=$C363&amp;$I363), S363&lt;&gt;""), S363, IF(AND(OR($C360&amp;$H360=$C364&amp;$H364, $C360&amp;$I360=$C364&amp;$I364), S364&lt;&gt;""), S364, "")))))</f>
        <v/>
      </c>
      <c r="T360" s="90" t="str">
        <f>IF(TMInput!S360&lt;&gt;"", TMInput!S360, IF(AND(OR($C360&amp;$H360=$C361&amp;$H361, $C360&amp;$I360=$C361&amp;$I361), T361&lt;&gt;""), T361, IF(AND(OR($C360&amp;$H360=$C362&amp;$H362, $C360&amp;$I360=$C362&amp;$I362), T362&lt;&gt;""), T362, IF(AND(OR($C360&amp;$H360=$C363&amp;$H363, $C360&amp;$I360=$C363&amp;$I363), T363&lt;&gt;""), T363, IF(AND(OR($C360&amp;$H360=$C364&amp;$H364, $C360&amp;$I360=$C364&amp;$I364), T364&lt;&gt;""), T364, "")))))</f>
        <v/>
      </c>
      <c r="U360" s="90" t="str">
        <f>IF(TMInput!T360&lt;&gt;"", TMInput!T360, IF(AND($C360=$C361, U361&lt;&gt;""), U361, IF(AND($C360=$C362, U362&lt;&gt;""), U362, IF(AND($C360=$C363, U363&lt;&gt;""), U363, IF(AND($C360=$C364, U364&lt;&gt;""), U364, "")))))</f>
        <v/>
      </c>
      <c r="V360" s="90" t="str">
        <f>IF(TMInput!U360&lt;&gt;"", TMInput!U360, IF(AND($C360=$C361, V361&lt;&gt;""), V361, IF(AND($C360=$C362, V362&lt;&gt;""), V362, IF(AND($C360=$C363, V363&lt;&gt;""), V363, IF(AND($C360=$C364, V364&lt;&gt;""), V364, "")))))</f>
        <v>BT-197(BT-554)-Tender</v>
      </c>
      <c r="W360" s="90" t="str">
        <f>IF(TMInput!V360&lt;&gt;"", TMInput!V360, IF(AND($C360=$C361, W361&lt;&gt;""), W361, IF(AND($C360=$C362, W362&lt;&gt;""), W362, IF(AND($C360=$C363, W363&lt;&gt;""), W363, IF(AND($C360=$C364, W364&lt;&gt;""), W364, "")))))</f>
        <v>In BT-197(BT-554)-Tender, Unpublished Justification Code, we link to the at-voc:non-publication-justification controlled list</v>
      </c>
      <c r="X360" s="90" t="str">
        <f>IF(TMInput!W360&lt;&gt;"", TMInput!W360, IF(AND($C360=$C361, X361&lt;&gt;""), X361, IF(AND($C360=$C362, X362&lt;&gt;""), X362, IF(AND($C360=$C363, X363&lt;&gt;""), X363, IF(AND($C360=$C364, X364&lt;&gt;""), X364, "")))))</f>
        <v>BT-198(BT-554)-Tender</v>
      </c>
      <c r="Y360" s="90" t="str">
        <f>IF(TMInput!X360&lt;&gt;"", TMInput!X360, IF(AND($C360=$C361, Y361&lt;&gt;""), Y361, IF(AND($C360=$C362, Y362&lt;&gt;""), Y362, IF(AND($C360=$C363, Y363&lt;&gt;""), Y363, IF(AND($C360=$C364, Y364&lt;&gt;""), Y364, "")))))</f>
        <v>Unpublished Accessibility Date (Unpublished Access Date below SDK 1.6)</v>
      </c>
      <c r="Z360" s="90" t="str">
        <f>IF(TMInput!Y360&lt;&gt;"", TMInput!Y360, IF(AND($C360=$C361, Z361&lt;&gt;""), Z361, IF(AND($C360=$C362, Z362&lt;&gt;""), Z362, IF(AND($C360=$C363, Z363&lt;&gt;""), Z363, IF(AND($C360=$C364, Z364&lt;&gt;""), Z364, "")))))</f>
        <v>tedm:MG-langString-hasConfidentialityJustification--NonPublishedInformation-ND-SubcontractingDescriptionUnpublish</v>
      </c>
      <c r="AA360" s="90" t="str">
        <f>IF(TMInput!Z360&lt;&gt;"", TMInput!Z360, IF(AND($C360=$C361, AA361&lt;&gt;""), AA361, IF(AND($C360=$C362, AA362&lt;&gt;""), AA362, IF(AND($C360=$C363, AA363&lt;&gt;""), AA363, IF(AND($C360=$C364, AA364&lt;&gt;""), AA364, "")))))</f>
        <v/>
      </c>
      <c r="AB360" s="90" t="str">
        <f>IF(TMInput!AA360&lt;&gt;"", TMInput!AA360, IF(AND($C360=$C361, AB361&lt;&gt;""), AB361, IF(AND($C360=$C362, AB362&lt;&gt;""), AB362, IF(AND($C360=$C363, AB363&lt;&gt;""), AB363, IF(AND($C360=$C364, AB364&lt;&gt;""), AB364, "")))))</f>
        <v/>
      </c>
      <c r="AC360" s="90" t="str">
        <f>IF(TMInput!AB360&lt;&gt;"", TMInput!AB360, IF(AND($C360=$C361, AC361&lt;&gt;""), AC361, IF(AND($C360=$C362, AC362&lt;&gt;""), AC362, IF(AND($C360=$C363, AC363&lt;&gt;""), AC363, IF(AND($C360=$C364, AC364&lt;&gt;""), AC364, "")))))</f>
        <v/>
      </c>
      <c r="AD360" s="90" t="str">
        <f>IF(TMInput!AC360&lt;&gt;"", TMInput!AC360, IF(AND($C360=$C361, AD361&lt;&gt;""), AD361, IF(AND($C360=$C362, AD362&lt;&gt;""), AD362, IF(AND($C360=$C363, AD363&lt;&gt;""), AD363, IF(AND($C360=$C364, AD364&lt;&gt;""), AD364, "")))))</f>
        <v/>
      </c>
      <c r="AE360" s="90" t="str">
        <f>IF(TMInput!AD360&lt;&gt;"", TMInput!AD360, IF(AND($C360=$C361, AE361&lt;&gt;""), AE361, IF(AND($C360=$C362, AE362&lt;&gt;""), AE362, IF(AND($C360=$C363, AE363&lt;&gt;""), AE363, IF(AND($C360=$C364, AE364&lt;&gt;""), AE364, "")))))</f>
        <v/>
      </c>
    </row>
    <row r="361">
      <c r="A361" s="85" t="b">
        <f t="shared" si="1"/>
        <v>0</v>
      </c>
      <c r="B361" s="90" t="str">
        <f>IF(AND(TMInput!A361="",$C361&lt;&gt;""),B360,TMInput!A361)</f>
        <v>ND-SubcontractingDescriptionUnpublish_v1.9+.rml.ttl</v>
      </c>
      <c r="C361" s="90" t="str">
        <f>TMInput!B361</f>
        <v>tedm:MG-NonPublishedInformation-ND-SubcontractingDescriptionUnpublish</v>
      </c>
      <c r="D361" s="85" t="str">
        <f>IF(TMInput!C361&lt;&gt;"", TMInput!C361, IF(AND($C361=$C362, D362&lt;&gt;""), D362, IF(AND($C361=$C363, D363&lt;&gt;""), D363, IF(AND($C361=$C364, D364&lt;&gt;""), D364, IF(AND($C361=$C365, D365&lt;&gt;""), D365, "")))))</f>
        <v/>
      </c>
      <c r="E361" s="90" t="str">
        <f>IF(TMInput!D361&lt;&gt;"",TMInput!D361,IF(AND($C361=$C362, E362&lt;&gt;""),E362, IF(AND($C361=$C363, E363&lt;&gt;""), E363,"")))</f>
        <v/>
      </c>
      <c r="F361" s="90" t="str">
        <f>IF(TMInput!E361&lt;&gt;"",TMInput!E361,IF(AND($C361=$C362, F362&lt;&gt;""),F362, IF(AND($C361=$C363, F363&lt;&gt;""), F363,"")))</f>
        <v/>
      </c>
      <c r="G361" s="85" t="str">
        <f>IF(TMInput!F361&lt;&gt;"",TMInput!F361,IF(AND($C361=$C362, G362&lt;&gt;""),G362, IF(AND($C361=$C363, G363&lt;&gt;""), G363,"")))</f>
        <v/>
      </c>
      <c r="H361" s="87" t="str">
        <f>TMInput!G361</f>
        <v>1.9</v>
      </c>
      <c r="I361" s="87" t="str">
        <f>TMInput!H361</f>
        <v/>
      </c>
      <c r="J361" s="90" t="b">
        <f>IF(TMInput!$A361="",J360,TMInput!I361)</f>
        <v>1</v>
      </c>
      <c r="K361" s="85" t="str">
        <f>IF(TMInput!J361&lt;&gt;"",TMInput!J361,IF(AND($C361=$C362, K362&lt;&gt;""),K362, IF(AND($C361=$C363, K363&lt;&gt;""), K363,"")))</f>
        <v/>
      </c>
      <c r="L361" s="85" t="str">
        <f>IF(TMInput!K361&lt;&gt;"",TMInput!K361,IF(AND($C361=$C362, L362&lt;&gt;""),L362, IF(AND($C361=$C363, L363&lt;&gt;""), L363,"")))</f>
        <v/>
      </c>
      <c r="M361" s="90" t="str">
        <f>IF(TMInput!L361&lt;&gt;"",TMInput!L361,IF(AND($C361=$C362, M362&lt;&gt;""),M362, IF(AND($C361=$C363, M363&lt;&gt;""), M363,"")))</f>
        <v/>
      </c>
      <c r="N361" s="90" t="str">
        <f>IF(TMInput!M361&lt;&gt;"",TMInput!M361,IF(AND($C361=$C362, N362&lt;&gt;""),N362, IF(AND($C361=$C363, N363&lt;&gt;""), N363,"")))</f>
        <v/>
      </c>
      <c r="O361" s="90" t="str">
        <f>IF(TMInput!N361&lt;&gt;"",TMInput!N361,IF(AND($C361=$C362, O362&lt;&gt;""),O362, IF(AND($C361=$C363, O363&lt;&gt;""), O363,"")))</f>
        <v/>
      </c>
      <c r="P361" s="85" t="str">
        <f>IF(TMInput!O361&lt;&gt;"",TMInput!O361,IF(AND($C361=$C362, P362&lt;&gt;""),P362, IF(AND($C361=$C363, P363&lt;&gt;""), P363,"")))</f>
        <v/>
      </c>
      <c r="Q361" s="90" t="str">
        <f>IF(TMInput!P361&lt;&gt;"",TMInput!P361,IF(AND($C361=$C362, Q362&lt;&gt;""),Q362, IF(AND($C361=$C363, Q363&lt;&gt;""), Q363,"")))</f>
        <v/>
      </c>
      <c r="R361" s="90" t="str">
        <f>IF(TMInput!Q361&lt;&gt;"", TMInput!Q361, IF(AND(OR($C361&amp;$H361=$C362&amp;$H362, $C361&amp;$I361=$C362&amp;$I362), R362&lt;&gt;""), R362, IF(AND(OR($C361&amp;$H361=$C363&amp;$H363, $C361&amp;$I361=$C363&amp;$I363), R363&lt;&gt;""), R363, IF(AND(OR($C361&amp;$H361=$C364&amp;$H364, $C361&amp;$I361=$C364&amp;$I364), R364&lt;&gt;""), R364, IF(AND(OR($C361&amp;$H361=$C365&amp;$H365, $C361&amp;$I361=$C365&amp;$I365), R365&lt;&gt;""), R365, "")))))</f>
        <v/>
      </c>
      <c r="S361" s="90" t="str">
        <f>IF(TMInput!R361&lt;&gt;"", TMInput!R361, IF(AND(OR($C361&amp;$H361=$C362&amp;$H362, $C361&amp;$I361=$C362&amp;$I362), S362&lt;&gt;""), S362, IF(AND(OR($C361&amp;$H361=$C363&amp;$H363, $C361&amp;$I361=$C363&amp;$I363), S363&lt;&gt;""), S363, IF(AND(OR($C361&amp;$H361=$C364&amp;$H364, $C361&amp;$I361=$C364&amp;$I364), S364&lt;&gt;""), S364, IF(AND(OR($C361&amp;$H361=$C365&amp;$H365, $C361&amp;$I361=$C365&amp;$I365), S365&lt;&gt;""), S365, "")))))</f>
        <v/>
      </c>
      <c r="T361" s="90" t="str">
        <f>IF(TMInput!S361&lt;&gt;"", TMInput!S361, IF(AND(OR($C361&amp;$H361=$C362&amp;$H362, $C361&amp;$I361=$C362&amp;$I362), T362&lt;&gt;""), T362, IF(AND(OR($C361&amp;$H361=$C363&amp;$H363, $C361&amp;$I361=$C363&amp;$I363), T363&lt;&gt;""), T363, IF(AND(OR($C361&amp;$H361=$C364&amp;$H364, $C361&amp;$I361=$C364&amp;$I364), T364&lt;&gt;""), T364, IF(AND(OR($C361&amp;$H361=$C365&amp;$H365, $C361&amp;$I361=$C365&amp;$I365), T365&lt;&gt;""), T365, "")))))</f>
        <v/>
      </c>
      <c r="U361" s="90" t="str">
        <f>IF(TMInput!T361&lt;&gt;"", TMInput!T361, IF(AND($C361=$C362, U362&lt;&gt;""), U362, IF(AND($C361=$C363, U363&lt;&gt;""), U363, IF(AND($C361=$C364, U364&lt;&gt;""), U364, IF(AND($C361=$C365, U365&lt;&gt;""), U365, "")))))</f>
        <v/>
      </c>
      <c r="V361" s="90" t="str">
        <f>IF(TMInput!U361&lt;&gt;"", TMInput!U361, IF(AND($C361=$C362, V362&lt;&gt;""), V362, IF(AND($C361=$C363, V363&lt;&gt;""), V363, IF(AND($C361=$C364, V364&lt;&gt;""), V364, IF(AND($C361=$C365, V365&lt;&gt;""), V365, "")))))</f>
        <v/>
      </c>
      <c r="W361" s="90" t="str">
        <f>IF(TMInput!V361&lt;&gt;"", TMInput!V361, IF(AND($C361=$C362, W362&lt;&gt;""), W362, IF(AND($C361=$C363, W363&lt;&gt;""), W363, IF(AND($C361=$C364, W364&lt;&gt;""), W364, IF(AND($C361=$C365, W365&lt;&gt;""), W365, "")))))</f>
        <v/>
      </c>
      <c r="X361" s="90" t="str">
        <f>IF(TMInput!W361&lt;&gt;"", TMInput!W361, IF(AND($C361=$C362, X362&lt;&gt;""), X362, IF(AND($C361=$C363, X363&lt;&gt;""), X363, IF(AND($C361=$C364, X364&lt;&gt;""), X364, IF(AND($C361=$C365, X365&lt;&gt;""), X365, "")))))</f>
        <v>BT-198(BT-554)-Tender</v>
      </c>
      <c r="Y361" s="90" t="str">
        <f>IF(TMInput!X361&lt;&gt;"", TMInput!X361, IF(AND($C361=$C362, Y362&lt;&gt;""), Y362, IF(AND($C361=$C363, Y363&lt;&gt;""), Y363, IF(AND($C361=$C364, Y364&lt;&gt;""), Y364, IF(AND($C361=$C365, Y365&lt;&gt;""), Y365, "")))))</f>
        <v>Unpublished Accessibility Date (Unpublished Access Date below SDK 1.6)</v>
      </c>
      <c r="Z361" s="90" t="str">
        <f>IF(TMInput!Y361&lt;&gt;"", TMInput!Y361, IF(AND($C361=$C362, Z362&lt;&gt;""), Z362, IF(AND($C361=$C363, Z363&lt;&gt;""), Z363, IF(AND($C361=$C364, Z364&lt;&gt;""), Z364, IF(AND($C361=$C365, Z365&lt;&gt;""), Z365, "")))))</f>
        <v>tedm:MG-langString-hasConfidentialityJustification--NonPublishedInformation-ND-SubcontractingDescriptionUnpublish</v>
      </c>
      <c r="AA361" s="90" t="str">
        <f>IF(TMInput!Z361&lt;&gt;"", TMInput!Z361, IF(AND($C361=$C362, AA362&lt;&gt;""), AA362, IF(AND($C361=$C363, AA363&lt;&gt;""), AA363, IF(AND($C361=$C364, AA364&lt;&gt;""), AA364, IF(AND($C361=$C365, AA365&lt;&gt;""), AA365, "")))))</f>
        <v/>
      </c>
      <c r="AB361" s="90" t="str">
        <f>IF(TMInput!AA361&lt;&gt;"", TMInput!AA361, IF(AND($C361=$C362, AB362&lt;&gt;""), AB362, IF(AND($C361=$C363, AB363&lt;&gt;""), AB363, IF(AND($C361=$C364, AB364&lt;&gt;""), AB364, IF(AND($C361=$C365, AB365&lt;&gt;""), AB365, "")))))</f>
        <v/>
      </c>
      <c r="AC361" s="90" t="str">
        <f>IF(TMInput!AB361&lt;&gt;"", TMInput!AB361, IF(AND($C361=$C362, AC362&lt;&gt;""), AC362, IF(AND($C361=$C363, AC363&lt;&gt;""), AC363, IF(AND($C361=$C364, AC364&lt;&gt;""), AC364, IF(AND($C361=$C365, AC365&lt;&gt;""), AC365, "")))))</f>
        <v/>
      </c>
      <c r="AD361" s="90" t="str">
        <f>IF(TMInput!AC361&lt;&gt;"", TMInput!AC361, IF(AND($C361=$C362, AD362&lt;&gt;""), AD362, IF(AND($C361=$C363, AD363&lt;&gt;""), AD363, IF(AND($C361=$C364, AD364&lt;&gt;""), AD364, IF(AND($C361=$C365, AD365&lt;&gt;""), AD365, "")))))</f>
        <v/>
      </c>
      <c r="AE361" s="90" t="str">
        <f>IF(TMInput!AD361&lt;&gt;"", TMInput!AD361, IF(AND($C361=$C362, AE362&lt;&gt;""), AE362, IF(AND($C361=$C363, AE363&lt;&gt;""), AE363, IF(AND($C361=$C364, AE364&lt;&gt;""), AE364, IF(AND($C361=$C365, AE365&lt;&gt;""), AE365, "")))))</f>
        <v/>
      </c>
    </row>
    <row r="362">
      <c r="A362" s="85" t="b">
        <f t="shared" si="1"/>
        <v>0</v>
      </c>
      <c r="B362" s="90" t="str">
        <f>IF(AND(TMInput!A362="",$C362&lt;&gt;""),B361,TMInput!A362)</f>
        <v>ND-SubcontractingDescriptionUnpublish_v1.9+.rml.ttl</v>
      </c>
      <c r="C362" s="90" t="str">
        <f>TMInput!B362</f>
        <v>tedm:MG-NonPublishedInformation-ND-SubcontractingDescriptionUnpublish</v>
      </c>
      <c r="D362" s="85" t="str">
        <f>IF(TMInput!C362&lt;&gt;"", TMInput!C362, IF(AND($C362=$C363, D363&lt;&gt;""), D363, IF(AND($C362=$C364, D364&lt;&gt;""), D364, IF(AND($C362=$C365, D365&lt;&gt;""), D365, IF(AND($C362=$C366, D366&lt;&gt;""), D366, "")))))</f>
        <v/>
      </c>
      <c r="E362" s="90" t="str">
        <f>IF(TMInput!D362&lt;&gt;"",TMInput!D362,IF(AND($C362=$C363, E363&lt;&gt;""),E363, IF(AND($C362=$C364, E364&lt;&gt;""), E364,"")))</f>
        <v/>
      </c>
      <c r="F362" s="90" t="str">
        <f>IF(TMInput!E362&lt;&gt;"",TMInput!E362,IF(AND($C362=$C363, F363&lt;&gt;""),F363, IF(AND($C362=$C364, F364&lt;&gt;""), F364,"")))</f>
        <v/>
      </c>
      <c r="G362" s="85" t="str">
        <f>IF(TMInput!F362&lt;&gt;"",TMInput!F362,IF(AND($C362=$C363, G363&lt;&gt;""),G363, IF(AND($C362=$C364, G364&lt;&gt;""), G364,"")))</f>
        <v/>
      </c>
      <c r="H362" s="87" t="str">
        <f>TMInput!G362</f>
        <v/>
      </c>
      <c r="I362" s="87" t="str">
        <f>TMInput!H362</f>
        <v>1.5</v>
      </c>
      <c r="J362" s="90" t="b">
        <f>IF(TMInput!$A362="",J361,TMInput!I362)</f>
        <v>1</v>
      </c>
      <c r="K362" s="85" t="str">
        <f>IF(TMInput!J362&lt;&gt;"",TMInput!J362,IF(AND($C362=$C363, K363&lt;&gt;""),K363, IF(AND($C362=$C364, K364&lt;&gt;""), K364,"")))</f>
        <v/>
      </c>
      <c r="L362" s="85" t="str">
        <f>IF(TMInput!K362&lt;&gt;"",TMInput!K362,IF(AND($C362=$C363, L363&lt;&gt;""),L363, IF(AND($C362=$C364, L364&lt;&gt;""), L364,"")))</f>
        <v/>
      </c>
      <c r="M362" s="90" t="str">
        <f>IF(TMInput!L362&lt;&gt;"",TMInput!L362,IF(AND($C362=$C363, M363&lt;&gt;""),M363, IF(AND($C362=$C364, M364&lt;&gt;""), M364,"")))</f>
        <v/>
      </c>
      <c r="N362" s="90" t="str">
        <f>IF(TMInput!M362&lt;&gt;"",TMInput!M362,IF(AND($C362=$C363, N363&lt;&gt;""),N363, IF(AND($C362=$C364, N364&lt;&gt;""), N364,"")))</f>
        <v/>
      </c>
      <c r="O362" s="90" t="str">
        <f>IF(TMInput!N362&lt;&gt;"",TMInput!N362,IF(AND($C362=$C363, O363&lt;&gt;""),O363, IF(AND($C362=$C364, O364&lt;&gt;""), O364,"")))</f>
        <v/>
      </c>
      <c r="P362" s="85" t="str">
        <f>IF(TMInput!O362&lt;&gt;"",TMInput!O362,IF(AND($C362=$C363, P363&lt;&gt;""),P363, IF(AND($C362=$C364, P364&lt;&gt;""), P364,"")))</f>
        <v/>
      </c>
      <c r="Q362" s="90" t="str">
        <f>IF(TMInput!P362&lt;&gt;"",TMInput!P362,IF(AND($C362=$C363, Q363&lt;&gt;""),Q363, IF(AND($C362=$C364, Q364&lt;&gt;""), Q364,"")))</f>
        <v/>
      </c>
      <c r="R362" s="90" t="str">
        <f>IF(TMInput!Q362&lt;&gt;"", TMInput!Q362, IF(AND(OR($C362&amp;$H362=$C363&amp;$H363, $C362&amp;$I362=$C363&amp;$I363), R363&lt;&gt;""), R363, IF(AND(OR($C362&amp;$H362=$C364&amp;$H364, $C362&amp;$I362=$C364&amp;$I364), R364&lt;&gt;""), R364, IF(AND(OR($C362&amp;$H362=$C365&amp;$H365, $C362&amp;$I362=$C365&amp;$I365), R365&lt;&gt;""), R365, IF(AND(OR($C362&amp;$H362=$C366&amp;$H366, $C362&amp;$I362=$C366&amp;$I366), R366&lt;&gt;""), R366, "")))))</f>
        <v/>
      </c>
      <c r="S362" s="90" t="str">
        <f>IF(TMInput!R362&lt;&gt;"", TMInput!R362, IF(AND(OR($C362&amp;$H362=$C363&amp;$H363, $C362&amp;$I362=$C363&amp;$I363), S363&lt;&gt;""), S363, IF(AND(OR($C362&amp;$H362=$C364&amp;$H364, $C362&amp;$I362=$C364&amp;$I364), S364&lt;&gt;""), S364, IF(AND(OR($C362&amp;$H362=$C365&amp;$H365, $C362&amp;$I362=$C365&amp;$I365), S365&lt;&gt;""), S365, IF(AND(OR($C362&amp;$H362=$C366&amp;$H366, $C362&amp;$I362=$C366&amp;$I366), S366&lt;&gt;""), S366, "")))))</f>
        <v/>
      </c>
      <c r="T362" s="90" t="str">
        <f>IF(TMInput!S362&lt;&gt;"", TMInput!S362, IF(AND(OR($C362&amp;$H362=$C363&amp;$H363, $C362&amp;$I362=$C363&amp;$I363), T363&lt;&gt;""), T363, IF(AND(OR($C362&amp;$H362=$C364&amp;$H364, $C362&amp;$I362=$C364&amp;$I364), T364&lt;&gt;""), T364, IF(AND(OR($C362&amp;$H362=$C365&amp;$H365, $C362&amp;$I362=$C365&amp;$I365), T365&lt;&gt;""), T365, IF(AND(OR($C362&amp;$H362=$C366&amp;$H366, $C362&amp;$I362=$C366&amp;$I366), T366&lt;&gt;""), T366, "")))))</f>
        <v/>
      </c>
      <c r="U362" s="90" t="str">
        <f>IF(TMInput!T362&lt;&gt;"", TMInput!T362, IF(AND($C362=$C363, U363&lt;&gt;""), U363, IF(AND($C362=$C364, U364&lt;&gt;""), U364, IF(AND($C362=$C365, U365&lt;&gt;""), U365, IF(AND($C362=$C366, U366&lt;&gt;""), U366, "")))))</f>
        <v/>
      </c>
      <c r="V362" s="90" t="str">
        <f>IF(TMInput!U362&lt;&gt;"", TMInput!U362, IF(AND($C362=$C363, V363&lt;&gt;""), V363, IF(AND($C362=$C364, V364&lt;&gt;""), V364, IF(AND($C362=$C365, V365&lt;&gt;""), V365, IF(AND($C362=$C366, V366&lt;&gt;""), V366, "")))))</f>
        <v/>
      </c>
      <c r="W362" s="90" t="str">
        <f>IF(TMInput!V362&lt;&gt;"", TMInput!V362, IF(AND($C362=$C363, W363&lt;&gt;""), W363, IF(AND($C362=$C364, W364&lt;&gt;""), W364, IF(AND($C362=$C365, W365&lt;&gt;""), W365, IF(AND($C362=$C366, W366&lt;&gt;""), W366, "")))))</f>
        <v/>
      </c>
      <c r="X362" s="90" t="str">
        <f>IF(TMInput!W362&lt;&gt;"", TMInput!W362, IF(AND($C362=$C363, X363&lt;&gt;""), X363, IF(AND($C362=$C364, X364&lt;&gt;""), X364, IF(AND($C362=$C365, X365&lt;&gt;""), X365, IF(AND($C362=$C366, X366&lt;&gt;""), X366, "")))))</f>
        <v>BT-198(BT-554)-Tender</v>
      </c>
      <c r="Y362" s="90" t="str">
        <f>IF(TMInput!X362&lt;&gt;"", TMInput!X362, IF(AND($C362=$C363, Y363&lt;&gt;""), Y363, IF(AND($C362=$C364, Y364&lt;&gt;""), Y364, IF(AND($C362=$C365, Y365&lt;&gt;""), Y365, IF(AND($C362=$C366, Y366&lt;&gt;""), Y366, "")))))</f>
        <v>Unpublished Accessibility Date (Unpublished Access Date below SDK 1.6)</v>
      </c>
      <c r="Z362" s="90" t="str">
        <f>IF(TMInput!Y362&lt;&gt;"", TMInput!Y362, IF(AND($C362=$C363, Z363&lt;&gt;""), Z363, IF(AND($C362=$C364, Z364&lt;&gt;""), Z364, IF(AND($C362=$C365, Z365&lt;&gt;""), Z365, IF(AND($C362=$C366, Z366&lt;&gt;""), Z366, "")))))</f>
        <v>tedm:MG-langString-hasConfidentialityJustification--NonPublishedInformation-ND-SubcontractingDescriptionUnpublish</v>
      </c>
      <c r="AA362" s="90" t="str">
        <f>IF(TMInput!Z362&lt;&gt;"", TMInput!Z362, IF(AND($C362=$C363, AA363&lt;&gt;""), AA363, IF(AND($C362=$C364, AA364&lt;&gt;""), AA364, IF(AND($C362=$C365, AA365&lt;&gt;""), AA365, IF(AND($C362=$C366, AA366&lt;&gt;""), AA366, "")))))</f>
        <v/>
      </c>
      <c r="AB362" s="90" t="str">
        <f>IF(TMInput!AA362&lt;&gt;"", TMInput!AA362, IF(AND($C362=$C363, AB363&lt;&gt;""), AB363, IF(AND($C362=$C364, AB364&lt;&gt;""), AB364, IF(AND($C362=$C365, AB365&lt;&gt;""), AB365, IF(AND($C362=$C366, AB366&lt;&gt;""), AB366, "")))))</f>
        <v/>
      </c>
      <c r="AC362" s="90" t="str">
        <f>IF(TMInput!AB362&lt;&gt;"", TMInput!AB362, IF(AND($C362=$C363, AC363&lt;&gt;""), AC363, IF(AND($C362=$C364, AC364&lt;&gt;""), AC364, IF(AND($C362=$C365, AC365&lt;&gt;""), AC365, IF(AND($C362=$C366, AC366&lt;&gt;""), AC366, "")))))</f>
        <v/>
      </c>
      <c r="AD362" s="90" t="str">
        <f>IF(TMInput!AC362&lt;&gt;"", TMInput!AC362, IF(AND($C362=$C363, AD363&lt;&gt;""), AD363, IF(AND($C362=$C364, AD364&lt;&gt;""), AD364, IF(AND($C362=$C365, AD365&lt;&gt;""), AD365, IF(AND($C362=$C366, AD366&lt;&gt;""), AD366, "")))))</f>
        <v/>
      </c>
      <c r="AE362" s="90" t="str">
        <f>IF(TMInput!AD362&lt;&gt;"", TMInput!AD362, IF(AND($C362=$C363, AE363&lt;&gt;""), AE363, IF(AND($C362=$C364, AE364&lt;&gt;""), AE364, IF(AND($C362=$C365, AE365&lt;&gt;""), AE365, IF(AND($C362=$C366, AE366&lt;&gt;""), AE366, "")))))</f>
        <v/>
      </c>
    </row>
    <row r="363">
      <c r="A363" s="85" t="b">
        <f t="shared" si="1"/>
        <v>0</v>
      </c>
      <c r="B363" s="90" t="str">
        <f>IF(AND(TMInput!A363="",$C363&lt;&gt;""),B362,TMInput!A363)</f>
        <v>ND-SubcontractingDescriptionUnpublish_v1.9+.rml.ttl</v>
      </c>
      <c r="C363" s="90" t="str">
        <f>TMInput!B363</f>
        <v>tedm:MG-NonPublishedInformation-ND-SubcontractingDescriptionUnpublish</v>
      </c>
      <c r="D363" s="85" t="str">
        <f>IF(TMInput!C363&lt;&gt;"", TMInput!C363, IF(AND($C363=$C364, D364&lt;&gt;""), D364, IF(AND($C363=$C365, D365&lt;&gt;""), D365, IF(AND($C363=$C366, D366&lt;&gt;""), D366, IF(AND($C363=$C367, D367&lt;&gt;""), D367, "")))))</f>
        <v/>
      </c>
      <c r="E363" s="90" t="str">
        <f>IF(TMInput!D363&lt;&gt;"",TMInput!D363,IF(AND($C363=$C364, E364&lt;&gt;""),E364, IF(AND($C363=$C365, E365&lt;&gt;""), E365,"")))</f>
        <v/>
      </c>
      <c r="F363" s="90" t="str">
        <f>IF(TMInput!E363&lt;&gt;"",TMInput!E363,IF(AND($C363=$C364, F364&lt;&gt;""),F364, IF(AND($C363=$C365, F365&lt;&gt;""), F365,"")))</f>
        <v/>
      </c>
      <c r="G363" s="85" t="str">
        <f>IF(TMInput!F363&lt;&gt;"",TMInput!F363,IF(AND($C363=$C364, G364&lt;&gt;""),G364, IF(AND($C363=$C365, G365&lt;&gt;""), G365,"")))</f>
        <v/>
      </c>
      <c r="H363" s="87" t="str">
        <f>TMInput!G363</f>
        <v>1.6</v>
      </c>
      <c r="I363" s="87" t="str">
        <f>TMInput!H363</f>
        <v>1.8</v>
      </c>
      <c r="J363" s="90" t="b">
        <f>IF(TMInput!$A363="",J362,TMInput!I363)</f>
        <v>1</v>
      </c>
      <c r="K363" s="85" t="str">
        <f>IF(TMInput!J363&lt;&gt;"",TMInput!J363,IF(AND($C363=$C364, K364&lt;&gt;""),K364, IF(AND($C363=$C365, K365&lt;&gt;""), K365,"")))</f>
        <v/>
      </c>
      <c r="L363" s="85" t="str">
        <f>IF(TMInput!K363&lt;&gt;"",TMInput!K363,IF(AND($C363=$C364, L364&lt;&gt;""),L364, IF(AND($C363=$C365, L365&lt;&gt;""), L365,"")))</f>
        <v/>
      </c>
      <c r="M363" s="90" t="str">
        <f>IF(TMInput!L363&lt;&gt;"",TMInput!L363,IF(AND($C363=$C364, M364&lt;&gt;""),M364, IF(AND($C363=$C365, M365&lt;&gt;""), M365,"")))</f>
        <v/>
      </c>
      <c r="N363" s="90" t="str">
        <f>IF(TMInput!M363&lt;&gt;"",TMInput!M363,IF(AND($C363=$C364, N364&lt;&gt;""),N364, IF(AND($C363=$C365, N365&lt;&gt;""), N365,"")))</f>
        <v/>
      </c>
      <c r="O363" s="90" t="str">
        <f>IF(TMInput!N363&lt;&gt;"",TMInput!N363,IF(AND($C363=$C364, O364&lt;&gt;""),O364, IF(AND($C363=$C365, O365&lt;&gt;""), O365,"")))</f>
        <v/>
      </c>
      <c r="P363" s="85" t="str">
        <f>IF(TMInput!O363&lt;&gt;"",TMInput!O363,IF(AND($C363=$C364, P364&lt;&gt;""),P364, IF(AND($C363=$C365, P365&lt;&gt;""), P365,"")))</f>
        <v/>
      </c>
      <c r="Q363" s="90" t="str">
        <f>IF(TMInput!P363&lt;&gt;"",TMInput!P363,IF(AND($C363=$C364, Q364&lt;&gt;""),Q364, IF(AND($C363=$C365, Q365&lt;&gt;""), Q365,"")))</f>
        <v/>
      </c>
      <c r="R363" s="90" t="str">
        <f>IF(TMInput!Q363&lt;&gt;"", TMInput!Q363, IF(AND(OR($C363&amp;$H363=$C364&amp;$H364, $C363&amp;$I363=$C364&amp;$I364), R364&lt;&gt;""), R364, IF(AND(OR($C363&amp;$H363=$C365&amp;$H365, $C363&amp;$I363=$C365&amp;$I365), R365&lt;&gt;""), R365, IF(AND(OR($C363&amp;$H363=$C366&amp;$H366, $C363&amp;$I363=$C366&amp;$I366), R366&lt;&gt;""), R366, IF(AND(OR($C363&amp;$H363=$C367&amp;$H367, $C363&amp;$I363=$C367&amp;$I367), R367&lt;&gt;""), R367, "")))))</f>
        <v/>
      </c>
      <c r="S363" s="90" t="str">
        <f>IF(TMInput!R363&lt;&gt;"", TMInput!R363, IF(AND(OR($C363&amp;$H363=$C364&amp;$H364, $C363&amp;$I363=$C364&amp;$I364), S364&lt;&gt;""), S364, IF(AND(OR($C363&amp;$H363=$C365&amp;$H365, $C363&amp;$I363=$C365&amp;$I365), S365&lt;&gt;""), S365, IF(AND(OR($C363&amp;$H363=$C366&amp;$H366, $C363&amp;$I363=$C366&amp;$I366), S366&lt;&gt;""), S366, IF(AND(OR($C363&amp;$H363=$C367&amp;$H367, $C363&amp;$I363=$C367&amp;$I367), S367&lt;&gt;""), S367, "")))))</f>
        <v/>
      </c>
      <c r="T363" s="90" t="str">
        <f>IF(TMInput!S363&lt;&gt;"", TMInput!S363, IF(AND(OR($C363&amp;$H363=$C364&amp;$H364, $C363&amp;$I363=$C364&amp;$I364), T364&lt;&gt;""), T364, IF(AND(OR($C363&amp;$H363=$C365&amp;$H365, $C363&amp;$I363=$C365&amp;$I365), T365&lt;&gt;""), T365, IF(AND(OR($C363&amp;$H363=$C366&amp;$H366, $C363&amp;$I363=$C366&amp;$I366), T366&lt;&gt;""), T366, IF(AND(OR($C363&amp;$H363=$C367&amp;$H367, $C363&amp;$I363=$C367&amp;$I367), T367&lt;&gt;""), T367, "")))))</f>
        <v/>
      </c>
      <c r="U363" s="90" t="str">
        <f>IF(TMInput!T363&lt;&gt;"", TMInput!T363, IF(AND($C363=$C364, U364&lt;&gt;""), U364, IF(AND($C363=$C365, U365&lt;&gt;""), U365, IF(AND($C363=$C366, U366&lt;&gt;""), U366, IF(AND($C363=$C367, U367&lt;&gt;""), U367, "")))))</f>
        <v/>
      </c>
      <c r="V363" s="90" t="str">
        <f>IF(TMInput!U363&lt;&gt;"", TMInput!U363, IF(AND($C363=$C364, V364&lt;&gt;""), V364, IF(AND($C363=$C365, V365&lt;&gt;""), V365, IF(AND($C363=$C366, V366&lt;&gt;""), V366, IF(AND($C363=$C367, V367&lt;&gt;""), V367, "")))))</f>
        <v/>
      </c>
      <c r="W363" s="90" t="str">
        <f>IF(TMInput!V363&lt;&gt;"", TMInput!V363, IF(AND($C363=$C364, W364&lt;&gt;""), W364, IF(AND($C363=$C365, W365&lt;&gt;""), W365, IF(AND($C363=$C366, W366&lt;&gt;""), W366, IF(AND($C363=$C367, W367&lt;&gt;""), W367, "")))))</f>
        <v/>
      </c>
      <c r="X363" s="90" t="str">
        <f>IF(TMInput!W363&lt;&gt;"", TMInput!W363, IF(AND($C363=$C364, X364&lt;&gt;""), X364, IF(AND($C363=$C365, X365&lt;&gt;""), X365, IF(AND($C363=$C366, X366&lt;&gt;""), X366, IF(AND($C363=$C367, X367&lt;&gt;""), X367, "")))))</f>
        <v/>
      </c>
      <c r="Y363" s="90" t="str">
        <f>IF(TMInput!X363&lt;&gt;"", TMInput!X363, IF(AND($C363=$C364, Y364&lt;&gt;""), Y364, IF(AND($C363=$C365, Y365&lt;&gt;""), Y365, IF(AND($C363=$C366, Y366&lt;&gt;""), Y366, IF(AND($C363=$C367, Y367&lt;&gt;""), Y367, "")))))</f>
        <v/>
      </c>
      <c r="Z363" s="90" t="str">
        <f>IF(TMInput!Y363&lt;&gt;"", TMInput!Y363, IF(AND($C363=$C364, Z364&lt;&gt;""), Z364, IF(AND($C363=$C365, Z365&lt;&gt;""), Z365, IF(AND($C363=$C366, Z366&lt;&gt;""), Z366, IF(AND($C363=$C367, Z367&lt;&gt;""), Z367, "")))))</f>
        <v>tedm:MG-langString-hasConfidentialityJustification--NonPublishedInformation-ND-SubcontractingDescriptionUnpublish</v>
      </c>
      <c r="AA363" s="90" t="str">
        <f>IF(TMInput!Z363&lt;&gt;"", TMInput!Z363, IF(AND($C363=$C364, AA364&lt;&gt;""), AA364, IF(AND($C363=$C365, AA365&lt;&gt;""), AA365, IF(AND($C363=$C366, AA366&lt;&gt;""), AA366, IF(AND($C363=$C367, AA367&lt;&gt;""), AA367, "")))))</f>
        <v/>
      </c>
      <c r="AB363" s="90" t="str">
        <f>IF(TMInput!AA363&lt;&gt;"", TMInput!AA363, IF(AND($C363=$C364, AB364&lt;&gt;""), AB364, IF(AND($C363=$C365, AB365&lt;&gt;""), AB365, IF(AND($C363=$C366, AB366&lt;&gt;""), AB366, IF(AND($C363=$C367, AB367&lt;&gt;""), AB367, "")))))</f>
        <v/>
      </c>
      <c r="AC363" s="90" t="str">
        <f>IF(TMInput!AB363&lt;&gt;"", TMInput!AB363, IF(AND($C363=$C364, AC364&lt;&gt;""), AC364, IF(AND($C363=$C365, AC365&lt;&gt;""), AC365, IF(AND($C363=$C366, AC366&lt;&gt;""), AC366, IF(AND($C363=$C367, AC367&lt;&gt;""), AC367, "")))))</f>
        <v/>
      </c>
      <c r="AD363" s="90" t="str">
        <f>IF(TMInput!AC363&lt;&gt;"", TMInput!AC363, IF(AND($C363=$C364, AD364&lt;&gt;""), AD364, IF(AND($C363=$C365, AD365&lt;&gt;""), AD365, IF(AND($C363=$C366, AD366&lt;&gt;""), AD366, IF(AND($C363=$C367, AD367&lt;&gt;""), AD367, "")))))</f>
        <v/>
      </c>
      <c r="AE363" s="90" t="str">
        <f>IF(TMInput!AD363&lt;&gt;"", TMInput!AD363, IF(AND($C363=$C364, AE364&lt;&gt;""), AE364, IF(AND($C363=$C365, AE365&lt;&gt;""), AE365, IF(AND($C363=$C366, AE366&lt;&gt;""), AE366, IF(AND($C363=$C367, AE367&lt;&gt;""), AE367, "")))))</f>
        <v/>
      </c>
    </row>
    <row r="364">
      <c r="A364" s="85" t="b">
        <f t="shared" si="1"/>
        <v>0</v>
      </c>
      <c r="B364" s="90" t="str">
        <f>IF(AND(TMInput!A364="",$C364&lt;&gt;""),B363,TMInput!A364)</f>
        <v>ND-SubcontractingDescriptionUnpublish_v1.9+.rml.ttl</v>
      </c>
      <c r="C364" s="90" t="str">
        <f>TMInput!B364</f>
        <v>tedm:MG-NonPublishedInformation-ND-SubcontractingDescriptionUnpublish</v>
      </c>
      <c r="D364" s="85" t="str">
        <f>IF(TMInput!C364&lt;&gt;"", TMInput!C364, IF(AND($C364=$C365, D365&lt;&gt;""), D365, IF(AND($C364=$C366, D366&lt;&gt;""), D366, IF(AND($C364=$C367, D367&lt;&gt;""), D367, IF(AND($C364=$C368, D368&lt;&gt;""), D368, "")))))</f>
        <v/>
      </c>
      <c r="E364" s="90" t="str">
        <f>IF(TMInput!D364&lt;&gt;"",TMInput!D364,IF(AND($C364=$C365, E365&lt;&gt;""),E365, IF(AND($C364=$C366, E366&lt;&gt;""), E366,"")))</f>
        <v/>
      </c>
      <c r="F364" s="90" t="str">
        <f>IF(TMInput!E364&lt;&gt;"",TMInput!E364,IF(AND($C364=$C365, F365&lt;&gt;""),F365, IF(AND($C364=$C366, F366&lt;&gt;""), F366,"")))</f>
        <v/>
      </c>
      <c r="G364" s="85" t="str">
        <f>IF(TMInput!F364&lt;&gt;"",TMInput!F364,IF(AND($C364=$C365, G365&lt;&gt;""),G365, IF(AND($C364=$C366, G366&lt;&gt;""), G366,"")))</f>
        <v/>
      </c>
      <c r="H364" s="87" t="str">
        <f>TMInput!G364</f>
        <v>1.9</v>
      </c>
      <c r="I364" s="87" t="str">
        <f>TMInput!H364</f>
        <v/>
      </c>
      <c r="J364" s="90" t="b">
        <f>IF(TMInput!$A364="",J363,TMInput!I364)</f>
        <v>1</v>
      </c>
      <c r="K364" s="85" t="str">
        <f>IF(TMInput!J364&lt;&gt;"",TMInput!J364,IF(AND($C364=$C365, K365&lt;&gt;""),K365, IF(AND($C364=$C366, K366&lt;&gt;""), K366,"")))</f>
        <v/>
      </c>
      <c r="L364" s="85" t="str">
        <f>IF(TMInput!K364&lt;&gt;"",TMInput!K364,IF(AND($C364=$C365, L365&lt;&gt;""),L365, IF(AND($C364=$C366, L366&lt;&gt;""), L366,"")))</f>
        <v/>
      </c>
      <c r="M364" s="90" t="str">
        <f>IF(TMInput!L364&lt;&gt;"",TMInput!L364,IF(AND($C364=$C365, M365&lt;&gt;""),M365, IF(AND($C364=$C366, M366&lt;&gt;""), M366,"")))</f>
        <v/>
      </c>
      <c r="N364" s="90" t="str">
        <f>IF(TMInput!M364&lt;&gt;"",TMInput!M364,IF(AND($C364=$C365, N365&lt;&gt;""),N365, IF(AND($C364=$C366, N366&lt;&gt;""), N366,"")))</f>
        <v/>
      </c>
      <c r="O364" s="90" t="str">
        <f>IF(TMInput!N364&lt;&gt;"",TMInput!N364,IF(AND($C364=$C365, O365&lt;&gt;""),O365, IF(AND($C364=$C366, O366&lt;&gt;""), O366,"")))</f>
        <v/>
      </c>
      <c r="P364" s="85" t="str">
        <f>IF(TMInput!O364&lt;&gt;"",TMInput!O364,IF(AND($C364=$C365, P365&lt;&gt;""),P365, IF(AND($C364=$C366, P366&lt;&gt;""), P366,"")))</f>
        <v/>
      </c>
      <c r="Q364" s="90" t="str">
        <f>IF(TMInput!P364&lt;&gt;"",TMInput!P364,IF(AND($C364=$C365, Q365&lt;&gt;""),Q365, IF(AND($C364=$C366, Q366&lt;&gt;""), Q366,"")))</f>
        <v/>
      </c>
      <c r="R364" s="90" t="str">
        <f>IF(TMInput!Q364&lt;&gt;"", TMInput!Q364, IF(AND(OR($C364&amp;$H364=$C365&amp;$H365, $C364&amp;$I364=$C365&amp;$I365), R365&lt;&gt;""), R365, IF(AND(OR($C364&amp;$H364=$C366&amp;$H366, $C364&amp;$I364=$C366&amp;$I366), R366&lt;&gt;""), R366, IF(AND(OR($C364&amp;$H364=$C367&amp;$H367, $C364&amp;$I364=$C367&amp;$I367), R367&lt;&gt;""), R367, IF(AND(OR($C364&amp;$H364=$C368&amp;$H368, $C364&amp;$I364=$C368&amp;$I368), R368&lt;&gt;""), R368, "")))))</f>
        <v/>
      </c>
      <c r="S364" s="90" t="str">
        <f>IF(TMInput!R364&lt;&gt;"", TMInput!R364, IF(AND(OR($C364&amp;$H364=$C365&amp;$H365, $C364&amp;$I364=$C365&amp;$I365), S365&lt;&gt;""), S365, IF(AND(OR($C364&amp;$H364=$C366&amp;$H366, $C364&amp;$I364=$C366&amp;$I366), S366&lt;&gt;""), S366, IF(AND(OR($C364&amp;$H364=$C367&amp;$H367, $C364&amp;$I364=$C367&amp;$I367), S367&lt;&gt;""), S367, IF(AND(OR($C364&amp;$H364=$C368&amp;$H368, $C364&amp;$I364=$C368&amp;$I368), S368&lt;&gt;""), S368, "")))))</f>
        <v/>
      </c>
      <c r="T364" s="90" t="str">
        <f>IF(TMInput!S364&lt;&gt;"", TMInput!S364, IF(AND(OR($C364&amp;$H364=$C365&amp;$H365, $C364&amp;$I364=$C365&amp;$I365), T365&lt;&gt;""), T365, IF(AND(OR($C364&amp;$H364=$C366&amp;$H366, $C364&amp;$I364=$C366&amp;$I366), T366&lt;&gt;""), T366, IF(AND(OR($C364&amp;$H364=$C367&amp;$H367, $C364&amp;$I364=$C367&amp;$I367), T367&lt;&gt;""), T367, IF(AND(OR($C364&amp;$H364=$C368&amp;$H368, $C364&amp;$I364=$C368&amp;$I368), T368&lt;&gt;""), T368, "")))))</f>
        <v/>
      </c>
      <c r="U364" s="90" t="str">
        <f>IF(TMInput!T364&lt;&gt;"", TMInput!T364, IF(AND($C364=$C365, U365&lt;&gt;""), U365, IF(AND($C364=$C366, U366&lt;&gt;""), U366, IF(AND($C364=$C367, U367&lt;&gt;""), U367, IF(AND($C364=$C368, U368&lt;&gt;""), U368, "")))))</f>
        <v/>
      </c>
      <c r="V364" s="90" t="str">
        <f>IF(TMInput!U364&lt;&gt;"", TMInput!U364, IF(AND($C364=$C365, V365&lt;&gt;""), V365, IF(AND($C364=$C366, V366&lt;&gt;""), V366, IF(AND($C364=$C367, V367&lt;&gt;""), V367, IF(AND($C364=$C368, V368&lt;&gt;""), V368, "")))))</f>
        <v/>
      </c>
      <c r="W364" s="90" t="str">
        <f>IF(TMInput!V364&lt;&gt;"", TMInput!V364, IF(AND($C364=$C365, W365&lt;&gt;""), W365, IF(AND($C364=$C366, W366&lt;&gt;""), W366, IF(AND($C364=$C367, W367&lt;&gt;""), W367, IF(AND($C364=$C368, W368&lt;&gt;""), W368, "")))))</f>
        <v/>
      </c>
      <c r="X364" s="90" t="str">
        <f>IF(TMInput!W364&lt;&gt;"", TMInput!W364, IF(AND($C364=$C365, X365&lt;&gt;""), X365, IF(AND($C364=$C366, X366&lt;&gt;""), X366, IF(AND($C364=$C367, X367&lt;&gt;""), X367, IF(AND($C364=$C368, X368&lt;&gt;""), X368, "")))))</f>
        <v/>
      </c>
      <c r="Y364" s="90" t="str">
        <f>IF(TMInput!X364&lt;&gt;"", TMInput!X364, IF(AND($C364=$C365, Y365&lt;&gt;""), Y365, IF(AND($C364=$C366, Y366&lt;&gt;""), Y366, IF(AND($C364=$C367, Y367&lt;&gt;""), Y367, IF(AND($C364=$C368, Y368&lt;&gt;""), Y368, "")))))</f>
        <v/>
      </c>
      <c r="Z364" s="90" t="str">
        <f>IF(TMInput!Y364&lt;&gt;"", TMInput!Y364, IF(AND($C364=$C365, Z365&lt;&gt;""), Z365, IF(AND($C364=$C366, Z366&lt;&gt;""), Z366, IF(AND($C364=$C367, Z367&lt;&gt;""), Z367, IF(AND($C364=$C368, Z368&lt;&gt;""), Z368, "")))))</f>
        <v>tedm:MG-langString-hasConfidentialityJustification--NonPublishedInformation-ND-SubcontractingDescriptionUnpublish</v>
      </c>
      <c r="AA364" s="90" t="str">
        <f>IF(TMInput!Z364&lt;&gt;"", TMInput!Z364, IF(AND($C364=$C365, AA365&lt;&gt;""), AA365, IF(AND($C364=$C366, AA366&lt;&gt;""), AA366, IF(AND($C364=$C367, AA367&lt;&gt;""), AA367, IF(AND($C364=$C368, AA368&lt;&gt;""), AA368, "")))))</f>
        <v/>
      </c>
      <c r="AB364" s="90" t="str">
        <f>IF(TMInput!AA364&lt;&gt;"", TMInput!AA364, IF(AND($C364=$C365, AB365&lt;&gt;""), AB365, IF(AND($C364=$C366, AB366&lt;&gt;""), AB366, IF(AND($C364=$C367, AB367&lt;&gt;""), AB367, IF(AND($C364=$C368, AB368&lt;&gt;""), AB368, "")))))</f>
        <v/>
      </c>
      <c r="AC364" s="90" t="str">
        <f>IF(TMInput!AB364&lt;&gt;"", TMInput!AB364, IF(AND($C364=$C365, AC365&lt;&gt;""), AC365, IF(AND($C364=$C366, AC366&lt;&gt;""), AC366, IF(AND($C364=$C367, AC367&lt;&gt;""), AC367, IF(AND($C364=$C368, AC368&lt;&gt;""), AC368, "")))))</f>
        <v/>
      </c>
      <c r="AD364" s="90" t="str">
        <f>IF(TMInput!AC364&lt;&gt;"", TMInput!AC364, IF(AND($C364=$C365, AD365&lt;&gt;""), AD365, IF(AND($C364=$C366, AD366&lt;&gt;""), AD366, IF(AND($C364=$C367, AD367&lt;&gt;""), AD367, IF(AND($C364=$C368, AD368&lt;&gt;""), AD368, "")))))</f>
        <v/>
      </c>
      <c r="AE364" s="90" t="str">
        <f>IF(TMInput!AD364&lt;&gt;"", TMInput!AD364, IF(AND($C364=$C365, AE365&lt;&gt;""), AE365, IF(AND($C364=$C366, AE366&lt;&gt;""), AE366, IF(AND($C364=$C367, AE367&lt;&gt;""), AE367, IF(AND($C364=$C368, AE368&lt;&gt;""), AE368, "")))))</f>
        <v/>
      </c>
    </row>
    <row r="365">
      <c r="A365" s="85" t="b">
        <f t="shared" si="1"/>
        <v>1</v>
      </c>
      <c r="B365" s="90" t="str">
        <f>IF(AND(TMInput!A365="",$C365&lt;&gt;""),B364,TMInput!A365)</f>
        <v>ND-SubcontractingPercentageUnpublish_v1.3-1.8.rml.ttl</v>
      </c>
      <c r="C365" s="90" t="str">
        <f>TMInput!B365</f>
        <v>tedm:MG-NonPublishedInformation-ND-SubcontractingPercentageUnpublish</v>
      </c>
      <c r="D365" s="85" t="str">
        <f>IF(TMInput!C365&lt;&gt;"", TMInput!C365, IF(AND($C365=$C366, D366&lt;&gt;""), D366, IF(AND($C365=$C367, D367&lt;&gt;""), D367, IF(AND($C365=$C368, D368&lt;&gt;""), D368, IF(AND($C365=$C369, D369&lt;&gt;""), D369, "")))))</f>
        <v>MG-NonPublishedInformation</v>
      </c>
      <c r="E365" s="90" t="str">
        <f>IF(TMInput!D365&lt;&gt;"",TMInput!D365,IF(AND($C365=$C366, E366&lt;&gt;""),E366, IF(AND($C365=$C367, E367&lt;&gt;""), E367,"")))</f>
        <v>ND-SubcontractingPercentageUnpublish</v>
      </c>
      <c r="F365" s="90" t="str">
        <f>IF(TMInput!E365&lt;&gt;"",TMInput!E365,IF(AND($C365=$C366, F366&lt;&gt;""),F366, IF(AND($C365=$C367, F367&lt;&gt;""), F367,"")))</f>
        <v>/*/ext:UBLExtensions/ext:UBLExtension/ext:ExtensionContent/efext:EformsExtension/efac:NoticeResult/efac:LotTender/efac:SubcontractingTerm/efac:FieldsPrivacy[efbc:FieldIdentifierCode/text()='sub-per']</v>
      </c>
      <c r="G365" s="85" t="str">
        <f>IF(TMInput!F365&lt;&gt;"",TMInput!F365,IF(AND($C365=$C366, G366&lt;&gt;""),G366, IF(AND($C365=$C367, G367&lt;&gt;""), G367,"")))</f>
        <v>efbc:FieldIdentifierCode/text()='sub-per'</v>
      </c>
      <c r="H365" s="87" t="str">
        <f>TMInput!G365</f>
        <v/>
      </c>
      <c r="I365" s="87" t="str">
        <f>TMInput!H365</f>
        <v>1.8</v>
      </c>
      <c r="J365" s="90" t="b">
        <f>IF(TMInput!$A365="",J364,TMInput!I365)</f>
        <v>1</v>
      </c>
      <c r="K365" s="85" t="str">
        <f>IF(TMInput!J365&lt;&gt;"",TMInput!J365,IF(AND($C365=$C366, K366&lt;&gt;""),K366, IF(AND($C365=$C367, K367&lt;&gt;""), K367,"")))</f>
        <v>MG-SubcontractingEstimate-foreseesSubcontracting-Tender</v>
      </c>
      <c r="L365" s="85" t="str">
        <f>IF(TMInput!K365&lt;&gt;"",TMInput!K365,IF(AND($C365=$C366, L366&lt;&gt;""),L366, IF(AND($C365=$C367, L367&lt;&gt;""), L367,"")))</f>
        <v>ND-SubcontractedActivity</v>
      </c>
      <c r="M365" s="90" t="str">
        <f>IF(TMInput!L365&lt;&gt;"",TMInput!L365,IF(AND($C365=$C366, M366&lt;&gt;""),M366, IF(AND($C365=$C367, M367&lt;&gt;""), M367,"")))</f>
        <v>ND-SubcontractingPercentageUnpublish (concernsMaskedObject)</v>
      </c>
      <c r="N365" s="90" t="str">
        <f>IF(TMInput!M365&lt;&gt;"",TMInput!M365,IF(AND($C365=$C366, N366&lt;&gt;""),N366, IF(AND($C365=$C367, N367&lt;&gt;""), N367,"")))</f>
        <v>Connection from NonPublishedInformation to SubcontractingEstimate under MG-SubcontractingEstimate-foreseesSubcontracting-Tender_ND-SubcontractedActivity</v>
      </c>
      <c r="O365" s="90" t="str">
        <f>IF(TMInput!N365&lt;&gt;"",TMInput!N365,IF(AND($C365=$C366, O366&lt;&gt;""),O366, IF(AND($C365=$C367, O367&lt;&gt;""), O367,"")))</f>
        <v>tedm:MG-SubcontractingEstimate-foreseesSubcontracting-Tender_ND-SubcontractedActivity</v>
      </c>
      <c r="P365" s="85" t="str">
        <f>IF(TMInput!O365&lt;&gt;"",TMInput!O365,IF(AND($C365=$C366, P366&lt;&gt;""),P366, IF(AND($C365=$C367, P367&lt;&gt;""), P367,"")))</f>
        <v>efac:FieldsPrivacy</v>
      </c>
      <c r="Q365" s="90" t="str">
        <f>IF(TMInput!P365&lt;&gt;"",TMInput!P365,IF(AND($C365=$C366, Q366&lt;&gt;""),Q366, IF(AND($C365=$C367, Q367&lt;&gt;""), Q367,"")))</f>
        <v>..</v>
      </c>
      <c r="R365" s="90" t="str">
        <f>IF(TMInput!Q365&lt;&gt;"", TMInput!Q365, IF(AND(OR($C365&amp;$H365=$C366&amp;$H366, $C365&amp;$I365=$C366&amp;$I366), R366&lt;&gt;""), R366, IF(AND(OR($C365&amp;$H365=$C367&amp;$H367, $C365&amp;$I365=$C367&amp;$I367), R367&lt;&gt;""), R367, IF(AND(OR($C365&amp;$H365=$C368&amp;$H368, $C365&amp;$I365=$C368&amp;$I368), R368&lt;&gt;""), R368, IF(AND(OR($C365&amp;$H365=$C369&amp;$H369, $C365&amp;$I365=$C369&amp;$I369), R369&lt;&gt;""), R369, "")))))</f>
        <v>BT-195(BT-555)-Tender</v>
      </c>
      <c r="S365" s="90" t="str">
        <f>IF(TMInput!R365&lt;&gt;"", TMInput!R365, IF(AND(OR($C365&amp;$H365=$C366&amp;$H366, $C365&amp;$I365=$C366&amp;$I366), S366&lt;&gt;""), S366, IF(AND(OR($C365&amp;$H365=$C367&amp;$H367, $C365&amp;$I365=$C367&amp;$I367), S367&lt;&gt;""), S367, IF(AND(OR($C365&amp;$H365=$C368&amp;$H368, $C365&amp;$I365=$C368&amp;$I368), S368&lt;&gt;""), S368, IF(AND(OR($C365&amp;$H365=$C369&amp;$H369, $C365&amp;$I365=$C369&amp;$I369), S369&lt;&gt;""), S369, "")))))</f>
        <v>The field BT-195(BT-555)-Tender, Unpublished Identifier, specifies information to generate the URI of the masked property</v>
      </c>
      <c r="T365" s="90" t="str">
        <f>IF(TMInput!S365&lt;&gt;"", TMInput!S365, IF(AND(OR($C365&amp;$H365=$C366&amp;$H366, $C365&amp;$I365=$C366&amp;$I366), T366&lt;&gt;""), T366, IF(AND(OR($C365&amp;$H365=$C367&amp;$H367, $C365&amp;$I365=$C367&amp;$I367), T367&lt;&gt;""), T367, IF(AND(OR($C365&amp;$H365=$C368&amp;$H368, $C365&amp;$I365=$C368&amp;$I368), T368&lt;&gt;""), T368, IF(AND(OR($C365&amp;$H365=$C369&amp;$H369, $C365&amp;$I365=$C369&amp;$I369), T369&lt;&gt;""), T369, "")))))</f>
        <v>efbc:FieldIdentifierCode/text() = 'sub-per'</v>
      </c>
      <c r="U365" s="92" t="str">
        <f>IF(TMInput!T365&lt;&gt;"", TMInput!T365, IF(AND($C365=$C366, U366&lt;&gt;""), U366, IF(AND($C365=$C367, U367&lt;&gt;""), U367, IF(AND($C365=$C368, U368&lt;&gt;""), U368, IF(AND($C365=$C369, U369&lt;&gt;""), U369, "")))))</f>
        <v>http://data.europa.eu/a4g/ontology#hasEstimatedPercentage</v>
      </c>
      <c r="V365" s="90" t="str">
        <f>IF(TMInput!U365&lt;&gt;"", TMInput!U365, IF(AND($C365=$C366, V366&lt;&gt;""), V366, IF(AND($C365=$C367, V367&lt;&gt;""), V367, IF(AND($C365=$C368, V368&lt;&gt;""), V368, IF(AND($C365=$C369, V369&lt;&gt;""), V369, "")))))</f>
        <v>BT-197(BT-555)-Tender</v>
      </c>
      <c r="W365" s="90" t="str">
        <f>IF(TMInput!V365&lt;&gt;"", TMInput!V365, IF(AND($C365=$C366, W366&lt;&gt;""), W366, IF(AND($C365=$C367, W367&lt;&gt;""), W367, IF(AND($C365=$C368, W368&lt;&gt;""), W368, IF(AND($C365=$C369, W369&lt;&gt;""), W369, "")))))</f>
        <v>In BT-197(BT-555)-Tender, Unpublished Justification Code, we link to the at-voc:non-publication-justification controlled list</v>
      </c>
      <c r="X365" s="90" t="str">
        <f>IF(TMInput!W365&lt;&gt;"", TMInput!W365, IF(AND($C365=$C366, X366&lt;&gt;""), X366, IF(AND($C365=$C367, X367&lt;&gt;""), X367, IF(AND($C365=$C368, X368&lt;&gt;""), X368, IF(AND($C365=$C369, X369&lt;&gt;""), X369, "")))))</f>
        <v>BT-198(BT-555)-Tender</v>
      </c>
      <c r="Y365" s="90" t="str">
        <f>IF(TMInput!X365&lt;&gt;"", TMInput!X365, IF(AND($C365=$C366, Y366&lt;&gt;""), Y366, IF(AND($C365=$C367, Y367&lt;&gt;""), Y367, IF(AND($C365=$C368, Y368&lt;&gt;""), Y368, IF(AND($C365=$C369, Y369&lt;&gt;""), Y369, "")))))</f>
        <v>Unpublished Accessibility Date (Unpublished Access Date below SDK 1.6)</v>
      </c>
      <c r="Z365" s="90" t="str">
        <f>IF(TMInput!Y365&lt;&gt;"", TMInput!Y365, IF(AND($C365=$C366, Z366&lt;&gt;""), Z366, IF(AND($C365=$C367, Z367&lt;&gt;""), Z367, IF(AND($C365=$C368, Z368&lt;&gt;""), Z368, IF(AND($C365=$C369, Z369&lt;&gt;""), Z369, "")))))</f>
        <v>tedm:MG-langString-hasConfidentialityJustification--NonPublishedInformation-ND-SubcontractingPercentageUnpublish</v>
      </c>
      <c r="AA365" s="90" t="str">
        <f>IF(TMInput!Z365&lt;&gt;"", TMInput!Z365, IF(AND($C365=$C366, AA366&lt;&gt;""), AA366, IF(AND($C365=$C367, AA367&lt;&gt;""), AA367, IF(AND($C365=$C368, AA368&lt;&gt;""), AA368, IF(AND($C365=$C369, AA369&lt;&gt;""), AA369, "")))))</f>
        <v>/*/ext:UBLExtensions/ext:UBLExtension/ext:ExtensionContent/efext:EformsExtension/efac:NoticeResult/efac:LotTender/efac:SubcontractingTerm/efac:FieldsPrivacy[efbc:FieldIdentifierCode/text()='sub-per']/efbc:ReasonDescription</v>
      </c>
      <c r="AB365" s="90" t="str">
        <f>IF(TMInput!AA365&lt;&gt;"", TMInput!AA365, IF(AND($C365=$C366, AB366&lt;&gt;""), AB366, IF(AND($C365=$C367, AB367&lt;&gt;""), AB367, IF(AND($C365=$C368, AB368&lt;&gt;""), AB368, IF(AND($C365=$C369, AB369&lt;&gt;""), AB369, "")))))</f>
        <v>BT-196(BT-555)-Tender</v>
      </c>
      <c r="AC365" s="90" t="str">
        <f>IF(TMInput!AB365&lt;&gt;"", TMInput!AB365, IF(AND($C365=$C366, AC366&lt;&gt;""), AC366, IF(AND($C365=$C367, AC367&lt;&gt;""), AC367, IF(AND($C365=$C368, AC368&lt;&gt;""), AC368, IF(AND($C365=$C369, AC369&lt;&gt;""), AC369, "")))))</f>
        <v>Unpublished Justification Description of MG-NonPublishedInformation under ND-SubcontractingPercentageUnpublish</v>
      </c>
      <c r="AD365" s="90" t="str">
        <f>IF(TMInput!AC365&lt;&gt;"", TMInput!AC365, IF(AND($C365=$C366, AD366&lt;&gt;""), AD366, IF(AND($C365=$C367, AD367&lt;&gt;""), AD367, IF(AND($C365=$C368, AD368&lt;&gt;""), AD368, IF(AND($C365=$C369, AD369&lt;&gt;""), AD369, "")))))</f>
        <v>BT-196(BT-555)-Tender-Language</v>
      </c>
      <c r="AE365" s="90" t="str">
        <f>IF(TMInput!AD365&lt;&gt;"", TMInput!AD365, IF(AND($C365=$C366, AE366&lt;&gt;""), AE366, IF(AND($C365=$C367, AE367&lt;&gt;""), AE367, IF(AND($C365=$C368, AE368&lt;&gt;""), AE368, IF(AND($C365=$C369, AE369&lt;&gt;""), AE369, "")))))</f>
        <v>Language of Unpublished Justification Description of MG-NonPublishedInformation under ND-SubcontractingPercentageUnpublish</v>
      </c>
    </row>
    <row r="366">
      <c r="A366" s="85" t="b">
        <f t="shared" si="1"/>
        <v>0</v>
      </c>
      <c r="B366" s="90" t="str">
        <f>IF(AND(TMInput!A366="",$C366&lt;&gt;""),B365,TMInput!A366)</f>
        <v>ND-SubcontractingPercentageUnpublish_v1.3-1.8.rml.ttl</v>
      </c>
      <c r="C366" s="90" t="str">
        <f>TMInput!B366</f>
        <v>tedm:MG-NonPublishedInformation-ND-SubcontractingPercentageUnpublish</v>
      </c>
      <c r="D366" s="85" t="str">
        <f>IF(TMInput!C366&lt;&gt;"", TMInput!C366, IF(AND($C366=$C367, D367&lt;&gt;""), D367, IF(AND($C366=$C368, D368&lt;&gt;""), D368, IF(AND($C366=$C369, D369&lt;&gt;""), D369, IF(AND($C366=$C370, D370&lt;&gt;""), D370, "")))))</f>
        <v>MG-NonPublishedInformation</v>
      </c>
      <c r="E366" s="90" t="str">
        <f>IF(TMInput!D366&lt;&gt;"",TMInput!D366,IF(AND($C366=$C367, E367&lt;&gt;""),E367, IF(AND($C366=$C368, E368&lt;&gt;""), E368,"")))</f>
        <v>ND-SubcontractingPercentageUnpublish</v>
      </c>
      <c r="F366" s="90" t="str">
        <f>IF(TMInput!E366&lt;&gt;"",TMInput!E366,IF(AND($C366=$C367, F367&lt;&gt;""),F367, IF(AND($C366=$C368, F368&lt;&gt;""), F368,"")))</f>
        <v>/*/ext:UBLExtensions/ext:UBLExtension/ext:ExtensionContent/efext:EformsExtension/efac:NoticeResult/efac:LotTender/efac:SubcontractingTerm[efbc:TermCode/@listName='applicability']/efac:FieldsPrivacy[efbc:FieldIdentifierCode/text()='sub-per']</v>
      </c>
      <c r="G366" s="85" t="str">
        <f>IF(TMInput!F366&lt;&gt;"",TMInput!F366,IF(AND($C366=$C367, G367&lt;&gt;""),G367, IF(AND($C366=$C368, G368&lt;&gt;""), G368,"")))</f>
        <v>efbc:FieldIdentifierCode/text()='sub-per'</v>
      </c>
      <c r="H366" s="87" t="str">
        <f>TMInput!G366</f>
        <v/>
      </c>
      <c r="I366" s="87" t="str">
        <f>TMInput!H366</f>
        <v>1.8</v>
      </c>
      <c r="J366" s="90" t="b">
        <f>IF(TMInput!$A366="",J365,TMInput!I366)</f>
        <v>1</v>
      </c>
      <c r="K366" s="85" t="str">
        <f>IF(TMInput!J366&lt;&gt;"",TMInput!J366,IF(AND($C366=$C367, K367&lt;&gt;""),K367, IF(AND($C366=$C368, K368&lt;&gt;""), K368,"")))</f>
        <v>MG-SubcontractingEstimate-foreseesSubcontracting-Tender</v>
      </c>
      <c r="L366" s="85" t="str">
        <f>IF(TMInput!K366&lt;&gt;"",TMInput!K366,IF(AND($C366=$C367, L367&lt;&gt;""),L367, IF(AND($C366=$C368, L368&lt;&gt;""), L368,"")))</f>
        <v>ND-SubcontractedActivity</v>
      </c>
      <c r="M366" s="90" t="str">
        <f>IF(TMInput!L366&lt;&gt;"",TMInput!L366,IF(AND($C366=$C367, M367&lt;&gt;""),M367, IF(AND($C366=$C368, M368&lt;&gt;""), M368,"")))</f>
        <v>ND-SubcontractingPercentageUnpublish (concernsMaskedObject)</v>
      </c>
      <c r="N366" s="90" t="str">
        <f>IF(TMInput!M366&lt;&gt;"",TMInput!M366,IF(AND($C366=$C367, N367&lt;&gt;""),N367, IF(AND($C366=$C368, N368&lt;&gt;""), N368,"")))</f>
        <v>Connection from NonPublishedInformation to SubcontractingEstimate under MG-SubcontractingEstimate-foreseesSubcontracting-Tender_ND-SubcontractedActivity</v>
      </c>
      <c r="O366" s="90" t="str">
        <f>IF(TMInput!N366&lt;&gt;"",TMInput!N366,IF(AND($C366=$C367, O367&lt;&gt;""),O367, IF(AND($C366=$C368, O368&lt;&gt;""), O368,"")))</f>
        <v>tedm:MG-SubcontractingEstimate-foreseesSubcontracting-Tender_ND-SubcontractedActivity</v>
      </c>
      <c r="P366" s="85" t="str">
        <f>IF(TMInput!O366&lt;&gt;"",TMInput!O366,IF(AND($C366=$C367, P367&lt;&gt;""),P367, IF(AND($C366=$C368, P368&lt;&gt;""), P368,"")))</f>
        <v>efac:FieldsPrivacy</v>
      </c>
      <c r="Q366" s="90" t="str">
        <f>IF(TMInput!P366&lt;&gt;"",TMInput!P366,IF(AND($C366=$C367, Q367&lt;&gt;""),Q367, IF(AND($C366=$C368, Q368&lt;&gt;""), Q368,"")))</f>
        <v>..</v>
      </c>
      <c r="R366" s="90" t="str">
        <f>IF(TMInput!Q366&lt;&gt;"", TMInput!Q366, IF(AND(OR($C366&amp;$H366=$C367&amp;$H367, $C366&amp;$I366=$C367&amp;$I367), R367&lt;&gt;""), R367, IF(AND(OR($C366&amp;$H366=$C368&amp;$H368, $C366&amp;$I366=$C368&amp;$I368), R368&lt;&gt;""), R368, IF(AND(OR($C366&amp;$H366=$C369&amp;$H369, $C366&amp;$I366=$C369&amp;$I369), R369&lt;&gt;""), R369, IF(AND(OR($C366&amp;$H366=$C370&amp;$H370, $C366&amp;$I366=$C370&amp;$I370), R370&lt;&gt;""), R370, "")))))</f>
        <v>BT-195(BT-555)-Tender</v>
      </c>
      <c r="S366" s="90" t="str">
        <f>IF(TMInput!R366&lt;&gt;"", TMInput!R366, IF(AND(OR($C366&amp;$H366=$C367&amp;$H367, $C366&amp;$I366=$C367&amp;$I367), S367&lt;&gt;""), S367, IF(AND(OR($C366&amp;$H366=$C368&amp;$H368, $C366&amp;$I366=$C368&amp;$I368), S368&lt;&gt;""), S368, IF(AND(OR($C366&amp;$H366=$C369&amp;$H369, $C366&amp;$I366=$C369&amp;$I369), S369&lt;&gt;""), S369, IF(AND(OR($C366&amp;$H366=$C370&amp;$H370, $C366&amp;$I366=$C370&amp;$I370), S370&lt;&gt;""), S370, "")))))</f>
        <v>The field BT-195(BT-555)-Tender, Unpublished Identifier, specifies information to generate the URI of the masked property</v>
      </c>
      <c r="T366" s="90" t="str">
        <f>IF(TMInput!S366&lt;&gt;"", TMInput!S366, IF(AND(OR($C366&amp;$H366=$C367&amp;$H367, $C366&amp;$I366=$C367&amp;$I367), T367&lt;&gt;""), T367, IF(AND(OR($C366&amp;$H366=$C368&amp;$H368, $C366&amp;$I366=$C368&amp;$I368), T368&lt;&gt;""), T368, IF(AND(OR($C366&amp;$H366=$C369&amp;$H369, $C366&amp;$I366=$C369&amp;$I369), T369&lt;&gt;""), T369, IF(AND(OR($C366&amp;$H366=$C370&amp;$H370, $C366&amp;$I366=$C370&amp;$I370), T370&lt;&gt;""), T370, "")))))</f>
        <v>efbc:FieldIdentifierCode/text() = 'sub-per'</v>
      </c>
      <c r="U366" s="92" t="str">
        <f>IF(TMInput!T366&lt;&gt;"", TMInput!T366, IF(AND($C366=$C367, U367&lt;&gt;""), U367, IF(AND($C366=$C368, U368&lt;&gt;""), U368, IF(AND($C366=$C369, U369&lt;&gt;""), U369, IF(AND($C366=$C370, U370&lt;&gt;""), U370, "")))))</f>
        <v>http://data.europa.eu/a4g/ontology#hasEstimatedPercentage</v>
      </c>
      <c r="V366" s="90" t="str">
        <f>IF(TMInput!U366&lt;&gt;"", TMInput!U366, IF(AND($C366=$C367, V367&lt;&gt;""), V367, IF(AND($C366=$C368, V368&lt;&gt;""), V368, IF(AND($C366=$C369, V369&lt;&gt;""), V369, IF(AND($C366=$C370, V370&lt;&gt;""), V370, "")))))</f>
        <v>BT-197(BT-555)-Tender</v>
      </c>
      <c r="W366" s="90" t="str">
        <f>IF(TMInput!V366&lt;&gt;"", TMInput!V366, IF(AND($C366=$C367, W367&lt;&gt;""), W367, IF(AND($C366=$C368, W368&lt;&gt;""), W368, IF(AND($C366=$C369, W369&lt;&gt;""), W369, IF(AND($C366=$C370, W370&lt;&gt;""), W370, "")))))</f>
        <v>In BT-197(BT-555)-Tender, Unpublished Justification Code, we link to the at-voc:non-publication-justification controlled list</v>
      </c>
      <c r="X366" s="90" t="str">
        <f>IF(TMInput!W366&lt;&gt;"", TMInput!W366, IF(AND($C366=$C367, X367&lt;&gt;""), X367, IF(AND($C366=$C368, X368&lt;&gt;""), X368, IF(AND($C366=$C369, X369&lt;&gt;""), X369, IF(AND($C366=$C370, X370&lt;&gt;""), X370, "")))))</f>
        <v>BT-198(BT-555)-Tender</v>
      </c>
      <c r="Y366" s="90" t="str">
        <f>IF(TMInput!X366&lt;&gt;"", TMInput!X366, IF(AND($C366=$C367, Y367&lt;&gt;""), Y367, IF(AND($C366=$C368, Y368&lt;&gt;""), Y368, IF(AND($C366=$C369, Y369&lt;&gt;""), Y369, IF(AND($C366=$C370, Y370&lt;&gt;""), Y370, "")))))</f>
        <v>Unpublished Accessibility Date (Unpublished Access Date below SDK 1.6)</v>
      </c>
      <c r="Z366" s="90" t="str">
        <f>IF(TMInput!Y366&lt;&gt;"", TMInput!Y366, IF(AND($C366=$C367, Z367&lt;&gt;""), Z367, IF(AND($C366=$C368, Z368&lt;&gt;""), Z368, IF(AND($C366=$C369, Z369&lt;&gt;""), Z369, IF(AND($C366=$C370, Z370&lt;&gt;""), Z370, "")))))</f>
        <v>tedm:MG-langString-hasConfidentialityJustification--NonPublishedInformation-ND-SubcontractingPercentageUnpublish</v>
      </c>
      <c r="AA366" s="90" t="str">
        <f>IF(TMInput!Z366&lt;&gt;"", TMInput!Z366, IF(AND($C366=$C367, AA367&lt;&gt;""), AA367, IF(AND($C366=$C368, AA368&lt;&gt;""), AA368, IF(AND($C366=$C369, AA369&lt;&gt;""), AA369, IF(AND($C366=$C370, AA370&lt;&gt;""), AA370, "")))))</f>
        <v>/*/ext:UBLExtensions/ext:UBLExtension/ext:ExtensionContent/efext:EformsExtension/efac:NoticeResult/efac:LotTender/efac:SubcontractingTerm[efbc:TermCode/@listName='applicability']/efac:FieldsPrivacy[efbc:FieldIdentifierCode/text()='sub-per']/efbc:ReasonDescription</v>
      </c>
      <c r="AB366" s="90" t="str">
        <f>IF(TMInput!AA366&lt;&gt;"", TMInput!AA366, IF(AND($C366=$C367, AB367&lt;&gt;""), AB367, IF(AND($C366=$C368, AB368&lt;&gt;""), AB368, IF(AND($C366=$C369, AB369&lt;&gt;""), AB369, IF(AND($C366=$C370, AB370&lt;&gt;""), AB370, "")))))</f>
        <v>BT-196(BT-555)-Tender</v>
      </c>
      <c r="AC366" s="90" t="str">
        <f>IF(TMInput!AB366&lt;&gt;"", TMInput!AB366, IF(AND($C366=$C367, AC367&lt;&gt;""), AC367, IF(AND($C366=$C368, AC368&lt;&gt;""), AC368, IF(AND($C366=$C369, AC369&lt;&gt;""), AC369, IF(AND($C366=$C370, AC370&lt;&gt;""), AC370, "")))))</f>
        <v>Unpublished Justification Description of MG-NonPublishedInformation under ND-SubcontractingPercentageUnpublish</v>
      </c>
      <c r="AD366" s="90" t="str">
        <f>IF(TMInput!AC366&lt;&gt;"", TMInput!AC366, IF(AND($C366=$C367, AD367&lt;&gt;""), AD367, IF(AND($C366=$C368, AD368&lt;&gt;""), AD368, IF(AND($C366=$C369, AD369&lt;&gt;""), AD369, IF(AND($C366=$C370, AD370&lt;&gt;""), AD370, "")))))</f>
        <v>BT-196(BT-555)-Tender-Language</v>
      </c>
      <c r="AE366" s="90" t="str">
        <f>IF(TMInput!AD366&lt;&gt;"", TMInput!AD366, IF(AND($C366=$C367, AE367&lt;&gt;""), AE367, IF(AND($C366=$C368, AE368&lt;&gt;""), AE368, IF(AND($C366=$C369, AE369&lt;&gt;""), AE369, IF(AND($C366=$C370, AE370&lt;&gt;""), AE370, "")))))</f>
        <v>Language of Unpublished Justification Description of MG-NonPublishedInformation under ND-SubcontractingPercentageUnpublish</v>
      </c>
    </row>
    <row r="367">
      <c r="A367" s="85" t="b">
        <f t="shared" si="1"/>
        <v>0</v>
      </c>
      <c r="B367" s="90" t="str">
        <f>IF(AND(TMInput!A367="",$C367&lt;&gt;""),B366,TMInput!A367)</f>
        <v>ND-SubcontractingPercentageUnpublish_v1.3-1.8.rml.ttl</v>
      </c>
      <c r="C367" s="90" t="str">
        <f>TMInput!B367</f>
        <v>tedm:MG-NonPublishedInformation-ND-SubcontractingPercentageUnpublish</v>
      </c>
      <c r="D367" s="85" t="str">
        <f>IF(TMInput!C367&lt;&gt;"", TMInput!C367, IF(AND($C367=$C368, D368&lt;&gt;""), D368, IF(AND($C367=$C369, D369&lt;&gt;""), D369, IF(AND($C367=$C370, D370&lt;&gt;""), D370, IF(AND($C367=$C371, D371&lt;&gt;""), D371, "")))))</f>
        <v>MG-NonPublishedInformation</v>
      </c>
      <c r="E367" s="90" t="str">
        <f>IF(TMInput!D367&lt;&gt;"",TMInput!D367,IF(AND($C367=$C368, E368&lt;&gt;""),E368, IF(AND($C367=$C369, E369&lt;&gt;""), E369,"")))</f>
        <v>ND-SubcontractingPercentageUnpublish</v>
      </c>
      <c r="F367" s="90" t="str">
        <f>IF(TMInput!E367&lt;&gt;"",TMInput!E367,IF(AND($C367=$C368, F368&lt;&gt;""),F368, IF(AND($C367=$C369, F369&lt;&gt;""), F369,"")))</f>
        <v>/*/ext:UBLExtensions/ext:UBLExtension/ext:ExtensionContent/efext:EformsExtension/efac:NoticeResult/efac:LotTender/efac:SubcontractingTerm[efbc:TermCode/@listName='applicability']/efac:FieldsPrivacy[efbc:FieldIdentifierCode/text()='sub-per']</v>
      </c>
      <c r="G367" s="85" t="str">
        <f>IF(TMInput!F367&lt;&gt;"",TMInput!F367,IF(AND($C367=$C368, G368&lt;&gt;""),G368, IF(AND($C367=$C369, G369&lt;&gt;""), G369,"")))</f>
        <v>efbc:FieldIdentifierCode/text()='sub-per'</v>
      </c>
      <c r="H367" s="87" t="str">
        <f>TMInput!G367</f>
        <v/>
      </c>
      <c r="I367" s="87" t="str">
        <f>TMInput!H367</f>
        <v>1.8</v>
      </c>
      <c r="J367" s="90" t="b">
        <f>IF(TMInput!$A367="",J366,TMInput!I367)</f>
        <v>1</v>
      </c>
      <c r="K367" s="85" t="str">
        <f>IF(TMInput!J367&lt;&gt;"",TMInput!J367,IF(AND($C367=$C368, K368&lt;&gt;""),K368, IF(AND($C367=$C369, K369&lt;&gt;""), K369,"")))</f>
        <v>MG-SubcontractingEstimate-foreseesSubcontracting-Tender</v>
      </c>
      <c r="L367" s="85" t="str">
        <f>IF(TMInput!K367&lt;&gt;"",TMInput!K367,IF(AND($C367=$C368, L368&lt;&gt;""),L368, IF(AND($C367=$C369, L369&lt;&gt;""), L369,"")))</f>
        <v>ND-SubcontractedActivity</v>
      </c>
      <c r="M367" s="90" t="str">
        <f>IF(TMInput!L367&lt;&gt;"",TMInput!L367,IF(AND($C367=$C368, M368&lt;&gt;""),M368, IF(AND($C367=$C369, M369&lt;&gt;""), M369,"")))</f>
        <v>ND-SubcontractingPercentageUnpublish (concernsMaskedObject)</v>
      </c>
      <c r="N367" s="90" t="str">
        <f>IF(TMInput!M367&lt;&gt;"",TMInput!M367,IF(AND($C367=$C368, N368&lt;&gt;""),N368, IF(AND($C367=$C369, N369&lt;&gt;""), N369,"")))</f>
        <v>Connection from NonPublishedInformation to SubcontractingEstimate under MG-SubcontractingEstimate-foreseesSubcontracting-Tender_ND-SubcontractedActivity</v>
      </c>
      <c r="O367" s="90" t="str">
        <f>IF(TMInput!N367&lt;&gt;"",TMInput!N367,IF(AND($C367=$C368, O368&lt;&gt;""),O368, IF(AND($C367=$C369, O369&lt;&gt;""), O369,"")))</f>
        <v>tedm:MG-SubcontractingEstimate-foreseesSubcontracting-Tender_ND-SubcontractedActivity</v>
      </c>
      <c r="P367" s="85" t="str">
        <f>IF(TMInput!O367&lt;&gt;"",TMInput!O367,IF(AND($C367=$C368, P368&lt;&gt;""),P368, IF(AND($C367=$C369, P369&lt;&gt;""), P369,"")))</f>
        <v>efac:FieldsPrivacy</v>
      </c>
      <c r="Q367" s="90" t="str">
        <f>IF(TMInput!P367&lt;&gt;"",TMInput!P367,IF(AND($C367=$C368, Q368&lt;&gt;""),Q368, IF(AND($C367=$C369, Q369&lt;&gt;""), Q369,"")))</f>
        <v>..</v>
      </c>
      <c r="R367" s="90" t="str">
        <f>IF(TMInput!Q367&lt;&gt;"", TMInput!Q367, IF(AND(OR($C367&amp;$H367=$C368&amp;$H368, $C367&amp;$I367=$C368&amp;$I368), R368&lt;&gt;""), R368, IF(AND(OR($C367&amp;$H367=$C369&amp;$H369, $C367&amp;$I367=$C369&amp;$I369), R369&lt;&gt;""), R369, IF(AND(OR($C367&amp;$H367=$C370&amp;$H370, $C367&amp;$I367=$C370&amp;$I370), R370&lt;&gt;""), R370, IF(AND(OR($C367&amp;$H367=$C371&amp;$H371, $C367&amp;$I367=$C371&amp;$I371), R371&lt;&gt;""), R371, "")))))</f>
        <v>BT-195(BT-555)-Tender</v>
      </c>
      <c r="S367" s="90" t="str">
        <f>IF(TMInput!R367&lt;&gt;"", TMInput!R367, IF(AND(OR($C367&amp;$H367=$C368&amp;$H368, $C367&amp;$I367=$C368&amp;$I368), S368&lt;&gt;""), S368, IF(AND(OR($C367&amp;$H367=$C369&amp;$H369, $C367&amp;$I367=$C369&amp;$I369), S369&lt;&gt;""), S369, IF(AND(OR($C367&amp;$H367=$C370&amp;$H370, $C367&amp;$I367=$C370&amp;$I370), S370&lt;&gt;""), S370, IF(AND(OR($C367&amp;$H367=$C371&amp;$H371, $C367&amp;$I367=$C371&amp;$I371), S371&lt;&gt;""), S371, "")))))</f>
        <v>The field BT-195(BT-555)-Tender, Unpublished Identifier, specifies information to generate the URI of the masked property</v>
      </c>
      <c r="T367" s="90" t="str">
        <f>IF(TMInput!S367&lt;&gt;"", TMInput!S367, IF(AND(OR($C367&amp;$H367=$C368&amp;$H368, $C367&amp;$I367=$C368&amp;$I368), T368&lt;&gt;""), T368, IF(AND(OR($C367&amp;$H367=$C369&amp;$H369, $C367&amp;$I367=$C369&amp;$I369), T369&lt;&gt;""), T369, IF(AND(OR($C367&amp;$H367=$C370&amp;$H370, $C367&amp;$I367=$C370&amp;$I370), T370&lt;&gt;""), T370, IF(AND(OR($C367&amp;$H367=$C371&amp;$H371, $C367&amp;$I367=$C371&amp;$I371), T371&lt;&gt;""), T371, "")))))</f>
        <v>efbc:FieldIdentifierCode/text() = 'sub-per'</v>
      </c>
      <c r="U367" s="92" t="str">
        <f>IF(TMInput!T367&lt;&gt;"", TMInput!T367, IF(AND($C367=$C368, U368&lt;&gt;""), U368, IF(AND($C367=$C369, U369&lt;&gt;""), U369, IF(AND($C367=$C370, U370&lt;&gt;""), U370, IF(AND($C367=$C371, U371&lt;&gt;""), U371, "")))))</f>
        <v>http://data.europa.eu/a4g/ontology#hasEstimatedPercentage</v>
      </c>
      <c r="V367" s="90" t="str">
        <f>IF(TMInput!U367&lt;&gt;"", TMInput!U367, IF(AND($C367=$C368, V368&lt;&gt;""), V368, IF(AND($C367=$C369, V369&lt;&gt;""), V369, IF(AND($C367=$C370, V370&lt;&gt;""), V370, IF(AND($C367=$C371, V371&lt;&gt;""), V371, "")))))</f>
        <v>BT-197(BT-555)-Tender</v>
      </c>
      <c r="W367" s="90" t="str">
        <f>IF(TMInput!V367&lt;&gt;"", TMInput!V367, IF(AND($C367=$C368, W368&lt;&gt;""), W368, IF(AND($C367=$C369, W369&lt;&gt;""), W369, IF(AND($C367=$C370, W370&lt;&gt;""), W370, IF(AND($C367=$C371, W371&lt;&gt;""), W371, "")))))</f>
        <v>In BT-197(BT-555)-Tender, Unpublished Justification Code, we link to the at-voc:non-publication-justification controlled list</v>
      </c>
      <c r="X367" s="90" t="str">
        <f>IF(TMInput!W367&lt;&gt;"", TMInput!W367, IF(AND($C367=$C368, X368&lt;&gt;""), X368, IF(AND($C367=$C369, X369&lt;&gt;""), X369, IF(AND($C367=$C370, X370&lt;&gt;""), X370, IF(AND($C367=$C371, X371&lt;&gt;""), X371, "")))))</f>
        <v>BT-198(BT-555)-Tender</v>
      </c>
      <c r="Y367" s="90" t="str">
        <f>IF(TMInput!X367&lt;&gt;"", TMInput!X367, IF(AND($C367=$C368, Y368&lt;&gt;""), Y368, IF(AND($C367=$C369, Y369&lt;&gt;""), Y369, IF(AND($C367=$C370, Y370&lt;&gt;""), Y370, IF(AND($C367=$C371, Y371&lt;&gt;""), Y371, "")))))</f>
        <v>Unpublished Accessibility Date (Unpublished Access Date below SDK 1.6)</v>
      </c>
      <c r="Z367" s="90" t="str">
        <f>IF(TMInput!Y367&lt;&gt;"", TMInput!Y367, IF(AND($C367=$C368, Z368&lt;&gt;""), Z368, IF(AND($C367=$C369, Z369&lt;&gt;""), Z369, IF(AND($C367=$C370, Z370&lt;&gt;""), Z370, IF(AND($C367=$C371, Z371&lt;&gt;""), Z371, "")))))</f>
        <v>tedm:MG-langString-hasConfidentialityJustification--NonPublishedInformation-ND-SubcontractingPercentageUnpublish</v>
      </c>
      <c r="AA367" s="90" t="str">
        <f>IF(TMInput!Z367&lt;&gt;"", TMInput!Z367, IF(AND($C367=$C368, AA368&lt;&gt;""), AA368, IF(AND($C367=$C369, AA369&lt;&gt;""), AA369, IF(AND($C367=$C370, AA370&lt;&gt;""), AA370, IF(AND($C367=$C371, AA371&lt;&gt;""), AA371, "")))))</f>
        <v>/*/ext:UBLExtensions/ext:UBLExtension/ext:ExtensionContent/efext:EformsExtension/efac:NoticeResult/efac:LotTender/efac:SubcontractingTerm[efbc:TermCode/@listName='applicability']/efac:FieldsPrivacy[efbc:FieldIdentifierCode/text()='sub-per']/efbc:ReasonDescription</v>
      </c>
      <c r="AB367" s="90" t="str">
        <f>IF(TMInput!AA367&lt;&gt;"", TMInput!AA367, IF(AND($C367=$C368, AB368&lt;&gt;""), AB368, IF(AND($C367=$C369, AB369&lt;&gt;""), AB369, IF(AND($C367=$C370, AB370&lt;&gt;""), AB370, IF(AND($C367=$C371, AB371&lt;&gt;""), AB371, "")))))</f>
        <v>BT-196(BT-555)-Tender</v>
      </c>
      <c r="AC367" s="90" t="str">
        <f>IF(TMInput!AB367&lt;&gt;"", TMInput!AB367, IF(AND($C367=$C368, AC368&lt;&gt;""), AC368, IF(AND($C367=$C369, AC369&lt;&gt;""), AC369, IF(AND($C367=$C370, AC370&lt;&gt;""), AC370, IF(AND($C367=$C371, AC371&lt;&gt;""), AC371, "")))))</f>
        <v>Unpublished Justification Description of MG-NonPublishedInformation under ND-SubcontractingPercentageUnpublish</v>
      </c>
      <c r="AD367" s="90" t="str">
        <f>IF(TMInput!AC367&lt;&gt;"", TMInput!AC367, IF(AND($C367=$C368, AD368&lt;&gt;""), AD368, IF(AND($C367=$C369, AD369&lt;&gt;""), AD369, IF(AND($C367=$C370, AD370&lt;&gt;""), AD370, IF(AND($C367=$C371, AD371&lt;&gt;""), AD371, "")))))</f>
        <v>BT-196(BT-555)-Tender-Language</v>
      </c>
      <c r="AE367" s="90" t="str">
        <f>IF(TMInput!AD367&lt;&gt;"", TMInput!AD367, IF(AND($C367=$C368, AE368&lt;&gt;""), AE368, IF(AND($C367=$C369, AE369&lt;&gt;""), AE369, IF(AND($C367=$C370, AE370&lt;&gt;""), AE370, IF(AND($C367=$C371, AE371&lt;&gt;""), AE371, "")))))</f>
        <v>Language of Unpublished Justification Description of MG-NonPublishedInformation under ND-SubcontractingPercentageUnpublish</v>
      </c>
    </row>
    <row r="368">
      <c r="A368" s="85" t="b">
        <f t="shared" si="1"/>
        <v>1</v>
      </c>
      <c r="B368" s="90" t="str">
        <f>IF(AND(TMInput!A368="",$C368&lt;&gt;""),B367,TMInput!A368)</f>
        <v>ND-SubcontractingPercentageUnpublish_v1.9+.rml.ttl</v>
      </c>
      <c r="C368" s="90" t="str">
        <f>TMInput!B368</f>
        <v>tedm:MG-NonPublishedInformation-ND-SubcontractingPercentageUnpublish</v>
      </c>
      <c r="D368" s="85" t="str">
        <f>IF(TMInput!C368&lt;&gt;"", TMInput!C368, IF(AND($C368=$C369, D369&lt;&gt;""), D369, IF(AND($C368=$C370, D370&lt;&gt;""), D370, IF(AND($C368=$C371, D371&lt;&gt;""), D371, IF(AND($C368=$C372, D372&lt;&gt;""), D372, "")))))</f>
        <v>MG-NonPublishedInformation</v>
      </c>
      <c r="E368" s="90" t="str">
        <f>IF(TMInput!D368&lt;&gt;"",TMInput!D368,IF(AND($C368=$C369, E369&lt;&gt;""),E369, IF(AND($C368=$C370, E370&lt;&gt;""), E370,"")))</f>
        <v>ND-SubcontractingPercentageUnpublish</v>
      </c>
      <c r="F368" s="90" t="str">
        <f>IF(TMInput!E368&lt;&gt;"",TMInput!E368,IF(AND($C368=$C369, F369&lt;&gt;""),F369, IF(AND($C368=$C370, F370&lt;&gt;""), F370,"")))</f>
        <v>/*/ext:UBLExtensions/ext:UBLExtension/ext:ExtensionContent/efext:EformsExtension/efac:NoticeResult/efac:LotTender/efac:SubcontractingTerm[efbc:TermCode/@listName='applicability']/efac:FieldsPrivacy[efbc:FieldIdentifierCode/text()='sub-per']</v>
      </c>
      <c r="G368" s="85" t="str">
        <f>IF(TMInput!F368&lt;&gt;"",TMInput!F368,IF(AND($C368=$C369, G369&lt;&gt;""),G369, IF(AND($C368=$C370, G370&lt;&gt;""), G370,"")))</f>
        <v>efbc:FieldIdentifierCode/text()='sub-per'</v>
      </c>
      <c r="H368" s="87" t="str">
        <f>TMInput!G368</f>
        <v>1.9</v>
      </c>
      <c r="I368" s="87" t="str">
        <f>TMInput!H368</f>
        <v/>
      </c>
      <c r="J368" s="90" t="b">
        <f>IF(TMInput!$A368="",J367,TMInput!I368)</f>
        <v>1</v>
      </c>
      <c r="K368" s="85" t="str">
        <f>IF(TMInput!J368&lt;&gt;"",TMInput!J368,IF(AND($C368=$C369, K369&lt;&gt;""),K369, IF(AND($C368=$C370, K370&lt;&gt;""), K370,"")))</f>
        <v>MG-SubcontractingEstimate-foreseesSubcontracting-Tender</v>
      </c>
      <c r="L368" s="85" t="str">
        <f>IF(TMInput!K368&lt;&gt;"",TMInput!K368,IF(AND($C368=$C369, L369&lt;&gt;""),L369, IF(AND($C368=$C370, L370&lt;&gt;""), L370,"")))</f>
        <v>ND-SubcontractedContract</v>
      </c>
      <c r="M368" s="90" t="str">
        <f>IF(TMInput!L368&lt;&gt;"",TMInput!L368,IF(AND($C368=$C369, M369&lt;&gt;""),M369, IF(AND($C368=$C370, M370&lt;&gt;""), M370,"")))</f>
        <v>ND-SubcontractingPercentageUnpublish (concernsMaskedObject)</v>
      </c>
      <c r="N368" s="90" t="str">
        <f>IF(TMInput!M368&lt;&gt;"",TMInput!M368,IF(AND($C368=$C369, N369&lt;&gt;""),N369, IF(AND($C368=$C370, N370&lt;&gt;""), N370,"")))</f>
        <v>Connection from NonPublishedInformation to SubcontractingEstimate under MG-SubcontractingEstimate-foreseesSubcontracting-Tender_ND-SubcontractedContract</v>
      </c>
      <c r="O368" s="90" t="str">
        <f>IF(TMInput!N368&lt;&gt;"",TMInput!N368,IF(AND($C368=$C369, O369&lt;&gt;""),O369, IF(AND($C368=$C370, O370&lt;&gt;""), O370,"")))</f>
        <v>tedm:MG-SubcontractingEstimate-foreseesSubcontracting-Tender_ND-SubcontractedContract</v>
      </c>
      <c r="P368" s="85" t="str">
        <f>IF(TMInput!O368&lt;&gt;"",TMInput!O368,IF(AND($C368=$C369, P369&lt;&gt;""),P369, IF(AND($C368=$C370, P370&lt;&gt;""), P370,"")))</f>
        <v>efac:FieldsPrivacy</v>
      </c>
      <c r="Q368" s="90" t="str">
        <f>IF(TMInput!P368&lt;&gt;"",TMInput!P368,IF(AND($C368=$C369, Q369&lt;&gt;""),Q369, IF(AND($C368=$C370, Q370&lt;&gt;""), Q370,"")))</f>
        <v>..</v>
      </c>
      <c r="R368" s="90" t="str">
        <f>IF(TMInput!Q368&lt;&gt;"", TMInput!Q368, IF(AND(OR($C368&amp;$H368=$C369&amp;$H369, $C368&amp;$I368=$C369&amp;$I369), R369&lt;&gt;""), R369, IF(AND(OR($C368&amp;$H368=$C370&amp;$H370, $C368&amp;$I368=$C370&amp;$I370), R370&lt;&gt;""), R370, IF(AND(OR($C368&amp;$H368=$C371&amp;$H371, $C368&amp;$I368=$C371&amp;$I371), R371&lt;&gt;""), R371, IF(AND(OR($C368&amp;$H368=$C372&amp;$H372, $C368&amp;$I368=$C372&amp;$I372), R372&lt;&gt;""), R372, "")))))</f>
        <v>BT-195(BT-555)-Tender</v>
      </c>
      <c r="S368" s="90" t="str">
        <f>IF(TMInput!R368&lt;&gt;"", TMInput!R368, IF(AND(OR($C368&amp;$H368=$C369&amp;$H369, $C368&amp;$I368=$C369&amp;$I369), S369&lt;&gt;""), S369, IF(AND(OR($C368&amp;$H368=$C370&amp;$H370, $C368&amp;$I368=$C370&amp;$I370), S370&lt;&gt;""), S370, IF(AND(OR($C368&amp;$H368=$C371&amp;$H371, $C368&amp;$I368=$C371&amp;$I371), S371&lt;&gt;""), S371, IF(AND(OR($C368&amp;$H368=$C372&amp;$H372, $C368&amp;$I368=$C372&amp;$I372), S372&lt;&gt;""), S372, "")))))</f>
        <v>The field BT-195(BT-555)-Tender, Unpublished Identifier, specifies information to generate the URI of the masked property</v>
      </c>
      <c r="T368" s="90" t="str">
        <f>IF(TMInput!S368&lt;&gt;"", TMInput!S368, IF(AND(OR($C368&amp;$H368=$C369&amp;$H369, $C368&amp;$I368=$C369&amp;$I369), T369&lt;&gt;""), T369, IF(AND(OR($C368&amp;$H368=$C370&amp;$H370, $C368&amp;$I368=$C370&amp;$I370), T370&lt;&gt;""), T370, IF(AND(OR($C368&amp;$H368=$C371&amp;$H371, $C368&amp;$I368=$C371&amp;$I371), T371&lt;&gt;""), T371, IF(AND(OR($C368&amp;$H368=$C372&amp;$H372, $C368&amp;$I368=$C372&amp;$I372), T372&lt;&gt;""), T372, "")))))</f>
        <v>efbc:FieldIdentifierCode/text() = 'sub-per'</v>
      </c>
      <c r="U368" s="92" t="str">
        <f>IF(TMInput!T368&lt;&gt;"", TMInput!T368, IF(AND($C368=$C369, U369&lt;&gt;""), U369, IF(AND($C368=$C370, U370&lt;&gt;""), U370, IF(AND($C368=$C371, U371&lt;&gt;""), U371, IF(AND($C368=$C372, U372&lt;&gt;""), U372, "")))))</f>
        <v>http://data.europa.eu/a4g/ontology#hasEstimatedPercentage</v>
      </c>
      <c r="V368" s="90" t="str">
        <f>IF(TMInput!U368&lt;&gt;"", TMInput!U368, IF(AND($C368=$C369, V369&lt;&gt;""), V369, IF(AND($C368=$C370, V370&lt;&gt;""), V370, IF(AND($C368=$C371, V371&lt;&gt;""), V371, IF(AND($C368=$C372, V372&lt;&gt;""), V372, "")))))</f>
        <v>BT-197(BT-555)-Tender</v>
      </c>
      <c r="W368" s="90" t="str">
        <f>IF(TMInput!V368&lt;&gt;"", TMInput!V368, IF(AND($C368=$C369, W369&lt;&gt;""), W369, IF(AND($C368=$C370, W370&lt;&gt;""), W370, IF(AND($C368=$C371, W371&lt;&gt;""), W371, IF(AND($C368=$C372, W372&lt;&gt;""), W372, "")))))</f>
        <v>In BT-197(BT-555)-Tender, Unpublished Justification Code, we link to the at-voc:non-publication-justification controlled list</v>
      </c>
      <c r="X368" s="90" t="str">
        <f>IF(TMInput!W368&lt;&gt;"", TMInput!W368, IF(AND($C368=$C369, X369&lt;&gt;""), X369, IF(AND($C368=$C370, X370&lt;&gt;""), X370, IF(AND($C368=$C371, X371&lt;&gt;""), X371, IF(AND($C368=$C372, X372&lt;&gt;""), X372, "")))))</f>
        <v>BT-198(BT-555)-Tender</v>
      </c>
      <c r="Y368" s="90" t="str">
        <f>IF(TMInput!X368&lt;&gt;"", TMInput!X368, IF(AND($C368=$C369, Y369&lt;&gt;""), Y369, IF(AND($C368=$C370, Y370&lt;&gt;""), Y370, IF(AND($C368=$C371, Y371&lt;&gt;""), Y371, IF(AND($C368=$C372, Y372&lt;&gt;""), Y372, "")))))</f>
        <v>Unpublished Accessibility Date (Unpublished Access Date below SDK 1.6)</v>
      </c>
      <c r="Z368" s="90" t="str">
        <f>IF(TMInput!Y368&lt;&gt;"", TMInput!Y368, IF(AND($C368=$C369, Z369&lt;&gt;""), Z369, IF(AND($C368=$C370, Z370&lt;&gt;""), Z370, IF(AND($C368=$C371, Z371&lt;&gt;""), Z371, IF(AND($C368=$C372, Z372&lt;&gt;""), Z372, "")))))</f>
        <v>tedm:MG-langString-hasConfidentialityJustification--NonPublishedInformation-ND-SubcontractingPercentageUnpublish</v>
      </c>
      <c r="AA368" s="90" t="str">
        <f>IF(TMInput!Z368&lt;&gt;"", TMInput!Z368, IF(AND($C368=$C369, AA369&lt;&gt;""), AA369, IF(AND($C368=$C370, AA370&lt;&gt;""), AA370, IF(AND($C368=$C371, AA371&lt;&gt;""), AA371, IF(AND($C368=$C372, AA372&lt;&gt;""), AA372, "")))))</f>
        <v>/*/ext:UBLExtensions/ext:UBLExtension/ext:ExtensionContent/efext:EformsExtension/efac:NoticeResult/efac:LotTender/efac:SubcontractingTerm[efbc:TermCode/@listName='applicability']/efac:FieldsPrivacy[efbc:FieldIdentifierCode/text()='sub-per']/efbc:ReasonDescription</v>
      </c>
      <c r="AB368" s="90" t="str">
        <f>IF(TMInput!AA368&lt;&gt;"", TMInput!AA368, IF(AND($C368=$C369, AB369&lt;&gt;""), AB369, IF(AND($C368=$C370, AB370&lt;&gt;""), AB370, IF(AND($C368=$C371, AB371&lt;&gt;""), AB371, IF(AND($C368=$C372, AB372&lt;&gt;""), AB372, "")))))</f>
        <v>BT-196(BT-555)-Tender</v>
      </c>
      <c r="AC368" s="90" t="str">
        <f>IF(TMInput!AB368&lt;&gt;"", TMInput!AB368, IF(AND($C368=$C369, AC369&lt;&gt;""), AC369, IF(AND($C368=$C370, AC370&lt;&gt;""), AC370, IF(AND($C368=$C371, AC371&lt;&gt;""), AC371, IF(AND($C368=$C372, AC372&lt;&gt;""), AC372, "")))))</f>
        <v>Unpublished Justification Description of MG-NonPublishedInformation under ND-SubcontractingPercentageUnpublish</v>
      </c>
      <c r="AD368" s="90" t="str">
        <f>IF(TMInput!AC368&lt;&gt;"", TMInput!AC368, IF(AND($C368=$C369, AD369&lt;&gt;""), AD369, IF(AND($C368=$C370, AD370&lt;&gt;""), AD370, IF(AND($C368=$C371, AD371&lt;&gt;""), AD371, IF(AND($C368=$C372, AD372&lt;&gt;""), AD372, "")))))</f>
        <v>BT-196(BT-555)-Tender-Language</v>
      </c>
      <c r="AE368" s="90" t="str">
        <f>IF(TMInput!AD368&lt;&gt;"", TMInput!AD368, IF(AND($C368=$C369, AE369&lt;&gt;""), AE369, IF(AND($C368=$C370, AE370&lt;&gt;""), AE370, IF(AND($C368=$C371, AE371&lt;&gt;""), AE371, IF(AND($C368=$C372, AE372&lt;&gt;""), AE372, "")))))</f>
        <v>Language of Unpublished Justification Description of MG-NonPublishedInformation under ND-SubcontractingPercentageUnpublish</v>
      </c>
    </row>
    <row r="369">
      <c r="A369" s="85" t="b">
        <f t="shared" si="1"/>
        <v>0</v>
      </c>
      <c r="B369" s="90" t="str">
        <f>IF(AND(TMInput!A369="",$C369&lt;&gt;""),B368,TMInput!A369)</f>
        <v>ND-SubcontractingPercentageUnpublish_v1.9+.rml.ttl</v>
      </c>
      <c r="C369" s="90" t="str">
        <f>TMInput!B369</f>
        <v>tedm:MG-NonPublishedInformation-ND-SubcontractingPercentageUnpublish</v>
      </c>
      <c r="D369" s="85" t="str">
        <f>IF(TMInput!C369&lt;&gt;"", TMInput!C369, IF(AND($C369=$C370, D370&lt;&gt;""), D370, IF(AND($C369=$C371, D371&lt;&gt;""), D371, IF(AND($C369=$C372, D372&lt;&gt;""), D372, IF(AND($C369=$C373, D373&lt;&gt;""), D373, "")))))</f>
        <v>MG-NonPublishedInformation</v>
      </c>
      <c r="E369" s="90" t="str">
        <f>IF(TMInput!D369&lt;&gt;"",TMInput!D369,IF(AND($C369=$C370, E370&lt;&gt;""),E370, IF(AND($C369=$C371, E371&lt;&gt;""), E371,"")))</f>
        <v/>
      </c>
      <c r="F369" s="90" t="str">
        <f>IF(TMInput!E369&lt;&gt;"",TMInput!E369,IF(AND($C369=$C370, F370&lt;&gt;""),F370, IF(AND($C369=$C371, F371&lt;&gt;""), F371,"")))</f>
        <v/>
      </c>
      <c r="G369" s="85" t="str">
        <f>IF(TMInput!F369&lt;&gt;"",TMInput!F369,IF(AND($C369=$C370, G370&lt;&gt;""),G370, IF(AND($C369=$C371, G371&lt;&gt;""), G371,"")))</f>
        <v/>
      </c>
      <c r="H369" s="87" t="str">
        <f>TMInput!G369</f>
        <v>1.9</v>
      </c>
      <c r="I369" s="87" t="str">
        <f>TMInput!H369</f>
        <v/>
      </c>
      <c r="J369" s="90" t="b">
        <f>IF(TMInput!$A369="",J368,TMInput!I369)</f>
        <v>1</v>
      </c>
      <c r="K369" s="85" t="str">
        <f>IF(TMInput!J369&lt;&gt;"",TMInput!J369,IF(AND($C369=$C370, K370&lt;&gt;""),K370, IF(AND($C369=$C371, K371&lt;&gt;""), K371,"")))</f>
        <v>MG-SubcontractingEstimate-foreseesSubcontracting-Tender</v>
      </c>
      <c r="L369" s="85" t="str">
        <f>IF(TMInput!K369&lt;&gt;"",TMInput!K369,IF(AND($C369=$C370, L370&lt;&gt;""),L370, IF(AND($C369=$C371, L371&lt;&gt;""), L371,"")))</f>
        <v>ND-SubcontractedContract</v>
      </c>
      <c r="M369" s="90" t="str">
        <f>IF(TMInput!L369&lt;&gt;"",TMInput!L369,IF(AND($C369=$C370, M370&lt;&gt;""),M370, IF(AND($C369=$C371, M371&lt;&gt;""), M371,"")))</f>
        <v>ND-SubcontractingPercentageUnpublish (concernsMaskedObject)</v>
      </c>
      <c r="N369" s="90" t="str">
        <f>IF(TMInput!M369&lt;&gt;"",TMInput!M369,IF(AND($C369=$C370, N370&lt;&gt;""),N370, IF(AND($C369=$C371, N371&lt;&gt;""), N371,"")))</f>
        <v>Connection from NonPublishedInformation to SubcontractingEstimate under MG-SubcontractingEstimate-foreseesSubcontracting-Tender_ND-SubcontractedContract</v>
      </c>
      <c r="O369" s="90" t="str">
        <f>IF(TMInput!N369&lt;&gt;"",TMInput!N369,IF(AND($C369=$C370, O370&lt;&gt;""),O370, IF(AND($C369=$C371, O371&lt;&gt;""), O371,"")))</f>
        <v>tedm:MG-SubcontractingEstimate-foreseesSubcontracting-Tender_ND-SubcontractedContract</v>
      </c>
      <c r="P369" s="85" t="str">
        <f>IF(TMInput!O369&lt;&gt;"",TMInput!O369,IF(AND($C369=$C370, P370&lt;&gt;""),P370, IF(AND($C369=$C371, P371&lt;&gt;""), P371,"")))</f>
        <v>efac:FieldsPrivacy</v>
      </c>
      <c r="Q369" s="90" t="str">
        <f>IF(TMInput!P369&lt;&gt;"",TMInput!P369,IF(AND($C369=$C370, Q370&lt;&gt;""),Q370, IF(AND($C369=$C371, Q371&lt;&gt;""), Q371,"")))</f>
        <v>..</v>
      </c>
      <c r="R369" s="90" t="str">
        <f>IF(TMInput!Q369&lt;&gt;"", TMInput!Q369, IF(AND(OR($C369&amp;$H369=$C370&amp;$H370, $C369&amp;$I369=$C370&amp;$I370), R370&lt;&gt;""), R370, IF(AND(OR($C369&amp;$H369=$C371&amp;$H371, $C369&amp;$I369=$C371&amp;$I371), R371&lt;&gt;""), R371, IF(AND(OR($C369&amp;$H369=$C372&amp;$H372, $C369&amp;$I369=$C372&amp;$I372), R372&lt;&gt;""), R372, IF(AND(OR($C369&amp;$H369=$C373&amp;$H373, $C369&amp;$I369=$C373&amp;$I373), R373&lt;&gt;""), R373, "")))))</f>
        <v>BT-195(BT-555)-Tender</v>
      </c>
      <c r="S369" s="90" t="str">
        <f>IF(TMInput!R369&lt;&gt;"", TMInput!R369, IF(AND(OR($C369&amp;$H369=$C370&amp;$H370, $C369&amp;$I369=$C370&amp;$I370), S370&lt;&gt;""), S370, IF(AND(OR($C369&amp;$H369=$C371&amp;$H371, $C369&amp;$I369=$C371&amp;$I371), S371&lt;&gt;""), S371, IF(AND(OR($C369&amp;$H369=$C372&amp;$H372, $C369&amp;$I369=$C372&amp;$I372), S372&lt;&gt;""), S372, IF(AND(OR($C369&amp;$H369=$C373&amp;$H373, $C369&amp;$I369=$C373&amp;$I373), S373&lt;&gt;""), S373, "")))))</f>
        <v>The field BT-195(BT-555)-Tender, Unpublished Identifier, specifies information to generate the URI of the masked property</v>
      </c>
      <c r="T369" s="90" t="str">
        <f>IF(TMInput!S369&lt;&gt;"", TMInput!S369, IF(AND(OR($C369&amp;$H369=$C370&amp;$H370, $C369&amp;$I369=$C370&amp;$I370), T370&lt;&gt;""), T370, IF(AND(OR($C369&amp;$H369=$C371&amp;$H371, $C369&amp;$I369=$C371&amp;$I371), T371&lt;&gt;""), T371, IF(AND(OR($C369&amp;$H369=$C372&amp;$H372, $C369&amp;$I369=$C372&amp;$I372), T372&lt;&gt;""), T372, IF(AND(OR($C369&amp;$H369=$C373&amp;$H373, $C369&amp;$I369=$C373&amp;$I373), T373&lt;&gt;""), T373, "")))))</f>
        <v>efbc:FieldIdentifierCode/text() = 'sub-per'</v>
      </c>
      <c r="U369" s="92" t="str">
        <f>IF(TMInput!T369&lt;&gt;"", TMInput!T369, IF(AND($C369=$C370, U370&lt;&gt;""), U370, IF(AND($C369=$C371, U371&lt;&gt;""), U371, IF(AND($C369=$C372, U372&lt;&gt;""), U372, IF(AND($C369=$C373, U373&lt;&gt;""), U373, "")))))</f>
        <v>http://data.europa.eu/a4g/ontology#hasEstimatedPercentage</v>
      </c>
      <c r="V369" s="90" t="str">
        <f>IF(TMInput!U369&lt;&gt;"", TMInput!U369, IF(AND($C369=$C370, V370&lt;&gt;""), V370, IF(AND($C369=$C371, V371&lt;&gt;""), V371, IF(AND($C369=$C372, V372&lt;&gt;""), V372, IF(AND($C369=$C373, V373&lt;&gt;""), V373, "")))))</f>
        <v>BT-197(BT-555)-Tender</v>
      </c>
      <c r="W369" s="90" t="str">
        <f>IF(TMInput!V369&lt;&gt;"", TMInput!V369, IF(AND($C369=$C370, W370&lt;&gt;""), W370, IF(AND($C369=$C371, W371&lt;&gt;""), W371, IF(AND($C369=$C372, W372&lt;&gt;""), W372, IF(AND($C369=$C373, W373&lt;&gt;""), W373, "")))))</f>
        <v>In BT-197(BT-555)-Tender, Unpublished Justification Code, we link to the at-voc:non-publication-justification controlled list</v>
      </c>
      <c r="X369" s="90" t="str">
        <f>IF(TMInput!W369&lt;&gt;"", TMInput!W369, IF(AND($C369=$C370, X370&lt;&gt;""), X370, IF(AND($C369=$C371, X371&lt;&gt;""), X371, IF(AND($C369=$C372, X372&lt;&gt;""), X372, IF(AND($C369=$C373, X373&lt;&gt;""), X373, "")))))</f>
        <v>BT-198(BT-555)-Tender</v>
      </c>
      <c r="Y369" s="90" t="str">
        <f>IF(TMInput!X369&lt;&gt;"", TMInput!X369, IF(AND($C369=$C370, Y370&lt;&gt;""), Y370, IF(AND($C369=$C371, Y371&lt;&gt;""), Y371, IF(AND($C369=$C372, Y372&lt;&gt;""), Y372, IF(AND($C369=$C373, Y373&lt;&gt;""), Y373, "")))))</f>
        <v>Unpublished Accessibility Date (Unpublished Access Date below SDK 1.6)</v>
      </c>
      <c r="Z369" s="90" t="str">
        <f>IF(TMInput!Y369&lt;&gt;"", TMInput!Y369, IF(AND($C369=$C370, Z370&lt;&gt;""), Z370, IF(AND($C369=$C371, Z371&lt;&gt;""), Z371, IF(AND($C369=$C372, Z372&lt;&gt;""), Z372, IF(AND($C369=$C373, Z373&lt;&gt;""), Z373, "")))))</f>
        <v>tedm:MG-langString-hasConfidentialityJustification--NonPublishedInformation-ND-SubcontractingPercentageUnpublish</v>
      </c>
      <c r="AA369" s="90" t="str">
        <f>IF(TMInput!Z369&lt;&gt;"", TMInput!Z369, IF(AND($C369=$C370, AA370&lt;&gt;""), AA370, IF(AND($C369=$C371, AA371&lt;&gt;""), AA371, IF(AND($C369=$C372, AA372&lt;&gt;""), AA372, IF(AND($C369=$C373, AA373&lt;&gt;""), AA373, "")))))</f>
        <v/>
      </c>
      <c r="AB369" s="90" t="str">
        <f>IF(TMInput!AA369&lt;&gt;"", TMInput!AA369, IF(AND($C369=$C370, AB370&lt;&gt;""), AB370, IF(AND($C369=$C371, AB371&lt;&gt;""), AB371, IF(AND($C369=$C372, AB372&lt;&gt;""), AB372, IF(AND($C369=$C373, AB373&lt;&gt;""), AB373, "")))))</f>
        <v>BT-196(BT-555)-Tender</v>
      </c>
      <c r="AC369" s="90" t="str">
        <f>IF(TMInput!AB369&lt;&gt;"", TMInput!AB369, IF(AND($C369=$C370, AC370&lt;&gt;""), AC370, IF(AND($C369=$C371, AC371&lt;&gt;""), AC371, IF(AND($C369=$C372, AC372&lt;&gt;""), AC372, IF(AND($C369=$C373, AC373&lt;&gt;""), AC373, "")))))</f>
        <v>Unpublished Justification Description of MG-NonPublishedInformation under ND-SubcontractingPercentageUnpublish</v>
      </c>
      <c r="AD369" s="90" t="str">
        <f>IF(TMInput!AC369&lt;&gt;"", TMInput!AC369, IF(AND($C369=$C370, AD370&lt;&gt;""), AD370, IF(AND($C369=$C371, AD371&lt;&gt;""), AD371, IF(AND($C369=$C372, AD372&lt;&gt;""), AD372, IF(AND($C369=$C373, AD373&lt;&gt;""), AD373, "")))))</f>
        <v>BT-196(BT-555)-Tender-Language</v>
      </c>
      <c r="AE369" s="90" t="str">
        <f>IF(TMInput!AD369&lt;&gt;"", TMInput!AD369, IF(AND($C369=$C370, AE370&lt;&gt;""), AE370, IF(AND($C369=$C371, AE371&lt;&gt;""), AE371, IF(AND($C369=$C372, AE372&lt;&gt;""), AE372, IF(AND($C369=$C373, AE373&lt;&gt;""), AE373, "")))))</f>
        <v>Language of Unpublished Justification Description of MG-NonPublishedInformation under ND-SubcontractingPercentageUnpublish</v>
      </c>
    </row>
    <row r="370">
      <c r="A370" s="85" t="b">
        <f t="shared" si="1"/>
        <v>0</v>
      </c>
      <c r="B370" s="90" t="str">
        <f>IF(AND(TMInput!A370="",$C370&lt;&gt;""),B369,TMInput!A370)</f>
        <v>ND-SubcontractingPercentageUnpublish_v1.9+.rml.ttl</v>
      </c>
      <c r="C370" s="90" t="str">
        <f>TMInput!B370</f>
        <v>tedm:MG-NonPublishedInformation-ND-SubcontractingPercentageUnpublish</v>
      </c>
      <c r="D370" s="85" t="str">
        <f>IF(TMInput!C370&lt;&gt;"", TMInput!C370, IF(AND($C370=$C371, D371&lt;&gt;""), D371, IF(AND($C370=$C372, D372&lt;&gt;""), D372, IF(AND($C370=$C373, D373&lt;&gt;""), D373, IF(AND($C370=$C374, D374&lt;&gt;""), D374, "")))))</f>
        <v>MG-NonPublishedInformation</v>
      </c>
      <c r="E370" s="90" t="str">
        <f>IF(TMInput!D370&lt;&gt;"",TMInput!D370,IF(AND($C370=$C371, E371&lt;&gt;""),E371, IF(AND($C370=$C372, E372&lt;&gt;""), E372,"")))</f>
        <v/>
      </c>
      <c r="F370" s="90" t="str">
        <f>IF(TMInput!E370&lt;&gt;"",TMInput!E370,IF(AND($C370=$C371, F371&lt;&gt;""),F371, IF(AND($C370=$C372, F372&lt;&gt;""), F372,"")))</f>
        <v/>
      </c>
      <c r="G370" s="85" t="str">
        <f>IF(TMInput!F370&lt;&gt;"",TMInput!F370,IF(AND($C370=$C371, G371&lt;&gt;""),G371, IF(AND($C370=$C372, G372&lt;&gt;""), G372,"")))</f>
        <v/>
      </c>
      <c r="H370" s="87" t="str">
        <f>TMInput!G370</f>
        <v>1.9</v>
      </c>
      <c r="I370" s="87" t="str">
        <f>TMInput!H370</f>
        <v/>
      </c>
      <c r="J370" s="90" t="b">
        <f>IF(TMInput!$A370="",J369,TMInput!I370)</f>
        <v>1</v>
      </c>
      <c r="K370" s="85" t="str">
        <f>IF(TMInput!J370&lt;&gt;"",TMInput!J370,IF(AND($C370=$C371, K371&lt;&gt;""),K371, IF(AND($C370=$C372, K372&lt;&gt;""), K372,"")))</f>
        <v>MG-SubcontractingEstimate-foreseesSubcontracting-Tender</v>
      </c>
      <c r="L370" s="85" t="str">
        <f>IF(TMInput!K370&lt;&gt;"",TMInput!K370,IF(AND($C370=$C371, L371&lt;&gt;""),L371, IF(AND($C370=$C372, L372&lt;&gt;""), L372,"")))</f>
        <v>ND-SubcontractedContract</v>
      </c>
      <c r="M370" s="90" t="str">
        <f>IF(TMInput!L370&lt;&gt;"",TMInput!L370,IF(AND($C370=$C371, M371&lt;&gt;""),M371, IF(AND($C370=$C372, M372&lt;&gt;""), M372,"")))</f>
        <v>ND-SubcontractingPercentageUnpublish (concernsMaskedObject)</v>
      </c>
      <c r="N370" s="90" t="str">
        <f>IF(TMInput!M370&lt;&gt;"",TMInput!M370,IF(AND($C370=$C371, N371&lt;&gt;""),N371, IF(AND($C370=$C372, N372&lt;&gt;""), N372,"")))</f>
        <v>Connection from NonPublishedInformation to SubcontractingEstimate under MG-SubcontractingEstimate-foreseesSubcontracting-Tender_ND-SubcontractedContract</v>
      </c>
      <c r="O370" s="90" t="str">
        <f>IF(TMInput!N370&lt;&gt;"",TMInput!N370,IF(AND($C370=$C371, O371&lt;&gt;""),O371, IF(AND($C370=$C372, O372&lt;&gt;""), O372,"")))</f>
        <v>tedm:MG-SubcontractingEstimate-foreseesSubcontracting-Tender_ND-SubcontractedContract</v>
      </c>
      <c r="P370" s="85" t="str">
        <f>IF(TMInput!O370&lt;&gt;"",TMInput!O370,IF(AND($C370=$C371, P371&lt;&gt;""),P371, IF(AND($C370=$C372, P372&lt;&gt;""), P372,"")))</f>
        <v>efac:FieldsPrivacy</v>
      </c>
      <c r="Q370" s="90" t="str">
        <f>IF(TMInput!P370&lt;&gt;"",TMInput!P370,IF(AND($C370=$C371, Q371&lt;&gt;""),Q371, IF(AND($C370=$C372, Q372&lt;&gt;""), Q372,"")))</f>
        <v>..</v>
      </c>
      <c r="R370" s="90" t="str">
        <f>IF(TMInput!Q370&lt;&gt;"", TMInput!Q370, IF(AND(OR($C370&amp;$H370=$C371&amp;$H371, $C370&amp;$I370=$C371&amp;$I371), R371&lt;&gt;""), R371, IF(AND(OR($C370&amp;$H370=$C372&amp;$H372, $C370&amp;$I370=$C372&amp;$I372), R372&lt;&gt;""), R372, IF(AND(OR($C370&amp;$H370=$C373&amp;$H373, $C370&amp;$I370=$C373&amp;$I373), R373&lt;&gt;""), R373, IF(AND(OR($C370&amp;$H370=$C374&amp;$H374, $C370&amp;$I370=$C374&amp;$I374), R374&lt;&gt;""), R374, "")))))</f>
        <v>BT-195(BT-555)-Tender</v>
      </c>
      <c r="S370" s="90" t="str">
        <f>IF(TMInput!R370&lt;&gt;"", TMInput!R370, IF(AND(OR($C370&amp;$H370=$C371&amp;$H371, $C370&amp;$I370=$C371&amp;$I371), S371&lt;&gt;""), S371, IF(AND(OR($C370&amp;$H370=$C372&amp;$H372, $C370&amp;$I370=$C372&amp;$I372), S372&lt;&gt;""), S372, IF(AND(OR($C370&amp;$H370=$C373&amp;$H373, $C370&amp;$I370=$C373&amp;$I373), S373&lt;&gt;""), S373, IF(AND(OR($C370&amp;$H370=$C374&amp;$H374, $C370&amp;$I370=$C374&amp;$I374), S374&lt;&gt;""), S374, "")))))</f>
        <v>The field BT-195(BT-555)-Tender, Unpublished Identifier, specifies information to generate the URI of the masked property</v>
      </c>
      <c r="T370" s="90" t="str">
        <f>IF(TMInput!S370&lt;&gt;"", TMInput!S370, IF(AND(OR($C370&amp;$H370=$C371&amp;$H371, $C370&amp;$I370=$C371&amp;$I371), T371&lt;&gt;""), T371, IF(AND(OR($C370&amp;$H370=$C372&amp;$H372, $C370&amp;$I370=$C372&amp;$I372), T372&lt;&gt;""), T372, IF(AND(OR($C370&amp;$H370=$C373&amp;$H373, $C370&amp;$I370=$C373&amp;$I373), T373&lt;&gt;""), T373, IF(AND(OR($C370&amp;$H370=$C374&amp;$H374, $C370&amp;$I370=$C374&amp;$I374), T374&lt;&gt;""), T374, "")))))</f>
        <v>efbc:FieldIdentifierCode/text() = 'sub-per'</v>
      </c>
      <c r="U370" s="92" t="str">
        <f>IF(TMInput!T370&lt;&gt;"", TMInput!T370, IF(AND($C370=$C371, U371&lt;&gt;""), U371, IF(AND($C370=$C372, U372&lt;&gt;""), U372, IF(AND($C370=$C373, U373&lt;&gt;""), U373, IF(AND($C370=$C374, U374&lt;&gt;""), U374, "")))))</f>
        <v>http://data.europa.eu/a4g/ontology#hasEstimatedPercentage</v>
      </c>
      <c r="V370" s="90" t="str">
        <f>IF(TMInput!U370&lt;&gt;"", TMInput!U370, IF(AND($C370=$C371, V371&lt;&gt;""), V371, IF(AND($C370=$C372, V372&lt;&gt;""), V372, IF(AND($C370=$C373, V373&lt;&gt;""), V373, IF(AND($C370=$C374, V374&lt;&gt;""), V374, "")))))</f>
        <v>BT-197(BT-555)-Tender</v>
      </c>
      <c r="W370" s="90" t="str">
        <f>IF(TMInput!V370&lt;&gt;"", TMInput!V370, IF(AND($C370=$C371, W371&lt;&gt;""), W371, IF(AND($C370=$C372, W372&lt;&gt;""), W372, IF(AND($C370=$C373, W373&lt;&gt;""), W373, IF(AND($C370=$C374, W374&lt;&gt;""), W374, "")))))</f>
        <v>In BT-197(BT-555)-Tender, Unpublished Justification Code, we link to the at-voc:non-publication-justification controlled list</v>
      </c>
      <c r="X370" s="90" t="str">
        <f>IF(TMInput!W370&lt;&gt;"", TMInput!W370, IF(AND($C370=$C371, X371&lt;&gt;""), X371, IF(AND($C370=$C372, X372&lt;&gt;""), X372, IF(AND($C370=$C373, X373&lt;&gt;""), X373, IF(AND($C370=$C374, X374&lt;&gt;""), X374, "")))))</f>
        <v>BT-198(BT-555)-Tender</v>
      </c>
      <c r="Y370" s="90" t="str">
        <f>IF(TMInput!X370&lt;&gt;"", TMInput!X370, IF(AND($C370=$C371, Y371&lt;&gt;""), Y371, IF(AND($C370=$C372, Y372&lt;&gt;""), Y372, IF(AND($C370=$C373, Y373&lt;&gt;""), Y373, IF(AND($C370=$C374, Y374&lt;&gt;""), Y374, "")))))</f>
        <v>Unpublished Accessibility Date (Unpublished Access Date below SDK 1.6)</v>
      </c>
      <c r="Z370" s="90" t="str">
        <f>IF(TMInput!Y370&lt;&gt;"", TMInput!Y370, IF(AND($C370=$C371, Z371&lt;&gt;""), Z371, IF(AND($C370=$C372, Z372&lt;&gt;""), Z372, IF(AND($C370=$C373, Z373&lt;&gt;""), Z373, IF(AND($C370=$C374, Z374&lt;&gt;""), Z374, "")))))</f>
        <v>tedm:MG-langString-hasConfidentialityJustification--NonPublishedInformation-ND-SubcontractingPercentageUnpublish</v>
      </c>
      <c r="AA370" s="90" t="str">
        <f>IF(TMInput!Z370&lt;&gt;"", TMInput!Z370, IF(AND($C370=$C371, AA371&lt;&gt;""), AA371, IF(AND($C370=$C372, AA372&lt;&gt;""), AA372, IF(AND($C370=$C373, AA373&lt;&gt;""), AA373, IF(AND($C370=$C374, AA374&lt;&gt;""), AA374, "")))))</f>
        <v/>
      </c>
      <c r="AB370" s="90" t="str">
        <f>IF(TMInput!AA370&lt;&gt;"", TMInput!AA370, IF(AND($C370=$C371, AB371&lt;&gt;""), AB371, IF(AND($C370=$C372, AB372&lt;&gt;""), AB372, IF(AND($C370=$C373, AB373&lt;&gt;""), AB373, IF(AND($C370=$C374, AB374&lt;&gt;""), AB374, "")))))</f>
        <v>BT-196(BT-555)-Tender</v>
      </c>
      <c r="AC370" s="90" t="str">
        <f>IF(TMInput!AB370&lt;&gt;"", TMInput!AB370, IF(AND($C370=$C371, AC371&lt;&gt;""), AC371, IF(AND($C370=$C372, AC372&lt;&gt;""), AC372, IF(AND($C370=$C373, AC373&lt;&gt;""), AC373, IF(AND($C370=$C374, AC374&lt;&gt;""), AC374, "")))))</f>
        <v>Unpublished Justification Description of MG-NonPublishedInformation under ND-SubcontractingPercentageUnpublish</v>
      </c>
      <c r="AD370" s="90" t="str">
        <f>IF(TMInput!AC370&lt;&gt;"", TMInput!AC370, IF(AND($C370=$C371, AD371&lt;&gt;""), AD371, IF(AND($C370=$C372, AD372&lt;&gt;""), AD372, IF(AND($C370=$C373, AD373&lt;&gt;""), AD373, IF(AND($C370=$C374, AD374&lt;&gt;""), AD374, "")))))</f>
        <v>BT-196(BT-555)-Tender-Language</v>
      </c>
      <c r="AE370" s="90" t="str">
        <f>IF(TMInput!AD370&lt;&gt;"", TMInput!AD370, IF(AND($C370=$C371, AE371&lt;&gt;""), AE371, IF(AND($C370=$C372, AE372&lt;&gt;""), AE372, IF(AND($C370=$C373, AE373&lt;&gt;""), AE373, IF(AND($C370=$C374, AE374&lt;&gt;""), AE374, "")))))</f>
        <v>Language of Unpublished Justification Description of MG-NonPublishedInformation under ND-SubcontractingPercentageUnpublish</v>
      </c>
    </row>
    <row r="371">
      <c r="A371" s="85" t="b">
        <f t="shared" si="1"/>
        <v>0</v>
      </c>
      <c r="B371" s="90" t="str">
        <f>IF(AND(TMInput!A371="",$C371&lt;&gt;""),B370,TMInput!A371)</f>
        <v>ND-SubcontractingPercentageUnpublish_v1.9+.rml.ttl</v>
      </c>
      <c r="C371" s="90" t="str">
        <f>TMInput!B371</f>
        <v>tedm:MG-NonPublishedInformation-ND-SubcontractingPercentageUnpublish</v>
      </c>
      <c r="D371" s="85" t="str">
        <f>IF(TMInput!C371&lt;&gt;"", TMInput!C371, IF(AND($C371=$C372, D372&lt;&gt;""), D372, IF(AND($C371=$C373, D373&lt;&gt;""), D373, IF(AND($C371=$C374, D374&lt;&gt;""), D374, IF(AND($C371=$C375, D375&lt;&gt;""), D375, "")))))</f>
        <v>MG-NonPublishedInformation</v>
      </c>
      <c r="E371" s="90" t="str">
        <f>IF(TMInput!D371&lt;&gt;"",TMInput!D371,IF(AND($C371=$C372, E372&lt;&gt;""),E372, IF(AND($C371=$C373, E373&lt;&gt;""), E373,"")))</f>
        <v/>
      </c>
      <c r="F371" s="90" t="str">
        <f>IF(TMInput!E371&lt;&gt;"",TMInput!E371,IF(AND($C371=$C372, F372&lt;&gt;""),F372, IF(AND($C371=$C373, F373&lt;&gt;""), F373,"")))</f>
        <v/>
      </c>
      <c r="G371" s="85" t="str">
        <f>IF(TMInput!F371&lt;&gt;"",TMInput!F371,IF(AND($C371=$C372, G372&lt;&gt;""),G372, IF(AND($C371=$C373, G373&lt;&gt;""), G373,"")))</f>
        <v/>
      </c>
      <c r="H371" s="87" t="str">
        <f>TMInput!G371</f>
        <v/>
      </c>
      <c r="I371" s="87" t="str">
        <f>TMInput!H371</f>
        <v>1.8</v>
      </c>
      <c r="J371" s="90" t="b">
        <f>IF(TMInput!$A371="",J370,TMInput!I371)</f>
        <v>1</v>
      </c>
      <c r="K371" s="85" t="str">
        <f>IF(TMInput!J371&lt;&gt;"",TMInput!J371,IF(AND($C371=$C372, K372&lt;&gt;""),K372, IF(AND($C371=$C373, K373&lt;&gt;""), K373,"")))</f>
        <v/>
      </c>
      <c r="L371" s="85" t="str">
        <f>IF(TMInput!K371&lt;&gt;"",TMInput!K371,IF(AND($C371=$C372, L372&lt;&gt;""),L372, IF(AND($C371=$C373, L373&lt;&gt;""), L373,"")))</f>
        <v/>
      </c>
      <c r="M371" s="90" t="str">
        <f>IF(TMInput!L371&lt;&gt;"",TMInput!L371,IF(AND($C371=$C372, M372&lt;&gt;""),M372, IF(AND($C371=$C373, M373&lt;&gt;""), M373,"")))</f>
        <v/>
      </c>
      <c r="N371" s="90" t="str">
        <f>IF(TMInput!M371&lt;&gt;"",TMInput!M371,IF(AND($C371=$C372, N372&lt;&gt;""),N372, IF(AND($C371=$C373, N373&lt;&gt;""), N373,"")))</f>
        <v/>
      </c>
      <c r="O371" s="90" t="str">
        <f>IF(TMInput!N371&lt;&gt;"",TMInput!N371,IF(AND($C371=$C372, O372&lt;&gt;""),O372, IF(AND($C371=$C373, O373&lt;&gt;""), O373,"")))</f>
        <v/>
      </c>
      <c r="P371" s="85" t="str">
        <f>IF(TMInput!O371&lt;&gt;"",TMInput!O371,IF(AND($C371=$C372, P372&lt;&gt;""),P372, IF(AND($C371=$C373, P373&lt;&gt;""), P373,"")))</f>
        <v/>
      </c>
      <c r="Q371" s="90" t="str">
        <f>IF(TMInput!P371&lt;&gt;"",TMInput!P371,IF(AND($C371=$C372, Q372&lt;&gt;""),Q372, IF(AND($C371=$C373, Q373&lt;&gt;""), Q373,"")))</f>
        <v/>
      </c>
      <c r="R371" s="90" t="str">
        <f>IF(TMInput!Q371&lt;&gt;"", TMInput!Q371, IF(AND(OR($C371&amp;$H371=$C372&amp;$H372, $C371&amp;$I371=$C372&amp;$I372), R372&lt;&gt;""), R372, IF(AND(OR($C371&amp;$H371=$C373&amp;$H373, $C371&amp;$I371=$C373&amp;$I373), R373&lt;&gt;""), R373, IF(AND(OR($C371&amp;$H371=$C374&amp;$H374, $C371&amp;$I371=$C374&amp;$I374), R374&lt;&gt;""), R374, IF(AND(OR($C371&amp;$H371=$C375&amp;$H375, $C371&amp;$I371=$C375&amp;$I375), R375&lt;&gt;""), R375, "")))))</f>
        <v>BT-195(BT-555)-Tender</v>
      </c>
      <c r="S371" s="90" t="str">
        <f>IF(TMInput!R371&lt;&gt;"", TMInput!R371, IF(AND(OR($C371&amp;$H371=$C372&amp;$H372, $C371&amp;$I371=$C372&amp;$I372), S372&lt;&gt;""), S372, IF(AND(OR($C371&amp;$H371=$C373&amp;$H373, $C371&amp;$I371=$C373&amp;$I373), S373&lt;&gt;""), S373, IF(AND(OR($C371&amp;$H371=$C374&amp;$H374, $C371&amp;$I371=$C374&amp;$I374), S374&lt;&gt;""), S374, IF(AND(OR($C371&amp;$H371=$C375&amp;$H375, $C371&amp;$I371=$C375&amp;$I375), S375&lt;&gt;""), S375, "")))))</f>
        <v>The field BT-195(BT-555)-Tender, Unpublished Identifier, specifies information to generate the URI of the masked property</v>
      </c>
      <c r="T371" s="90" t="str">
        <f>IF(TMInput!S371&lt;&gt;"", TMInput!S371, IF(AND(OR($C371&amp;$H371=$C372&amp;$H372, $C371&amp;$I371=$C372&amp;$I372), T372&lt;&gt;""), T372, IF(AND(OR($C371&amp;$H371=$C373&amp;$H373, $C371&amp;$I371=$C373&amp;$I373), T373&lt;&gt;""), T373, IF(AND(OR($C371&amp;$H371=$C374&amp;$H374, $C371&amp;$I371=$C374&amp;$I374), T374&lt;&gt;""), T374, IF(AND(OR($C371&amp;$H371=$C375&amp;$H375, $C371&amp;$I371=$C375&amp;$I375), T375&lt;&gt;""), T375, "")))))</f>
        <v>efbc:FieldIdentifierCode/text() = 'sub-per'</v>
      </c>
      <c r="U371" s="92" t="str">
        <f>IF(TMInput!T371&lt;&gt;"", TMInput!T371, IF(AND($C371=$C372, U372&lt;&gt;""), U372, IF(AND($C371=$C373, U373&lt;&gt;""), U373, IF(AND($C371=$C374, U374&lt;&gt;""), U374, IF(AND($C371=$C375, U375&lt;&gt;""), U375, "")))))</f>
        <v>http://data.europa.eu/a4g/ontology#hasEstimatedPercentage</v>
      </c>
      <c r="V371" s="90" t="str">
        <f>IF(TMInput!U371&lt;&gt;"", TMInput!U371, IF(AND($C371=$C372, V372&lt;&gt;""), V372, IF(AND($C371=$C373, V373&lt;&gt;""), V373, IF(AND($C371=$C374, V374&lt;&gt;""), V374, IF(AND($C371=$C375, V375&lt;&gt;""), V375, "")))))</f>
        <v>BT-197(BT-555)-Tender</v>
      </c>
      <c r="W371" s="90" t="str">
        <f>IF(TMInput!V371&lt;&gt;"", TMInput!V371, IF(AND($C371=$C372, W372&lt;&gt;""), W372, IF(AND($C371=$C373, W373&lt;&gt;""), W373, IF(AND($C371=$C374, W374&lt;&gt;""), W374, IF(AND($C371=$C375, W375&lt;&gt;""), W375, "")))))</f>
        <v>In BT-197(BT-555)-Tender, Unpublished Justification Code, we link to the at-voc:non-publication-justification controlled list</v>
      </c>
      <c r="X371" s="90" t="str">
        <f>IF(TMInput!W371&lt;&gt;"", TMInput!W371, IF(AND($C371=$C372, X372&lt;&gt;""), X372, IF(AND($C371=$C373, X373&lt;&gt;""), X373, IF(AND($C371=$C374, X374&lt;&gt;""), X374, IF(AND($C371=$C375, X375&lt;&gt;""), X375, "")))))</f>
        <v>BT-198(BT-555)-Tender</v>
      </c>
      <c r="Y371" s="90" t="str">
        <f>IF(TMInput!X371&lt;&gt;"", TMInput!X371, IF(AND($C371=$C372, Y372&lt;&gt;""), Y372, IF(AND($C371=$C373, Y373&lt;&gt;""), Y373, IF(AND($C371=$C374, Y374&lt;&gt;""), Y374, IF(AND($C371=$C375, Y375&lt;&gt;""), Y375, "")))))</f>
        <v>Unpublished Accessibility Date (Unpublished Access Date below SDK 1.6)</v>
      </c>
      <c r="Z371" s="90" t="str">
        <f>IF(TMInput!Y371&lt;&gt;"", TMInput!Y371, IF(AND($C371=$C372, Z372&lt;&gt;""), Z372, IF(AND($C371=$C373, Z373&lt;&gt;""), Z373, IF(AND($C371=$C374, Z374&lt;&gt;""), Z374, IF(AND($C371=$C375, Z375&lt;&gt;""), Z375, "")))))</f>
        <v>tedm:MG-langString-hasConfidentialityJustification--NonPublishedInformation-ND-SubcontractingPercentageUnpublish</v>
      </c>
      <c r="AA371" s="90" t="str">
        <f>IF(TMInput!Z371&lt;&gt;"", TMInput!Z371, IF(AND($C371=$C372, AA372&lt;&gt;""), AA372, IF(AND($C371=$C373, AA373&lt;&gt;""), AA373, IF(AND($C371=$C374, AA374&lt;&gt;""), AA374, IF(AND($C371=$C375, AA375&lt;&gt;""), AA375, "")))))</f>
        <v/>
      </c>
      <c r="AB371" s="90" t="str">
        <f>IF(TMInput!AA371&lt;&gt;"", TMInput!AA371, IF(AND($C371=$C372, AB372&lt;&gt;""), AB372, IF(AND($C371=$C373, AB373&lt;&gt;""), AB373, IF(AND($C371=$C374, AB374&lt;&gt;""), AB374, IF(AND($C371=$C375, AB375&lt;&gt;""), AB375, "")))))</f>
        <v>BT-196(BT-555)-Tender</v>
      </c>
      <c r="AC371" s="90" t="str">
        <f>IF(TMInput!AB371&lt;&gt;"", TMInput!AB371, IF(AND($C371=$C372, AC372&lt;&gt;""), AC372, IF(AND($C371=$C373, AC373&lt;&gt;""), AC373, IF(AND($C371=$C374, AC374&lt;&gt;""), AC374, IF(AND($C371=$C375, AC375&lt;&gt;""), AC375, "")))))</f>
        <v>Unpublished Justification Description of MG-NonPublishedInformation under ND-SubcontractingPercentageUnpublish</v>
      </c>
      <c r="AD371" s="90" t="str">
        <f>IF(TMInput!AC371&lt;&gt;"", TMInput!AC371, IF(AND($C371=$C372, AD372&lt;&gt;""), AD372, IF(AND($C371=$C373, AD373&lt;&gt;""), AD373, IF(AND($C371=$C374, AD374&lt;&gt;""), AD374, IF(AND($C371=$C375, AD375&lt;&gt;""), AD375, "")))))</f>
        <v>BT-196(BT-555)-Tender-Language</v>
      </c>
      <c r="AE371" s="90" t="str">
        <f>IF(TMInput!AD371&lt;&gt;"", TMInput!AD371, IF(AND($C371=$C372, AE372&lt;&gt;""), AE372, IF(AND($C371=$C373, AE373&lt;&gt;""), AE373, IF(AND($C371=$C374, AE374&lt;&gt;""), AE374, IF(AND($C371=$C375, AE375&lt;&gt;""), AE375, "")))))</f>
        <v>Language of Unpublished Justification Description of MG-NonPublishedInformation under ND-SubcontractingPercentageUnpublish</v>
      </c>
    </row>
    <row r="372">
      <c r="A372" s="85" t="b">
        <f t="shared" si="1"/>
        <v>0</v>
      </c>
      <c r="B372" s="90" t="str">
        <f>IF(AND(TMInput!A372="",$C372&lt;&gt;""),B371,TMInput!A372)</f>
        <v>ND-SubcontractingPercentageUnpublish_v1.9+.rml.ttl</v>
      </c>
      <c r="C372" s="90" t="str">
        <f>TMInput!B372</f>
        <v>tedm:MG-NonPublishedInformation-ND-SubcontractingPercentageUnpublish</v>
      </c>
      <c r="D372" s="85" t="str">
        <f>IF(TMInput!C372&lt;&gt;"", TMInput!C372, IF(AND($C372=$C373, D373&lt;&gt;""), D373, IF(AND($C372=$C374, D374&lt;&gt;""), D374, IF(AND($C372=$C375, D375&lt;&gt;""), D375, IF(AND($C372=$C376, D376&lt;&gt;""), D376, "")))))</f>
        <v/>
      </c>
      <c r="E372" s="90" t="str">
        <f>IF(TMInput!D372&lt;&gt;"",TMInput!D372,IF(AND($C372=$C373, E373&lt;&gt;""),E373, IF(AND($C372=$C374, E374&lt;&gt;""), E374,"")))</f>
        <v/>
      </c>
      <c r="F372" s="90" t="str">
        <f>IF(TMInput!E372&lt;&gt;"",TMInput!E372,IF(AND($C372=$C373, F373&lt;&gt;""),F373, IF(AND($C372=$C374, F374&lt;&gt;""), F374,"")))</f>
        <v/>
      </c>
      <c r="G372" s="85" t="str">
        <f>IF(TMInput!F372&lt;&gt;"",TMInput!F372,IF(AND($C372=$C373, G373&lt;&gt;""),G373, IF(AND($C372=$C374, G374&lt;&gt;""), G374,"")))</f>
        <v/>
      </c>
      <c r="H372" s="87" t="str">
        <f>TMInput!G372</f>
        <v>1.9</v>
      </c>
      <c r="I372" s="87" t="str">
        <f>TMInput!H372</f>
        <v/>
      </c>
      <c r="J372" s="90" t="b">
        <f>IF(TMInput!$A372="",J371,TMInput!I372)</f>
        <v>1</v>
      </c>
      <c r="K372" s="85" t="str">
        <f>IF(TMInput!J372&lt;&gt;"",TMInput!J372,IF(AND($C372=$C373, K373&lt;&gt;""),K373, IF(AND($C372=$C374, K374&lt;&gt;""), K374,"")))</f>
        <v/>
      </c>
      <c r="L372" s="85" t="str">
        <f>IF(TMInput!K372&lt;&gt;"",TMInput!K372,IF(AND($C372=$C373, L373&lt;&gt;""),L373, IF(AND($C372=$C374, L374&lt;&gt;""), L374,"")))</f>
        <v/>
      </c>
      <c r="M372" s="90" t="str">
        <f>IF(TMInput!L372&lt;&gt;"",TMInput!L372,IF(AND($C372=$C373, M373&lt;&gt;""),M373, IF(AND($C372=$C374, M374&lt;&gt;""), M374,"")))</f>
        <v/>
      </c>
      <c r="N372" s="90" t="str">
        <f>IF(TMInput!M372&lt;&gt;"",TMInput!M372,IF(AND($C372=$C373, N373&lt;&gt;""),N373, IF(AND($C372=$C374, N374&lt;&gt;""), N374,"")))</f>
        <v/>
      </c>
      <c r="O372" s="90" t="str">
        <f>IF(TMInput!N372&lt;&gt;"",TMInput!N372,IF(AND($C372=$C373, O373&lt;&gt;""),O373, IF(AND($C372=$C374, O374&lt;&gt;""), O374,"")))</f>
        <v/>
      </c>
      <c r="P372" s="85" t="str">
        <f>IF(TMInput!O372&lt;&gt;"",TMInput!O372,IF(AND($C372=$C373, P373&lt;&gt;""),P373, IF(AND($C372=$C374, P374&lt;&gt;""), P374,"")))</f>
        <v/>
      </c>
      <c r="Q372" s="90" t="str">
        <f>IF(TMInput!P372&lt;&gt;"",TMInput!P372,IF(AND($C372=$C373, Q373&lt;&gt;""),Q373, IF(AND($C372=$C374, Q374&lt;&gt;""), Q374,"")))</f>
        <v/>
      </c>
      <c r="R372" s="90" t="str">
        <f>IF(TMInput!Q372&lt;&gt;"", TMInput!Q372, IF(AND(OR($C372&amp;$H372=$C373&amp;$H373, $C372&amp;$I372=$C373&amp;$I373), R373&lt;&gt;""), R373, IF(AND(OR($C372&amp;$H372=$C374&amp;$H374, $C372&amp;$I372=$C374&amp;$I374), R374&lt;&gt;""), R374, IF(AND(OR($C372&amp;$H372=$C375&amp;$H375, $C372&amp;$I372=$C375&amp;$I375), R375&lt;&gt;""), R375, IF(AND(OR($C372&amp;$H372=$C376&amp;$H376, $C372&amp;$I372=$C376&amp;$I376), R376&lt;&gt;""), R376, "")))))</f>
        <v>BT-195(BT-555)-Tender</v>
      </c>
      <c r="S372" s="90" t="str">
        <f>IF(TMInput!R372&lt;&gt;"", TMInput!R372, IF(AND(OR($C372&amp;$H372=$C373&amp;$H373, $C372&amp;$I372=$C373&amp;$I373), S373&lt;&gt;""), S373, IF(AND(OR($C372&amp;$H372=$C374&amp;$H374, $C372&amp;$I372=$C374&amp;$I374), S374&lt;&gt;""), S374, IF(AND(OR($C372&amp;$H372=$C375&amp;$H375, $C372&amp;$I372=$C375&amp;$I375), S375&lt;&gt;""), S375, IF(AND(OR($C372&amp;$H372=$C376&amp;$H376, $C372&amp;$I372=$C376&amp;$I376), S376&lt;&gt;""), S376, "")))))</f>
        <v>The field BT-195(BT-555)-Tender, Unpublished Identifier, specifies information to generate the URI of the masked property</v>
      </c>
      <c r="T372" s="90" t="str">
        <f>IF(TMInput!S372&lt;&gt;"", TMInput!S372, IF(AND(OR($C372&amp;$H372=$C373&amp;$H373, $C372&amp;$I372=$C373&amp;$I373), T373&lt;&gt;""), T373, IF(AND(OR($C372&amp;$H372=$C374&amp;$H374, $C372&amp;$I372=$C374&amp;$I374), T374&lt;&gt;""), T374, IF(AND(OR($C372&amp;$H372=$C375&amp;$H375, $C372&amp;$I372=$C375&amp;$I375), T375&lt;&gt;""), T375, IF(AND(OR($C372&amp;$H372=$C376&amp;$H376, $C372&amp;$I372=$C376&amp;$I376), T376&lt;&gt;""), T376, "")))))</f>
        <v>efbc:FieldIdentifierCode/text() = 'sub-per'</v>
      </c>
      <c r="U372" s="90" t="str">
        <f>IF(TMInput!T372&lt;&gt;"", TMInput!T372, IF(AND($C372=$C373, U373&lt;&gt;""), U373, IF(AND($C372=$C374, U374&lt;&gt;""), U374, IF(AND($C372=$C375, U375&lt;&gt;""), U375, IF(AND($C372=$C376, U376&lt;&gt;""), U376, "")))))</f>
        <v/>
      </c>
      <c r="V372" s="90" t="str">
        <f>IF(TMInput!U372&lt;&gt;"", TMInput!U372, IF(AND($C372=$C373, V373&lt;&gt;""), V373, IF(AND($C372=$C374, V374&lt;&gt;""), V374, IF(AND($C372=$C375, V375&lt;&gt;""), V375, IF(AND($C372=$C376, V376&lt;&gt;""), V376, "")))))</f>
        <v>BT-197(BT-555)-Tender</v>
      </c>
      <c r="W372" s="90" t="str">
        <f>IF(TMInput!V372&lt;&gt;"", TMInput!V372, IF(AND($C372=$C373, W373&lt;&gt;""), W373, IF(AND($C372=$C374, W374&lt;&gt;""), W374, IF(AND($C372=$C375, W375&lt;&gt;""), W375, IF(AND($C372=$C376, W376&lt;&gt;""), W376, "")))))</f>
        <v>In BT-197(BT-555)-Tender, Unpublished Justification Code, we link to the at-voc:non-publication-justification controlled list</v>
      </c>
      <c r="X372" s="90" t="str">
        <f>IF(TMInput!W372&lt;&gt;"", TMInput!W372, IF(AND($C372=$C373, X373&lt;&gt;""), X373, IF(AND($C372=$C374, X374&lt;&gt;""), X374, IF(AND($C372=$C375, X375&lt;&gt;""), X375, IF(AND($C372=$C376, X376&lt;&gt;""), X376, "")))))</f>
        <v>BT-198(BT-555)-Tender</v>
      </c>
      <c r="Y372" s="90" t="str">
        <f>IF(TMInput!X372&lt;&gt;"", TMInput!X372, IF(AND($C372=$C373, Y373&lt;&gt;""), Y373, IF(AND($C372=$C374, Y374&lt;&gt;""), Y374, IF(AND($C372=$C375, Y375&lt;&gt;""), Y375, IF(AND($C372=$C376, Y376&lt;&gt;""), Y376, "")))))</f>
        <v>Unpublished Accessibility Date (Unpublished Access Date below SDK 1.6)</v>
      </c>
      <c r="Z372" s="90" t="str">
        <f>IF(TMInput!Y372&lt;&gt;"", TMInput!Y372, IF(AND($C372=$C373, Z373&lt;&gt;""), Z373, IF(AND($C372=$C374, Z374&lt;&gt;""), Z374, IF(AND($C372=$C375, Z375&lt;&gt;""), Z375, IF(AND($C372=$C376, Z376&lt;&gt;""), Z376, "")))))</f>
        <v>tedm:MG-langString-hasConfidentialityJustification--NonPublishedInformation-ND-SubcontractingPercentageUnpublish</v>
      </c>
      <c r="AA372" s="90" t="str">
        <f>IF(TMInput!Z372&lt;&gt;"", TMInput!Z372, IF(AND($C372=$C373, AA373&lt;&gt;""), AA373, IF(AND($C372=$C374, AA374&lt;&gt;""), AA374, IF(AND($C372=$C375, AA375&lt;&gt;""), AA375, IF(AND($C372=$C376, AA376&lt;&gt;""), AA376, "")))))</f>
        <v/>
      </c>
      <c r="AB372" s="90" t="str">
        <f>IF(TMInput!AA372&lt;&gt;"", TMInput!AA372, IF(AND($C372=$C373, AB373&lt;&gt;""), AB373, IF(AND($C372=$C374, AB374&lt;&gt;""), AB374, IF(AND($C372=$C375, AB375&lt;&gt;""), AB375, IF(AND($C372=$C376, AB376&lt;&gt;""), AB376, "")))))</f>
        <v>BT-196(BT-555)-Tender</v>
      </c>
      <c r="AC372" s="90" t="str">
        <f>IF(TMInput!AB372&lt;&gt;"", TMInput!AB372, IF(AND($C372=$C373, AC373&lt;&gt;""), AC373, IF(AND($C372=$C374, AC374&lt;&gt;""), AC374, IF(AND($C372=$C375, AC375&lt;&gt;""), AC375, IF(AND($C372=$C376, AC376&lt;&gt;""), AC376, "")))))</f>
        <v>Unpublished Justification Description of MG-NonPublishedInformation under ND-SubcontractingPercentageUnpublish</v>
      </c>
      <c r="AD372" s="90" t="str">
        <f>IF(TMInput!AC372&lt;&gt;"", TMInput!AC372, IF(AND($C372=$C373, AD373&lt;&gt;""), AD373, IF(AND($C372=$C374, AD374&lt;&gt;""), AD374, IF(AND($C372=$C375, AD375&lt;&gt;""), AD375, IF(AND($C372=$C376, AD376&lt;&gt;""), AD376, "")))))</f>
        <v>BT-196(BT-555)-Tender-Language</v>
      </c>
      <c r="AE372" s="90" t="str">
        <f>IF(TMInput!AD372&lt;&gt;"", TMInput!AD372, IF(AND($C372=$C373, AE373&lt;&gt;""), AE373, IF(AND($C372=$C374, AE374&lt;&gt;""), AE374, IF(AND($C372=$C375, AE375&lt;&gt;""), AE375, IF(AND($C372=$C376, AE376&lt;&gt;""), AE376, "")))))</f>
        <v>Language of Unpublished Justification Description of MG-NonPublishedInformation under ND-SubcontractingPercentageUnpublish</v>
      </c>
    </row>
    <row r="373">
      <c r="A373" s="85" t="b">
        <f t="shared" si="1"/>
        <v>0</v>
      </c>
      <c r="B373" s="90" t="str">
        <f>IF(AND(TMInput!A373="",$C373&lt;&gt;""),B372,TMInput!A373)</f>
        <v>ND-SubcontractingPercentageUnpublish_v1.9+.rml.ttl</v>
      </c>
      <c r="C373" s="90" t="str">
        <f>TMInput!B373</f>
        <v>tedm:MG-NonPublishedInformation-ND-SubcontractingPercentageUnpublish</v>
      </c>
      <c r="D373" s="85" t="str">
        <f>IF(TMInput!C373&lt;&gt;"", TMInput!C373, IF(AND($C373=$C374, D374&lt;&gt;""), D374, IF(AND($C373=$C375, D375&lt;&gt;""), D375, IF(AND($C373=$C376, D376&lt;&gt;""), D376, IF(AND($C373=$C377, D377&lt;&gt;""), D377, "")))))</f>
        <v/>
      </c>
      <c r="E373" s="90" t="str">
        <f>IF(TMInput!D373&lt;&gt;"",TMInput!D373,IF(AND($C373=$C374, E374&lt;&gt;""),E374, IF(AND($C373=$C375, E375&lt;&gt;""), E375,"")))</f>
        <v/>
      </c>
      <c r="F373" s="90" t="str">
        <f>IF(TMInput!E373&lt;&gt;"",TMInput!E373,IF(AND($C373=$C374, F374&lt;&gt;""),F374, IF(AND($C373=$C375, F375&lt;&gt;""), F375,"")))</f>
        <v/>
      </c>
      <c r="G373" s="85" t="str">
        <f>IF(TMInput!F373&lt;&gt;"",TMInput!F373,IF(AND($C373=$C374, G374&lt;&gt;""),G374, IF(AND($C373=$C375, G375&lt;&gt;""), G375,"")))</f>
        <v/>
      </c>
      <c r="H373" s="87" t="str">
        <f>TMInput!G373</f>
        <v/>
      </c>
      <c r="I373" s="87" t="str">
        <f>TMInput!H373</f>
        <v>1.8</v>
      </c>
      <c r="J373" s="90" t="b">
        <f>IF(TMInput!$A373="",J372,TMInput!I373)</f>
        <v>1</v>
      </c>
      <c r="K373" s="85" t="str">
        <f>IF(TMInput!J373&lt;&gt;"",TMInput!J373,IF(AND($C373=$C374, K374&lt;&gt;""),K374, IF(AND($C373=$C375, K375&lt;&gt;""), K375,"")))</f>
        <v/>
      </c>
      <c r="L373" s="85" t="str">
        <f>IF(TMInput!K373&lt;&gt;"",TMInput!K373,IF(AND($C373=$C374, L374&lt;&gt;""),L374, IF(AND($C373=$C375, L375&lt;&gt;""), L375,"")))</f>
        <v/>
      </c>
      <c r="M373" s="90" t="str">
        <f>IF(TMInput!L373&lt;&gt;"",TMInput!L373,IF(AND($C373=$C374, M374&lt;&gt;""),M374, IF(AND($C373=$C375, M375&lt;&gt;""), M375,"")))</f>
        <v/>
      </c>
      <c r="N373" s="90" t="str">
        <f>IF(TMInput!M373&lt;&gt;"",TMInput!M373,IF(AND($C373=$C374, N374&lt;&gt;""),N374, IF(AND($C373=$C375, N375&lt;&gt;""), N375,"")))</f>
        <v/>
      </c>
      <c r="O373" s="90" t="str">
        <f>IF(TMInput!N373&lt;&gt;"",TMInput!N373,IF(AND($C373=$C374, O374&lt;&gt;""),O374, IF(AND($C373=$C375, O375&lt;&gt;""), O375,"")))</f>
        <v/>
      </c>
      <c r="P373" s="85" t="str">
        <f>IF(TMInput!O373&lt;&gt;"",TMInput!O373,IF(AND($C373=$C374, P374&lt;&gt;""),P374, IF(AND($C373=$C375, P375&lt;&gt;""), P375,"")))</f>
        <v/>
      </c>
      <c r="Q373" s="90" t="str">
        <f>IF(TMInput!P373&lt;&gt;"",TMInput!P373,IF(AND($C373=$C374, Q374&lt;&gt;""),Q374, IF(AND($C373=$C375, Q375&lt;&gt;""), Q375,"")))</f>
        <v/>
      </c>
      <c r="R373" s="90" t="str">
        <f>IF(TMInput!Q373&lt;&gt;"", TMInput!Q373, IF(AND(OR($C373&amp;$H373=$C374&amp;$H374, $C373&amp;$I373=$C374&amp;$I374), R374&lt;&gt;""), R374, IF(AND(OR($C373&amp;$H373=$C375&amp;$H375, $C373&amp;$I373=$C375&amp;$I375), R375&lt;&gt;""), R375, IF(AND(OR($C373&amp;$H373=$C376&amp;$H376, $C373&amp;$I373=$C376&amp;$I376), R376&lt;&gt;""), R376, IF(AND(OR($C373&amp;$H373=$C377&amp;$H377, $C373&amp;$I373=$C377&amp;$I377), R377&lt;&gt;""), R377, "")))))</f>
        <v/>
      </c>
      <c r="S373" s="90" t="str">
        <f>IF(TMInput!R373&lt;&gt;"", TMInput!R373, IF(AND(OR($C373&amp;$H373=$C374&amp;$H374, $C373&amp;$I373=$C374&amp;$I374), S374&lt;&gt;""), S374, IF(AND(OR($C373&amp;$H373=$C375&amp;$H375, $C373&amp;$I373=$C375&amp;$I375), S375&lt;&gt;""), S375, IF(AND(OR($C373&amp;$H373=$C376&amp;$H376, $C373&amp;$I373=$C376&amp;$I376), S376&lt;&gt;""), S376, IF(AND(OR($C373&amp;$H373=$C377&amp;$H377, $C373&amp;$I373=$C377&amp;$I377), S377&lt;&gt;""), S377, "")))))</f>
        <v/>
      </c>
      <c r="T373" s="90" t="str">
        <f>IF(TMInput!S373&lt;&gt;"", TMInput!S373, IF(AND(OR($C373&amp;$H373=$C374&amp;$H374, $C373&amp;$I373=$C374&amp;$I374), T374&lt;&gt;""), T374, IF(AND(OR($C373&amp;$H373=$C375&amp;$H375, $C373&amp;$I373=$C375&amp;$I375), T375&lt;&gt;""), T375, IF(AND(OR($C373&amp;$H373=$C376&amp;$H376, $C373&amp;$I373=$C376&amp;$I376), T376&lt;&gt;""), T376, IF(AND(OR($C373&amp;$H373=$C377&amp;$H377, $C373&amp;$I373=$C377&amp;$I377), T377&lt;&gt;""), T377, "")))))</f>
        <v/>
      </c>
      <c r="U373" s="90" t="str">
        <f>IF(TMInput!T373&lt;&gt;"", TMInput!T373, IF(AND($C373=$C374, U374&lt;&gt;""), U374, IF(AND($C373=$C375, U375&lt;&gt;""), U375, IF(AND($C373=$C376, U376&lt;&gt;""), U376, IF(AND($C373=$C377, U377&lt;&gt;""), U377, "")))))</f>
        <v/>
      </c>
      <c r="V373" s="90" t="str">
        <f>IF(TMInput!U373&lt;&gt;"", TMInput!U373, IF(AND($C373=$C374, V374&lt;&gt;""), V374, IF(AND($C373=$C375, V375&lt;&gt;""), V375, IF(AND($C373=$C376, V376&lt;&gt;""), V376, IF(AND($C373=$C377, V377&lt;&gt;""), V377, "")))))</f>
        <v>BT-197(BT-555)-Tender</v>
      </c>
      <c r="W373" s="90" t="str">
        <f>IF(TMInput!V373&lt;&gt;"", TMInput!V373, IF(AND($C373=$C374, W374&lt;&gt;""), W374, IF(AND($C373=$C375, W375&lt;&gt;""), W375, IF(AND($C373=$C376, W376&lt;&gt;""), W376, IF(AND($C373=$C377, W377&lt;&gt;""), W377, "")))))</f>
        <v>In BT-197(BT-555)-Tender, Unpublished Justification Code, we link to the at-voc:non-publication-justification controlled list</v>
      </c>
      <c r="X373" s="90" t="str">
        <f>IF(TMInput!W373&lt;&gt;"", TMInput!W373, IF(AND($C373=$C374, X374&lt;&gt;""), X374, IF(AND($C373=$C375, X375&lt;&gt;""), X375, IF(AND($C373=$C376, X376&lt;&gt;""), X376, IF(AND($C373=$C377, X377&lt;&gt;""), X377, "")))))</f>
        <v>BT-198(BT-555)-Tender</v>
      </c>
      <c r="Y373" s="90" t="str">
        <f>IF(TMInput!X373&lt;&gt;"", TMInput!X373, IF(AND($C373=$C374, Y374&lt;&gt;""), Y374, IF(AND($C373=$C375, Y375&lt;&gt;""), Y375, IF(AND($C373=$C376, Y376&lt;&gt;""), Y376, IF(AND($C373=$C377, Y377&lt;&gt;""), Y377, "")))))</f>
        <v>Unpublished Accessibility Date (Unpublished Access Date below SDK 1.6)</v>
      </c>
      <c r="Z373" s="90" t="str">
        <f>IF(TMInput!Y373&lt;&gt;"", TMInput!Y373, IF(AND($C373=$C374, Z374&lt;&gt;""), Z374, IF(AND($C373=$C375, Z375&lt;&gt;""), Z375, IF(AND($C373=$C376, Z376&lt;&gt;""), Z376, IF(AND($C373=$C377, Z377&lt;&gt;""), Z377, "")))))</f>
        <v>tedm:MG-langString-hasConfidentialityJustification--NonPublishedInformation-ND-SubcontractingPercentageUnpublish</v>
      </c>
      <c r="AA373" s="90" t="str">
        <f>IF(TMInput!Z373&lt;&gt;"", TMInput!Z373, IF(AND($C373=$C374, AA374&lt;&gt;""), AA374, IF(AND($C373=$C375, AA375&lt;&gt;""), AA375, IF(AND($C373=$C376, AA376&lt;&gt;""), AA376, IF(AND($C373=$C377, AA377&lt;&gt;""), AA377, "")))))</f>
        <v/>
      </c>
      <c r="AB373" s="90" t="str">
        <f>IF(TMInput!AA373&lt;&gt;"", TMInput!AA373, IF(AND($C373=$C374, AB374&lt;&gt;""), AB374, IF(AND($C373=$C375, AB375&lt;&gt;""), AB375, IF(AND($C373=$C376, AB376&lt;&gt;""), AB376, IF(AND($C373=$C377, AB377&lt;&gt;""), AB377, "")))))</f>
        <v>BT-196(BT-555)-Tender</v>
      </c>
      <c r="AC373" s="90" t="str">
        <f>IF(TMInput!AB373&lt;&gt;"", TMInput!AB373, IF(AND($C373=$C374, AC374&lt;&gt;""), AC374, IF(AND($C373=$C375, AC375&lt;&gt;""), AC375, IF(AND($C373=$C376, AC376&lt;&gt;""), AC376, IF(AND($C373=$C377, AC377&lt;&gt;""), AC377, "")))))</f>
        <v>Unpublished Justification Description of MG-NonPublishedInformation under ND-SubcontractingPercentageUnpublish</v>
      </c>
      <c r="AD373" s="90" t="str">
        <f>IF(TMInput!AC373&lt;&gt;"", TMInput!AC373, IF(AND($C373=$C374, AD374&lt;&gt;""), AD374, IF(AND($C373=$C375, AD375&lt;&gt;""), AD375, IF(AND($C373=$C376, AD376&lt;&gt;""), AD376, IF(AND($C373=$C377, AD377&lt;&gt;""), AD377, "")))))</f>
        <v>BT-196(BT-555)-Tender-Language</v>
      </c>
      <c r="AE373" s="90" t="str">
        <f>IF(TMInput!AD373&lt;&gt;"", TMInput!AD373, IF(AND($C373=$C374, AE374&lt;&gt;""), AE374, IF(AND($C373=$C375, AE375&lt;&gt;""), AE375, IF(AND($C373=$C376, AE376&lt;&gt;""), AE376, IF(AND($C373=$C377, AE377&lt;&gt;""), AE377, "")))))</f>
        <v>Language of Unpublished Justification Description of MG-NonPublishedInformation under ND-SubcontractingPercentageUnpublish</v>
      </c>
    </row>
    <row r="374">
      <c r="A374" s="85" t="b">
        <f t="shared" si="1"/>
        <v>0</v>
      </c>
      <c r="B374" s="90" t="str">
        <f>IF(AND(TMInput!A374="",$C374&lt;&gt;""),B373,TMInput!A374)</f>
        <v>ND-SubcontractingPercentageUnpublish_v1.9+.rml.ttl</v>
      </c>
      <c r="C374" s="90" t="str">
        <f>TMInput!B374</f>
        <v>tedm:MG-NonPublishedInformation-ND-SubcontractingPercentageUnpublish</v>
      </c>
      <c r="D374" s="85" t="str">
        <f>IF(TMInput!C374&lt;&gt;"", TMInput!C374, IF(AND($C374=$C375, D375&lt;&gt;""), D375, IF(AND($C374=$C376, D376&lt;&gt;""), D376, IF(AND($C374=$C377, D377&lt;&gt;""), D377, IF(AND($C374=$C378, D378&lt;&gt;""), D378, "")))))</f>
        <v/>
      </c>
      <c r="E374" s="90" t="str">
        <f>IF(TMInput!D374&lt;&gt;"",TMInput!D374,IF(AND($C374=$C375, E375&lt;&gt;""),E375, IF(AND($C374=$C376, E376&lt;&gt;""), E376,"")))</f>
        <v/>
      </c>
      <c r="F374" s="90" t="str">
        <f>IF(TMInput!E374&lt;&gt;"",TMInput!E374,IF(AND($C374=$C375, F375&lt;&gt;""),F375, IF(AND($C374=$C376, F376&lt;&gt;""), F376,"")))</f>
        <v/>
      </c>
      <c r="G374" s="85" t="str">
        <f>IF(TMInput!F374&lt;&gt;"",TMInput!F374,IF(AND($C374=$C375, G375&lt;&gt;""),G375, IF(AND($C374=$C376, G376&lt;&gt;""), G376,"")))</f>
        <v/>
      </c>
      <c r="H374" s="87" t="str">
        <f>TMInput!G374</f>
        <v>1.9</v>
      </c>
      <c r="I374" s="87" t="str">
        <f>TMInput!H374</f>
        <v/>
      </c>
      <c r="J374" s="90" t="b">
        <f>IF(TMInput!$A374="",J373,TMInput!I374)</f>
        <v>1</v>
      </c>
      <c r="K374" s="85" t="str">
        <f>IF(TMInput!J374&lt;&gt;"",TMInput!J374,IF(AND($C374=$C375, K375&lt;&gt;""),K375, IF(AND($C374=$C376, K376&lt;&gt;""), K376,"")))</f>
        <v/>
      </c>
      <c r="L374" s="85" t="str">
        <f>IF(TMInput!K374&lt;&gt;"",TMInput!K374,IF(AND($C374=$C375, L375&lt;&gt;""),L375, IF(AND($C374=$C376, L376&lt;&gt;""), L376,"")))</f>
        <v/>
      </c>
      <c r="M374" s="90" t="str">
        <f>IF(TMInput!L374&lt;&gt;"",TMInput!L374,IF(AND($C374=$C375, M375&lt;&gt;""),M375, IF(AND($C374=$C376, M376&lt;&gt;""), M376,"")))</f>
        <v/>
      </c>
      <c r="N374" s="90" t="str">
        <f>IF(TMInput!M374&lt;&gt;"",TMInput!M374,IF(AND($C374=$C375, N375&lt;&gt;""),N375, IF(AND($C374=$C376, N376&lt;&gt;""), N376,"")))</f>
        <v/>
      </c>
      <c r="O374" s="90" t="str">
        <f>IF(TMInput!N374&lt;&gt;"",TMInput!N374,IF(AND($C374=$C375, O375&lt;&gt;""),O375, IF(AND($C374=$C376, O376&lt;&gt;""), O376,"")))</f>
        <v/>
      </c>
      <c r="P374" s="85" t="str">
        <f>IF(TMInput!O374&lt;&gt;"",TMInput!O374,IF(AND($C374=$C375, P375&lt;&gt;""),P375, IF(AND($C374=$C376, P376&lt;&gt;""), P376,"")))</f>
        <v/>
      </c>
      <c r="Q374" s="90" t="str">
        <f>IF(TMInput!P374&lt;&gt;"",TMInput!P374,IF(AND($C374=$C375, Q375&lt;&gt;""),Q375, IF(AND($C374=$C376, Q376&lt;&gt;""), Q376,"")))</f>
        <v/>
      </c>
      <c r="R374" s="90" t="str">
        <f>IF(TMInput!Q374&lt;&gt;"", TMInput!Q374, IF(AND(OR($C374&amp;$H374=$C375&amp;$H375, $C374&amp;$I374=$C375&amp;$I375), R375&lt;&gt;""), R375, IF(AND(OR($C374&amp;$H374=$C376&amp;$H376, $C374&amp;$I374=$C376&amp;$I376), R376&lt;&gt;""), R376, IF(AND(OR($C374&amp;$H374=$C377&amp;$H377, $C374&amp;$I374=$C377&amp;$I377), R377&lt;&gt;""), R377, IF(AND(OR($C374&amp;$H374=$C378&amp;$H378, $C374&amp;$I374=$C378&amp;$I378), R378&lt;&gt;""), R378, "")))))</f>
        <v/>
      </c>
      <c r="S374" s="90" t="str">
        <f>IF(TMInput!R374&lt;&gt;"", TMInput!R374, IF(AND(OR($C374&amp;$H374=$C375&amp;$H375, $C374&amp;$I374=$C375&amp;$I375), S375&lt;&gt;""), S375, IF(AND(OR($C374&amp;$H374=$C376&amp;$H376, $C374&amp;$I374=$C376&amp;$I376), S376&lt;&gt;""), S376, IF(AND(OR($C374&amp;$H374=$C377&amp;$H377, $C374&amp;$I374=$C377&amp;$I377), S377&lt;&gt;""), S377, IF(AND(OR($C374&amp;$H374=$C378&amp;$H378, $C374&amp;$I374=$C378&amp;$I378), S378&lt;&gt;""), S378, "")))))</f>
        <v/>
      </c>
      <c r="T374" s="90" t="str">
        <f>IF(TMInput!S374&lt;&gt;"", TMInput!S374, IF(AND(OR($C374&amp;$H374=$C375&amp;$H375, $C374&amp;$I374=$C375&amp;$I375), T375&lt;&gt;""), T375, IF(AND(OR($C374&amp;$H374=$C376&amp;$H376, $C374&amp;$I374=$C376&amp;$I376), T376&lt;&gt;""), T376, IF(AND(OR($C374&amp;$H374=$C377&amp;$H377, $C374&amp;$I374=$C377&amp;$I377), T377&lt;&gt;""), T377, IF(AND(OR($C374&amp;$H374=$C378&amp;$H378, $C374&amp;$I374=$C378&amp;$I378), T378&lt;&gt;""), T378, "")))))</f>
        <v/>
      </c>
      <c r="U374" s="90" t="str">
        <f>IF(TMInput!T374&lt;&gt;"", TMInput!T374, IF(AND($C374=$C375, U375&lt;&gt;""), U375, IF(AND($C374=$C376, U376&lt;&gt;""), U376, IF(AND($C374=$C377, U377&lt;&gt;""), U377, IF(AND($C374=$C378, U378&lt;&gt;""), U378, "")))))</f>
        <v/>
      </c>
      <c r="V374" s="90" t="str">
        <f>IF(TMInput!U374&lt;&gt;"", TMInput!U374, IF(AND($C374=$C375, V375&lt;&gt;""), V375, IF(AND($C374=$C376, V376&lt;&gt;""), V376, IF(AND($C374=$C377, V377&lt;&gt;""), V377, IF(AND($C374=$C378, V378&lt;&gt;""), V378, "")))))</f>
        <v>BT-197(BT-555)-Tender</v>
      </c>
      <c r="W374" s="90" t="str">
        <f>IF(TMInput!V374&lt;&gt;"", TMInput!V374, IF(AND($C374=$C375, W375&lt;&gt;""), W375, IF(AND($C374=$C376, W376&lt;&gt;""), W376, IF(AND($C374=$C377, W377&lt;&gt;""), W377, IF(AND($C374=$C378, W378&lt;&gt;""), W378, "")))))</f>
        <v>In BT-197(BT-555)-Tender, Unpublished Justification Code, we link to the at-voc:non-publication-justification controlled list</v>
      </c>
      <c r="X374" s="90" t="str">
        <f>IF(TMInput!W374&lt;&gt;"", TMInput!W374, IF(AND($C374=$C375, X375&lt;&gt;""), X375, IF(AND($C374=$C376, X376&lt;&gt;""), X376, IF(AND($C374=$C377, X377&lt;&gt;""), X377, IF(AND($C374=$C378, X378&lt;&gt;""), X378, "")))))</f>
        <v>BT-198(BT-555)-Tender</v>
      </c>
      <c r="Y374" s="90" t="str">
        <f>IF(TMInput!X374&lt;&gt;"", TMInput!X374, IF(AND($C374=$C375, Y375&lt;&gt;""), Y375, IF(AND($C374=$C376, Y376&lt;&gt;""), Y376, IF(AND($C374=$C377, Y377&lt;&gt;""), Y377, IF(AND($C374=$C378, Y378&lt;&gt;""), Y378, "")))))</f>
        <v>Unpublished Accessibility Date (Unpublished Access Date below SDK 1.6)</v>
      </c>
      <c r="Z374" s="90" t="str">
        <f>IF(TMInput!Y374&lt;&gt;"", TMInput!Y374, IF(AND($C374=$C375, Z375&lt;&gt;""), Z375, IF(AND($C374=$C376, Z376&lt;&gt;""), Z376, IF(AND($C374=$C377, Z377&lt;&gt;""), Z377, IF(AND($C374=$C378, Z378&lt;&gt;""), Z378, "")))))</f>
        <v>tedm:MG-langString-hasConfidentialityJustification--NonPublishedInformation-ND-SubcontractingPercentageUnpublish</v>
      </c>
      <c r="AA374" s="90" t="str">
        <f>IF(TMInput!Z374&lt;&gt;"", TMInput!Z374, IF(AND($C374=$C375, AA375&lt;&gt;""), AA375, IF(AND($C374=$C376, AA376&lt;&gt;""), AA376, IF(AND($C374=$C377, AA377&lt;&gt;""), AA377, IF(AND($C374=$C378, AA378&lt;&gt;""), AA378, "")))))</f>
        <v/>
      </c>
      <c r="AB374" s="90" t="str">
        <f>IF(TMInput!AA374&lt;&gt;"", TMInput!AA374, IF(AND($C374=$C375, AB375&lt;&gt;""), AB375, IF(AND($C374=$C376, AB376&lt;&gt;""), AB376, IF(AND($C374=$C377, AB377&lt;&gt;""), AB377, IF(AND($C374=$C378, AB378&lt;&gt;""), AB378, "")))))</f>
        <v/>
      </c>
      <c r="AC374" s="90" t="str">
        <f>IF(TMInput!AB374&lt;&gt;"", TMInput!AB374, IF(AND($C374=$C375, AC375&lt;&gt;""), AC375, IF(AND($C374=$C376, AC376&lt;&gt;""), AC376, IF(AND($C374=$C377, AC377&lt;&gt;""), AC377, IF(AND($C374=$C378, AC378&lt;&gt;""), AC378, "")))))</f>
        <v/>
      </c>
      <c r="AD374" s="90" t="str">
        <f>IF(TMInput!AC374&lt;&gt;"", TMInput!AC374, IF(AND($C374=$C375, AD375&lt;&gt;""), AD375, IF(AND($C374=$C376, AD376&lt;&gt;""), AD376, IF(AND($C374=$C377, AD377&lt;&gt;""), AD377, IF(AND($C374=$C378, AD378&lt;&gt;""), AD378, "")))))</f>
        <v/>
      </c>
      <c r="AE374" s="90" t="str">
        <f>IF(TMInput!AD374&lt;&gt;"", TMInput!AD374, IF(AND($C374=$C375, AE375&lt;&gt;""), AE375, IF(AND($C374=$C376, AE376&lt;&gt;""), AE376, IF(AND($C374=$C377, AE377&lt;&gt;""), AE377, IF(AND($C374=$C378, AE378&lt;&gt;""), AE378, "")))))</f>
        <v/>
      </c>
    </row>
    <row r="375">
      <c r="A375" s="85" t="b">
        <f t="shared" si="1"/>
        <v>0</v>
      </c>
      <c r="B375" s="90" t="str">
        <f>IF(AND(TMInput!A375="",$C375&lt;&gt;""),B374,TMInput!A375)</f>
        <v>ND-SubcontractingPercentageUnpublish_v1.9+.rml.ttl</v>
      </c>
      <c r="C375" s="90" t="str">
        <f>TMInput!B375</f>
        <v>tedm:MG-NonPublishedInformation-ND-SubcontractingPercentageUnpublish</v>
      </c>
      <c r="D375" s="85" t="str">
        <f>IF(TMInput!C375&lt;&gt;"", TMInput!C375, IF(AND($C375=$C376, D376&lt;&gt;""), D376, IF(AND($C375=$C377, D377&lt;&gt;""), D377, IF(AND($C375=$C378, D378&lt;&gt;""), D378, IF(AND($C375=$C379, D379&lt;&gt;""), D379, "")))))</f>
        <v/>
      </c>
      <c r="E375" s="90" t="str">
        <f>IF(TMInput!D375&lt;&gt;"",TMInput!D375,IF(AND($C375=$C376, E376&lt;&gt;""),E376, IF(AND($C375=$C377, E377&lt;&gt;""), E377,"")))</f>
        <v/>
      </c>
      <c r="F375" s="90" t="str">
        <f>IF(TMInput!E375&lt;&gt;"",TMInput!E375,IF(AND($C375=$C376, F376&lt;&gt;""),F376, IF(AND($C375=$C377, F377&lt;&gt;""), F377,"")))</f>
        <v/>
      </c>
      <c r="G375" s="85" t="str">
        <f>IF(TMInput!F375&lt;&gt;"",TMInput!F375,IF(AND($C375=$C376, G376&lt;&gt;""),G376, IF(AND($C375=$C377, G377&lt;&gt;""), G377,"")))</f>
        <v/>
      </c>
      <c r="H375" s="87" t="str">
        <f>TMInput!G375</f>
        <v/>
      </c>
      <c r="I375" s="87" t="str">
        <f>TMInput!H375</f>
        <v>1.8</v>
      </c>
      <c r="J375" s="90" t="b">
        <f>IF(TMInput!$A375="",J374,TMInput!I375)</f>
        <v>1</v>
      </c>
      <c r="K375" s="85" t="str">
        <f>IF(TMInput!J375&lt;&gt;"",TMInput!J375,IF(AND($C375=$C376, K376&lt;&gt;""),K376, IF(AND($C375=$C377, K377&lt;&gt;""), K377,"")))</f>
        <v/>
      </c>
      <c r="L375" s="85" t="str">
        <f>IF(TMInput!K375&lt;&gt;"",TMInput!K375,IF(AND($C375=$C376, L376&lt;&gt;""),L376, IF(AND($C375=$C377, L377&lt;&gt;""), L377,"")))</f>
        <v/>
      </c>
      <c r="M375" s="90" t="str">
        <f>IF(TMInput!L375&lt;&gt;"",TMInput!L375,IF(AND($C375=$C376, M376&lt;&gt;""),M376, IF(AND($C375=$C377, M377&lt;&gt;""), M377,"")))</f>
        <v/>
      </c>
      <c r="N375" s="90" t="str">
        <f>IF(TMInput!M375&lt;&gt;"",TMInput!M375,IF(AND($C375=$C376, N376&lt;&gt;""),N376, IF(AND($C375=$C377, N377&lt;&gt;""), N377,"")))</f>
        <v/>
      </c>
      <c r="O375" s="90" t="str">
        <f>IF(TMInput!N375&lt;&gt;"",TMInput!N375,IF(AND($C375=$C376, O376&lt;&gt;""),O376, IF(AND($C375=$C377, O377&lt;&gt;""), O377,"")))</f>
        <v/>
      </c>
      <c r="P375" s="85" t="str">
        <f>IF(TMInput!O375&lt;&gt;"",TMInput!O375,IF(AND($C375=$C376, P376&lt;&gt;""),P376, IF(AND($C375=$C377, P377&lt;&gt;""), P377,"")))</f>
        <v/>
      </c>
      <c r="Q375" s="90" t="str">
        <f>IF(TMInput!P375&lt;&gt;"",TMInput!P375,IF(AND($C375=$C376, Q376&lt;&gt;""),Q376, IF(AND($C375=$C377, Q377&lt;&gt;""), Q377,"")))</f>
        <v/>
      </c>
      <c r="R375" s="90" t="str">
        <f>IF(TMInput!Q375&lt;&gt;"", TMInput!Q375, IF(AND(OR($C375&amp;$H375=$C376&amp;$H376, $C375&amp;$I375=$C376&amp;$I376), R376&lt;&gt;""), R376, IF(AND(OR($C375&amp;$H375=$C377&amp;$H377, $C375&amp;$I375=$C377&amp;$I377), R377&lt;&gt;""), R377, IF(AND(OR($C375&amp;$H375=$C378&amp;$H378, $C375&amp;$I375=$C378&amp;$I378), R378&lt;&gt;""), R378, IF(AND(OR($C375&amp;$H375=$C379&amp;$H379, $C375&amp;$I375=$C379&amp;$I379), R379&lt;&gt;""), R379, "")))))</f>
        <v/>
      </c>
      <c r="S375" s="90" t="str">
        <f>IF(TMInput!R375&lt;&gt;"", TMInput!R375, IF(AND(OR($C375&amp;$H375=$C376&amp;$H376, $C375&amp;$I375=$C376&amp;$I376), S376&lt;&gt;""), S376, IF(AND(OR($C375&amp;$H375=$C377&amp;$H377, $C375&amp;$I375=$C377&amp;$I377), S377&lt;&gt;""), S377, IF(AND(OR($C375&amp;$H375=$C378&amp;$H378, $C375&amp;$I375=$C378&amp;$I378), S378&lt;&gt;""), S378, IF(AND(OR($C375&amp;$H375=$C379&amp;$H379, $C375&amp;$I375=$C379&amp;$I379), S379&lt;&gt;""), S379, "")))))</f>
        <v/>
      </c>
      <c r="T375" s="90" t="str">
        <f>IF(TMInput!S375&lt;&gt;"", TMInput!S375, IF(AND(OR($C375&amp;$H375=$C376&amp;$H376, $C375&amp;$I375=$C376&amp;$I376), T376&lt;&gt;""), T376, IF(AND(OR($C375&amp;$H375=$C377&amp;$H377, $C375&amp;$I375=$C377&amp;$I377), T377&lt;&gt;""), T377, IF(AND(OR($C375&amp;$H375=$C378&amp;$H378, $C375&amp;$I375=$C378&amp;$I378), T378&lt;&gt;""), T378, IF(AND(OR($C375&amp;$H375=$C379&amp;$H379, $C375&amp;$I375=$C379&amp;$I379), T379&lt;&gt;""), T379, "")))))</f>
        <v/>
      </c>
      <c r="U375" s="90" t="str">
        <f>IF(TMInput!T375&lt;&gt;"", TMInput!T375, IF(AND($C375=$C376, U376&lt;&gt;""), U376, IF(AND($C375=$C377, U377&lt;&gt;""), U377, IF(AND($C375=$C378, U378&lt;&gt;""), U378, IF(AND($C375=$C379, U379&lt;&gt;""), U379, "")))))</f>
        <v/>
      </c>
      <c r="V375" s="90" t="str">
        <f>IF(TMInput!U375&lt;&gt;"", TMInput!U375, IF(AND($C375=$C376, V376&lt;&gt;""), V376, IF(AND($C375=$C377, V377&lt;&gt;""), V377, IF(AND($C375=$C378, V378&lt;&gt;""), V378, IF(AND($C375=$C379, V379&lt;&gt;""), V379, "")))))</f>
        <v>BT-197(BT-555)-Tender</v>
      </c>
      <c r="W375" s="90" t="str">
        <f>IF(TMInput!V375&lt;&gt;"", TMInput!V375, IF(AND($C375=$C376, W376&lt;&gt;""), W376, IF(AND($C375=$C377, W377&lt;&gt;""), W377, IF(AND($C375=$C378, W378&lt;&gt;""), W378, IF(AND($C375=$C379, W379&lt;&gt;""), W379, "")))))</f>
        <v>In BT-197(BT-555)-Tender, Unpublished Justification Code, we link to the at-voc:non-publication-justification controlled list</v>
      </c>
      <c r="X375" s="90" t="str">
        <f>IF(TMInput!W375&lt;&gt;"", TMInput!W375, IF(AND($C375=$C376, X376&lt;&gt;""), X376, IF(AND($C375=$C377, X377&lt;&gt;""), X377, IF(AND($C375=$C378, X378&lt;&gt;""), X378, IF(AND($C375=$C379, X379&lt;&gt;""), X379, "")))))</f>
        <v>BT-198(BT-555)-Tender</v>
      </c>
      <c r="Y375" s="90" t="str">
        <f>IF(TMInput!X375&lt;&gt;"", TMInput!X375, IF(AND($C375=$C376, Y376&lt;&gt;""), Y376, IF(AND($C375=$C377, Y377&lt;&gt;""), Y377, IF(AND($C375=$C378, Y378&lt;&gt;""), Y378, IF(AND($C375=$C379, Y379&lt;&gt;""), Y379, "")))))</f>
        <v>Unpublished Accessibility Date (Unpublished Access Date below SDK 1.6)</v>
      </c>
      <c r="Z375" s="90" t="str">
        <f>IF(TMInput!Y375&lt;&gt;"", TMInput!Y375, IF(AND($C375=$C376, Z376&lt;&gt;""), Z376, IF(AND($C375=$C377, Z377&lt;&gt;""), Z377, IF(AND($C375=$C378, Z378&lt;&gt;""), Z378, IF(AND($C375=$C379, Z379&lt;&gt;""), Z379, "")))))</f>
        <v>tedm:MG-langString-hasConfidentialityJustification--NonPublishedInformation-ND-SubcontractingPercentageUnpublish</v>
      </c>
      <c r="AA375" s="90" t="str">
        <f>IF(TMInput!Z375&lt;&gt;"", TMInput!Z375, IF(AND($C375=$C376, AA376&lt;&gt;""), AA376, IF(AND($C375=$C377, AA377&lt;&gt;""), AA377, IF(AND($C375=$C378, AA378&lt;&gt;""), AA378, IF(AND($C375=$C379, AA379&lt;&gt;""), AA379, "")))))</f>
        <v/>
      </c>
      <c r="AB375" s="90" t="str">
        <f>IF(TMInput!AA375&lt;&gt;"", TMInput!AA375, IF(AND($C375=$C376, AB376&lt;&gt;""), AB376, IF(AND($C375=$C377, AB377&lt;&gt;""), AB377, IF(AND($C375=$C378, AB378&lt;&gt;""), AB378, IF(AND($C375=$C379, AB379&lt;&gt;""), AB379, "")))))</f>
        <v/>
      </c>
      <c r="AC375" s="90" t="str">
        <f>IF(TMInput!AB375&lt;&gt;"", TMInput!AB375, IF(AND($C375=$C376, AC376&lt;&gt;""), AC376, IF(AND($C375=$C377, AC377&lt;&gt;""), AC377, IF(AND($C375=$C378, AC378&lt;&gt;""), AC378, IF(AND($C375=$C379, AC379&lt;&gt;""), AC379, "")))))</f>
        <v/>
      </c>
      <c r="AD375" s="90" t="str">
        <f>IF(TMInput!AC375&lt;&gt;"", TMInput!AC375, IF(AND($C375=$C376, AD376&lt;&gt;""), AD376, IF(AND($C375=$C377, AD377&lt;&gt;""), AD377, IF(AND($C375=$C378, AD378&lt;&gt;""), AD378, IF(AND($C375=$C379, AD379&lt;&gt;""), AD379, "")))))</f>
        <v/>
      </c>
      <c r="AE375" s="90" t="str">
        <f>IF(TMInput!AD375&lt;&gt;"", TMInput!AD375, IF(AND($C375=$C376, AE376&lt;&gt;""), AE376, IF(AND($C375=$C377, AE377&lt;&gt;""), AE377, IF(AND($C375=$C378, AE378&lt;&gt;""), AE378, IF(AND($C375=$C379, AE379&lt;&gt;""), AE379, "")))))</f>
        <v/>
      </c>
    </row>
    <row r="376">
      <c r="A376" s="85" t="b">
        <f t="shared" si="1"/>
        <v>0</v>
      </c>
      <c r="B376" s="90" t="str">
        <f>IF(AND(TMInput!A376="",$C376&lt;&gt;""),B375,TMInput!A376)</f>
        <v>ND-SubcontractingPercentageUnpublish_v1.9+.rml.ttl</v>
      </c>
      <c r="C376" s="90" t="str">
        <f>TMInput!B376</f>
        <v>tedm:MG-NonPublishedInformation-ND-SubcontractingPercentageUnpublish</v>
      </c>
      <c r="D376" s="85" t="str">
        <f>IF(TMInput!C376&lt;&gt;"", TMInput!C376, IF(AND($C376=$C377, D377&lt;&gt;""), D377, IF(AND($C376=$C378, D378&lt;&gt;""), D378, IF(AND($C376=$C379, D379&lt;&gt;""), D379, IF(AND($C376=$C380, D380&lt;&gt;""), D380, "")))))</f>
        <v/>
      </c>
      <c r="E376" s="90" t="str">
        <f>IF(TMInput!D376&lt;&gt;"",TMInput!D376,IF(AND($C376=$C377, E377&lt;&gt;""),E377, IF(AND($C376=$C378, E378&lt;&gt;""), E378,"")))</f>
        <v/>
      </c>
      <c r="F376" s="90" t="str">
        <f>IF(TMInput!E376&lt;&gt;"",TMInput!E376,IF(AND($C376=$C377, F377&lt;&gt;""),F377, IF(AND($C376=$C378, F378&lt;&gt;""), F378,"")))</f>
        <v/>
      </c>
      <c r="G376" s="85" t="str">
        <f>IF(TMInput!F376&lt;&gt;"",TMInput!F376,IF(AND($C376=$C377, G377&lt;&gt;""),G377, IF(AND($C376=$C378, G378&lt;&gt;""), G378,"")))</f>
        <v/>
      </c>
      <c r="H376" s="87" t="str">
        <f>TMInput!G376</f>
        <v>1.9</v>
      </c>
      <c r="I376" s="87" t="str">
        <f>TMInput!H376</f>
        <v/>
      </c>
      <c r="J376" s="90" t="b">
        <f>IF(TMInput!$A376="",J375,TMInput!I376)</f>
        <v>1</v>
      </c>
      <c r="K376" s="85" t="str">
        <f>IF(TMInput!J376&lt;&gt;"",TMInput!J376,IF(AND($C376=$C377, K377&lt;&gt;""),K377, IF(AND($C376=$C378, K378&lt;&gt;""), K378,"")))</f>
        <v/>
      </c>
      <c r="L376" s="85" t="str">
        <f>IF(TMInput!K376&lt;&gt;"",TMInput!K376,IF(AND($C376=$C377, L377&lt;&gt;""),L377, IF(AND($C376=$C378, L378&lt;&gt;""), L378,"")))</f>
        <v/>
      </c>
      <c r="M376" s="90" t="str">
        <f>IF(TMInput!L376&lt;&gt;"",TMInput!L376,IF(AND($C376=$C377, M377&lt;&gt;""),M377, IF(AND($C376=$C378, M378&lt;&gt;""), M378,"")))</f>
        <v/>
      </c>
      <c r="N376" s="90" t="str">
        <f>IF(TMInput!M376&lt;&gt;"",TMInput!M376,IF(AND($C376=$C377, N377&lt;&gt;""),N377, IF(AND($C376=$C378, N378&lt;&gt;""), N378,"")))</f>
        <v/>
      </c>
      <c r="O376" s="90" t="str">
        <f>IF(TMInput!N376&lt;&gt;"",TMInput!N376,IF(AND($C376=$C377, O377&lt;&gt;""),O377, IF(AND($C376=$C378, O378&lt;&gt;""), O378,"")))</f>
        <v/>
      </c>
      <c r="P376" s="85" t="str">
        <f>IF(TMInput!O376&lt;&gt;"",TMInput!O376,IF(AND($C376=$C377, P377&lt;&gt;""),P377, IF(AND($C376=$C378, P378&lt;&gt;""), P378,"")))</f>
        <v/>
      </c>
      <c r="Q376" s="90" t="str">
        <f>IF(TMInput!P376&lt;&gt;"",TMInput!P376,IF(AND($C376=$C377, Q377&lt;&gt;""),Q377, IF(AND($C376=$C378, Q378&lt;&gt;""), Q378,"")))</f>
        <v/>
      </c>
      <c r="R376" s="90" t="str">
        <f>IF(TMInput!Q376&lt;&gt;"", TMInput!Q376, IF(AND(OR($C376&amp;$H376=$C377&amp;$H377, $C376&amp;$I376=$C377&amp;$I377), R377&lt;&gt;""), R377, IF(AND(OR($C376&amp;$H376=$C378&amp;$H378, $C376&amp;$I376=$C378&amp;$I378), R378&lt;&gt;""), R378, IF(AND(OR($C376&amp;$H376=$C379&amp;$H379, $C376&amp;$I376=$C379&amp;$I379), R379&lt;&gt;""), R379, IF(AND(OR($C376&amp;$H376=$C380&amp;$H380, $C376&amp;$I376=$C380&amp;$I380), R380&lt;&gt;""), R380, "")))))</f>
        <v/>
      </c>
      <c r="S376" s="90" t="str">
        <f>IF(TMInput!R376&lt;&gt;"", TMInput!R376, IF(AND(OR($C376&amp;$H376=$C377&amp;$H377, $C376&amp;$I376=$C377&amp;$I377), S377&lt;&gt;""), S377, IF(AND(OR($C376&amp;$H376=$C378&amp;$H378, $C376&amp;$I376=$C378&amp;$I378), S378&lt;&gt;""), S378, IF(AND(OR($C376&amp;$H376=$C379&amp;$H379, $C376&amp;$I376=$C379&amp;$I379), S379&lt;&gt;""), S379, IF(AND(OR($C376&amp;$H376=$C380&amp;$H380, $C376&amp;$I376=$C380&amp;$I380), S380&lt;&gt;""), S380, "")))))</f>
        <v/>
      </c>
      <c r="T376" s="90" t="str">
        <f>IF(TMInput!S376&lt;&gt;"", TMInput!S376, IF(AND(OR($C376&amp;$H376=$C377&amp;$H377, $C376&amp;$I376=$C377&amp;$I377), T377&lt;&gt;""), T377, IF(AND(OR($C376&amp;$H376=$C378&amp;$H378, $C376&amp;$I376=$C378&amp;$I378), T378&lt;&gt;""), T378, IF(AND(OR($C376&amp;$H376=$C379&amp;$H379, $C376&amp;$I376=$C379&amp;$I379), T379&lt;&gt;""), T379, IF(AND(OR($C376&amp;$H376=$C380&amp;$H380, $C376&amp;$I376=$C380&amp;$I380), T380&lt;&gt;""), T380, "")))))</f>
        <v/>
      </c>
      <c r="U376" s="90" t="str">
        <f>IF(TMInput!T376&lt;&gt;"", TMInput!T376, IF(AND($C376=$C377, U377&lt;&gt;""), U377, IF(AND($C376=$C378, U378&lt;&gt;""), U378, IF(AND($C376=$C379, U379&lt;&gt;""), U379, IF(AND($C376=$C380, U380&lt;&gt;""), U380, "")))))</f>
        <v/>
      </c>
      <c r="V376" s="90" t="str">
        <f>IF(TMInput!U376&lt;&gt;"", TMInput!U376, IF(AND($C376=$C377, V377&lt;&gt;""), V377, IF(AND($C376=$C378, V378&lt;&gt;""), V378, IF(AND($C376=$C379, V379&lt;&gt;""), V379, IF(AND($C376=$C380, V380&lt;&gt;""), V380, "")))))</f>
        <v/>
      </c>
      <c r="W376" s="90" t="str">
        <f>IF(TMInput!V376&lt;&gt;"", TMInput!V376, IF(AND($C376=$C377, W377&lt;&gt;""), W377, IF(AND($C376=$C378, W378&lt;&gt;""), W378, IF(AND($C376=$C379, W379&lt;&gt;""), W379, IF(AND($C376=$C380, W380&lt;&gt;""), W380, "")))))</f>
        <v/>
      </c>
      <c r="X376" s="90" t="str">
        <f>IF(TMInput!W376&lt;&gt;"", TMInput!W376, IF(AND($C376=$C377, X377&lt;&gt;""), X377, IF(AND($C376=$C378, X378&lt;&gt;""), X378, IF(AND($C376=$C379, X379&lt;&gt;""), X379, IF(AND($C376=$C380, X380&lt;&gt;""), X380, "")))))</f>
        <v>BT-198(BT-555)-Tender</v>
      </c>
      <c r="Y376" s="90" t="str">
        <f>IF(TMInput!X376&lt;&gt;"", TMInput!X376, IF(AND($C376=$C377, Y377&lt;&gt;""), Y377, IF(AND($C376=$C378, Y378&lt;&gt;""), Y378, IF(AND($C376=$C379, Y379&lt;&gt;""), Y379, IF(AND($C376=$C380, Y380&lt;&gt;""), Y380, "")))))</f>
        <v>Unpublished Accessibility Date (Unpublished Access Date below SDK 1.6)</v>
      </c>
      <c r="Z376" s="90" t="str">
        <f>IF(TMInput!Y376&lt;&gt;"", TMInput!Y376, IF(AND($C376=$C377, Z377&lt;&gt;""), Z377, IF(AND($C376=$C378, Z378&lt;&gt;""), Z378, IF(AND($C376=$C379, Z379&lt;&gt;""), Z379, IF(AND($C376=$C380, Z380&lt;&gt;""), Z380, "")))))</f>
        <v>tedm:MG-langString-hasConfidentialityJustification--NonPublishedInformation-ND-SubcontractingPercentageUnpublish</v>
      </c>
      <c r="AA376" s="90" t="str">
        <f>IF(TMInput!Z376&lt;&gt;"", TMInput!Z376, IF(AND($C376=$C377, AA377&lt;&gt;""), AA377, IF(AND($C376=$C378, AA378&lt;&gt;""), AA378, IF(AND($C376=$C379, AA379&lt;&gt;""), AA379, IF(AND($C376=$C380, AA380&lt;&gt;""), AA380, "")))))</f>
        <v/>
      </c>
      <c r="AB376" s="90" t="str">
        <f>IF(TMInput!AA376&lt;&gt;"", TMInput!AA376, IF(AND($C376=$C377, AB377&lt;&gt;""), AB377, IF(AND($C376=$C378, AB378&lt;&gt;""), AB378, IF(AND($C376=$C379, AB379&lt;&gt;""), AB379, IF(AND($C376=$C380, AB380&lt;&gt;""), AB380, "")))))</f>
        <v/>
      </c>
      <c r="AC376" s="90" t="str">
        <f>IF(TMInput!AB376&lt;&gt;"", TMInput!AB376, IF(AND($C376=$C377, AC377&lt;&gt;""), AC377, IF(AND($C376=$C378, AC378&lt;&gt;""), AC378, IF(AND($C376=$C379, AC379&lt;&gt;""), AC379, IF(AND($C376=$C380, AC380&lt;&gt;""), AC380, "")))))</f>
        <v/>
      </c>
      <c r="AD376" s="90" t="str">
        <f>IF(TMInput!AC376&lt;&gt;"", TMInput!AC376, IF(AND($C376=$C377, AD377&lt;&gt;""), AD377, IF(AND($C376=$C378, AD378&lt;&gt;""), AD378, IF(AND($C376=$C379, AD379&lt;&gt;""), AD379, IF(AND($C376=$C380, AD380&lt;&gt;""), AD380, "")))))</f>
        <v/>
      </c>
      <c r="AE376" s="90" t="str">
        <f>IF(TMInput!AD376&lt;&gt;"", TMInput!AD376, IF(AND($C376=$C377, AE377&lt;&gt;""), AE377, IF(AND($C376=$C378, AE378&lt;&gt;""), AE378, IF(AND($C376=$C379, AE379&lt;&gt;""), AE379, IF(AND($C376=$C380, AE380&lt;&gt;""), AE380, "")))))</f>
        <v/>
      </c>
    </row>
    <row r="377">
      <c r="A377" s="85" t="b">
        <f t="shared" si="1"/>
        <v>0</v>
      </c>
      <c r="B377" s="90" t="str">
        <f>IF(AND(TMInput!A377="",$C377&lt;&gt;""),B376,TMInput!A377)</f>
        <v>ND-SubcontractingPercentageUnpublish_v1.9+.rml.ttl</v>
      </c>
      <c r="C377" s="90" t="str">
        <f>TMInput!B377</f>
        <v>tedm:MG-NonPublishedInformation-ND-SubcontractingPercentageUnpublish</v>
      </c>
      <c r="D377" s="85" t="str">
        <f>IF(TMInput!C377&lt;&gt;"", TMInput!C377, IF(AND($C377=$C378, D378&lt;&gt;""), D378, IF(AND($C377=$C379, D379&lt;&gt;""), D379, IF(AND($C377=$C380, D380&lt;&gt;""), D380, IF(AND($C377=$C381, D381&lt;&gt;""), D381, "")))))</f>
        <v/>
      </c>
      <c r="E377" s="90" t="str">
        <f>IF(TMInput!D377&lt;&gt;"",TMInput!D377,IF(AND($C377=$C378, E378&lt;&gt;""),E378, IF(AND($C377=$C379, E379&lt;&gt;""), E379,"")))</f>
        <v/>
      </c>
      <c r="F377" s="90" t="str">
        <f>IF(TMInput!E377&lt;&gt;"",TMInput!E377,IF(AND($C377=$C378, F378&lt;&gt;""),F378, IF(AND($C377=$C379, F379&lt;&gt;""), F379,"")))</f>
        <v/>
      </c>
      <c r="G377" s="85" t="str">
        <f>IF(TMInput!F377&lt;&gt;"",TMInput!F377,IF(AND($C377=$C378, G378&lt;&gt;""),G378, IF(AND($C377=$C379, G379&lt;&gt;""), G379,"")))</f>
        <v/>
      </c>
      <c r="H377" s="87" t="str">
        <f>TMInput!G377</f>
        <v/>
      </c>
      <c r="I377" s="87" t="str">
        <f>TMInput!H377</f>
        <v>1.5</v>
      </c>
      <c r="J377" s="90" t="b">
        <f>IF(TMInput!$A377="",J376,TMInput!I377)</f>
        <v>1</v>
      </c>
      <c r="K377" s="85" t="str">
        <f>IF(TMInput!J377&lt;&gt;"",TMInput!J377,IF(AND($C377=$C378, K378&lt;&gt;""),K378, IF(AND($C377=$C379, K379&lt;&gt;""), K379,"")))</f>
        <v/>
      </c>
      <c r="L377" s="85" t="str">
        <f>IF(TMInput!K377&lt;&gt;"",TMInput!K377,IF(AND($C377=$C378, L378&lt;&gt;""),L378, IF(AND($C377=$C379, L379&lt;&gt;""), L379,"")))</f>
        <v/>
      </c>
      <c r="M377" s="90" t="str">
        <f>IF(TMInput!L377&lt;&gt;"",TMInput!L377,IF(AND($C377=$C378, M378&lt;&gt;""),M378, IF(AND($C377=$C379, M379&lt;&gt;""), M379,"")))</f>
        <v/>
      </c>
      <c r="N377" s="90" t="str">
        <f>IF(TMInput!M377&lt;&gt;"",TMInput!M377,IF(AND($C377=$C378, N378&lt;&gt;""),N378, IF(AND($C377=$C379, N379&lt;&gt;""), N379,"")))</f>
        <v/>
      </c>
      <c r="O377" s="90" t="str">
        <f>IF(TMInput!N377&lt;&gt;"",TMInput!N377,IF(AND($C377=$C378, O378&lt;&gt;""),O378, IF(AND($C377=$C379, O379&lt;&gt;""), O379,"")))</f>
        <v/>
      </c>
      <c r="P377" s="85" t="str">
        <f>IF(TMInput!O377&lt;&gt;"",TMInput!O377,IF(AND($C377=$C378, P378&lt;&gt;""),P378, IF(AND($C377=$C379, P379&lt;&gt;""), P379,"")))</f>
        <v/>
      </c>
      <c r="Q377" s="90" t="str">
        <f>IF(TMInput!P377&lt;&gt;"",TMInput!P377,IF(AND($C377=$C378, Q378&lt;&gt;""),Q378, IF(AND($C377=$C379, Q379&lt;&gt;""), Q379,"")))</f>
        <v/>
      </c>
      <c r="R377" s="90" t="str">
        <f>IF(TMInput!Q377&lt;&gt;"", TMInput!Q377, IF(AND(OR($C377&amp;$H377=$C378&amp;$H378, $C377&amp;$I377=$C378&amp;$I378), R378&lt;&gt;""), R378, IF(AND(OR($C377&amp;$H377=$C379&amp;$H379, $C377&amp;$I377=$C379&amp;$I379), R379&lt;&gt;""), R379, IF(AND(OR($C377&amp;$H377=$C380&amp;$H380, $C377&amp;$I377=$C380&amp;$I380), R380&lt;&gt;""), R380, IF(AND(OR($C377&amp;$H377=$C381&amp;$H381, $C377&amp;$I377=$C381&amp;$I381), R381&lt;&gt;""), R381, "")))))</f>
        <v/>
      </c>
      <c r="S377" s="90" t="str">
        <f>IF(TMInput!R377&lt;&gt;"", TMInput!R377, IF(AND(OR($C377&amp;$H377=$C378&amp;$H378, $C377&amp;$I377=$C378&amp;$I378), S378&lt;&gt;""), S378, IF(AND(OR($C377&amp;$H377=$C379&amp;$H379, $C377&amp;$I377=$C379&amp;$I379), S379&lt;&gt;""), S379, IF(AND(OR($C377&amp;$H377=$C380&amp;$H380, $C377&amp;$I377=$C380&amp;$I380), S380&lt;&gt;""), S380, IF(AND(OR($C377&amp;$H377=$C381&amp;$H381, $C377&amp;$I377=$C381&amp;$I381), S381&lt;&gt;""), S381, "")))))</f>
        <v/>
      </c>
      <c r="T377" s="90" t="str">
        <f>IF(TMInput!S377&lt;&gt;"", TMInput!S377, IF(AND(OR($C377&amp;$H377=$C378&amp;$H378, $C377&amp;$I377=$C378&amp;$I378), T378&lt;&gt;""), T378, IF(AND(OR($C377&amp;$H377=$C379&amp;$H379, $C377&amp;$I377=$C379&amp;$I379), T379&lt;&gt;""), T379, IF(AND(OR($C377&amp;$H377=$C380&amp;$H380, $C377&amp;$I377=$C380&amp;$I380), T380&lt;&gt;""), T380, IF(AND(OR($C377&amp;$H377=$C381&amp;$H381, $C377&amp;$I377=$C381&amp;$I381), T381&lt;&gt;""), T381, "")))))</f>
        <v/>
      </c>
      <c r="U377" s="90" t="str">
        <f>IF(TMInput!T377&lt;&gt;"", TMInput!T377, IF(AND($C377=$C378, U378&lt;&gt;""), U378, IF(AND($C377=$C379, U379&lt;&gt;""), U379, IF(AND($C377=$C380, U380&lt;&gt;""), U380, IF(AND($C377=$C381, U381&lt;&gt;""), U381, "")))))</f>
        <v/>
      </c>
      <c r="V377" s="90" t="str">
        <f>IF(TMInput!U377&lt;&gt;"", TMInput!U377, IF(AND($C377=$C378, V378&lt;&gt;""), V378, IF(AND($C377=$C379, V379&lt;&gt;""), V379, IF(AND($C377=$C380, V380&lt;&gt;""), V380, IF(AND($C377=$C381, V381&lt;&gt;""), V381, "")))))</f>
        <v/>
      </c>
      <c r="W377" s="90" t="str">
        <f>IF(TMInput!V377&lt;&gt;"", TMInput!V377, IF(AND($C377=$C378, W378&lt;&gt;""), W378, IF(AND($C377=$C379, W379&lt;&gt;""), W379, IF(AND($C377=$C380, W380&lt;&gt;""), W380, IF(AND($C377=$C381, W381&lt;&gt;""), W381, "")))))</f>
        <v/>
      </c>
      <c r="X377" s="90" t="str">
        <f>IF(TMInput!W377&lt;&gt;"", TMInput!W377, IF(AND($C377=$C378, X378&lt;&gt;""), X378, IF(AND($C377=$C379, X379&lt;&gt;""), X379, IF(AND($C377=$C380, X380&lt;&gt;""), X380, IF(AND($C377=$C381, X381&lt;&gt;""), X381, "")))))</f>
        <v>BT-198(BT-555)-Tender</v>
      </c>
      <c r="Y377" s="90" t="str">
        <f>IF(TMInput!X377&lt;&gt;"", TMInput!X377, IF(AND($C377=$C378, Y378&lt;&gt;""), Y378, IF(AND($C377=$C379, Y379&lt;&gt;""), Y379, IF(AND($C377=$C380, Y380&lt;&gt;""), Y380, IF(AND($C377=$C381, Y381&lt;&gt;""), Y381, "")))))</f>
        <v>Unpublished Accessibility Date (Unpublished Access Date below SDK 1.6)</v>
      </c>
      <c r="Z377" s="90" t="str">
        <f>IF(TMInput!Y377&lt;&gt;"", TMInput!Y377, IF(AND($C377=$C378, Z378&lt;&gt;""), Z378, IF(AND($C377=$C379, Z379&lt;&gt;""), Z379, IF(AND($C377=$C380, Z380&lt;&gt;""), Z380, IF(AND($C377=$C381, Z381&lt;&gt;""), Z381, "")))))</f>
        <v>tedm:MG-langString-hasConfidentialityJustification--NonPublishedInformation-ND-SubcontractingPercentageUnpublish</v>
      </c>
      <c r="AA377" s="90" t="str">
        <f>IF(TMInput!Z377&lt;&gt;"", TMInput!Z377, IF(AND($C377=$C378, AA378&lt;&gt;""), AA378, IF(AND($C377=$C379, AA379&lt;&gt;""), AA379, IF(AND($C377=$C380, AA380&lt;&gt;""), AA380, IF(AND($C377=$C381, AA381&lt;&gt;""), AA381, "")))))</f>
        <v/>
      </c>
      <c r="AB377" s="90" t="str">
        <f>IF(TMInput!AA377&lt;&gt;"", TMInput!AA377, IF(AND($C377=$C378, AB378&lt;&gt;""), AB378, IF(AND($C377=$C379, AB379&lt;&gt;""), AB379, IF(AND($C377=$C380, AB380&lt;&gt;""), AB380, IF(AND($C377=$C381, AB381&lt;&gt;""), AB381, "")))))</f>
        <v/>
      </c>
      <c r="AC377" s="90" t="str">
        <f>IF(TMInput!AB377&lt;&gt;"", TMInput!AB377, IF(AND($C377=$C378, AC378&lt;&gt;""), AC378, IF(AND($C377=$C379, AC379&lt;&gt;""), AC379, IF(AND($C377=$C380, AC380&lt;&gt;""), AC380, IF(AND($C377=$C381, AC381&lt;&gt;""), AC381, "")))))</f>
        <v/>
      </c>
      <c r="AD377" s="90" t="str">
        <f>IF(TMInput!AC377&lt;&gt;"", TMInput!AC377, IF(AND($C377=$C378, AD378&lt;&gt;""), AD378, IF(AND($C377=$C379, AD379&lt;&gt;""), AD379, IF(AND($C377=$C380, AD380&lt;&gt;""), AD380, IF(AND($C377=$C381, AD381&lt;&gt;""), AD381, "")))))</f>
        <v/>
      </c>
      <c r="AE377" s="90" t="str">
        <f>IF(TMInput!AD377&lt;&gt;"", TMInput!AD377, IF(AND($C377=$C378, AE378&lt;&gt;""), AE378, IF(AND($C377=$C379, AE379&lt;&gt;""), AE379, IF(AND($C377=$C380, AE380&lt;&gt;""), AE380, IF(AND($C377=$C381, AE381&lt;&gt;""), AE381, "")))))</f>
        <v/>
      </c>
    </row>
    <row r="378">
      <c r="A378" s="85" t="b">
        <f t="shared" si="1"/>
        <v>0</v>
      </c>
      <c r="B378" s="90" t="str">
        <f>IF(AND(TMInput!A378="",$C378&lt;&gt;""),B377,TMInput!A378)</f>
        <v>ND-SubcontractingPercentageUnpublish_v1.9+.rml.ttl</v>
      </c>
      <c r="C378" s="90" t="str">
        <f>TMInput!B378</f>
        <v>tedm:MG-NonPublishedInformation-ND-SubcontractingPercentageUnpublish</v>
      </c>
      <c r="D378" s="85" t="str">
        <f>IF(TMInput!C378&lt;&gt;"", TMInput!C378, IF(AND($C378=$C379, D379&lt;&gt;""), D379, IF(AND($C378=$C380, D380&lt;&gt;""), D380, IF(AND($C378=$C381, D381&lt;&gt;""), D381, IF(AND($C378=$C382, D382&lt;&gt;""), D382, "")))))</f>
        <v/>
      </c>
      <c r="E378" s="90" t="str">
        <f>IF(TMInput!D378&lt;&gt;"",TMInput!D378,IF(AND($C378=$C379, E379&lt;&gt;""),E379, IF(AND($C378=$C380, E380&lt;&gt;""), E380,"")))</f>
        <v/>
      </c>
      <c r="F378" s="90" t="str">
        <f>IF(TMInput!E378&lt;&gt;"",TMInput!E378,IF(AND($C378=$C379, F379&lt;&gt;""),F379, IF(AND($C378=$C380, F380&lt;&gt;""), F380,"")))</f>
        <v/>
      </c>
      <c r="G378" s="85" t="str">
        <f>IF(TMInput!F378&lt;&gt;"",TMInput!F378,IF(AND($C378=$C379, G379&lt;&gt;""),G379, IF(AND($C378=$C380, G380&lt;&gt;""), G380,"")))</f>
        <v/>
      </c>
      <c r="H378" s="87" t="str">
        <f>TMInput!G378</f>
        <v>1.6</v>
      </c>
      <c r="I378" s="87" t="str">
        <f>TMInput!H378</f>
        <v>1.8</v>
      </c>
      <c r="J378" s="90" t="b">
        <f>IF(TMInput!$A378="",J377,TMInput!I378)</f>
        <v>1</v>
      </c>
      <c r="K378" s="85" t="str">
        <f>IF(TMInput!J378&lt;&gt;"",TMInput!J378,IF(AND($C378=$C379, K379&lt;&gt;""),K379, IF(AND($C378=$C380, K380&lt;&gt;""), K380,"")))</f>
        <v/>
      </c>
      <c r="L378" s="85" t="str">
        <f>IF(TMInput!K378&lt;&gt;"",TMInput!K378,IF(AND($C378=$C379, L379&lt;&gt;""),L379, IF(AND($C378=$C380, L380&lt;&gt;""), L380,"")))</f>
        <v/>
      </c>
      <c r="M378" s="90" t="str">
        <f>IF(TMInput!L378&lt;&gt;"",TMInput!L378,IF(AND($C378=$C379, M379&lt;&gt;""),M379, IF(AND($C378=$C380, M380&lt;&gt;""), M380,"")))</f>
        <v/>
      </c>
      <c r="N378" s="90" t="str">
        <f>IF(TMInput!M378&lt;&gt;"",TMInput!M378,IF(AND($C378=$C379, N379&lt;&gt;""),N379, IF(AND($C378=$C380, N380&lt;&gt;""), N380,"")))</f>
        <v/>
      </c>
      <c r="O378" s="90" t="str">
        <f>IF(TMInput!N378&lt;&gt;"",TMInput!N378,IF(AND($C378=$C379, O379&lt;&gt;""),O379, IF(AND($C378=$C380, O380&lt;&gt;""), O380,"")))</f>
        <v/>
      </c>
      <c r="P378" s="85" t="str">
        <f>IF(TMInput!O378&lt;&gt;"",TMInput!O378,IF(AND($C378=$C379, P379&lt;&gt;""),P379, IF(AND($C378=$C380, P380&lt;&gt;""), P380,"")))</f>
        <v/>
      </c>
      <c r="Q378" s="90" t="str">
        <f>IF(TMInput!P378&lt;&gt;"",TMInput!P378,IF(AND($C378=$C379, Q379&lt;&gt;""),Q379, IF(AND($C378=$C380, Q380&lt;&gt;""), Q380,"")))</f>
        <v/>
      </c>
      <c r="R378" s="90" t="str">
        <f>IF(TMInput!Q378&lt;&gt;"", TMInput!Q378, IF(AND(OR($C378&amp;$H378=$C379&amp;$H379, $C378&amp;$I378=$C379&amp;$I379), R379&lt;&gt;""), R379, IF(AND(OR($C378&amp;$H378=$C380&amp;$H380, $C378&amp;$I378=$C380&amp;$I380), R380&lt;&gt;""), R380, IF(AND(OR($C378&amp;$H378=$C381&amp;$H381, $C378&amp;$I378=$C381&amp;$I381), R381&lt;&gt;""), R381, IF(AND(OR($C378&amp;$H378=$C382&amp;$H382, $C378&amp;$I378=$C382&amp;$I382), R382&lt;&gt;""), R382, "")))))</f>
        <v/>
      </c>
      <c r="S378" s="90" t="str">
        <f>IF(TMInput!R378&lt;&gt;"", TMInput!R378, IF(AND(OR($C378&amp;$H378=$C379&amp;$H379, $C378&amp;$I378=$C379&amp;$I379), S379&lt;&gt;""), S379, IF(AND(OR($C378&amp;$H378=$C380&amp;$H380, $C378&amp;$I378=$C380&amp;$I380), S380&lt;&gt;""), S380, IF(AND(OR($C378&amp;$H378=$C381&amp;$H381, $C378&amp;$I378=$C381&amp;$I381), S381&lt;&gt;""), S381, IF(AND(OR($C378&amp;$H378=$C382&amp;$H382, $C378&amp;$I378=$C382&amp;$I382), S382&lt;&gt;""), S382, "")))))</f>
        <v/>
      </c>
      <c r="T378" s="90" t="str">
        <f>IF(TMInput!S378&lt;&gt;"", TMInput!S378, IF(AND(OR($C378&amp;$H378=$C379&amp;$H379, $C378&amp;$I378=$C379&amp;$I379), T379&lt;&gt;""), T379, IF(AND(OR($C378&amp;$H378=$C380&amp;$H380, $C378&amp;$I378=$C380&amp;$I380), T380&lt;&gt;""), T380, IF(AND(OR($C378&amp;$H378=$C381&amp;$H381, $C378&amp;$I378=$C381&amp;$I381), T381&lt;&gt;""), T381, IF(AND(OR($C378&amp;$H378=$C382&amp;$H382, $C378&amp;$I378=$C382&amp;$I382), T382&lt;&gt;""), T382, "")))))</f>
        <v/>
      </c>
      <c r="U378" s="90" t="str">
        <f>IF(TMInput!T378&lt;&gt;"", TMInput!T378, IF(AND($C378=$C379, U379&lt;&gt;""), U379, IF(AND($C378=$C380, U380&lt;&gt;""), U380, IF(AND($C378=$C381, U381&lt;&gt;""), U381, IF(AND($C378=$C382, U382&lt;&gt;""), U382, "")))))</f>
        <v/>
      </c>
      <c r="V378" s="90" t="str">
        <f>IF(TMInput!U378&lt;&gt;"", TMInput!U378, IF(AND($C378=$C379, V379&lt;&gt;""), V379, IF(AND($C378=$C380, V380&lt;&gt;""), V380, IF(AND($C378=$C381, V381&lt;&gt;""), V381, IF(AND($C378=$C382, V382&lt;&gt;""), V382, "")))))</f>
        <v/>
      </c>
      <c r="W378" s="90" t="str">
        <f>IF(TMInput!V378&lt;&gt;"", TMInput!V378, IF(AND($C378=$C379, W379&lt;&gt;""), W379, IF(AND($C378=$C380, W380&lt;&gt;""), W380, IF(AND($C378=$C381, W381&lt;&gt;""), W381, IF(AND($C378=$C382, W382&lt;&gt;""), W382, "")))))</f>
        <v/>
      </c>
      <c r="X378" s="90" t="str">
        <f>IF(TMInput!W378&lt;&gt;"", TMInput!W378, IF(AND($C378=$C379, X379&lt;&gt;""), X379, IF(AND($C378=$C380, X380&lt;&gt;""), X380, IF(AND($C378=$C381, X381&lt;&gt;""), X381, IF(AND($C378=$C382, X382&lt;&gt;""), X382, "")))))</f>
        <v/>
      </c>
      <c r="Y378" s="90" t="str">
        <f>IF(TMInput!X378&lt;&gt;"", TMInput!X378, IF(AND($C378=$C379, Y379&lt;&gt;""), Y379, IF(AND($C378=$C380, Y380&lt;&gt;""), Y380, IF(AND($C378=$C381, Y381&lt;&gt;""), Y381, IF(AND($C378=$C382, Y382&lt;&gt;""), Y382, "")))))</f>
        <v/>
      </c>
      <c r="Z378" s="90" t="str">
        <f>IF(TMInput!Y378&lt;&gt;"", TMInput!Y378, IF(AND($C378=$C379, Z379&lt;&gt;""), Z379, IF(AND($C378=$C380, Z380&lt;&gt;""), Z380, IF(AND($C378=$C381, Z381&lt;&gt;""), Z381, IF(AND($C378=$C382, Z382&lt;&gt;""), Z382, "")))))</f>
        <v>tedm:MG-langString-hasConfidentialityJustification--NonPublishedInformation-ND-SubcontractingPercentageUnpublish</v>
      </c>
      <c r="AA378" s="90" t="str">
        <f>IF(TMInput!Z378&lt;&gt;"", TMInput!Z378, IF(AND($C378=$C379, AA379&lt;&gt;""), AA379, IF(AND($C378=$C380, AA380&lt;&gt;""), AA380, IF(AND($C378=$C381, AA381&lt;&gt;""), AA381, IF(AND($C378=$C382, AA382&lt;&gt;""), AA382, "")))))</f>
        <v/>
      </c>
      <c r="AB378" s="90" t="str">
        <f>IF(TMInput!AA378&lt;&gt;"", TMInput!AA378, IF(AND($C378=$C379, AB379&lt;&gt;""), AB379, IF(AND($C378=$C380, AB380&lt;&gt;""), AB380, IF(AND($C378=$C381, AB381&lt;&gt;""), AB381, IF(AND($C378=$C382, AB382&lt;&gt;""), AB382, "")))))</f>
        <v/>
      </c>
      <c r="AC378" s="90" t="str">
        <f>IF(TMInput!AB378&lt;&gt;"", TMInput!AB378, IF(AND($C378=$C379, AC379&lt;&gt;""), AC379, IF(AND($C378=$C380, AC380&lt;&gt;""), AC380, IF(AND($C378=$C381, AC381&lt;&gt;""), AC381, IF(AND($C378=$C382, AC382&lt;&gt;""), AC382, "")))))</f>
        <v/>
      </c>
      <c r="AD378" s="90" t="str">
        <f>IF(TMInput!AC378&lt;&gt;"", TMInput!AC378, IF(AND($C378=$C379, AD379&lt;&gt;""), AD379, IF(AND($C378=$C380, AD380&lt;&gt;""), AD380, IF(AND($C378=$C381, AD381&lt;&gt;""), AD381, IF(AND($C378=$C382, AD382&lt;&gt;""), AD382, "")))))</f>
        <v/>
      </c>
      <c r="AE378" s="90" t="str">
        <f>IF(TMInput!AD378&lt;&gt;"", TMInput!AD378, IF(AND($C378=$C379, AE379&lt;&gt;""), AE379, IF(AND($C378=$C380, AE380&lt;&gt;""), AE380, IF(AND($C378=$C381, AE381&lt;&gt;""), AE381, IF(AND($C378=$C382, AE382&lt;&gt;""), AE382, "")))))</f>
        <v/>
      </c>
    </row>
    <row r="379">
      <c r="A379" s="85" t="b">
        <f t="shared" si="1"/>
        <v>0</v>
      </c>
      <c r="B379" s="90" t="str">
        <f>IF(AND(TMInput!A379="",$C379&lt;&gt;""),B378,TMInput!A379)</f>
        <v>ND-SubcontractingPercentageUnpublish_v1.9+.rml.ttl</v>
      </c>
      <c r="C379" s="90" t="str">
        <f>TMInput!B379</f>
        <v>tedm:MG-NonPublishedInformation-ND-SubcontractingPercentageUnpublish</v>
      </c>
      <c r="D379" s="85" t="str">
        <f>IF(TMInput!C379&lt;&gt;"", TMInput!C379, IF(AND($C379=$C380, D380&lt;&gt;""), D380, IF(AND($C379=$C381, D381&lt;&gt;""), D381, IF(AND($C379=$C382, D382&lt;&gt;""), D382, IF(AND($C379=$C383, D383&lt;&gt;""), D383, "")))))</f>
        <v/>
      </c>
      <c r="E379" s="90" t="str">
        <f>IF(TMInput!D379&lt;&gt;"",TMInput!D379,IF(AND($C379=$C380, E380&lt;&gt;""),E380, IF(AND($C379=$C381, E381&lt;&gt;""), E381,"")))</f>
        <v/>
      </c>
      <c r="F379" s="90" t="str">
        <f>IF(TMInput!E379&lt;&gt;"",TMInput!E379,IF(AND($C379=$C380, F380&lt;&gt;""),F380, IF(AND($C379=$C381, F381&lt;&gt;""), F381,"")))</f>
        <v/>
      </c>
      <c r="G379" s="85" t="str">
        <f>IF(TMInput!F379&lt;&gt;"",TMInput!F379,IF(AND($C379=$C380, G380&lt;&gt;""),G380, IF(AND($C379=$C381, G381&lt;&gt;""), G381,"")))</f>
        <v/>
      </c>
      <c r="H379" s="87" t="str">
        <f>TMInput!G379</f>
        <v>1.9</v>
      </c>
      <c r="I379" s="87" t="str">
        <f>TMInput!H379</f>
        <v/>
      </c>
      <c r="J379" s="90" t="b">
        <f>IF(TMInput!$A379="",J378,TMInput!I379)</f>
        <v>1</v>
      </c>
      <c r="K379" s="85" t="str">
        <f>IF(TMInput!J379&lt;&gt;"",TMInput!J379,IF(AND($C379=$C380, K380&lt;&gt;""),K380, IF(AND($C379=$C381, K381&lt;&gt;""), K381,"")))</f>
        <v/>
      </c>
      <c r="L379" s="85" t="str">
        <f>IF(TMInput!K379&lt;&gt;"",TMInput!K379,IF(AND($C379=$C380, L380&lt;&gt;""),L380, IF(AND($C379=$C381, L381&lt;&gt;""), L381,"")))</f>
        <v/>
      </c>
      <c r="M379" s="90" t="str">
        <f>IF(TMInput!L379&lt;&gt;"",TMInput!L379,IF(AND($C379=$C380, M380&lt;&gt;""),M380, IF(AND($C379=$C381, M381&lt;&gt;""), M381,"")))</f>
        <v/>
      </c>
      <c r="N379" s="90" t="str">
        <f>IF(TMInput!M379&lt;&gt;"",TMInput!M379,IF(AND($C379=$C380, N380&lt;&gt;""),N380, IF(AND($C379=$C381, N381&lt;&gt;""), N381,"")))</f>
        <v/>
      </c>
      <c r="O379" s="90" t="str">
        <f>IF(TMInput!N379&lt;&gt;"",TMInput!N379,IF(AND($C379=$C380, O380&lt;&gt;""),O380, IF(AND($C379=$C381, O381&lt;&gt;""), O381,"")))</f>
        <v/>
      </c>
      <c r="P379" s="85" t="str">
        <f>IF(TMInput!O379&lt;&gt;"",TMInput!O379,IF(AND($C379=$C380, P380&lt;&gt;""),P380, IF(AND($C379=$C381, P381&lt;&gt;""), P381,"")))</f>
        <v/>
      </c>
      <c r="Q379" s="90" t="str">
        <f>IF(TMInput!P379&lt;&gt;"",TMInput!P379,IF(AND($C379=$C380, Q380&lt;&gt;""),Q380, IF(AND($C379=$C381, Q381&lt;&gt;""), Q381,"")))</f>
        <v/>
      </c>
      <c r="R379" s="90" t="str">
        <f>IF(TMInput!Q379&lt;&gt;"", TMInput!Q379, IF(AND(OR($C379&amp;$H379=$C380&amp;$H380, $C379&amp;$I379=$C380&amp;$I380), R380&lt;&gt;""), R380, IF(AND(OR($C379&amp;$H379=$C381&amp;$H381, $C379&amp;$I379=$C381&amp;$I381), R381&lt;&gt;""), R381, IF(AND(OR($C379&amp;$H379=$C382&amp;$H382, $C379&amp;$I379=$C382&amp;$I382), R382&lt;&gt;""), R382, IF(AND(OR($C379&amp;$H379=$C383&amp;$H383, $C379&amp;$I379=$C383&amp;$I383), R383&lt;&gt;""), R383, "")))))</f>
        <v/>
      </c>
      <c r="S379" s="90" t="str">
        <f>IF(TMInput!R379&lt;&gt;"", TMInput!R379, IF(AND(OR($C379&amp;$H379=$C380&amp;$H380, $C379&amp;$I379=$C380&amp;$I380), S380&lt;&gt;""), S380, IF(AND(OR($C379&amp;$H379=$C381&amp;$H381, $C379&amp;$I379=$C381&amp;$I381), S381&lt;&gt;""), S381, IF(AND(OR($C379&amp;$H379=$C382&amp;$H382, $C379&amp;$I379=$C382&amp;$I382), S382&lt;&gt;""), S382, IF(AND(OR($C379&amp;$H379=$C383&amp;$H383, $C379&amp;$I379=$C383&amp;$I383), S383&lt;&gt;""), S383, "")))))</f>
        <v/>
      </c>
      <c r="T379" s="90" t="str">
        <f>IF(TMInput!S379&lt;&gt;"", TMInput!S379, IF(AND(OR($C379&amp;$H379=$C380&amp;$H380, $C379&amp;$I379=$C380&amp;$I380), T380&lt;&gt;""), T380, IF(AND(OR($C379&amp;$H379=$C381&amp;$H381, $C379&amp;$I379=$C381&amp;$I381), T381&lt;&gt;""), T381, IF(AND(OR($C379&amp;$H379=$C382&amp;$H382, $C379&amp;$I379=$C382&amp;$I382), T382&lt;&gt;""), T382, IF(AND(OR($C379&amp;$H379=$C383&amp;$H383, $C379&amp;$I379=$C383&amp;$I383), T383&lt;&gt;""), T383, "")))))</f>
        <v/>
      </c>
      <c r="U379" s="90" t="str">
        <f>IF(TMInput!T379&lt;&gt;"", TMInput!T379, IF(AND($C379=$C380, U380&lt;&gt;""), U380, IF(AND($C379=$C381, U381&lt;&gt;""), U381, IF(AND($C379=$C382, U382&lt;&gt;""), U382, IF(AND($C379=$C383, U383&lt;&gt;""), U383, "")))))</f>
        <v/>
      </c>
      <c r="V379" s="90" t="str">
        <f>IF(TMInput!U379&lt;&gt;"", TMInput!U379, IF(AND($C379=$C380, V380&lt;&gt;""), V380, IF(AND($C379=$C381, V381&lt;&gt;""), V381, IF(AND($C379=$C382, V382&lt;&gt;""), V382, IF(AND($C379=$C383, V383&lt;&gt;""), V383, "")))))</f>
        <v/>
      </c>
      <c r="W379" s="90" t="str">
        <f>IF(TMInput!V379&lt;&gt;"", TMInput!V379, IF(AND($C379=$C380, W380&lt;&gt;""), W380, IF(AND($C379=$C381, W381&lt;&gt;""), W381, IF(AND($C379=$C382, W382&lt;&gt;""), W382, IF(AND($C379=$C383, W383&lt;&gt;""), W383, "")))))</f>
        <v/>
      </c>
      <c r="X379" s="90" t="str">
        <f>IF(TMInput!W379&lt;&gt;"", TMInput!W379, IF(AND($C379=$C380, X380&lt;&gt;""), X380, IF(AND($C379=$C381, X381&lt;&gt;""), X381, IF(AND($C379=$C382, X382&lt;&gt;""), X382, IF(AND($C379=$C383, X383&lt;&gt;""), X383, "")))))</f>
        <v/>
      </c>
      <c r="Y379" s="90" t="str">
        <f>IF(TMInput!X379&lt;&gt;"", TMInput!X379, IF(AND($C379=$C380, Y380&lt;&gt;""), Y380, IF(AND($C379=$C381, Y381&lt;&gt;""), Y381, IF(AND($C379=$C382, Y382&lt;&gt;""), Y382, IF(AND($C379=$C383, Y383&lt;&gt;""), Y383, "")))))</f>
        <v/>
      </c>
      <c r="Z379" s="90" t="str">
        <f>IF(TMInput!Y379&lt;&gt;"", TMInput!Y379, IF(AND($C379=$C380, Z380&lt;&gt;""), Z380, IF(AND($C379=$C381, Z381&lt;&gt;""), Z381, IF(AND($C379=$C382, Z382&lt;&gt;""), Z382, IF(AND($C379=$C383, Z383&lt;&gt;""), Z383, "")))))</f>
        <v>tedm:MG-langString-hasConfidentialityJustification--NonPublishedInformation-ND-SubcontractingPercentageUnpublish</v>
      </c>
      <c r="AA379" s="90" t="str">
        <f>IF(TMInput!Z379&lt;&gt;"", TMInput!Z379, IF(AND($C379=$C380, AA380&lt;&gt;""), AA380, IF(AND($C379=$C381, AA381&lt;&gt;""), AA381, IF(AND($C379=$C382, AA382&lt;&gt;""), AA382, IF(AND($C379=$C383, AA383&lt;&gt;""), AA383, "")))))</f>
        <v/>
      </c>
      <c r="AB379" s="90" t="str">
        <f>IF(TMInput!AA379&lt;&gt;"", TMInput!AA379, IF(AND($C379=$C380, AB380&lt;&gt;""), AB380, IF(AND($C379=$C381, AB381&lt;&gt;""), AB381, IF(AND($C379=$C382, AB382&lt;&gt;""), AB382, IF(AND($C379=$C383, AB383&lt;&gt;""), AB383, "")))))</f>
        <v/>
      </c>
      <c r="AC379" s="90" t="str">
        <f>IF(TMInput!AB379&lt;&gt;"", TMInput!AB379, IF(AND($C379=$C380, AC380&lt;&gt;""), AC380, IF(AND($C379=$C381, AC381&lt;&gt;""), AC381, IF(AND($C379=$C382, AC382&lt;&gt;""), AC382, IF(AND($C379=$C383, AC383&lt;&gt;""), AC383, "")))))</f>
        <v/>
      </c>
      <c r="AD379" s="90" t="str">
        <f>IF(TMInput!AC379&lt;&gt;"", TMInput!AC379, IF(AND($C379=$C380, AD380&lt;&gt;""), AD380, IF(AND($C379=$C381, AD381&lt;&gt;""), AD381, IF(AND($C379=$C382, AD382&lt;&gt;""), AD382, IF(AND($C379=$C383, AD383&lt;&gt;""), AD383, "")))))</f>
        <v/>
      </c>
      <c r="AE379" s="90" t="str">
        <f>IF(TMInput!AD379&lt;&gt;"", TMInput!AD379, IF(AND($C379=$C380, AE380&lt;&gt;""), AE380, IF(AND($C379=$C381, AE381&lt;&gt;""), AE381, IF(AND($C379=$C382, AE382&lt;&gt;""), AE382, IF(AND($C379=$C383, AE383&lt;&gt;""), AE383, "")))))</f>
        <v/>
      </c>
    </row>
    <row r="380">
      <c r="A380" s="85" t="b">
        <f t="shared" si="1"/>
        <v>1</v>
      </c>
      <c r="B380" s="90" t="str">
        <f>IF(AND(TMInput!A380="",$C380&lt;&gt;""),B379,TMInput!A380)</f>
        <v>ND-SubcontractingUnpublish_v1.3-1.8.rml.ttl</v>
      </c>
      <c r="C380" s="90" t="str">
        <f>TMInput!B380</f>
        <v>tedm:MG-NonPublishedInformation-ND-SubcontractingUnpublish</v>
      </c>
      <c r="D380" s="85" t="str">
        <f>IF(TMInput!C380&lt;&gt;"", TMInput!C380, IF(AND($C380=$C381, D381&lt;&gt;""), D381, IF(AND($C380=$C382, D382&lt;&gt;""), D382, IF(AND($C380=$C383, D383&lt;&gt;""), D383, IF(AND($C380=$C384, D384&lt;&gt;""), D384, "")))))</f>
        <v>MG-NonPublishedInformation</v>
      </c>
      <c r="E380" s="90" t="str">
        <f>IF(TMInput!D380&lt;&gt;"",TMInput!D380,IF(AND($C380=$C381, E381&lt;&gt;""),E381, IF(AND($C380=$C382, E382&lt;&gt;""), E382,"")))</f>
        <v>ND-SubcontractingUnpublish</v>
      </c>
      <c r="F380" s="90" t="str">
        <f>IF(TMInput!E380&lt;&gt;"",TMInput!E380,IF(AND($C380=$C381, F381&lt;&gt;""),F381, IF(AND($C380=$C382, F382&lt;&gt;""), F382,"")))</f>
        <v>/*/ext:UBLExtensions/ext:UBLExtension/ext:ExtensionContent/efext:EformsExtension/efac:NoticeResult/efac:LotTender/efac:SubcontractingTerm/efac:FieldsPrivacy[efbc:FieldIdentifierCode/text()='sub-con']</v>
      </c>
      <c r="G380" s="85" t="str">
        <f>IF(TMInput!F380&lt;&gt;"",TMInput!F380,IF(AND($C380=$C381, G381&lt;&gt;""),G381, IF(AND($C380=$C382, G382&lt;&gt;""), G382,"")))</f>
        <v>efbc:FieldIdentifierCode/text()='sub-con'</v>
      </c>
      <c r="H380" s="87" t="str">
        <f>TMInput!G380</f>
        <v/>
      </c>
      <c r="I380" s="87" t="str">
        <f>TMInput!H380</f>
        <v>1.8</v>
      </c>
      <c r="J380" s="90" t="b">
        <f>IF(TMInput!$A380="",J379,TMInput!I380)</f>
        <v>1</v>
      </c>
      <c r="K380" s="85" t="str">
        <f>IF(TMInput!J380&lt;&gt;"",TMInput!J380,IF(AND($C380=$C381, K381&lt;&gt;""),K381, IF(AND($C380=$C382, K382&lt;&gt;""), K382,"")))</f>
        <v/>
      </c>
      <c r="L380" s="85" t="str">
        <f>IF(TMInput!K380&lt;&gt;"",TMInput!K380,IF(AND($C380=$C381, L381&lt;&gt;""),L381, IF(AND($C380=$C382, L382&lt;&gt;""), L382,"")))</f>
        <v/>
      </c>
      <c r="M380" s="90" t="str">
        <f>IF(TMInput!L380&lt;&gt;"",TMInput!L380,IF(AND($C380=$C381, M381&lt;&gt;""),M381, IF(AND($C380=$C382, M382&lt;&gt;""), M382,"")))</f>
        <v/>
      </c>
      <c r="N380" s="90" t="str">
        <f>IF(TMInput!M380&lt;&gt;"",TMInput!M380,IF(AND($C380=$C381, N381&lt;&gt;""),N381, IF(AND($C380=$C382, N382&lt;&gt;""), N382,"")))</f>
        <v/>
      </c>
      <c r="O380" s="90" t="str">
        <f>IF(TMInput!N380&lt;&gt;"",TMInput!N380,IF(AND($C380=$C381, O381&lt;&gt;""),O381, IF(AND($C380=$C382, O382&lt;&gt;""), O382,"")))</f>
        <v/>
      </c>
      <c r="P380" s="85" t="str">
        <f>IF(TMInput!O380&lt;&gt;"",TMInput!O380,IF(AND($C380=$C381, P381&lt;&gt;""),P381, IF(AND($C380=$C382, P382&lt;&gt;""), P382,"")))</f>
        <v/>
      </c>
      <c r="Q380" s="90" t="str">
        <f>IF(TMInput!P380&lt;&gt;"",TMInput!P380,IF(AND($C380=$C381, Q381&lt;&gt;""),Q381, IF(AND($C380=$C382, Q382&lt;&gt;""), Q382,"")))</f>
        <v/>
      </c>
      <c r="R380" s="90" t="str">
        <f>IF(TMInput!Q380&lt;&gt;"", TMInput!Q380, IF(AND(OR($C380&amp;$H380=$C381&amp;$H381, $C380&amp;$I380=$C381&amp;$I381), R381&lt;&gt;""), R381, IF(AND(OR($C380&amp;$H380=$C382&amp;$H382, $C380&amp;$I380=$C382&amp;$I382), R382&lt;&gt;""), R382, IF(AND(OR($C380&amp;$H380=$C383&amp;$H383, $C380&amp;$I380=$C383&amp;$I383), R383&lt;&gt;""), R383, IF(AND(OR($C380&amp;$H380=$C384&amp;$H384, $C380&amp;$I380=$C384&amp;$I384), R384&lt;&gt;""), R384, "")))))</f>
        <v>BT-195(BT-773)-Tender</v>
      </c>
      <c r="S380" s="90" t="str">
        <f>IF(TMInput!R380&lt;&gt;"", TMInput!R380, IF(AND(OR($C380&amp;$H380=$C381&amp;$H381, $C380&amp;$I380=$C381&amp;$I381), S381&lt;&gt;""), S381, IF(AND(OR($C380&amp;$H380=$C382&amp;$H382, $C380&amp;$I380=$C382&amp;$I382), S382&lt;&gt;""), S382, IF(AND(OR($C380&amp;$H380=$C383&amp;$H383, $C380&amp;$I380=$C383&amp;$I383), S383&lt;&gt;""), S383, IF(AND(OR($C380&amp;$H380=$C384&amp;$H384, $C380&amp;$I380=$C384&amp;$I384), S384&lt;&gt;""), S384, "")))))</f>
        <v>The field BT-195(BT-773)-Tender, Unpublished Identifier, specifies information to generate the URI of the masked property</v>
      </c>
      <c r="T380" s="90" t="str">
        <f>IF(TMInput!S380&lt;&gt;"", TMInput!S380, IF(AND(OR($C380&amp;$H380=$C381&amp;$H381, $C380&amp;$I380=$C381&amp;$I381), T381&lt;&gt;""), T381, IF(AND(OR($C380&amp;$H380=$C382&amp;$H382, $C380&amp;$I380=$C382&amp;$I382), T382&lt;&gt;""), T382, IF(AND(OR($C380&amp;$H380=$C383&amp;$H383, $C380&amp;$I380=$C383&amp;$I383), T383&lt;&gt;""), T383, IF(AND(OR($C380&amp;$H380=$C384&amp;$H384, $C380&amp;$I380=$C384&amp;$I384), T384&lt;&gt;""), T384, "")))))</f>
        <v>efbc:FieldIdentifierCode/text() = 'sub-con'</v>
      </c>
      <c r="U380" s="92" t="str">
        <f>IF(TMInput!T380&lt;&gt;"", TMInput!T380, IF(AND($C380=$C381, U381&lt;&gt;""), U381, IF(AND($C380=$C382, U382&lt;&gt;""), U382, IF(AND($C380=$C383, U383&lt;&gt;""), U383, IF(AND($C380=$C384, U384&lt;&gt;""), U384, "")))))</f>
        <v>http://data.europa.eu/a4g/ontology#hasSubcontracting</v>
      </c>
      <c r="V380" s="90" t="str">
        <f>IF(TMInput!U380&lt;&gt;"", TMInput!U380, IF(AND($C380=$C381, V381&lt;&gt;""), V381, IF(AND($C380=$C382, V382&lt;&gt;""), V382, IF(AND($C380=$C383, V383&lt;&gt;""), V383, IF(AND($C380=$C384, V384&lt;&gt;""), V384, "")))))</f>
        <v>BT-197(BT-773)-Tender</v>
      </c>
      <c r="W380" s="90" t="str">
        <f>IF(TMInput!V380&lt;&gt;"", TMInput!V380, IF(AND($C380=$C381, W381&lt;&gt;""), W381, IF(AND($C380=$C382, W382&lt;&gt;""), W382, IF(AND($C380=$C383, W383&lt;&gt;""), W383, IF(AND($C380=$C384, W384&lt;&gt;""), W384, "")))))</f>
        <v>In BT-197(BT-773)-Tender, Unpublished Justification Code, we link to the at-voc:non-publication-justification controlled list</v>
      </c>
      <c r="X380" s="90" t="str">
        <f>IF(TMInput!W380&lt;&gt;"", TMInput!W380, IF(AND($C380=$C381, X381&lt;&gt;""), X381, IF(AND($C380=$C382, X382&lt;&gt;""), X382, IF(AND($C380=$C383, X383&lt;&gt;""), X383, IF(AND($C380=$C384, X384&lt;&gt;""), X384, "")))))</f>
        <v>BT-198(BT-773)-Tender</v>
      </c>
      <c r="Y380" s="90" t="str">
        <f>IF(TMInput!X380&lt;&gt;"", TMInput!X380, IF(AND($C380=$C381, Y381&lt;&gt;""), Y381, IF(AND($C380=$C382, Y382&lt;&gt;""), Y382, IF(AND($C380=$C383, Y383&lt;&gt;""), Y383, IF(AND($C380=$C384, Y384&lt;&gt;""), Y384, "")))))</f>
        <v>Unpublished Accessibility Date (Unpublished Access Date below SDK 1.6)</v>
      </c>
      <c r="Z380" s="90" t="str">
        <f>IF(TMInput!Y380&lt;&gt;"", TMInput!Y380, IF(AND($C380=$C381, Z381&lt;&gt;""), Z381, IF(AND($C380=$C382, Z382&lt;&gt;""), Z382, IF(AND($C380=$C383, Z383&lt;&gt;""), Z383, IF(AND($C380=$C384, Z384&lt;&gt;""), Z384, "")))))</f>
        <v>tedm:MG-langString-hasConfidentialityJustification--NonPublishedInformation-ND-SubcontractingUnpublish</v>
      </c>
      <c r="AA380" s="90" t="str">
        <f>IF(TMInput!Z380&lt;&gt;"", TMInput!Z380, IF(AND($C380=$C381, AA381&lt;&gt;""), AA381, IF(AND($C380=$C382, AA382&lt;&gt;""), AA382, IF(AND($C380=$C383, AA383&lt;&gt;""), AA383, IF(AND($C380=$C384, AA384&lt;&gt;""), AA384, "")))))</f>
        <v>/*/ext:UBLExtensions/ext:UBLExtension/ext:ExtensionContent/efext:EformsExtension/efac:NoticeResult/efac:LotTender/efac:SubcontractingTerm/efac:FieldsPrivacy[efbc:FieldIdentifierCode/text()='sub-con']/efbc:ReasonDescription</v>
      </c>
      <c r="AB380" s="90" t="str">
        <f>IF(TMInput!AA380&lt;&gt;"", TMInput!AA380, IF(AND($C380=$C381, AB381&lt;&gt;""), AB381, IF(AND($C380=$C382, AB382&lt;&gt;""), AB382, IF(AND($C380=$C383, AB383&lt;&gt;""), AB383, IF(AND($C380=$C384, AB384&lt;&gt;""), AB384, "")))))</f>
        <v>BT-196(BT-773)-Tender</v>
      </c>
      <c r="AC380" s="90" t="str">
        <f>IF(TMInput!AB380&lt;&gt;"", TMInput!AB380, IF(AND($C380=$C381, AC381&lt;&gt;""), AC381, IF(AND($C380=$C382, AC382&lt;&gt;""), AC382, IF(AND($C380=$C383, AC383&lt;&gt;""), AC383, IF(AND($C380=$C384, AC384&lt;&gt;""), AC384, "")))))</f>
        <v>Unpublished Justification Description of MG-NonPublishedInformation under ND-SubcontractingUnpublish</v>
      </c>
      <c r="AD380" s="90" t="str">
        <f>IF(TMInput!AC380&lt;&gt;"", TMInput!AC380, IF(AND($C380=$C381, AD381&lt;&gt;""), AD381, IF(AND($C380=$C382, AD382&lt;&gt;""), AD382, IF(AND($C380=$C383, AD383&lt;&gt;""), AD383, IF(AND($C380=$C384, AD384&lt;&gt;""), AD384, "")))))</f>
        <v>BT-196(BT-773)-Tender-Language</v>
      </c>
      <c r="AE380" s="90" t="str">
        <f>IF(TMInput!AD380&lt;&gt;"", TMInput!AD380, IF(AND($C380=$C381, AE381&lt;&gt;""), AE381, IF(AND($C380=$C382, AE382&lt;&gt;""), AE382, IF(AND($C380=$C383, AE383&lt;&gt;""), AE383, IF(AND($C380=$C384, AE384&lt;&gt;""), AE384, "")))))</f>
        <v>Language of Unpublished Justification Description of MG-NonPublishedInformation under ND-SubcontractingUnpublish</v>
      </c>
    </row>
    <row r="381">
      <c r="A381" s="85" t="b">
        <f t="shared" si="1"/>
        <v>0</v>
      </c>
      <c r="B381" s="90" t="str">
        <f>IF(AND(TMInput!A381="",$C381&lt;&gt;""),B380,TMInput!A381)</f>
        <v>ND-SubcontractingUnpublish_v1.3-1.8.rml.ttl</v>
      </c>
      <c r="C381" s="90" t="str">
        <f>TMInput!B381</f>
        <v>tedm:MG-NonPublishedInformation-ND-SubcontractingUnpublish</v>
      </c>
      <c r="D381" s="85" t="str">
        <f>IF(TMInput!C381&lt;&gt;"", TMInput!C381, IF(AND($C381=$C382, D382&lt;&gt;""), D382, IF(AND($C381=$C383, D383&lt;&gt;""), D383, IF(AND($C381=$C384, D384&lt;&gt;""), D384, IF(AND($C381=$C385, D385&lt;&gt;""), D385, "")))))</f>
        <v>MG-NonPublishedInformation</v>
      </c>
      <c r="E381" s="90" t="str">
        <f>IF(TMInput!D381&lt;&gt;"",TMInput!D381,IF(AND($C381=$C382, E382&lt;&gt;""),E382, IF(AND($C381=$C383, E383&lt;&gt;""), E383,"")))</f>
        <v>ND-SubcontractingUnpublish</v>
      </c>
      <c r="F381" s="90" t="str">
        <f>IF(TMInput!E381&lt;&gt;"",TMInput!E381,IF(AND($C381=$C382, F382&lt;&gt;""),F382, IF(AND($C381=$C383, F383&lt;&gt;""), F383,"")))</f>
        <v>/*/ext:UBLExtensions/ext:UBLExtension/ext:ExtensionContent/efext:EformsExtension/efac:NoticeResult/efac:LotTender/efac:SubcontractingTerm[efbc:TermCode/@listName='applicability']/efac:FieldsPrivacy[efbc:FieldIdentifierCode/text()='sub-con']</v>
      </c>
      <c r="G381" s="85" t="str">
        <f>IF(TMInput!F381&lt;&gt;"",TMInput!F381,IF(AND($C381=$C382, G382&lt;&gt;""),G382, IF(AND($C381=$C383, G383&lt;&gt;""), G383,"")))</f>
        <v>efbc:FieldIdentifierCode/text()='sub-con'</v>
      </c>
      <c r="H381" s="87" t="str">
        <f>TMInput!G381</f>
        <v/>
      </c>
      <c r="I381" s="87" t="str">
        <f>TMInput!H381</f>
        <v>1.8</v>
      </c>
      <c r="J381" s="90" t="b">
        <f>IF(TMInput!$A381="",J380,TMInput!I381)</f>
        <v>1</v>
      </c>
      <c r="K381" s="85" t="str">
        <f>IF(TMInput!J381&lt;&gt;"",TMInput!J381,IF(AND($C381=$C382, K382&lt;&gt;""),K382, IF(AND($C381=$C383, K383&lt;&gt;""), K383,"")))</f>
        <v/>
      </c>
      <c r="L381" s="85" t="str">
        <f>IF(TMInput!K381&lt;&gt;"",TMInput!K381,IF(AND($C381=$C382, L382&lt;&gt;""),L382, IF(AND($C381=$C383, L383&lt;&gt;""), L383,"")))</f>
        <v/>
      </c>
      <c r="M381" s="90" t="str">
        <f>IF(TMInput!L381&lt;&gt;"",TMInput!L381,IF(AND($C381=$C382, M382&lt;&gt;""),M382, IF(AND($C381=$C383, M383&lt;&gt;""), M383,"")))</f>
        <v/>
      </c>
      <c r="N381" s="90" t="str">
        <f>IF(TMInput!M381&lt;&gt;"",TMInput!M381,IF(AND($C381=$C382, N382&lt;&gt;""),N382, IF(AND($C381=$C383, N383&lt;&gt;""), N383,"")))</f>
        <v/>
      </c>
      <c r="O381" s="90" t="str">
        <f>IF(TMInput!N381&lt;&gt;"",TMInput!N381,IF(AND($C381=$C382, O382&lt;&gt;""),O382, IF(AND($C381=$C383, O383&lt;&gt;""), O383,"")))</f>
        <v/>
      </c>
      <c r="P381" s="85" t="str">
        <f>IF(TMInput!O381&lt;&gt;"",TMInput!O381,IF(AND($C381=$C382, P382&lt;&gt;""),P382, IF(AND($C381=$C383, P383&lt;&gt;""), P383,"")))</f>
        <v/>
      </c>
      <c r="Q381" s="90" t="str">
        <f>IF(TMInput!P381&lt;&gt;"",TMInput!P381,IF(AND($C381=$C382, Q382&lt;&gt;""),Q382, IF(AND($C381=$C383, Q383&lt;&gt;""), Q383,"")))</f>
        <v/>
      </c>
      <c r="R381" s="90" t="str">
        <f>IF(TMInput!Q381&lt;&gt;"", TMInput!Q381, IF(AND(OR($C381&amp;$H381=$C382&amp;$H382, $C381&amp;$I381=$C382&amp;$I382), R382&lt;&gt;""), R382, IF(AND(OR($C381&amp;$H381=$C383&amp;$H383, $C381&amp;$I381=$C383&amp;$I383), R383&lt;&gt;""), R383, IF(AND(OR($C381&amp;$H381=$C384&amp;$H384, $C381&amp;$I381=$C384&amp;$I384), R384&lt;&gt;""), R384, IF(AND(OR($C381&amp;$H381=$C385&amp;$H385, $C381&amp;$I381=$C385&amp;$I385), R385&lt;&gt;""), R385, "")))))</f>
        <v>BT-195(BT-773)-Tender</v>
      </c>
      <c r="S381" s="90" t="str">
        <f>IF(TMInput!R381&lt;&gt;"", TMInput!R381, IF(AND(OR($C381&amp;$H381=$C382&amp;$H382, $C381&amp;$I381=$C382&amp;$I382), S382&lt;&gt;""), S382, IF(AND(OR($C381&amp;$H381=$C383&amp;$H383, $C381&amp;$I381=$C383&amp;$I383), S383&lt;&gt;""), S383, IF(AND(OR($C381&amp;$H381=$C384&amp;$H384, $C381&amp;$I381=$C384&amp;$I384), S384&lt;&gt;""), S384, IF(AND(OR($C381&amp;$H381=$C385&amp;$H385, $C381&amp;$I381=$C385&amp;$I385), S385&lt;&gt;""), S385, "")))))</f>
        <v>The field BT-195(BT-773)-Tender, Unpublished Identifier, specifies information to generate the URI of the masked property</v>
      </c>
      <c r="T381" s="90" t="str">
        <f>IF(TMInput!S381&lt;&gt;"", TMInput!S381, IF(AND(OR($C381&amp;$H381=$C382&amp;$H382, $C381&amp;$I381=$C382&amp;$I382), T382&lt;&gt;""), T382, IF(AND(OR($C381&amp;$H381=$C383&amp;$H383, $C381&amp;$I381=$C383&amp;$I383), T383&lt;&gt;""), T383, IF(AND(OR($C381&amp;$H381=$C384&amp;$H384, $C381&amp;$I381=$C384&amp;$I384), T384&lt;&gt;""), T384, IF(AND(OR($C381&amp;$H381=$C385&amp;$H385, $C381&amp;$I381=$C385&amp;$I385), T385&lt;&gt;""), T385, "")))))</f>
        <v>efbc:FieldIdentifierCode/text() = 'sub-con'</v>
      </c>
      <c r="U381" s="92" t="str">
        <f>IF(TMInput!T381&lt;&gt;"", TMInput!T381, IF(AND($C381=$C382, U382&lt;&gt;""), U382, IF(AND($C381=$C383, U383&lt;&gt;""), U383, IF(AND($C381=$C384, U384&lt;&gt;""), U384, IF(AND($C381=$C385, U385&lt;&gt;""), U385, "")))))</f>
        <v>http://data.europa.eu/a4g/ontology#hasSubcontracting</v>
      </c>
      <c r="V381" s="90" t="str">
        <f>IF(TMInput!U381&lt;&gt;"", TMInput!U381, IF(AND($C381=$C382, V382&lt;&gt;""), V382, IF(AND($C381=$C383, V383&lt;&gt;""), V383, IF(AND($C381=$C384, V384&lt;&gt;""), V384, IF(AND($C381=$C385, V385&lt;&gt;""), V385, "")))))</f>
        <v>BT-197(BT-773)-Tender</v>
      </c>
      <c r="W381" s="90" t="str">
        <f>IF(TMInput!V381&lt;&gt;"", TMInput!V381, IF(AND($C381=$C382, W382&lt;&gt;""), W382, IF(AND($C381=$C383, W383&lt;&gt;""), W383, IF(AND($C381=$C384, W384&lt;&gt;""), W384, IF(AND($C381=$C385, W385&lt;&gt;""), W385, "")))))</f>
        <v>In BT-197(BT-773)-Tender, Unpublished Justification Code, we link to the at-voc:non-publication-justification controlled list</v>
      </c>
      <c r="X381" s="90" t="str">
        <f>IF(TMInput!W381&lt;&gt;"", TMInput!W381, IF(AND($C381=$C382, X382&lt;&gt;""), X382, IF(AND($C381=$C383, X383&lt;&gt;""), X383, IF(AND($C381=$C384, X384&lt;&gt;""), X384, IF(AND($C381=$C385, X385&lt;&gt;""), X385, "")))))</f>
        <v>BT-198(BT-773)-Tender</v>
      </c>
      <c r="Y381" s="90" t="str">
        <f>IF(TMInput!X381&lt;&gt;"", TMInput!X381, IF(AND($C381=$C382, Y382&lt;&gt;""), Y382, IF(AND($C381=$C383, Y383&lt;&gt;""), Y383, IF(AND($C381=$C384, Y384&lt;&gt;""), Y384, IF(AND($C381=$C385, Y385&lt;&gt;""), Y385, "")))))</f>
        <v>Unpublished Accessibility Date (Unpublished Access Date below SDK 1.6)</v>
      </c>
      <c r="Z381" s="90" t="str">
        <f>IF(TMInput!Y381&lt;&gt;"", TMInput!Y381, IF(AND($C381=$C382, Z382&lt;&gt;""), Z382, IF(AND($C381=$C383, Z383&lt;&gt;""), Z383, IF(AND($C381=$C384, Z384&lt;&gt;""), Z384, IF(AND($C381=$C385, Z385&lt;&gt;""), Z385, "")))))</f>
        <v>tedm:MG-langString-hasConfidentialityJustification--NonPublishedInformation-ND-SubcontractingUnpublish</v>
      </c>
      <c r="AA381" s="90" t="str">
        <f>IF(TMInput!Z381&lt;&gt;"", TMInput!Z381, IF(AND($C381=$C382, AA382&lt;&gt;""), AA382, IF(AND($C381=$C383, AA383&lt;&gt;""), AA383, IF(AND($C381=$C384, AA384&lt;&gt;""), AA384, IF(AND($C381=$C385, AA385&lt;&gt;""), AA385, "")))))</f>
        <v>/*/ext:UBLExtensions/ext:UBLExtension/ext:ExtensionContent/efext:EformsExtension/efac:NoticeResult/efac:LotTender/efac:SubcontractingTerm[efbc:TermCode/@listName='applicability']/efac:FieldsPrivacy[efbc:FieldIdentifierCode/text()='sub-con']/efbc:ReasonDescription</v>
      </c>
      <c r="AB381" s="90" t="str">
        <f>IF(TMInput!AA381&lt;&gt;"", TMInput!AA381, IF(AND($C381=$C382, AB382&lt;&gt;""), AB382, IF(AND($C381=$C383, AB383&lt;&gt;""), AB383, IF(AND($C381=$C384, AB384&lt;&gt;""), AB384, IF(AND($C381=$C385, AB385&lt;&gt;""), AB385, "")))))</f>
        <v>BT-196(BT-773)-Tender</v>
      </c>
      <c r="AC381" s="90" t="str">
        <f>IF(TMInput!AB381&lt;&gt;"", TMInput!AB381, IF(AND($C381=$C382, AC382&lt;&gt;""), AC382, IF(AND($C381=$C383, AC383&lt;&gt;""), AC383, IF(AND($C381=$C384, AC384&lt;&gt;""), AC384, IF(AND($C381=$C385, AC385&lt;&gt;""), AC385, "")))))</f>
        <v>Unpublished Justification Description of MG-NonPublishedInformation under ND-SubcontractingUnpublish</v>
      </c>
      <c r="AD381" s="90" t="str">
        <f>IF(TMInput!AC381&lt;&gt;"", TMInput!AC381, IF(AND($C381=$C382, AD382&lt;&gt;""), AD382, IF(AND($C381=$C383, AD383&lt;&gt;""), AD383, IF(AND($C381=$C384, AD384&lt;&gt;""), AD384, IF(AND($C381=$C385, AD385&lt;&gt;""), AD385, "")))))</f>
        <v>BT-196(BT-773)-Tender-Language</v>
      </c>
      <c r="AE381" s="90" t="str">
        <f>IF(TMInput!AD381&lt;&gt;"", TMInput!AD381, IF(AND($C381=$C382, AE382&lt;&gt;""), AE382, IF(AND($C381=$C383, AE383&lt;&gt;""), AE383, IF(AND($C381=$C384, AE384&lt;&gt;""), AE384, IF(AND($C381=$C385, AE385&lt;&gt;""), AE385, "")))))</f>
        <v>Language of Unpublished Justification Description of MG-NonPublishedInformation under ND-SubcontractingUnpublish</v>
      </c>
    </row>
    <row r="382">
      <c r="A382" s="85" t="b">
        <f t="shared" si="1"/>
        <v>1</v>
      </c>
      <c r="B382" s="90" t="str">
        <f>IF(AND(TMInput!A382="",$C382&lt;&gt;""),B381,TMInput!A382)</f>
        <v>ND-SubcontractingUnpublish_v1.9+.rml.ttl</v>
      </c>
      <c r="C382" s="90" t="str">
        <f>TMInput!B382</f>
        <v>tedm:MG-NonPublishedInformation-ND-SubcontractingUnpublish</v>
      </c>
      <c r="D382" s="85" t="str">
        <f>IF(TMInput!C382&lt;&gt;"", TMInput!C382, IF(AND($C382=$C383, D383&lt;&gt;""), D383, IF(AND($C382=$C384, D384&lt;&gt;""), D384, IF(AND($C382=$C385, D385&lt;&gt;""), D385, IF(AND($C382=$C386, D386&lt;&gt;""), D386, "")))))</f>
        <v>MG-NonPublishedInformation</v>
      </c>
      <c r="E382" s="90" t="str">
        <f>IF(TMInput!D382&lt;&gt;"",TMInput!D382,IF(AND($C382=$C383, E383&lt;&gt;""),E383, IF(AND($C382=$C384, E384&lt;&gt;""), E384,"")))</f>
        <v>ND-SubcontractingUnpublish</v>
      </c>
      <c r="F382" s="90" t="str">
        <f>IF(TMInput!E382&lt;&gt;"",TMInput!E382,IF(AND($C382=$C383, F383&lt;&gt;""),F383, IF(AND($C382=$C384, F384&lt;&gt;""), F384,"")))</f>
        <v>/*/ext:UBLExtensions/ext:UBLExtension/ext:ExtensionContent/efext:EformsExtension/efac:NoticeResult/efac:LotTender/efac:SubcontractingTerm[efbc:TermCode/@listName='applicability']/efac:FieldsPrivacy[efbc:FieldIdentifierCode/text()='sub-con']</v>
      </c>
      <c r="G382" s="85" t="str">
        <f>IF(TMInput!F382&lt;&gt;"",TMInput!F382,IF(AND($C382=$C383, G383&lt;&gt;""),G383, IF(AND($C382=$C384, G384&lt;&gt;""), G384,"")))</f>
        <v>efbc:FieldIdentifierCode/text()='sub-con'</v>
      </c>
      <c r="H382" s="87" t="str">
        <f>TMInput!G382</f>
        <v>1.9</v>
      </c>
      <c r="I382" s="87" t="str">
        <f>TMInput!H382</f>
        <v/>
      </c>
      <c r="J382" s="90" t="b">
        <f>IF(TMInput!$A382="",J381,TMInput!I382)</f>
        <v>1</v>
      </c>
      <c r="K382" s="85" t="str">
        <f>IF(TMInput!J382&lt;&gt;"",TMInput!J382,IF(AND($C382=$C383, K383&lt;&gt;""),K383, IF(AND($C382=$C384, K384&lt;&gt;""), K384,"")))</f>
        <v/>
      </c>
      <c r="L382" s="85" t="str">
        <f>IF(TMInput!K382&lt;&gt;"",TMInput!K382,IF(AND($C382=$C383, L383&lt;&gt;""),L383, IF(AND($C382=$C384, L384&lt;&gt;""), L384,"")))</f>
        <v/>
      </c>
      <c r="M382" s="90" t="str">
        <f>IF(TMInput!L382&lt;&gt;"",TMInput!L382,IF(AND($C382=$C383, M383&lt;&gt;""),M383, IF(AND($C382=$C384, M384&lt;&gt;""), M384,"")))</f>
        <v/>
      </c>
      <c r="N382" s="90" t="str">
        <f>IF(TMInput!M382&lt;&gt;"",TMInput!M382,IF(AND($C382=$C383, N383&lt;&gt;""),N383, IF(AND($C382=$C384, N384&lt;&gt;""), N384,"")))</f>
        <v/>
      </c>
      <c r="O382" s="90" t="str">
        <f>IF(TMInput!N382&lt;&gt;"",TMInput!N382,IF(AND($C382=$C383, O383&lt;&gt;""),O383, IF(AND($C382=$C384, O384&lt;&gt;""), O384,"")))</f>
        <v/>
      </c>
      <c r="P382" s="85" t="str">
        <f>IF(TMInput!O382&lt;&gt;"",TMInput!O382,IF(AND($C382=$C383, P383&lt;&gt;""),P383, IF(AND($C382=$C384, P384&lt;&gt;""), P384,"")))</f>
        <v/>
      </c>
      <c r="Q382" s="90" t="str">
        <f>IF(TMInput!P382&lt;&gt;"",TMInput!P382,IF(AND($C382=$C383, Q383&lt;&gt;""),Q383, IF(AND($C382=$C384, Q384&lt;&gt;""), Q384,"")))</f>
        <v/>
      </c>
      <c r="R382" s="90" t="str">
        <f>IF(TMInput!Q382&lt;&gt;"", TMInput!Q382, IF(AND(OR($C382&amp;$H382=$C383&amp;$H383, $C382&amp;$I382=$C383&amp;$I383), R383&lt;&gt;""), R383, IF(AND(OR($C382&amp;$H382=$C384&amp;$H384, $C382&amp;$I382=$C384&amp;$I384), R384&lt;&gt;""), R384, IF(AND(OR($C382&amp;$H382=$C385&amp;$H385, $C382&amp;$I382=$C385&amp;$I385), R385&lt;&gt;""), R385, IF(AND(OR($C382&amp;$H382=$C386&amp;$H386, $C382&amp;$I382=$C386&amp;$I386), R386&lt;&gt;""), R386, "")))))</f>
        <v>BT-195(BT-773)-Tender</v>
      </c>
      <c r="S382" s="90" t="str">
        <f>IF(TMInput!R382&lt;&gt;"", TMInput!R382, IF(AND(OR($C382&amp;$H382=$C383&amp;$H383, $C382&amp;$I382=$C383&amp;$I383), S383&lt;&gt;""), S383, IF(AND(OR($C382&amp;$H382=$C384&amp;$H384, $C382&amp;$I382=$C384&amp;$I384), S384&lt;&gt;""), S384, IF(AND(OR($C382&amp;$H382=$C385&amp;$H385, $C382&amp;$I382=$C385&amp;$I385), S385&lt;&gt;""), S385, IF(AND(OR($C382&amp;$H382=$C386&amp;$H386, $C382&amp;$I382=$C386&amp;$I386), S386&lt;&gt;""), S386, "")))))</f>
        <v>The field BT-195(BT-773)-Tender, Unpublished Identifier, specifies information to generate the URI of the masked property</v>
      </c>
      <c r="T382" s="90" t="str">
        <f>IF(TMInput!S382&lt;&gt;"", TMInput!S382, IF(AND(OR($C382&amp;$H382=$C383&amp;$H383, $C382&amp;$I382=$C383&amp;$I383), T383&lt;&gt;""), T383, IF(AND(OR($C382&amp;$H382=$C384&amp;$H384, $C382&amp;$I382=$C384&amp;$I384), T384&lt;&gt;""), T384, IF(AND(OR($C382&amp;$H382=$C385&amp;$H385, $C382&amp;$I382=$C385&amp;$I385), T385&lt;&gt;""), T385, IF(AND(OR($C382&amp;$H382=$C386&amp;$H386, $C382&amp;$I382=$C386&amp;$I386), T386&lt;&gt;""), T386, "")))))</f>
        <v>efbc:FieldIdentifierCode/text() = 'sub-con'</v>
      </c>
      <c r="U382" s="92" t="str">
        <f>IF(TMInput!T382&lt;&gt;"", TMInput!T382, IF(AND($C382=$C383, U383&lt;&gt;""), U383, IF(AND($C382=$C384, U384&lt;&gt;""), U384, IF(AND($C382=$C385, U385&lt;&gt;""), U385, IF(AND($C382=$C386, U386&lt;&gt;""), U386, "")))))</f>
        <v>http://data.europa.eu/a4g/ontology#hasSubcontracting</v>
      </c>
      <c r="V382" s="90" t="str">
        <f>IF(TMInput!U382&lt;&gt;"", TMInput!U382, IF(AND($C382=$C383, V383&lt;&gt;""), V383, IF(AND($C382=$C384, V384&lt;&gt;""), V384, IF(AND($C382=$C385, V385&lt;&gt;""), V385, IF(AND($C382=$C386, V386&lt;&gt;""), V386, "")))))</f>
        <v>BT-197(BT-773)-Tender</v>
      </c>
      <c r="W382" s="90" t="str">
        <f>IF(TMInput!V382&lt;&gt;"", TMInput!V382, IF(AND($C382=$C383, W383&lt;&gt;""), W383, IF(AND($C382=$C384, W384&lt;&gt;""), W384, IF(AND($C382=$C385, W385&lt;&gt;""), W385, IF(AND($C382=$C386, W386&lt;&gt;""), W386, "")))))</f>
        <v>In BT-197(BT-773)-Tender, Unpublished Justification Code, we link to the at-voc:non-publication-justification controlled list</v>
      </c>
      <c r="X382" s="90" t="str">
        <f>IF(TMInput!W382&lt;&gt;"", TMInput!W382, IF(AND($C382=$C383, X383&lt;&gt;""), X383, IF(AND($C382=$C384, X384&lt;&gt;""), X384, IF(AND($C382=$C385, X385&lt;&gt;""), X385, IF(AND($C382=$C386, X386&lt;&gt;""), X386, "")))))</f>
        <v>BT-198(BT-773)-Tender</v>
      </c>
      <c r="Y382" s="90" t="str">
        <f>IF(TMInput!X382&lt;&gt;"", TMInput!X382, IF(AND($C382=$C383, Y383&lt;&gt;""), Y383, IF(AND($C382=$C384, Y384&lt;&gt;""), Y384, IF(AND($C382=$C385, Y385&lt;&gt;""), Y385, IF(AND($C382=$C386, Y386&lt;&gt;""), Y386, "")))))</f>
        <v>Unpublished Accessibility Date (Unpublished Access Date below SDK 1.6)</v>
      </c>
      <c r="Z382" s="90" t="str">
        <f>IF(TMInput!Y382&lt;&gt;"", TMInput!Y382, IF(AND($C382=$C383, Z383&lt;&gt;""), Z383, IF(AND($C382=$C384, Z384&lt;&gt;""), Z384, IF(AND($C382=$C385, Z385&lt;&gt;""), Z385, IF(AND($C382=$C386, Z386&lt;&gt;""), Z386, "")))))</f>
        <v>tedm:MG-langString-hasConfidentialityJustification--NonPublishedInformation-ND-SubcontractingUnpublish</v>
      </c>
      <c r="AA382" s="90" t="str">
        <f>IF(TMInput!Z382&lt;&gt;"", TMInput!Z382, IF(AND($C382=$C383, AA383&lt;&gt;""), AA383, IF(AND($C382=$C384, AA384&lt;&gt;""), AA384, IF(AND($C382=$C385, AA385&lt;&gt;""), AA385, IF(AND($C382=$C386, AA386&lt;&gt;""), AA386, "")))))</f>
        <v>/*/ext:UBLExtensions/ext:UBLExtension/ext:ExtensionContent/efext:EformsExtension/efac:NoticeResult/efac:LotTender/efac:SubcontractingTerm[efbc:TermCode/@listName='applicability']/efac:FieldsPrivacy[efbc:FieldIdentifierCode/text()='sub-con']/efbc:ReasonDescription</v>
      </c>
      <c r="AB382" s="90" t="str">
        <f>IF(TMInput!AA382&lt;&gt;"", TMInput!AA382, IF(AND($C382=$C383, AB383&lt;&gt;""), AB383, IF(AND($C382=$C384, AB384&lt;&gt;""), AB384, IF(AND($C382=$C385, AB385&lt;&gt;""), AB385, IF(AND($C382=$C386, AB386&lt;&gt;""), AB386, "")))))</f>
        <v>BT-196(BT-773)-Tender</v>
      </c>
      <c r="AC382" s="90" t="str">
        <f>IF(TMInput!AB382&lt;&gt;"", TMInput!AB382, IF(AND($C382=$C383, AC383&lt;&gt;""), AC383, IF(AND($C382=$C384, AC384&lt;&gt;""), AC384, IF(AND($C382=$C385, AC385&lt;&gt;""), AC385, IF(AND($C382=$C386, AC386&lt;&gt;""), AC386, "")))))</f>
        <v>Unpublished Justification Description of MG-NonPublishedInformation under ND-SubcontractingUnpublish</v>
      </c>
      <c r="AD382" s="90" t="str">
        <f>IF(TMInput!AC382&lt;&gt;"", TMInput!AC382, IF(AND($C382=$C383, AD383&lt;&gt;""), AD383, IF(AND($C382=$C384, AD384&lt;&gt;""), AD384, IF(AND($C382=$C385, AD385&lt;&gt;""), AD385, IF(AND($C382=$C386, AD386&lt;&gt;""), AD386, "")))))</f>
        <v>BT-196(BT-773)-Tender-Language</v>
      </c>
      <c r="AE382" s="90" t="str">
        <f>IF(TMInput!AD382&lt;&gt;"", TMInput!AD382, IF(AND($C382=$C383, AE383&lt;&gt;""), AE383, IF(AND($C382=$C384, AE384&lt;&gt;""), AE384, IF(AND($C382=$C385, AE385&lt;&gt;""), AE385, IF(AND($C382=$C386, AE386&lt;&gt;""), AE386, "")))))</f>
        <v>Language of Unpublished Justification Description of MG-NonPublishedInformation under ND-SubcontractingUnpublish</v>
      </c>
    </row>
    <row r="383">
      <c r="A383" s="85" t="b">
        <f t="shared" si="1"/>
        <v>0</v>
      </c>
      <c r="B383" s="90" t="str">
        <f>IF(AND(TMInput!A383="",$C383&lt;&gt;""),B382,TMInput!A383)</f>
        <v>ND-SubcontractingUnpublish_v1.9+.rml.ttl</v>
      </c>
      <c r="C383" s="90" t="str">
        <f>TMInput!B383</f>
        <v>tedm:MG-NonPublishedInformation-ND-SubcontractingUnpublish</v>
      </c>
      <c r="D383" s="85" t="str">
        <f>IF(TMInput!C383&lt;&gt;"", TMInput!C383, IF(AND($C383=$C384, D384&lt;&gt;""), D384, IF(AND($C383=$C385, D385&lt;&gt;""), D385, IF(AND($C383=$C386, D386&lt;&gt;""), D386, IF(AND($C383=$C387, D387&lt;&gt;""), D387, "")))))</f>
        <v>MG-NonPublishedInformation</v>
      </c>
      <c r="E383" s="90" t="str">
        <f>IF(TMInput!D383&lt;&gt;"",TMInput!D383,IF(AND($C383=$C384, E384&lt;&gt;""),E384, IF(AND($C383=$C385, E385&lt;&gt;""), E385,"")))</f>
        <v/>
      </c>
      <c r="F383" s="90" t="str">
        <f>IF(TMInput!E383&lt;&gt;"",TMInput!E383,IF(AND($C383=$C384, F384&lt;&gt;""),F384, IF(AND($C383=$C385, F385&lt;&gt;""), F385,"")))</f>
        <v/>
      </c>
      <c r="G383" s="85" t="str">
        <f>IF(TMInput!F383&lt;&gt;"",TMInput!F383,IF(AND($C383=$C384, G384&lt;&gt;""),G384, IF(AND($C383=$C385, G385&lt;&gt;""), G385,"")))</f>
        <v/>
      </c>
      <c r="H383" s="87" t="str">
        <f>TMInput!G383</f>
        <v>1.9</v>
      </c>
      <c r="I383" s="87" t="str">
        <f>TMInput!H383</f>
        <v/>
      </c>
      <c r="J383" s="90" t="b">
        <f>IF(TMInput!$A383="",J382,TMInput!I383)</f>
        <v>1</v>
      </c>
      <c r="K383" s="85" t="str">
        <f>IF(TMInput!J383&lt;&gt;"",TMInput!J383,IF(AND($C383=$C384, K384&lt;&gt;""),K384, IF(AND($C383=$C385, K385&lt;&gt;""), K385,"")))</f>
        <v/>
      </c>
      <c r="L383" s="85" t="str">
        <f>IF(TMInput!K383&lt;&gt;"",TMInput!K383,IF(AND($C383=$C384, L384&lt;&gt;""),L384, IF(AND($C383=$C385, L385&lt;&gt;""), L385,"")))</f>
        <v/>
      </c>
      <c r="M383" s="90" t="str">
        <f>IF(TMInput!L383&lt;&gt;"",TMInput!L383,IF(AND($C383=$C384, M384&lt;&gt;""),M384, IF(AND($C383=$C385, M385&lt;&gt;""), M385,"")))</f>
        <v/>
      </c>
      <c r="N383" s="90" t="str">
        <f>IF(TMInput!M383&lt;&gt;"",TMInput!M383,IF(AND($C383=$C384, N384&lt;&gt;""),N384, IF(AND($C383=$C385, N385&lt;&gt;""), N385,"")))</f>
        <v/>
      </c>
      <c r="O383" s="90" t="str">
        <f>IF(TMInput!N383&lt;&gt;"",TMInput!N383,IF(AND($C383=$C384, O384&lt;&gt;""),O384, IF(AND($C383=$C385, O385&lt;&gt;""), O385,"")))</f>
        <v/>
      </c>
      <c r="P383" s="85" t="str">
        <f>IF(TMInput!O383&lt;&gt;"",TMInput!O383,IF(AND($C383=$C384, P384&lt;&gt;""),P384, IF(AND($C383=$C385, P385&lt;&gt;""), P385,"")))</f>
        <v/>
      </c>
      <c r="Q383" s="90" t="str">
        <f>IF(TMInput!P383&lt;&gt;"",TMInput!P383,IF(AND($C383=$C384, Q384&lt;&gt;""),Q384, IF(AND($C383=$C385, Q385&lt;&gt;""), Q385,"")))</f>
        <v/>
      </c>
      <c r="R383" s="90" t="str">
        <f>IF(TMInput!Q383&lt;&gt;"", TMInput!Q383, IF(AND(OR($C383&amp;$H383=$C384&amp;$H384, $C383&amp;$I383=$C384&amp;$I384), R384&lt;&gt;""), R384, IF(AND(OR($C383&amp;$H383=$C385&amp;$H385, $C383&amp;$I383=$C385&amp;$I385), R385&lt;&gt;""), R385, IF(AND(OR($C383&amp;$H383=$C386&amp;$H386, $C383&amp;$I383=$C386&amp;$I386), R386&lt;&gt;""), R386, IF(AND(OR($C383&amp;$H383=$C387&amp;$H387, $C383&amp;$I383=$C387&amp;$I387), R387&lt;&gt;""), R387, "")))))</f>
        <v>BT-195(BT-773)-Tender</v>
      </c>
      <c r="S383" s="90" t="str">
        <f>IF(TMInput!R383&lt;&gt;"", TMInput!R383, IF(AND(OR($C383&amp;$H383=$C384&amp;$H384, $C383&amp;$I383=$C384&amp;$I384), S384&lt;&gt;""), S384, IF(AND(OR($C383&amp;$H383=$C385&amp;$H385, $C383&amp;$I383=$C385&amp;$I385), S385&lt;&gt;""), S385, IF(AND(OR($C383&amp;$H383=$C386&amp;$H386, $C383&amp;$I383=$C386&amp;$I386), S386&lt;&gt;""), S386, IF(AND(OR($C383&amp;$H383=$C387&amp;$H387, $C383&amp;$I383=$C387&amp;$I387), S387&lt;&gt;""), S387, "")))))</f>
        <v>The field BT-195(BT-773)-Tender, Unpublished Identifier, specifies information to generate the URI of the masked property</v>
      </c>
      <c r="T383" s="90" t="str">
        <f>IF(TMInput!S383&lt;&gt;"", TMInput!S383, IF(AND(OR($C383&amp;$H383=$C384&amp;$H384, $C383&amp;$I383=$C384&amp;$I384), T384&lt;&gt;""), T384, IF(AND(OR($C383&amp;$H383=$C385&amp;$H385, $C383&amp;$I383=$C385&amp;$I385), T385&lt;&gt;""), T385, IF(AND(OR($C383&amp;$H383=$C386&amp;$H386, $C383&amp;$I383=$C386&amp;$I386), T386&lt;&gt;""), T386, IF(AND(OR($C383&amp;$H383=$C387&amp;$H387, $C383&amp;$I383=$C387&amp;$I387), T387&lt;&gt;""), T387, "")))))</f>
        <v>efbc:FieldIdentifierCode/text() = 'sub-con'</v>
      </c>
      <c r="U383" s="92" t="str">
        <f>IF(TMInput!T383&lt;&gt;"", TMInput!T383, IF(AND($C383=$C384, U384&lt;&gt;""), U384, IF(AND($C383=$C385, U385&lt;&gt;""), U385, IF(AND($C383=$C386, U386&lt;&gt;""), U386, IF(AND($C383=$C387, U387&lt;&gt;""), U387, "")))))</f>
        <v>http://data.europa.eu/a4g/ontology#hasSubcontracting</v>
      </c>
      <c r="V383" s="90" t="str">
        <f>IF(TMInput!U383&lt;&gt;"", TMInput!U383, IF(AND($C383=$C384, V384&lt;&gt;""), V384, IF(AND($C383=$C385, V385&lt;&gt;""), V385, IF(AND($C383=$C386, V386&lt;&gt;""), V386, IF(AND($C383=$C387, V387&lt;&gt;""), V387, "")))))</f>
        <v>BT-197(BT-773)-Tender</v>
      </c>
      <c r="W383" s="90" t="str">
        <f>IF(TMInput!V383&lt;&gt;"", TMInput!V383, IF(AND($C383=$C384, W384&lt;&gt;""), W384, IF(AND($C383=$C385, W385&lt;&gt;""), W385, IF(AND($C383=$C386, W386&lt;&gt;""), W386, IF(AND($C383=$C387, W387&lt;&gt;""), W387, "")))))</f>
        <v>In BT-197(BT-773)-Tender, Unpublished Justification Code, we link to the at-voc:non-publication-justification controlled list</v>
      </c>
      <c r="X383" s="90" t="str">
        <f>IF(TMInput!W383&lt;&gt;"", TMInput!W383, IF(AND($C383=$C384, X384&lt;&gt;""), X384, IF(AND($C383=$C385, X385&lt;&gt;""), X385, IF(AND($C383=$C386, X386&lt;&gt;""), X386, IF(AND($C383=$C387, X387&lt;&gt;""), X387, "")))))</f>
        <v>BT-198(BT-773)-Tender</v>
      </c>
      <c r="Y383" s="90" t="str">
        <f>IF(TMInput!X383&lt;&gt;"", TMInput!X383, IF(AND($C383=$C384, Y384&lt;&gt;""), Y384, IF(AND($C383=$C385, Y385&lt;&gt;""), Y385, IF(AND($C383=$C386, Y386&lt;&gt;""), Y386, IF(AND($C383=$C387, Y387&lt;&gt;""), Y387, "")))))</f>
        <v>Unpublished Accessibility Date (Unpublished Access Date below SDK 1.6)</v>
      </c>
      <c r="Z383" s="90" t="str">
        <f>IF(TMInput!Y383&lt;&gt;"", TMInput!Y383, IF(AND($C383=$C384, Z384&lt;&gt;""), Z384, IF(AND($C383=$C385, Z385&lt;&gt;""), Z385, IF(AND($C383=$C386, Z386&lt;&gt;""), Z386, IF(AND($C383=$C387, Z387&lt;&gt;""), Z387, "")))))</f>
        <v>tedm:MG-langString-hasConfidentialityJustification--NonPublishedInformation-ND-SubcontractingUnpublish</v>
      </c>
      <c r="AA383" s="90" t="str">
        <f>IF(TMInput!Z383&lt;&gt;"", TMInput!Z383, IF(AND($C383=$C384, AA384&lt;&gt;""), AA384, IF(AND($C383=$C385, AA385&lt;&gt;""), AA385, IF(AND($C383=$C386, AA386&lt;&gt;""), AA386, IF(AND($C383=$C387, AA387&lt;&gt;""), AA387, "")))))</f>
        <v/>
      </c>
      <c r="AB383" s="90" t="str">
        <f>IF(TMInput!AA383&lt;&gt;"", TMInput!AA383, IF(AND($C383=$C384, AB384&lt;&gt;""), AB384, IF(AND($C383=$C385, AB385&lt;&gt;""), AB385, IF(AND($C383=$C386, AB386&lt;&gt;""), AB386, IF(AND($C383=$C387, AB387&lt;&gt;""), AB387, "")))))</f>
        <v>BT-196(BT-773)-Tender</v>
      </c>
      <c r="AC383" s="90" t="str">
        <f>IF(TMInput!AB383&lt;&gt;"", TMInput!AB383, IF(AND($C383=$C384, AC384&lt;&gt;""), AC384, IF(AND($C383=$C385, AC385&lt;&gt;""), AC385, IF(AND($C383=$C386, AC386&lt;&gt;""), AC386, IF(AND($C383=$C387, AC387&lt;&gt;""), AC387, "")))))</f>
        <v>Unpublished Justification Description of MG-NonPublishedInformation under ND-SubcontractingUnpublish</v>
      </c>
      <c r="AD383" s="90" t="str">
        <f>IF(TMInput!AC383&lt;&gt;"", TMInput!AC383, IF(AND($C383=$C384, AD384&lt;&gt;""), AD384, IF(AND($C383=$C385, AD385&lt;&gt;""), AD385, IF(AND($C383=$C386, AD386&lt;&gt;""), AD386, IF(AND($C383=$C387, AD387&lt;&gt;""), AD387, "")))))</f>
        <v>BT-196(BT-773)-Tender-Language</v>
      </c>
      <c r="AE383" s="90" t="str">
        <f>IF(TMInput!AD383&lt;&gt;"", TMInput!AD383, IF(AND($C383=$C384, AE384&lt;&gt;""), AE384, IF(AND($C383=$C385, AE385&lt;&gt;""), AE385, IF(AND($C383=$C386, AE386&lt;&gt;""), AE386, IF(AND($C383=$C387, AE387&lt;&gt;""), AE387, "")))))</f>
        <v>Language of Unpublished Justification Description of MG-NonPublishedInformation under ND-SubcontractingUnpublish</v>
      </c>
    </row>
    <row r="384">
      <c r="A384" s="85" t="b">
        <f t="shared" si="1"/>
        <v>0</v>
      </c>
      <c r="B384" s="90" t="str">
        <f>IF(AND(TMInput!A384="",$C384&lt;&gt;""),B383,TMInput!A384)</f>
        <v>ND-SubcontractingUnpublish_v1.9+.rml.ttl</v>
      </c>
      <c r="C384" s="90" t="str">
        <f>TMInput!B384</f>
        <v>tedm:MG-NonPublishedInformation-ND-SubcontractingUnpublish</v>
      </c>
      <c r="D384" s="85" t="str">
        <f>IF(TMInput!C384&lt;&gt;"", TMInput!C384, IF(AND($C384=$C385, D385&lt;&gt;""), D385, IF(AND($C384=$C386, D386&lt;&gt;""), D386, IF(AND($C384=$C387, D387&lt;&gt;""), D387, IF(AND($C384=$C388, D388&lt;&gt;""), D388, "")))))</f>
        <v>MG-NonPublishedInformation</v>
      </c>
      <c r="E384" s="90" t="str">
        <f>IF(TMInput!D384&lt;&gt;"",TMInput!D384,IF(AND($C384=$C385, E385&lt;&gt;""),E385, IF(AND($C384=$C386, E386&lt;&gt;""), E386,"")))</f>
        <v/>
      </c>
      <c r="F384" s="90" t="str">
        <f>IF(TMInput!E384&lt;&gt;"",TMInput!E384,IF(AND($C384=$C385, F385&lt;&gt;""),F385, IF(AND($C384=$C386, F386&lt;&gt;""), F386,"")))</f>
        <v/>
      </c>
      <c r="G384" s="85" t="str">
        <f>IF(TMInput!F384&lt;&gt;"",TMInput!F384,IF(AND($C384=$C385, G385&lt;&gt;""),G385, IF(AND($C384=$C386, G386&lt;&gt;""), G386,"")))</f>
        <v/>
      </c>
      <c r="H384" s="87" t="str">
        <f>TMInput!G384</f>
        <v/>
      </c>
      <c r="I384" s="87" t="str">
        <f>TMInput!H384</f>
        <v>1.8</v>
      </c>
      <c r="J384" s="90" t="b">
        <f>IF(TMInput!$A384="",J383,TMInput!I384)</f>
        <v>1</v>
      </c>
      <c r="K384" s="85" t="str">
        <f>IF(TMInput!J384&lt;&gt;"",TMInput!J384,IF(AND($C384=$C385, K385&lt;&gt;""),K385, IF(AND($C384=$C386, K386&lt;&gt;""), K386,"")))</f>
        <v/>
      </c>
      <c r="L384" s="85" t="str">
        <f>IF(TMInput!K384&lt;&gt;"",TMInput!K384,IF(AND($C384=$C385, L385&lt;&gt;""),L385, IF(AND($C384=$C386, L386&lt;&gt;""), L386,"")))</f>
        <v/>
      </c>
      <c r="M384" s="90" t="str">
        <f>IF(TMInput!L384&lt;&gt;"",TMInput!L384,IF(AND($C384=$C385, M385&lt;&gt;""),M385, IF(AND($C384=$C386, M386&lt;&gt;""), M386,"")))</f>
        <v/>
      </c>
      <c r="N384" s="90" t="str">
        <f>IF(TMInput!M384&lt;&gt;"",TMInput!M384,IF(AND($C384=$C385, N385&lt;&gt;""),N385, IF(AND($C384=$C386, N386&lt;&gt;""), N386,"")))</f>
        <v/>
      </c>
      <c r="O384" s="90" t="str">
        <f>IF(TMInput!N384&lt;&gt;"",TMInput!N384,IF(AND($C384=$C385, O385&lt;&gt;""),O385, IF(AND($C384=$C386, O386&lt;&gt;""), O386,"")))</f>
        <v/>
      </c>
      <c r="P384" s="85" t="str">
        <f>IF(TMInput!O384&lt;&gt;"",TMInput!O384,IF(AND($C384=$C385, P385&lt;&gt;""),P385, IF(AND($C384=$C386, P386&lt;&gt;""), P386,"")))</f>
        <v/>
      </c>
      <c r="Q384" s="90" t="str">
        <f>IF(TMInput!P384&lt;&gt;"",TMInput!P384,IF(AND($C384=$C385, Q385&lt;&gt;""),Q385, IF(AND($C384=$C386, Q386&lt;&gt;""), Q386,"")))</f>
        <v/>
      </c>
      <c r="R384" s="90" t="str">
        <f>IF(TMInput!Q384&lt;&gt;"", TMInput!Q384, IF(AND(OR($C384&amp;$H384=$C385&amp;$H385, $C384&amp;$I384=$C385&amp;$I385), R385&lt;&gt;""), R385, IF(AND(OR($C384&amp;$H384=$C386&amp;$H386, $C384&amp;$I384=$C386&amp;$I386), R386&lt;&gt;""), R386, IF(AND(OR($C384&amp;$H384=$C387&amp;$H387, $C384&amp;$I384=$C387&amp;$I387), R387&lt;&gt;""), R387, IF(AND(OR($C384&amp;$H384=$C388&amp;$H388, $C384&amp;$I384=$C388&amp;$I388), R388&lt;&gt;""), R388, "")))))</f>
        <v>BT-195(BT-773)-Tender</v>
      </c>
      <c r="S384" s="90" t="str">
        <f>IF(TMInput!R384&lt;&gt;"", TMInput!R384, IF(AND(OR($C384&amp;$H384=$C385&amp;$H385, $C384&amp;$I384=$C385&amp;$I385), S385&lt;&gt;""), S385, IF(AND(OR($C384&amp;$H384=$C386&amp;$H386, $C384&amp;$I384=$C386&amp;$I386), S386&lt;&gt;""), S386, IF(AND(OR($C384&amp;$H384=$C387&amp;$H387, $C384&amp;$I384=$C387&amp;$I387), S387&lt;&gt;""), S387, IF(AND(OR($C384&amp;$H384=$C388&amp;$H388, $C384&amp;$I384=$C388&amp;$I388), S388&lt;&gt;""), S388, "")))))</f>
        <v>The field BT-195(BT-773)-Tender, Unpublished Identifier, specifies information to generate the URI of the masked property</v>
      </c>
      <c r="T384" s="90" t="str">
        <f>IF(TMInput!S384&lt;&gt;"", TMInput!S384, IF(AND(OR($C384&amp;$H384=$C385&amp;$H385, $C384&amp;$I384=$C385&amp;$I385), T385&lt;&gt;""), T385, IF(AND(OR($C384&amp;$H384=$C386&amp;$H386, $C384&amp;$I384=$C386&amp;$I386), T386&lt;&gt;""), T386, IF(AND(OR($C384&amp;$H384=$C387&amp;$H387, $C384&amp;$I384=$C387&amp;$I387), T387&lt;&gt;""), T387, IF(AND(OR($C384&amp;$H384=$C388&amp;$H388, $C384&amp;$I384=$C388&amp;$I388), T388&lt;&gt;""), T388, "")))))</f>
        <v>efbc:FieldIdentifierCode/text() = 'sub-con'</v>
      </c>
      <c r="U384" s="92" t="str">
        <f>IF(TMInput!T384&lt;&gt;"", TMInput!T384, IF(AND($C384=$C385, U385&lt;&gt;""), U385, IF(AND($C384=$C386, U386&lt;&gt;""), U386, IF(AND($C384=$C387, U387&lt;&gt;""), U387, IF(AND($C384=$C388, U388&lt;&gt;""), U388, "")))))</f>
        <v>http://data.europa.eu/a4g/ontology#hasSubcontracting</v>
      </c>
      <c r="V384" s="90" t="str">
        <f>IF(TMInput!U384&lt;&gt;"", TMInput!U384, IF(AND($C384=$C385, V385&lt;&gt;""), V385, IF(AND($C384=$C386, V386&lt;&gt;""), V386, IF(AND($C384=$C387, V387&lt;&gt;""), V387, IF(AND($C384=$C388, V388&lt;&gt;""), V388, "")))))</f>
        <v>BT-197(BT-773)-Tender</v>
      </c>
      <c r="W384" s="90" t="str">
        <f>IF(TMInput!V384&lt;&gt;"", TMInput!V384, IF(AND($C384=$C385, W385&lt;&gt;""), W385, IF(AND($C384=$C386, W386&lt;&gt;""), W386, IF(AND($C384=$C387, W387&lt;&gt;""), W387, IF(AND($C384=$C388, W388&lt;&gt;""), W388, "")))))</f>
        <v>In BT-197(BT-773)-Tender, Unpublished Justification Code, we link to the at-voc:non-publication-justification controlled list</v>
      </c>
      <c r="X384" s="90" t="str">
        <f>IF(TMInput!W384&lt;&gt;"", TMInput!W384, IF(AND($C384=$C385, X385&lt;&gt;""), X385, IF(AND($C384=$C386, X386&lt;&gt;""), X386, IF(AND($C384=$C387, X387&lt;&gt;""), X387, IF(AND($C384=$C388, X388&lt;&gt;""), X388, "")))))</f>
        <v>BT-198(BT-773)-Tender</v>
      </c>
      <c r="Y384" s="90" t="str">
        <f>IF(TMInput!X384&lt;&gt;"", TMInput!X384, IF(AND($C384=$C385, Y385&lt;&gt;""), Y385, IF(AND($C384=$C386, Y386&lt;&gt;""), Y386, IF(AND($C384=$C387, Y387&lt;&gt;""), Y387, IF(AND($C384=$C388, Y388&lt;&gt;""), Y388, "")))))</f>
        <v>Unpublished Accessibility Date (Unpublished Access Date below SDK 1.6)</v>
      </c>
      <c r="Z384" s="90" t="str">
        <f>IF(TMInput!Y384&lt;&gt;"", TMInput!Y384, IF(AND($C384=$C385, Z385&lt;&gt;""), Z385, IF(AND($C384=$C386, Z386&lt;&gt;""), Z386, IF(AND($C384=$C387, Z387&lt;&gt;""), Z387, IF(AND($C384=$C388, Z388&lt;&gt;""), Z388, "")))))</f>
        <v>tedm:MG-langString-hasConfidentialityJustification--NonPublishedInformation-ND-SubcontractingUnpublish</v>
      </c>
      <c r="AA384" s="90" t="str">
        <f>IF(TMInput!Z384&lt;&gt;"", TMInput!Z384, IF(AND($C384=$C385, AA385&lt;&gt;""), AA385, IF(AND($C384=$C386, AA386&lt;&gt;""), AA386, IF(AND($C384=$C387, AA387&lt;&gt;""), AA387, IF(AND($C384=$C388, AA388&lt;&gt;""), AA388, "")))))</f>
        <v/>
      </c>
      <c r="AB384" s="90" t="str">
        <f>IF(TMInput!AA384&lt;&gt;"", TMInput!AA384, IF(AND($C384=$C385, AB385&lt;&gt;""), AB385, IF(AND($C384=$C386, AB386&lt;&gt;""), AB386, IF(AND($C384=$C387, AB387&lt;&gt;""), AB387, IF(AND($C384=$C388, AB388&lt;&gt;""), AB388, "")))))</f>
        <v>BT-196(BT-773)-Tender</v>
      </c>
      <c r="AC384" s="90" t="str">
        <f>IF(TMInput!AB384&lt;&gt;"", TMInput!AB384, IF(AND($C384=$C385, AC385&lt;&gt;""), AC385, IF(AND($C384=$C386, AC386&lt;&gt;""), AC386, IF(AND($C384=$C387, AC387&lt;&gt;""), AC387, IF(AND($C384=$C388, AC388&lt;&gt;""), AC388, "")))))</f>
        <v>Unpublished Justification Description of MG-NonPublishedInformation under ND-SubcontractingUnpublish</v>
      </c>
      <c r="AD384" s="90" t="str">
        <f>IF(TMInput!AC384&lt;&gt;"", TMInput!AC384, IF(AND($C384=$C385, AD385&lt;&gt;""), AD385, IF(AND($C384=$C386, AD386&lt;&gt;""), AD386, IF(AND($C384=$C387, AD387&lt;&gt;""), AD387, IF(AND($C384=$C388, AD388&lt;&gt;""), AD388, "")))))</f>
        <v>BT-196(BT-773)-Tender-Language</v>
      </c>
      <c r="AE384" s="90" t="str">
        <f>IF(TMInput!AD384&lt;&gt;"", TMInput!AD384, IF(AND($C384=$C385, AE385&lt;&gt;""), AE385, IF(AND($C384=$C386, AE386&lt;&gt;""), AE386, IF(AND($C384=$C387, AE387&lt;&gt;""), AE387, IF(AND($C384=$C388, AE388&lt;&gt;""), AE388, "")))))</f>
        <v>Language of Unpublished Justification Description of MG-NonPublishedInformation under ND-SubcontractingUnpublish</v>
      </c>
    </row>
    <row r="385">
      <c r="A385" s="85" t="b">
        <f t="shared" si="1"/>
        <v>0</v>
      </c>
      <c r="B385" s="90" t="str">
        <f>IF(AND(TMInput!A385="",$C385&lt;&gt;""),B384,TMInput!A385)</f>
        <v>ND-SubcontractingUnpublish_v1.9+.rml.ttl</v>
      </c>
      <c r="C385" s="90" t="str">
        <f>TMInput!B385</f>
        <v>tedm:MG-NonPublishedInformation-ND-SubcontractingUnpublish</v>
      </c>
      <c r="D385" s="85" t="str">
        <f>IF(TMInput!C385&lt;&gt;"", TMInput!C385, IF(AND($C385=$C386, D386&lt;&gt;""), D386, IF(AND($C385=$C387, D387&lt;&gt;""), D387, IF(AND($C385=$C388, D388&lt;&gt;""), D388, IF(AND($C385=$C389, D389&lt;&gt;""), D389, "")))))</f>
        <v/>
      </c>
      <c r="E385" s="90" t="str">
        <f>IF(TMInput!D385&lt;&gt;"",TMInput!D385,IF(AND($C385=$C386, E386&lt;&gt;""),E386, IF(AND($C385=$C387, E387&lt;&gt;""), E387,"")))</f>
        <v/>
      </c>
      <c r="F385" s="90" t="str">
        <f>IF(TMInput!E385&lt;&gt;"",TMInput!E385,IF(AND($C385=$C386, F386&lt;&gt;""),F386, IF(AND($C385=$C387, F387&lt;&gt;""), F387,"")))</f>
        <v/>
      </c>
      <c r="G385" s="85" t="str">
        <f>IF(TMInput!F385&lt;&gt;"",TMInput!F385,IF(AND($C385=$C386, G386&lt;&gt;""),G386, IF(AND($C385=$C387, G387&lt;&gt;""), G387,"")))</f>
        <v/>
      </c>
      <c r="H385" s="87" t="str">
        <f>TMInput!G385</f>
        <v>1.9</v>
      </c>
      <c r="I385" s="87" t="str">
        <f>TMInput!H385</f>
        <v/>
      </c>
      <c r="J385" s="90" t="b">
        <f>IF(TMInput!$A385="",J384,TMInput!I385)</f>
        <v>1</v>
      </c>
      <c r="K385" s="85" t="str">
        <f>IF(TMInput!J385&lt;&gt;"",TMInput!J385,IF(AND($C385=$C386, K386&lt;&gt;""),K386, IF(AND($C385=$C387, K387&lt;&gt;""), K387,"")))</f>
        <v/>
      </c>
      <c r="L385" s="85" t="str">
        <f>IF(TMInput!K385&lt;&gt;"",TMInput!K385,IF(AND($C385=$C386, L386&lt;&gt;""),L386, IF(AND($C385=$C387, L387&lt;&gt;""), L387,"")))</f>
        <v/>
      </c>
      <c r="M385" s="90" t="str">
        <f>IF(TMInput!L385&lt;&gt;"",TMInput!L385,IF(AND($C385=$C386, M386&lt;&gt;""),M386, IF(AND($C385=$C387, M387&lt;&gt;""), M387,"")))</f>
        <v/>
      </c>
      <c r="N385" s="90" t="str">
        <f>IF(TMInput!M385&lt;&gt;"",TMInput!M385,IF(AND($C385=$C386, N386&lt;&gt;""),N386, IF(AND($C385=$C387, N387&lt;&gt;""), N387,"")))</f>
        <v/>
      </c>
      <c r="O385" s="90" t="str">
        <f>IF(TMInput!N385&lt;&gt;"",TMInput!N385,IF(AND($C385=$C386, O386&lt;&gt;""),O386, IF(AND($C385=$C387, O387&lt;&gt;""), O387,"")))</f>
        <v/>
      </c>
      <c r="P385" s="85" t="str">
        <f>IF(TMInput!O385&lt;&gt;"",TMInput!O385,IF(AND($C385=$C386, P386&lt;&gt;""),P386, IF(AND($C385=$C387, P387&lt;&gt;""), P387,"")))</f>
        <v/>
      </c>
      <c r="Q385" s="90" t="str">
        <f>IF(TMInput!P385&lt;&gt;"",TMInput!P385,IF(AND($C385=$C386, Q386&lt;&gt;""),Q386, IF(AND($C385=$C387, Q387&lt;&gt;""), Q387,"")))</f>
        <v/>
      </c>
      <c r="R385" s="90" t="str">
        <f>IF(TMInput!Q385&lt;&gt;"", TMInput!Q385, IF(AND(OR($C385&amp;$H385=$C386&amp;$H386, $C385&amp;$I385=$C386&amp;$I386), R386&lt;&gt;""), R386, IF(AND(OR($C385&amp;$H385=$C387&amp;$H387, $C385&amp;$I385=$C387&amp;$I387), R387&lt;&gt;""), R387, IF(AND(OR($C385&amp;$H385=$C388&amp;$H388, $C385&amp;$I385=$C388&amp;$I388), R388&lt;&gt;""), R388, IF(AND(OR($C385&amp;$H385=$C389&amp;$H389, $C385&amp;$I385=$C389&amp;$I389), R389&lt;&gt;""), R389, "")))))</f>
        <v>BT-195(BT-773)-Tender</v>
      </c>
      <c r="S385" s="90" t="str">
        <f>IF(TMInput!R385&lt;&gt;"", TMInput!R385, IF(AND(OR($C385&amp;$H385=$C386&amp;$H386, $C385&amp;$I385=$C386&amp;$I386), S386&lt;&gt;""), S386, IF(AND(OR($C385&amp;$H385=$C387&amp;$H387, $C385&amp;$I385=$C387&amp;$I387), S387&lt;&gt;""), S387, IF(AND(OR($C385&amp;$H385=$C388&amp;$H388, $C385&amp;$I385=$C388&amp;$I388), S388&lt;&gt;""), S388, IF(AND(OR($C385&amp;$H385=$C389&amp;$H389, $C385&amp;$I385=$C389&amp;$I389), S389&lt;&gt;""), S389, "")))))</f>
        <v>The field BT-195(BT-773)-Tender, Unpublished Identifier, specifies information to generate the URI of the masked property</v>
      </c>
      <c r="T385" s="90" t="str">
        <f>IF(TMInput!S385&lt;&gt;"", TMInput!S385, IF(AND(OR($C385&amp;$H385=$C386&amp;$H386, $C385&amp;$I385=$C386&amp;$I386), T386&lt;&gt;""), T386, IF(AND(OR($C385&amp;$H385=$C387&amp;$H387, $C385&amp;$I385=$C387&amp;$I387), T387&lt;&gt;""), T387, IF(AND(OR($C385&amp;$H385=$C388&amp;$H388, $C385&amp;$I385=$C388&amp;$I388), T388&lt;&gt;""), T388, IF(AND(OR($C385&amp;$H385=$C389&amp;$H389, $C385&amp;$I385=$C389&amp;$I389), T389&lt;&gt;""), T389, "")))))</f>
        <v>efbc:FieldIdentifierCode/text() = 'sub-con'</v>
      </c>
      <c r="U385" s="90" t="str">
        <f>IF(TMInput!T385&lt;&gt;"", TMInput!T385, IF(AND($C385=$C386, U386&lt;&gt;""), U386, IF(AND($C385=$C387, U387&lt;&gt;""), U387, IF(AND($C385=$C388, U388&lt;&gt;""), U388, IF(AND($C385=$C389, U389&lt;&gt;""), U389, "")))))</f>
        <v/>
      </c>
      <c r="V385" s="90" t="str">
        <f>IF(TMInput!U385&lt;&gt;"", TMInput!U385, IF(AND($C385=$C386, V386&lt;&gt;""), V386, IF(AND($C385=$C387, V387&lt;&gt;""), V387, IF(AND($C385=$C388, V388&lt;&gt;""), V388, IF(AND($C385=$C389, V389&lt;&gt;""), V389, "")))))</f>
        <v>BT-197(BT-773)-Tender</v>
      </c>
      <c r="W385" s="90" t="str">
        <f>IF(TMInput!V385&lt;&gt;"", TMInput!V385, IF(AND($C385=$C386, W386&lt;&gt;""), W386, IF(AND($C385=$C387, W387&lt;&gt;""), W387, IF(AND($C385=$C388, W388&lt;&gt;""), W388, IF(AND($C385=$C389, W389&lt;&gt;""), W389, "")))))</f>
        <v>In BT-197(BT-773)-Tender, Unpublished Justification Code, we link to the at-voc:non-publication-justification controlled list</v>
      </c>
      <c r="X385" s="90" t="str">
        <f>IF(TMInput!W385&lt;&gt;"", TMInput!W385, IF(AND($C385=$C386, X386&lt;&gt;""), X386, IF(AND($C385=$C387, X387&lt;&gt;""), X387, IF(AND($C385=$C388, X388&lt;&gt;""), X388, IF(AND($C385=$C389, X389&lt;&gt;""), X389, "")))))</f>
        <v>BT-198(BT-773)-Tender</v>
      </c>
      <c r="Y385" s="90" t="str">
        <f>IF(TMInput!X385&lt;&gt;"", TMInput!X385, IF(AND($C385=$C386, Y386&lt;&gt;""), Y386, IF(AND($C385=$C387, Y387&lt;&gt;""), Y387, IF(AND($C385=$C388, Y388&lt;&gt;""), Y388, IF(AND($C385=$C389, Y389&lt;&gt;""), Y389, "")))))</f>
        <v>Unpublished Accessibility Date (Unpublished Access Date below SDK 1.6)</v>
      </c>
      <c r="Z385" s="90" t="str">
        <f>IF(TMInput!Y385&lt;&gt;"", TMInput!Y385, IF(AND($C385=$C386, Z386&lt;&gt;""), Z386, IF(AND($C385=$C387, Z387&lt;&gt;""), Z387, IF(AND($C385=$C388, Z388&lt;&gt;""), Z388, IF(AND($C385=$C389, Z389&lt;&gt;""), Z389, "")))))</f>
        <v>tedm:MG-langString-hasConfidentialityJustification--NonPublishedInformation-ND-SubcontractingUnpublish</v>
      </c>
      <c r="AA385" s="90" t="str">
        <f>IF(TMInput!Z385&lt;&gt;"", TMInput!Z385, IF(AND($C385=$C386, AA386&lt;&gt;""), AA386, IF(AND($C385=$C387, AA387&lt;&gt;""), AA387, IF(AND($C385=$C388, AA388&lt;&gt;""), AA388, IF(AND($C385=$C389, AA389&lt;&gt;""), AA389, "")))))</f>
        <v/>
      </c>
      <c r="AB385" s="90" t="str">
        <f>IF(TMInput!AA385&lt;&gt;"", TMInput!AA385, IF(AND($C385=$C386, AB386&lt;&gt;""), AB386, IF(AND($C385=$C387, AB387&lt;&gt;""), AB387, IF(AND($C385=$C388, AB388&lt;&gt;""), AB388, IF(AND($C385=$C389, AB389&lt;&gt;""), AB389, "")))))</f>
        <v>BT-196(BT-773)-Tender</v>
      </c>
      <c r="AC385" s="90" t="str">
        <f>IF(TMInput!AB385&lt;&gt;"", TMInput!AB385, IF(AND($C385=$C386, AC386&lt;&gt;""), AC386, IF(AND($C385=$C387, AC387&lt;&gt;""), AC387, IF(AND($C385=$C388, AC388&lt;&gt;""), AC388, IF(AND($C385=$C389, AC389&lt;&gt;""), AC389, "")))))</f>
        <v>Unpublished Justification Description of MG-NonPublishedInformation under ND-SubcontractingUnpublish</v>
      </c>
      <c r="AD385" s="90" t="str">
        <f>IF(TMInput!AC385&lt;&gt;"", TMInput!AC385, IF(AND($C385=$C386, AD386&lt;&gt;""), AD386, IF(AND($C385=$C387, AD387&lt;&gt;""), AD387, IF(AND($C385=$C388, AD388&lt;&gt;""), AD388, IF(AND($C385=$C389, AD389&lt;&gt;""), AD389, "")))))</f>
        <v>BT-196(BT-773)-Tender-Language</v>
      </c>
      <c r="AE385" s="90" t="str">
        <f>IF(TMInput!AD385&lt;&gt;"", TMInput!AD385, IF(AND($C385=$C386, AE386&lt;&gt;""), AE386, IF(AND($C385=$C387, AE387&lt;&gt;""), AE387, IF(AND($C385=$C388, AE388&lt;&gt;""), AE388, IF(AND($C385=$C389, AE389&lt;&gt;""), AE389, "")))))</f>
        <v>Language of Unpublished Justification Description of MG-NonPublishedInformation under ND-SubcontractingUnpublish</v>
      </c>
    </row>
    <row r="386">
      <c r="A386" s="85" t="b">
        <f t="shared" si="1"/>
        <v>0</v>
      </c>
      <c r="B386" s="90" t="str">
        <f>IF(AND(TMInput!A386="",$C386&lt;&gt;""),B385,TMInput!A386)</f>
        <v>ND-SubcontractingUnpublish_v1.9+.rml.ttl</v>
      </c>
      <c r="C386" s="90" t="str">
        <f>TMInput!B386</f>
        <v>tedm:MG-NonPublishedInformation-ND-SubcontractingUnpublish</v>
      </c>
      <c r="D386" s="85" t="str">
        <f>IF(TMInput!C386&lt;&gt;"", TMInput!C386, IF(AND($C386=$C387, D387&lt;&gt;""), D387, IF(AND($C386=$C388, D388&lt;&gt;""), D388, IF(AND($C386=$C389, D389&lt;&gt;""), D389, IF(AND($C386=$C390, D390&lt;&gt;""), D390, "")))))</f>
        <v/>
      </c>
      <c r="E386" s="90" t="str">
        <f>IF(TMInput!D386&lt;&gt;"",TMInput!D386,IF(AND($C386=$C387, E387&lt;&gt;""),E387, IF(AND($C386=$C388, E388&lt;&gt;""), E388,"")))</f>
        <v/>
      </c>
      <c r="F386" s="90" t="str">
        <f>IF(TMInput!E386&lt;&gt;"",TMInput!E386,IF(AND($C386=$C387, F387&lt;&gt;""),F387, IF(AND($C386=$C388, F388&lt;&gt;""), F388,"")))</f>
        <v/>
      </c>
      <c r="G386" s="85" t="str">
        <f>IF(TMInput!F386&lt;&gt;"",TMInput!F386,IF(AND($C386=$C387, G387&lt;&gt;""),G387, IF(AND($C386=$C388, G388&lt;&gt;""), G388,"")))</f>
        <v/>
      </c>
      <c r="H386" s="87" t="str">
        <f>TMInput!G386</f>
        <v/>
      </c>
      <c r="I386" s="87" t="str">
        <f>TMInput!H386</f>
        <v>1.8</v>
      </c>
      <c r="J386" s="90" t="b">
        <f>IF(TMInput!$A386="",J385,TMInput!I386)</f>
        <v>1</v>
      </c>
      <c r="K386" s="85" t="str">
        <f>IF(TMInput!J386&lt;&gt;"",TMInput!J386,IF(AND($C386=$C387, K387&lt;&gt;""),K387, IF(AND($C386=$C388, K388&lt;&gt;""), K388,"")))</f>
        <v/>
      </c>
      <c r="L386" s="85" t="str">
        <f>IF(TMInput!K386&lt;&gt;"",TMInput!K386,IF(AND($C386=$C387, L387&lt;&gt;""),L387, IF(AND($C386=$C388, L388&lt;&gt;""), L388,"")))</f>
        <v/>
      </c>
      <c r="M386" s="90" t="str">
        <f>IF(TMInput!L386&lt;&gt;"",TMInput!L386,IF(AND($C386=$C387, M387&lt;&gt;""),M387, IF(AND($C386=$C388, M388&lt;&gt;""), M388,"")))</f>
        <v/>
      </c>
      <c r="N386" s="90" t="str">
        <f>IF(TMInput!M386&lt;&gt;"",TMInput!M386,IF(AND($C386=$C387, N387&lt;&gt;""),N387, IF(AND($C386=$C388, N388&lt;&gt;""), N388,"")))</f>
        <v/>
      </c>
      <c r="O386" s="90" t="str">
        <f>IF(TMInput!N386&lt;&gt;"",TMInput!N386,IF(AND($C386=$C387, O387&lt;&gt;""),O387, IF(AND($C386=$C388, O388&lt;&gt;""), O388,"")))</f>
        <v/>
      </c>
      <c r="P386" s="85" t="str">
        <f>IF(TMInput!O386&lt;&gt;"",TMInput!O386,IF(AND($C386=$C387, P387&lt;&gt;""),P387, IF(AND($C386=$C388, P388&lt;&gt;""), P388,"")))</f>
        <v/>
      </c>
      <c r="Q386" s="90" t="str">
        <f>IF(TMInput!P386&lt;&gt;"",TMInput!P386,IF(AND($C386=$C387, Q387&lt;&gt;""),Q387, IF(AND($C386=$C388, Q388&lt;&gt;""), Q388,"")))</f>
        <v/>
      </c>
      <c r="R386" s="90" t="str">
        <f>IF(TMInput!Q386&lt;&gt;"", TMInput!Q386, IF(AND(OR($C386&amp;$H386=$C387&amp;$H387, $C386&amp;$I386=$C387&amp;$I387), R387&lt;&gt;""), R387, IF(AND(OR($C386&amp;$H386=$C388&amp;$H388, $C386&amp;$I386=$C388&amp;$I388), R388&lt;&gt;""), R388, IF(AND(OR($C386&amp;$H386=$C389&amp;$H389, $C386&amp;$I386=$C389&amp;$I389), R389&lt;&gt;""), R389, IF(AND(OR($C386&amp;$H386=$C390&amp;$H390, $C386&amp;$I386=$C390&amp;$I390), R390&lt;&gt;""), R390, "")))))</f>
        <v/>
      </c>
      <c r="S386" s="90" t="str">
        <f>IF(TMInput!R386&lt;&gt;"", TMInput!R386, IF(AND(OR($C386&amp;$H386=$C387&amp;$H387, $C386&amp;$I386=$C387&amp;$I387), S387&lt;&gt;""), S387, IF(AND(OR($C386&amp;$H386=$C388&amp;$H388, $C386&amp;$I386=$C388&amp;$I388), S388&lt;&gt;""), S388, IF(AND(OR($C386&amp;$H386=$C389&amp;$H389, $C386&amp;$I386=$C389&amp;$I389), S389&lt;&gt;""), S389, IF(AND(OR($C386&amp;$H386=$C390&amp;$H390, $C386&amp;$I386=$C390&amp;$I390), S390&lt;&gt;""), S390, "")))))</f>
        <v/>
      </c>
      <c r="T386" s="90" t="str">
        <f>IF(TMInput!S386&lt;&gt;"", TMInput!S386, IF(AND(OR($C386&amp;$H386=$C387&amp;$H387, $C386&amp;$I386=$C387&amp;$I387), T387&lt;&gt;""), T387, IF(AND(OR($C386&amp;$H386=$C388&amp;$H388, $C386&amp;$I386=$C388&amp;$I388), T388&lt;&gt;""), T388, IF(AND(OR($C386&amp;$H386=$C389&amp;$H389, $C386&amp;$I386=$C389&amp;$I389), T389&lt;&gt;""), T389, IF(AND(OR($C386&amp;$H386=$C390&amp;$H390, $C386&amp;$I386=$C390&amp;$I390), T390&lt;&gt;""), T390, "")))))</f>
        <v/>
      </c>
      <c r="U386" s="90" t="str">
        <f>IF(TMInput!T386&lt;&gt;"", TMInput!T386, IF(AND($C386=$C387, U387&lt;&gt;""), U387, IF(AND($C386=$C388, U388&lt;&gt;""), U388, IF(AND($C386=$C389, U389&lt;&gt;""), U389, IF(AND($C386=$C390, U390&lt;&gt;""), U390, "")))))</f>
        <v/>
      </c>
      <c r="V386" s="90" t="str">
        <f>IF(TMInput!U386&lt;&gt;"", TMInput!U386, IF(AND($C386=$C387, V387&lt;&gt;""), V387, IF(AND($C386=$C388, V388&lt;&gt;""), V388, IF(AND($C386=$C389, V389&lt;&gt;""), V389, IF(AND($C386=$C390, V390&lt;&gt;""), V390, "")))))</f>
        <v>BT-197(BT-773)-Tender</v>
      </c>
      <c r="W386" s="90" t="str">
        <f>IF(TMInput!V386&lt;&gt;"", TMInput!V386, IF(AND($C386=$C387, W387&lt;&gt;""), W387, IF(AND($C386=$C388, W388&lt;&gt;""), W388, IF(AND($C386=$C389, W389&lt;&gt;""), W389, IF(AND($C386=$C390, W390&lt;&gt;""), W390, "")))))</f>
        <v>In BT-197(BT-773)-Tender, Unpublished Justification Code, we link to the at-voc:non-publication-justification controlled list</v>
      </c>
      <c r="X386" s="90" t="str">
        <f>IF(TMInput!W386&lt;&gt;"", TMInput!W386, IF(AND($C386=$C387, X387&lt;&gt;""), X387, IF(AND($C386=$C388, X388&lt;&gt;""), X388, IF(AND($C386=$C389, X389&lt;&gt;""), X389, IF(AND($C386=$C390, X390&lt;&gt;""), X390, "")))))</f>
        <v>BT-198(BT-773)-Tender</v>
      </c>
      <c r="Y386" s="90" t="str">
        <f>IF(TMInput!X386&lt;&gt;"", TMInput!X386, IF(AND($C386=$C387, Y387&lt;&gt;""), Y387, IF(AND($C386=$C388, Y388&lt;&gt;""), Y388, IF(AND($C386=$C389, Y389&lt;&gt;""), Y389, IF(AND($C386=$C390, Y390&lt;&gt;""), Y390, "")))))</f>
        <v>Unpublished Accessibility Date (Unpublished Access Date below SDK 1.6)</v>
      </c>
      <c r="Z386" s="90" t="str">
        <f>IF(TMInput!Y386&lt;&gt;"", TMInput!Y386, IF(AND($C386=$C387, Z387&lt;&gt;""), Z387, IF(AND($C386=$C388, Z388&lt;&gt;""), Z388, IF(AND($C386=$C389, Z389&lt;&gt;""), Z389, IF(AND($C386=$C390, Z390&lt;&gt;""), Z390, "")))))</f>
        <v>tedm:MG-langString-hasConfidentialityJustification--NonPublishedInformation-ND-SubcontractingUnpublish</v>
      </c>
      <c r="AA386" s="90" t="str">
        <f>IF(TMInput!Z386&lt;&gt;"", TMInput!Z386, IF(AND($C386=$C387, AA387&lt;&gt;""), AA387, IF(AND($C386=$C388, AA388&lt;&gt;""), AA388, IF(AND($C386=$C389, AA389&lt;&gt;""), AA389, IF(AND($C386=$C390, AA390&lt;&gt;""), AA390, "")))))</f>
        <v/>
      </c>
      <c r="AB386" s="90" t="str">
        <f>IF(TMInput!AA386&lt;&gt;"", TMInput!AA386, IF(AND($C386=$C387, AB387&lt;&gt;""), AB387, IF(AND($C386=$C388, AB388&lt;&gt;""), AB388, IF(AND($C386=$C389, AB389&lt;&gt;""), AB389, IF(AND($C386=$C390, AB390&lt;&gt;""), AB390, "")))))</f>
        <v>BT-196(BT-773)-Tender</v>
      </c>
      <c r="AC386" s="90" t="str">
        <f>IF(TMInput!AB386&lt;&gt;"", TMInput!AB386, IF(AND($C386=$C387, AC387&lt;&gt;""), AC387, IF(AND($C386=$C388, AC388&lt;&gt;""), AC388, IF(AND($C386=$C389, AC389&lt;&gt;""), AC389, IF(AND($C386=$C390, AC390&lt;&gt;""), AC390, "")))))</f>
        <v>Unpublished Justification Description of MG-NonPublishedInformation under ND-SubcontractingUnpublish</v>
      </c>
      <c r="AD386" s="90" t="str">
        <f>IF(TMInput!AC386&lt;&gt;"", TMInput!AC386, IF(AND($C386=$C387, AD387&lt;&gt;""), AD387, IF(AND($C386=$C388, AD388&lt;&gt;""), AD388, IF(AND($C386=$C389, AD389&lt;&gt;""), AD389, IF(AND($C386=$C390, AD390&lt;&gt;""), AD390, "")))))</f>
        <v>BT-196(BT-773)-Tender-Language</v>
      </c>
      <c r="AE386" s="90" t="str">
        <f>IF(TMInput!AD386&lt;&gt;"", TMInput!AD386, IF(AND($C386=$C387, AE387&lt;&gt;""), AE387, IF(AND($C386=$C388, AE388&lt;&gt;""), AE388, IF(AND($C386=$C389, AE389&lt;&gt;""), AE389, IF(AND($C386=$C390, AE390&lt;&gt;""), AE390, "")))))</f>
        <v>Language of Unpublished Justification Description of MG-NonPublishedInformation under ND-SubcontractingUnpublish</v>
      </c>
    </row>
    <row r="387">
      <c r="A387" s="85" t="b">
        <f t="shared" si="1"/>
        <v>0</v>
      </c>
      <c r="B387" s="90" t="str">
        <f>IF(AND(TMInput!A387="",$C387&lt;&gt;""),B386,TMInput!A387)</f>
        <v>ND-SubcontractingUnpublish_v1.9+.rml.ttl</v>
      </c>
      <c r="C387" s="90" t="str">
        <f>TMInput!B387</f>
        <v>tedm:MG-NonPublishedInformation-ND-SubcontractingUnpublish</v>
      </c>
      <c r="D387" s="85" t="str">
        <f>IF(TMInput!C387&lt;&gt;"", TMInput!C387, IF(AND($C387=$C388, D388&lt;&gt;""), D388, IF(AND($C387=$C389, D389&lt;&gt;""), D389, IF(AND($C387=$C390, D390&lt;&gt;""), D390, IF(AND($C387=$C391, D391&lt;&gt;""), D391, "")))))</f>
        <v/>
      </c>
      <c r="E387" s="90" t="str">
        <f>IF(TMInput!D387&lt;&gt;"",TMInput!D387,IF(AND($C387=$C388, E388&lt;&gt;""),E388, IF(AND($C387=$C389, E389&lt;&gt;""), E389,"")))</f>
        <v/>
      </c>
      <c r="F387" s="90" t="str">
        <f>IF(TMInput!E387&lt;&gt;"",TMInput!E387,IF(AND($C387=$C388, F388&lt;&gt;""),F388, IF(AND($C387=$C389, F389&lt;&gt;""), F389,"")))</f>
        <v/>
      </c>
      <c r="G387" s="85" t="str">
        <f>IF(TMInput!F387&lt;&gt;"",TMInput!F387,IF(AND($C387=$C388, G388&lt;&gt;""),G388, IF(AND($C387=$C389, G389&lt;&gt;""), G389,"")))</f>
        <v/>
      </c>
      <c r="H387" s="87" t="str">
        <f>TMInput!G387</f>
        <v>1.9</v>
      </c>
      <c r="I387" s="87" t="str">
        <f>TMInput!H387</f>
        <v/>
      </c>
      <c r="J387" s="90" t="b">
        <f>IF(TMInput!$A387="",J386,TMInput!I387)</f>
        <v>1</v>
      </c>
      <c r="K387" s="85" t="str">
        <f>IF(TMInput!J387&lt;&gt;"",TMInput!J387,IF(AND($C387=$C388, K388&lt;&gt;""),K388, IF(AND($C387=$C389, K389&lt;&gt;""), K389,"")))</f>
        <v/>
      </c>
      <c r="L387" s="85" t="str">
        <f>IF(TMInput!K387&lt;&gt;"",TMInput!K387,IF(AND($C387=$C388, L388&lt;&gt;""),L388, IF(AND($C387=$C389, L389&lt;&gt;""), L389,"")))</f>
        <v/>
      </c>
      <c r="M387" s="90" t="str">
        <f>IF(TMInput!L387&lt;&gt;"",TMInput!L387,IF(AND($C387=$C388, M388&lt;&gt;""),M388, IF(AND($C387=$C389, M389&lt;&gt;""), M389,"")))</f>
        <v/>
      </c>
      <c r="N387" s="90" t="str">
        <f>IF(TMInput!M387&lt;&gt;"",TMInput!M387,IF(AND($C387=$C388, N388&lt;&gt;""),N388, IF(AND($C387=$C389, N389&lt;&gt;""), N389,"")))</f>
        <v/>
      </c>
      <c r="O387" s="90" t="str">
        <f>IF(TMInput!N387&lt;&gt;"",TMInput!N387,IF(AND($C387=$C388, O388&lt;&gt;""),O388, IF(AND($C387=$C389, O389&lt;&gt;""), O389,"")))</f>
        <v/>
      </c>
      <c r="P387" s="85" t="str">
        <f>IF(TMInput!O387&lt;&gt;"",TMInput!O387,IF(AND($C387=$C388, P388&lt;&gt;""),P388, IF(AND($C387=$C389, P389&lt;&gt;""), P389,"")))</f>
        <v/>
      </c>
      <c r="Q387" s="90" t="str">
        <f>IF(TMInput!P387&lt;&gt;"",TMInput!P387,IF(AND($C387=$C388, Q388&lt;&gt;""),Q388, IF(AND($C387=$C389, Q389&lt;&gt;""), Q389,"")))</f>
        <v/>
      </c>
      <c r="R387" s="90" t="str">
        <f>IF(TMInput!Q387&lt;&gt;"", TMInput!Q387, IF(AND(OR($C387&amp;$H387=$C388&amp;$H388, $C387&amp;$I387=$C388&amp;$I388), R388&lt;&gt;""), R388, IF(AND(OR($C387&amp;$H387=$C389&amp;$H389, $C387&amp;$I387=$C389&amp;$I389), R389&lt;&gt;""), R389, IF(AND(OR($C387&amp;$H387=$C390&amp;$H390, $C387&amp;$I387=$C390&amp;$I390), R390&lt;&gt;""), R390, IF(AND(OR($C387&amp;$H387=$C391&amp;$H391, $C387&amp;$I387=$C391&amp;$I391), R391&lt;&gt;""), R391, "")))))</f>
        <v/>
      </c>
      <c r="S387" s="90" t="str">
        <f>IF(TMInput!R387&lt;&gt;"", TMInput!R387, IF(AND(OR($C387&amp;$H387=$C388&amp;$H388, $C387&amp;$I387=$C388&amp;$I388), S388&lt;&gt;""), S388, IF(AND(OR($C387&amp;$H387=$C389&amp;$H389, $C387&amp;$I387=$C389&amp;$I389), S389&lt;&gt;""), S389, IF(AND(OR($C387&amp;$H387=$C390&amp;$H390, $C387&amp;$I387=$C390&amp;$I390), S390&lt;&gt;""), S390, IF(AND(OR($C387&amp;$H387=$C391&amp;$H391, $C387&amp;$I387=$C391&amp;$I391), S391&lt;&gt;""), S391, "")))))</f>
        <v/>
      </c>
      <c r="T387" s="90" t="str">
        <f>IF(TMInput!S387&lt;&gt;"", TMInput!S387, IF(AND(OR($C387&amp;$H387=$C388&amp;$H388, $C387&amp;$I387=$C388&amp;$I388), T388&lt;&gt;""), T388, IF(AND(OR($C387&amp;$H387=$C389&amp;$H389, $C387&amp;$I387=$C389&amp;$I389), T389&lt;&gt;""), T389, IF(AND(OR($C387&amp;$H387=$C390&amp;$H390, $C387&amp;$I387=$C390&amp;$I390), T390&lt;&gt;""), T390, IF(AND(OR($C387&amp;$H387=$C391&amp;$H391, $C387&amp;$I387=$C391&amp;$I391), T391&lt;&gt;""), T391, "")))))</f>
        <v/>
      </c>
      <c r="U387" s="90" t="str">
        <f>IF(TMInput!T387&lt;&gt;"", TMInput!T387, IF(AND($C387=$C388, U388&lt;&gt;""), U388, IF(AND($C387=$C389, U389&lt;&gt;""), U389, IF(AND($C387=$C390, U390&lt;&gt;""), U390, IF(AND($C387=$C391, U391&lt;&gt;""), U391, "")))))</f>
        <v/>
      </c>
      <c r="V387" s="90" t="str">
        <f>IF(TMInput!U387&lt;&gt;"", TMInput!U387, IF(AND($C387=$C388, V388&lt;&gt;""), V388, IF(AND($C387=$C389, V389&lt;&gt;""), V389, IF(AND($C387=$C390, V390&lt;&gt;""), V390, IF(AND($C387=$C391, V391&lt;&gt;""), V391, "")))))</f>
        <v>BT-197(BT-773)-Tender</v>
      </c>
      <c r="W387" s="90" t="str">
        <f>IF(TMInput!V387&lt;&gt;"", TMInput!V387, IF(AND($C387=$C388, W388&lt;&gt;""), W388, IF(AND($C387=$C389, W389&lt;&gt;""), W389, IF(AND($C387=$C390, W390&lt;&gt;""), W390, IF(AND($C387=$C391, W391&lt;&gt;""), W391, "")))))</f>
        <v>In BT-197(BT-773)-Tender, Unpublished Justification Code, we link to the at-voc:non-publication-justification controlled list</v>
      </c>
      <c r="X387" s="90" t="str">
        <f>IF(TMInput!W387&lt;&gt;"", TMInput!W387, IF(AND($C387=$C388, X388&lt;&gt;""), X388, IF(AND($C387=$C389, X389&lt;&gt;""), X389, IF(AND($C387=$C390, X390&lt;&gt;""), X390, IF(AND($C387=$C391, X391&lt;&gt;""), X391, "")))))</f>
        <v>BT-198(BT-773)-Tender</v>
      </c>
      <c r="Y387" s="90" t="str">
        <f>IF(TMInput!X387&lt;&gt;"", TMInput!X387, IF(AND($C387=$C388, Y388&lt;&gt;""), Y388, IF(AND($C387=$C389, Y389&lt;&gt;""), Y389, IF(AND($C387=$C390, Y390&lt;&gt;""), Y390, IF(AND($C387=$C391, Y391&lt;&gt;""), Y391, "")))))</f>
        <v>Unpublished Accessibility Date (Unpublished Access Date below SDK 1.6)</v>
      </c>
      <c r="Z387" s="90" t="str">
        <f>IF(TMInput!Y387&lt;&gt;"", TMInput!Y387, IF(AND($C387=$C388, Z388&lt;&gt;""), Z388, IF(AND($C387=$C389, Z389&lt;&gt;""), Z389, IF(AND($C387=$C390, Z390&lt;&gt;""), Z390, IF(AND($C387=$C391, Z391&lt;&gt;""), Z391, "")))))</f>
        <v>tedm:MG-langString-hasConfidentialityJustification--NonPublishedInformation-ND-SubcontractingUnpublish</v>
      </c>
      <c r="AA387" s="90" t="str">
        <f>IF(TMInput!Z387&lt;&gt;"", TMInput!Z387, IF(AND($C387=$C388, AA388&lt;&gt;""), AA388, IF(AND($C387=$C389, AA389&lt;&gt;""), AA389, IF(AND($C387=$C390, AA390&lt;&gt;""), AA390, IF(AND($C387=$C391, AA391&lt;&gt;""), AA391, "")))))</f>
        <v/>
      </c>
      <c r="AB387" s="90" t="str">
        <f>IF(TMInput!AA387&lt;&gt;"", TMInput!AA387, IF(AND($C387=$C388, AB388&lt;&gt;""), AB388, IF(AND($C387=$C389, AB389&lt;&gt;""), AB389, IF(AND($C387=$C390, AB390&lt;&gt;""), AB390, IF(AND($C387=$C391, AB391&lt;&gt;""), AB391, "")))))</f>
        <v/>
      </c>
      <c r="AC387" s="90" t="str">
        <f>IF(TMInput!AB387&lt;&gt;"", TMInput!AB387, IF(AND($C387=$C388, AC388&lt;&gt;""), AC388, IF(AND($C387=$C389, AC389&lt;&gt;""), AC389, IF(AND($C387=$C390, AC390&lt;&gt;""), AC390, IF(AND($C387=$C391, AC391&lt;&gt;""), AC391, "")))))</f>
        <v/>
      </c>
      <c r="AD387" s="90" t="str">
        <f>IF(TMInput!AC387&lt;&gt;"", TMInput!AC387, IF(AND($C387=$C388, AD388&lt;&gt;""), AD388, IF(AND($C387=$C389, AD389&lt;&gt;""), AD389, IF(AND($C387=$C390, AD390&lt;&gt;""), AD390, IF(AND($C387=$C391, AD391&lt;&gt;""), AD391, "")))))</f>
        <v/>
      </c>
      <c r="AE387" s="90" t="str">
        <f>IF(TMInput!AD387&lt;&gt;"", TMInput!AD387, IF(AND($C387=$C388, AE388&lt;&gt;""), AE388, IF(AND($C387=$C389, AE389&lt;&gt;""), AE389, IF(AND($C387=$C390, AE390&lt;&gt;""), AE390, IF(AND($C387=$C391, AE391&lt;&gt;""), AE391, "")))))</f>
        <v/>
      </c>
    </row>
    <row r="388">
      <c r="A388" s="85" t="b">
        <f t="shared" si="1"/>
        <v>0</v>
      </c>
      <c r="B388" s="90" t="str">
        <f>IF(AND(TMInput!A388="",$C388&lt;&gt;""),B387,TMInput!A388)</f>
        <v>ND-SubcontractingUnpublish_v1.9+.rml.ttl</v>
      </c>
      <c r="C388" s="90" t="str">
        <f>TMInput!B388</f>
        <v>tedm:MG-NonPublishedInformation-ND-SubcontractingUnpublish</v>
      </c>
      <c r="D388" s="85" t="str">
        <f>IF(TMInput!C388&lt;&gt;"", TMInput!C388, IF(AND($C388=$C389, D389&lt;&gt;""), D389, IF(AND($C388=$C390, D390&lt;&gt;""), D390, IF(AND($C388=$C391, D391&lt;&gt;""), D391, IF(AND($C388=$C392, D392&lt;&gt;""), D392, "")))))</f>
        <v/>
      </c>
      <c r="E388" s="90" t="str">
        <f>IF(TMInput!D388&lt;&gt;"",TMInput!D388,IF(AND($C388=$C389, E389&lt;&gt;""),E389, IF(AND($C388=$C390, E390&lt;&gt;""), E390,"")))</f>
        <v/>
      </c>
      <c r="F388" s="90" t="str">
        <f>IF(TMInput!E388&lt;&gt;"",TMInput!E388,IF(AND($C388=$C389, F389&lt;&gt;""),F389, IF(AND($C388=$C390, F390&lt;&gt;""), F390,"")))</f>
        <v/>
      </c>
      <c r="G388" s="85" t="str">
        <f>IF(TMInput!F388&lt;&gt;"",TMInput!F388,IF(AND($C388=$C389, G389&lt;&gt;""),G389, IF(AND($C388=$C390, G390&lt;&gt;""), G390,"")))</f>
        <v/>
      </c>
      <c r="H388" s="87" t="str">
        <f>TMInput!G388</f>
        <v/>
      </c>
      <c r="I388" s="87" t="str">
        <f>TMInput!H388</f>
        <v>1.8</v>
      </c>
      <c r="J388" s="90" t="b">
        <f>IF(TMInput!$A388="",J387,TMInput!I388)</f>
        <v>1</v>
      </c>
      <c r="K388" s="85" t="str">
        <f>IF(TMInput!J388&lt;&gt;"",TMInput!J388,IF(AND($C388=$C389, K389&lt;&gt;""),K389, IF(AND($C388=$C390, K390&lt;&gt;""), K390,"")))</f>
        <v/>
      </c>
      <c r="L388" s="85" t="str">
        <f>IF(TMInput!K388&lt;&gt;"",TMInput!K388,IF(AND($C388=$C389, L389&lt;&gt;""),L389, IF(AND($C388=$C390, L390&lt;&gt;""), L390,"")))</f>
        <v/>
      </c>
      <c r="M388" s="90" t="str">
        <f>IF(TMInput!L388&lt;&gt;"",TMInput!L388,IF(AND($C388=$C389, M389&lt;&gt;""),M389, IF(AND($C388=$C390, M390&lt;&gt;""), M390,"")))</f>
        <v/>
      </c>
      <c r="N388" s="90" t="str">
        <f>IF(TMInput!M388&lt;&gt;"",TMInput!M388,IF(AND($C388=$C389, N389&lt;&gt;""),N389, IF(AND($C388=$C390, N390&lt;&gt;""), N390,"")))</f>
        <v/>
      </c>
      <c r="O388" s="90" t="str">
        <f>IF(TMInput!N388&lt;&gt;"",TMInput!N388,IF(AND($C388=$C389, O389&lt;&gt;""),O389, IF(AND($C388=$C390, O390&lt;&gt;""), O390,"")))</f>
        <v/>
      </c>
      <c r="P388" s="85" t="str">
        <f>IF(TMInput!O388&lt;&gt;"",TMInput!O388,IF(AND($C388=$C389, P389&lt;&gt;""),P389, IF(AND($C388=$C390, P390&lt;&gt;""), P390,"")))</f>
        <v/>
      </c>
      <c r="Q388" s="90" t="str">
        <f>IF(TMInput!P388&lt;&gt;"",TMInput!P388,IF(AND($C388=$C389, Q389&lt;&gt;""),Q389, IF(AND($C388=$C390, Q390&lt;&gt;""), Q390,"")))</f>
        <v/>
      </c>
      <c r="R388" s="90" t="str">
        <f>IF(TMInput!Q388&lt;&gt;"", TMInput!Q388, IF(AND(OR($C388&amp;$H388=$C389&amp;$H389, $C388&amp;$I388=$C389&amp;$I389), R389&lt;&gt;""), R389, IF(AND(OR($C388&amp;$H388=$C390&amp;$H390, $C388&amp;$I388=$C390&amp;$I390), R390&lt;&gt;""), R390, IF(AND(OR($C388&amp;$H388=$C391&amp;$H391, $C388&amp;$I388=$C391&amp;$I391), R391&lt;&gt;""), R391, IF(AND(OR($C388&amp;$H388=$C392&amp;$H392, $C388&amp;$I388=$C392&amp;$I392), R392&lt;&gt;""), R392, "")))))</f>
        <v/>
      </c>
      <c r="S388" s="90" t="str">
        <f>IF(TMInput!R388&lt;&gt;"", TMInput!R388, IF(AND(OR($C388&amp;$H388=$C389&amp;$H389, $C388&amp;$I388=$C389&amp;$I389), S389&lt;&gt;""), S389, IF(AND(OR($C388&amp;$H388=$C390&amp;$H390, $C388&amp;$I388=$C390&amp;$I390), S390&lt;&gt;""), S390, IF(AND(OR($C388&amp;$H388=$C391&amp;$H391, $C388&amp;$I388=$C391&amp;$I391), S391&lt;&gt;""), S391, IF(AND(OR($C388&amp;$H388=$C392&amp;$H392, $C388&amp;$I388=$C392&amp;$I392), S392&lt;&gt;""), S392, "")))))</f>
        <v/>
      </c>
      <c r="T388" s="90" t="str">
        <f>IF(TMInput!S388&lt;&gt;"", TMInput!S388, IF(AND(OR($C388&amp;$H388=$C389&amp;$H389, $C388&amp;$I388=$C389&amp;$I389), T389&lt;&gt;""), T389, IF(AND(OR($C388&amp;$H388=$C390&amp;$H390, $C388&amp;$I388=$C390&amp;$I390), T390&lt;&gt;""), T390, IF(AND(OR($C388&amp;$H388=$C391&amp;$H391, $C388&amp;$I388=$C391&amp;$I391), T391&lt;&gt;""), T391, IF(AND(OR($C388&amp;$H388=$C392&amp;$H392, $C388&amp;$I388=$C392&amp;$I392), T392&lt;&gt;""), T392, "")))))</f>
        <v/>
      </c>
      <c r="U388" s="90" t="str">
        <f>IF(TMInput!T388&lt;&gt;"", TMInput!T388, IF(AND($C388=$C389, U389&lt;&gt;""), U389, IF(AND($C388=$C390, U390&lt;&gt;""), U390, IF(AND($C388=$C391, U391&lt;&gt;""), U391, IF(AND($C388=$C392, U392&lt;&gt;""), U392, "")))))</f>
        <v/>
      </c>
      <c r="V388" s="90" t="str">
        <f>IF(TMInput!U388&lt;&gt;"", TMInput!U388, IF(AND($C388=$C389, V389&lt;&gt;""), V389, IF(AND($C388=$C390, V390&lt;&gt;""), V390, IF(AND($C388=$C391, V391&lt;&gt;""), V391, IF(AND($C388=$C392, V392&lt;&gt;""), V392, "")))))</f>
        <v>BT-197(BT-773)-Tender</v>
      </c>
      <c r="W388" s="90" t="str">
        <f>IF(TMInput!V388&lt;&gt;"", TMInput!V388, IF(AND($C388=$C389, W389&lt;&gt;""), W389, IF(AND($C388=$C390, W390&lt;&gt;""), W390, IF(AND($C388=$C391, W391&lt;&gt;""), W391, IF(AND($C388=$C392, W392&lt;&gt;""), W392, "")))))</f>
        <v>In BT-197(BT-773)-Tender, Unpublished Justification Code, we link to the at-voc:non-publication-justification controlled list</v>
      </c>
      <c r="X388" s="90" t="str">
        <f>IF(TMInput!W388&lt;&gt;"", TMInput!W388, IF(AND($C388=$C389, X389&lt;&gt;""), X389, IF(AND($C388=$C390, X390&lt;&gt;""), X390, IF(AND($C388=$C391, X391&lt;&gt;""), X391, IF(AND($C388=$C392, X392&lt;&gt;""), X392, "")))))</f>
        <v>BT-198(BT-773)-Tender</v>
      </c>
      <c r="Y388" s="90" t="str">
        <f>IF(TMInput!X388&lt;&gt;"", TMInput!X388, IF(AND($C388=$C389, Y389&lt;&gt;""), Y389, IF(AND($C388=$C390, Y390&lt;&gt;""), Y390, IF(AND($C388=$C391, Y391&lt;&gt;""), Y391, IF(AND($C388=$C392, Y392&lt;&gt;""), Y392, "")))))</f>
        <v>Unpublished Accessibility Date (Unpublished Access Date below SDK 1.6)</v>
      </c>
      <c r="Z388" s="90" t="str">
        <f>IF(TMInput!Y388&lt;&gt;"", TMInput!Y388, IF(AND($C388=$C389, Z389&lt;&gt;""), Z389, IF(AND($C388=$C390, Z390&lt;&gt;""), Z390, IF(AND($C388=$C391, Z391&lt;&gt;""), Z391, IF(AND($C388=$C392, Z392&lt;&gt;""), Z392, "")))))</f>
        <v>tedm:MG-langString-hasConfidentialityJustification--NonPublishedInformation-ND-SubcontractingUnpublish</v>
      </c>
      <c r="AA388" s="90" t="str">
        <f>IF(TMInput!Z388&lt;&gt;"", TMInput!Z388, IF(AND($C388=$C389, AA389&lt;&gt;""), AA389, IF(AND($C388=$C390, AA390&lt;&gt;""), AA390, IF(AND($C388=$C391, AA391&lt;&gt;""), AA391, IF(AND($C388=$C392, AA392&lt;&gt;""), AA392, "")))))</f>
        <v/>
      </c>
      <c r="AB388" s="90" t="str">
        <f>IF(TMInput!AA388&lt;&gt;"", TMInput!AA388, IF(AND($C388=$C389, AB389&lt;&gt;""), AB389, IF(AND($C388=$C390, AB390&lt;&gt;""), AB390, IF(AND($C388=$C391, AB391&lt;&gt;""), AB391, IF(AND($C388=$C392, AB392&lt;&gt;""), AB392, "")))))</f>
        <v/>
      </c>
      <c r="AC388" s="90" t="str">
        <f>IF(TMInput!AB388&lt;&gt;"", TMInput!AB388, IF(AND($C388=$C389, AC389&lt;&gt;""), AC389, IF(AND($C388=$C390, AC390&lt;&gt;""), AC390, IF(AND($C388=$C391, AC391&lt;&gt;""), AC391, IF(AND($C388=$C392, AC392&lt;&gt;""), AC392, "")))))</f>
        <v/>
      </c>
      <c r="AD388" s="90" t="str">
        <f>IF(TMInput!AC388&lt;&gt;"", TMInput!AC388, IF(AND($C388=$C389, AD389&lt;&gt;""), AD389, IF(AND($C388=$C390, AD390&lt;&gt;""), AD390, IF(AND($C388=$C391, AD391&lt;&gt;""), AD391, IF(AND($C388=$C392, AD392&lt;&gt;""), AD392, "")))))</f>
        <v/>
      </c>
      <c r="AE388" s="90" t="str">
        <f>IF(TMInput!AD388&lt;&gt;"", TMInput!AD388, IF(AND($C388=$C389, AE389&lt;&gt;""), AE389, IF(AND($C388=$C390, AE390&lt;&gt;""), AE390, IF(AND($C388=$C391, AE391&lt;&gt;""), AE391, IF(AND($C388=$C392, AE392&lt;&gt;""), AE392, "")))))</f>
        <v/>
      </c>
    </row>
    <row r="389">
      <c r="A389" s="85" t="b">
        <f t="shared" si="1"/>
        <v>0</v>
      </c>
      <c r="B389" s="90" t="str">
        <f>IF(AND(TMInput!A389="",$C389&lt;&gt;""),B388,TMInput!A389)</f>
        <v>ND-SubcontractingUnpublish_v1.9+.rml.ttl</v>
      </c>
      <c r="C389" s="90" t="str">
        <f>TMInput!B389</f>
        <v>tedm:MG-NonPublishedInformation-ND-SubcontractingUnpublish</v>
      </c>
      <c r="D389" s="85" t="str">
        <f>IF(TMInput!C389&lt;&gt;"", TMInput!C389, IF(AND($C389=$C390, D390&lt;&gt;""), D390, IF(AND($C389=$C391, D391&lt;&gt;""), D391, IF(AND($C389=$C392, D392&lt;&gt;""), D392, IF(AND($C389=$C393, D393&lt;&gt;""), D393, "")))))</f>
        <v/>
      </c>
      <c r="E389" s="90" t="str">
        <f>IF(TMInput!D389&lt;&gt;"",TMInput!D389,IF(AND($C389=$C390, E390&lt;&gt;""),E390, IF(AND($C389=$C391, E391&lt;&gt;""), E391,"")))</f>
        <v/>
      </c>
      <c r="F389" s="90" t="str">
        <f>IF(TMInput!E389&lt;&gt;"",TMInput!E389,IF(AND($C389=$C390, F390&lt;&gt;""),F390, IF(AND($C389=$C391, F391&lt;&gt;""), F391,"")))</f>
        <v/>
      </c>
      <c r="G389" s="85" t="str">
        <f>IF(TMInput!F389&lt;&gt;"",TMInput!F389,IF(AND($C389=$C390, G390&lt;&gt;""),G390, IF(AND($C389=$C391, G391&lt;&gt;""), G391,"")))</f>
        <v/>
      </c>
      <c r="H389" s="87" t="str">
        <f>TMInput!G389</f>
        <v>1.9</v>
      </c>
      <c r="I389" s="87" t="str">
        <f>TMInput!H389</f>
        <v/>
      </c>
      <c r="J389" s="90" t="b">
        <f>IF(TMInput!$A389="",J388,TMInput!I389)</f>
        <v>1</v>
      </c>
      <c r="K389" s="85" t="str">
        <f>IF(TMInput!J389&lt;&gt;"",TMInput!J389,IF(AND($C389=$C390, K390&lt;&gt;""),K390, IF(AND($C389=$C391, K391&lt;&gt;""), K391,"")))</f>
        <v/>
      </c>
      <c r="L389" s="85" t="str">
        <f>IF(TMInput!K389&lt;&gt;"",TMInput!K389,IF(AND($C389=$C390, L390&lt;&gt;""),L390, IF(AND($C389=$C391, L391&lt;&gt;""), L391,"")))</f>
        <v/>
      </c>
      <c r="M389" s="90" t="str">
        <f>IF(TMInput!L389&lt;&gt;"",TMInput!L389,IF(AND($C389=$C390, M390&lt;&gt;""),M390, IF(AND($C389=$C391, M391&lt;&gt;""), M391,"")))</f>
        <v/>
      </c>
      <c r="N389" s="90" t="str">
        <f>IF(TMInput!M389&lt;&gt;"",TMInput!M389,IF(AND($C389=$C390, N390&lt;&gt;""),N390, IF(AND($C389=$C391, N391&lt;&gt;""), N391,"")))</f>
        <v/>
      </c>
      <c r="O389" s="90" t="str">
        <f>IF(TMInput!N389&lt;&gt;"",TMInput!N389,IF(AND($C389=$C390, O390&lt;&gt;""),O390, IF(AND($C389=$C391, O391&lt;&gt;""), O391,"")))</f>
        <v/>
      </c>
      <c r="P389" s="85" t="str">
        <f>IF(TMInput!O389&lt;&gt;"",TMInput!O389,IF(AND($C389=$C390, P390&lt;&gt;""),P390, IF(AND($C389=$C391, P391&lt;&gt;""), P391,"")))</f>
        <v/>
      </c>
      <c r="Q389" s="90" t="str">
        <f>IF(TMInput!P389&lt;&gt;"",TMInput!P389,IF(AND($C389=$C390, Q390&lt;&gt;""),Q390, IF(AND($C389=$C391, Q391&lt;&gt;""), Q391,"")))</f>
        <v/>
      </c>
      <c r="R389" s="90" t="str">
        <f>IF(TMInput!Q389&lt;&gt;"", TMInput!Q389, IF(AND(OR($C389&amp;$H389=$C390&amp;$H390, $C389&amp;$I389=$C390&amp;$I390), R390&lt;&gt;""), R390, IF(AND(OR($C389&amp;$H389=$C391&amp;$H391, $C389&amp;$I389=$C391&amp;$I391), R391&lt;&gt;""), R391, IF(AND(OR($C389&amp;$H389=$C392&amp;$H392, $C389&amp;$I389=$C392&amp;$I392), R392&lt;&gt;""), R392, IF(AND(OR($C389&amp;$H389=$C393&amp;$H393, $C389&amp;$I389=$C393&amp;$I393), R393&lt;&gt;""), R393, "")))))</f>
        <v/>
      </c>
      <c r="S389" s="90" t="str">
        <f>IF(TMInput!R389&lt;&gt;"", TMInput!R389, IF(AND(OR($C389&amp;$H389=$C390&amp;$H390, $C389&amp;$I389=$C390&amp;$I390), S390&lt;&gt;""), S390, IF(AND(OR($C389&amp;$H389=$C391&amp;$H391, $C389&amp;$I389=$C391&amp;$I391), S391&lt;&gt;""), S391, IF(AND(OR($C389&amp;$H389=$C392&amp;$H392, $C389&amp;$I389=$C392&amp;$I392), S392&lt;&gt;""), S392, IF(AND(OR($C389&amp;$H389=$C393&amp;$H393, $C389&amp;$I389=$C393&amp;$I393), S393&lt;&gt;""), S393, "")))))</f>
        <v/>
      </c>
      <c r="T389" s="90" t="str">
        <f>IF(TMInput!S389&lt;&gt;"", TMInput!S389, IF(AND(OR($C389&amp;$H389=$C390&amp;$H390, $C389&amp;$I389=$C390&amp;$I390), T390&lt;&gt;""), T390, IF(AND(OR($C389&amp;$H389=$C391&amp;$H391, $C389&amp;$I389=$C391&amp;$I391), T391&lt;&gt;""), T391, IF(AND(OR($C389&amp;$H389=$C392&amp;$H392, $C389&amp;$I389=$C392&amp;$I392), T392&lt;&gt;""), T392, IF(AND(OR($C389&amp;$H389=$C393&amp;$H393, $C389&amp;$I389=$C393&amp;$I393), T393&lt;&gt;""), T393, "")))))</f>
        <v/>
      </c>
      <c r="U389" s="90" t="str">
        <f>IF(TMInput!T389&lt;&gt;"", TMInput!T389, IF(AND($C389=$C390, U390&lt;&gt;""), U390, IF(AND($C389=$C391, U391&lt;&gt;""), U391, IF(AND($C389=$C392, U392&lt;&gt;""), U392, IF(AND($C389=$C393, U393&lt;&gt;""), U393, "")))))</f>
        <v/>
      </c>
      <c r="V389" s="90" t="str">
        <f>IF(TMInput!U389&lt;&gt;"", TMInput!U389, IF(AND($C389=$C390, V390&lt;&gt;""), V390, IF(AND($C389=$C391, V391&lt;&gt;""), V391, IF(AND($C389=$C392, V392&lt;&gt;""), V392, IF(AND($C389=$C393, V393&lt;&gt;""), V393, "")))))</f>
        <v/>
      </c>
      <c r="W389" s="90" t="str">
        <f>IF(TMInput!V389&lt;&gt;"", TMInput!V389, IF(AND($C389=$C390, W390&lt;&gt;""), W390, IF(AND($C389=$C391, W391&lt;&gt;""), W391, IF(AND($C389=$C392, W392&lt;&gt;""), W392, IF(AND($C389=$C393, W393&lt;&gt;""), W393, "")))))</f>
        <v/>
      </c>
      <c r="X389" s="90" t="str">
        <f>IF(TMInput!W389&lt;&gt;"", TMInput!W389, IF(AND($C389=$C390, X390&lt;&gt;""), X390, IF(AND($C389=$C391, X391&lt;&gt;""), X391, IF(AND($C389=$C392, X392&lt;&gt;""), X392, IF(AND($C389=$C393, X393&lt;&gt;""), X393, "")))))</f>
        <v>BT-198(BT-773)-Tender</v>
      </c>
      <c r="Y389" s="90" t="str">
        <f>IF(TMInput!X389&lt;&gt;"", TMInput!X389, IF(AND($C389=$C390, Y390&lt;&gt;""), Y390, IF(AND($C389=$C391, Y391&lt;&gt;""), Y391, IF(AND($C389=$C392, Y392&lt;&gt;""), Y392, IF(AND($C389=$C393, Y393&lt;&gt;""), Y393, "")))))</f>
        <v>Unpublished Accessibility Date (Unpublished Access Date below SDK 1.6)</v>
      </c>
      <c r="Z389" s="90" t="str">
        <f>IF(TMInput!Y389&lt;&gt;"", TMInput!Y389, IF(AND($C389=$C390, Z390&lt;&gt;""), Z390, IF(AND($C389=$C391, Z391&lt;&gt;""), Z391, IF(AND($C389=$C392, Z392&lt;&gt;""), Z392, IF(AND($C389=$C393, Z393&lt;&gt;""), Z393, "")))))</f>
        <v>tedm:MG-langString-hasConfidentialityJustification--NonPublishedInformation-ND-SubcontractingUnpublish</v>
      </c>
      <c r="AA389" s="90" t="str">
        <f>IF(TMInput!Z389&lt;&gt;"", TMInput!Z389, IF(AND($C389=$C390, AA390&lt;&gt;""), AA390, IF(AND($C389=$C391, AA391&lt;&gt;""), AA391, IF(AND($C389=$C392, AA392&lt;&gt;""), AA392, IF(AND($C389=$C393, AA393&lt;&gt;""), AA393, "")))))</f>
        <v/>
      </c>
      <c r="AB389" s="90" t="str">
        <f>IF(TMInput!AA389&lt;&gt;"", TMInput!AA389, IF(AND($C389=$C390, AB390&lt;&gt;""), AB390, IF(AND($C389=$C391, AB391&lt;&gt;""), AB391, IF(AND($C389=$C392, AB392&lt;&gt;""), AB392, IF(AND($C389=$C393, AB393&lt;&gt;""), AB393, "")))))</f>
        <v/>
      </c>
      <c r="AC389" s="90" t="str">
        <f>IF(TMInput!AB389&lt;&gt;"", TMInput!AB389, IF(AND($C389=$C390, AC390&lt;&gt;""), AC390, IF(AND($C389=$C391, AC391&lt;&gt;""), AC391, IF(AND($C389=$C392, AC392&lt;&gt;""), AC392, IF(AND($C389=$C393, AC393&lt;&gt;""), AC393, "")))))</f>
        <v/>
      </c>
      <c r="AD389" s="90" t="str">
        <f>IF(TMInput!AC389&lt;&gt;"", TMInput!AC389, IF(AND($C389=$C390, AD390&lt;&gt;""), AD390, IF(AND($C389=$C391, AD391&lt;&gt;""), AD391, IF(AND($C389=$C392, AD392&lt;&gt;""), AD392, IF(AND($C389=$C393, AD393&lt;&gt;""), AD393, "")))))</f>
        <v/>
      </c>
      <c r="AE389" s="90" t="str">
        <f>IF(TMInput!AD389&lt;&gt;"", TMInput!AD389, IF(AND($C389=$C390, AE390&lt;&gt;""), AE390, IF(AND($C389=$C391, AE391&lt;&gt;""), AE391, IF(AND($C389=$C392, AE392&lt;&gt;""), AE392, IF(AND($C389=$C393, AE393&lt;&gt;""), AE393, "")))))</f>
        <v/>
      </c>
    </row>
    <row r="390">
      <c r="A390" s="85" t="b">
        <f t="shared" si="1"/>
        <v>0</v>
      </c>
      <c r="B390" s="90" t="str">
        <f>IF(AND(TMInput!A390="",$C390&lt;&gt;""),B389,TMInput!A390)</f>
        <v>ND-SubcontractingUnpublish_v1.9+.rml.ttl</v>
      </c>
      <c r="C390" s="90" t="str">
        <f>TMInput!B390</f>
        <v>tedm:MG-NonPublishedInformation-ND-SubcontractingUnpublish</v>
      </c>
      <c r="D390" s="85" t="str">
        <f>IF(TMInput!C390&lt;&gt;"", TMInput!C390, IF(AND($C390=$C391, D391&lt;&gt;""), D391, IF(AND($C390=$C392, D392&lt;&gt;""), D392, IF(AND($C390=$C393, D393&lt;&gt;""), D393, IF(AND($C390=$C394, D394&lt;&gt;""), D394, "")))))</f>
        <v/>
      </c>
      <c r="E390" s="90" t="str">
        <f>IF(TMInput!D390&lt;&gt;"",TMInput!D390,IF(AND($C390=$C391, E391&lt;&gt;""),E391, IF(AND($C390=$C392, E392&lt;&gt;""), E392,"")))</f>
        <v/>
      </c>
      <c r="F390" s="90" t="str">
        <f>IF(TMInput!E390&lt;&gt;"",TMInput!E390,IF(AND($C390=$C391, F391&lt;&gt;""),F391, IF(AND($C390=$C392, F392&lt;&gt;""), F392,"")))</f>
        <v/>
      </c>
      <c r="G390" s="85" t="str">
        <f>IF(TMInput!F390&lt;&gt;"",TMInput!F390,IF(AND($C390=$C391, G391&lt;&gt;""),G391, IF(AND($C390=$C392, G392&lt;&gt;""), G392,"")))</f>
        <v/>
      </c>
      <c r="H390" s="87" t="str">
        <f>TMInput!G390</f>
        <v/>
      </c>
      <c r="I390" s="87" t="str">
        <f>TMInput!H390</f>
        <v>1.5</v>
      </c>
      <c r="J390" s="90" t="b">
        <f>IF(TMInput!$A390="",J389,TMInput!I390)</f>
        <v>1</v>
      </c>
      <c r="K390" s="85" t="str">
        <f>IF(TMInput!J390&lt;&gt;"",TMInput!J390,IF(AND($C390=$C391, K391&lt;&gt;""),K391, IF(AND($C390=$C392, K392&lt;&gt;""), K392,"")))</f>
        <v/>
      </c>
      <c r="L390" s="85" t="str">
        <f>IF(TMInput!K390&lt;&gt;"",TMInput!K390,IF(AND($C390=$C391, L391&lt;&gt;""),L391, IF(AND($C390=$C392, L392&lt;&gt;""), L392,"")))</f>
        <v/>
      </c>
      <c r="M390" s="90" t="str">
        <f>IF(TMInput!L390&lt;&gt;"",TMInput!L390,IF(AND($C390=$C391, M391&lt;&gt;""),M391, IF(AND($C390=$C392, M392&lt;&gt;""), M392,"")))</f>
        <v/>
      </c>
      <c r="N390" s="90" t="str">
        <f>IF(TMInput!M390&lt;&gt;"",TMInput!M390,IF(AND($C390=$C391, N391&lt;&gt;""),N391, IF(AND($C390=$C392, N392&lt;&gt;""), N392,"")))</f>
        <v/>
      </c>
      <c r="O390" s="90" t="str">
        <f>IF(TMInput!N390&lt;&gt;"",TMInput!N390,IF(AND($C390=$C391, O391&lt;&gt;""),O391, IF(AND($C390=$C392, O392&lt;&gt;""), O392,"")))</f>
        <v/>
      </c>
      <c r="P390" s="85" t="str">
        <f>IF(TMInput!O390&lt;&gt;"",TMInput!O390,IF(AND($C390=$C391, P391&lt;&gt;""),P391, IF(AND($C390=$C392, P392&lt;&gt;""), P392,"")))</f>
        <v/>
      </c>
      <c r="Q390" s="90" t="str">
        <f>IF(TMInput!P390&lt;&gt;"",TMInput!P390,IF(AND($C390=$C391, Q391&lt;&gt;""),Q391, IF(AND($C390=$C392, Q392&lt;&gt;""), Q392,"")))</f>
        <v/>
      </c>
      <c r="R390" s="90" t="str">
        <f>IF(TMInput!Q390&lt;&gt;"", TMInput!Q390, IF(AND(OR($C390&amp;$H390=$C391&amp;$H391, $C390&amp;$I390=$C391&amp;$I391), R391&lt;&gt;""), R391, IF(AND(OR($C390&amp;$H390=$C392&amp;$H392, $C390&amp;$I390=$C392&amp;$I392), R392&lt;&gt;""), R392, IF(AND(OR($C390&amp;$H390=$C393&amp;$H393, $C390&amp;$I390=$C393&amp;$I393), R393&lt;&gt;""), R393, IF(AND(OR($C390&amp;$H390=$C394&amp;$H394, $C390&amp;$I390=$C394&amp;$I394), R394&lt;&gt;""), R394, "")))))</f>
        <v/>
      </c>
      <c r="S390" s="90" t="str">
        <f>IF(TMInput!R390&lt;&gt;"", TMInput!R390, IF(AND(OR($C390&amp;$H390=$C391&amp;$H391, $C390&amp;$I390=$C391&amp;$I391), S391&lt;&gt;""), S391, IF(AND(OR($C390&amp;$H390=$C392&amp;$H392, $C390&amp;$I390=$C392&amp;$I392), S392&lt;&gt;""), S392, IF(AND(OR($C390&amp;$H390=$C393&amp;$H393, $C390&amp;$I390=$C393&amp;$I393), S393&lt;&gt;""), S393, IF(AND(OR($C390&amp;$H390=$C394&amp;$H394, $C390&amp;$I390=$C394&amp;$I394), S394&lt;&gt;""), S394, "")))))</f>
        <v/>
      </c>
      <c r="T390" s="90" t="str">
        <f>IF(TMInput!S390&lt;&gt;"", TMInput!S390, IF(AND(OR($C390&amp;$H390=$C391&amp;$H391, $C390&amp;$I390=$C391&amp;$I391), T391&lt;&gt;""), T391, IF(AND(OR($C390&amp;$H390=$C392&amp;$H392, $C390&amp;$I390=$C392&amp;$I392), T392&lt;&gt;""), T392, IF(AND(OR($C390&amp;$H390=$C393&amp;$H393, $C390&amp;$I390=$C393&amp;$I393), T393&lt;&gt;""), T393, IF(AND(OR($C390&amp;$H390=$C394&amp;$H394, $C390&amp;$I390=$C394&amp;$I394), T394&lt;&gt;""), T394, "")))))</f>
        <v/>
      </c>
      <c r="U390" s="90" t="str">
        <f>IF(TMInput!T390&lt;&gt;"", TMInput!T390, IF(AND($C390=$C391, U391&lt;&gt;""), U391, IF(AND($C390=$C392, U392&lt;&gt;""), U392, IF(AND($C390=$C393, U393&lt;&gt;""), U393, IF(AND($C390=$C394, U394&lt;&gt;""), U394, "")))))</f>
        <v/>
      </c>
      <c r="V390" s="90" t="str">
        <f>IF(TMInput!U390&lt;&gt;"", TMInput!U390, IF(AND($C390=$C391, V391&lt;&gt;""), V391, IF(AND($C390=$C392, V392&lt;&gt;""), V392, IF(AND($C390=$C393, V393&lt;&gt;""), V393, IF(AND($C390=$C394, V394&lt;&gt;""), V394, "")))))</f>
        <v/>
      </c>
      <c r="W390" s="90" t="str">
        <f>IF(TMInput!V390&lt;&gt;"", TMInput!V390, IF(AND($C390=$C391, W391&lt;&gt;""), W391, IF(AND($C390=$C392, W392&lt;&gt;""), W392, IF(AND($C390=$C393, W393&lt;&gt;""), W393, IF(AND($C390=$C394, W394&lt;&gt;""), W394, "")))))</f>
        <v/>
      </c>
      <c r="X390" s="90" t="str">
        <f>IF(TMInput!W390&lt;&gt;"", TMInput!W390, IF(AND($C390=$C391, X391&lt;&gt;""), X391, IF(AND($C390=$C392, X392&lt;&gt;""), X392, IF(AND($C390=$C393, X393&lt;&gt;""), X393, IF(AND($C390=$C394, X394&lt;&gt;""), X394, "")))))</f>
        <v>BT-198(BT-773)-Tender</v>
      </c>
      <c r="Y390" s="90" t="str">
        <f>IF(TMInput!X390&lt;&gt;"", TMInput!X390, IF(AND($C390=$C391, Y391&lt;&gt;""), Y391, IF(AND($C390=$C392, Y392&lt;&gt;""), Y392, IF(AND($C390=$C393, Y393&lt;&gt;""), Y393, IF(AND($C390=$C394, Y394&lt;&gt;""), Y394, "")))))</f>
        <v>Unpublished Accessibility Date (Unpublished Access Date below SDK 1.6)</v>
      </c>
      <c r="Z390" s="90" t="str">
        <f>IF(TMInput!Y390&lt;&gt;"", TMInput!Y390, IF(AND($C390=$C391, Z391&lt;&gt;""), Z391, IF(AND($C390=$C392, Z392&lt;&gt;""), Z392, IF(AND($C390=$C393, Z393&lt;&gt;""), Z393, IF(AND($C390=$C394, Z394&lt;&gt;""), Z394, "")))))</f>
        <v>tedm:MG-langString-hasConfidentialityJustification--NonPublishedInformation-ND-SubcontractingUnpublish</v>
      </c>
      <c r="AA390" s="90" t="str">
        <f>IF(TMInput!Z390&lt;&gt;"", TMInput!Z390, IF(AND($C390=$C391, AA391&lt;&gt;""), AA391, IF(AND($C390=$C392, AA392&lt;&gt;""), AA392, IF(AND($C390=$C393, AA393&lt;&gt;""), AA393, IF(AND($C390=$C394, AA394&lt;&gt;""), AA394, "")))))</f>
        <v/>
      </c>
      <c r="AB390" s="90" t="str">
        <f>IF(TMInput!AA390&lt;&gt;"", TMInput!AA390, IF(AND($C390=$C391, AB391&lt;&gt;""), AB391, IF(AND($C390=$C392, AB392&lt;&gt;""), AB392, IF(AND($C390=$C393, AB393&lt;&gt;""), AB393, IF(AND($C390=$C394, AB394&lt;&gt;""), AB394, "")))))</f>
        <v/>
      </c>
      <c r="AC390" s="90" t="str">
        <f>IF(TMInput!AB390&lt;&gt;"", TMInput!AB390, IF(AND($C390=$C391, AC391&lt;&gt;""), AC391, IF(AND($C390=$C392, AC392&lt;&gt;""), AC392, IF(AND($C390=$C393, AC393&lt;&gt;""), AC393, IF(AND($C390=$C394, AC394&lt;&gt;""), AC394, "")))))</f>
        <v/>
      </c>
      <c r="AD390" s="90" t="str">
        <f>IF(TMInput!AC390&lt;&gt;"", TMInput!AC390, IF(AND($C390=$C391, AD391&lt;&gt;""), AD391, IF(AND($C390=$C392, AD392&lt;&gt;""), AD392, IF(AND($C390=$C393, AD393&lt;&gt;""), AD393, IF(AND($C390=$C394, AD394&lt;&gt;""), AD394, "")))))</f>
        <v/>
      </c>
      <c r="AE390" s="90" t="str">
        <f>IF(TMInput!AD390&lt;&gt;"", TMInput!AD390, IF(AND($C390=$C391, AE391&lt;&gt;""), AE391, IF(AND($C390=$C392, AE392&lt;&gt;""), AE392, IF(AND($C390=$C393, AE393&lt;&gt;""), AE393, IF(AND($C390=$C394, AE394&lt;&gt;""), AE394, "")))))</f>
        <v/>
      </c>
    </row>
    <row r="391">
      <c r="A391" s="85" t="b">
        <f t="shared" si="1"/>
        <v>0</v>
      </c>
      <c r="B391" s="90" t="str">
        <f>IF(AND(TMInput!A391="",$C391&lt;&gt;""),B390,TMInput!A391)</f>
        <v>ND-SubcontractingUnpublish_v1.9+.rml.ttl</v>
      </c>
      <c r="C391" s="90" t="str">
        <f>TMInput!B391</f>
        <v>tedm:MG-NonPublishedInformation-ND-SubcontractingUnpublish</v>
      </c>
      <c r="D391" s="85" t="str">
        <f>IF(TMInput!C391&lt;&gt;"", TMInput!C391, IF(AND($C391=$C392, D392&lt;&gt;""), D392, IF(AND($C391=$C393, D393&lt;&gt;""), D393, IF(AND($C391=$C394, D394&lt;&gt;""), D394, IF(AND($C391=$C395, D395&lt;&gt;""), D395, "")))))</f>
        <v/>
      </c>
      <c r="E391" s="90" t="str">
        <f>IF(TMInput!D391&lt;&gt;"",TMInput!D391,IF(AND($C391=$C392, E392&lt;&gt;""),E392, IF(AND($C391=$C393, E393&lt;&gt;""), E393,"")))</f>
        <v/>
      </c>
      <c r="F391" s="90" t="str">
        <f>IF(TMInput!E391&lt;&gt;"",TMInput!E391,IF(AND($C391=$C392, F392&lt;&gt;""),F392, IF(AND($C391=$C393, F393&lt;&gt;""), F393,"")))</f>
        <v/>
      </c>
      <c r="G391" s="85" t="str">
        <f>IF(TMInput!F391&lt;&gt;"",TMInput!F391,IF(AND($C391=$C392, G392&lt;&gt;""),G392, IF(AND($C391=$C393, G393&lt;&gt;""), G393,"")))</f>
        <v/>
      </c>
      <c r="H391" s="87" t="str">
        <f>TMInput!G391</f>
        <v>1.6</v>
      </c>
      <c r="I391" s="87" t="str">
        <f>TMInput!H391</f>
        <v>1.8</v>
      </c>
      <c r="J391" s="90" t="b">
        <f>IF(TMInput!$A391="",J390,TMInput!I391)</f>
        <v>1</v>
      </c>
      <c r="K391" s="85" t="str">
        <f>IF(TMInput!J391&lt;&gt;"",TMInput!J391,IF(AND($C391=$C392, K392&lt;&gt;""),K392, IF(AND($C391=$C393, K393&lt;&gt;""), K393,"")))</f>
        <v/>
      </c>
      <c r="L391" s="85" t="str">
        <f>IF(TMInput!K391&lt;&gt;"",TMInput!K391,IF(AND($C391=$C392, L392&lt;&gt;""),L392, IF(AND($C391=$C393, L393&lt;&gt;""), L393,"")))</f>
        <v/>
      </c>
      <c r="M391" s="90" t="str">
        <f>IF(TMInput!L391&lt;&gt;"",TMInput!L391,IF(AND($C391=$C392, M392&lt;&gt;""),M392, IF(AND($C391=$C393, M393&lt;&gt;""), M393,"")))</f>
        <v/>
      </c>
      <c r="N391" s="90" t="str">
        <f>IF(TMInput!M391&lt;&gt;"",TMInput!M391,IF(AND($C391=$C392, N392&lt;&gt;""),N392, IF(AND($C391=$C393, N393&lt;&gt;""), N393,"")))</f>
        <v/>
      </c>
      <c r="O391" s="90" t="str">
        <f>IF(TMInput!N391&lt;&gt;"",TMInput!N391,IF(AND($C391=$C392, O392&lt;&gt;""),O392, IF(AND($C391=$C393, O393&lt;&gt;""), O393,"")))</f>
        <v/>
      </c>
      <c r="P391" s="85" t="str">
        <f>IF(TMInput!O391&lt;&gt;"",TMInput!O391,IF(AND($C391=$C392, P392&lt;&gt;""),P392, IF(AND($C391=$C393, P393&lt;&gt;""), P393,"")))</f>
        <v/>
      </c>
      <c r="Q391" s="90" t="str">
        <f>IF(TMInput!P391&lt;&gt;"",TMInput!P391,IF(AND($C391=$C392, Q392&lt;&gt;""),Q392, IF(AND($C391=$C393, Q393&lt;&gt;""), Q393,"")))</f>
        <v/>
      </c>
      <c r="R391" s="90" t="str">
        <f>IF(TMInput!Q391&lt;&gt;"", TMInput!Q391, IF(AND(OR($C391&amp;$H391=$C392&amp;$H392, $C391&amp;$I391=$C392&amp;$I392), R392&lt;&gt;""), R392, IF(AND(OR($C391&amp;$H391=$C393&amp;$H393, $C391&amp;$I391=$C393&amp;$I393), R393&lt;&gt;""), R393, IF(AND(OR($C391&amp;$H391=$C394&amp;$H394, $C391&amp;$I391=$C394&amp;$I394), R394&lt;&gt;""), R394, IF(AND(OR($C391&amp;$H391=$C395&amp;$H395, $C391&amp;$I391=$C395&amp;$I395), R395&lt;&gt;""), R395, "")))))</f>
        <v/>
      </c>
      <c r="S391" s="90" t="str">
        <f>IF(TMInput!R391&lt;&gt;"", TMInput!R391, IF(AND(OR($C391&amp;$H391=$C392&amp;$H392, $C391&amp;$I391=$C392&amp;$I392), S392&lt;&gt;""), S392, IF(AND(OR($C391&amp;$H391=$C393&amp;$H393, $C391&amp;$I391=$C393&amp;$I393), S393&lt;&gt;""), S393, IF(AND(OR($C391&amp;$H391=$C394&amp;$H394, $C391&amp;$I391=$C394&amp;$I394), S394&lt;&gt;""), S394, IF(AND(OR($C391&amp;$H391=$C395&amp;$H395, $C391&amp;$I391=$C395&amp;$I395), S395&lt;&gt;""), S395, "")))))</f>
        <v/>
      </c>
      <c r="T391" s="90" t="str">
        <f>IF(TMInput!S391&lt;&gt;"", TMInput!S391, IF(AND(OR($C391&amp;$H391=$C392&amp;$H392, $C391&amp;$I391=$C392&amp;$I392), T392&lt;&gt;""), T392, IF(AND(OR($C391&amp;$H391=$C393&amp;$H393, $C391&amp;$I391=$C393&amp;$I393), T393&lt;&gt;""), T393, IF(AND(OR($C391&amp;$H391=$C394&amp;$H394, $C391&amp;$I391=$C394&amp;$I394), T394&lt;&gt;""), T394, IF(AND(OR($C391&amp;$H391=$C395&amp;$H395, $C391&amp;$I391=$C395&amp;$I395), T395&lt;&gt;""), T395, "")))))</f>
        <v/>
      </c>
      <c r="U391" s="90" t="str">
        <f>IF(TMInput!T391&lt;&gt;"", TMInput!T391, IF(AND($C391=$C392, U392&lt;&gt;""), U392, IF(AND($C391=$C393, U393&lt;&gt;""), U393, IF(AND($C391=$C394, U394&lt;&gt;""), U394, IF(AND($C391=$C395, U395&lt;&gt;""), U395, "")))))</f>
        <v/>
      </c>
      <c r="V391" s="90" t="str">
        <f>IF(TMInput!U391&lt;&gt;"", TMInput!U391, IF(AND($C391=$C392, V392&lt;&gt;""), V392, IF(AND($C391=$C393, V393&lt;&gt;""), V393, IF(AND($C391=$C394, V394&lt;&gt;""), V394, IF(AND($C391=$C395, V395&lt;&gt;""), V395, "")))))</f>
        <v/>
      </c>
      <c r="W391" s="90" t="str">
        <f>IF(TMInput!V391&lt;&gt;"", TMInput!V391, IF(AND($C391=$C392, W392&lt;&gt;""), W392, IF(AND($C391=$C393, W393&lt;&gt;""), W393, IF(AND($C391=$C394, W394&lt;&gt;""), W394, IF(AND($C391=$C395, W395&lt;&gt;""), W395, "")))))</f>
        <v/>
      </c>
      <c r="X391" s="90" t="str">
        <f>IF(TMInput!W391&lt;&gt;"", TMInput!W391, IF(AND($C391=$C392, X392&lt;&gt;""), X392, IF(AND($C391=$C393, X393&lt;&gt;""), X393, IF(AND($C391=$C394, X394&lt;&gt;""), X394, IF(AND($C391=$C395, X395&lt;&gt;""), X395, "")))))</f>
        <v/>
      </c>
      <c r="Y391" s="90" t="str">
        <f>IF(TMInput!X391&lt;&gt;"", TMInput!X391, IF(AND($C391=$C392, Y392&lt;&gt;""), Y392, IF(AND($C391=$C393, Y393&lt;&gt;""), Y393, IF(AND($C391=$C394, Y394&lt;&gt;""), Y394, IF(AND($C391=$C395, Y395&lt;&gt;""), Y395, "")))))</f>
        <v/>
      </c>
      <c r="Z391" s="90" t="str">
        <f>IF(TMInput!Y391&lt;&gt;"", TMInput!Y391, IF(AND($C391=$C392, Z392&lt;&gt;""), Z392, IF(AND($C391=$C393, Z393&lt;&gt;""), Z393, IF(AND($C391=$C394, Z394&lt;&gt;""), Z394, IF(AND($C391=$C395, Z395&lt;&gt;""), Z395, "")))))</f>
        <v>tedm:MG-langString-hasConfidentialityJustification--NonPublishedInformation-ND-SubcontractingUnpublish</v>
      </c>
      <c r="AA391" s="90" t="str">
        <f>IF(TMInput!Z391&lt;&gt;"", TMInput!Z391, IF(AND($C391=$C392, AA392&lt;&gt;""), AA392, IF(AND($C391=$C393, AA393&lt;&gt;""), AA393, IF(AND($C391=$C394, AA394&lt;&gt;""), AA394, IF(AND($C391=$C395, AA395&lt;&gt;""), AA395, "")))))</f>
        <v/>
      </c>
      <c r="AB391" s="90" t="str">
        <f>IF(TMInput!AA391&lt;&gt;"", TMInput!AA391, IF(AND($C391=$C392, AB392&lt;&gt;""), AB392, IF(AND($C391=$C393, AB393&lt;&gt;""), AB393, IF(AND($C391=$C394, AB394&lt;&gt;""), AB394, IF(AND($C391=$C395, AB395&lt;&gt;""), AB395, "")))))</f>
        <v/>
      </c>
      <c r="AC391" s="90" t="str">
        <f>IF(TMInput!AB391&lt;&gt;"", TMInput!AB391, IF(AND($C391=$C392, AC392&lt;&gt;""), AC392, IF(AND($C391=$C393, AC393&lt;&gt;""), AC393, IF(AND($C391=$C394, AC394&lt;&gt;""), AC394, IF(AND($C391=$C395, AC395&lt;&gt;""), AC395, "")))))</f>
        <v/>
      </c>
      <c r="AD391" s="90" t="str">
        <f>IF(TMInput!AC391&lt;&gt;"", TMInput!AC391, IF(AND($C391=$C392, AD392&lt;&gt;""), AD392, IF(AND($C391=$C393, AD393&lt;&gt;""), AD393, IF(AND($C391=$C394, AD394&lt;&gt;""), AD394, IF(AND($C391=$C395, AD395&lt;&gt;""), AD395, "")))))</f>
        <v/>
      </c>
      <c r="AE391" s="90" t="str">
        <f>IF(TMInput!AD391&lt;&gt;"", TMInput!AD391, IF(AND($C391=$C392, AE392&lt;&gt;""), AE392, IF(AND($C391=$C393, AE393&lt;&gt;""), AE393, IF(AND($C391=$C394, AE394&lt;&gt;""), AE394, IF(AND($C391=$C395, AE395&lt;&gt;""), AE395, "")))))</f>
        <v/>
      </c>
    </row>
    <row r="392">
      <c r="A392" s="85" t="b">
        <f t="shared" si="1"/>
        <v>0</v>
      </c>
      <c r="B392" s="90" t="str">
        <f>IF(AND(TMInput!A392="",$C392&lt;&gt;""),B391,TMInput!A392)</f>
        <v>ND-SubcontractingUnpublish_v1.9+.rml.ttl</v>
      </c>
      <c r="C392" s="90" t="str">
        <f>TMInput!B392</f>
        <v>tedm:MG-NonPublishedInformation-ND-SubcontractingUnpublish</v>
      </c>
      <c r="D392" s="85" t="str">
        <f>IF(TMInput!C392&lt;&gt;"", TMInput!C392, IF(AND($C392=$C393, D393&lt;&gt;""), D393, IF(AND($C392=$C394, D394&lt;&gt;""), D394, IF(AND($C392=$C395, D395&lt;&gt;""), D395, IF(AND($C392=$C396, D396&lt;&gt;""), D396, "")))))</f>
        <v/>
      </c>
      <c r="E392" s="90" t="str">
        <f>IF(TMInput!D392&lt;&gt;"",TMInput!D392,IF(AND($C392=$C393, E393&lt;&gt;""),E393, IF(AND($C392=$C394, E394&lt;&gt;""), E394,"")))</f>
        <v/>
      </c>
      <c r="F392" s="90" t="str">
        <f>IF(TMInput!E392&lt;&gt;"",TMInput!E392,IF(AND($C392=$C393, F393&lt;&gt;""),F393, IF(AND($C392=$C394, F394&lt;&gt;""), F394,"")))</f>
        <v/>
      </c>
      <c r="G392" s="85" t="str">
        <f>IF(TMInput!F392&lt;&gt;"",TMInput!F392,IF(AND($C392=$C393, G393&lt;&gt;""),G393, IF(AND($C392=$C394, G394&lt;&gt;""), G394,"")))</f>
        <v/>
      </c>
      <c r="H392" s="87" t="str">
        <f>TMInput!G392</f>
        <v>1.9</v>
      </c>
      <c r="I392" s="87" t="str">
        <f>TMInput!H392</f>
        <v/>
      </c>
      <c r="J392" s="90" t="b">
        <f>IF(TMInput!$A392="",J391,TMInput!I392)</f>
        <v>1</v>
      </c>
      <c r="K392" s="85" t="str">
        <f>IF(TMInput!J392&lt;&gt;"",TMInput!J392,IF(AND($C392=$C393, K393&lt;&gt;""),K393, IF(AND($C392=$C394, K394&lt;&gt;""), K394,"")))</f>
        <v/>
      </c>
      <c r="L392" s="85" t="str">
        <f>IF(TMInput!K392&lt;&gt;"",TMInput!K392,IF(AND($C392=$C393, L393&lt;&gt;""),L393, IF(AND($C392=$C394, L394&lt;&gt;""), L394,"")))</f>
        <v/>
      </c>
      <c r="M392" s="90" t="str">
        <f>IF(TMInput!L392&lt;&gt;"",TMInput!L392,IF(AND($C392=$C393, M393&lt;&gt;""),M393, IF(AND($C392=$C394, M394&lt;&gt;""), M394,"")))</f>
        <v/>
      </c>
      <c r="N392" s="90" t="str">
        <f>IF(TMInput!M392&lt;&gt;"",TMInput!M392,IF(AND($C392=$C393, N393&lt;&gt;""),N393, IF(AND($C392=$C394, N394&lt;&gt;""), N394,"")))</f>
        <v/>
      </c>
      <c r="O392" s="90" t="str">
        <f>IF(TMInput!N392&lt;&gt;"",TMInput!N392,IF(AND($C392=$C393, O393&lt;&gt;""),O393, IF(AND($C392=$C394, O394&lt;&gt;""), O394,"")))</f>
        <v/>
      </c>
      <c r="P392" s="85" t="str">
        <f>IF(TMInput!O392&lt;&gt;"",TMInput!O392,IF(AND($C392=$C393, P393&lt;&gt;""),P393, IF(AND($C392=$C394, P394&lt;&gt;""), P394,"")))</f>
        <v/>
      </c>
      <c r="Q392" s="90" t="str">
        <f>IF(TMInput!P392&lt;&gt;"",TMInput!P392,IF(AND($C392=$C393, Q393&lt;&gt;""),Q393, IF(AND($C392=$C394, Q394&lt;&gt;""), Q394,"")))</f>
        <v/>
      </c>
      <c r="R392" s="90" t="str">
        <f>IF(TMInput!Q392&lt;&gt;"", TMInput!Q392, IF(AND(OR($C392&amp;$H392=$C393&amp;$H393, $C392&amp;$I392=$C393&amp;$I393), R393&lt;&gt;""), R393, IF(AND(OR($C392&amp;$H392=$C394&amp;$H394, $C392&amp;$I392=$C394&amp;$I394), R394&lt;&gt;""), R394, IF(AND(OR($C392&amp;$H392=$C395&amp;$H395, $C392&amp;$I392=$C395&amp;$I395), R395&lt;&gt;""), R395, IF(AND(OR($C392&amp;$H392=$C396&amp;$H396, $C392&amp;$I392=$C396&amp;$I396), R396&lt;&gt;""), R396, "")))))</f>
        <v/>
      </c>
      <c r="S392" s="90" t="str">
        <f>IF(TMInput!R392&lt;&gt;"", TMInput!R392, IF(AND(OR($C392&amp;$H392=$C393&amp;$H393, $C392&amp;$I392=$C393&amp;$I393), S393&lt;&gt;""), S393, IF(AND(OR($C392&amp;$H392=$C394&amp;$H394, $C392&amp;$I392=$C394&amp;$I394), S394&lt;&gt;""), S394, IF(AND(OR($C392&amp;$H392=$C395&amp;$H395, $C392&amp;$I392=$C395&amp;$I395), S395&lt;&gt;""), S395, IF(AND(OR($C392&amp;$H392=$C396&amp;$H396, $C392&amp;$I392=$C396&amp;$I396), S396&lt;&gt;""), S396, "")))))</f>
        <v/>
      </c>
      <c r="T392" s="90" t="str">
        <f>IF(TMInput!S392&lt;&gt;"", TMInput!S392, IF(AND(OR($C392&amp;$H392=$C393&amp;$H393, $C392&amp;$I392=$C393&amp;$I393), T393&lt;&gt;""), T393, IF(AND(OR($C392&amp;$H392=$C394&amp;$H394, $C392&amp;$I392=$C394&amp;$I394), T394&lt;&gt;""), T394, IF(AND(OR($C392&amp;$H392=$C395&amp;$H395, $C392&amp;$I392=$C395&amp;$I395), T395&lt;&gt;""), T395, IF(AND(OR($C392&amp;$H392=$C396&amp;$H396, $C392&amp;$I392=$C396&amp;$I396), T396&lt;&gt;""), T396, "")))))</f>
        <v/>
      </c>
      <c r="U392" s="90" t="str">
        <f>IF(TMInput!T392&lt;&gt;"", TMInput!T392, IF(AND($C392=$C393, U393&lt;&gt;""), U393, IF(AND($C392=$C394, U394&lt;&gt;""), U394, IF(AND($C392=$C395, U395&lt;&gt;""), U395, IF(AND($C392=$C396, U396&lt;&gt;""), U396, "")))))</f>
        <v/>
      </c>
      <c r="V392" s="90" t="str">
        <f>IF(TMInput!U392&lt;&gt;"", TMInput!U392, IF(AND($C392=$C393, V393&lt;&gt;""), V393, IF(AND($C392=$C394, V394&lt;&gt;""), V394, IF(AND($C392=$C395, V395&lt;&gt;""), V395, IF(AND($C392=$C396, V396&lt;&gt;""), V396, "")))))</f>
        <v/>
      </c>
      <c r="W392" s="90" t="str">
        <f>IF(TMInput!V392&lt;&gt;"", TMInput!V392, IF(AND($C392=$C393, W393&lt;&gt;""), W393, IF(AND($C392=$C394, W394&lt;&gt;""), W394, IF(AND($C392=$C395, W395&lt;&gt;""), W395, IF(AND($C392=$C396, W396&lt;&gt;""), W396, "")))))</f>
        <v/>
      </c>
      <c r="X392" s="90" t="str">
        <f>IF(TMInput!W392&lt;&gt;"", TMInput!W392, IF(AND($C392=$C393, X393&lt;&gt;""), X393, IF(AND($C392=$C394, X394&lt;&gt;""), X394, IF(AND($C392=$C395, X395&lt;&gt;""), X395, IF(AND($C392=$C396, X396&lt;&gt;""), X396, "")))))</f>
        <v/>
      </c>
      <c r="Y392" s="90" t="str">
        <f>IF(TMInput!X392&lt;&gt;"", TMInput!X392, IF(AND($C392=$C393, Y393&lt;&gt;""), Y393, IF(AND($C392=$C394, Y394&lt;&gt;""), Y394, IF(AND($C392=$C395, Y395&lt;&gt;""), Y395, IF(AND($C392=$C396, Y396&lt;&gt;""), Y396, "")))))</f>
        <v/>
      </c>
      <c r="Z392" s="90" t="str">
        <f>IF(TMInput!Y392&lt;&gt;"", TMInput!Y392, IF(AND($C392=$C393, Z393&lt;&gt;""), Z393, IF(AND($C392=$C394, Z394&lt;&gt;""), Z394, IF(AND($C392=$C395, Z395&lt;&gt;""), Z395, IF(AND($C392=$C396, Z396&lt;&gt;""), Z396, "")))))</f>
        <v>tedm:MG-langString-hasConfidentialityJustification--NonPublishedInformation-ND-SubcontractingUnpublish</v>
      </c>
      <c r="AA392" s="90" t="str">
        <f>IF(TMInput!Z392&lt;&gt;"", TMInput!Z392, IF(AND($C392=$C393, AA393&lt;&gt;""), AA393, IF(AND($C392=$C394, AA394&lt;&gt;""), AA394, IF(AND($C392=$C395, AA395&lt;&gt;""), AA395, IF(AND($C392=$C396, AA396&lt;&gt;""), AA396, "")))))</f>
        <v/>
      </c>
      <c r="AB392" s="90" t="str">
        <f>IF(TMInput!AA392&lt;&gt;"", TMInput!AA392, IF(AND($C392=$C393, AB393&lt;&gt;""), AB393, IF(AND($C392=$C394, AB394&lt;&gt;""), AB394, IF(AND($C392=$C395, AB395&lt;&gt;""), AB395, IF(AND($C392=$C396, AB396&lt;&gt;""), AB396, "")))))</f>
        <v/>
      </c>
      <c r="AC392" s="90" t="str">
        <f>IF(TMInput!AB392&lt;&gt;"", TMInput!AB392, IF(AND($C392=$C393, AC393&lt;&gt;""), AC393, IF(AND($C392=$C394, AC394&lt;&gt;""), AC394, IF(AND($C392=$C395, AC395&lt;&gt;""), AC395, IF(AND($C392=$C396, AC396&lt;&gt;""), AC396, "")))))</f>
        <v/>
      </c>
      <c r="AD392" s="90" t="str">
        <f>IF(TMInput!AC392&lt;&gt;"", TMInput!AC392, IF(AND($C392=$C393, AD393&lt;&gt;""), AD393, IF(AND($C392=$C394, AD394&lt;&gt;""), AD394, IF(AND($C392=$C395, AD395&lt;&gt;""), AD395, IF(AND($C392=$C396, AD396&lt;&gt;""), AD396, "")))))</f>
        <v/>
      </c>
      <c r="AE392" s="90" t="str">
        <f>IF(TMInput!AD392&lt;&gt;"", TMInput!AD392, IF(AND($C392=$C393, AE393&lt;&gt;""), AE393, IF(AND($C392=$C394, AE394&lt;&gt;""), AE394, IF(AND($C392=$C395, AE395&lt;&gt;""), AE395, IF(AND($C392=$C396, AE396&lt;&gt;""), AE396, "")))))</f>
        <v/>
      </c>
    </row>
    <row r="393">
      <c r="A393" s="85" t="b">
        <f t="shared" si="1"/>
        <v>1</v>
      </c>
      <c r="B393" s="90" t="str">
        <f>IF(AND(TMInput!A393="",$C393&lt;&gt;""),B392,TMInput!A393)</f>
        <v>ND-SubcontractingValueKnownUnpublish_v1.3-1.8.rml.ttl</v>
      </c>
      <c r="C393" s="90" t="str">
        <f>TMInput!B393</f>
        <v>tedm:MG-NonPublishedInformation-ND-SubcontractingValueKnownUnpublish</v>
      </c>
      <c r="D393" s="85" t="str">
        <f>IF(TMInput!C393&lt;&gt;"", TMInput!C393, IF(AND($C393=$C394, D394&lt;&gt;""), D394, IF(AND($C393=$C395, D395&lt;&gt;""), D395, IF(AND($C393=$C396, D396&lt;&gt;""), D396, IF(AND($C393=$C397, D397&lt;&gt;""), D397, "")))))</f>
        <v>MG-NonPublishedInformation</v>
      </c>
      <c r="E393" s="90" t="str">
        <f>IF(TMInput!D393&lt;&gt;"",TMInput!D393,IF(AND($C393=$C394, E394&lt;&gt;""),E394, IF(AND($C393=$C395, E395&lt;&gt;""), E395,"")))</f>
        <v>ND-SubcontractingValueKnownUnpublish</v>
      </c>
      <c r="F393" s="90" t="str">
        <f>IF(TMInput!E393&lt;&gt;"",TMInput!E393,IF(AND($C393=$C394, F394&lt;&gt;""),F394, IF(AND($C393=$C395, F395&lt;&gt;""), F395,"")))</f>
        <v>/*/ext:UBLExtensions/ext:UBLExtension/ext:ExtensionContent/efext:EformsExtension/efac:NoticeResult/efac:LotTender/efac:SubcontractingTerm/efac:FieldsPrivacy[efbc:FieldIdentifierCode/text()='sub-val-kno']</v>
      </c>
      <c r="G393" s="85" t="str">
        <f>IF(TMInput!F393&lt;&gt;"",TMInput!F393,IF(AND($C393=$C394, G394&lt;&gt;""),G394, IF(AND($C393=$C395, G395&lt;&gt;""), G395,"")))</f>
        <v>efbc:FieldIdentifierCode/text()='sub-val-kno'</v>
      </c>
      <c r="H393" s="87" t="str">
        <f>TMInput!G393</f>
        <v/>
      </c>
      <c r="I393" s="87" t="str">
        <f>TMInput!H393</f>
        <v>1.8</v>
      </c>
      <c r="J393" s="90" t="b">
        <f>IF(TMInput!$A393="",J392,TMInput!I393)</f>
        <v>1</v>
      </c>
      <c r="K393" s="85" t="str">
        <f>IF(TMInput!J393&lt;&gt;"",TMInput!J393,IF(AND($C393=$C394, K394&lt;&gt;""),K394, IF(AND($C393=$C395, K395&lt;&gt;""), K395,"")))</f>
        <v>MG-SubcontractingEstimate-foreseesSubcontracting-Tender</v>
      </c>
      <c r="L393" s="85" t="str">
        <f>IF(TMInput!K393&lt;&gt;"",TMInput!K393,IF(AND($C393=$C394, L394&lt;&gt;""),L394, IF(AND($C393=$C395, L395&lt;&gt;""), L395,"")))</f>
        <v>ND-SubcontractedActivity</v>
      </c>
      <c r="M393" s="90" t="str">
        <f>IF(TMInput!L393&lt;&gt;"",TMInput!L393,IF(AND($C393=$C394, M394&lt;&gt;""),M394, IF(AND($C393=$C395, M395&lt;&gt;""), M395,"")))</f>
        <v>ND-SubcontractingValueKnownUnpublish (concernsMaskedObject)</v>
      </c>
      <c r="N393" s="90" t="str">
        <f>IF(TMInput!M393&lt;&gt;"",TMInput!M393,IF(AND($C393=$C394, N394&lt;&gt;""),N394, IF(AND($C393=$C395, N395&lt;&gt;""), N395,"")))</f>
        <v>Connection from NonPublishedInformation to SubcontractingEstimate under MG-SubcontractingEstimate-foreseesSubcontracting-Tender_ND-SubcontractedActivity</v>
      </c>
      <c r="O393" s="90" t="str">
        <f>IF(TMInput!N393&lt;&gt;"",TMInput!N393,IF(AND($C393=$C394, O394&lt;&gt;""),O394, IF(AND($C393=$C395, O395&lt;&gt;""), O395,"")))</f>
        <v>tedm:MG-SubcontractingEstimate-foreseesSubcontracting-Tender_ND-SubcontractedActivity</v>
      </c>
      <c r="P393" s="85" t="str">
        <f>IF(TMInput!O393&lt;&gt;"",TMInput!O393,IF(AND($C393=$C394, P394&lt;&gt;""),P394, IF(AND($C393=$C395, P395&lt;&gt;""), P395,"")))</f>
        <v>efac:FieldsPrivacy</v>
      </c>
      <c r="Q393" s="90" t="str">
        <f>IF(TMInput!P393&lt;&gt;"",TMInput!P393,IF(AND($C393=$C394, Q394&lt;&gt;""),Q394, IF(AND($C393=$C395, Q395&lt;&gt;""), Q395,"")))</f>
        <v>..</v>
      </c>
      <c r="R393" s="90" t="str">
        <f>IF(TMInput!Q393&lt;&gt;"", TMInput!Q393, IF(AND(OR($C393&amp;$H393=$C394&amp;$H394, $C393&amp;$I393=$C394&amp;$I394), R394&lt;&gt;""), R394, IF(AND(OR($C393&amp;$H393=$C395&amp;$H395, $C393&amp;$I393=$C395&amp;$I395), R395&lt;&gt;""), R395, IF(AND(OR($C393&amp;$H393=$C396&amp;$H396, $C393&amp;$I393=$C396&amp;$I396), R396&lt;&gt;""), R396, IF(AND(OR($C393&amp;$H393=$C397&amp;$H397, $C393&amp;$I393=$C397&amp;$I397), R397&lt;&gt;""), R397, "")))))</f>
        <v>BT-195(BT-730)-Tender</v>
      </c>
      <c r="S393" s="90" t="str">
        <f>IF(TMInput!R393&lt;&gt;"", TMInput!R393, IF(AND(OR($C393&amp;$H393=$C394&amp;$H394, $C393&amp;$I393=$C394&amp;$I394), S394&lt;&gt;""), S394, IF(AND(OR($C393&amp;$H393=$C395&amp;$H395, $C393&amp;$I393=$C395&amp;$I395), S395&lt;&gt;""), S395, IF(AND(OR($C393&amp;$H393=$C396&amp;$H396, $C393&amp;$I393=$C396&amp;$I396), S396&lt;&gt;""), S396, IF(AND(OR($C393&amp;$H393=$C397&amp;$H397, $C393&amp;$I393=$C397&amp;$I397), S397&lt;&gt;""), S397, "")))))</f>
        <v>The field BT-195(BT-730)-Tender, Unpublished Identifier, specifies information to generate the URI of the masked property</v>
      </c>
      <c r="T393" s="90" t="str">
        <f>IF(TMInput!S393&lt;&gt;"", TMInput!S393, IF(AND(OR($C393&amp;$H393=$C394&amp;$H394, $C393&amp;$I393=$C394&amp;$I394), T394&lt;&gt;""), T394, IF(AND(OR($C393&amp;$H393=$C395&amp;$H395, $C393&amp;$I393=$C395&amp;$I395), T395&lt;&gt;""), T395, IF(AND(OR($C393&amp;$H393=$C396&amp;$H396, $C393&amp;$I393=$C396&amp;$I396), T396&lt;&gt;""), T396, IF(AND(OR($C393&amp;$H393=$C397&amp;$H397, $C393&amp;$I393=$C397&amp;$I397), T397&lt;&gt;""), T397, "")))))</f>
        <v>efbc:FieldIdentifierCode/text() = 'sub-val-kno'</v>
      </c>
      <c r="U393" s="92" t="str">
        <f>IF(TMInput!T393&lt;&gt;"", TMInput!T393, IF(AND($C393=$C394, U394&lt;&gt;""), U394, IF(AND($C393=$C395, U395&lt;&gt;""), U395, IF(AND($C393=$C396, U396&lt;&gt;""), U396, IF(AND($C393=$C397, U397&lt;&gt;""), U397, "")))))</f>
        <v>http://data.europa.eu/a4g/ontology#isSubcontractingValueKnown</v>
      </c>
      <c r="V393" s="90" t="str">
        <f>IF(TMInput!U393&lt;&gt;"", TMInput!U393, IF(AND($C393=$C394, V394&lt;&gt;""), V394, IF(AND($C393=$C395, V395&lt;&gt;""), V395, IF(AND($C393=$C396, V396&lt;&gt;""), V396, IF(AND($C393=$C397, V397&lt;&gt;""), V397, "")))))</f>
        <v>BT-197(BT-730)-Tender</v>
      </c>
      <c r="W393" s="90" t="str">
        <f>IF(TMInput!V393&lt;&gt;"", TMInput!V393, IF(AND($C393=$C394, W394&lt;&gt;""), W394, IF(AND($C393=$C395, W395&lt;&gt;""), W395, IF(AND($C393=$C396, W396&lt;&gt;""), W396, IF(AND($C393=$C397, W397&lt;&gt;""), W397, "")))))</f>
        <v>In BT-197(BT-730)-Tender, Unpublished Justification Code, we link to the at-voc:non-publication-justification controlled list</v>
      </c>
      <c r="X393" s="90" t="str">
        <f>IF(TMInput!W393&lt;&gt;"", TMInput!W393, IF(AND($C393=$C394, X394&lt;&gt;""), X394, IF(AND($C393=$C395, X395&lt;&gt;""), X395, IF(AND($C393=$C396, X396&lt;&gt;""), X396, IF(AND($C393=$C397, X397&lt;&gt;""), X397, "")))))</f>
        <v>BT-198(BT-730)-Tender</v>
      </c>
      <c r="Y393" s="90" t="str">
        <f>IF(TMInput!X393&lt;&gt;"", TMInput!X393, IF(AND($C393=$C394, Y394&lt;&gt;""), Y394, IF(AND($C393=$C395, Y395&lt;&gt;""), Y395, IF(AND($C393=$C396, Y396&lt;&gt;""), Y396, IF(AND($C393=$C397, Y397&lt;&gt;""), Y397, "")))))</f>
        <v>Unpublished Accessibility Date (Unpublished Access Date below SDK 1.6)</v>
      </c>
      <c r="Z393" s="90" t="str">
        <f>IF(TMInput!Y393&lt;&gt;"", TMInput!Y393, IF(AND($C393=$C394, Z394&lt;&gt;""), Z394, IF(AND($C393=$C395, Z395&lt;&gt;""), Z395, IF(AND($C393=$C396, Z396&lt;&gt;""), Z396, IF(AND($C393=$C397, Z397&lt;&gt;""), Z397, "")))))</f>
        <v>tedm:MG-langString-hasConfidentialityJustification--NonPublishedInformation-ND-SubcontractingValueKnownUnpublish</v>
      </c>
      <c r="AA393" s="90" t="str">
        <f>IF(TMInput!Z393&lt;&gt;"", TMInput!Z393, IF(AND($C393=$C394, AA394&lt;&gt;""), AA394, IF(AND($C393=$C395, AA395&lt;&gt;""), AA395, IF(AND($C393=$C396, AA396&lt;&gt;""), AA396, IF(AND($C393=$C397, AA397&lt;&gt;""), AA397, "")))))</f>
        <v>/*/ext:UBLExtensions/ext:UBLExtension/ext:ExtensionContent/efext:EformsExtension/efac:NoticeResult/efac:LotTender/efac:SubcontractingTerm/efac:FieldsPrivacy[efbc:FieldIdentifierCode/text()='sub-val-kno']/efbc:ReasonDescription</v>
      </c>
      <c r="AB393" s="90" t="str">
        <f>IF(TMInput!AA393&lt;&gt;"", TMInput!AA393, IF(AND($C393=$C394, AB394&lt;&gt;""), AB394, IF(AND($C393=$C395, AB395&lt;&gt;""), AB395, IF(AND($C393=$C396, AB396&lt;&gt;""), AB396, IF(AND($C393=$C397, AB397&lt;&gt;""), AB397, "")))))</f>
        <v>BT-196(BT-730)-Tender</v>
      </c>
      <c r="AC393" s="90" t="str">
        <f>IF(TMInput!AB393&lt;&gt;"", TMInput!AB393, IF(AND($C393=$C394, AC394&lt;&gt;""), AC394, IF(AND($C393=$C395, AC395&lt;&gt;""), AC395, IF(AND($C393=$C396, AC396&lt;&gt;""), AC396, IF(AND($C393=$C397, AC397&lt;&gt;""), AC397, "")))))</f>
        <v>Unpublished Justification Description of MG-NonPublishedInformation under ND-SubcontractingValueKnownUnpublish</v>
      </c>
      <c r="AD393" s="90" t="str">
        <f>IF(TMInput!AC393&lt;&gt;"", TMInput!AC393, IF(AND($C393=$C394, AD394&lt;&gt;""), AD394, IF(AND($C393=$C395, AD395&lt;&gt;""), AD395, IF(AND($C393=$C396, AD396&lt;&gt;""), AD396, IF(AND($C393=$C397, AD397&lt;&gt;""), AD397, "")))))</f>
        <v>BT-196(BT-730)-Tender-Language</v>
      </c>
      <c r="AE393" s="90" t="str">
        <f>IF(TMInput!AD393&lt;&gt;"", TMInput!AD393, IF(AND($C393=$C394, AE394&lt;&gt;""), AE394, IF(AND($C393=$C395, AE395&lt;&gt;""), AE395, IF(AND($C393=$C396, AE396&lt;&gt;""), AE396, IF(AND($C393=$C397, AE397&lt;&gt;""), AE397, "")))))</f>
        <v>Language of Unpublished Justification Description of MG-NonPublishedInformation under ND-SubcontractingValueKnownUnpublish</v>
      </c>
    </row>
    <row r="394">
      <c r="A394" s="85" t="b">
        <f t="shared" si="1"/>
        <v>0</v>
      </c>
      <c r="B394" s="90" t="str">
        <f>IF(AND(TMInput!A394="",$C394&lt;&gt;""),B393,TMInput!A394)</f>
        <v>ND-SubcontractingValueKnownUnpublish_v1.3-1.8.rml.ttl</v>
      </c>
      <c r="C394" s="90" t="str">
        <f>TMInput!B394</f>
        <v>tedm:MG-NonPublishedInformation-ND-SubcontractingValueKnownUnpublish</v>
      </c>
      <c r="D394" s="85" t="str">
        <f>IF(TMInput!C394&lt;&gt;"", TMInput!C394, IF(AND($C394=$C395, D395&lt;&gt;""), D395, IF(AND($C394=$C396, D396&lt;&gt;""), D396, IF(AND($C394=$C397, D397&lt;&gt;""), D397, IF(AND($C394=$C398, D398&lt;&gt;""), D398, "")))))</f>
        <v>MG-NonPublishedInformation</v>
      </c>
      <c r="E394" s="90" t="str">
        <f>IF(TMInput!D394&lt;&gt;"",TMInput!D394,IF(AND($C394=$C395, E395&lt;&gt;""),E395, IF(AND($C394=$C396, E396&lt;&gt;""), E396,"")))</f>
        <v>ND-SubcontractingValueKnownUnpublish</v>
      </c>
      <c r="F394" s="90" t="str">
        <f>IF(TMInput!E394&lt;&gt;"",TMInput!E394,IF(AND($C394=$C395, F395&lt;&gt;""),F395, IF(AND($C394=$C396, F396&lt;&gt;""), F396,"")))</f>
        <v>/*/ext:UBLExtensions/ext:UBLExtension/ext:ExtensionContent/efext:EformsExtension/efac:NoticeResult/efac:LotTender/efac:SubcontractingTerm[efbc:TermCode/@listName='applicability']/efac:FieldsPrivacy[efbc:FieldIdentifierCode/text()='sub-val-kno']</v>
      </c>
      <c r="G394" s="85" t="str">
        <f>IF(TMInput!F394&lt;&gt;"",TMInput!F394,IF(AND($C394=$C395, G395&lt;&gt;""),G395, IF(AND($C394=$C396, G396&lt;&gt;""), G396,"")))</f>
        <v>efbc:FieldIdentifierCode/text()='sub-val-kno'</v>
      </c>
      <c r="H394" s="87" t="str">
        <f>TMInput!G394</f>
        <v/>
      </c>
      <c r="I394" s="87" t="str">
        <f>TMInput!H394</f>
        <v>1.8</v>
      </c>
      <c r="J394" s="90" t="b">
        <f>IF(TMInput!$A394="",J393,TMInput!I394)</f>
        <v>1</v>
      </c>
      <c r="K394" s="85" t="str">
        <f>IF(TMInput!J394&lt;&gt;"",TMInput!J394,IF(AND($C394=$C395, K395&lt;&gt;""),K395, IF(AND($C394=$C396, K396&lt;&gt;""), K396,"")))</f>
        <v>MG-SubcontractingEstimate-foreseesSubcontracting-Tender</v>
      </c>
      <c r="L394" s="85" t="str">
        <f>IF(TMInput!K394&lt;&gt;"",TMInput!K394,IF(AND($C394=$C395, L395&lt;&gt;""),L395, IF(AND($C394=$C396, L396&lt;&gt;""), L396,"")))</f>
        <v>ND-SubcontractedActivity</v>
      </c>
      <c r="M394" s="90" t="str">
        <f>IF(TMInput!L394&lt;&gt;"",TMInput!L394,IF(AND($C394=$C395, M395&lt;&gt;""),M395, IF(AND($C394=$C396, M396&lt;&gt;""), M396,"")))</f>
        <v>ND-SubcontractingValueKnownUnpublish (concernsMaskedObject)</v>
      </c>
      <c r="N394" s="90" t="str">
        <f>IF(TMInput!M394&lt;&gt;"",TMInput!M394,IF(AND($C394=$C395, N395&lt;&gt;""),N395, IF(AND($C394=$C396, N396&lt;&gt;""), N396,"")))</f>
        <v>Connection from NonPublishedInformation to SubcontractingEstimate under MG-SubcontractingEstimate-foreseesSubcontracting-Tender_ND-SubcontractedActivity</v>
      </c>
      <c r="O394" s="90" t="str">
        <f>IF(TMInput!N394&lt;&gt;"",TMInput!N394,IF(AND($C394=$C395, O395&lt;&gt;""),O395, IF(AND($C394=$C396, O396&lt;&gt;""), O396,"")))</f>
        <v>tedm:MG-SubcontractingEstimate-foreseesSubcontracting-Tender_ND-SubcontractedActivity</v>
      </c>
      <c r="P394" s="85" t="str">
        <f>IF(TMInput!O394&lt;&gt;"",TMInput!O394,IF(AND($C394=$C395, P395&lt;&gt;""),P395, IF(AND($C394=$C396, P396&lt;&gt;""), P396,"")))</f>
        <v>efac:FieldsPrivacy</v>
      </c>
      <c r="Q394" s="90" t="str">
        <f>IF(TMInput!P394&lt;&gt;"",TMInput!P394,IF(AND($C394=$C395, Q395&lt;&gt;""),Q395, IF(AND($C394=$C396, Q396&lt;&gt;""), Q396,"")))</f>
        <v>..</v>
      </c>
      <c r="R394" s="90" t="str">
        <f>IF(TMInput!Q394&lt;&gt;"", TMInput!Q394, IF(AND(OR($C394&amp;$H394=$C395&amp;$H395, $C394&amp;$I394=$C395&amp;$I395), R395&lt;&gt;""), R395, IF(AND(OR($C394&amp;$H394=$C396&amp;$H396, $C394&amp;$I394=$C396&amp;$I396), R396&lt;&gt;""), R396, IF(AND(OR($C394&amp;$H394=$C397&amp;$H397, $C394&amp;$I394=$C397&amp;$I397), R397&lt;&gt;""), R397, IF(AND(OR($C394&amp;$H394=$C398&amp;$H398, $C394&amp;$I394=$C398&amp;$I398), R398&lt;&gt;""), R398, "")))))</f>
        <v>BT-195(BT-730)-Tender</v>
      </c>
      <c r="S394" s="90" t="str">
        <f>IF(TMInput!R394&lt;&gt;"", TMInput!R394, IF(AND(OR($C394&amp;$H394=$C395&amp;$H395, $C394&amp;$I394=$C395&amp;$I395), S395&lt;&gt;""), S395, IF(AND(OR($C394&amp;$H394=$C396&amp;$H396, $C394&amp;$I394=$C396&amp;$I396), S396&lt;&gt;""), S396, IF(AND(OR($C394&amp;$H394=$C397&amp;$H397, $C394&amp;$I394=$C397&amp;$I397), S397&lt;&gt;""), S397, IF(AND(OR($C394&amp;$H394=$C398&amp;$H398, $C394&amp;$I394=$C398&amp;$I398), S398&lt;&gt;""), S398, "")))))</f>
        <v>The field BT-195(BT-730)-Tender, Unpublished Identifier, specifies information to generate the URI of the masked property</v>
      </c>
      <c r="T394" s="90" t="str">
        <f>IF(TMInput!S394&lt;&gt;"", TMInput!S394, IF(AND(OR($C394&amp;$H394=$C395&amp;$H395, $C394&amp;$I394=$C395&amp;$I395), T395&lt;&gt;""), T395, IF(AND(OR($C394&amp;$H394=$C396&amp;$H396, $C394&amp;$I394=$C396&amp;$I396), T396&lt;&gt;""), T396, IF(AND(OR($C394&amp;$H394=$C397&amp;$H397, $C394&amp;$I394=$C397&amp;$I397), T397&lt;&gt;""), T397, IF(AND(OR($C394&amp;$H394=$C398&amp;$H398, $C394&amp;$I394=$C398&amp;$I398), T398&lt;&gt;""), T398, "")))))</f>
        <v>efbc:FieldIdentifierCode/text() = 'sub-val-kno'</v>
      </c>
      <c r="U394" s="92" t="str">
        <f>IF(TMInput!T394&lt;&gt;"", TMInput!T394, IF(AND($C394=$C395, U395&lt;&gt;""), U395, IF(AND($C394=$C396, U396&lt;&gt;""), U396, IF(AND($C394=$C397, U397&lt;&gt;""), U397, IF(AND($C394=$C398, U398&lt;&gt;""), U398, "")))))</f>
        <v>http://data.europa.eu/a4g/ontology#isSubcontractingValueKnown</v>
      </c>
      <c r="V394" s="90" t="str">
        <f>IF(TMInput!U394&lt;&gt;"", TMInput!U394, IF(AND($C394=$C395, V395&lt;&gt;""), V395, IF(AND($C394=$C396, V396&lt;&gt;""), V396, IF(AND($C394=$C397, V397&lt;&gt;""), V397, IF(AND($C394=$C398, V398&lt;&gt;""), V398, "")))))</f>
        <v>BT-197(BT-730)-Tender</v>
      </c>
      <c r="W394" s="90" t="str">
        <f>IF(TMInput!V394&lt;&gt;"", TMInput!V394, IF(AND($C394=$C395, W395&lt;&gt;""), W395, IF(AND($C394=$C396, W396&lt;&gt;""), W396, IF(AND($C394=$C397, W397&lt;&gt;""), W397, IF(AND($C394=$C398, W398&lt;&gt;""), W398, "")))))</f>
        <v>In BT-197(BT-730)-Tender, Unpublished Justification Code, we link to the at-voc:non-publication-justification controlled list</v>
      </c>
      <c r="X394" s="90" t="str">
        <f>IF(TMInput!W394&lt;&gt;"", TMInput!W394, IF(AND($C394=$C395, X395&lt;&gt;""), X395, IF(AND($C394=$C396, X396&lt;&gt;""), X396, IF(AND($C394=$C397, X397&lt;&gt;""), X397, IF(AND($C394=$C398, X398&lt;&gt;""), X398, "")))))</f>
        <v>BT-198(BT-730)-Tender</v>
      </c>
      <c r="Y394" s="90" t="str">
        <f>IF(TMInput!X394&lt;&gt;"", TMInput!X394, IF(AND($C394=$C395, Y395&lt;&gt;""), Y395, IF(AND($C394=$C396, Y396&lt;&gt;""), Y396, IF(AND($C394=$C397, Y397&lt;&gt;""), Y397, IF(AND($C394=$C398, Y398&lt;&gt;""), Y398, "")))))</f>
        <v>Unpublished Accessibility Date (Unpublished Access Date below SDK 1.6)</v>
      </c>
      <c r="Z394" s="90" t="str">
        <f>IF(TMInput!Y394&lt;&gt;"", TMInput!Y394, IF(AND($C394=$C395, Z395&lt;&gt;""), Z395, IF(AND($C394=$C396, Z396&lt;&gt;""), Z396, IF(AND($C394=$C397, Z397&lt;&gt;""), Z397, IF(AND($C394=$C398, Z398&lt;&gt;""), Z398, "")))))</f>
        <v>tedm:MG-langString-hasConfidentialityJustification--NonPublishedInformation-ND-SubcontractingValueKnownUnpublish</v>
      </c>
      <c r="AA394" s="90" t="str">
        <f>IF(TMInput!Z394&lt;&gt;"", TMInput!Z394, IF(AND($C394=$C395, AA395&lt;&gt;""), AA395, IF(AND($C394=$C396, AA396&lt;&gt;""), AA396, IF(AND($C394=$C397, AA397&lt;&gt;""), AA397, IF(AND($C394=$C398, AA398&lt;&gt;""), AA398, "")))))</f>
        <v>/*/ext:UBLExtensions/ext:UBLExtension/ext:ExtensionContent/efext:EformsExtension/efac:NoticeResult/efac:LotTender/efac:SubcontractingTerm[efbc:TermCode/@listName='applicability']/efac:FieldsPrivacy[efbc:FieldIdentifierCode/text()='sub-val-kno']/efbc:ReasonDescription</v>
      </c>
      <c r="AB394" s="90" t="str">
        <f>IF(TMInput!AA394&lt;&gt;"", TMInput!AA394, IF(AND($C394=$C395, AB395&lt;&gt;""), AB395, IF(AND($C394=$C396, AB396&lt;&gt;""), AB396, IF(AND($C394=$C397, AB397&lt;&gt;""), AB397, IF(AND($C394=$C398, AB398&lt;&gt;""), AB398, "")))))</f>
        <v>BT-196(BT-730)-Tender</v>
      </c>
      <c r="AC394" s="90" t="str">
        <f>IF(TMInput!AB394&lt;&gt;"", TMInput!AB394, IF(AND($C394=$C395, AC395&lt;&gt;""), AC395, IF(AND($C394=$C396, AC396&lt;&gt;""), AC396, IF(AND($C394=$C397, AC397&lt;&gt;""), AC397, IF(AND($C394=$C398, AC398&lt;&gt;""), AC398, "")))))</f>
        <v>Unpublished Justification Description of MG-NonPublishedInformation under ND-SubcontractingValueKnownUnpublish</v>
      </c>
      <c r="AD394" s="90" t="str">
        <f>IF(TMInput!AC394&lt;&gt;"", TMInput!AC394, IF(AND($C394=$C395, AD395&lt;&gt;""), AD395, IF(AND($C394=$C396, AD396&lt;&gt;""), AD396, IF(AND($C394=$C397, AD397&lt;&gt;""), AD397, IF(AND($C394=$C398, AD398&lt;&gt;""), AD398, "")))))</f>
        <v>BT-196(BT-730)-Tender-Language</v>
      </c>
      <c r="AE394" s="90" t="str">
        <f>IF(TMInput!AD394&lt;&gt;"", TMInput!AD394, IF(AND($C394=$C395, AE395&lt;&gt;""), AE395, IF(AND($C394=$C396, AE396&lt;&gt;""), AE396, IF(AND($C394=$C397, AE397&lt;&gt;""), AE397, IF(AND($C394=$C398, AE398&lt;&gt;""), AE398, "")))))</f>
        <v>Language of Unpublished Justification Description of MG-NonPublishedInformation under ND-SubcontractingValueKnownUnpublish</v>
      </c>
    </row>
    <row r="395">
      <c r="A395" s="85" t="b">
        <f t="shared" si="1"/>
        <v>0</v>
      </c>
      <c r="B395" s="90" t="str">
        <f>IF(AND(TMInput!A395="",$C395&lt;&gt;""),B394,TMInput!A395)</f>
        <v>ND-SubcontractingValueKnownUnpublish_v1.3-1.8.rml.ttl</v>
      </c>
      <c r="C395" s="90" t="str">
        <f>TMInput!B395</f>
        <v>tedm:MG-NonPublishedInformation-ND-SubcontractingValueKnownUnpublish</v>
      </c>
      <c r="D395" s="85" t="str">
        <f>IF(TMInput!C395&lt;&gt;"", TMInput!C395, IF(AND($C395=$C396, D396&lt;&gt;""), D396, IF(AND($C395=$C397, D397&lt;&gt;""), D397, IF(AND($C395=$C398, D398&lt;&gt;""), D398, IF(AND($C395=$C399, D399&lt;&gt;""), D399, "")))))</f>
        <v>MG-NonPublishedInformation</v>
      </c>
      <c r="E395" s="90" t="str">
        <f>IF(TMInput!D395&lt;&gt;"",TMInput!D395,IF(AND($C395=$C396, E396&lt;&gt;""),E396, IF(AND($C395=$C397, E397&lt;&gt;""), E397,"")))</f>
        <v>ND-SubcontractingValueKnownUnpublish</v>
      </c>
      <c r="F395" s="90" t="str">
        <f>IF(TMInput!E395&lt;&gt;"",TMInput!E395,IF(AND($C395=$C396, F396&lt;&gt;""),F396, IF(AND($C395=$C397, F397&lt;&gt;""), F397,"")))</f>
        <v>/*/ext:UBLExtensions/ext:UBLExtension/ext:ExtensionContent/efext:EformsExtension/efac:NoticeResult/efac:LotTender/efac:SubcontractingTerm[efbc:TermCode/@listName='applicability']/efac:FieldsPrivacy[efbc:FieldIdentifierCode/text()='sub-val-kno']</v>
      </c>
      <c r="G395" s="85" t="str">
        <f>IF(TMInput!F395&lt;&gt;"",TMInput!F395,IF(AND($C395=$C396, G396&lt;&gt;""),G396, IF(AND($C395=$C397, G397&lt;&gt;""), G397,"")))</f>
        <v>efbc:FieldIdentifierCode/text()='sub-val-kno'</v>
      </c>
      <c r="H395" s="87" t="str">
        <f>TMInput!G395</f>
        <v/>
      </c>
      <c r="I395" s="87" t="str">
        <f>TMInput!H395</f>
        <v>1.8</v>
      </c>
      <c r="J395" s="90" t="b">
        <f>IF(TMInput!$A395="",J394,TMInput!I395)</f>
        <v>1</v>
      </c>
      <c r="K395" s="85" t="str">
        <f>IF(TMInput!J395&lt;&gt;"",TMInput!J395,IF(AND($C395=$C396, K396&lt;&gt;""),K396, IF(AND($C395=$C397, K397&lt;&gt;""), K397,"")))</f>
        <v>MG-SubcontractingEstimate-foreseesSubcontracting-Tender</v>
      </c>
      <c r="L395" s="85" t="str">
        <f>IF(TMInput!K395&lt;&gt;"",TMInput!K395,IF(AND($C395=$C396, L396&lt;&gt;""),L396, IF(AND($C395=$C397, L397&lt;&gt;""), L397,"")))</f>
        <v>ND-SubcontractedActivity</v>
      </c>
      <c r="M395" s="90" t="str">
        <f>IF(TMInput!L395&lt;&gt;"",TMInput!L395,IF(AND($C395=$C396, M396&lt;&gt;""),M396, IF(AND($C395=$C397, M397&lt;&gt;""), M397,"")))</f>
        <v>ND-SubcontractingValueKnownUnpublish (concernsMaskedObject)</v>
      </c>
      <c r="N395" s="90" t="str">
        <f>IF(TMInput!M395&lt;&gt;"",TMInput!M395,IF(AND($C395=$C396, N396&lt;&gt;""),N396, IF(AND($C395=$C397, N397&lt;&gt;""), N397,"")))</f>
        <v>Connection from NonPublishedInformation to SubcontractingEstimate under MG-SubcontractingEstimate-foreseesSubcontracting-Tender_ND-SubcontractedActivity</v>
      </c>
      <c r="O395" s="90" t="str">
        <f>IF(TMInput!N395&lt;&gt;"",TMInput!N395,IF(AND($C395=$C396, O396&lt;&gt;""),O396, IF(AND($C395=$C397, O397&lt;&gt;""), O397,"")))</f>
        <v>tedm:MG-SubcontractingEstimate-foreseesSubcontracting-Tender_ND-SubcontractedActivity</v>
      </c>
      <c r="P395" s="85" t="str">
        <f>IF(TMInput!O395&lt;&gt;"",TMInput!O395,IF(AND($C395=$C396, P396&lt;&gt;""),P396, IF(AND($C395=$C397, P397&lt;&gt;""), P397,"")))</f>
        <v>efac:FieldsPrivacy</v>
      </c>
      <c r="Q395" s="90" t="str">
        <f>IF(TMInput!P395&lt;&gt;"",TMInput!P395,IF(AND($C395=$C396, Q396&lt;&gt;""),Q396, IF(AND($C395=$C397, Q397&lt;&gt;""), Q397,"")))</f>
        <v>..</v>
      </c>
      <c r="R395" s="90" t="str">
        <f>IF(TMInput!Q395&lt;&gt;"", TMInput!Q395, IF(AND(OR($C395&amp;$H395=$C396&amp;$H396, $C395&amp;$I395=$C396&amp;$I396), R396&lt;&gt;""), R396, IF(AND(OR($C395&amp;$H395=$C397&amp;$H397, $C395&amp;$I395=$C397&amp;$I397), R397&lt;&gt;""), R397, IF(AND(OR($C395&amp;$H395=$C398&amp;$H398, $C395&amp;$I395=$C398&amp;$I398), R398&lt;&gt;""), R398, IF(AND(OR($C395&amp;$H395=$C399&amp;$H399, $C395&amp;$I395=$C399&amp;$I399), R399&lt;&gt;""), R399, "")))))</f>
        <v>BT-195(BT-730)-Tender</v>
      </c>
      <c r="S395" s="90" t="str">
        <f>IF(TMInput!R395&lt;&gt;"", TMInput!R395, IF(AND(OR($C395&amp;$H395=$C396&amp;$H396, $C395&amp;$I395=$C396&amp;$I396), S396&lt;&gt;""), S396, IF(AND(OR($C395&amp;$H395=$C397&amp;$H397, $C395&amp;$I395=$C397&amp;$I397), S397&lt;&gt;""), S397, IF(AND(OR($C395&amp;$H395=$C398&amp;$H398, $C395&amp;$I395=$C398&amp;$I398), S398&lt;&gt;""), S398, IF(AND(OR($C395&amp;$H395=$C399&amp;$H399, $C395&amp;$I395=$C399&amp;$I399), S399&lt;&gt;""), S399, "")))))</f>
        <v>The field BT-195(BT-730)-Tender, Unpublished Identifier, specifies information to generate the URI of the masked property</v>
      </c>
      <c r="T395" s="90" t="str">
        <f>IF(TMInput!S395&lt;&gt;"", TMInput!S395, IF(AND(OR($C395&amp;$H395=$C396&amp;$H396, $C395&amp;$I395=$C396&amp;$I396), T396&lt;&gt;""), T396, IF(AND(OR($C395&amp;$H395=$C397&amp;$H397, $C395&amp;$I395=$C397&amp;$I397), T397&lt;&gt;""), T397, IF(AND(OR($C395&amp;$H395=$C398&amp;$H398, $C395&amp;$I395=$C398&amp;$I398), T398&lt;&gt;""), T398, IF(AND(OR($C395&amp;$H395=$C399&amp;$H399, $C395&amp;$I395=$C399&amp;$I399), T399&lt;&gt;""), T399, "")))))</f>
        <v>efbc:FieldIdentifierCode/text() = 'sub-val-kno'</v>
      </c>
      <c r="U395" s="92" t="str">
        <f>IF(TMInput!T395&lt;&gt;"", TMInput!T395, IF(AND($C395=$C396, U396&lt;&gt;""), U396, IF(AND($C395=$C397, U397&lt;&gt;""), U397, IF(AND($C395=$C398, U398&lt;&gt;""), U398, IF(AND($C395=$C399, U399&lt;&gt;""), U399, "")))))</f>
        <v>http://data.europa.eu/a4g/ontology#isSubcontractingValueKnown</v>
      </c>
      <c r="V395" s="90" t="str">
        <f>IF(TMInput!U395&lt;&gt;"", TMInput!U395, IF(AND($C395=$C396, V396&lt;&gt;""), V396, IF(AND($C395=$C397, V397&lt;&gt;""), V397, IF(AND($C395=$C398, V398&lt;&gt;""), V398, IF(AND($C395=$C399, V399&lt;&gt;""), V399, "")))))</f>
        <v>BT-197(BT-730)-Tender</v>
      </c>
      <c r="W395" s="90" t="str">
        <f>IF(TMInput!V395&lt;&gt;"", TMInput!V395, IF(AND($C395=$C396, W396&lt;&gt;""), W396, IF(AND($C395=$C397, W397&lt;&gt;""), W397, IF(AND($C395=$C398, W398&lt;&gt;""), W398, IF(AND($C395=$C399, W399&lt;&gt;""), W399, "")))))</f>
        <v>In BT-197(BT-730)-Tender, Unpublished Justification Code, we link to the at-voc:non-publication-justification controlled list</v>
      </c>
      <c r="X395" s="90" t="str">
        <f>IF(TMInput!W395&lt;&gt;"", TMInput!W395, IF(AND($C395=$C396, X396&lt;&gt;""), X396, IF(AND($C395=$C397, X397&lt;&gt;""), X397, IF(AND($C395=$C398, X398&lt;&gt;""), X398, IF(AND($C395=$C399, X399&lt;&gt;""), X399, "")))))</f>
        <v>BT-198(BT-730)-Tender</v>
      </c>
      <c r="Y395" s="90" t="str">
        <f>IF(TMInput!X395&lt;&gt;"", TMInput!X395, IF(AND($C395=$C396, Y396&lt;&gt;""), Y396, IF(AND($C395=$C397, Y397&lt;&gt;""), Y397, IF(AND($C395=$C398, Y398&lt;&gt;""), Y398, IF(AND($C395=$C399, Y399&lt;&gt;""), Y399, "")))))</f>
        <v>Unpublished Accessibility Date (Unpublished Access Date below SDK 1.6)</v>
      </c>
      <c r="Z395" s="90" t="str">
        <f>IF(TMInput!Y395&lt;&gt;"", TMInput!Y395, IF(AND($C395=$C396, Z396&lt;&gt;""), Z396, IF(AND($C395=$C397, Z397&lt;&gt;""), Z397, IF(AND($C395=$C398, Z398&lt;&gt;""), Z398, IF(AND($C395=$C399, Z399&lt;&gt;""), Z399, "")))))</f>
        <v>tedm:MG-langString-hasConfidentialityJustification--NonPublishedInformation-ND-SubcontractingValueKnownUnpublish</v>
      </c>
      <c r="AA395" s="90" t="str">
        <f>IF(TMInput!Z395&lt;&gt;"", TMInput!Z395, IF(AND($C395=$C396, AA396&lt;&gt;""), AA396, IF(AND($C395=$C397, AA397&lt;&gt;""), AA397, IF(AND($C395=$C398, AA398&lt;&gt;""), AA398, IF(AND($C395=$C399, AA399&lt;&gt;""), AA399, "")))))</f>
        <v>/*/ext:UBLExtensions/ext:UBLExtension/ext:ExtensionContent/efext:EformsExtension/efac:NoticeResult/efac:LotTender/efac:SubcontractingTerm[efbc:TermCode/@listName='applicability']/efac:FieldsPrivacy[efbc:FieldIdentifierCode/text()='sub-val-kno']/efbc:ReasonDescription</v>
      </c>
      <c r="AB395" s="90" t="str">
        <f>IF(TMInput!AA395&lt;&gt;"", TMInput!AA395, IF(AND($C395=$C396, AB396&lt;&gt;""), AB396, IF(AND($C395=$C397, AB397&lt;&gt;""), AB397, IF(AND($C395=$C398, AB398&lt;&gt;""), AB398, IF(AND($C395=$C399, AB399&lt;&gt;""), AB399, "")))))</f>
        <v>BT-196(BT-730)-Tender</v>
      </c>
      <c r="AC395" s="90" t="str">
        <f>IF(TMInput!AB395&lt;&gt;"", TMInput!AB395, IF(AND($C395=$C396, AC396&lt;&gt;""), AC396, IF(AND($C395=$C397, AC397&lt;&gt;""), AC397, IF(AND($C395=$C398, AC398&lt;&gt;""), AC398, IF(AND($C395=$C399, AC399&lt;&gt;""), AC399, "")))))</f>
        <v>Unpublished Justification Description of MG-NonPublishedInformation under ND-SubcontractingValueKnownUnpublish</v>
      </c>
      <c r="AD395" s="90" t="str">
        <f>IF(TMInput!AC395&lt;&gt;"", TMInput!AC395, IF(AND($C395=$C396, AD396&lt;&gt;""), AD396, IF(AND($C395=$C397, AD397&lt;&gt;""), AD397, IF(AND($C395=$C398, AD398&lt;&gt;""), AD398, IF(AND($C395=$C399, AD399&lt;&gt;""), AD399, "")))))</f>
        <v>BT-196(BT-730)-Tender-Language</v>
      </c>
      <c r="AE395" s="90" t="str">
        <f>IF(TMInput!AD395&lt;&gt;"", TMInput!AD395, IF(AND($C395=$C396, AE396&lt;&gt;""), AE396, IF(AND($C395=$C397, AE397&lt;&gt;""), AE397, IF(AND($C395=$C398, AE398&lt;&gt;""), AE398, IF(AND($C395=$C399, AE399&lt;&gt;""), AE399, "")))))</f>
        <v>Language of Unpublished Justification Description of MG-NonPublishedInformation under ND-SubcontractingValueKnownUnpublish</v>
      </c>
    </row>
    <row r="396">
      <c r="A396" s="85" t="b">
        <f t="shared" si="1"/>
        <v>1</v>
      </c>
      <c r="B396" s="90" t="str">
        <f>IF(AND(TMInput!A396="",$C396&lt;&gt;""),B395,TMInput!A396)</f>
        <v>ND-SubcontractingValueKnownUnpublish_v1.9+.rml.ttl</v>
      </c>
      <c r="C396" s="90" t="str">
        <f>TMInput!B396</f>
        <v>tedm:MG-NonPublishedInformation-ND-SubcontractingValueKnownUnpublish</v>
      </c>
      <c r="D396" s="85" t="str">
        <f>IF(TMInput!C396&lt;&gt;"", TMInput!C396, IF(AND($C396=$C397, D397&lt;&gt;""), D397, IF(AND($C396=$C398, D398&lt;&gt;""), D398, IF(AND($C396=$C399, D399&lt;&gt;""), D399, IF(AND($C396=$C400, D400&lt;&gt;""), D400, "")))))</f>
        <v>MG-NonPublishedInformation</v>
      </c>
      <c r="E396" s="90" t="str">
        <f>IF(TMInput!D396&lt;&gt;"",TMInput!D396,IF(AND($C396=$C397, E397&lt;&gt;""),E397, IF(AND($C396=$C398, E398&lt;&gt;""), E398,"")))</f>
        <v>ND-SubcontractingValueKnownUnpublish</v>
      </c>
      <c r="F396" s="90" t="str">
        <f>IF(TMInput!E396&lt;&gt;"",TMInput!E396,IF(AND($C396=$C397, F397&lt;&gt;""),F397, IF(AND($C396=$C398, F398&lt;&gt;""), F398,"")))</f>
        <v>/*/ext:UBLExtensions/ext:UBLExtension/ext:ExtensionContent/efext:EformsExtension/efac:NoticeResult/efac:LotTender/efac:SubcontractingTerm[efbc:TermCode/@listName='applicability']/efac:FieldsPrivacy[efbc:FieldIdentifierCode/text()='sub-val-kno']</v>
      </c>
      <c r="G396" s="85" t="str">
        <f>IF(TMInput!F396&lt;&gt;"",TMInput!F396,IF(AND($C396=$C397, G397&lt;&gt;""),G397, IF(AND($C396=$C398, G398&lt;&gt;""), G398,"")))</f>
        <v>efbc:FieldIdentifierCode/text()='sub-val-kno'</v>
      </c>
      <c r="H396" s="87" t="str">
        <f>TMInput!G396</f>
        <v>1.9</v>
      </c>
      <c r="I396" s="87" t="str">
        <f>TMInput!H396</f>
        <v/>
      </c>
      <c r="J396" s="90" t="b">
        <f>IF(TMInput!$A396="",J395,TMInput!I396)</f>
        <v>1</v>
      </c>
      <c r="K396" s="85" t="str">
        <f>IF(TMInput!J396&lt;&gt;"",TMInput!J396,IF(AND($C396=$C397, K397&lt;&gt;""),K397, IF(AND($C396=$C398, K398&lt;&gt;""), K398,"")))</f>
        <v>MG-SubcontractingEstimate-foreseesSubcontracting-Tender</v>
      </c>
      <c r="L396" s="85" t="str">
        <f>IF(TMInput!K396&lt;&gt;"",TMInput!K396,IF(AND($C396=$C397, L397&lt;&gt;""),L397, IF(AND($C396=$C398, L398&lt;&gt;""), L398,"")))</f>
        <v>ND-SubcontractedContract</v>
      </c>
      <c r="M396" s="90" t="str">
        <f>IF(TMInput!L396&lt;&gt;"",TMInput!L396,IF(AND($C396=$C397, M397&lt;&gt;""),M397, IF(AND($C396=$C398, M398&lt;&gt;""), M398,"")))</f>
        <v>ND-SubcontractingValueKnownUnpublish (concernsMaskedObject)</v>
      </c>
      <c r="N396" s="90" t="str">
        <f>IF(TMInput!M396&lt;&gt;"",TMInput!M396,IF(AND($C396=$C397, N397&lt;&gt;""),N397, IF(AND($C396=$C398, N398&lt;&gt;""), N398,"")))</f>
        <v>Connection from NonPublishedInformation to SubcontractingEstimate under MG-SubcontractingEstimate-foreseesSubcontracting-Tender_ND-SubcontractedContract</v>
      </c>
      <c r="O396" s="90" t="str">
        <f>IF(TMInput!N396&lt;&gt;"",TMInput!N396,IF(AND($C396=$C397, O397&lt;&gt;""),O397, IF(AND($C396=$C398, O398&lt;&gt;""), O398,"")))</f>
        <v>tedm:MG-SubcontractingEstimate-foreseesSubcontracting-Tender_ND-SubcontractedContract</v>
      </c>
      <c r="P396" s="85" t="str">
        <f>IF(TMInput!O396&lt;&gt;"",TMInput!O396,IF(AND($C396=$C397, P397&lt;&gt;""),P397, IF(AND($C396=$C398, P398&lt;&gt;""), P398,"")))</f>
        <v>efac:FieldsPrivacy</v>
      </c>
      <c r="Q396" s="90" t="str">
        <f>IF(TMInput!P396&lt;&gt;"",TMInput!P396,IF(AND($C396=$C397, Q397&lt;&gt;""),Q397, IF(AND($C396=$C398, Q398&lt;&gt;""), Q398,"")))</f>
        <v>..</v>
      </c>
      <c r="R396" s="90" t="str">
        <f>IF(TMInput!Q396&lt;&gt;"", TMInput!Q396, IF(AND(OR($C396&amp;$H396=$C397&amp;$H397, $C396&amp;$I396=$C397&amp;$I397), R397&lt;&gt;""), R397, IF(AND(OR($C396&amp;$H396=$C398&amp;$H398, $C396&amp;$I396=$C398&amp;$I398), R398&lt;&gt;""), R398, IF(AND(OR($C396&amp;$H396=$C399&amp;$H399, $C396&amp;$I396=$C399&amp;$I399), R399&lt;&gt;""), R399, IF(AND(OR($C396&amp;$H396=$C400&amp;$H400, $C396&amp;$I396=$C400&amp;$I400), R400&lt;&gt;""), R400, "")))))</f>
        <v>BT-195(BT-730)-Tender</v>
      </c>
      <c r="S396" s="90" t="str">
        <f>IF(TMInput!R396&lt;&gt;"", TMInput!R396, IF(AND(OR($C396&amp;$H396=$C397&amp;$H397, $C396&amp;$I396=$C397&amp;$I397), S397&lt;&gt;""), S397, IF(AND(OR($C396&amp;$H396=$C398&amp;$H398, $C396&amp;$I396=$C398&amp;$I398), S398&lt;&gt;""), S398, IF(AND(OR($C396&amp;$H396=$C399&amp;$H399, $C396&amp;$I396=$C399&amp;$I399), S399&lt;&gt;""), S399, IF(AND(OR($C396&amp;$H396=$C400&amp;$H400, $C396&amp;$I396=$C400&amp;$I400), S400&lt;&gt;""), S400, "")))))</f>
        <v>The field BT-195(BT-730)-Tender, Unpublished Identifier, specifies information to generate the URI of the masked property</v>
      </c>
      <c r="T396" s="90" t="str">
        <f>IF(TMInput!S396&lt;&gt;"", TMInput!S396, IF(AND(OR($C396&amp;$H396=$C397&amp;$H397, $C396&amp;$I396=$C397&amp;$I397), T397&lt;&gt;""), T397, IF(AND(OR($C396&amp;$H396=$C398&amp;$H398, $C396&amp;$I396=$C398&amp;$I398), T398&lt;&gt;""), T398, IF(AND(OR($C396&amp;$H396=$C399&amp;$H399, $C396&amp;$I396=$C399&amp;$I399), T399&lt;&gt;""), T399, IF(AND(OR($C396&amp;$H396=$C400&amp;$H400, $C396&amp;$I396=$C400&amp;$I400), T400&lt;&gt;""), T400, "")))))</f>
        <v>efbc:FieldIdentifierCode/text() = 'sub-val-kno'</v>
      </c>
      <c r="U396" s="92" t="str">
        <f>IF(TMInput!T396&lt;&gt;"", TMInput!T396, IF(AND($C396=$C397, U397&lt;&gt;""), U397, IF(AND($C396=$C398, U398&lt;&gt;""), U398, IF(AND($C396=$C399, U399&lt;&gt;""), U399, IF(AND($C396=$C400, U400&lt;&gt;""), U400, "")))))</f>
        <v>http://data.europa.eu/a4g/ontology#isSubcontractingValueKnown</v>
      </c>
      <c r="V396" s="90" t="str">
        <f>IF(TMInput!U396&lt;&gt;"", TMInput!U396, IF(AND($C396=$C397, V397&lt;&gt;""), V397, IF(AND($C396=$C398, V398&lt;&gt;""), V398, IF(AND($C396=$C399, V399&lt;&gt;""), V399, IF(AND($C396=$C400, V400&lt;&gt;""), V400, "")))))</f>
        <v>BT-197(BT-730)-Tender</v>
      </c>
      <c r="W396" s="90" t="str">
        <f>IF(TMInput!V396&lt;&gt;"", TMInput!V396, IF(AND($C396=$C397, W397&lt;&gt;""), W397, IF(AND($C396=$C398, W398&lt;&gt;""), W398, IF(AND($C396=$C399, W399&lt;&gt;""), W399, IF(AND($C396=$C400, W400&lt;&gt;""), W400, "")))))</f>
        <v>In BT-197(BT-730)-Tender, Unpublished Justification Code, we link to the at-voc:non-publication-justification controlled list</v>
      </c>
      <c r="X396" s="90" t="str">
        <f>IF(TMInput!W396&lt;&gt;"", TMInput!W396, IF(AND($C396=$C397, X397&lt;&gt;""), X397, IF(AND($C396=$C398, X398&lt;&gt;""), X398, IF(AND($C396=$C399, X399&lt;&gt;""), X399, IF(AND($C396=$C400, X400&lt;&gt;""), X400, "")))))</f>
        <v>BT-198(BT-730)-Tender</v>
      </c>
      <c r="Y396" s="90" t="str">
        <f>IF(TMInput!X396&lt;&gt;"", TMInput!X396, IF(AND($C396=$C397, Y397&lt;&gt;""), Y397, IF(AND($C396=$C398, Y398&lt;&gt;""), Y398, IF(AND($C396=$C399, Y399&lt;&gt;""), Y399, IF(AND($C396=$C400, Y400&lt;&gt;""), Y400, "")))))</f>
        <v>Unpublished Accessibility Date (Unpublished Access Date below SDK 1.6)</v>
      </c>
      <c r="Z396" s="90" t="str">
        <f>IF(TMInput!Y396&lt;&gt;"", TMInput!Y396, IF(AND($C396=$C397, Z397&lt;&gt;""), Z397, IF(AND($C396=$C398, Z398&lt;&gt;""), Z398, IF(AND($C396=$C399, Z399&lt;&gt;""), Z399, IF(AND($C396=$C400, Z400&lt;&gt;""), Z400, "")))))</f>
        <v>tedm:MG-langString-hasConfidentialityJustification--NonPublishedInformation-ND-SubcontractingValueKnownUnpublish</v>
      </c>
      <c r="AA396" s="90" t="str">
        <f>IF(TMInput!Z396&lt;&gt;"", TMInput!Z396, IF(AND($C396=$C397, AA397&lt;&gt;""), AA397, IF(AND($C396=$C398, AA398&lt;&gt;""), AA398, IF(AND($C396=$C399, AA399&lt;&gt;""), AA399, IF(AND($C396=$C400, AA400&lt;&gt;""), AA400, "")))))</f>
        <v>/*/ext:UBLExtensions/ext:UBLExtension/ext:ExtensionContent/efext:EformsExtension/efac:NoticeResult/efac:LotTender/efac:SubcontractingTerm[efbc:TermCode/@listName='applicability']/efac:FieldsPrivacy[efbc:FieldIdentifierCode/text()='sub-val-kno']/efbc:ReasonDescription</v>
      </c>
      <c r="AB396" s="90" t="str">
        <f>IF(TMInput!AA396&lt;&gt;"", TMInput!AA396, IF(AND($C396=$C397, AB397&lt;&gt;""), AB397, IF(AND($C396=$C398, AB398&lt;&gt;""), AB398, IF(AND($C396=$C399, AB399&lt;&gt;""), AB399, IF(AND($C396=$C400, AB400&lt;&gt;""), AB400, "")))))</f>
        <v>BT-196(BT-730)-Tender</v>
      </c>
      <c r="AC396" s="90" t="str">
        <f>IF(TMInput!AB396&lt;&gt;"", TMInput!AB396, IF(AND($C396=$C397, AC397&lt;&gt;""), AC397, IF(AND($C396=$C398, AC398&lt;&gt;""), AC398, IF(AND($C396=$C399, AC399&lt;&gt;""), AC399, IF(AND($C396=$C400, AC400&lt;&gt;""), AC400, "")))))</f>
        <v>Unpublished Justification Description of MG-NonPublishedInformation under ND-SubcontractingValueKnownUnpublish</v>
      </c>
      <c r="AD396" s="90" t="str">
        <f>IF(TMInput!AC396&lt;&gt;"", TMInput!AC396, IF(AND($C396=$C397, AD397&lt;&gt;""), AD397, IF(AND($C396=$C398, AD398&lt;&gt;""), AD398, IF(AND($C396=$C399, AD399&lt;&gt;""), AD399, IF(AND($C396=$C400, AD400&lt;&gt;""), AD400, "")))))</f>
        <v>BT-196(BT-730)-Tender-Language</v>
      </c>
      <c r="AE396" s="90" t="str">
        <f>IF(TMInput!AD396&lt;&gt;"", TMInput!AD396, IF(AND($C396=$C397, AE397&lt;&gt;""), AE397, IF(AND($C396=$C398, AE398&lt;&gt;""), AE398, IF(AND($C396=$C399, AE399&lt;&gt;""), AE399, IF(AND($C396=$C400, AE400&lt;&gt;""), AE400, "")))))</f>
        <v>Language of Unpublished Justification Description of MG-NonPublishedInformation under ND-SubcontractingValueKnownUnpublish</v>
      </c>
    </row>
    <row r="397">
      <c r="A397" s="85" t="b">
        <f t="shared" si="1"/>
        <v>0</v>
      </c>
      <c r="B397" s="90" t="str">
        <f>IF(AND(TMInput!A397="",$C397&lt;&gt;""),B396,TMInput!A397)</f>
        <v>ND-SubcontractingValueKnownUnpublish_v1.9+.rml.ttl</v>
      </c>
      <c r="C397" s="90" t="str">
        <f>TMInput!B397</f>
        <v>tedm:MG-NonPublishedInformation-ND-SubcontractingValueKnownUnpublish</v>
      </c>
      <c r="D397" s="85" t="str">
        <f>IF(TMInput!C397&lt;&gt;"", TMInput!C397, IF(AND($C397=$C398, D398&lt;&gt;""), D398, IF(AND($C397=$C399, D399&lt;&gt;""), D399, IF(AND($C397=$C400, D400&lt;&gt;""), D400, IF(AND($C397=$C401, D401&lt;&gt;""), D401, "")))))</f>
        <v>MG-NonPublishedInformation</v>
      </c>
      <c r="E397" s="90" t="str">
        <f>IF(TMInput!D397&lt;&gt;"",TMInput!D397,IF(AND($C397=$C398, E398&lt;&gt;""),E398, IF(AND($C397=$C399, E399&lt;&gt;""), E399,"")))</f>
        <v/>
      </c>
      <c r="F397" s="90" t="str">
        <f>IF(TMInput!E397&lt;&gt;"",TMInput!E397,IF(AND($C397=$C398, F398&lt;&gt;""),F398, IF(AND($C397=$C399, F399&lt;&gt;""), F399,"")))</f>
        <v/>
      </c>
      <c r="G397" s="85" t="str">
        <f>IF(TMInput!F397&lt;&gt;"",TMInput!F397,IF(AND($C397=$C398, G398&lt;&gt;""),G398, IF(AND($C397=$C399, G399&lt;&gt;""), G399,"")))</f>
        <v/>
      </c>
      <c r="H397" s="87" t="str">
        <f>TMInput!G397</f>
        <v>1.9</v>
      </c>
      <c r="I397" s="87" t="str">
        <f>TMInput!H397</f>
        <v/>
      </c>
      <c r="J397" s="90" t="b">
        <f>IF(TMInput!$A397="",J396,TMInput!I397)</f>
        <v>1</v>
      </c>
      <c r="K397" s="85" t="str">
        <f>IF(TMInput!J397&lt;&gt;"",TMInput!J397,IF(AND($C397=$C398, K398&lt;&gt;""),K398, IF(AND($C397=$C399, K399&lt;&gt;""), K399,"")))</f>
        <v>MG-SubcontractingEstimate-foreseesSubcontracting-Tender</v>
      </c>
      <c r="L397" s="85" t="str">
        <f>IF(TMInput!K397&lt;&gt;"",TMInput!K397,IF(AND($C397=$C398, L398&lt;&gt;""),L398, IF(AND($C397=$C399, L399&lt;&gt;""), L399,"")))</f>
        <v>ND-SubcontractedContract</v>
      </c>
      <c r="M397" s="90" t="str">
        <f>IF(TMInput!L397&lt;&gt;"",TMInput!L397,IF(AND($C397=$C398, M398&lt;&gt;""),M398, IF(AND($C397=$C399, M399&lt;&gt;""), M399,"")))</f>
        <v>ND-SubcontractingValueKnownUnpublish (concernsMaskedObject)</v>
      </c>
      <c r="N397" s="90" t="str">
        <f>IF(TMInput!M397&lt;&gt;"",TMInput!M397,IF(AND($C397=$C398, N398&lt;&gt;""),N398, IF(AND($C397=$C399, N399&lt;&gt;""), N399,"")))</f>
        <v>Connection from NonPublishedInformation to SubcontractingEstimate under MG-SubcontractingEstimate-foreseesSubcontracting-Tender_ND-SubcontractedContract</v>
      </c>
      <c r="O397" s="90" t="str">
        <f>IF(TMInput!N397&lt;&gt;"",TMInput!N397,IF(AND($C397=$C398, O398&lt;&gt;""),O398, IF(AND($C397=$C399, O399&lt;&gt;""), O399,"")))</f>
        <v>tedm:MG-SubcontractingEstimate-foreseesSubcontracting-Tender_ND-SubcontractedContract</v>
      </c>
      <c r="P397" s="85" t="str">
        <f>IF(TMInput!O397&lt;&gt;"",TMInput!O397,IF(AND($C397=$C398, P398&lt;&gt;""),P398, IF(AND($C397=$C399, P399&lt;&gt;""), P399,"")))</f>
        <v>efac:FieldsPrivacy</v>
      </c>
      <c r="Q397" s="90" t="str">
        <f>IF(TMInput!P397&lt;&gt;"",TMInput!P397,IF(AND($C397=$C398, Q398&lt;&gt;""),Q398, IF(AND($C397=$C399, Q399&lt;&gt;""), Q399,"")))</f>
        <v>..</v>
      </c>
      <c r="R397" s="90" t="str">
        <f>IF(TMInput!Q397&lt;&gt;"", TMInput!Q397, IF(AND(OR($C397&amp;$H397=$C398&amp;$H398, $C397&amp;$I397=$C398&amp;$I398), R398&lt;&gt;""), R398, IF(AND(OR($C397&amp;$H397=$C399&amp;$H399, $C397&amp;$I397=$C399&amp;$I399), R399&lt;&gt;""), R399, IF(AND(OR($C397&amp;$H397=$C400&amp;$H400, $C397&amp;$I397=$C400&amp;$I400), R400&lt;&gt;""), R400, IF(AND(OR($C397&amp;$H397=$C401&amp;$H401, $C397&amp;$I397=$C401&amp;$I401), R401&lt;&gt;""), R401, "")))))</f>
        <v>BT-195(BT-730)-Tender</v>
      </c>
      <c r="S397" s="90" t="str">
        <f>IF(TMInput!R397&lt;&gt;"", TMInput!R397, IF(AND(OR($C397&amp;$H397=$C398&amp;$H398, $C397&amp;$I397=$C398&amp;$I398), S398&lt;&gt;""), S398, IF(AND(OR($C397&amp;$H397=$C399&amp;$H399, $C397&amp;$I397=$C399&amp;$I399), S399&lt;&gt;""), S399, IF(AND(OR($C397&amp;$H397=$C400&amp;$H400, $C397&amp;$I397=$C400&amp;$I400), S400&lt;&gt;""), S400, IF(AND(OR($C397&amp;$H397=$C401&amp;$H401, $C397&amp;$I397=$C401&amp;$I401), S401&lt;&gt;""), S401, "")))))</f>
        <v>The field BT-195(BT-730)-Tender, Unpublished Identifier, specifies information to generate the URI of the masked property</v>
      </c>
      <c r="T397" s="90" t="str">
        <f>IF(TMInput!S397&lt;&gt;"", TMInput!S397, IF(AND(OR($C397&amp;$H397=$C398&amp;$H398, $C397&amp;$I397=$C398&amp;$I398), T398&lt;&gt;""), T398, IF(AND(OR($C397&amp;$H397=$C399&amp;$H399, $C397&amp;$I397=$C399&amp;$I399), T399&lt;&gt;""), T399, IF(AND(OR($C397&amp;$H397=$C400&amp;$H400, $C397&amp;$I397=$C400&amp;$I400), T400&lt;&gt;""), T400, IF(AND(OR($C397&amp;$H397=$C401&amp;$H401, $C397&amp;$I397=$C401&amp;$I401), T401&lt;&gt;""), T401, "")))))</f>
        <v>efbc:FieldIdentifierCode/text() = 'sub-val-kno'</v>
      </c>
      <c r="U397" s="92" t="str">
        <f>IF(TMInput!T397&lt;&gt;"", TMInput!T397, IF(AND($C397=$C398, U398&lt;&gt;""), U398, IF(AND($C397=$C399, U399&lt;&gt;""), U399, IF(AND($C397=$C400, U400&lt;&gt;""), U400, IF(AND($C397=$C401, U401&lt;&gt;""), U401, "")))))</f>
        <v>http://data.europa.eu/a4g/ontology#isSubcontractingValueKnown</v>
      </c>
      <c r="V397" s="90" t="str">
        <f>IF(TMInput!U397&lt;&gt;"", TMInput!U397, IF(AND($C397=$C398, V398&lt;&gt;""), V398, IF(AND($C397=$C399, V399&lt;&gt;""), V399, IF(AND($C397=$C400, V400&lt;&gt;""), V400, IF(AND($C397=$C401, V401&lt;&gt;""), V401, "")))))</f>
        <v>BT-197(BT-730)-Tender</v>
      </c>
      <c r="W397" s="90" t="str">
        <f>IF(TMInput!V397&lt;&gt;"", TMInput!V397, IF(AND($C397=$C398, W398&lt;&gt;""), W398, IF(AND($C397=$C399, W399&lt;&gt;""), W399, IF(AND($C397=$C400, W400&lt;&gt;""), W400, IF(AND($C397=$C401, W401&lt;&gt;""), W401, "")))))</f>
        <v>In BT-197(BT-730)-Tender, Unpublished Justification Code, we link to the at-voc:non-publication-justification controlled list</v>
      </c>
      <c r="X397" s="90" t="str">
        <f>IF(TMInput!W397&lt;&gt;"", TMInput!W397, IF(AND($C397=$C398, X398&lt;&gt;""), X398, IF(AND($C397=$C399, X399&lt;&gt;""), X399, IF(AND($C397=$C400, X400&lt;&gt;""), X400, IF(AND($C397=$C401, X401&lt;&gt;""), X401, "")))))</f>
        <v>BT-198(BT-730)-Tender</v>
      </c>
      <c r="Y397" s="90" t="str">
        <f>IF(TMInput!X397&lt;&gt;"", TMInput!X397, IF(AND($C397=$C398, Y398&lt;&gt;""), Y398, IF(AND($C397=$C399, Y399&lt;&gt;""), Y399, IF(AND($C397=$C400, Y400&lt;&gt;""), Y400, IF(AND($C397=$C401, Y401&lt;&gt;""), Y401, "")))))</f>
        <v>Unpublished Accessibility Date (Unpublished Access Date below SDK 1.6)</v>
      </c>
      <c r="Z397" s="90" t="str">
        <f>IF(TMInput!Y397&lt;&gt;"", TMInput!Y397, IF(AND($C397=$C398, Z398&lt;&gt;""), Z398, IF(AND($C397=$C399, Z399&lt;&gt;""), Z399, IF(AND($C397=$C400, Z400&lt;&gt;""), Z400, IF(AND($C397=$C401, Z401&lt;&gt;""), Z401, "")))))</f>
        <v>tedm:MG-langString-hasConfidentialityJustification--NonPublishedInformation-ND-SubcontractingValueKnownUnpublish</v>
      </c>
      <c r="AA397" s="90" t="str">
        <f>IF(TMInput!Z397&lt;&gt;"", TMInput!Z397, IF(AND($C397=$C398, AA398&lt;&gt;""), AA398, IF(AND($C397=$C399, AA399&lt;&gt;""), AA399, IF(AND($C397=$C400, AA400&lt;&gt;""), AA400, IF(AND($C397=$C401, AA401&lt;&gt;""), AA401, "")))))</f>
        <v/>
      </c>
      <c r="AB397" s="90" t="str">
        <f>IF(TMInput!AA397&lt;&gt;"", TMInput!AA397, IF(AND($C397=$C398, AB398&lt;&gt;""), AB398, IF(AND($C397=$C399, AB399&lt;&gt;""), AB399, IF(AND($C397=$C400, AB400&lt;&gt;""), AB400, IF(AND($C397=$C401, AB401&lt;&gt;""), AB401, "")))))</f>
        <v>BT-196(BT-730)-Tender</v>
      </c>
      <c r="AC397" s="90" t="str">
        <f>IF(TMInput!AB397&lt;&gt;"", TMInput!AB397, IF(AND($C397=$C398, AC398&lt;&gt;""), AC398, IF(AND($C397=$C399, AC399&lt;&gt;""), AC399, IF(AND($C397=$C400, AC400&lt;&gt;""), AC400, IF(AND($C397=$C401, AC401&lt;&gt;""), AC401, "")))))</f>
        <v>Unpublished Justification Description of MG-NonPublishedInformation under ND-SubcontractingValueKnownUnpublish</v>
      </c>
      <c r="AD397" s="90" t="str">
        <f>IF(TMInput!AC397&lt;&gt;"", TMInput!AC397, IF(AND($C397=$C398, AD398&lt;&gt;""), AD398, IF(AND($C397=$C399, AD399&lt;&gt;""), AD399, IF(AND($C397=$C400, AD400&lt;&gt;""), AD400, IF(AND($C397=$C401, AD401&lt;&gt;""), AD401, "")))))</f>
        <v>BT-196(BT-730)-Tender-Language</v>
      </c>
      <c r="AE397" s="90" t="str">
        <f>IF(TMInput!AD397&lt;&gt;"", TMInput!AD397, IF(AND($C397=$C398, AE398&lt;&gt;""), AE398, IF(AND($C397=$C399, AE399&lt;&gt;""), AE399, IF(AND($C397=$C400, AE400&lt;&gt;""), AE400, IF(AND($C397=$C401, AE401&lt;&gt;""), AE401, "")))))</f>
        <v>Language of Unpublished Justification Description of MG-NonPublishedInformation under ND-SubcontractingValueKnownUnpublish</v>
      </c>
    </row>
    <row r="398">
      <c r="A398" s="85" t="b">
        <f t="shared" si="1"/>
        <v>0</v>
      </c>
      <c r="B398" s="90" t="str">
        <f>IF(AND(TMInput!A398="",$C398&lt;&gt;""),B397,TMInput!A398)</f>
        <v>ND-SubcontractingValueKnownUnpublish_v1.9+.rml.ttl</v>
      </c>
      <c r="C398" s="90" t="str">
        <f>TMInput!B398</f>
        <v>tedm:MG-NonPublishedInformation-ND-SubcontractingValueKnownUnpublish</v>
      </c>
      <c r="D398" s="85" t="str">
        <f>IF(TMInput!C398&lt;&gt;"", TMInput!C398, IF(AND($C398=$C399, D399&lt;&gt;""), D399, IF(AND($C398=$C400, D400&lt;&gt;""), D400, IF(AND($C398=$C401, D401&lt;&gt;""), D401, IF(AND($C398=$C402, D402&lt;&gt;""), D402, "")))))</f>
        <v>MG-NonPublishedInformation</v>
      </c>
      <c r="E398" s="90" t="str">
        <f>IF(TMInput!D398&lt;&gt;"",TMInput!D398,IF(AND($C398=$C399, E399&lt;&gt;""),E399, IF(AND($C398=$C400, E400&lt;&gt;""), E400,"")))</f>
        <v/>
      </c>
      <c r="F398" s="90" t="str">
        <f>IF(TMInput!E398&lt;&gt;"",TMInput!E398,IF(AND($C398=$C399, F399&lt;&gt;""),F399, IF(AND($C398=$C400, F400&lt;&gt;""), F400,"")))</f>
        <v/>
      </c>
      <c r="G398" s="85" t="str">
        <f>IF(TMInput!F398&lt;&gt;"",TMInput!F398,IF(AND($C398=$C399, G399&lt;&gt;""),G399, IF(AND($C398=$C400, G400&lt;&gt;""), G400,"")))</f>
        <v/>
      </c>
      <c r="H398" s="87" t="str">
        <f>TMInput!G398</f>
        <v>1.9</v>
      </c>
      <c r="I398" s="87" t="str">
        <f>TMInput!H398</f>
        <v/>
      </c>
      <c r="J398" s="90" t="b">
        <f>IF(TMInput!$A398="",J397,TMInput!I398)</f>
        <v>1</v>
      </c>
      <c r="K398" s="85" t="str">
        <f>IF(TMInput!J398&lt;&gt;"",TMInput!J398,IF(AND($C398=$C399, K399&lt;&gt;""),K399, IF(AND($C398=$C400, K400&lt;&gt;""), K400,"")))</f>
        <v>MG-SubcontractingEstimate-foreseesSubcontracting-Tender</v>
      </c>
      <c r="L398" s="85" t="str">
        <f>IF(TMInput!K398&lt;&gt;"",TMInput!K398,IF(AND($C398=$C399, L399&lt;&gt;""),L399, IF(AND($C398=$C400, L400&lt;&gt;""), L400,"")))</f>
        <v>ND-SubcontractedContract</v>
      </c>
      <c r="M398" s="90" t="str">
        <f>IF(TMInput!L398&lt;&gt;"",TMInput!L398,IF(AND($C398=$C399, M399&lt;&gt;""),M399, IF(AND($C398=$C400, M400&lt;&gt;""), M400,"")))</f>
        <v>ND-SubcontractingValueKnownUnpublish (concernsMaskedObject)</v>
      </c>
      <c r="N398" s="90" t="str">
        <f>IF(TMInput!M398&lt;&gt;"",TMInput!M398,IF(AND($C398=$C399, N399&lt;&gt;""),N399, IF(AND($C398=$C400, N400&lt;&gt;""), N400,"")))</f>
        <v>Connection from NonPublishedInformation to SubcontractingEstimate under MG-SubcontractingEstimate-foreseesSubcontracting-Tender_ND-SubcontractedContract</v>
      </c>
      <c r="O398" s="90" t="str">
        <f>IF(TMInput!N398&lt;&gt;"",TMInput!N398,IF(AND($C398=$C399, O399&lt;&gt;""),O399, IF(AND($C398=$C400, O400&lt;&gt;""), O400,"")))</f>
        <v>tedm:MG-SubcontractingEstimate-foreseesSubcontracting-Tender_ND-SubcontractedContract</v>
      </c>
      <c r="P398" s="85" t="str">
        <f>IF(TMInput!O398&lt;&gt;"",TMInput!O398,IF(AND($C398=$C399, P399&lt;&gt;""),P399, IF(AND($C398=$C400, P400&lt;&gt;""), P400,"")))</f>
        <v>efac:FieldsPrivacy</v>
      </c>
      <c r="Q398" s="90" t="str">
        <f>IF(TMInput!P398&lt;&gt;"",TMInput!P398,IF(AND($C398=$C399, Q399&lt;&gt;""),Q399, IF(AND($C398=$C400, Q400&lt;&gt;""), Q400,"")))</f>
        <v>..</v>
      </c>
      <c r="R398" s="90" t="str">
        <f>IF(TMInput!Q398&lt;&gt;"", TMInput!Q398, IF(AND(OR($C398&amp;$H398=$C399&amp;$H399, $C398&amp;$I398=$C399&amp;$I399), R399&lt;&gt;""), R399, IF(AND(OR($C398&amp;$H398=$C400&amp;$H400, $C398&amp;$I398=$C400&amp;$I400), R400&lt;&gt;""), R400, IF(AND(OR($C398&amp;$H398=$C401&amp;$H401, $C398&amp;$I398=$C401&amp;$I401), R401&lt;&gt;""), R401, IF(AND(OR($C398&amp;$H398=$C402&amp;$H402, $C398&amp;$I398=$C402&amp;$I402), R402&lt;&gt;""), R402, "")))))</f>
        <v>BT-195(BT-730)-Tender</v>
      </c>
      <c r="S398" s="90" t="str">
        <f>IF(TMInput!R398&lt;&gt;"", TMInput!R398, IF(AND(OR($C398&amp;$H398=$C399&amp;$H399, $C398&amp;$I398=$C399&amp;$I399), S399&lt;&gt;""), S399, IF(AND(OR($C398&amp;$H398=$C400&amp;$H400, $C398&amp;$I398=$C400&amp;$I400), S400&lt;&gt;""), S400, IF(AND(OR($C398&amp;$H398=$C401&amp;$H401, $C398&amp;$I398=$C401&amp;$I401), S401&lt;&gt;""), S401, IF(AND(OR($C398&amp;$H398=$C402&amp;$H402, $C398&amp;$I398=$C402&amp;$I402), S402&lt;&gt;""), S402, "")))))</f>
        <v>The field BT-195(BT-730)-Tender, Unpublished Identifier, specifies information to generate the URI of the masked property</v>
      </c>
      <c r="T398" s="90" t="str">
        <f>IF(TMInput!S398&lt;&gt;"", TMInput!S398, IF(AND(OR($C398&amp;$H398=$C399&amp;$H399, $C398&amp;$I398=$C399&amp;$I399), T399&lt;&gt;""), T399, IF(AND(OR($C398&amp;$H398=$C400&amp;$H400, $C398&amp;$I398=$C400&amp;$I400), T400&lt;&gt;""), T400, IF(AND(OR($C398&amp;$H398=$C401&amp;$H401, $C398&amp;$I398=$C401&amp;$I401), T401&lt;&gt;""), T401, IF(AND(OR($C398&amp;$H398=$C402&amp;$H402, $C398&amp;$I398=$C402&amp;$I402), T402&lt;&gt;""), T402, "")))))</f>
        <v>efbc:FieldIdentifierCode/text() = 'sub-val-kno'</v>
      </c>
      <c r="U398" s="92" t="str">
        <f>IF(TMInput!T398&lt;&gt;"", TMInput!T398, IF(AND($C398=$C399, U399&lt;&gt;""), U399, IF(AND($C398=$C400, U400&lt;&gt;""), U400, IF(AND($C398=$C401, U401&lt;&gt;""), U401, IF(AND($C398=$C402, U402&lt;&gt;""), U402, "")))))</f>
        <v>http://data.europa.eu/a4g/ontology#isSubcontractingValueKnown</v>
      </c>
      <c r="V398" s="90" t="str">
        <f>IF(TMInput!U398&lt;&gt;"", TMInput!U398, IF(AND($C398=$C399, V399&lt;&gt;""), V399, IF(AND($C398=$C400, V400&lt;&gt;""), V400, IF(AND($C398=$C401, V401&lt;&gt;""), V401, IF(AND($C398=$C402, V402&lt;&gt;""), V402, "")))))</f>
        <v>BT-197(BT-730)-Tender</v>
      </c>
      <c r="W398" s="90" t="str">
        <f>IF(TMInput!V398&lt;&gt;"", TMInput!V398, IF(AND($C398=$C399, W399&lt;&gt;""), W399, IF(AND($C398=$C400, W400&lt;&gt;""), W400, IF(AND($C398=$C401, W401&lt;&gt;""), W401, IF(AND($C398=$C402, W402&lt;&gt;""), W402, "")))))</f>
        <v>In BT-197(BT-730)-Tender, Unpublished Justification Code, we link to the at-voc:non-publication-justification controlled list</v>
      </c>
      <c r="X398" s="90" t="str">
        <f>IF(TMInput!W398&lt;&gt;"", TMInput!W398, IF(AND($C398=$C399, X399&lt;&gt;""), X399, IF(AND($C398=$C400, X400&lt;&gt;""), X400, IF(AND($C398=$C401, X401&lt;&gt;""), X401, IF(AND($C398=$C402, X402&lt;&gt;""), X402, "")))))</f>
        <v>BT-198(BT-730)-Tender</v>
      </c>
      <c r="Y398" s="90" t="str">
        <f>IF(TMInput!X398&lt;&gt;"", TMInput!X398, IF(AND($C398=$C399, Y399&lt;&gt;""), Y399, IF(AND($C398=$C400, Y400&lt;&gt;""), Y400, IF(AND($C398=$C401, Y401&lt;&gt;""), Y401, IF(AND($C398=$C402, Y402&lt;&gt;""), Y402, "")))))</f>
        <v>Unpublished Accessibility Date (Unpublished Access Date below SDK 1.6)</v>
      </c>
      <c r="Z398" s="90" t="str">
        <f>IF(TMInput!Y398&lt;&gt;"", TMInput!Y398, IF(AND($C398=$C399, Z399&lt;&gt;""), Z399, IF(AND($C398=$C400, Z400&lt;&gt;""), Z400, IF(AND($C398=$C401, Z401&lt;&gt;""), Z401, IF(AND($C398=$C402, Z402&lt;&gt;""), Z402, "")))))</f>
        <v>tedm:MG-langString-hasConfidentialityJustification--NonPublishedInformation-ND-SubcontractingValueKnownUnpublish</v>
      </c>
      <c r="AA398" s="90" t="str">
        <f>IF(TMInput!Z398&lt;&gt;"", TMInput!Z398, IF(AND($C398=$C399, AA399&lt;&gt;""), AA399, IF(AND($C398=$C400, AA400&lt;&gt;""), AA400, IF(AND($C398=$C401, AA401&lt;&gt;""), AA401, IF(AND($C398=$C402, AA402&lt;&gt;""), AA402, "")))))</f>
        <v/>
      </c>
      <c r="AB398" s="90" t="str">
        <f>IF(TMInput!AA398&lt;&gt;"", TMInput!AA398, IF(AND($C398=$C399, AB399&lt;&gt;""), AB399, IF(AND($C398=$C400, AB400&lt;&gt;""), AB400, IF(AND($C398=$C401, AB401&lt;&gt;""), AB401, IF(AND($C398=$C402, AB402&lt;&gt;""), AB402, "")))))</f>
        <v>BT-196(BT-730)-Tender</v>
      </c>
      <c r="AC398" s="90" t="str">
        <f>IF(TMInput!AB398&lt;&gt;"", TMInput!AB398, IF(AND($C398=$C399, AC399&lt;&gt;""), AC399, IF(AND($C398=$C400, AC400&lt;&gt;""), AC400, IF(AND($C398=$C401, AC401&lt;&gt;""), AC401, IF(AND($C398=$C402, AC402&lt;&gt;""), AC402, "")))))</f>
        <v>Unpublished Justification Description of MG-NonPublishedInformation under ND-SubcontractingValueKnownUnpublish</v>
      </c>
      <c r="AD398" s="90" t="str">
        <f>IF(TMInput!AC398&lt;&gt;"", TMInput!AC398, IF(AND($C398=$C399, AD399&lt;&gt;""), AD399, IF(AND($C398=$C400, AD400&lt;&gt;""), AD400, IF(AND($C398=$C401, AD401&lt;&gt;""), AD401, IF(AND($C398=$C402, AD402&lt;&gt;""), AD402, "")))))</f>
        <v>BT-196(BT-730)-Tender-Language</v>
      </c>
      <c r="AE398" s="90" t="str">
        <f>IF(TMInput!AD398&lt;&gt;"", TMInput!AD398, IF(AND($C398=$C399, AE399&lt;&gt;""), AE399, IF(AND($C398=$C400, AE400&lt;&gt;""), AE400, IF(AND($C398=$C401, AE401&lt;&gt;""), AE401, IF(AND($C398=$C402, AE402&lt;&gt;""), AE402, "")))))</f>
        <v>Language of Unpublished Justification Description of MG-NonPublishedInformation under ND-SubcontractingValueKnownUnpublish</v>
      </c>
    </row>
    <row r="399">
      <c r="A399" s="85" t="b">
        <f t="shared" si="1"/>
        <v>0</v>
      </c>
      <c r="B399" s="90" t="str">
        <f>IF(AND(TMInput!A399="",$C399&lt;&gt;""),B398,TMInput!A399)</f>
        <v>ND-SubcontractingValueKnownUnpublish_v1.9+.rml.ttl</v>
      </c>
      <c r="C399" s="90" t="str">
        <f>TMInput!B399</f>
        <v>tedm:MG-NonPublishedInformation-ND-SubcontractingValueKnownUnpublish</v>
      </c>
      <c r="D399" s="85" t="str">
        <f>IF(TMInput!C399&lt;&gt;"", TMInput!C399, IF(AND($C399=$C400, D400&lt;&gt;""), D400, IF(AND($C399=$C401, D401&lt;&gt;""), D401, IF(AND($C399=$C402, D402&lt;&gt;""), D402, IF(AND($C399=$C403, D403&lt;&gt;""), D403, "")))))</f>
        <v>MG-NonPublishedInformation</v>
      </c>
      <c r="E399" s="90" t="str">
        <f>IF(TMInput!D399&lt;&gt;"",TMInput!D399,IF(AND($C399=$C400, E400&lt;&gt;""),E400, IF(AND($C399=$C401, E401&lt;&gt;""), E401,"")))</f>
        <v/>
      </c>
      <c r="F399" s="90" t="str">
        <f>IF(TMInput!E399&lt;&gt;"",TMInput!E399,IF(AND($C399=$C400, F400&lt;&gt;""),F400, IF(AND($C399=$C401, F401&lt;&gt;""), F401,"")))</f>
        <v/>
      </c>
      <c r="G399" s="85" t="str">
        <f>IF(TMInput!F399&lt;&gt;"",TMInput!F399,IF(AND($C399=$C400, G400&lt;&gt;""),G400, IF(AND($C399=$C401, G401&lt;&gt;""), G401,"")))</f>
        <v/>
      </c>
      <c r="H399" s="87" t="str">
        <f>TMInput!G399</f>
        <v/>
      </c>
      <c r="I399" s="87" t="str">
        <f>TMInput!H399</f>
        <v>1.8</v>
      </c>
      <c r="J399" s="90" t="b">
        <f>IF(TMInput!$A399="",J398,TMInput!I399)</f>
        <v>1</v>
      </c>
      <c r="K399" s="85" t="str">
        <f>IF(TMInput!J399&lt;&gt;"",TMInput!J399,IF(AND($C399=$C400, K400&lt;&gt;""),K400, IF(AND($C399=$C401, K401&lt;&gt;""), K401,"")))</f>
        <v/>
      </c>
      <c r="L399" s="85" t="str">
        <f>IF(TMInput!K399&lt;&gt;"",TMInput!K399,IF(AND($C399=$C400, L400&lt;&gt;""),L400, IF(AND($C399=$C401, L401&lt;&gt;""), L401,"")))</f>
        <v/>
      </c>
      <c r="M399" s="90" t="str">
        <f>IF(TMInput!L399&lt;&gt;"",TMInput!L399,IF(AND($C399=$C400, M400&lt;&gt;""),M400, IF(AND($C399=$C401, M401&lt;&gt;""), M401,"")))</f>
        <v/>
      </c>
      <c r="N399" s="90" t="str">
        <f>IF(TMInput!M399&lt;&gt;"",TMInput!M399,IF(AND($C399=$C400, N400&lt;&gt;""),N400, IF(AND($C399=$C401, N401&lt;&gt;""), N401,"")))</f>
        <v/>
      </c>
      <c r="O399" s="90" t="str">
        <f>IF(TMInput!N399&lt;&gt;"",TMInput!N399,IF(AND($C399=$C400, O400&lt;&gt;""),O400, IF(AND($C399=$C401, O401&lt;&gt;""), O401,"")))</f>
        <v/>
      </c>
      <c r="P399" s="85" t="str">
        <f>IF(TMInput!O399&lt;&gt;"",TMInput!O399,IF(AND($C399=$C400, P400&lt;&gt;""),P400, IF(AND($C399=$C401, P401&lt;&gt;""), P401,"")))</f>
        <v/>
      </c>
      <c r="Q399" s="90" t="str">
        <f>IF(TMInput!P399&lt;&gt;"",TMInput!P399,IF(AND($C399=$C400, Q400&lt;&gt;""),Q400, IF(AND($C399=$C401, Q401&lt;&gt;""), Q401,"")))</f>
        <v/>
      </c>
      <c r="R399" s="90" t="str">
        <f>IF(TMInput!Q399&lt;&gt;"", TMInput!Q399, IF(AND(OR($C399&amp;$H399=$C400&amp;$H400, $C399&amp;$I399=$C400&amp;$I400), R400&lt;&gt;""), R400, IF(AND(OR($C399&amp;$H399=$C401&amp;$H401, $C399&amp;$I399=$C401&amp;$I401), R401&lt;&gt;""), R401, IF(AND(OR($C399&amp;$H399=$C402&amp;$H402, $C399&amp;$I399=$C402&amp;$I402), R402&lt;&gt;""), R402, IF(AND(OR($C399&amp;$H399=$C403&amp;$H403, $C399&amp;$I399=$C403&amp;$I403), R403&lt;&gt;""), R403, "")))))</f>
        <v>BT-195(BT-730)-Tender</v>
      </c>
      <c r="S399" s="90" t="str">
        <f>IF(TMInput!R399&lt;&gt;"", TMInput!R399, IF(AND(OR($C399&amp;$H399=$C400&amp;$H400, $C399&amp;$I399=$C400&amp;$I400), S400&lt;&gt;""), S400, IF(AND(OR($C399&amp;$H399=$C401&amp;$H401, $C399&amp;$I399=$C401&amp;$I401), S401&lt;&gt;""), S401, IF(AND(OR($C399&amp;$H399=$C402&amp;$H402, $C399&amp;$I399=$C402&amp;$I402), S402&lt;&gt;""), S402, IF(AND(OR($C399&amp;$H399=$C403&amp;$H403, $C399&amp;$I399=$C403&amp;$I403), S403&lt;&gt;""), S403, "")))))</f>
        <v>The field BT-195(BT-730)-Tender, Unpublished Identifier, specifies information to generate the URI of the masked property</v>
      </c>
      <c r="T399" s="90" t="str">
        <f>IF(TMInput!S399&lt;&gt;"", TMInput!S399, IF(AND(OR($C399&amp;$H399=$C400&amp;$H400, $C399&amp;$I399=$C400&amp;$I400), T400&lt;&gt;""), T400, IF(AND(OR($C399&amp;$H399=$C401&amp;$H401, $C399&amp;$I399=$C401&amp;$I401), T401&lt;&gt;""), T401, IF(AND(OR($C399&amp;$H399=$C402&amp;$H402, $C399&amp;$I399=$C402&amp;$I402), T402&lt;&gt;""), T402, IF(AND(OR($C399&amp;$H399=$C403&amp;$H403, $C399&amp;$I399=$C403&amp;$I403), T403&lt;&gt;""), T403, "")))))</f>
        <v>efbc:FieldIdentifierCode/text() = 'sub-val-kno'</v>
      </c>
      <c r="U399" s="92" t="str">
        <f>IF(TMInput!T399&lt;&gt;"", TMInput!T399, IF(AND($C399=$C400, U400&lt;&gt;""), U400, IF(AND($C399=$C401, U401&lt;&gt;""), U401, IF(AND($C399=$C402, U402&lt;&gt;""), U402, IF(AND($C399=$C403, U403&lt;&gt;""), U403, "")))))</f>
        <v>http://data.europa.eu/a4g/ontology#isSubcontractingValueKnown</v>
      </c>
      <c r="V399" s="90" t="str">
        <f>IF(TMInput!U399&lt;&gt;"", TMInput!U399, IF(AND($C399=$C400, V400&lt;&gt;""), V400, IF(AND($C399=$C401, V401&lt;&gt;""), V401, IF(AND($C399=$C402, V402&lt;&gt;""), V402, IF(AND($C399=$C403, V403&lt;&gt;""), V403, "")))))</f>
        <v>BT-197(BT-730)-Tender</v>
      </c>
      <c r="W399" s="90" t="str">
        <f>IF(TMInput!V399&lt;&gt;"", TMInput!V399, IF(AND($C399=$C400, W400&lt;&gt;""), W400, IF(AND($C399=$C401, W401&lt;&gt;""), W401, IF(AND($C399=$C402, W402&lt;&gt;""), W402, IF(AND($C399=$C403, W403&lt;&gt;""), W403, "")))))</f>
        <v>In BT-197(BT-730)-Tender, Unpublished Justification Code, we link to the at-voc:non-publication-justification controlled list</v>
      </c>
      <c r="X399" s="90" t="str">
        <f>IF(TMInput!W399&lt;&gt;"", TMInput!W399, IF(AND($C399=$C400, X400&lt;&gt;""), X400, IF(AND($C399=$C401, X401&lt;&gt;""), X401, IF(AND($C399=$C402, X402&lt;&gt;""), X402, IF(AND($C399=$C403, X403&lt;&gt;""), X403, "")))))</f>
        <v>BT-198(BT-730)-Tender</v>
      </c>
      <c r="Y399" s="90" t="str">
        <f>IF(TMInput!X399&lt;&gt;"", TMInput!X399, IF(AND($C399=$C400, Y400&lt;&gt;""), Y400, IF(AND($C399=$C401, Y401&lt;&gt;""), Y401, IF(AND($C399=$C402, Y402&lt;&gt;""), Y402, IF(AND($C399=$C403, Y403&lt;&gt;""), Y403, "")))))</f>
        <v>Unpublished Accessibility Date (Unpublished Access Date below SDK 1.6)</v>
      </c>
      <c r="Z399" s="90" t="str">
        <f>IF(TMInput!Y399&lt;&gt;"", TMInput!Y399, IF(AND($C399=$C400, Z400&lt;&gt;""), Z400, IF(AND($C399=$C401, Z401&lt;&gt;""), Z401, IF(AND($C399=$C402, Z402&lt;&gt;""), Z402, IF(AND($C399=$C403, Z403&lt;&gt;""), Z403, "")))))</f>
        <v>tedm:MG-langString-hasConfidentialityJustification--NonPublishedInformation-ND-SubcontractingValueKnownUnpublish</v>
      </c>
      <c r="AA399" s="90" t="str">
        <f>IF(TMInput!Z399&lt;&gt;"", TMInput!Z399, IF(AND($C399=$C400, AA400&lt;&gt;""), AA400, IF(AND($C399=$C401, AA401&lt;&gt;""), AA401, IF(AND($C399=$C402, AA402&lt;&gt;""), AA402, IF(AND($C399=$C403, AA403&lt;&gt;""), AA403, "")))))</f>
        <v/>
      </c>
      <c r="AB399" s="90" t="str">
        <f>IF(TMInput!AA399&lt;&gt;"", TMInput!AA399, IF(AND($C399=$C400, AB400&lt;&gt;""), AB400, IF(AND($C399=$C401, AB401&lt;&gt;""), AB401, IF(AND($C399=$C402, AB402&lt;&gt;""), AB402, IF(AND($C399=$C403, AB403&lt;&gt;""), AB403, "")))))</f>
        <v>BT-196(BT-730)-Tender</v>
      </c>
      <c r="AC399" s="90" t="str">
        <f>IF(TMInput!AB399&lt;&gt;"", TMInput!AB399, IF(AND($C399=$C400, AC400&lt;&gt;""), AC400, IF(AND($C399=$C401, AC401&lt;&gt;""), AC401, IF(AND($C399=$C402, AC402&lt;&gt;""), AC402, IF(AND($C399=$C403, AC403&lt;&gt;""), AC403, "")))))</f>
        <v>Unpublished Justification Description of MG-NonPublishedInformation under ND-SubcontractingValueKnownUnpublish</v>
      </c>
      <c r="AD399" s="90" t="str">
        <f>IF(TMInput!AC399&lt;&gt;"", TMInput!AC399, IF(AND($C399=$C400, AD400&lt;&gt;""), AD400, IF(AND($C399=$C401, AD401&lt;&gt;""), AD401, IF(AND($C399=$C402, AD402&lt;&gt;""), AD402, IF(AND($C399=$C403, AD403&lt;&gt;""), AD403, "")))))</f>
        <v>BT-196(BT-730)-Tender-Language</v>
      </c>
      <c r="AE399" s="90" t="str">
        <f>IF(TMInput!AD399&lt;&gt;"", TMInput!AD399, IF(AND($C399=$C400, AE400&lt;&gt;""), AE400, IF(AND($C399=$C401, AE401&lt;&gt;""), AE401, IF(AND($C399=$C402, AE402&lt;&gt;""), AE402, IF(AND($C399=$C403, AE403&lt;&gt;""), AE403, "")))))</f>
        <v>Language of Unpublished Justification Description of MG-NonPublishedInformation under ND-SubcontractingValueKnownUnpublish</v>
      </c>
    </row>
    <row r="400">
      <c r="A400" s="85" t="b">
        <f t="shared" si="1"/>
        <v>0</v>
      </c>
      <c r="B400" s="90" t="str">
        <f>IF(AND(TMInput!A400="",$C400&lt;&gt;""),B399,TMInput!A400)</f>
        <v>ND-SubcontractingValueKnownUnpublish_v1.9+.rml.ttl</v>
      </c>
      <c r="C400" s="90" t="str">
        <f>TMInput!B400</f>
        <v>tedm:MG-NonPublishedInformation-ND-SubcontractingValueKnownUnpublish</v>
      </c>
      <c r="D400" s="85" t="str">
        <f>IF(TMInput!C400&lt;&gt;"", TMInput!C400, IF(AND($C400=$C401, D401&lt;&gt;""), D401, IF(AND($C400=$C402, D402&lt;&gt;""), D402, IF(AND($C400=$C403, D403&lt;&gt;""), D403, IF(AND($C400=$C404, D404&lt;&gt;""), D404, "")))))</f>
        <v/>
      </c>
      <c r="E400" s="90" t="str">
        <f>IF(TMInput!D400&lt;&gt;"",TMInput!D400,IF(AND($C400=$C401, E401&lt;&gt;""),E401, IF(AND($C400=$C402, E402&lt;&gt;""), E402,"")))</f>
        <v/>
      </c>
      <c r="F400" s="90" t="str">
        <f>IF(TMInput!E400&lt;&gt;"",TMInput!E400,IF(AND($C400=$C401, F401&lt;&gt;""),F401, IF(AND($C400=$C402, F402&lt;&gt;""), F402,"")))</f>
        <v/>
      </c>
      <c r="G400" s="85" t="str">
        <f>IF(TMInput!F400&lt;&gt;"",TMInput!F400,IF(AND($C400=$C401, G401&lt;&gt;""),G401, IF(AND($C400=$C402, G402&lt;&gt;""), G402,"")))</f>
        <v/>
      </c>
      <c r="H400" s="87" t="str">
        <f>TMInput!G400</f>
        <v>1.9</v>
      </c>
      <c r="I400" s="87" t="str">
        <f>TMInput!H400</f>
        <v/>
      </c>
      <c r="J400" s="90" t="b">
        <f>IF(TMInput!$A400="",J399,TMInput!I400)</f>
        <v>1</v>
      </c>
      <c r="K400" s="85" t="str">
        <f>IF(TMInput!J400&lt;&gt;"",TMInput!J400,IF(AND($C400=$C401, K401&lt;&gt;""),K401, IF(AND($C400=$C402, K402&lt;&gt;""), K402,"")))</f>
        <v/>
      </c>
      <c r="L400" s="85" t="str">
        <f>IF(TMInput!K400&lt;&gt;"",TMInput!K400,IF(AND($C400=$C401, L401&lt;&gt;""),L401, IF(AND($C400=$C402, L402&lt;&gt;""), L402,"")))</f>
        <v/>
      </c>
      <c r="M400" s="90" t="str">
        <f>IF(TMInput!L400&lt;&gt;"",TMInput!L400,IF(AND($C400=$C401, M401&lt;&gt;""),M401, IF(AND($C400=$C402, M402&lt;&gt;""), M402,"")))</f>
        <v/>
      </c>
      <c r="N400" s="90" t="str">
        <f>IF(TMInput!M400&lt;&gt;"",TMInput!M400,IF(AND($C400=$C401, N401&lt;&gt;""),N401, IF(AND($C400=$C402, N402&lt;&gt;""), N402,"")))</f>
        <v/>
      </c>
      <c r="O400" s="90" t="str">
        <f>IF(TMInput!N400&lt;&gt;"",TMInput!N400,IF(AND($C400=$C401, O401&lt;&gt;""),O401, IF(AND($C400=$C402, O402&lt;&gt;""), O402,"")))</f>
        <v/>
      </c>
      <c r="P400" s="85" t="str">
        <f>IF(TMInput!O400&lt;&gt;"",TMInput!O400,IF(AND($C400=$C401, P401&lt;&gt;""),P401, IF(AND($C400=$C402, P402&lt;&gt;""), P402,"")))</f>
        <v/>
      </c>
      <c r="Q400" s="90" t="str">
        <f>IF(TMInput!P400&lt;&gt;"",TMInput!P400,IF(AND($C400=$C401, Q401&lt;&gt;""),Q401, IF(AND($C400=$C402, Q402&lt;&gt;""), Q402,"")))</f>
        <v/>
      </c>
      <c r="R400" s="90" t="str">
        <f>IF(TMInput!Q400&lt;&gt;"", TMInput!Q400, IF(AND(OR($C400&amp;$H400=$C401&amp;$H401, $C400&amp;$I400=$C401&amp;$I401), R401&lt;&gt;""), R401, IF(AND(OR($C400&amp;$H400=$C402&amp;$H402, $C400&amp;$I400=$C402&amp;$I402), R402&lt;&gt;""), R402, IF(AND(OR($C400&amp;$H400=$C403&amp;$H403, $C400&amp;$I400=$C403&amp;$I403), R403&lt;&gt;""), R403, IF(AND(OR($C400&amp;$H400=$C404&amp;$H404, $C400&amp;$I400=$C404&amp;$I404), R404&lt;&gt;""), R404, "")))))</f>
        <v>BT-195(BT-730)-Tender</v>
      </c>
      <c r="S400" s="90" t="str">
        <f>IF(TMInput!R400&lt;&gt;"", TMInput!R400, IF(AND(OR($C400&amp;$H400=$C401&amp;$H401, $C400&amp;$I400=$C401&amp;$I401), S401&lt;&gt;""), S401, IF(AND(OR($C400&amp;$H400=$C402&amp;$H402, $C400&amp;$I400=$C402&amp;$I402), S402&lt;&gt;""), S402, IF(AND(OR($C400&amp;$H400=$C403&amp;$H403, $C400&amp;$I400=$C403&amp;$I403), S403&lt;&gt;""), S403, IF(AND(OR($C400&amp;$H400=$C404&amp;$H404, $C400&amp;$I400=$C404&amp;$I404), S404&lt;&gt;""), S404, "")))))</f>
        <v>The field BT-195(BT-730)-Tender, Unpublished Identifier, specifies information to generate the URI of the masked property</v>
      </c>
      <c r="T400" s="90" t="str">
        <f>IF(TMInput!S400&lt;&gt;"", TMInput!S400, IF(AND(OR($C400&amp;$H400=$C401&amp;$H401, $C400&amp;$I400=$C401&amp;$I401), T401&lt;&gt;""), T401, IF(AND(OR($C400&amp;$H400=$C402&amp;$H402, $C400&amp;$I400=$C402&amp;$I402), T402&lt;&gt;""), T402, IF(AND(OR($C400&amp;$H400=$C403&amp;$H403, $C400&amp;$I400=$C403&amp;$I403), T403&lt;&gt;""), T403, IF(AND(OR($C400&amp;$H400=$C404&amp;$H404, $C400&amp;$I400=$C404&amp;$I404), T404&lt;&gt;""), T404, "")))))</f>
        <v>efbc:FieldIdentifierCode/text() = 'sub-val-kno'</v>
      </c>
      <c r="U400" s="90" t="str">
        <f>IF(TMInput!T400&lt;&gt;"", TMInput!T400, IF(AND($C400=$C401, U401&lt;&gt;""), U401, IF(AND($C400=$C402, U402&lt;&gt;""), U402, IF(AND($C400=$C403, U403&lt;&gt;""), U403, IF(AND($C400=$C404, U404&lt;&gt;""), U404, "")))))</f>
        <v/>
      </c>
      <c r="V400" s="90" t="str">
        <f>IF(TMInput!U400&lt;&gt;"", TMInput!U400, IF(AND($C400=$C401, V401&lt;&gt;""), V401, IF(AND($C400=$C402, V402&lt;&gt;""), V402, IF(AND($C400=$C403, V403&lt;&gt;""), V403, IF(AND($C400=$C404, V404&lt;&gt;""), V404, "")))))</f>
        <v>BT-197(BT-730)-Tender</v>
      </c>
      <c r="W400" s="90" t="str">
        <f>IF(TMInput!V400&lt;&gt;"", TMInput!V400, IF(AND($C400=$C401, W401&lt;&gt;""), W401, IF(AND($C400=$C402, W402&lt;&gt;""), W402, IF(AND($C400=$C403, W403&lt;&gt;""), W403, IF(AND($C400=$C404, W404&lt;&gt;""), W404, "")))))</f>
        <v>In BT-197(BT-730)-Tender, Unpublished Justification Code, we link to the at-voc:non-publication-justification controlled list</v>
      </c>
      <c r="X400" s="90" t="str">
        <f>IF(TMInput!W400&lt;&gt;"", TMInput!W400, IF(AND($C400=$C401, X401&lt;&gt;""), X401, IF(AND($C400=$C402, X402&lt;&gt;""), X402, IF(AND($C400=$C403, X403&lt;&gt;""), X403, IF(AND($C400=$C404, X404&lt;&gt;""), X404, "")))))</f>
        <v>BT-198(BT-730)-Tender</v>
      </c>
      <c r="Y400" s="90" t="str">
        <f>IF(TMInput!X400&lt;&gt;"", TMInput!X400, IF(AND($C400=$C401, Y401&lt;&gt;""), Y401, IF(AND($C400=$C402, Y402&lt;&gt;""), Y402, IF(AND($C400=$C403, Y403&lt;&gt;""), Y403, IF(AND($C400=$C404, Y404&lt;&gt;""), Y404, "")))))</f>
        <v>Unpublished Accessibility Date (Unpublished Access Date below SDK 1.6)</v>
      </c>
      <c r="Z400" s="90" t="str">
        <f>IF(TMInput!Y400&lt;&gt;"", TMInput!Y400, IF(AND($C400=$C401, Z401&lt;&gt;""), Z401, IF(AND($C400=$C402, Z402&lt;&gt;""), Z402, IF(AND($C400=$C403, Z403&lt;&gt;""), Z403, IF(AND($C400=$C404, Z404&lt;&gt;""), Z404, "")))))</f>
        <v>tedm:MG-langString-hasConfidentialityJustification--NonPublishedInformation-ND-SubcontractingValueKnownUnpublish</v>
      </c>
      <c r="AA400" s="90" t="str">
        <f>IF(TMInput!Z400&lt;&gt;"", TMInput!Z400, IF(AND($C400=$C401, AA401&lt;&gt;""), AA401, IF(AND($C400=$C402, AA402&lt;&gt;""), AA402, IF(AND($C400=$C403, AA403&lt;&gt;""), AA403, IF(AND($C400=$C404, AA404&lt;&gt;""), AA404, "")))))</f>
        <v/>
      </c>
      <c r="AB400" s="90" t="str">
        <f>IF(TMInput!AA400&lt;&gt;"", TMInput!AA400, IF(AND($C400=$C401, AB401&lt;&gt;""), AB401, IF(AND($C400=$C402, AB402&lt;&gt;""), AB402, IF(AND($C400=$C403, AB403&lt;&gt;""), AB403, IF(AND($C400=$C404, AB404&lt;&gt;""), AB404, "")))))</f>
        <v>BT-196(BT-730)-Tender</v>
      </c>
      <c r="AC400" s="90" t="str">
        <f>IF(TMInput!AB400&lt;&gt;"", TMInput!AB400, IF(AND($C400=$C401, AC401&lt;&gt;""), AC401, IF(AND($C400=$C402, AC402&lt;&gt;""), AC402, IF(AND($C400=$C403, AC403&lt;&gt;""), AC403, IF(AND($C400=$C404, AC404&lt;&gt;""), AC404, "")))))</f>
        <v>Unpublished Justification Description of MG-NonPublishedInformation under ND-SubcontractingValueKnownUnpublish</v>
      </c>
      <c r="AD400" s="90" t="str">
        <f>IF(TMInput!AC400&lt;&gt;"", TMInput!AC400, IF(AND($C400=$C401, AD401&lt;&gt;""), AD401, IF(AND($C400=$C402, AD402&lt;&gt;""), AD402, IF(AND($C400=$C403, AD403&lt;&gt;""), AD403, IF(AND($C400=$C404, AD404&lt;&gt;""), AD404, "")))))</f>
        <v>BT-196(BT-730)-Tender-Language</v>
      </c>
      <c r="AE400" s="90" t="str">
        <f>IF(TMInput!AD400&lt;&gt;"", TMInput!AD400, IF(AND($C400=$C401, AE401&lt;&gt;""), AE401, IF(AND($C400=$C402, AE402&lt;&gt;""), AE402, IF(AND($C400=$C403, AE403&lt;&gt;""), AE403, IF(AND($C400=$C404, AE404&lt;&gt;""), AE404, "")))))</f>
        <v>Language of Unpublished Justification Description of MG-NonPublishedInformation under ND-SubcontractingValueKnownUnpublish</v>
      </c>
    </row>
    <row r="401">
      <c r="A401" s="85" t="b">
        <f t="shared" si="1"/>
        <v>0</v>
      </c>
      <c r="B401" s="90" t="str">
        <f>IF(AND(TMInput!A401="",$C401&lt;&gt;""),B400,TMInput!A401)</f>
        <v>ND-SubcontractingValueKnownUnpublish_v1.9+.rml.ttl</v>
      </c>
      <c r="C401" s="90" t="str">
        <f>TMInput!B401</f>
        <v>tedm:MG-NonPublishedInformation-ND-SubcontractingValueKnownUnpublish</v>
      </c>
      <c r="D401" s="85" t="str">
        <f>IF(TMInput!C401&lt;&gt;"", TMInput!C401, IF(AND($C401=$C402, D402&lt;&gt;""), D402, IF(AND($C401=$C403, D403&lt;&gt;""), D403, IF(AND($C401=$C404, D404&lt;&gt;""), D404, IF(AND($C401=$C405, D405&lt;&gt;""), D405, "")))))</f>
        <v/>
      </c>
      <c r="E401" s="90" t="str">
        <f>IF(TMInput!D401&lt;&gt;"",TMInput!D401,IF(AND($C401=$C402, E402&lt;&gt;""),E402, IF(AND($C401=$C403, E403&lt;&gt;""), E403,"")))</f>
        <v/>
      </c>
      <c r="F401" s="90" t="str">
        <f>IF(TMInput!E401&lt;&gt;"",TMInput!E401,IF(AND($C401=$C402, F402&lt;&gt;""),F402, IF(AND($C401=$C403, F403&lt;&gt;""), F403,"")))</f>
        <v/>
      </c>
      <c r="G401" s="85" t="str">
        <f>IF(TMInput!F401&lt;&gt;"",TMInput!F401,IF(AND($C401=$C402, G402&lt;&gt;""),G402, IF(AND($C401=$C403, G403&lt;&gt;""), G403,"")))</f>
        <v/>
      </c>
      <c r="H401" s="87" t="str">
        <f>TMInput!G401</f>
        <v/>
      </c>
      <c r="I401" s="87" t="str">
        <f>TMInput!H401</f>
        <v>1.8</v>
      </c>
      <c r="J401" s="90" t="b">
        <f>IF(TMInput!$A401="",J400,TMInput!I401)</f>
        <v>1</v>
      </c>
      <c r="K401" s="85" t="str">
        <f>IF(TMInput!J401&lt;&gt;"",TMInput!J401,IF(AND($C401=$C402, K402&lt;&gt;""),K402, IF(AND($C401=$C403, K403&lt;&gt;""), K403,"")))</f>
        <v/>
      </c>
      <c r="L401" s="85" t="str">
        <f>IF(TMInput!K401&lt;&gt;"",TMInput!K401,IF(AND($C401=$C402, L402&lt;&gt;""),L402, IF(AND($C401=$C403, L403&lt;&gt;""), L403,"")))</f>
        <v/>
      </c>
      <c r="M401" s="90" t="str">
        <f>IF(TMInput!L401&lt;&gt;"",TMInput!L401,IF(AND($C401=$C402, M402&lt;&gt;""),M402, IF(AND($C401=$C403, M403&lt;&gt;""), M403,"")))</f>
        <v/>
      </c>
      <c r="N401" s="90" t="str">
        <f>IF(TMInput!M401&lt;&gt;"",TMInput!M401,IF(AND($C401=$C402, N402&lt;&gt;""),N402, IF(AND($C401=$C403, N403&lt;&gt;""), N403,"")))</f>
        <v/>
      </c>
      <c r="O401" s="90" t="str">
        <f>IF(TMInput!N401&lt;&gt;"",TMInput!N401,IF(AND($C401=$C402, O402&lt;&gt;""),O402, IF(AND($C401=$C403, O403&lt;&gt;""), O403,"")))</f>
        <v/>
      </c>
      <c r="P401" s="85" t="str">
        <f>IF(TMInput!O401&lt;&gt;"",TMInput!O401,IF(AND($C401=$C402, P402&lt;&gt;""),P402, IF(AND($C401=$C403, P403&lt;&gt;""), P403,"")))</f>
        <v/>
      </c>
      <c r="Q401" s="90" t="str">
        <f>IF(TMInput!P401&lt;&gt;"",TMInput!P401,IF(AND($C401=$C402, Q402&lt;&gt;""),Q402, IF(AND($C401=$C403, Q403&lt;&gt;""), Q403,"")))</f>
        <v/>
      </c>
      <c r="R401" s="90" t="str">
        <f>IF(TMInput!Q401&lt;&gt;"", TMInput!Q401, IF(AND(OR($C401&amp;$H401=$C402&amp;$H402, $C401&amp;$I401=$C402&amp;$I402), R402&lt;&gt;""), R402, IF(AND(OR($C401&amp;$H401=$C403&amp;$H403, $C401&amp;$I401=$C403&amp;$I403), R403&lt;&gt;""), R403, IF(AND(OR($C401&amp;$H401=$C404&amp;$H404, $C401&amp;$I401=$C404&amp;$I404), R404&lt;&gt;""), R404, IF(AND(OR($C401&amp;$H401=$C405&amp;$H405, $C401&amp;$I401=$C405&amp;$I405), R405&lt;&gt;""), R405, "")))))</f>
        <v/>
      </c>
      <c r="S401" s="90" t="str">
        <f>IF(TMInput!R401&lt;&gt;"", TMInput!R401, IF(AND(OR($C401&amp;$H401=$C402&amp;$H402, $C401&amp;$I401=$C402&amp;$I402), S402&lt;&gt;""), S402, IF(AND(OR($C401&amp;$H401=$C403&amp;$H403, $C401&amp;$I401=$C403&amp;$I403), S403&lt;&gt;""), S403, IF(AND(OR($C401&amp;$H401=$C404&amp;$H404, $C401&amp;$I401=$C404&amp;$I404), S404&lt;&gt;""), S404, IF(AND(OR($C401&amp;$H401=$C405&amp;$H405, $C401&amp;$I401=$C405&amp;$I405), S405&lt;&gt;""), S405, "")))))</f>
        <v/>
      </c>
      <c r="T401" s="90" t="str">
        <f>IF(TMInput!S401&lt;&gt;"", TMInput!S401, IF(AND(OR($C401&amp;$H401=$C402&amp;$H402, $C401&amp;$I401=$C402&amp;$I402), T402&lt;&gt;""), T402, IF(AND(OR($C401&amp;$H401=$C403&amp;$H403, $C401&amp;$I401=$C403&amp;$I403), T403&lt;&gt;""), T403, IF(AND(OR($C401&amp;$H401=$C404&amp;$H404, $C401&amp;$I401=$C404&amp;$I404), T404&lt;&gt;""), T404, IF(AND(OR($C401&amp;$H401=$C405&amp;$H405, $C401&amp;$I401=$C405&amp;$I405), T405&lt;&gt;""), T405, "")))))</f>
        <v/>
      </c>
      <c r="U401" s="90" t="str">
        <f>IF(TMInput!T401&lt;&gt;"", TMInput!T401, IF(AND($C401=$C402, U402&lt;&gt;""), U402, IF(AND($C401=$C403, U403&lt;&gt;""), U403, IF(AND($C401=$C404, U404&lt;&gt;""), U404, IF(AND($C401=$C405, U405&lt;&gt;""), U405, "")))))</f>
        <v/>
      </c>
      <c r="V401" s="90" t="str">
        <f>IF(TMInput!U401&lt;&gt;"", TMInput!U401, IF(AND($C401=$C402, V402&lt;&gt;""), V402, IF(AND($C401=$C403, V403&lt;&gt;""), V403, IF(AND($C401=$C404, V404&lt;&gt;""), V404, IF(AND($C401=$C405, V405&lt;&gt;""), V405, "")))))</f>
        <v>BT-197(BT-730)-Tender</v>
      </c>
      <c r="W401" s="90" t="str">
        <f>IF(TMInput!V401&lt;&gt;"", TMInput!V401, IF(AND($C401=$C402, W402&lt;&gt;""), W402, IF(AND($C401=$C403, W403&lt;&gt;""), W403, IF(AND($C401=$C404, W404&lt;&gt;""), W404, IF(AND($C401=$C405, W405&lt;&gt;""), W405, "")))))</f>
        <v>In BT-197(BT-730)-Tender, Unpublished Justification Code, we link to the at-voc:non-publication-justification controlled list</v>
      </c>
      <c r="X401" s="90" t="str">
        <f>IF(TMInput!W401&lt;&gt;"", TMInput!W401, IF(AND($C401=$C402, X402&lt;&gt;""), X402, IF(AND($C401=$C403, X403&lt;&gt;""), X403, IF(AND($C401=$C404, X404&lt;&gt;""), X404, IF(AND($C401=$C405, X405&lt;&gt;""), X405, "")))))</f>
        <v>BT-198(BT-730)-Tender</v>
      </c>
      <c r="Y401" s="90" t="str">
        <f>IF(TMInput!X401&lt;&gt;"", TMInput!X401, IF(AND($C401=$C402, Y402&lt;&gt;""), Y402, IF(AND($C401=$C403, Y403&lt;&gt;""), Y403, IF(AND($C401=$C404, Y404&lt;&gt;""), Y404, IF(AND($C401=$C405, Y405&lt;&gt;""), Y405, "")))))</f>
        <v>Unpublished Accessibility Date (Unpublished Access Date below SDK 1.6)</v>
      </c>
      <c r="Z401" s="90" t="str">
        <f>IF(TMInput!Y401&lt;&gt;"", TMInput!Y401, IF(AND($C401=$C402, Z402&lt;&gt;""), Z402, IF(AND($C401=$C403, Z403&lt;&gt;""), Z403, IF(AND($C401=$C404, Z404&lt;&gt;""), Z404, IF(AND($C401=$C405, Z405&lt;&gt;""), Z405, "")))))</f>
        <v>tedm:MG-langString-hasConfidentialityJustification--NonPublishedInformation-ND-SubcontractingValueKnownUnpublish</v>
      </c>
      <c r="AA401" s="90" t="str">
        <f>IF(TMInput!Z401&lt;&gt;"", TMInput!Z401, IF(AND($C401=$C402, AA402&lt;&gt;""), AA402, IF(AND($C401=$C403, AA403&lt;&gt;""), AA403, IF(AND($C401=$C404, AA404&lt;&gt;""), AA404, IF(AND($C401=$C405, AA405&lt;&gt;""), AA405, "")))))</f>
        <v/>
      </c>
      <c r="AB401" s="90" t="str">
        <f>IF(TMInput!AA401&lt;&gt;"", TMInput!AA401, IF(AND($C401=$C402, AB402&lt;&gt;""), AB402, IF(AND($C401=$C403, AB403&lt;&gt;""), AB403, IF(AND($C401=$C404, AB404&lt;&gt;""), AB404, IF(AND($C401=$C405, AB405&lt;&gt;""), AB405, "")))))</f>
        <v>BT-196(BT-730)-Tender</v>
      </c>
      <c r="AC401" s="90" t="str">
        <f>IF(TMInput!AB401&lt;&gt;"", TMInput!AB401, IF(AND($C401=$C402, AC402&lt;&gt;""), AC402, IF(AND($C401=$C403, AC403&lt;&gt;""), AC403, IF(AND($C401=$C404, AC404&lt;&gt;""), AC404, IF(AND($C401=$C405, AC405&lt;&gt;""), AC405, "")))))</f>
        <v>Unpublished Justification Description of MG-NonPublishedInformation under ND-SubcontractingValueKnownUnpublish</v>
      </c>
      <c r="AD401" s="90" t="str">
        <f>IF(TMInput!AC401&lt;&gt;"", TMInput!AC401, IF(AND($C401=$C402, AD402&lt;&gt;""), AD402, IF(AND($C401=$C403, AD403&lt;&gt;""), AD403, IF(AND($C401=$C404, AD404&lt;&gt;""), AD404, IF(AND($C401=$C405, AD405&lt;&gt;""), AD405, "")))))</f>
        <v>BT-196(BT-730)-Tender-Language</v>
      </c>
      <c r="AE401" s="90" t="str">
        <f>IF(TMInput!AD401&lt;&gt;"", TMInput!AD401, IF(AND($C401=$C402, AE402&lt;&gt;""), AE402, IF(AND($C401=$C403, AE403&lt;&gt;""), AE403, IF(AND($C401=$C404, AE404&lt;&gt;""), AE404, IF(AND($C401=$C405, AE405&lt;&gt;""), AE405, "")))))</f>
        <v>Language of Unpublished Justification Description of MG-NonPublishedInformation under ND-SubcontractingValueKnownUnpublish</v>
      </c>
    </row>
    <row r="402">
      <c r="A402" s="85" t="b">
        <f t="shared" si="1"/>
        <v>0</v>
      </c>
      <c r="B402" s="90" t="str">
        <f>IF(AND(TMInput!A402="",$C402&lt;&gt;""),B401,TMInput!A402)</f>
        <v>ND-SubcontractingValueKnownUnpublish_v1.9+.rml.ttl</v>
      </c>
      <c r="C402" s="90" t="str">
        <f>TMInput!B402</f>
        <v>tedm:MG-NonPublishedInformation-ND-SubcontractingValueKnownUnpublish</v>
      </c>
      <c r="D402" s="85" t="str">
        <f>IF(TMInput!C402&lt;&gt;"", TMInput!C402, IF(AND($C402=$C403, D403&lt;&gt;""), D403, IF(AND($C402=$C404, D404&lt;&gt;""), D404, IF(AND($C402=$C405, D405&lt;&gt;""), D405, IF(AND($C402=$C406, D406&lt;&gt;""), D406, "")))))</f>
        <v/>
      </c>
      <c r="E402" s="90" t="str">
        <f>IF(TMInput!D402&lt;&gt;"",TMInput!D402,IF(AND($C402=$C403, E403&lt;&gt;""),E403, IF(AND($C402=$C404, E404&lt;&gt;""), E404,"")))</f>
        <v/>
      </c>
      <c r="F402" s="90" t="str">
        <f>IF(TMInput!E402&lt;&gt;"",TMInput!E402,IF(AND($C402=$C403, F403&lt;&gt;""),F403, IF(AND($C402=$C404, F404&lt;&gt;""), F404,"")))</f>
        <v/>
      </c>
      <c r="G402" s="85" t="str">
        <f>IF(TMInput!F402&lt;&gt;"",TMInput!F402,IF(AND($C402=$C403, G403&lt;&gt;""),G403, IF(AND($C402=$C404, G404&lt;&gt;""), G404,"")))</f>
        <v/>
      </c>
      <c r="H402" s="87" t="str">
        <f>TMInput!G402</f>
        <v>1.9</v>
      </c>
      <c r="I402" s="87" t="str">
        <f>TMInput!H402</f>
        <v/>
      </c>
      <c r="J402" s="90" t="b">
        <f>IF(TMInput!$A402="",J401,TMInput!I402)</f>
        <v>1</v>
      </c>
      <c r="K402" s="85" t="str">
        <f>IF(TMInput!J402&lt;&gt;"",TMInput!J402,IF(AND($C402=$C403, K403&lt;&gt;""),K403, IF(AND($C402=$C404, K404&lt;&gt;""), K404,"")))</f>
        <v/>
      </c>
      <c r="L402" s="85" t="str">
        <f>IF(TMInput!K402&lt;&gt;"",TMInput!K402,IF(AND($C402=$C403, L403&lt;&gt;""),L403, IF(AND($C402=$C404, L404&lt;&gt;""), L404,"")))</f>
        <v/>
      </c>
      <c r="M402" s="90" t="str">
        <f>IF(TMInput!L402&lt;&gt;"",TMInput!L402,IF(AND($C402=$C403, M403&lt;&gt;""),M403, IF(AND($C402=$C404, M404&lt;&gt;""), M404,"")))</f>
        <v/>
      </c>
      <c r="N402" s="90" t="str">
        <f>IF(TMInput!M402&lt;&gt;"",TMInput!M402,IF(AND($C402=$C403, N403&lt;&gt;""),N403, IF(AND($C402=$C404, N404&lt;&gt;""), N404,"")))</f>
        <v/>
      </c>
      <c r="O402" s="90" t="str">
        <f>IF(TMInput!N402&lt;&gt;"",TMInput!N402,IF(AND($C402=$C403, O403&lt;&gt;""),O403, IF(AND($C402=$C404, O404&lt;&gt;""), O404,"")))</f>
        <v/>
      </c>
      <c r="P402" s="85" t="str">
        <f>IF(TMInput!O402&lt;&gt;"",TMInput!O402,IF(AND($C402=$C403, P403&lt;&gt;""),P403, IF(AND($C402=$C404, P404&lt;&gt;""), P404,"")))</f>
        <v/>
      </c>
      <c r="Q402" s="90" t="str">
        <f>IF(TMInput!P402&lt;&gt;"",TMInput!P402,IF(AND($C402=$C403, Q403&lt;&gt;""),Q403, IF(AND($C402=$C404, Q404&lt;&gt;""), Q404,"")))</f>
        <v/>
      </c>
      <c r="R402" s="90" t="str">
        <f>IF(TMInput!Q402&lt;&gt;"", TMInput!Q402, IF(AND(OR($C402&amp;$H402=$C403&amp;$H403, $C402&amp;$I402=$C403&amp;$I403), R403&lt;&gt;""), R403, IF(AND(OR($C402&amp;$H402=$C404&amp;$H404, $C402&amp;$I402=$C404&amp;$I404), R404&lt;&gt;""), R404, IF(AND(OR($C402&amp;$H402=$C405&amp;$H405, $C402&amp;$I402=$C405&amp;$I405), R405&lt;&gt;""), R405, IF(AND(OR($C402&amp;$H402=$C406&amp;$H406, $C402&amp;$I402=$C406&amp;$I406), R406&lt;&gt;""), R406, "")))))</f>
        <v/>
      </c>
      <c r="S402" s="90" t="str">
        <f>IF(TMInput!R402&lt;&gt;"", TMInput!R402, IF(AND(OR($C402&amp;$H402=$C403&amp;$H403, $C402&amp;$I402=$C403&amp;$I403), S403&lt;&gt;""), S403, IF(AND(OR($C402&amp;$H402=$C404&amp;$H404, $C402&amp;$I402=$C404&amp;$I404), S404&lt;&gt;""), S404, IF(AND(OR($C402&amp;$H402=$C405&amp;$H405, $C402&amp;$I402=$C405&amp;$I405), S405&lt;&gt;""), S405, IF(AND(OR($C402&amp;$H402=$C406&amp;$H406, $C402&amp;$I402=$C406&amp;$I406), S406&lt;&gt;""), S406, "")))))</f>
        <v/>
      </c>
      <c r="T402" s="90" t="str">
        <f>IF(TMInput!S402&lt;&gt;"", TMInput!S402, IF(AND(OR($C402&amp;$H402=$C403&amp;$H403, $C402&amp;$I402=$C403&amp;$I403), T403&lt;&gt;""), T403, IF(AND(OR($C402&amp;$H402=$C404&amp;$H404, $C402&amp;$I402=$C404&amp;$I404), T404&lt;&gt;""), T404, IF(AND(OR($C402&amp;$H402=$C405&amp;$H405, $C402&amp;$I402=$C405&amp;$I405), T405&lt;&gt;""), T405, IF(AND(OR($C402&amp;$H402=$C406&amp;$H406, $C402&amp;$I402=$C406&amp;$I406), T406&lt;&gt;""), T406, "")))))</f>
        <v/>
      </c>
      <c r="U402" s="90" t="str">
        <f>IF(TMInput!T402&lt;&gt;"", TMInput!T402, IF(AND($C402=$C403, U403&lt;&gt;""), U403, IF(AND($C402=$C404, U404&lt;&gt;""), U404, IF(AND($C402=$C405, U405&lt;&gt;""), U405, IF(AND($C402=$C406, U406&lt;&gt;""), U406, "")))))</f>
        <v/>
      </c>
      <c r="V402" s="90" t="str">
        <f>IF(TMInput!U402&lt;&gt;"", TMInput!U402, IF(AND($C402=$C403, V403&lt;&gt;""), V403, IF(AND($C402=$C404, V404&lt;&gt;""), V404, IF(AND($C402=$C405, V405&lt;&gt;""), V405, IF(AND($C402=$C406, V406&lt;&gt;""), V406, "")))))</f>
        <v>BT-197(BT-730)-Tender</v>
      </c>
      <c r="W402" s="90" t="str">
        <f>IF(TMInput!V402&lt;&gt;"", TMInput!V402, IF(AND($C402=$C403, W403&lt;&gt;""), W403, IF(AND($C402=$C404, W404&lt;&gt;""), W404, IF(AND($C402=$C405, W405&lt;&gt;""), W405, IF(AND($C402=$C406, W406&lt;&gt;""), W406, "")))))</f>
        <v>In BT-197(BT-730)-Tender, Unpublished Justification Code, we link to the at-voc:non-publication-justification controlled list</v>
      </c>
      <c r="X402" s="90" t="str">
        <f>IF(TMInput!W402&lt;&gt;"", TMInput!W402, IF(AND($C402=$C403, X403&lt;&gt;""), X403, IF(AND($C402=$C404, X404&lt;&gt;""), X404, IF(AND($C402=$C405, X405&lt;&gt;""), X405, IF(AND($C402=$C406, X406&lt;&gt;""), X406, "")))))</f>
        <v>BT-198(BT-730)-Tender</v>
      </c>
      <c r="Y402" s="90" t="str">
        <f>IF(TMInput!X402&lt;&gt;"", TMInput!X402, IF(AND($C402=$C403, Y403&lt;&gt;""), Y403, IF(AND($C402=$C404, Y404&lt;&gt;""), Y404, IF(AND($C402=$C405, Y405&lt;&gt;""), Y405, IF(AND($C402=$C406, Y406&lt;&gt;""), Y406, "")))))</f>
        <v>Unpublished Accessibility Date (Unpublished Access Date below SDK 1.6)</v>
      </c>
      <c r="Z402" s="90" t="str">
        <f>IF(TMInput!Y402&lt;&gt;"", TMInput!Y402, IF(AND($C402=$C403, Z403&lt;&gt;""), Z403, IF(AND($C402=$C404, Z404&lt;&gt;""), Z404, IF(AND($C402=$C405, Z405&lt;&gt;""), Z405, IF(AND($C402=$C406, Z406&lt;&gt;""), Z406, "")))))</f>
        <v>tedm:MG-langString-hasConfidentialityJustification--NonPublishedInformation-ND-SubcontractingValueKnownUnpublish</v>
      </c>
      <c r="AA402" s="90" t="str">
        <f>IF(TMInput!Z402&lt;&gt;"", TMInput!Z402, IF(AND($C402=$C403, AA403&lt;&gt;""), AA403, IF(AND($C402=$C404, AA404&lt;&gt;""), AA404, IF(AND($C402=$C405, AA405&lt;&gt;""), AA405, IF(AND($C402=$C406, AA406&lt;&gt;""), AA406, "")))))</f>
        <v/>
      </c>
      <c r="AB402" s="90" t="str">
        <f>IF(TMInput!AA402&lt;&gt;"", TMInput!AA402, IF(AND($C402=$C403, AB403&lt;&gt;""), AB403, IF(AND($C402=$C404, AB404&lt;&gt;""), AB404, IF(AND($C402=$C405, AB405&lt;&gt;""), AB405, IF(AND($C402=$C406, AB406&lt;&gt;""), AB406, "")))))</f>
        <v/>
      </c>
      <c r="AC402" s="90" t="str">
        <f>IF(TMInput!AB402&lt;&gt;"", TMInput!AB402, IF(AND($C402=$C403, AC403&lt;&gt;""), AC403, IF(AND($C402=$C404, AC404&lt;&gt;""), AC404, IF(AND($C402=$C405, AC405&lt;&gt;""), AC405, IF(AND($C402=$C406, AC406&lt;&gt;""), AC406, "")))))</f>
        <v/>
      </c>
      <c r="AD402" s="90" t="str">
        <f>IF(TMInput!AC402&lt;&gt;"", TMInput!AC402, IF(AND($C402=$C403, AD403&lt;&gt;""), AD403, IF(AND($C402=$C404, AD404&lt;&gt;""), AD404, IF(AND($C402=$C405, AD405&lt;&gt;""), AD405, IF(AND($C402=$C406, AD406&lt;&gt;""), AD406, "")))))</f>
        <v/>
      </c>
      <c r="AE402" s="90" t="str">
        <f>IF(TMInput!AD402&lt;&gt;"", TMInput!AD402, IF(AND($C402=$C403, AE403&lt;&gt;""), AE403, IF(AND($C402=$C404, AE404&lt;&gt;""), AE404, IF(AND($C402=$C405, AE405&lt;&gt;""), AE405, IF(AND($C402=$C406, AE406&lt;&gt;""), AE406, "")))))</f>
        <v/>
      </c>
    </row>
    <row r="403">
      <c r="A403" s="85" t="b">
        <f t="shared" si="1"/>
        <v>0</v>
      </c>
      <c r="B403" s="90" t="str">
        <f>IF(AND(TMInput!A403="",$C403&lt;&gt;""),B402,TMInput!A403)</f>
        <v>ND-SubcontractingValueKnownUnpublish_v1.9+.rml.ttl</v>
      </c>
      <c r="C403" s="90" t="str">
        <f>TMInput!B403</f>
        <v>tedm:MG-NonPublishedInformation-ND-SubcontractingValueKnownUnpublish</v>
      </c>
      <c r="D403" s="85" t="str">
        <f>IF(TMInput!C403&lt;&gt;"", TMInput!C403, IF(AND($C403=$C404, D404&lt;&gt;""), D404, IF(AND($C403=$C405, D405&lt;&gt;""), D405, IF(AND($C403=$C406, D406&lt;&gt;""), D406, IF(AND($C403=$C407, D407&lt;&gt;""), D407, "")))))</f>
        <v/>
      </c>
      <c r="E403" s="90" t="str">
        <f>IF(TMInput!D403&lt;&gt;"",TMInput!D403,IF(AND($C403=$C404, E404&lt;&gt;""),E404, IF(AND($C403=$C405, E405&lt;&gt;""), E405,"")))</f>
        <v/>
      </c>
      <c r="F403" s="90" t="str">
        <f>IF(TMInput!E403&lt;&gt;"",TMInput!E403,IF(AND($C403=$C404, F404&lt;&gt;""),F404, IF(AND($C403=$C405, F405&lt;&gt;""), F405,"")))</f>
        <v/>
      </c>
      <c r="G403" s="85" t="str">
        <f>IF(TMInput!F403&lt;&gt;"",TMInput!F403,IF(AND($C403=$C404, G404&lt;&gt;""),G404, IF(AND($C403=$C405, G405&lt;&gt;""), G405,"")))</f>
        <v/>
      </c>
      <c r="H403" s="87" t="str">
        <f>TMInput!G403</f>
        <v/>
      </c>
      <c r="I403" s="87" t="str">
        <f>TMInput!H403</f>
        <v>1.8</v>
      </c>
      <c r="J403" s="90" t="b">
        <f>IF(TMInput!$A403="",J402,TMInput!I403)</f>
        <v>1</v>
      </c>
      <c r="K403" s="85" t="str">
        <f>IF(TMInput!J403&lt;&gt;"",TMInput!J403,IF(AND($C403=$C404, K404&lt;&gt;""),K404, IF(AND($C403=$C405, K405&lt;&gt;""), K405,"")))</f>
        <v/>
      </c>
      <c r="L403" s="85" t="str">
        <f>IF(TMInput!K403&lt;&gt;"",TMInput!K403,IF(AND($C403=$C404, L404&lt;&gt;""),L404, IF(AND($C403=$C405, L405&lt;&gt;""), L405,"")))</f>
        <v/>
      </c>
      <c r="M403" s="90" t="str">
        <f>IF(TMInput!L403&lt;&gt;"",TMInput!L403,IF(AND($C403=$C404, M404&lt;&gt;""),M404, IF(AND($C403=$C405, M405&lt;&gt;""), M405,"")))</f>
        <v/>
      </c>
      <c r="N403" s="90" t="str">
        <f>IF(TMInput!M403&lt;&gt;"",TMInput!M403,IF(AND($C403=$C404, N404&lt;&gt;""),N404, IF(AND($C403=$C405, N405&lt;&gt;""), N405,"")))</f>
        <v/>
      </c>
      <c r="O403" s="90" t="str">
        <f>IF(TMInput!N403&lt;&gt;"",TMInput!N403,IF(AND($C403=$C404, O404&lt;&gt;""),O404, IF(AND($C403=$C405, O405&lt;&gt;""), O405,"")))</f>
        <v/>
      </c>
      <c r="P403" s="85" t="str">
        <f>IF(TMInput!O403&lt;&gt;"",TMInput!O403,IF(AND($C403=$C404, P404&lt;&gt;""),P404, IF(AND($C403=$C405, P405&lt;&gt;""), P405,"")))</f>
        <v/>
      </c>
      <c r="Q403" s="90" t="str">
        <f>IF(TMInput!P403&lt;&gt;"",TMInput!P403,IF(AND($C403=$C404, Q404&lt;&gt;""),Q404, IF(AND($C403=$C405, Q405&lt;&gt;""), Q405,"")))</f>
        <v/>
      </c>
      <c r="R403" s="90" t="str">
        <f>IF(TMInput!Q403&lt;&gt;"", TMInput!Q403, IF(AND(OR($C403&amp;$H403=$C404&amp;$H404, $C403&amp;$I403=$C404&amp;$I404), R404&lt;&gt;""), R404, IF(AND(OR($C403&amp;$H403=$C405&amp;$H405, $C403&amp;$I403=$C405&amp;$I405), R405&lt;&gt;""), R405, IF(AND(OR($C403&amp;$H403=$C406&amp;$H406, $C403&amp;$I403=$C406&amp;$I406), R406&lt;&gt;""), R406, IF(AND(OR($C403&amp;$H403=$C407&amp;$H407, $C403&amp;$I403=$C407&amp;$I407), R407&lt;&gt;""), R407, "")))))</f>
        <v/>
      </c>
      <c r="S403" s="90" t="str">
        <f>IF(TMInput!R403&lt;&gt;"", TMInput!R403, IF(AND(OR($C403&amp;$H403=$C404&amp;$H404, $C403&amp;$I403=$C404&amp;$I404), S404&lt;&gt;""), S404, IF(AND(OR($C403&amp;$H403=$C405&amp;$H405, $C403&amp;$I403=$C405&amp;$I405), S405&lt;&gt;""), S405, IF(AND(OR($C403&amp;$H403=$C406&amp;$H406, $C403&amp;$I403=$C406&amp;$I406), S406&lt;&gt;""), S406, IF(AND(OR($C403&amp;$H403=$C407&amp;$H407, $C403&amp;$I403=$C407&amp;$I407), S407&lt;&gt;""), S407, "")))))</f>
        <v/>
      </c>
      <c r="T403" s="90" t="str">
        <f>IF(TMInput!S403&lt;&gt;"", TMInput!S403, IF(AND(OR($C403&amp;$H403=$C404&amp;$H404, $C403&amp;$I403=$C404&amp;$I404), T404&lt;&gt;""), T404, IF(AND(OR($C403&amp;$H403=$C405&amp;$H405, $C403&amp;$I403=$C405&amp;$I405), T405&lt;&gt;""), T405, IF(AND(OR($C403&amp;$H403=$C406&amp;$H406, $C403&amp;$I403=$C406&amp;$I406), T406&lt;&gt;""), T406, IF(AND(OR($C403&amp;$H403=$C407&amp;$H407, $C403&amp;$I403=$C407&amp;$I407), T407&lt;&gt;""), T407, "")))))</f>
        <v/>
      </c>
      <c r="U403" s="90" t="str">
        <f>IF(TMInput!T403&lt;&gt;"", TMInput!T403, IF(AND($C403=$C404, U404&lt;&gt;""), U404, IF(AND($C403=$C405, U405&lt;&gt;""), U405, IF(AND($C403=$C406, U406&lt;&gt;""), U406, IF(AND($C403=$C407, U407&lt;&gt;""), U407, "")))))</f>
        <v/>
      </c>
      <c r="V403" s="90" t="str">
        <f>IF(TMInput!U403&lt;&gt;"", TMInput!U403, IF(AND($C403=$C404, V404&lt;&gt;""), V404, IF(AND($C403=$C405, V405&lt;&gt;""), V405, IF(AND($C403=$C406, V406&lt;&gt;""), V406, IF(AND($C403=$C407, V407&lt;&gt;""), V407, "")))))</f>
        <v>BT-197(BT-730)-Tender</v>
      </c>
      <c r="W403" s="90" t="str">
        <f>IF(TMInput!V403&lt;&gt;"", TMInput!V403, IF(AND($C403=$C404, W404&lt;&gt;""), W404, IF(AND($C403=$C405, W405&lt;&gt;""), W405, IF(AND($C403=$C406, W406&lt;&gt;""), W406, IF(AND($C403=$C407, W407&lt;&gt;""), W407, "")))))</f>
        <v>In BT-197(BT-730)-Tender, Unpublished Justification Code, we link to the at-voc:non-publication-justification controlled list</v>
      </c>
      <c r="X403" s="90" t="str">
        <f>IF(TMInput!W403&lt;&gt;"", TMInput!W403, IF(AND($C403=$C404, X404&lt;&gt;""), X404, IF(AND($C403=$C405, X405&lt;&gt;""), X405, IF(AND($C403=$C406, X406&lt;&gt;""), X406, IF(AND($C403=$C407, X407&lt;&gt;""), X407, "")))))</f>
        <v>BT-198(BT-730)-Tender</v>
      </c>
      <c r="Y403" s="90" t="str">
        <f>IF(TMInput!X403&lt;&gt;"", TMInput!X403, IF(AND($C403=$C404, Y404&lt;&gt;""), Y404, IF(AND($C403=$C405, Y405&lt;&gt;""), Y405, IF(AND($C403=$C406, Y406&lt;&gt;""), Y406, IF(AND($C403=$C407, Y407&lt;&gt;""), Y407, "")))))</f>
        <v>Unpublished Accessibility Date (Unpublished Access Date below SDK 1.6)</v>
      </c>
      <c r="Z403" s="90" t="str">
        <f>IF(TMInput!Y403&lt;&gt;"", TMInput!Y403, IF(AND($C403=$C404, Z404&lt;&gt;""), Z404, IF(AND($C403=$C405, Z405&lt;&gt;""), Z405, IF(AND($C403=$C406, Z406&lt;&gt;""), Z406, IF(AND($C403=$C407, Z407&lt;&gt;""), Z407, "")))))</f>
        <v>tedm:MG-langString-hasConfidentialityJustification--NonPublishedInformation-ND-SubcontractingValueKnownUnpublish</v>
      </c>
      <c r="AA403" s="90" t="str">
        <f>IF(TMInput!Z403&lt;&gt;"", TMInput!Z403, IF(AND($C403=$C404, AA404&lt;&gt;""), AA404, IF(AND($C403=$C405, AA405&lt;&gt;""), AA405, IF(AND($C403=$C406, AA406&lt;&gt;""), AA406, IF(AND($C403=$C407, AA407&lt;&gt;""), AA407, "")))))</f>
        <v/>
      </c>
      <c r="AB403" s="90" t="str">
        <f>IF(TMInput!AA403&lt;&gt;"", TMInput!AA403, IF(AND($C403=$C404, AB404&lt;&gt;""), AB404, IF(AND($C403=$C405, AB405&lt;&gt;""), AB405, IF(AND($C403=$C406, AB406&lt;&gt;""), AB406, IF(AND($C403=$C407, AB407&lt;&gt;""), AB407, "")))))</f>
        <v/>
      </c>
      <c r="AC403" s="90" t="str">
        <f>IF(TMInput!AB403&lt;&gt;"", TMInput!AB403, IF(AND($C403=$C404, AC404&lt;&gt;""), AC404, IF(AND($C403=$C405, AC405&lt;&gt;""), AC405, IF(AND($C403=$C406, AC406&lt;&gt;""), AC406, IF(AND($C403=$C407, AC407&lt;&gt;""), AC407, "")))))</f>
        <v/>
      </c>
      <c r="AD403" s="90" t="str">
        <f>IF(TMInput!AC403&lt;&gt;"", TMInput!AC403, IF(AND($C403=$C404, AD404&lt;&gt;""), AD404, IF(AND($C403=$C405, AD405&lt;&gt;""), AD405, IF(AND($C403=$C406, AD406&lt;&gt;""), AD406, IF(AND($C403=$C407, AD407&lt;&gt;""), AD407, "")))))</f>
        <v/>
      </c>
      <c r="AE403" s="90" t="str">
        <f>IF(TMInput!AD403&lt;&gt;"", TMInput!AD403, IF(AND($C403=$C404, AE404&lt;&gt;""), AE404, IF(AND($C403=$C405, AE405&lt;&gt;""), AE405, IF(AND($C403=$C406, AE406&lt;&gt;""), AE406, IF(AND($C403=$C407, AE407&lt;&gt;""), AE407, "")))))</f>
        <v/>
      </c>
    </row>
    <row r="404">
      <c r="A404" s="85" t="b">
        <f t="shared" si="1"/>
        <v>0</v>
      </c>
      <c r="B404" s="90" t="str">
        <f>IF(AND(TMInput!A404="",$C404&lt;&gt;""),B403,TMInput!A404)</f>
        <v>ND-SubcontractingValueKnownUnpublish_v1.9+.rml.ttl</v>
      </c>
      <c r="C404" s="90" t="str">
        <f>TMInput!B404</f>
        <v>tedm:MG-NonPublishedInformation-ND-SubcontractingValueKnownUnpublish</v>
      </c>
      <c r="D404" s="85" t="str">
        <f>IF(TMInput!C404&lt;&gt;"", TMInput!C404, IF(AND($C404=$C405, D405&lt;&gt;""), D405, IF(AND($C404=$C406, D406&lt;&gt;""), D406, IF(AND($C404=$C407, D407&lt;&gt;""), D407, IF(AND($C404=$C408, D408&lt;&gt;""), D408, "")))))</f>
        <v/>
      </c>
      <c r="E404" s="90" t="str">
        <f>IF(TMInput!D404&lt;&gt;"",TMInput!D404,IF(AND($C404=$C405, E405&lt;&gt;""),E405, IF(AND($C404=$C406, E406&lt;&gt;""), E406,"")))</f>
        <v/>
      </c>
      <c r="F404" s="90" t="str">
        <f>IF(TMInput!E404&lt;&gt;"",TMInput!E404,IF(AND($C404=$C405, F405&lt;&gt;""),F405, IF(AND($C404=$C406, F406&lt;&gt;""), F406,"")))</f>
        <v/>
      </c>
      <c r="G404" s="85" t="str">
        <f>IF(TMInput!F404&lt;&gt;"",TMInput!F404,IF(AND($C404=$C405, G405&lt;&gt;""),G405, IF(AND($C404=$C406, G406&lt;&gt;""), G406,"")))</f>
        <v/>
      </c>
      <c r="H404" s="87" t="str">
        <f>TMInput!G404</f>
        <v>1.9</v>
      </c>
      <c r="I404" s="87" t="str">
        <f>TMInput!H404</f>
        <v/>
      </c>
      <c r="J404" s="90" t="b">
        <f>IF(TMInput!$A404="",J403,TMInput!I404)</f>
        <v>1</v>
      </c>
      <c r="K404" s="85" t="str">
        <f>IF(TMInput!J404&lt;&gt;"",TMInput!J404,IF(AND($C404=$C405, K405&lt;&gt;""),K405, IF(AND($C404=$C406, K406&lt;&gt;""), K406,"")))</f>
        <v/>
      </c>
      <c r="L404" s="85" t="str">
        <f>IF(TMInput!K404&lt;&gt;"",TMInput!K404,IF(AND($C404=$C405, L405&lt;&gt;""),L405, IF(AND($C404=$C406, L406&lt;&gt;""), L406,"")))</f>
        <v/>
      </c>
      <c r="M404" s="90" t="str">
        <f>IF(TMInput!L404&lt;&gt;"",TMInput!L404,IF(AND($C404=$C405, M405&lt;&gt;""),M405, IF(AND($C404=$C406, M406&lt;&gt;""), M406,"")))</f>
        <v/>
      </c>
      <c r="N404" s="90" t="str">
        <f>IF(TMInput!M404&lt;&gt;"",TMInput!M404,IF(AND($C404=$C405, N405&lt;&gt;""),N405, IF(AND($C404=$C406, N406&lt;&gt;""), N406,"")))</f>
        <v/>
      </c>
      <c r="O404" s="90" t="str">
        <f>IF(TMInput!N404&lt;&gt;"",TMInput!N404,IF(AND($C404=$C405, O405&lt;&gt;""),O405, IF(AND($C404=$C406, O406&lt;&gt;""), O406,"")))</f>
        <v/>
      </c>
      <c r="P404" s="85" t="str">
        <f>IF(TMInput!O404&lt;&gt;"",TMInput!O404,IF(AND($C404=$C405, P405&lt;&gt;""),P405, IF(AND($C404=$C406, P406&lt;&gt;""), P406,"")))</f>
        <v/>
      </c>
      <c r="Q404" s="90" t="str">
        <f>IF(TMInput!P404&lt;&gt;"",TMInput!P404,IF(AND($C404=$C405, Q405&lt;&gt;""),Q405, IF(AND($C404=$C406, Q406&lt;&gt;""), Q406,"")))</f>
        <v/>
      </c>
      <c r="R404" s="90" t="str">
        <f>IF(TMInput!Q404&lt;&gt;"", TMInput!Q404, IF(AND(OR($C404&amp;$H404=$C405&amp;$H405, $C404&amp;$I404=$C405&amp;$I405), R405&lt;&gt;""), R405, IF(AND(OR($C404&amp;$H404=$C406&amp;$H406, $C404&amp;$I404=$C406&amp;$I406), R406&lt;&gt;""), R406, IF(AND(OR($C404&amp;$H404=$C407&amp;$H407, $C404&amp;$I404=$C407&amp;$I407), R407&lt;&gt;""), R407, IF(AND(OR($C404&amp;$H404=$C408&amp;$H408, $C404&amp;$I404=$C408&amp;$I408), R408&lt;&gt;""), R408, "")))))</f>
        <v/>
      </c>
      <c r="S404" s="90" t="str">
        <f>IF(TMInput!R404&lt;&gt;"", TMInput!R404, IF(AND(OR($C404&amp;$H404=$C405&amp;$H405, $C404&amp;$I404=$C405&amp;$I405), S405&lt;&gt;""), S405, IF(AND(OR($C404&amp;$H404=$C406&amp;$H406, $C404&amp;$I404=$C406&amp;$I406), S406&lt;&gt;""), S406, IF(AND(OR($C404&amp;$H404=$C407&amp;$H407, $C404&amp;$I404=$C407&amp;$I407), S407&lt;&gt;""), S407, IF(AND(OR($C404&amp;$H404=$C408&amp;$H408, $C404&amp;$I404=$C408&amp;$I408), S408&lt;&gt;""), S408, "")))))</f>
        <v/>
      </c>
      <c r="T404" s="90" t="str">
        <f>IF(TMInput!S404&lt;&gt;"", TMInput!S404, IF(AND(OR($C404&amp;$H404=$C405&amp;$H405, $C404&amp;$I404=$C405&amp;$I405), T405&lt;&gt;""), T405, IF(AND(OR($C404&amp;$H404=$C406&amp;$H406, $C404&amp;$I404=$C406&amp;$I406), T406&lt;&gt;""), T406, IF(AND(OR($C404&amp;$H404=$C407&amp;$H407, $C404&amp;$I404=$C407&amp;$I407), T407&lt;&gt;""), T407, IF(AND(OR($C404&amp;$H404=$C408&amp;$H408, $C404&amp;$I404=$C408&amp;$I408), T408&lt;&gt;""), T408, "")))))</f>
        <v/>
      </c>
      <c r="U404" s="90" t="str">
        <f>IF(TMInput!T404&lt;&gt;"", TMInput!T404, IF(AND($C404=$C405, U405&lt;&gt;""), U405, IF(AND($C404=$C406, U406&lt;&gt;""), U406, IF(AND($C404=$C407, U407&lt;&gt;""), U407, IF(AND($C404=$C408, U408&lt;&gt;""), U408, "")))))</f>
        <v/>
      </c>
      <c r="V404" s="90" t="str">
        <f>IF(TMInput!U404&lt;&gt;"", TMInput!U404, IF(AND($C404=$C405, V405&lt;&gt;""), V405, IF(AND($C404=$C406, V406&lt;&gt;""), V406, IF(AND($C404=$C407, V407&lt;&gt;""), V407, IF(AND($C404=$C408, V408&lt;&gt;""), V408, "")))))</f>
        <v/>
      </c>
      <c r="W404" s="90" t="str">
        <f>IF(TMInput!V404&lt;&gt;"", TMInput!V404, IF(AND($C404=$C405, W405&lt;&gt;""), W405, IF(AND($C404=$C406, W406&lt;&gt;""), W406, IF(AND($C404=$C407, W407&lt;&gt;""), W407, IF(AND($C404=$C408, W408&lt;&gt;""), W408, "")))))</f>
        <v/>
      </c>
      <c r="X404" s="90" t="str">
        <f>IF(TMInput!W404&lt;&gt;"", TMInput!W404, IF(AND($C404=$C405, X405&lt;&gt;""), X405, IF(AND($C404=$C406, X406&lt;&gt;""), X406, IF(AND($C404=$C407, X407&lt;&gt;""), X407, IF(AND($C404=$C408, X408&lt;&gt;""), X408, "")))))</f>
        <v>BT-198(BT-730)-Tender</v>
      </c>
      <c r="Y404" s="90" t="str">
        <f>IF(TMInput!X404&lt;&gt;"", TMInput!X404, IF(AND($C404=$C405, Y405&lt;&gt;""), Y405, IF(AND($C404=$C406, Y406&lt;&gt;""), Y406, IF(AND($C404=$C407, Y407&lt;&gt;""), Y407, IF(AND($C404=$C408, Y408&lt;&gt;""), Y408, "")))))</f>
        <v>Unpublished Accessibility Date (Unpublished Access Date below SDK 1.6)</v>
      </c>
      <c r="Z404" s="90" t="str">
        <f>IF(TMInput!Y404&lt;&gt;"", TMInput!Y404, IF(AND($C404=$C405, Z405&lt;&gt;""), Z405, IF(AND($C404=$C406, Z406&lt;&gt;""), Z406, IF(AND($C404=$C407, Z407&lt;&gt;""), Z407, IF(AND($C404=$C408, Z408&lt;&gt;""), Z408, "")))))</f>
        <v>tedm:MG-langString-hasConfidentialityJustification--NonPublishedInformation-ND-SubcontractingValueKnownUnpublish</v>
      </c>
      <c r="AA404" s="90" t="str">
        <f>IF(TMInput!Z404&lt;&gt;"", TMInput!Z404, IF(AND($C404=$C405, AA405&lt;&gt;""), AA405, IF(AND($C404=$C406, AA406&lt;&gt;""), AA406, IF(AND($C404=$C407, AA407&lt;&gt;""), AA407, IF(AND($C404=$C408, AA408&lt;&gt;""), AA408, "")))))</f>
        <v/>
      </c>
      <c r="AB404" s="90" t="str">
        <f>IF(TMInput!AA404&lt;&gt;"", TMInput!AA404, IF(AND($C404=$C405, AB405&lt;&gt;""), AB405, IF(AND($C404=$C406, AB406&lt;&gt;""), AB406, IF(AND($C404=$C407, AB407&lt;&gt;""), AB407, IF(AND($C404=$C408, AB408&lt;&gt;""), AB408, "")))))</f>
        <v/>
      </c>
      <c r="AC404" s="90" t="str">
        <f>IF(TMInput!AB404&lt;&gt;"", TMInput!AB404, IF(AND($C404=$C405, AC405&lt;&gt;""), AC405, IF(AND($C404=$C406, AC406&lt;&gt;""), AC406, IF(AND($C404=$C407, AC407&lt;&gt;""), AC407, IF(AND($C404=$C408, AC408&lt;&gt;""), AC408, "")))))</f>
        <v/>
      </c>
      <c r="AD404" s="90" t="str">
        <f>IF(TMInput!AC404&lt;&gt;"", TMInput!AC404, IF(AND($C404=$C405, AD405&lt;&gt;""), AD405, IF(AND($C404=$C406, AD406&lt;&gt;""), AD406, IF(AND($C404=$C407, AD407&lt;&gt;""), AD407, IF(AND($C404=$C408, AD408&lt;&gt;""), AD408, "")))))</f>
        <v/>
      </c>
      <c r="AE404" s="90" t="str">
        <f>IF(TMInput!AD404&lt;&gt;"", TMInput!AD404, IF(AND($C404=$C405, AE405&lt;&gt;""), AE405, IF(AND($C404=$C406, AE406&lt;&gt;""), AE406, IF(AND($C404=$C407, AE407&lt;&gt;""), AE407, IF(AND($C404=$C408, AE408&lt;&gt;""), AE408, "")))))</f>
        <v/>
      </c>
    </row>
    <row r="405">
      <c r="A405" s="85" t="b">
        <f t="shared" si="1"/>
        <v>0</v>
      </c>
      <c r="B405" s="90" t="str">
        <f>IF(AND(TMInput!A405="",$C405&lt;&gt;""),B404,TMInput!A405)</f>
        <v>ND-SubcontractingValueKnownUnpublish_v1.9+.rml.ttl</v>
      </c>
      <c r="C405" s="90" t="str">
        <f>TMInput!B405</f>
        <v>tedm:MG-NonPublishedInformation-ND-SubcontractingValueKnownUnpublish</v>
      </c>
      <c r="D405" s="85" t="str">
        <f>IF(TMInput!C405&lt;&gt;"", TMInput!C405, IF(AND($C405=$C406, D406&lt;&gt;""), D406, IF(AND($C405=$C407, D407&lt;&gt;""), D407, IF(AND($C405=$C408, D408&lt;&gt;""), D408, IF(AND($C405=$C409, D409&lt;&gt;""), D409, "")))))</f>
        <v/>
      </c>
      <c r="E405" s="90" t="str">
        <f>IF(TMInput!D405&lt;&gt;"",TMInput!D405,IF(AND($C405=$C406, E406&lt;&gt;""),E406, IF(AND($C405=$C407, E407&lt;&gt;""), E407,"")))</f>
        <v/>
      </c>
      <c r="F405" s="90" t="str">
        <f>IF(TMInput!E405&lt;&gt;"",TMInput!E405,IF(AND($C405=$C406, F406&lt;&gt;""),F406, IF(AND($C405=$C407, F407&lt;&gt;""), F407,"")))</f>
        <v/>
      </c>
      <c r="G405" s="85" t="str">
        <f>IF(TMInput!F405&lt;&gt;"",TMInput!F405,IF(AND($C405=$C406, G406&lt;&gt;""),G406, IF(AND($C405=$C407, G407&lt;&gt;""), G407,"")))</f>
        <v/>
      </c>
      <c r="H405" s="87" t="str">
        <f>TMInput!G405</f>
        <v/>
      </c>
      <c r="I405" s="87" t="str">
        <f>TMInput!H405</f>
        <v>1.5</v>
      </c>
      <c r="J405" s="90" t="b">
        <f>IF(TMInput!$A405="",J404,TMInput!I405)</f>
        <v>1</v>
      </c>
      <c r="K405" s="85" t="str">
        <f>IF(TMInput!J405&lt;&gt;"",TMInput!J405,IF(AND($C405=$C406, K406&lt;&gt;""),K406, IF(AND($C405=$C407, K407&lt;&gt;""), K407,"")))</f>
        <v/>
      </c>
      <c r="L405" s="85" t="str">
        <f>IF(TMInput!K405&lt;&gt;"",TMInput!K405,IF(AND($C405=$C406, L406&lt;&gt;""),L406, IF(AND($C405=$C407, L407&lt;&gt;""), L407,"")))</f>
        <v/>
      </c>
      <c r="M405" s="90" t="str">
        <f>IF(TMInput!L405&lt;&gt;"",TMInput!L405,IF(AND($C405=$C406, M406&lt;&gt;""),M406, IF(AND($C405=$C407, M407&lt;&gt;""), M407,"")))</f>
        <v/>
      </c>
      <c r="N405" s="90" t="str">
        <f>IF(TMInput!M405&lt;&gt;"",TMInput!M405,IF(AND($C405=$C406, N406&lt;&gt;""),N406, IF(AND($C405=$C407, N407&lt;&gt;""), N407,"")))</f>
        <v/>
      </c>
      <c r="O405" s="90" t="str">
        <f>IF(TMInput!N405&lt;&gt;"",TMInput!N405,IF(AND($C405=$C406, O406&lt;&gt;""),O406, IF(AND($C405=$C407, O407&lt;&gt;""), O407,"")))</f>
        <v/>
      </c>
      <c r="P405" s="85" t="str">
        <f>IF(TMInput!O405&lt;&gt;"",TMInput!O405,IF(AND($C405=$C406, P406&lt;&gt;""),P406, IF(AND($C405=$C407, P407&lt;&gt;""), P407,"")))</f>
        <v/>
      </c>
      <c r="Q405" s="90" t="str">
        <f>IF(TMInput!P405&lt;&gt;"",TMInput!P405,IF(AND($C405=$C406, Q406&lt;&gt;""),Q406, IF(AND($C405=$C407, Q407&lt;&gt;""), Q407,"")))</f>
        <v/>
      </c>
      <c r="R405" s="90" t="str">
        <f>IF(TMInput!Q405&lt;&gt;"", TMInput!Q405, IF(AND(OR($C405&amp;$H405=$C406&amp;$H406, $C405&amp;$I405=$C406&amp;$I406), R406&lt;&gt;""), R406, IF(AND(OR($C405&amp;$H405=$C407&amp;$H407, $C405&amp;$I405=$C407&amp;$I407), R407&lt;&gt;""), R407, IF(AND(OR($C405&amp;$H405=$C408&amp;$H408, $C405&amp;$I405=$C408&amp;$I408), R408&lt;&gt;""), R408, IF(AND(OR($C405&amp;$H405=$C409&amp;$H409, $C405&amp;$I405=$C409&amp;$I409), R409&lt;&gt;""), R409, "")))))</f>
        <v/>
      </c>
      <c r="S405" s="90" t="str">
        <f>IF(TMInput!R405&lt;&gt;"", TMInput!R405, IF(AND(OR($C405&amp;$H405=$C406&amp;$H406, $C405&amp;$I405=$C406&amp;$I406), S406&lt;&gt;""), S406, IF(AND(OR($C405&amp;$H405=$C407&amp;$H407, $C405&amp;$I405=$C407&amp;$I407), S407&lt;&gt;""), S407, IF(AND(OR($C405&amp;$H405=$C408&amp;$H408, $C405&amp;$I405=$C408&amp;$I408), S408&lt;&gt;""), S408, IF(AND(OR($C405&amp;$H405=$C409&amp;$H409, $C405&amp;$I405=$C409&amp;$I409), S409&lt;&gt;""), S409, "")))))</f>
        <v/>
      </c>
      <c r="T405" s="90" t="str">
        <f>IF(TMInput!S405&lt;&gt;"", TMInput!S405, IF(AND(OR($C405&amp;$H405=$C406&amp;$H406, $C405&amp;$I405=$C406&amp;$I406), T406&lt;&gt;""), T406, IF(AND(OR($C405&amp;$H405=$C407&amp;$H407, $C405&amp;$I405=$C407&amp;$I407), T407&lt;&gt;""), T407, IF(AND(OR($C405&amp;$H405=$C408&amp;$H408, $C405&amp;$I405=$C408&amp;$I408), T408&lt;&gt;""), T408, IF(AND(OR($C405&amp;$H405=$C409&amp;$H409, $C405&amp;$I405=$C409&amp;$I409), T409&lt;&gt;""), T409, "")))))</f>
        <v/>
      </c>
      <c r="U405" s="90" t="str">
        <f>IF(TMInput!T405&lt;&gt;"", TMInput!T405, IF(AND($C405=$C406, U406&lt;&gt;""), U406, IF(AND($C405=$C407, U407&lt;&gt;""), U407, IF(AND($C405=$C408, U408&lt;&gt;""), U408, IF(AND($C405=$C409, U409&lt;&gt;""), U409, "")))))</f>
        <v/>
      </c>
      <c r="V405" s="90" t="str">
        <f>IF(TMInput!U405&lt;&gt;"", TMInput!U405, IF(AND($C405=$C406, V406&lt;&gt;""), V406, IF(AND($C405=$C407, V407&lt;&gt;""), V407, IF(AND($C405=$C408, V408&lt;&gt;""), V408, IF(AND($C405=$C409, V409&lt;&gt;""), V409, "")))))</f>
        <v/>
      </c>
      <c r="W405" s="90" t="str">
        <f>IF(TMInput!V405&lt;&gt;"", TMInput!V405, IF(AND($C405=$C406, W406&lt;&gt;""), W406, IF(AND($C405=$C407, W407&lt;&gt;""), W407, IF(AND($C405=$C408, W408&lt;&gt;""), W408, IF(AND($C405=$C409, W409&lt;&gt;""), W409, "")))))</f>
        <v/>
      </c>
      <c r="X405" s="90" t="str">
        <f>IF(TMInput!W405&lt;&gt;"", TMInput!W405, IF(AND($C405=$C406, X406&lt;&gt;""), X406, IF(AND($C405=$C407, X407&lt;&gt;""), X407, IF(AND($C405=$C408, X408&lt;&gt;""), X408, IF(AND($C405=$C409, X409&lt;&gt;""), X409, "")))))</f>
        <v>BT-198(BT-730)-Tender</v>
      </c>
      <c r="Y405" s="90" t="str">
        <f>IF(TMInput!X405&lt;&gt;"", TMInput!X405, IF(AND($C405=$C406, Y406&lt;&gt;""), Y406, IF(AND($C405=$C407, Y407&lt;&gt;""), Y407, IF(AND($C405=$C408, Y408&lt;&gt;""), Y408, IF(AND($C405=$C409, Y409&lt;&gt;""), Y409, "")))))</f>
        <v>Unpublished Accessibility Date (Unpublished Access Date below SDK 1.6)</v>
      </c>
      <c r="Z405" s="90" t="str">
        <f>IF(TMInput!Y405&lt;&gt;"", TMInput!Y405, IF(AND($C405=$C406, Z406&lt;&gt;""), Z406, IF(AND($C405=$C407, Z407&lt;&gt;""), Z407, IF(AND($C405=$C408, Z408&lt;&gt;""), Z408, IF(AND($C405=$C409, Z409&lt;&gt;""), Z409, "")))))</f>
        <v>tedm:MG-langString-hasConfidentialityJustification--NonPublishedInformation-ND-SubcontractingValueKnownUnpublish</v>
      </c>
      <c r="AA405" s="90" t="str">
        <f>IF(TMInput!Z405&lt;&gt;"", TMInput!Z405, IF(AND($C405=$C406, AA406&lt;&gt;""), AA406, IF(AND($C405=$C407, AA407&lt;&gt;""), AA407, IF(AND($C405=$C408, AA408&lt;&gt;""), AA408, IF(AND($C405=$C409, AA409&lt;&gt;""), AA409, "")))))</f>
        <v/>
      </c>
      <c r="AB405" s="90" t="str">
        <f>IF(TMInput!AA405&lt;&gt;"", TMInput!AA405, IF(AND($C405=$C406, AB406&lt;&gt;""), AB406, IF(AND($C405=$C407, AB407&lt;&gt;""), AB407, IF(AND($C405=$C408, AB408&lt;&gt;""), AB408, IF(AND($C405=$C409, AB409&lt;&gt;""), AB409, "")))))</f>
        <v/>
      </c>
      <c r="AC405" s="90" t="str">
        <f>IF(TMInput!AB405&lt;&gt;"", TMInput!AB405, IF(AND($C405=$C406, AC406&lt;&gt;""), AC406, IF(AND($C405=$C407, AC407&lt;&gt;""), AC407, IF(AND($C405=$C408, AC408&lt;&gt;""), AC408, IF(AND($C405=$C409, AC409&lt;&gt;""), AC409, "")))))</f>
        <v/>
      </c>
      <c r="AD405" s="90" t="str">
        <f>IF(TMInput!AC405&lt;&gt;"", TMInput!AC405, IF(AND($C405=$C406, AD406&lt;&gt;""), AD406, IF(AND($C405=$C407, AD407&lt;&gt;""), AD407, IF(AND($C405=$C408, AD408&lt;&gt;""), AD408, IF(AND($C405=$C409, AD409&lt;&gt;""), AD409, "")))))</f>
        <v/>
      </c>
      <c r="AE405" s="90" t="str">
        <f>IF(TMInput!AD405&lt;&gt;"", TMInput!AD405, IF(AND($C405=$C406, AE406&lt;&gt;""), AE406, IF(AND($C405=$C407, AE407&lt;&gt;""), AE407, IF(AND($C405=$C408, AE408&lt;&gt;""), AE408, IF(AND($C405=$C409, AE409&lt;&gt;""), AE409, "")))))</f>
        <v/>
      </c>
    </row>
    <row r="406">
      <c r="A406" s="85" t="b">
        <f t="shared" si="1"/>
        <v>0</v>
      </c>
      <c r="B406" s="90" t="str">
        <f>IF(AND(TMInput!A406="",$C406&lt;&gt;""),B405,TMInput!A406)</f>
        <v>ND-SubcontractingValueKnownUnpublish_v1.9+.rml.ttl</v>
      </c>
      <c r="C406" s="90" t="str">
        <f>TMInput!B406</f>
        <v>tedm:MG-NonPublishedInformation-ND-SubcontractingValueKnownUnpublish</v>
      </c>
      <c r="D406" s="85" t="str">
        <f>IF(TMInput!C406&lt;&gt;"", TMInput!C406, IF(AND($C406=$C407, D407&lt;&gt;""), D407, IF(AND($C406=$C408, D408&lt;&gt;""), D408, IF(AND($C406=$C409, D409&lt;&gt;""), D409, IF(AND($C406=$C410, D410&lt;&gt;""), D410, "")))))</f>
        <v/>
      </c>
      <c r="E406" s="90" t="str">
        <f>IF(TMInput!D406&lt;&gt;"",TMInput!D406,IF(AND($C406=$C407, E407&lt;&gt;""),E407, IF(AND($C406=$C408, E408&lt;&gt;""), E408,"")))</f>
        <v/>
      </c>
      <c r="F406" s="90" t="str">
        <f>IF(TMInput!E406&lt;&gt;"",TMInput!E406,IF(AND($C406=$C407, F407&lt;&gt;""),F407, IF(AND($C406=$C408, F408&lt;&gt;""), F408,"")))</f>
        <v/>
      </c>
      <c r="G406" s="85" t="str">
        <f>IF(TMInput!F406&lt;&gt;"",TMInput!F406,IF(AND($C406=$C407, G407&lt;&gt;""),G407, IF(AND($C406=$C408, G408&lt;&gt;""), G408,"")))</f>
        <v/>
      </c>
      <c r="H406" s="87" t="str">
        <f>TMInput!G406</f>
        <v>1.6</v>
      </c>
      <c r="I406" s="87" t="str">
        <f>TMInput!H406</f>
        <v>1.8</v>
      </c>
      <c r="J406" s="90" t="b">
        <f>IF(TMInput!$A406="",J405,TMInput!I406)</f>
        <v>1</v>
      </c>
      <c r="K406" s="85" t="str">
        <f>IF(TMInput!J406&lt;&gt;"",TMInput!J406,IF(AND($C406=$C407, K407&lt;&gt;""),K407, IF(AND($C406=$C408, K408&lt;&gt;""), K408,"")))</f>
        <v/>
      </c>
      <c r="L406" s="85" t="str">
        <f>IF(TMInput!K406&lt;&gt;"",TMInput!K406,IF(AND($C406=$C407, L407&lt;&gt;""),L407, IF(AND($C406=$C408, L408&lt;&gt;""), L408,"")))</f>
        <v/>
      </c>
      <c r="M406" s="90" t="str">
        <f>IF(TMInput!L406&lt;&gt;"",TMInput!L406,IF(AND($C406=$C407, M407&lt;&gt;""),M407, IF(AND($C406=$C408, M408&lt;&gt;""), M408,"")))</f>
        <v/>
      </c>
      <c r="N406" s="90" t="str">
        <f>IF(TMInput!M406&lt;&gt;"",TMInput!M406,IF(AND($C406=$C407, N407&lt;&gt;""),N407, IF(AND($C406=$C408, N408&lt;&gt;""), N408,"")))</f>
        <v/>
      </c>
      <c r="O406" s="90" t="str">
        <f>IF(TMInput!N406&lt;&gt;"",TMInput!N406,IF(AND($C406=$C407, O407&lt;&gt;""),O407, IF(AND($C406=$C408, O408&lt;&gt;""), O408,"")))</f>
        <v/>
      </c>
      <c r="P406" s="85" t="str">
        <f>IF(TMInput!O406&lt;&gt;"",TMInput!O406,IF(AND($C406=$C407, P407&lt;&gt;""),P407, IF(AND($C406=$C408, P408&lt;&gt;""), P408,"")))</f>
        <v/>
      </c>
      <c r="Q406" s="90" t="str">
        <f>IF(TMInput!P406&lt;&gt;"",TMInput!P406,IF(AND($C406=$C407, Q407&lt;&gt;""),Q407, IF(AND($C406=$C408, Q408&lt;&gt;""), Q408,"")))</f>
        <v/>
      </c>
      <c r="R406" s="90" t="str">
        <f>IF(TMInput!Q406&lt;&gt;"", TMInput!Q406, IF(AND(OR($C406&amp;$H406=$C407&amp;$H407, $C406&amp;$I406=$C407&amp;$I407), R407&lt;&gt;""), R407, IF(AND(OR($C406&amp;$H406=$C408&amp;$H408, $C406&amp;$I406=$C408&amp;$I408), R408&lt;&gt;""), R408, IF(AND(OR($C406&amp;$H406=$C409&amp;$H409, $C406&amp;$I406=$C409&amp;$I409), R409&lt;&gt;""), R409, IF(AND(OR($C406&amp;$H406=$C410&amp;$H410, $C406&amp;$I406=$C410&amp;$I410), R410&lt;&gt;""), R410, "")))))</f>
        <v/>
      </c>
      <c r="S406" s="90" t="str">
        <f>IF(TMInput!R406&lt;&gt;"", TMInput!R406, IF(AND(OR($C406&amp;$H406=$C407&amp;$H407, $C406&amp;$I406=$C407&amp;$I407), S407&lt;&gt;""), S407, IF(AND(OR($C406&amp;$H406=$C408&amp;$H408, $C406&amp;$I406=$C408&amp;$I408), S408&lt;&gt;""), S408, IF(AND(OR($C406&amp;$H406=$C409&amp;$H409, $C406&amp;$I406=$C409&amp;$I409), S409&lt;&gt;""), S409, IF(AND(OR($C406&amp;$H406=$C410&amp;$H410, $C406&amp;$I406=$C410&amp;$I410), S410&lt;&gt;""), S410, "")))))</f>
        <v/>
      </c>
      <c r="T406" s="90" t="str">
        <f>IF(TMInput!S406&lt;&gt;"", TMInput!S406, IF(AND(OR($C406&amp;$H406=$C407&amp;$H407, $C406&amp;$I406=$C407&amp;$I407), T407&lt;&gt;""), T407, IF(AND(OR($C406&amp;$H406=$C408&amp;$H408, $C406&amp;$I406=$C408&amp;$I408), T408&lt;&gt;""), T408, IF(AND(OR($C406&amp;$H406=$C409&amp;$H409, $C406&amp;$I406=$C409&amp;$I409), T409&lt;&gt;""), T409, IF(AND(OR($C406&amp;$H406=$C410&amp;$H410, $C406&amp;$I406=$C410&amp;$I410), T410&lt;&gt;""), T410, "")))))</f>
        <v/>
      </c>
      <c r="U406" s="90" t="str">
        <f>IF(TMInput!T406&lt;&gt;"", TMInput!T406, IF(AND($C406=$C407, U407&lt;&gt;""), U407, IF(AND($C406=$C408, U408&lt;&gt;""), U408, IF(AND($C406=$C409, U409&lt;&gt;""), U409, IF(AND($C406=$C410, U410&lt;&gt;""), U410, "")))))</f>
        <v/>
      </c>
      <c r="V406" s="90" t="str">
        <f>IF(TMInput!U406&lt;&gt;"", TMInput!U406, IF(AND($C406=$C407, V407&lt;&gt;""), V407, IF(AND($C406=$C408, V408&lt;&gt;""), V408, IF(AND($C406=$C409, V409&lt;&gt;""), V409, IF(AND($C406=$C410, V410&lt;&gt;""), V410, "")))))</f>
        <v/>
      </c>
      <c r="W406" s="90" t="str">
        <f>IF(TMInput!V406&lt;&gt;"", TMInput!V406, IF(AND($C406=$C407, W407&lt;&gt;""), W407, IF(AND($C406=$C408, W408&lt;&gt;""), W408, IF(AND($C406=$C409, W409&lt;&gt;""), W409, IF(AND($C406=$C410, W410&lt;&gt;""), W410, "")))))</f>
        <v/>
      </c>
      <c r="X406" s="90" t="str">
        <f>IF(TMInput!W406&lt;&gt;"", TMInput!W406, IF(AND($C406=$C407, X407&lt;&gt;""), X407, IF(AND($C406=$C408, X408&lt;&gt;""), X408, IF(AND($C406=$C409, X409&lt;&gt;""), X409, IF(AND($C406=$C410, X410&lt;&gt;""), X410, "")))))</f>
        <v/>
      </c>
      <c r="Y406" s="90" t="str">
        <f>IF(TMInput!X406&lt;&gt;"", TMInput!X406, IF(AND($C406=$C407, Y407&lt;&gt;""), Y407, IF(AND($C406=$C408, Y408&lt;&gt;""), Y408, IF(AND($C406=$C409, Y409&lt;&gt;""), Y409, IF(AND($C406=$C410, Y410&lt;&gt;""), Y410, "")))))</f>
        <v/>
      </c>
      <c r="Z406" s="90" t="str">
        <f>IF(TMInput!Y406&lt;&gt;"", TMInput!Y406, IF(AND($C406=$C407, Z407&lt;&gt;""), Z407, IF(AND($C406=$C408, Z408&lt;&gt;""), Z408, IF(AND($C406=$C409, Z409&lt;&gt;""), Z409, IF(AND($C406=$C410, Z410&lt;&gt;""), Z410, "")))))</f>
        <v>tedm:MG-langString-hasConfidentialityJustification--NonPublishedInformation-ND-SubcontractingValueKnownUnpublish</v>
      </c>
      <c r="AA406" s="90" t="str">
        <f>IF(TMInput!Z406&lt;&gt;"", TMInput!Z406, IF(AND($C406=$C407, AA407&lt;&gt;""), AA407, IF(AND($C406=$C408, AA408&lt;&gt;""), AA408, IF(AND($C406=$C409, AA409&lt;&gt;""), AA409, IF(AND($C406=$C410, AA410&lt;&gt;""), AA410, "")))))</f>
        <v/>
      </c>
      <c r="AB406" s="90" t="str">
        <f>IF(TMInput!AA406&lt;&gt;"", TMInput!AA406, IF(AND($C406=$C407, AB407&lt;&gt;""), AB407, IF(AND($C406=$C408, AB408&lt;&gt;""), AB408, IF(AND($C406=$C409, AB409&lt;&gt;""), AB409, IF(AND($C406=$C410, AB410&lt;&gt;""), AB410, "")))))</f>
        <v/>
      </c>
      <c r="AC406" s="90" t="str">
        <f>IF(TMInput!AB406&lt;&gt;"", TMInput!AB406, IF(AND($C406=$C407, AC407&lt;&gt;""), AC407, IF(AND($C406=$C408, AC408&lt;&gt;""), AC408, IF(AND($C406=$C409, AC409&lt;&gt;""), AC409, IF(AND($C406=$C410, AC410&lt;&gt;""), AC410, "")))))</f>
        <v/>
      </c>
      <c r="AD406" s="90" t="str">
        <f>IF(TMInput!AC406&lt;&gt;"", TMInput!AC406, IF(AND($C406=$C407, AD407&lt;&gt;""), AD407, IF(AND($C406=$C408, AD408&lt;&gt;""), AD408, IF(AND($C406=$C409, AD409&lt;&gt;""), AD409, IF(AND($C406=$C410, AD410&lt;&gt;""), AD410, "")))))</f>
        <v/>
      </c>
      <c r="AE406" s="90" t="str">
        <f>IF(TMInput!AD406&lt;&gt;"", TMInput!AD406, IF(AND($C406=$C407, AE407&lt;&gt;""), AE407, IF(AND($C406=$C408, AE408&lt;&gt;""), AE408, IF(AND($C406=$C409, AE409&lt;&gt;""), AE409, IF(AND($C406=$C410, AE410&lt;&gt;""), AE410, "")))))</f>
        <v/>
      </c>
    </row>
    <row r="407">
      <c r="A407" s="85" t="b">
        <f t="shared" si="1"/>
        <v>0</v>
      </c>
      <c r="B407" s="90" t="str">
        <f>IF(AND(TMInput!A407="",$C407&lt;&gt;""),B406,TMInput!A407)</f>
        <v>ND-SubcontractingValueKnownUnpublish_v1.9+.rml.ttl</v>
      </c>
      <c r="C407" s="90" t="str">
        <f>TMInput!B407</f>
        <v>tedm:MG-NonPublishedInformation-ND-SubcontractingValueKnownUnpublish</v>
      </c>
      <c r="D407" s="85" t="str">
        <f>IF(TMInput!C407&lt;&gt;"", TMInput!C407, IF(AND($C407=$C408, D408&lt;&gt;""), D408, IF(AND($C407=$C409, D409&lt;&gt;""), D409, IF(AND($C407=$C410, D410&lt;&gt;""), D410, IF(AND($C407=$C411, D411&lt;&gt;""), D411, "")))))</f>
        <v/>
      </c>
      <c r="E407" s="90" t="str">
        <f>IF(TMInput!D407&lt;&gt;"",TMInput!D407,IF(AND($C407=$C408, E408&lt;&gt;""),E408, IF(AND($C407=$C409, E409&lt;&gt;""), E409,"")))</f>
        <v/>
      </c>
      <c r="F407" s="90" t="str">
        <f>IF(TMInput!E407&lt;&gt;"",TMInput!E407,IF(AND($C407=$C408, F408&lt;&gt;""),F408, IF(AND($C407=$C409, F409&lt;&gt;""), F409,"")))</f>
        <v/>
      </c>
      <c r="G407" s="85" t="str">
        <f>IF(TMInput!F407&lt;&gt;"",TMInput!F407,IF(AND($C407=$C408, G408&lt;&gt;""),G408, IF(AND($C407=$C409, G409&lt;&gt;""), G409,"")))</f>
        <v/>
      </c>
      <c r="H407" s="87" t="str">
        <f>TMInput!G407</f>
        <v>1.9</v>
      </c>
      <c r="I407" s="87" t="str">
        <f>TMInput!H407</f>
        <v/>
      </c>
      <c r="J407" s="90" t="b">
        <f>IF(TMInput!$A407="",J406,TMInput!I407)</f>
        <v>1</v>
      </c>
      <c r="K407" s="85" t="str">
        <f>IF(TMInput!J407&lt;&gt;"",TMInput!J407,IF(AND($C407=$C408, K408&lt;&gt;""),K408, IF(AND($C407=$C409, K409&lt;&gt;""), K409,"")))</f>
        <v/>
      </c>
      <c r="L407" s="85" t="str">
        <f>IF(TMInput!K407&lt;&gt;"",TMInput!K407,IF(AND($C407=$C408, L408&lt;&gt;""),L408, IF(AND($C407=$C409, L409&lt;&gt;""), L409,"")))</f>
        <v/>
      </c>
      <c r="M407" s="90" t="str">
        <f>IF(TMInput!L407&lt;&gt;"",TMInput!L407,IF(AND($C407=$C408, M408&lt;&gt;""),M408, IF(AND($C407=$C409, M409&lt;&gt;""), M409,"")))</f>
        <v/>
      </c>
      <c r="N407" s="90" t="str">
        <f>IF(TMInput!M407&lt;&gt;"",TMInput!M407,IF(AND($C407=$C408, N408&lt;&gt;""),N408, IF(AND($C407=$C409, N409&lt;&gt;""), N409,"")))</f>
        <v/>
      </c>
      <c r="O407" s="90" t="str">
        <f>IF(TMInput!N407&lt;&gt;"",TMInput!N407,IF(AND($C407=$C408, O408&lt;&gt;""),O408, IF(AND($C407=$C409, O409&lt;&gt;""), O409,"")))</f>
        <v/>
      </c>
      <c r="P407" s="85" t="str">
        <f>IF(TMInput!O407&lt;&gt;"",TMInput!O407,IF(AND($C407=$C408, P408&lt;&gt;""),P408, IF(AND($C407=$C409, P409&lt;&gt;""), P409,"")))</f>
        <v/>
      </c>
      <c r="Q407" s="90" t="str">
        <f>IF(TMInput!P407&lt;&gt;"",TMInput!P407,IF(AND($C407=$C408, Q408&lt;&gt;""),Q408, IF(AND($C407=$C409, Q409&lt;&gt;""), Q409,"")))</f>
        <v/>
      </c>
      <c r="R407" s="90" t="str">
        <f>IF(TMInput!Q407&lt;&gt;"", TMInput!Q407, IF(AND(OR($C407&amp;$H407=$C408&amp;$H408, $C407&amp;$I407=$C408&amp;$I408), R408&lt;&gt;""), R408, IF(AND(OR($C407&amp;$H407=$C409&amp;$H409, $C407&amp;$I407=$C409&amp;$I409), R409&lt;&gt;""), R409, IF(AND(OR($C407&amp;$H407=$C410&amp;$H410, $C407&amp;$I407=$C410&amp;$I410), R410&lt;&gt;""), R410, IF(AND(OR($C407&amp;$H407=$C411&amp;$H411, $C407&amp;$I407=$C411&amp;$I411), R411&lt;&gt;""), R411, "")))))</f>
        <v/>
      </c>
      <c r="S407" s="90" t="str">
        <f>IF(TMInput!R407&lt;&gt;"", TMInput!R407, IF(AND(OR($C407&amp;$H407=$C408&amp;$H408, $C407&amp;$I407=$C408&amp;$I408), S408&lt;&gt;""), S408, IF(AND(OR($C407&amp;$H407=$C409&amp;$H409, $C407&amp;$I407=$C409&amp;$I409), S409&lt;&gt;""), S409, IF(AND(OR($C407&amp;$H407=$C410&amp;$H410, $C407&amp;$I407=$C410&amp;$I410), S410&lt;&gt;""), S410, IF(AND(OR($C407&amp;$H407=$C411&amp;$H411, $C407&amp;$I407=$C411&amp;$I411), S411&lt;&gt;""), S411, "")))))</f>
        <v/>
      </c>
      <c r="T407" s="90" t="str">
        <f>IF(TMInput!S407&lt;&gt;"", TMInput!S407, IF(AND(OR($C407&amp;$H407=$C408&amp;$H408, $C407&amp;$I407=$C408&amp;$I408), T408&lt;&gt;""), T408, IF(AND(OR($C407&amp;$H407=$C409&amp;$H409, $C407&amp;$I407=$C409&amp;$I409), T409&lt;&gt;""), T409, IF(AND(OR($C407&amp;$H407=$C410&amp;$H410, $C407&amp;$I407=$C410&amp;$I410), T410&lt;&gt;""), T410, IF(AND(OR($C407&amp;$H407=$C411&amp;$H411, $C407&amp;$I407=$C411&amp;$I411), T411&lt;&gt;""), T411, "")))))</f>
        <v/>
      </c>
      <c r="U407" s="90" t="str">
        <f>IF(TMInput!T407&lt;&gt;"", TMInput!T407, IF(AND($C407=$C408, U408&lt;&gt;""), U408, IF(AND($C407=$C409, U409&lt;&gt;""), U409, IF(AND($C407=$C410, U410&lt;&gt;""), U410, IF(AND($C407=$C411, U411&lt;&gt;""), U411, "")))))</f>
        <v/>
      </c>
      <c r="V407" s="90" t="str">
        <f>IF(TMInput!U407&lt;&gt;"", TMInput!U407, IF(AND($C407=$C408, V408&lt;&gt;""), V408, IF(AND($C407=$C409, V409&lt;&gt;""), V409, IF(AND($C407=$C410, V410&lt;&gt;""), V410, IF(AND($C407=$C411, V411&lt;&gt;""), V411, "")))))</f>
        <v/>
      </c>
      <c r="W407" s="90" t="str">
        <f>IF(TMInput!V407&lt;&gt;"", TMInput!V407, IF(AND($C407=$C408, W408&lt;&gt;""), W408, IF(AND($C407=$C409, W409&lt;&gt;""), W409, IF(AND($C407=$C410, W410&lt;&gt;""), W410, IF(AND($C407=$C411, W411&lt;&gt;""), W411, "")))))</f>
        <v/>
      </c>
      <c r="X407" s="90" t="str">
        <f>IF(TMInput!W407&lt;&gt;"", TMInput!W407, IF(AND($C407=$C408, X408&lt;&gt;""), X408, IF(AND($C407=$C409, X409&lt;&gt;""), X409, IF(AND($C407=$C410, X410&lt;&gt;""), X410, IF(AND($C407=$C411, X411&lt;&gt;""), X411, "")))))</f>
        <v/>
      </c>
      <c r="Y407" s="90" t="str">
        <f>IF(TMInput!X407&lt;&gt;"", TMInput!X407, IF(AND($C407=$C408, Y408&lt;&gt;""), Y408, IF(AND($C407=$C409, Y409&lt;&gt;""), Y409, IF(AND($C407=$C410, Y410&lt;&gt;""), Y410, IF(AND($C407=$C411, Y411&lt;&gt;""), Y411, "")))))</f>
        <v/>
      </c>
      <c r="Z407" s="90" t="str">
        <f>IF(TMInput!Y407&lt;&gt;"", TMInput!Y407, IF(AND($C407=$C408, Z408&lt;&gt;""), Z408, IF(AND($C407=$C409, Z409&lt;&gt;""), Z409, IF(AND($C407=$C410, Z410&lt;&gt;""), Z410, IF(AND($C407=$C411, Z411&lt;&gt;""), Z411, "")))))</f>
        <v>tedm:MG-langString-hasConfidentialityJustification--NonPublishedInformation-ND-SubcontractingValueKnownUnpublish</v>
      </c>
      <c r="AA407" s="90" t="str">
        <f>IF(TMInput!Z407&lt;&gt;"", TMInput!Z407, IF(AND($C407=$C408, AA408&lt;&gt;""), AA408, IF(AND($C407=$C409, AA409&lt;&gt;""), AA409, IF(AND($C407=$C410, AA410&lt;&gt;""), AA410, IF(AND($C407=$C411, AA411&lt;&gt;""), AA411, "")))))</f>
        <v/>
      </c>
      <c r="AB407" s="90" t="str">
        <f>IF(TMInput!AA407&lt;&gt;"", TMInput!AA407, IF(AND($C407=$C408, AB408&lt;&gt;""), AB408, IF(AND($C407=$C409, AB409&lt;&gt;""), AB409, IF(AND($C407=$C410, AB410&lt;&gt;""), AB410, IF(AND($C407=$C411, AB411&lt;&gt;""), AB411, "")))))</f>
        <v/>
      </c>
      <c r="AC407" s="90" t="str">
        <f>IF(TMInput!AB407&lt;&gt;"", TMInput!AB407, IF(AND($C407=$C408, AC408&lt;&gt;""), AC408, IF(AND($C407=$C409, AC409&lt;&gt;""), AC409, IF(AND($C407=$C410, AC410&lt;&gt;""), AC410, IF(AND($C407=$C411, AC411&lt;&gt;""), AC411, "")))))</f>
        <v/>
      </c>
      <c r="AD407" s="90" t="str">
        <f>IF(TMInput!AC407&lt;&gt;"", TMInput!AC407, IF(AND($C407=$C408, AD408&lt;&gt;""), AD408, IF(AND($C407=$C409, AD409&lt;&gt;""), AD409, IF(AND($C407=$C410, AD410&lt;&gt;""), AD410, IF(AND($C407=$C411, AD411&lt;&gt;""), AD411, "")))))</f>
        <v/>
      </c>
      <c r="AE407" s="90" t="str">
        <f>IF(TMInput!AD407&lt;&gt;"", TMInput!AD407, IF(AND($C407=$C408, AE408&lt;&gt;""), AE408, IF(AND($C407=$C409, AE409&lt;&gt;""), AE409, IF(AND($C407=$C410, AE410&lt;&gt;""), AE410, IF(AND($C407=$C411, AE411&lt;&gt;""), AE411, "")))))</f>
        <v/>
      </c>
    </row>
    <row r="408">
      <c r="A408" s="85" t="b">
        <f t="shared" si="1"/>
        <v>1</v>
      </c>
      <c r="B408" s="90" t="str">
        <f>IF(AND(TMInput!A408="",$C408&lt;&gt;""),B407,TMInput!A408)</f>
        <v>ND-SubcontractingPercentageKnownUnpublish_v1.3-1.8.rml.ttl</v>
      </c>
      <c r="C408" s="90" t="str">
        <f>TMInput!B408</f>
        <v>tedm:MG-NonPublishedInformation-ND-SubcontractingPercentageKnownUnpublish</v>
      </c>
      <c r="D408" s="85" t="str">
        <f>IF(TMInput!C408&lt;&gt;"", TMInput!C408, IF(AND($C408=$C409, D409&lt;&gt;""), D409, IF(AND($C408=$C410, D410&lt;&gt;""), D410, IF(AND($C408=$C411, D411&lt;&gt;""), D411, IF(AND($C408=$C412, D412&lt;&gt;""), D412, "")))))</f>
        <v>MG-NonPublishedInformation</v>
      </c>
      <c r="E408" s="90" t="str">
        <f>IF(TMInput!D408&lt;&gt;"",TMInput!D408,IF(AND($C408=$C409, E409&lt;&gt;""),E409, IF(AND($C408=$C410, E410&lt;&gt;""), E410,"")))</f>
        <v>ND-SubcontractingPercentageKnownUnpublish</v>
      </c>
      <c r="F408" s="90" t="str">
        <f>IF(TMInput!E408&lt;&gt;"",TMInput!E408,IF(AND($C408=$C409, F409&lt;&gt;""),F409, IF(AND($C408=$C410, F410&lt;&gt;""), F410,"")))</f>
        <v>/*/ext:UBLExtensions/ext:UBLExtension/ext:ExtensionContent/efext:EformsExtension/efac:NoticeResult/efac:LotTender/efac:SubcontractingTerm/efac:FieldsPrivacy[efbc:FieldIdentifierCode/text()='sub-per-kno']</v>
      </c>
      <c r="G408" s="85" t="str">
        <f>IF(TMInput!F408&lt;&gt;"",TMInput!F408,IF(AND($C408=$C409, G409&lt;&gt;""),G409, IF(AND($C408=$C410, G410&lt;&gt;""), G410,"")))</f>
        <v>efbc:FieldIdentifierCode/text()='sub-per-kno'</v>
      </c>
      <c r="H408" s="87" t="str">
        <f>TMInput!G408</f>
        <v/>
      </c>
      <c r="I408" s="87" t="str">
        <f>TMInput!H408</f>
        <v>1.8</v>
      </c>
      <c r="J408" s="90" t="b">
        <f>IF(TMInput!$A408="",J407,TMInput!I408)</f>
        <v>1</v>
      </c>
      <c r="K408" s="85" t="str">
        <f>IF(TMInput!J408&lt;&gt;"",TMInput!J408,IF(AND($C408=$C409, K409&lt;&gt;""),K409, IF(AND($C408=$C410, K410&lt;&gt;""), K410,"")))</f>
        <v>MG-SubcontractingEstimate-foreseesSubcontracting-Tender</v>
      </c>
      <c r="L408" s="85" t="str">
        <f>IF(TMInput!K408&lt;&gt;"",TMInput!K408,IF(AND($C408=$C409, L409&lt;&gt;""),L409, IF(AND($C408=$C410, L410&lt;&gt;""), L410,"")))</f>
        <v>ND-SubcontractedActivity</v>
      </c>
      <c r="M408" s="90" t="str">
        <f>IF(TMInput!L408&lt;&gt;"",TMInput!L408,IF(AND($C408=$C409, M409&lt;&gt;""),M409, IF(AND($C408=$C410, M410&lt;&gt;""), M410,"")))</f>
        <v>ND-SubcontractingPercentageKnownUnpublish (concernsMaskedObject)</v>
      </c>
      <c r="N408" s="90" t="str">
        <f>IF(TMInput!M408&lt;&gt;"",TMInput!M408,IF(AND($C408=$C409, N409&lt;&gt;""),N409, IF(AND($C408=$C410, N410&lt;&gt;""), N410,"")))</f>
        <v>Connection from NonPublishedInformation to SubcontractingEstimate under MG-SubcontractingEstimate-foreseesSubcontracting-Tender_ND-SubcontractedActivity</v>
      </c>
      <c r="O408" s="90" t="str">
        <f>IF(TMInput!N408&lt;&gt;"",TMInput!N408,IF(AND($C408=$C409, O409&lt;&gt;""),O409, IF(AND($C408=$C410, O410&lt;&gt;""), O410,"")))</f>
        <v>tedm:MG-SubcontractingEstimate-foreseesSubcontracting-Tender_ND-SubcontractedActivity</v>
      </c>
      <c r="P408" s="85" t="str">
        <f>IF(TMInput!O408&lt;&gt;"",TMInput!O408,IF(AND($C408=$C409, P409&lt;&gt;""),P409, IF(AND($C408=$C410, P410&lt;&gt;""), P410,"")))</f>
        <v>efac:FieldsPrivacy</v>
      </c>
      <c r="Q408" s="90" t="str">
        <f>IF(TMInput!P408&lt;&gt;"",TMInput!P408,IF(AND($C408=$C409, Q409&lt;&gt;""),Q409, IF(AND($C408=$C410, Q410&lt;&gt;""), Q410,"")))</f>
        <v>..</v>
      </c>
      <c r="R408" s="90" t="str">
        <f>IF(TMInput!Q408&lt;&gt;"", TMInput!Q408, IF(AND(OR($C408&amp;$H408=$C409&amp;$H409, $C408&amp;$I408=$C409&amp;$I409), R409&lt;&gt;""), R409, IF(AND(OR($C408&amp;$H408=$C410&amp;$H410, $C408&amp;$I408=$C410&amp;$I410), R410&lt;&gt;""), R410, IF(AND(OR($C408&amp;$H408=$C411&amp;$H411, $C408&amp;$I408=$C411&amp;$I411), R411&lt;&gt;""), R411, IF(AND(OR($C408&amp;$H408=$C412&amp;$H412, $C408&amp;$I408=$C412&amp;$I412), R412&lt;&gt;""), R412, "")))))</f>
        <v>BT-195(BT-731)-Tender</v>
      </c>
      <c r="S408" s="90" t="str">
        <f>IF(TMInput!R408&lt;&gt;"", TMInput!R408, IF(AND(OR($C408&amp;$H408=$C409&amp;$H409, $C408&amp;$I408=$C409&amp;$I409), S409&lt;&gt;""), S409, IF(AND(OR($C408&amp;$H408=$C410&amp;$H410, $C408&amp;$I408=$C410&amp;$I410), S410&lt;&gt;""), S410, IF(AND(OR($C408&amp;$H408=$C411&amp;$H411, $C408&amp;$I408=$C411&amp;$I411), S411&lt;&gt;""), S411, IF(AND(OR($C408&amp;$H408=$C412&amp;$H412, $C408&amp;$I408=$C412&amp;$I412), S412&lt;&gt;""), S412, "")))))</f>
        <v>The field BT-195(BT-731)-Tender, Unpublished Identifier, specifies information to generate the URI of the masked property</v>
      </c>
      <c r="T408" s="90" t="str">
        <f>IF(TMInput!S408&lt;&gt;"", TMInput!S408, IF(AND(OR($C408&amp;$H408=$C409&amp;$H409, $C408&amp;$I408=$C409&amp;$I409), T409&lt;&gt;""), T409, IF(AND(OR($C408&amp;$H408=$C410&amp;$H410, $C408&amp;$I408=$C410&amp;$I410), T410&lt;&gt;""), T410, IF(AND(OR($C408&amp;$H408=$C411&amp;$H411, $C408&amp;$I408=$C411&amp;$I411), T411&lt;&gt;""), T411, IF(AND(OR($C408&amp;$H408=$C412&amp;$H412, $C408&amp;$I408=$C412&amp;$I412), T412&lt;&gt;""), T412, "")))))</f>
        <v>efbc:FieldIdentifierCode/text() = 'sub-per-kno'</v>
      </c>
      <c r="U408" s="92" t="str">
        <f>IF(TMInput!T408&lt;&gt;"", TMInput!T408, IF(AND($C408=$C409, U409&lt;&gt;""), U409, IF(AND($C408=$C410, U410&lt;&gt;""), U410, IF(AND($C408=$C411, U411&lt;&gt;""), U411, IF(AND($C408=$C412, U412&lt;&gt;""), U412, "")))))</f>
        <v>http://data.europa.eu/a4g/ontology#isSubcontractingPercentageKnown</v>
      </c>
      <c r="V408" s="90" t="str">
        <f>IF(TMInput!U408&lt;&gt;"", TMInput!U408, IF(AND($C408=$C409, V409&lt;&gt;""), V409, IF(AND($C408=$C410, V410&lt;&gt;""), V410, IF(AND($C408=$C411, V411&lt;&gt;""), V411, IF(AND($C408=$C412, V412&lt;&gt;""), V412, "")))))</f>
        <v>BT-197(BT-731)-Tender</v>
      </c>
      <c r="W408" s="90" t="str">
        <f>IF(TMInput!V408&lt;&gt;"", TMInput!V408, IF(AND($C408=$C409, W409&lt;&gt;""), W409, IF(AND($C408=$C410, W410&lt;&gt;""), W410, IF(AND($C408=$C411, W411&lt;&gt;""), W411, IF(AND($C408=$C412, W412&lt;&gt;""), W412, "")))))</f>
        <v>In BT-197(BT-731)-Tender, Unpublished Justification Code, we link to the at-voc:non-publication-justification controlled list</v>
      </c>
      <c r="X408" s="90" t="str">
        <f>IF(TMInput!W408&lt;&gt;"", TMInput!W408, IF(AND($C408=$C409, X409&lt;&gt;""), X409, IF(AND($C408=$C410, X410&lt;&gt;""), X410, IF(AND($C408=$C411, X411&lt;&gt;""), X411, IF(AND($C408=$C412, X412&lt;&gt;""), X412, "")))))</f>
        <v>BT-198(BT-731)-Tender</v>
      </c>
      <c r="Y408" s="90" t="str">
        <f>IF(TMInput!X408&lt;&gt;"", TMInput!X408, IF(AND($C408=$C409, Y409&lt;&gt;""), Y409, IF(AND($C408=$C410, Y410&lt;&gt;""), Y410, IF(AND($C408=$C411, Y411&lt;&gt;""), Y411, IF(AND($C408=$C412, Y412&lt;&gt;""), Y412, "")))))</f>
        <v>Unpublished Accessibility Date (Unpublished Access Date below SDK 1.6)</v>
      </c>
      <c r="Z408" s="90" t="str">
        <f>IF(TMInput!Y408&lt;&gt;"", TMInput!Y408, IF(AND($C408=$C409, Z409&lt;&gt;""), Z409, IF(AND($C408=$C410, Z410&lt;&gt;""), Z410, IF(AND($C408=$C411, Z411&lt;&gt;""), Z411, IF(AND($C408=$C412, Z412&lt;&gt;""), Z412, "")))))</f>
        <v>tedm:MG-langString-hasConfidentialityJustification--NonPublishedInformation-ND-SubcontractingPercentageKnownUnpublish</v>
      </c>
      <c r="AA408" s="90" t="str">
        <f>IF(TMInput!Z408&lt;&gt;"", TMInput!Z408, IF(AND($C408=$C409, AA409&lt;&gt;""), AA409, IF(AND($C408=$C410, AA410&lt;&gt;""), AA410, IF(AND($C408=$C411, AA411&lt;&gt;""), AA411, IF(AND($C408=$C412, AA412&lt;&gt;""), AA412, "")))))</f>
        <v>/*/ext:UBLExtensions/ext:UBLExtension/ext:ExtensionContent/efext:EformsExtension/efac:NoticeResult/efac:LotTender/efac:SubcontractingTerm/efac:FieldsPrivacy[efbc:FieldIdentifierCode/text()='sub-per-kno']/efbc:ReasonDescription</v>
      </c>
      <c r="AB408" s="90" t="str">
        <f>IF(TMInput!AA408&lt;&gt;"", TMInput!AA408, IF(AND($C408=$C409, AB409&lt;&gt;""), AB409, IF(AND($C408=$C410, AB410&lt;&gt;""), AB410, IF(AND($C408=$C411, AB411&lt;&gt;""), AB411, IF(AND($C408=$C412, AB412&lt;&gt;""), AB412, "")))))</f>
        <v>BT-196(BT-731)-Tender</v>
      </c>
      <c r="AC408" s="90" t="str">
        <f>IF(TMInput!AB408&lt;&gt;"", TMInput!AB408, IF(AND($C408=$C409, AC409&lt;&gt;""), AC409, IF(AND($C408=$C410, AC410&lt;&gt;""), AC410, IF(AND($C408=$C411, AC411&lt;&gt;""), AC411, IF(AND($C408=$C412, AC412&lt;&gt;""), AC412, "")))))</f>
        <v>Unpublished Justification Description of MG-NonPublishedInformation under ND-SubcontractingPercentageKnownUnpublish</v>
      </c>
      <c r="AD408" s="90" t="str">
        <f>IF(TMInput!AC408&lt;&gt;"", TMInput!AC408, IF(AND($C408=$C409, AD409&lt;&gt;""), AD409, IF(AND($C408=$C410, AD410&lt;&gt;""), AD410, IF(AND($C408=$C411, AD411&lt;&gt;""), AD411, IF(AND($C408=$C412, AD412&lt;&gt;""), AD412, "")))))</f>
        <v>BT-196(BT-731)-Tender-Language</v>
      </c>
      <c r="AE408" s="90" t="str">
        <f>IF(TMInput!AD408&lt;&gt;"", TMInput!AD408, IF(AND($C408=$C409, AE409&lt;&gt;""), AE409, IF(AND($C408=$C410, AE410&lt;&gt;""), AE410, IF(AND($C408=$C411, AE411&lt;&gt;""), AE411, IF(AND($C408=$C412, AE412&lt;&gt;""), AE412, "")))))</f>
        <v>Language of Unpublished Justification Description of MG-NonPublishedInformation under ND-SubcontractingPercentageKnownUnpublish</v>
      </c>
    </row>
    <row r="409">
      <c r="A409" s="85" t="b">
        <f t="shared" si="1"/>
        <v>0</v>
      </c>
      <c r="B409" s="90" t="str">
        <f>IF(AND(TMInput!A409="",$C409&lt;&gt;""),B408,TMInput!A409)</f>
        <v>ND-SubcontractingPercentageKnownUnpublish_v1.3-1.8.rml.ttl</v>
      </c>
      <c r="C409" s="90" t="str">
        <f>TMInput!B409</f>
        <v>tedm:MG-NonPublishedInformation-ND-SubcontractingPercentageKnownUnpublish</v>
      </c>
      <c r="D409" s="85" t="str">
        <f>IF(TMInput!C409&lt;&gt;"", TMInput!C409, IF(AND($C409=$C410, D410&lt;&gt;""), D410, IF(AND($C409=$C411, D411&lt;&gt;""), D411, IF(AND($C409=$C412, D412&lt;&gt;""), D412, IF(AND($C409=$C413, D413&lt;&gt;""), D413, "")))))</f>
        <v>MG-NonPublishedInformation</v>
      </c>
      <c r="E409" s="90" t="str">
        <f>IF(TMInput!D409&lt;&gt;"",TMInput!D409,IF(AND($C409=$C410, E410&lt;&gt;""),E410, IF(AND($C409=$C411, E411&lt;&gt;""), E411,"")))</f>
        <v>ND-SubcontractingPercentageKnownUnpublish</v>
      </c>
      <c r="F409" s="90" t="str">
        <f>IF(TMInput!E409&lt;&gt;"",TMInput!E409,IF(AND($C409=$C410, F410&lt;&gt;""),F410, IF(AND($C409=$C411, F411&lt;&gt;""), F411,"")))</f>
        <v>/*/ext:UBLExtensions/ext:UBLExtension/ext:ExtensionContent/efext:EformsExtension/efac:NoticeResult/efac:LotTender/efac:SubcontractingTerm[efbc:TermCode/@listName='applicability']/efac:FieldsPrivacy[efbc:FieldIdentifierCode/text()='sub-per-kno']</v>
      </c>
      <c r="G409" s="85" t="str">
        <f>IF(TMInput!F409&lt;&gt;"",TMInput!F409,IF(AND($C409=$C410, G410&lt;&gt;""),G410, IF(AND($C409=$C411, G411&lt;&gt;""), G411,"")))</f>
        <v>efbc:FieldIdentifierCode/text()='sub-per-kno'</v>
      </c>
      <c r="H409" s="87" t="str">
        <f>TMInput!G409</f>
        <v/>
      </c>
      <c r="I409" s="87" t="str">
        <f>TMInput!H409</f>
        <v>1.8</v>
      </c>
      <c r="J409" s="90" t="b">
        <f>IF(TMInput!$A409="",J408,TMInput!I409)</f>
        <v>1</v>
      </c>
      <c r="K409" s="85" t="str">
        <f>IF(TMInput!J409&lt;&gt;"",TMInput!J409,IF(AND($C409=$C410, K410&lt;&gt;""),K410, IF(AND($C409=$C411, K411&lt;&gt;""), K411,"")))</f>
        <v>MG-SubcontractingEstimate-foreseesSubcontracting-Tender</v>
      </c>
      <c r="L409" s="85" t="str">
        <f>IF(TMInput!K409&lt;&gt;"",TMInput!K409,IF(AND($C409=$C410, L410&lt;&gt;""),L410, IF(AND($C409=$C411, L411&lt;&gt;""), L411,"")))</f>
        <v>ND-SubcontractedActivity</v>
      </c>
      <c r="M409" s="90" t="str">
        <f>IF(TMInput!L409&lt;&gt;"",TMInput!L409,IF(AND($C409=$C410, M410&lt;&gt;""),M410, IF(AND($C409=$C411, M411&lt;&gt;""), M411,"")))</f>
        <v>ND-SubcontractingPercentageKnownUnpublish (concernsMaskedObject)</v>
      </c>
      <c r="N409" s="90" t="str">
        <f>IF(TMInput!M409&lt;&gt;"",TMInput!M409,IF(AND($C409=$C410, N410&lt;&gt;""),N410, IF(AND($C409=$C411, N411&lt;&gt;""), N411,"")))</f>
        <v>Connection from NonPublishedInformation to SubcontractingEstimate under MG-SubcontractingEstimate-foreseesSubcontracting-Tender_ND-SubcontractedActivity</v>
      </c>
      <c r="O409" s="90" t="str">
        <f>IF(TMInput!N409&lt;&gt;"",TMInput!N409,IF(AND($C409=$C410, O410&lt;&gt;""),O410, IF(AND($C409=$C411, O411&lt;&gt;""), O411,"")))</f>
        <v>tedm:MG-SubcontractingEstimate-foreseesSubcontracting-Tender_ND-SubcontractedActivity</v>
      </c>
      <c r="P409" s="85" t="str">
        <f>IF(TMInput!O409&lt;&gt;"",TMInput!O409,IF(AND($C409=$C410, P410&lt;&gt;""),P410, IF(AND($C409=$C411, P411&lt;&gt;""), P411,"")))</f>
        <v>efac:FieldsPrivacy</v>
      </c>
      <c r="Q409" s="90" t="str">
        <f>IF(TMInput!P409&lt;&gt;"",TMInput!P409,IF(AND($C409=$C410, Q410&lt;&gt;""),Q410, IF(AND($C409=$C411, Q411&lt;&gt;""), Q411,"")))</f>
        <v>..</v>
      </c>
      <c r="R409" s="90" t="str">
        <f>IF(TMInput!Q409&lt;&gt;"", TMInput!Q409, IF(AND(OR($C409&amp;$H409=$C410&amp;$H410, $C409&amp;$I409=$C410&amp;$I410), R410&lt;&gt;""), R410, IF(AND(OR($C409&amp;$H409=$C411&amp;$H411, $C409&amp;$I409=$C411&amp;$I411), R411&lt;&gt;""), R411, IF(AND(OR($C409&amp;$H409=$C412&amp;$H412, $C409&amp;$I409=$C412&amp;$I412), R412&lt;&gt;""), R412, IF(AND(OR($C409&amp;$H409=$C413&amp;$H413, $C409&amp;$I409=$C413&amp;$I413), R413&lt;&gt;""), R413, "")))))</f>
        <v>BT-195(BT-731)-Tender</v>
      </c>
      <c r="S409" s="90" t="str">
        <f>IF(TMInput!R409&lt;&gt;"", TMInput!R409, IF(AND(OR($C409&amp;$H409=$C410&amp;$H410, $C409&amp;$I409=$C410&amp;$I410), S410&lt;&gt;""), S410, IF(AND(OR($C409&amp;$H409=$C411&amp;$H411, $C409&amp;$I409=$C411&amp;$I411), S411&lt;&gt;""), S411, IF(AND(OR($C409&amp;$H409=$C412&amp;$H412, $C409&amp;$I409=$C412&amp;$I412), S412&lt;&gt;""), S412, IF(AND(OR($C409&amp;$H409=$C413&amp;$H413, $C409&amp;$I409=$C413&amp;$I413), S413&lt;&gt;""), S413, "")))))</f>
        <v>The field BT-195(BT-731)-Tender, Unpublished Identifier, specifies information to generate the URI of the masked property</v>
      </c>
      <c r="T409" s="90" t="str">
        <f>IF(TMInput!S409&lt;&gt;"", TMInput!S409, IF(AND(OR($C409&amp;$H409=$C410&amp;$H410, $C409&amp;$I409=$C410&amp;$I410), T410&lt;&gt;""), T410, IF(AND(OR($C409&amp;$H409=$C411&amp;$H411, $C409&amp;$I409=$C411&amp;$I411), T411&lt;&gt;""), T411, IF(AND(OR($C409&amp;$H409=$C412&amp;$H412, $C409&amp;$I409=$C412&amp;$I412), T412&lt;&gt;""), T412, IF(AND(OR($C409&amp;$H409=$C413&amp;$H413, $C409&amp;$I409=$C413&amp;$I413), T413&lt;&gt;""), T413, "")))))</f>
        <v>efbc:FieldIdentifierCode/text() = 'sub-per-kno'</v>
      </c>
      <c r="U409" s="92" t="str">
        <f>IF(TMInput!T409&lt;&gt;"", TMInput!T409, IF(AND($C409=$C410, U410&lt;&gt;""), U410, IF(AND($C409=$C411, U411&lt;&gt;""), U411, IF(AND($C409=$C412, U412&lt;&gt;""), U412, IF(AND($C409=$C413, U413&lt;&gt;""), U413, "")))))</f>
        <v>http://data.europa.eu/a4g/ontology#isSubcontractingPercentageKnown</v>
      </c>
      <c r="V409" s="90" t="str">
        <f>IF(TMInput!U409&lt;&gt;"", TMInput!U409, IF(AND($C409=$C410, V410&lt;&gt;""), V410, IF(AND($C409=$C411, V411&lt;&gt;""), V411, IF(AND($C409=$C412, V412&lt;&gt;""), V412, IF(AND($C409=$C413, V413&lt;&gt;""), V413, "")))))</f>
        <v>BT-197(BT-731)-Tender</v>
      </c>
      <c r="W409" s="90" t="str">
        <f>IF(TMInput!V409&lt;&gt;"", TMInput!V409, IF(AND($C409=$C410, W410&lt;&gt;""), W410, IF(AND($C409=$C411, W411&lt;&gt;""), W411, IF(AND($C409=$C412, W412&lt;&gt;""), W412, IF(AND($C409=$C413, W413&lt;&gt;""), W413, "")))))</f>
        <v>In BT-197(BT-731)-Tender, Unpublished Justification Code, we link to the at-voc:non-publication-justification controlled list</v>
      </c>
      <c r="X409" s="90" t="str">
        <f>IF(TMInput!W409&lt;&gt;"", TMInput!W409, IF(AND($C409=$C410, X410&lt;&gt;""), X410, IF(AND($C409=$C411, X411&lt;&gt;""), X411, IF(AND($C409=$C412, X412&lt;&gt;""), X412, IF(AND($C409=$C413, X413&lt;&gt;""), X413, "")))))</f>
        <v>BT-198(BT-731)-Tender</v>
      </c>
      <c r="Y409" s="90" t="str">
        <f>IF(TMInput!X409&lt;&gt;"", TMInput!X409, IF(AND($C409=$C410, Y410&lt;&gt;""), Y410, IF(AND($C409=$C411, Y411&lt;&gt;""), Y411, IF(AND($C409=$C412, Y412&lt;&gt;""), Y412, IF(AND($C409=$C413, Y413&lt;&gt;""), Y413, "")))))</f>
        <v>Unpublished Accessibility Date (Unpublished Access Date below SDK 1.6)</v>
      </c>
      <c r="Z409" s="90" t="str">
        <f>IF(TMInput!Y409&lt;&gt;"", TMInput!Y409, IF(AND($C409=$C410, Z410&lt;&gt;""), Z410, IF(AND($C409=$C411, Z411&lt;&gt;""), Z411, IF(AND($C409=$C412, Z412&lt;&gt;""), Z412, IF(AND($C409=$C413, Z413&lt;&gt;""), Z413, "")))))</f>
        <v>tedm:MG-langString-hasConfidentialityJustification--NonPublishedInformation-ND-SubcontractingPercentageKnownUnpublish</v>
      </c>
      <c r="AA409" s="90" t="str">
        <f>IF(TMInput!Z409&lt;&gt;"", TMInput!Z409, IF(AND($C409=$C410, AA410&lt;&gt;""), AA410, IF(AND($C409=$C411, AA411&lt;&gt;""), AA411, IF(AND($C409=$C412, AA412&lt;&gt;""), AA412, IF(AND($C409=$C413, AA413&lt;&gt;""), AA413, "")))))</f>
        <v>/*/ext:UBLExtensions/ext:UBLExtension/ext:ExtensionContent/efext:EformsExtension/efac:NoticeResult/efac:LotTender/efac:SubcontractingTerm[efbc:TermCode/@listName='applicability']/efac:FieldsPrivacy[efbc:FieldIdentifierCode/text()='sub-per-kno']/efbc:ReasonDescription</v>
      </c>
      <c r="AB409" s="90" t="str">
        <f>IF(TMInput!AA409&lt;&gt;"", TMInput!AA409, IF(AND($C409=$C410, AB410&lt;&gt;""), AB410, IF(AND($C409=$C411, AB411&lt;&gt;""), AB411, IF(AND($C409=$C412, AB412&lt;&gt;""), AB412, IF(AND($C409=$C413, AB413&lt;&gt;""), AB413, "")))))</f>
        <v>BT-196(BT-731)-Tender</v>
      </c>
      <c r="AC409" s="90" t="str">
        <f>IF(TMInput!AB409&lt;&gt;"", TMInput!AB409, IF(AND($C409=$C410, AC410&lt;&gt;""), AC410, IF(AND($C409=$C411, AC411&lt;&gt;""), AC411, IF(AND($C409=$C412, AC412&lt;&gt;""), AC412, IF(AND($C409=$C413, AC413&lt;&gt;""), AC413, "")))))</f>
        <v>Unpublished Justification Description of MG-NonPublishedInformation under ND-SubcontractingPercentageKnownUnpublish</v>
      </c>
      <c r="AD409" s="90" t="str">
        <f>IF(TMInput!AC409&lt;&gt;"", TMInput!AC409, IF(AND($C409=$C410, AD410&lt;&gt;""), AD410, IF(AND($C409=$C411, AD411&lt;&gt;""), AD411, IF(AND($C409=$C412, AD412&lt;&gt;""), AD412, IF(AND($C409=$C413, AD413&lt;&gt;""), AD413, "")))))</f>
        <v>BT-196(BT-731)-Tender-Language</v>
      </c>
      <c r="AE409" s="90" t="str">
        <f>IF(TMInput!AD409&lt;&gt;"", TMInput!AD409, IF(AND($C409=$C410, AE410&lt;&gt;""), AE410, IF(AND($C409=$C411, AE411&lt;&gt;""), AE411, IF(AND($C409=$C412, AE412&lt;&gt;""), AE412, IF(AND($C409=$C413, AE413&lt;&gt;""), AE413, "")))))</f>
        <v>Language of Unpublished Justification Description of MG-NonPublishedInformation under ND-SubcontractingPercentageKnownUnpublish</v>
      </c>
    </row>
    <row r="410">
      <c r="A410" s="85" t="b">
        <f t="shared" si="1"/>
        <v>0</v>
      </c>
      <c r="B410" s="90" t="str">
        <f>IF(AND(TMInput!A410="",$C410&lt;&gt;""),B409,TMInput!A410)</f>
        <v>ND-SubcontractingPercentageKnownUnpublish_v1.3-1.8.rml.ttl</v>
      </c>
      <c r="C410" s="90" t="str">
        <f>TMInput!B410</f>
        <v>tedm:MG-NonPublishedInformation-ND-SubcontractingPercentageKnownUnpublish</v>
      </c>
      <c r="D410" s="85" t="str">
        <f>IF(TMInput!C410&lt;&gt;"", TMInput!C410, IF(AND($C410=$C411, D411&lt;&gt;""), D411, IF(AND($C410=$C412, D412&lt;&gt;""), D412, IF(AND($C410=$C413, D413&lt;&gt;""), D413, IF(AND($C410=$C414, D414&lt;&gt;""), D414, "")))))</f>
        <v>MG-NonPublishedInformation</v>
      </c>
      <c r="E410" s="90" t="str">
        <f>IF(TMInput!D410&lt;&gt;"",TMInput!D410,IF(AND($C410=$C411, E411&lt;&gt;""),E411, IF(AND($C410=$C412, E412&lt;&gt;""), E412,"")))</f>
        <v>ND-SubcontractingPercentageKnownUnpublish</v>
      </c>
      <c r="F410" s="90" t="str">
        <f>IF(TMInput!E410&lt;&gt;"",TMInput!E410,IF(AND($C410=$C411, F411&lt;&gt;""),F411, IF(AND($C410=$C412, F412&lt;&gt;""), F412,"")))</f>
        <v>/*/ext:UBLExtensions/ext:UBLExtension/ext:ExtensionContent/efext:EformsExtension/efac:NoticeResult/efac:LotTender/efac:SubcontractingTerm[efbc:TermCode/@listName='applicability']/efac:FieldsPrivacy[efbc:FieldIdentifierCode/text()='sub-per-kno']</v>
      </c>
      <c r="G410" s="85" t="str">
        <f>IF(TMInput!F410&lt;&gt;"",TMInput!F410,IF(AND($C410=$C411, G411&lt;&gt;""),G411, IF(AND($C410=$C412, G412&lt;&gt;""), G412,"")))</f>
        <v>efbc:FieldIdentifierCode/text()='sub-per-kno'</v>
      </c>
      <c r="H410" s="87" t="str">
        <f>TMInput!G410</f>
        <v/>
      </c>
      <c r="I410" s="87" t="str">
        <f>TMInput!H410</f>
        <v>1.8</v>
      </c>
      <c r="J410" s="90" t="b">
        <f>IF(TMInput!$A410="",J409,TMInput!I410)</f>
        <v>1</v>
      </c>
      <c r="K410" s="85" t="str">
        <f>IF(TMInput!J410&lt;&gt;"",TMInput!J410,IF(AND($C410=$C411, K411&lt;&gt;""),K411, IF(AND($C410=$C412, K412&lt;&gt;""), K412,"")))</f>
        <v>MG-SubcontractingEstimate-foreseesSubcontracting-Tender</v>
      </c>
      <c r="L410" s="85" t="str">
        <f>IF(TMInput!K410&lt;&gt;"",TMInput!K410,IF(AND($C410=$C411, L411&lt;&gt;""),L411, IF(AND($C410=$C412, L412&lt;&gt;""), L412,"")))</f>
        <v>ND-SubcontractedActivity</v>
      </c>
      <c r="M410" s="90" t="str">
        <f>IF(TMInput!L410&lt;&gt;"",TMInput!L410,IF(AND($C410=$C411, M411&lt;&gt;""),M411, IF(AND($C410=$C412, M412&lt;&gt;""), M412,"")))</f>
        <v>ND-SubcontractingPercentageKnownUnpublish (concernsMaskedObject)</v>
      </c>
      <c r="N410" s="90" t="str">
        <f>IF(TMInput!M410&lt;&gt;"",TMInput!M410,IF(AND($C410=$C411, N411&lt;&gt;""),N411, IF(AND($C410=$C412, N412&lt;&gt;""), N412,"")))</f>
        <v>Connection from NonPublishedInformation to SubcontractingEstimate under MG-SubcontractingEstimate-foreseesSubcontracting-Tender_ND-SubcontractedActivity</v>
      </c>
      <c r="O410" s="90" t="str">
        <f>IF(TMInput!N410&lt;&gt;"",TMInput!N410,IF(AND($C410=$C411, O411&lt;&gt;""),O411, IF(AND($C410=$C412, O412&lt;&gt;""), O412,"")))</f>
        <v>tedm:MG-SubcontractingEstimate-foreseesSubcontracting-Tender_ND-SubcontractedActivity</v>
      </c>
      <c r="P410" s="85" t="str">
        <f>IF(TMInput!O410&lt;&gt;"",TMInput!O410,IF(AND($C410=$C411, P411&lt;&gt;""),P411, IF(AND($C410=$C412, P412&lt;&gt;""), P412,"")))</f>
        <v>efac:FieldsPrivacy</v>
      </c>
      <c r="Q410" s="90" t="str">
        <f>IF(TMInput!P410&lt;&gt;"",TMInput!P410,IF(AND($C410=$C411, Q411&lt;&gt;""),Q411, IF(AND($C410=$C412, Q412&lt;&gt;""), Q412,"")))</f>
        <v>..</v>
      </c>
      <c r="R410" s="90" t="str">
        <f>IF(TMInput!Q410&lt;&gt;"", TMInput!Q410, IF(AND(OR($C410&amp;$H410=$C411&amp;$H411, $C410&amp;$I410=$C411&amp;$I411), R411&lt;&gt;""), R411, IF(AND(OR($C410&amp;$H410=$C412&amp;$H412, $C410&amp;$I410=$C412&amp;$I412), R412&lt;&gt;""), R412, IF(AND(OR($C410&amp;$H410=$C413&amp;$H413, $C410&amp;$I410=$C413&amp;$I413), R413&lt;&gt;""), R413, IF(AND(OR($C410&amp;$H410=$C414&amp;$H414, $C410&amp;$I410=$C414&amp;$I414), R414&lt;&gt;""), R414, "")))))</f>
        <v>BT-195(BT-731)-Tender</v>
      </c>
      <c r="S410" s="90" t="str">
        <f>IF(TMInput!R410&lt;&gt;"", TMInput!R410, IF(AND(OR($C410&amp;$H410=$C411&amp;$H411, $C410&amp;$I410=$C411&amp;$I411), S411&lt;&gt;""), S411, IF(AND(OR($C410&amp;$H410=$C412&amp;$H412, $C410&amp;$I410=$C412&amp;$I412), S412&lt;&gt;""), S412, IF(AND(OR($C410&amp;$H410=$C413&amp;$H413, $C410&amp;$I410=$C413&amp;$I413), S413&lt;&gt;""), S413, IF(AND(OR($C410&amp;$H410=$C414&amp;$H414, $C410&amp;$I410=$C414&amp;$I414), S414&lt;&gt;""), S414, "")))))</f>
        <v>The field BT-195(BT-731)-Tender, Unpublished Identifier, specifies information to generate the URI of the masked property</v>
      </c>
      <c r="T410" s="90" t="str">
        <f>IF(TMInput!S410&lt;&gt;"", TMInput!S410, IF(AND(OR($C410&amp;$H410=$C411&amp;$H411, $C410&amp;$I410=$C411&amp;$I411), T411&lt;&gt;""), T411, IF(AND(OR($C410&amp;$H410=$C412&amp;$H412, $C410&amp;$I410=$C412&amp;$I412), T412&lt;&gt;""), T412, IF(AND(OR($C410&amp;$H410=$C413&amp;$H413, $C410&amp;$I410=$C413&amp;$I413), T413&lt;&gt;""), T413, IF(AND(OR($C410&amp;$H410=$C414&amp;$H414, $C410&amp;$I410=$C414&amp;$I414), T414&lt;&gt;""), T414, "")))))</f>
        <v>efbc:FieldIdentifierCode/text() = 'sub-per-kno'</v>
      </c>
      <c r="U410" s="92" t="str">
        <f>IF(TMInput!T410&lt;&gt;"", TMInput!T410, IF(AND($C410=$C411, U411&lt;&gt;""), U411, IF(AND($C410=$C412, U412&lt;&gt;""), U412, IF(AND($C410=$C413, U413&lt;&gt;""), U413, IF(AND($C410=$C414, U414&lt;&gt;""), U414, "")))))</f>
        <v>http://data.europa.eu/a4g/ontology#isSubcontractingPercentageKnown</v>
      </c>
      <c r="V410" s="90" t="str">
        <f>IF(TMInput!U410&lt;&gt;"", TMInput!U410, IF(AND($C410=$C411, V411&lt;&gt;""), V411, IF(AND($C410=$C412, V412&lt;&gt;""), V412, IF(AND($C410=$C413, V413&lt;&gt;""), V413, IF(AND($C410=$C414, V414&lt;&gt;""), V414, "")))))</f>
        <v>BT-197(BT-731)-Tender</v>
      </c>
      <c r="W410" s="90" t="str">
        <f>IF(TMInput!V410&lt;&gt;"", TMInput!V410, IF(AND($C410=$C411, W411&lt;&gt;""), W411, IF(AND($C410=$C412, W412&lt;&gt;""), W412, IF(AND($C410=$C413, W413&lt;&gt;""), W413, IF(AND($C410=$C414, W414&lt;&gt;""), W414, "")))))</f>
        <v>In BT-197(BT-731)-Tender, Unpublished Justification Code, we link to the at-voc:non-publication-justification controlled list</v>
      </c>
      <c r="X410" s="90" t="str">
        <f>IF(TMInput!W410&lt;&gt;"", TMInput!W410, IF(AND($C410=$C411, X411&lt;&gt;""), X411, IF(AND($C410=$C412, X412&lt;&gt;""), X412, IF(AND($C410=$C413, X413&lt;&gt;""), X413, IF(AND($C410=$C414, X414&lt;&gt;""), X414, "")))))</f>
        <v>BT-198(BT-731)-Tender</v>
      </c>
      <c r="Y410" s="90" t="str">
        <f>IF(TMInput!X410&lt;&gt;"", TMInput!X410, IF(AND($C410=$C411, Y411&lt;&gt;""), Y411, IF(AND($C410=$C412, Y412&lt;&gt;""), Y412, IF(AND($C410=$C413, Y413&lt;&gt;""), Y413, IF(AND($C410=$C414, Y414&lt;&gt;""), Y414, "")))))</f>
        <v>Unpublished Accessibility Date (Unpublished Access Date below SDK 1.6)</v>
      </c>
      <c r="Z410" s="90" t="str">
        <f>IF(TMInput!Y410&lt;&gt;"", TMInput!Y410, IF(AND($C410=$C411, Z411&lt;&gt;""), Z411, IF(AND($C410=$C412, Z412&lt;&gt;""), Z412, IF(AND($C410=$C413, Z413&lt;&gt;""), Z413, IF(AND($C410=$C414, Z414&lt;&gt;""), Z414, "")))))</f>
        <v>tedm:MG-langString-hasConfidentialityJustification--NonPublishedInformation-ND-SubcontractingPercentageKnownUnpublish</v>
      </c>
      <c r="AA410" s="90" t="str">
        <f>IF(TMInput!Z410&lt;&gt;"", TMInput!Z410, IF(AND($C410=$C411, AA411&lt;&gt;""), AA411, IF(AND($C410=$C412, AA412&lt;&gt;""), AA412, IF(AND($C410=$C413, AA413&lt;&gt;""), AA413, IF(AND($C410=$C414, AA414&lt;&gt;""), AA414, "")))))</f>
        <v>/*/ext:UBLExtensions/ext:UBLExtension/ext:ExtensionContent/efext:EformsExtension/efac:NoticeResult/efac:LotTender/efac:SubcontractingTerm[efbc:TermCode/@listName='applicability']/efac:FieldsPrivacy[efbc:FieldIdentifierCode/text()='sub-per-kno']/efbc:ReasonDescription</v>
      </c>
      <c r="AB410" s="90" t="str">
        <f>IF(TMInput!AA410&lt;&gt;"", TMInput!AA410, IF(AND($C410=$C411, AB411&lt;&gt;""), AB411, IF(AND($C410=$C412, AB412&lt;&gt;""), AB412, IF(AND($C410=$C413, AB413&lt;&gt;""), AB413, IF(AND($C410=$C414, AB414&lt;&gt;""), AB414, "")))))</f>
        <v>BT-196(BT-731)-Tender</v>
      </c>
      <c r="AC410" s="90" t="str">
        <f>IF(TMInput!AB410&lt;&gt;"", TMInput!AB410, IF(AND($C410=$C411, AC411&lt;&gt;""), AC411, IF(AND($C410=$C412, AC412&lt;&gt;""), AC412, IF(AND($C410=$C413, AC413&lt;&gt;""), AC413, IF(AND($C410=$C414, AC414&lt;&gt;""), AC414, "")))))</f>
        <v>Unpublished Justification Description of MG-NonPublishedInformation under ND-SubcontractingPercentageKnownUnpublish</v>
      </c>
      <c r="AD410" s="90" t="str">
        <f>IF(TMInput!AC410&lt;&gt;"", TMInput!AC410, IF(AND($C410=$C411, AD411&lt;&gt;""), AD411, IF(AND($C410=$C412, AD412&lt;&gt;""), AD412, IF(AND($C410=$C413, AD413&lt;&gt;""), AD413, IF(AND($C410=$C414, AD414&lt;&gt;""), AD414, "")))))</f>
        <v>BT-196(BT-731)-Tender-Language</v>
      </c>
      <c r="AE410" s="90" t="str">
        <f>IF(TMInput!AD410&lt;&gt;"", TMInput!AD410, IF(AND($C410=$C411, AE411&lt;&gt;""), AE411, IF(AND($C410=$C412, AE412&lt;&gt;""), AE412, IF(AND($C410=$C413, AE413&lt;&gt;""), AE413, IF(AND($C410=$C414, AE414&lt;&gt;""), AE414, "")))))</f>
        <v>Language of Unpublished Justification Description of MG-NonPublishedInformation under ND-SubcontractingPercentageKnownUnpublish</v>
      </c>
    </row>
    <row r="411">
      <c r="A411" s="85" t="b">
        <f t="shared" si="1"/>
        <v>1</v>
      </c>
      <c r="B411" s="90" t="str">
        <f>IF(AND(TMInput!A411="",$C411&lt;&gt;""),B410,TMInput!A411)</f>
        <v>ND-SubcontractingPercentageKnownUnpublish_v1.9+.rml.ttl</v>
      </c>
      <c r="C411" s="90" t="str">
        <f>TMInput!B411</f>
        <v>tedm:MG-NonPublishedInformation-ND-SubcontractingPercentageKnownUnpublish</v>
      </c>
      <c r="D411" s="85" t="str">
        <f>IF(TMInput!C411&lt;&gt;"", TMInput!C411, IF(AND($C411=$C412, D412&lt;&gt;""), D412, IF(AND($C411=$C413, D413&lt;&gt;""), D413, IF(AND($C411=$C414, D414&lt;&gt;""), D414, IF(AND($C411=$C415, D415&lt;&gt;""), D415, "")))))</f>
        <v>MG-NonPublishedInformation</v>
      </c>
      <c r="E411" s="90" t="str">
        <f>IF(TMInput!D411&lt;&gt;"",TMInput!D411,IF(AND($C411=$C412, E412&lt;&gt;""),E412, IF(AND($C411=$C413, E413&lt;&gt;""), E413,"")))</f>
        <v>ND-SubcontractingPercentageKnownUnpublish</v>
      </c>
      <c r="F411" s="90" t="str">
        <f>IF(TMInput!E411&lt;&gt;"",TMInput!E411,IF(AND($C411=$C412, F412&lt;&gt;""),F412, IF(AND($C411=$C413, F413&lt;&gt;""), F413,"")))</f>
        <v>/*/ext:UBLExtensions/ext:UBLExtension/ext:ExtensionContent/efext:EformsExtension/efac:NoticeResult/efac:LotTender/efac:SubcontractingTerm[efbc:TermCode/@listName='applicability']/efac:FieldsPrivacy[efbc:FieldIdentifierCode/text()='sub-per-kno']</v>
      </c>
      <c r="G411" s="85" t="str">
        <f>IF(TMInput!F411&lt;&gt;"",TMInput!F411,IF(AND($C411=$C412, G412&lt;&gt;""),G412, IF(AND($C411=$C413, G413&lt;&gt;""), G413,"")))</f>
        <v>efbc:FieldIdentifierCode/text()='sub-per-kno'</v>
      </c>
      <c r="H411" s="87" t="str">
        <f>TMInput!G411</f>
        <v>1.9</v>
      </c>
      <c r="I411" s="87" t="str">
        <f>TMInput!H411</f>
        <v/>
      </c>
      <c r="J411" s="90" t="b">
        <f>IF(TMInput!$A411="",J410,TMInput!I411)</f>
        <v>1</v>
      </c>
      <c r="K411" s="85" t="str">
        <f>IF(TMInput!J411&lt;&gt;"",TMInput!J411,IF(AND($C411=$C412, K412&lt;&gt;""),K412, IF(AND($C411=$C413, K413&lt;&gt;""), K413,"")))</f>
        <v>MG-SubcontractingEstimate-foreseesSubcontracting-Tender</v>
      </c>
      <c r="L411" s="85" t="str">
        <f>IF(TMInput!K411&lt;&gt;"",TMInput!K411,IF(AND($C411=$C412, L412&lt;&gt;""),L412, IF(AND($C411=$C413, L413&lt;&gt;""), L413,"")))</f>
        <v>ND-SubcontractedContract</v>
      </c>
      <c r="M411" s="90" t="str">
        <f>IF(TMInput!L411&lt;&gt;"",TMInput!L411,IF(AND($C411=$C412, M412&lt;&gt;""),M412, IF(AND($C411=$C413, M413&lt;&gt;""), M413,"")))</f>
        <v>ND-SubcontractingPercentageKnownUnpublish (concernsMaskedObject)</v>
      </c>
      <c r="N411" s="90" t="str">
        <f>IF(TMInput!M411&lt;&gt;"",TMInput!M411,IF(AND($C411=$C412, N412&lt;&gt;""),N412, IF(AND($C411=$C413, N413&lt;&gt;""), N413,"")))</f>
        <v>Connection from NonPublishedInformation to SubcontractingEstimate under MG-SubcontractingEstimate-foreseesSubcontracting-Tender_ND-SubcontractedContract</v>
      </c>
      <c r="O411" s="90" t="str">
        <f>IF(TMInput!N411&lt;&gt;"",TMInput!N411,IF(AND($C411=$C412, O412&lt;&gt;""),O412, IF(AND($C411=$C413, O413&lt;&gt;""), O413,"")))</f>
        <v>tedm:MG-SubcontractingEstimate-foreseesSubcontracting-Tender_ND-SubcontractedContract</v>
      </c>
      <c r="P411" s="85" t="str">
        <f>IF(TMInput!O411&lt;&gt;"",TMInput!O411,IF(AND($C411=$C412, P412&lt;&gt;""),P412, IF(AND($C411=$C413, P413&lt;&gt;""), P413,"")))</f>
        <v>efac:FieldsPrivacy</v>
      </c>
      <c r="Q411" s="90" t="str">
        <f>IF(TMInput!P411&lt;&gt;"",TMInput!P411,IF(AND($C411=$C412, Q412&lt;&gt;""),Q412, IF(AND($C411=$C413, Q413&lt;&gt;""), Q413,"")))</f>
        <v>..</v>
      </c>
      <c r="R411" s="90" t="str">
        <f>IF(TMInput!Q411&lt;&gt;"", TMInput!Q411, IF(AND(OR($C411&amp;$H411=$C412&amp;$H412, $C411&amp;$I411=$C412&amp;$I412), R412&lt;&gt;""), R412, IF(AND(OR($C411&amp;$H411=$C413&amp;$H413, $C411&amp;$I411=$C413&amp;$I413), R413&lt;&gt;""), R413, IF(AND(OR($C411&amp;$H411=$C414&amp;$H414, $C411&amp;$I411=$C414&amp;$I414), R414&lt;&gt;""), R414, IF(AND(OR($C411&amp;$H411=$C415&amp;$H415, $C411&amp;$I411=$C415&amp;$I415), R415&lt;&gt;""), R415, "")))))</f>
        <v>BT-195(BT-731)-Tender</v>
      </c>
      <c r="S411" s="90" t="str">
        <f>IF(TMInput!R411&lt;&gt;"", TMInput!R411, IF(AND(OR($C411&amp;$H411=$C412&amp;$H412, $C411&amp;$I411=$C412&amp;$I412), S412&lt;&gt;""), S412, IF(AND(OR($C411&amp;$H411=$C413&amp;$H413, $C411&amp;$I411=$C413&amp;$I413), S413&lt;&gt;""), S413, IF(AND(OR($C411&amp;$H411=$C414&amp;$H414, $C411&amp;$I411=$C414&amp;$I414), S414&lt;&gt;""), S414, IF(AND(OR($C411&amp;$H411=$C415&amp;$H415, $C411&amp;$I411=$C415&amp;$I415), S415&lt;&gt;""), S415, "")))))</f>
        <v>The field BT-195(BT-731)-Tender, Unpublished Identifier, specifies information to generate the URI of the masked property</v>
      </c>
      <c r="T411" s="90" t="str">
        <f>IF(TMInput!S411&lt;&gt;"", TMInput!S411, IF(AND(OR($C411&amp;$H411=$C412&amp;$H412, $C411&amp;$I411=$C412&amp;$I412), T412&lt;&gt;""), T412, IF(AND(OR($C411&amp;$H411=$C413&amp;$H413, $C411&amp;$I411=$C413&amp;$I413), T413&lt;&gt;""), T413, IF(AND(OR($C411&amp;$H411=$C414&amp;$H414, $C411&amp;$I411=$C414&amp;$I414), T414&lt;&gt;""), T414, IF(AND(OR($C411&amp;$H411=$C415&amp;$H415, $C411&amp;$I411=$C415&amp;$I415), T415&lt;&gt;""), T415, "")))))</f>
        <v>efbc:FieldIdentifierCode/text() = 'sub-per-kno'</v>
      </c>
      <c r="U411" s="92" t="str">
        <f>IF(TMInput!T411&lt;&gt;"", TMInput!T411, IF(AND($C411=$C412, U412&lt;&gt;""), U412, IF(AND($C411=$C413, U413&lt;&gt;""), U413, IF(AND($C411=$C414, U414&lt;&gt;""), U414, IF(AND($C411=$C415, U415&lt;&gt;""), U415, "")))))</f>
        <v>http://data.europa.eu/a4g/ontology#isSubcontractingPercentageKnown</v>
      </c>
      <c r="V411" s="90" t="str">
        <f>IF(TMInput!U411&lt;&gt;"", TMInput!U411, IF(AND($C411=$C412, V412&lt;&gt;""), V412, IF(AND($C411=$C413, V413&lt;&gt;""), V413, IF(AND($C411=$C414, V414&lt;&gt;""), V414, IF(AND($C411=$C415, V415&lt;&gt;""), V415, "")))))</f>
        <v>BT-197(BT-731)-Tender</v>
      </c>
      <c r="W411" s="90" t="str">
        <f>IF(TMInput!V411&lt;&gt;"", TMInput!V411, IF(AND($C411=$C412, W412&lt;&gt;""), W412, IF(AND($C411=$C413, W413&lt;&gt;""), W413, IF(AND($C411=$C414, W414&lt;&gt;""), W414, IF(AND($C411=$C415, W415&lt;&gt;""), W415, "")))))</f>
        <v>In BT-197(BT-731)-Tender, Unpublished Justification Code, we link to the at-voc:non-publication-justification controlled list</v>
      </c>
      <c r="X411" s="90" t="str">
        <f>IF(TMInput!W411&lt;&gt;"", TMInput!W411, IF(AND($C411=$C412, X412&lt;&gt;""), X412, IF(AND($C411=$C413, X413&lt;&gt;""), X413, IF(AND($C411=$C414, X414&lt;&gt;""), X414, IF(AND($C411=$C415, X415&lt;&gt;""), X415, "")))))</f>
        <v>BT-198(BT-731)-Tender</v>
      </c>
      <c r="Y411" s="90" t="str">
        <f>IF(TMInput!X411&lt;&gt;"", TMInput!X411, IF(AND($C411=$C412, Y412&lt;&gt;""), Y412, IF(AND($C411=$C413, Y413&lt;&gt;""), Y413, IF(AND($C411=$C414, Y414&lt;&gt;""), Y414, IF(AND($C411=$C415, Y415&lt;&gt;""), Y415, "")))))</f>
        <v>Unpublished Accessibility Date (Unpublished Access Date below SDK 1.6)</v>
      </c>
      <c r="Z411" s="90" t="str">
        <f>IF(TMInput!Y411&lt;&gt;"", TMInput!Y411, IF(AND($C411=$C412, Z412&lt;&gt;""), Z412, IF(AND($C411=$C413, Z413&lt;&gt;""), Z413, IF(AND($C411=$C414, Z414&lt;&gt;""), Z414, IF(AND($C411=$C415, Z415&lt;&gt;""), Z415, "")))))</f>
        <v>tedm:MG-langString-hasConfidentialityJustification--NonPublishedInformation-ND-SubcontractingPercentageKnownUnpublish</v>
      </c>
      <c r="AA411" s="90" t="str">
        <f>IF(TMInput!Z411&lt;&gt;"", TMInput!Z411, IF(AND($C411=$C412, AA412&lt;&gt;""), AA412, IF(AND($C411=$C413, AA413&lt;&gt;""), AA413, IF(AND($C411=$C414, AA414&lt;&gt;""), AA414, IF(AND($C411=$C415, AA415&lt;&gt;""), AA415, "")))))</f>
        <v>/*/ext:UBLExtensions/ext:UBLExtension/ext:ExtensionContent/efext:EformsExtension/efac:NoticeResult/efac:LotTender/efac:SubcontractingTerm[efbc:TermCode/@listName='applicability']/efac:FieldsPrivacy[efbc:FieldIdentifierCode/text()='sub-per-kno']/efbc:ReasonDescription</v>
      </c>
      <c r="AB411" s="90" t="str">
        <f>IF(TMInput!AA411&lt;&gt;"", TMInput!AA411, IF(AND($C411=$C412, AB412&lt;&gt;""), AB412, IF(AND($C411=$C413, AB413&lt;&gt;""), AB413, IF(AND($C411=$C414, AB414&lt;&gt;""), AB414, IF(AND($C411=$C415, AB415&lt;&gt;""), AB415, "")))))</f>
        <v>BT-196(BT-731)-Tender</v>
      </c>
      <c r="AC411" s="90" t="str">
        <f>IF(TMInput!AB411&lt;&gt;"", TMInput!AB411, IF(AND($C411=$C412, AC412&lt;&gt;""), AC412, IF(AND($C411=$C413, AC413&lt;&gt;""), AC413, IF(AND($C411=$C414, AC414&lt;&gt;""), AC414, IF(AND($C411=$C415, AC415&lt;&gt;""), AC415, "")))))</f>
        <v>Unpublished Justification Description of MG-NonPublishedInformation under ND-SubcontractingPercentageKnownUnpublish</v>
      </c>
      <c r="AD411" s="90" t="str">
        <f>IF(TMInput!AC411&lt;&gt;"", TMInput!AC411, IF(AND($C411=$C412, AD412&lt;&gt;""), AD412, IF(AND($C411=$C413, AD413&lt;&gt;""), AD413, IF(AND($C411=$C414, AD414&lt;&gt;""), AD414, IF(AND($C411=$C415, AD415&lt;&gt;""), AD415, "")))))</f>
        <v>BT-196(BT-731)-Tender-Language</v>
      </c>
      <c r="AE411" s="90" t="str">
        <f>IF(TMInput!AD411&lt;&gt;"", TMInput!AD411, IF(AND($C411=$C412, AE412&lt;&gt;""), AE412, IF(AND($C411=$C413, AE413&lt;&gt;""), AE413, IF(AND($C411=$C414, AE414&lt;&gt;""), AE414, IF(AND($C411=$C415, AE415&lt;&gt;""), AE415, "")))))</f>
        <v>Language of Unpublished Justification Description of MG-NonPublishedInformation under ND-SubcontractingPercentageKnownUnpublish</v>
      </c>
    </row>
    <row r="412">
      <c r="A412" s="85" t="b">
        <f t="shared" si="1"/>
        <v>0</v>
      </c>
      <c r="B412" s="90" t="str">
        <f>IF(AND(TMInput!A412="",$C412&lt;&gt;""),B411,TMInput!A412)</f>
        <v>ND-SubcontractingPercentageKnownUnpublish_v1.9+.rml.ttl</v>
      </c>
      <c r="C412" s="90" t="str">
        <f>TMInput!B412</f>
        <v>tedm:MG-NonPublishedInformation-ND-SubcontractingPercentageKnownUnpublish</v>
      </c>
      <c r="D412" s="85" t="str">
        <f>IF(TMInput!C412&lt;&gt;"", TMInput!C412, IF(AND($C412=$C413, D413&lt;&gt;""), D413, IF(AND($C412=$C414, D414&lt;&gt;""), D414, IF(AND($C412=$C415, D415&lt;&gt;""), D415, IF(AND($C412=$C416, D416&lt;&gt;""), D416, "")))))</f>
        <v>MG-NonPublishedInformation</v>
      </c>
      <c r="E412" s="90" t="str">
        <f>IF(TMInput!D412&lt;&gt;"",TMInput!D412,IF(AND($C412=$C413, E413&lt;&gt;""),E413, IF(AND($C412=$C414, E414&lt;&gt;""), E414,"")))</f>
        <v/>
      </c>
      <c r="F412" s="90" t="str">
        <f>IF(TMInput!E412&lt;&gt;"",TMInput!E412,IF(AND($C412=$C413, F413&lt;&gt;""),F413, IF(AND($C412=$C414, F414&lt;&gt;""), F414,"")))</f>
        <v/>
      </c>
      <c r="G412" s="85" t="str">
        <f>IF(TMInput!F412&lt;&gt;"",TMInput!F412,IF(AND($C412=$C413, G413&lt;&gt;""),G413, IF(AND($C412=$C414, G414&lt;&gt;""), G414,"")))</f>
        <v/>
      </c>
      <c r="H412" s="87" t="str">
        <f>TMInput!G412</f>
        <v>1.9</v>
      </c>
      <c r="I412" s="87" t="str">
        <f>TMInput!H412</f>
        <v/>
      </c>
      <c r="J412" s="90" t="b">
        <f>IF(TMInput!$A412="",J411,TMInput!I412)</f>
        <v>1</v>
      </c>
      <c r="K412" s="85" t="str">
        <f>IF(TMInput!J412&lt;&gt;"",TMInput!J412,IF(AND($C412=$C413, K413&lt;&gt;""),K413, IF(AND($C412=$C414, K414&lt;&gt;""), K414,"")))</f>
        <v>MG-SubcontractingEstimate-foreseesSubcontracting-Tender</v>
      </c>
      <c r="L412" s="85" t="str">
        <f>IF(TMInput!K412&lt;&gt;"",TMInput!K412,IF(AND($C412=$C413, L413&lt;&gt;""),L413, IF(AND($C412=$C414, L414&lt;&gt;""), L414,"")))</f>
        <v>ND-SubcontractedContract</v>
      </c>
      <c r="M412" s="90" t="str">
        <f>IF(TMInput!L412&lt;&gt;"",TMInput!L412,IF(AND($C412=$C413, M413&lt;&gt;""),M413, IF(AND($C412=$C414, M414&lt;&gt;""), M414,"")))</f>
        <v>ND-SubcontractingPercentageKnownUnpublish (concernsMaskedObject)</v>
      </c>
      <c r="N412" s="90" t="str">
        <f>IF(TMInput!M412&lt;&gt;"",TMInput!M412,IF(AND($C412=$C413, N413&lt;&gt;""),N413, IF(AND($C412=$C414, N414&lt;&gt;""), N414,"")))</f>
        <v>Connection from NonPublishedInformation to SubcontractingEstimate under MG-SubcontractingEstimate-foreseesSubcontracting-Tender_ND-SubcontractedContract</v>
      </c>
      <c r="O412" s="90" t="str">
        <f>IF(TMInput!N412&lt;&gt;"",TMInput!N412,IF(AND($C412=$C413, O413&lt;&gt;""),O413, IF(AND($C412=$C414, O414&lt;&gt;""), O414,"")))</f>
        <v>tedm:MG-SubcontractingEstimate-foreseesSubcontracting-Tender_ND-SubcontractedContract</v>
      </c>
      <c r="P412" s="85" t="str">
        <f>IF(TMInput!O412&lt;&gt;"",TMInput!O412,IF(AND($C412=$C413, P413&lt;&gt;""),P413, IF(AND($C412=$C414, P414&lt;&gt;""), P414,"")))</f>
        <v>efac:FieldsPrivacy</v>
      </c>
      <c r="Q412" s="90" t="str">
        <f>IF(TMInput!P412&lt;&gt;"",TMInput!P412,IF(AND($C412=$C413, Q413&lt;&gt;""),Q413, IF(AND($C412=$C414, Q414&lt;&gt;""), Q414,"")))</f>
        <v>..</v>
      </c>
      <c r="R412" s="90" t="str">
        <f>IF(TMInput!Q412&lt;&gt;"", TMInput!Q412, IF(AND(OR($C412&amp;$H412=$C413&amp;$H413, $C412&amp;$I412=$C413&amp;$I413), R413&lt;&gt;""), R413, IF(AND(OR($C412&amp;$H412=$C414&amp;$H414, $C412&amp;$I412=$C414&amp;$I414), R414&lt;&gt;""), R414, IF(AND(OR($C412&amp;$H412=$C415&amp;$H415, $C412&amp;$I412=$C415&amp;$I415), R415&lt;&gt;""), R415, IF(AND(OR($C412&amp;$H412=$C416&amp;$H416, $C412&amp;$I412=$C416&amp;$I416), R416&lt;&gt;""), R416, "")))))</f>
        <v>BT-195(BT-731)-Tender</v>
      </c>
      <c r="S412" s="90" t="str">
        <f>IF(TMInput!R412&lt;&gt;"", TMInput!R412, IF(AND(OR($C412&amp;$H412=$C413&amp;$H413, $C412&amp;$I412=$C413&amp;$I413), S413&lt;&gt;""), S413, IF(AND(OR($C412&amp;$H412=$C414&amp;$H414, $C412&amp;$I412=$C414&amp;$I414), S414&lt;&gt;""), S414, IF(AND(OR($C412&amp;$H412=$C415&amp;$H415, $C412&amp;$I412=$C415&amp;$I415), S415&lt;&gt;""), S415, IF(AND(OR($C412&amp;$H412=$C416&amp;$H416, $C412&amp;$I412=$C416&amp;$I416), S416&lt;&gt;""), S416, "")))))</f>
        <v>The field BT-195(BT-731)-Tender, Unpublished Identifier, specifies information to generate the URI of the masked property</v>
      </c>
      <c r="T412" s="90" t="str">
        <f>IF(TMInput!S412&lt;&gt;"", TMInput!S412, IF(AND(OR($C412&amp;$H412=$C413&amp;$H413, $C412&amp;$I412=$C413&amp;$I413), T413&lt;&gt;""), T413, IF(AND(OR($C412&amp;$H412=$C414&amp;$H414, $C412&amp;$I412=$C414&amp;$I414), T414&lt;&gt;""), T414, IF(AND(OR($C412&amp;$H412=$C415&amp;$H415, $C412&amp;$I412=$C415&amp;$I415), T415&lt;&gt;""), T415, IF(AND(OR($C412&amp;$H412=$C416&amp;$H416, $C412&amp;$I412=$C416&amp;$I416), T416&lt;&gt;""), T416, "")))))</f>
        <v>efbc:FieldIdentifierCode/text() = 'sub-per-kno'</v>
      </c>
      <c r="U412" s="92" t="str">
        <f>IF(TMInput!T412&lt;&gt;"", TMInput!T412, IF(AND($C412=$C413, U413&lt;&gt;""), U413, IF(AND($C412=$C414, U414&lt;&gt;""), U414, IF(AND($C412=$C415, U415&lt;&gt;""), U415, IF(AND($C412=$C416, U416&lt;&gt;""), U416, "")))))</f>
        <v>http://data.europa.eu/a4g/ontology#isSubcontractingPercentageKnown</v>
      </c>
      <c r="V412" s="90" t="str">
        <f>IF(TMInput!U412&lt;&gt;"", TMInput!U412, IF(AND($C412=$C413, V413&lt;&gt;""), V413, IF(AND($C412=$C414, V414&lt;&gt;""), V414, IF(AND($C412=$C415, V415&lt;&gt;""), V415, IF(AND($C412=$C416, V416&lt;&gt;""), V416, "")))))</f>
        <v>BT-197(BT-731)-Tender</v>
      </c>
      <c r="W412" s="90" t="str">
        <f>IF(TMInput!V412&lt;&gt;"", TMInput!V412, IF(AND($C412=$C413, W413&lt;&gt;""), W413, IF(AND($C412=$C414, W414&lt;&gt;""), W414, IF(AND($C412=$C415, W415&lt;&gt;""), W415, IF(AND($C412=$C416, W416&lt;&gt;""), W416, "")))))</f>
        <v>In BT-197(BT-731)-Tender, Unpublished Justification Code, we link to the at-voc:non-publication-justification controlled list</v>
      </c>
      <c r="X412" s="90" t="str">
        <f>IF(TMInput!W412&lt;&gt;"", TMInput!W412, IF(AND($C412=$C413, X413&lt;&gt;""), X413, IF(AND($C412=$C414, X414&lt;&gt;""), X414, IF(AND($C412=$C415, X415&lt;&gt;""), X415, IF(AND($C412=$C416, X416&lt;&gt;""), X416, "")))))</f>
        <v>BT-198(BT-731)-Tender</v>
      </c>
      <c r="Y412" s="90" t="str">
        <f>IF(TMInput!X412&lt;&gt;"", TMInput!X412, IF(AND($C412=$C413, Y413&lt;&gt;""), Y413, IF(AND($C412=$C414, Y414&lt;&gt;""), Y414, IF(AND($C412=$C415, Y415&lt;&gt;""), Y415, IF(AND($C412=$C416, Y416&lt;&gt;""), Y416, "")))))</f>
        <v>Unpublished Accessibility Date (Unpublished Access Date below SDK 1.6)</v>
      </c>
      <c r="Z412" s="90" t="str">
        <f>IF(TMInput!Y412&lt;&gt;"", TMInput!Y412, IF(AND($C412=$C413, Z413&lt;&gt;""), Z413, IF(AND($C412=$C414, Z414&lt;&gt;""), Z414, IF(AND($C412=$C415, Z415&lt;&gt;""), Z415, IF(AND($C412=$C416, Z416&lt;&gt;""), Z416, "")))))</f>
        <v>tedm:MG-langString-hasConfidentialityJustification--NonPublishedInformation-ND-SubcontractingPercentageKnownUnpublish</v>
      </c>
      <c r="AA412" s="90" t="str">
        <f>IF(TMInput!Z412&lt;&gt;"", TMInput!Z412, IF(AND($C412=$C413, AA413&lt;&gt;""), AA413, IF(AND($C412=$C414, AA414&lt;&gt;""), AA414, IF(AND($C412=$C415, AA415&lt;&gt;""), AA415, IF(AND($C412=$C416, AA416&lt;&gt;""), AA416, "")))))</f>
        <v/>
      </c>
      <c r="AB412" s="90" t="str">
        <f>IF(TMInput!AA412&lt;&gt;"", TMInput!AA412, IF(AND($C412=$C413, AB413&lt;&gt;""), AB413, IF(AND($C412=$C414, AB414&lt;&gt;""), AB414, IF(AND($C412=$C415, AB415&lt;&gt;""), AB415, IF(AND($C412=$C416, AB416&lt;&gt;""), AB416, "")))))</f>
        <v>BT-196(BT-731)-Tender</v>
      </c>
      <c r="AC412" s="90" t="str">
        <f>IF(TMInput!AB412&lt;&gt;"", TMInput!AB412, IF(AND($C412=$C413, AC413&lt;&gt;""), AC413, IF(AND($C412=$C414, AC414&lt;&gt;""), AC414, IF(AND($C412=$C415, AC415&lt;&gt;""), AC415, IF(AND($C412=$C416, AC416&lt;&gt;""), AC416, "")))))</f>
        <v>Unpublished Justification Description of MG-NonPublishedInformation under ND-SubcontractingPercentageKnownUnpublish</v>
      </c>
      <c r="AD412" s="90" t="str">
        <f>IF(TMInput!AC412&lt;&gt;"", TMInput!AC412, IF(AND($C412=$C413, AD413&lt;&gt;""), AD413, IF(AND($C412=$C414, AD414&lt;&gt;""), AD414, IF(AND($C412=$C415, AD415&lt;&gt;""), AD415, IF(AND($C412=$C416, AD416&lt;&gt;""), AD416, "")))))</f>
        <v>BT-196(BT-731)-Tender-Language</v>
      </c>
      <c r="AE412" s="90" t="str">
        <f>IF(TMInput!AD412&lt;&gt;"", TMInput!AD412, IF(AND($C412=$C413, AE413&lt;&gt;""), AE413, IF(AND($C412=$C414, AE414&lt;&gt;""), AE414, IF(AND($C412=$C415, AE415&lt;&gt;""), AE415, IF(AND($C412=$C416, AE416&lt;&gt;""), AE416, "")))))</f>
        <v>Language of Unpublished Justification Description of MG-NonPublishedInformation under ND-SubcontractingPercentageKnownUnpublish</v>
      </c>
    </row>
    <row r="413">
      <c r="A413" s="85" t="b">
        <f t="shared" si="1"/>
        <v>0</v>
      </c>
      <c r="B413" s="90" t="str">
        <f>IF(AND(TMInput!A413="",$C413&lt;&gt;""),B412,TMInput!A413)</f>
        <v>ND-SubcontractingPercentageKnownUnpublish_v1.9+.rml.ttl</v>
      </c>
      <c r="C413" s="90" t="str">
        <f>TMInput!B413</f>
        <v>tedm:MG-NonPublishedInformation-ND-SubcontractingPercentageKnownUnpublish</v>
      </c>
      <c r="D413" s="85" t="str">
        <f>IF(TMInput!C413&lt;&gt;"", TMInput!C413, IF(AND($C413=$C414, D414&lt;&gt;""), D414, IF(AND($C413=$C415, D415&lt;&gt;""), D415, IF(AND($C413=$C416, D416&lt;&gt;""), D416, IF(AND($C413=$C417, D417&lt;&gt;""), D417, "")))))</f>
        <v>MG-NonPublishedInformation</v>
      </c>
      <c r="E413" s="90" t="str">
        <f>IF(TMInput!D413&lt;&gt;"",TMInput!D413,IF(AND($C413=$C414, E414&lt;&gt;""),E414, IF(AND($C413=$C415, E415&lt;&gt;""), E415,"")))</f>
        <v/>
      </c>
      <c r="F413" s="90" t="str">
        <f>IF(TMInput!E413&lt;&gt;"",TMInput!E413,IF(AND($C413=$C414, F414&lt;&gt;""),F414, IF(AND($C413=$C415, F415&lt;&gt;""), F415,"")))</f>
        <v/>
      </c>
      <c r="G413" s="85" t="str">
        <f>IF(TMInput!F413&lt;&gt;"",TMInput!F413,IF(AND($C413=$C414, G414&lt;&gt;""),G414, IF(AND($C413=$C415, G415&lt;&gt;""), G415,"")))</f>
        <v/>
      </c>
      <c r="H413" s="87" t="str">
        <f>TMInput!G413</f>
        <v>1.9</v>
      </c>
      <c r="I413" s="87" t="str">
        <f>TMInput!H413</f>
        <v/>
      </c>
      <c r="J413" s="90" t="b">
        <f>IF(TMInput!$A413="",J412,TMInput!I413)</f>
        <v>1</v>
      </c>
      <c r="K413" s="85" t="str">
        <f>IF(TMInput!J413&lt;&gt;"",TMInput!J413,IF(AND($C413=$C414, K414&lt;&gt;""),K414, IF(AND($C413=$C415, K415&lt;&gt;""), K415,"")))</f>
        <v>MG-SubcontractingEstimate-foreseesSubcontracting-Tender</v>
      </c>
      <c r="L413" s="85" t="str">
        <f>IF(TMInput!K413&lt;&gt;"",TMInput!K413,IF(AND($C413=$C414, L414&lt;&gt;""),L414, IF(AND($C413=$C415, L415&lt;&gt;""), L415,"")))</f>
        <v>ND-SubcontractedContract</v>
      </c>
      <c r="M413" s="90" t="str">
        <f>IF(TMInput!L413&lt;&gt;"",TMInput!L413,IF(AND($C413=$C414, M414&lt;&gt;""),M414, IF(AND($C413=$C415, M415&lt;&gt;""), M415,"")))</f>
        <v>ND-SubcontractingPercentageKnownUnpublish (concernsMaskedObject)</v>
      </c>
      <c r="N413" s="90" t="str">
        <f>IF(TMInput!M413&lt;&gt;"",TMInput!M413,IF(AND($C413=$C414, N414&lt;&gt;""),N414, IF(AND($C413=$C415, N415&lt;&gt;""), N415,"")))</f>
        <v>Connection from NonPublishedInformation to SubcontractingEstimate under MG-SubcontractingEstimate-foreseesSubcontracting-Tender_ND-SubcontractedContract</v>
      </c>
      <c r="O413" s="90" t="str">
        <f>IF(TMInput!N413&lt;&gt;"",TMInput!N413,IF(AND($C413=$C414, O414&lt;&gt;""),O414, IF(AND($C413=$C415, O415&lt;&gt;""), O415,"")))</f>
        <v>tedm:MG-SubcontractingEstimate-foreseesSubcontracting-Tender_ND-SubcontractedContract</v>
      </c>
      <c r="P413" s="85" t="str">
        <f>IF(TMInput!O413&lt;&gt;"",TMInput!O413,IF(AND($C413=$C414, P414&lt;&gt;""),P414, IF(AND($C413=$C415, P415&lt;&gt;""), P415,"")))</f>
        <v>efac:FieldsPrivacy</v>
      </c>
      <c r="Q413" s="90" t="str">
        <f>IF(TMInput!P413&lt;&gt;"",TMInput!P413,IF(AND($C413=$C414, Q414&lt;&gt;""),Q414, IF(AND($C413=$C415, Q415&lt;&gt;""), Q415,"")))</f>
        <v>..</v>
      </c>
      <c r="R413" s="90" t="str">
        <f>IF(TMInput!Q413&lt;&gt;"", TMInput!Q413, IF(AND(OR($C413&amp;$H413=$C414&amp;$H414, $C413&amp;$I413=$C414&amp;$I414), R414&lt;&gt;""), R414, IF(AND(OR($C413&amp;$H413=$C415&amp;$H415, $C413&amp;$I413=$C415&amp;$I415), R415&lt;&gt;""), R415, IF(AND(OR($C413&amp;$H413=$C416&amp;$H416, $C413&amp;$I413=$C416&amp;$I416), R416&lt;&gt;""), R416, IF(AND(OR($C413&amp;$H413=$C417&amp;$H417, $C413&amp;$I413=$C417&amp;$I417), R417&lt;&gt;""), R417, "")))))</f>
        <v>BT-195(BT-731)-Tender</v>
      </c>
      <c r="S413" s="90" t="str">
        <f>IF(TMInput!R413&lt;&gt;"", TMInput!R413, IF(AND(OR($C413&amp;$H413=$C414&amp;$H414, $C413&amp;$I413=$C414&amp;$I414), S414&lt;&gt;""), S414, IF(AND(OR($C413&amp;$H413=$C415&amp;$H415, $C413&amp;$I413=$C415&amp;$I415), S415&lt;&gt;""), S415, IF(AND(OR($C413&amp;$H413=$C416&amp;$H416, $C413&amp;$I413=$C416&amp;$I416), S416&lt;&gt;""), S416, IF(AND(OR($C413&amp;$H413=$C417&amp;$H417, $C413&amp;$I413=$C417&amp;$I417), S417&lt;&gt;""), S417, "")))))</f>
        <v>The field BT-195(BT-731)-Tender, Unpublished Identifier, specifies information to generate the URI of the masked property</v>
      </c>
      <c r="T413" s="90" t="str">
        <f>IF(TMInput!S413&lt;&gt;"", TMInput!S413, IF(AND(OR($C413&amp;$H413=$C414&amp;$H414, $C413&amp;$I413=$C414&amp;$I414), T414&lt;&gt;""), T414, IF(AND(OR($C413&amp;$H413=$C415&amp;$H415, $C413&amp;$I413=$C415&amp;$I415), T415&lt;&gt;""), T415, IF(AND(OR($C413&amp;$H413=$C416&amp;$H416, $C413&amp;$I413=$C416&amp;$I416), T416&lt;&gt;""), T416, IF(AND(OR($C413&amp;$H413=$C417&amp;$H417, $C413&amp;$I413=$C417&amp;$I417), T417&lt;&gt;""), T417, "")))))</f>
        <v>efbc:FieldIdentifierCode/text() = 'sub-per-kno'</v>
      </c>
      <c r="U413" s="92" t="str">
        <f>IF(TMInput!T413&lt;&gt;"", TMInput!T413, IF(AND($C413=$C414, U414&lt;&gt;""), U414, IF(AND($C413=$C415, U415&lt;&gt;""), U415, IF(AND($C413=$C416, U416&lt;&gt;""), U416, IF(AND($C413=$C417, U417&lt;&gt;""), U417, "")))))</f>
        <v>http://data.europa.eu/a4g/ontology#isSubcontractingPercentageKnown</v>
      </c>
      <c r="V413" s="90" t="str">
        <f>IF(TMInput!U413&lt;&gt;"", TMInput!U413, IF(AND($C413=$C414, V414&lt;&gt;""), V414, IF(AND($C413=$C415, V415&lt;&gt;""), V415, IF(AND($C413=$C416, V416&lt;&gt;""), V416, IF(AND($C413=$C417, V417&lt;&gt;""), V417, "")))))</f>
        <v>BT-197(BT-731)-Tender</v>
      </c>
      <c r="W413" s="90" t="str">
        <f>IF(TMInput!V413&lt;&gt;"", TMInput!V413, IF(AND($C413=$C414, W414&lt;&gt;""), W414, IF(AND($C413=$C415, W415&lt;&gt;""), W415, IF(AND($C413=$C416, W416&lt;&gt;""), W416, IF(AND($C413=$C417, W417&lt;&gt;""), W417, "")))))</f>
        <v>In BT-197(BT-731)-Tender, Unpublished Justification Code, we link to the at-voc:non-publication-justification controlled list</v>
      </c>
      <c r="X413" s="90" t="str">
        <f>IF(TMInput!W413&lt;&gt;"", TMInput!W413, IF(AND($C413=$C414, X414&lt;&gt;""), X414, IF(AND($C413=$C415, X415&lt;&gt;""), X415, IF(AND($C413=$C416, X416&lt;&gt;""), X416, IF(AND($C413=$C417, X417&lt;&gt;""), X417, "")))))</f>
        <v>BT-198(BT-731)-Tender</v>
      </c>
      <c r="Y413" s="90" t="str">
        <f>IF(TMInput!X413&lt;&gt;"", TMInput!X413, IF(AND($C413=$C414, Y414&lt;&gt;""), Y414, IF(AND($C413=$C415, Y415&lt;&gt;""), Y415, IF(AND($C413=$C416, Y416&lt;&gt;""), Y416, IF(AND($C413=$C417, Y417&lt;&gt;""), Y417, "")))))</f>
        <v>Unpublished Accessibility Date (Unpublished Access Date below SDK 1.6)</v>
      </c>
      <c r="Z413" s="90" t="str">
        <f>IF(TMInput!Y413&lt;&gt;"", TMInput!Y413, IF(AND($C413=$C414, Z414&lt;&gt;""), Z414, IF(AND($C413=$C415, Z415&lt;&gt;""), Z415, IF(AND($C413=$C416, Z416&lt;&gt;""), Z416, IF(AND($C413=$C417, Z417&lt;&gt;""), Z417, "")))))</f>
        <v>tedm:MG-langString-hasConfidentialityJustification--NonPublishedInformation-ND-SubcontractingPercentageKnownUnpublish</v>
      </c>
      <c r="AA413" s="90" t="str">
        <f>IF(TMInput!Z413&lt;&gt;"", TMInput!Z413, IF(AND($C413=$C414, AA414&lt;&gt;""), AA414, IF(AND($C413=$C415, AA415&lt;&gt;""), AA415, IF(AND($C413=$C416, AA416&lt;&gt;""), AA416, IF(AND($C413=$C417, AA417&lt;&gt;""), AA417, "")))))</f>
        <v/>
      </c>
      <c r="AB413" s="90" t="str">
        <f>IF(TMInput!AA413&lt;&gt;"", TMInput!AA413, IF(AND($C413=$C414, AB414&lt;&gt;""), AB414, IF(AND($C413=$C415, AB415&lt;&gt;""), AB415, IF(AND($C413=$C416, AB416&lt;&gt;""), AB416, IF(AND($C413=$C417, AB417&lt;&gt;""), AB417, "")))))</f>
        <v>BT-196(BT-731)-Tender</v>
      </c>
      <c r="AC413" s="90" t="str">
        <f>IF(TMInput!AB413&lt;&gt;"", TMInput!AB413, IF(AND($C413=$C414, AC414&lt;&gt;""), AC414, IF(AND($C413=$C415, AC415&lt;&gt;""), AC415, IF(AND($C413=$C416, AC416&lt;&gt;""), AC416, IF(AND($C413=$C417, AC417&lt;&gt;""), AC417, "")))))</f>
        <v>Unpublished Justification Description of MG-NonPublishedInformation under ND-SubcontractingPercentageKnownUnpublish</v>
      </c>
      <c r="AD413" s="90" t="str">
        <f>IF(TMInput!AC413&lt;&gt;"", TMInput!AC413, IF(AND($C413=$C414, AD414&lt;&gt;""), AD414, IF(AND($C413=$C415, AD415&lt;&gt;""), AD415, IF(AND($C413=$C416, AD416&lt;&gt;""), AD416, IF(AND($C413=$C417, AD417&lt;&gt;""), AD417, "")))))</f>
        <v>BT-196(BT-731)-Tender-Language</v>
      </c>
      <c r="AE413" s="90" t="str">
        <f>IF(TMInput!AD413&lt;&gt;"", TMInput!AD413, IF(AND($C413=$C414, AE414&lt;&gt;""), AE414, IF(AND($C413=$C415, AE415&lt;&gt;""), AE415, IF(AND($C413=$C416, AE416&lt;&gt;""), AE416, IF(AND($C413=$C417, AE417&lt;&gt;""), AE417, "")))))</f>
        <v>Language of Unpublished Justification Description of MG-NonPublishedInformation under ND-SubcontractingPercentageKnownUnpublish</v>
      </c>
    </row>
    <row r="414">
      <c r="A414" s="85" t="b">
        <f t="shared" si="1"/>
        <v>0</v>
      </c>
      <c r="B414" s="90" t="str">
        <f>IF(AND(TMInput!A414="",$C414&lt;&gt;""),B413,TMInput!A414)</f>
        <v>ND-SubcontractingPercentageKnownUnpublish_v1.9+.rml.ttl</v>
      </c>
      <c r="C414" s="90" t="str">
        <f>TMInput!B414</f>
        <v>tedm:MG-NonPublishedInformation-ND-SubcontractingPercentageKnownUnpublish</v>
      </c>
      <c r="D414" s="85" t="str">
        <f>IF(TMInput!C414&lt;&gt;"", TMInput!C414, IF(AND($C414=$C415, D415&lt;&gt;""), D415, IF(AND($C414=$C416, D416&lt;&gt;""), D416, IF(AND($C414=$C417, D417&lt;&gt;""), D417, IF(AND($C414=$C418, D418&lt;&gt;""), D418, "")))))</f>
        <v>MG-NonPublishedInformation</v>
      </c>
      <c r="E414" s="90" t="str">
        <f>IF(TMInput!D414&lt;&gt;"",TMInput!D414,IF(AND($C414=$C415, E415&lt;&gt;""),E415, IF(AND($C414=$C416, E416&lt;&gt;""), E416,"")))</f>
        <v/>
      </c>
      <c r="F414" s="90" t="str">
        <f>IF(TMInput!E414&lt;&gt;"",TMInput!E414,IF(AND($C414=$C415, F415&lt;&gt;""),F415, IF(AND($C414=$C416, F416&lt;&gt;""), F416,"")))</f>
        <v/>
      </c>
      <c r="G414" s="85" t="str">
        <f>IF(TMInput!F414&lt;&gt;"",TMInput!F414,IF(AND($C414=$C415, G415&lt;&gt;""),G415, IF(AND($C414=$C416, G416&lt;&gt;""), G416,"")))</f>
        <v/>
      </c>
      <c r="H414" s="87" t="str">
        <f>TMInput!G414</f>
        <v/>
      </c>
      <c r="I414" s="87" t="str">
        <f>TMInput!H414</f>
        <v>1.8</v>
      </c>
      <c r="J414" s="90" t="b">
        <f>IF(TMInput!$A414="",J413,TMInput!I414)</f>
        <v>1</v>
      </c>
      <c r="K414" s="85" t="str">
        <f>IF(TMInput!J414&lt;&gt;"",TMInput!J414,IF(AND($C414=$C415, K415&lt;&gt;""),K415, IF(AND($C414=$C416, K416&lt;&gt;""), K416,"")))</f>
        <v/>
      </c>
      <c r="L414" s="85" t="str">
        <f>IF(TMInput!K414&lt;&gt;"",TMInput!K414,IF(AND($C414=$C415, L415&lt;&gt;""),L415, IF(AND($C414=$C416, L416&lt;&gt;""), L416,"")))</f>
        <v/>
      </c>
      <c r="M414" s="90" t="str">
        <f>IF(TMInput!L414&lt;&gt;"",TMInput!L414,IF(AND($C414=$C415, M415&lt;&gt;""),M415, IF(AND($C414=$C416, M416&lt;&gt;""), M416,"")))</f>
        <v/>
      </c>
      <c r="N414" s="90" t="str">
        <f>IF(TMInput!M414&lt;&gt;"",TMInput!M414,IF(AND($C414=$C415, N415&lt;&gt;""),N415, IF(AND($C414=$C416, N416&lt;&gt;""), N416,"")))</f>
        <v/>
      </c>
      <c r="O414" s="90" t="str">
        <f>IF(TMInput!N414&lt;&gt;"",TMInput!N414,IF(AND($C414=$C415, O415&lt;&gt;""),O415, IF(AND($C414=$C416, O416&lt;&gt;""), O416,"")))</f>
        <v/>
      </c>
      <c r="P414" s="85" t="str">
        <f>IF(TMInput!O414&lt;&gt;"",TMInput!O414,IF(AND($C414=$C415, P415&lt;&gt;""),P415, IF(AND($C414=$C416, P416&lt;&gt;""), P416,"")))</f>
        <v/>
      </c>
      <c r="Q414" s="90" t="str">
        <f>IF(TMInput!P414&lt;&gt;"",TMInput!P414,IF(AND($C414=$C415, Q415&lt;&gt;""),Q415, IF(AND($C414=$C416, Q416&lt;&gt;""), Q416,"")))</f>
        <v/>
      </c>
      <c r="R414" s="90" t="str">
        <f>IF(TMInput!Q414&lt;&gt;"", TMInput!Q414, IF(AND(OR($C414&amp;$H414=$C415&amp;$H415, $C414&amp;$I414=$C415&amp;$I415), R415&lt;&gt;""), R415, IF(AND(OR($C414&amp;$H414=$C416&amp;$H416, $C414&amp;$I414=$C416&amp;$I416), R416&lt;&gt;""), R416, IF(AND(OR($C414&amp;$H414=$C417&amp;$H417, $C414&amp;$I414=$C417&amp;$I417), R417&lt;&gt;""), R417, IF(AND(OR($C414&amp;$H414=$C418&amp;$H418, $C414&amp;$I414=$C418&amp;$I418), R418&lt;&gt;""), R418, "")))))</f>
        <v>BT-195(BT-731)-Tender</v>
      </c>
      <c r="S414" s="90" t="str">
        <f>IF(TMInput!R414&lt;&gt;"", TMInput!R414, IF(AND(OR($C414&amp;$H414=$C415&amp;$H415, $C414&amp;$I414=$C415&amp;$I415), S415&lt;&gt;""), S415, IF(AND(OR($C414&amp;$H414=$C416&amp;$H416, $C414&amp;$I414=$C416&amp;$I416), S416&lt;&gt;""), S416, IF(AND(OR($C414&amp;$H414=$C417&amp;$H417, $C414&amp;$I414=$C417&amp;$I417), S417&lt;&gt;""), S417, IF(AND(OR($C414&amp;$H414=$C418&amp;$H418, $C414&amp;$I414=$C418&amp;$I418), S418&lt;&gt;""), S418, "")))))</f>
        <v>The field BT-195(BT-731)-Tender, Unpublished Identifier, specifies information to generate the URI of the masked property</v>
      </c>
      <c r="T414" s="90" t="str">
        <f>IF(TMInput!S414&lt;&gt;"", TMInput!S414, IF(AND(OR($C414&amp;$H414=$C415&amp;$H415, $C414&amp;$I414=$C415&amp;$I415), T415&lt;&gt;""), T415, IF(AND(OR($C414&amp;$H414=$C416&amp;$H416, $C414&amp;$I414=$C416&amp;$I416), T416&lt;&gt;""), T416, IF(AND(OR($C414&amp;$H414=$C417&amp;$H417, $C414&amp;$I414=$C417&amp;$I417), T417&lt;&gt;""), T417, IF(AND(OR($C414&amp;$H414=$C418&amp;$H418, $C414&amp;$I414=$C418&amp;$I418), T418&lt;&gt;""), T418, "")))))</f>
        <v>efbc:FieldIdentifierCode/text() = 'sub-per-kno'</v>
      </c>
      <c r="U414" s="92" t="str">
        <f>IF(TMInput!T414&lt;&gt;"", TMInput!T414, IF(AND($C414=$C415, U415&lt;&gt;""), U415, IF(AND($C414=$C416, U416&lt;&gt;""), U416, IF(AND($C414=$C417, U417&lt;&gt;""), U417, IF(AND($C414=$C418, U418&lt;&gt;""), U418, "")))))</f>
        <v>http://data.europa.eu/a4g/ontology#isSubcontractingPercentageKnown</v>
      </c>
      <c r="V414" s="90" t="str">
        <f>IF(TMInput!U414&lt;&gt;"", TMInput!U414, IF(AND($C414=$C415, V415&lt;&gt;""), V415, IF(AND($C414=$C416, V416&lt;&gt;""), V416, IF(AND($C414=$C417, V417&lt;&gt;""), V417, IF(AND($C414=$C418, V418&lt;&gt;""), V418, "")))))</f>
        <v>BT-197(BT-731)-Tender</v>
      </c>
      <c r="W414" s="90" t="str">
        <f>IF(TMInput!V414&lt;&gt;"", TMInput!V414, IF(AND($C414=$C415, W415&lt;&gt;""), W415, IF(AND($C414=$C416, W416&lt;&gt;""), W416, IF(AND($C414=$C417, W417&lt;&gt;""), W417, IF(AND($C414=$C418, W418&lt;&gt;""), W418, "")))))</f>
        <v>In BT-197(BT-731)-Tender, Unpublished Justification Code, we link to the at-voc:non-publication-justification controlled list</v>
      </c>
      <c r="X414" s="90" t="str">
        <f>IF(TMInput!W414&lt;&gt;"", TMInput!W414, IF(AND($C414=$C415, X415&lt;&gt;""), X415, IF(AND($C414=$C416, X416&lt;&gt;""), X416, IF(AND($C414=$C417, X417&lt;&gt;""), X417, IF(AND($C414=$C418, X418&lt;&gt;""), X418, "")))))</f>
        <v>BT-198(BT-731)-Tender</v>
      </c>
      <c r="Y414" s="90" t="str">
        <f>IF(TMInput!X414&lt;&gt;"", TMInput!X414, IF(AND($C414=$C415, Y415&lt;&gt;""), Y415, IF(AND($C414=$C416, Y416&lt;&gt;""), Y416, IF(AND($C414=$C417, Y417&lt;&gt;""), Y417, IF(AND($C414=$C418, Y418&lt;&gt;""), Y418, "")))))</f>
        <v>Unpublished Accessibility Date (Unpublished Access Date below SDK 1.6)</v>
      </c>
      <c r="Z414" s="90" t="str">
        <f>IF(TMInput!Y414&lt;&gt;"", TMInput!Y414, IF(AND($C414=$C415, Z415&lt;&gt;""), Z415, IF(AND($C414=$C416, Z416&lt;&gt;""), Z416, IF(AND($C414=$C417, Z417&lt;&gt;""), Z417, IF(AND($C414=$C418, Z418&lt;&gt;""), Z418, "")))))</f>
        <v>tedm:MG-langString-hasConfidentialityJustification--NonPublishedInformation-ND-SubcontractingPercentageKnownUnpublish</v>
      </c>
      <c r="AA414" s="90" t="str">
        <f>IF(TMInput!Z414&lt;&gt;"", TMInput!Z414, IF(AND($C414=$C415, AA415&lt;&gt;""), AA415, IF(AND($C414=$C416, AA416&lt;&gt;""), AA416, IF(AND($C414=$C417, AA417&lt;&gt;""), AA417, IF(AND($C414=$C418, AA418&lt;&gt;""), AA418, "")))))</f>
        <v/>
      </c>
      <c r="AB414" s="90" t="str">
        <f>IF(TMInput!AA414&lt;&gt;"", TMInput!AA414, IF(AND($C414=$C415, AB415&lt;&gt;""), AB415, IF(AND($C414=$C416, AB416&lt;&gt;""), AB416, IF(AND($C414=$C417, AB417&lt;&gt;""), AB417, IF(AND($C414=$C418, AB418&lt;&gt;""), AB418, "")))))</f>
        <v>BT-196(BT-731)-Tender</v>
      </c>
      <c r="AC414" s="90" t="str">
        <f>IF(TMInput!AB414&lt;&gt;"", TMInput!AB414, IF(AND($C414=$C415, AC415&lt;&gt;""), AC415, IF(AND($C414=$C416, AC416&lt;&gt;""), AC416, IF(AND($C414=$C417, AC417&lt;&gt;""), AC417, IF(AND($C414=$C418, AC418&lt;&gt;""), AC418, "")))))</f>
        <v>Unpublished Justification Description of MG-NonPublishedInformation under ND-SubcontractingPercentageKnownUnpublish</v>
      </c>
      <c r="AD414" s="90" t="str">
        <f>IF(TMInput!AC414&lt;&gt;"", TMInput!AC414, IF(AND($C414=$C415, AD415&lt;&gt;""), AD415, IF(AND($C414=$C416, AD416&lt;&gt;""), AD416, IF(AND($C414=$C417, AD417&lt;&gt;""), AD417, IF(AND($C414=$C418, AD418&lt;&gt;""), AD418, "")))))</f>
        <v>BT-196(BT-731)-Tender-Language</v>
      </c>
      <c r="AE414" s="90" t="str">
        <f>IF(TMInput!AD414&lt;&gt;"", TMInput!AD414, IF(AND($C414=$C415, AE415&lt;&gt;""), AE415, IF(AND($C414=$C416, AE416&lt;&gt;""), AE416, IF(AND($C414=$C417, AE417&lt;&gt;""), AE417, IF(AND($C414=$C418, AE418&lt;&gt;""), AE418, "")))))</f>
        <v>Language of Unpublished Justification Description of MG-NonPublishedInformation under ND-SubcontractingPercentageKnownUnpublish</v>
      </c>
    </row>
    <row r="415">
      <c r="A415" s="85" t="b">
        <f t="shared" si="1"/>
        <v>0</v>
      </c>
      <c r="B415" s="90" t="str">
        <f>IF(AND(TMInput!A415="",$C415&lt;&gt;""),B414,TMInput!A415)</f>
        <v>ND-SubcontractingPercentageKnownUnpublish_v1.9+.rml.ttl</v>
      </c>
      <c r="C415" s="90" t="str">
        <f>TMInput!B415</f>
        <v>tedm:MG-NonPublishedInformation-ND-SubcontractingPercentageKnownUnpublish</v>
      </c>
      <c r="D415" s="85" t="str">
        <f>IF(TMInput!C415&lt;&gt;"", TMInput!C415, IF(AND($C415=$C416, D416&lt;&gt;""), D416, IF(AND($C415=$C417, D417&lt;&gt;""), D417, IF(AND($C415=$C418, D418&lt;&gt;""), D418, IF(AND($C415=$C419, D419&lt;&gt;""), D419, "")))))</f>
        <v/>
      </c>
      <c r="E415" s="90" t="str">
        <f>IF(TMInput!D415&lt;&gt;"",TMInput!D415,IF(AND($C415=$C416, E416&lt;&gt;""),E416, IF(AND($C415=$C417, E417&lt;&gt;""), E417,"")))</f>
        <v/>
      </c>
      <c r="F415" s="90" t="str">
        <f>IF(TMInput!E415&lt;&gt;"",TMInput!E415,IF(AND($C415=$C416, F416&lt;&gt;""),F416, IF(AND($C415=$C417, F417&lt;&gt;""), F417,"")))</f>
        <v/>
      </c>
      <c r="G415" s="85" t="str">
        <f>IF(TMInput!F415&lt;&gt;"",TMInput!F415,IF(AND($C415=$C416, G416&lt;&gt;""),G416, IF(AND($C415=$C417, G417&lt;&gt;""), G417,"")))</f>
        <v/>
      </c>
      <c r="H415" s="87" t="str">
        <f>TMInput!G415</f>
        <v>1.9</v>
      </c>
      <c r="I415" s="87" t="str">
        <f>TMInput!H415</f>
        <v/>
      </c>
      <c r="J415" s="90" t="b">
        <f>IF(TMInput!$A415="",J414,TMInput!I415)</f>
        <v>1</v>
      </c>
      <c r="K415" s="85" t="str">
        <f>IF(TMInput!J415&lt;&gt;"",TMInput!J415,IF(AND($C415=$C416, K416&lt;&gt;""),K416, IF(AND($C415=$C417, K417&lt;&gt;""), K417,"")))</f>
        <v/>
      </c>
      <c r="L415" s="85" t="str">
        <f>IF(TMInput!K415&lt;&gt;"",TMInput!K415,IF(AND($C415=$C416, L416&lt;&gt;""),L416, IF(AND($C415=$C417, L417&lt;&gt;""), L417,"")))</f>
        <v/>
      </c>
      <c r="M415" s="90" t="str">
        <f>IF(TMInput!L415&lt;&gt;"",TMInput!L415,IF(AND($C415=$C416, M416&lt;&gt;""),M416, IF(AND($C415=$C417, M417&lt;&gt;""), M417,"")))</f>
        <v/>
      </c>
      <c r="N415" s="90" t="str">
        <f>IF(TMInput!M415&lt;&gt;"",TMInput!M415,IF(AND($C415=$C416, N416&lt;&gt;""),N416, IF(AND($C415=$C417, N417&lt;&gt;""), N417,"")))</f>
        <v/>
      </c>
      <c r="O415" s="90" t="str">
        <f>IF(TMInput!N415&lt;&gt;"",TMInput!N415,IF(AND($C415=$C416, O416&lt;&gt;""),O416, IF(AND($C415=$C417, O417&lt;&gt;""), O417,"")))</f>
        <v/>
      </c>
      <c r="P415" s="85" t="str">
        <f>IF(TMInput!O415&lt;&gt;"",TMInput!O415,IF(AND($C415=$C416, P416&lt;&gt;""),P416, IF(AND($C415=$C417, P417&lt;&gt;""), P417,"")))</f>
        <v/>
      </c>
      <c r="Q415" s="90" t="str">
        <f>IF(TMInput!P415&lt;&gt;"",TMInput!P415,IF(AND($C415=$C416, Q416&lt;&gt;""),Q416, IF(AND($C415=$C417, Q417&lt;&gt;""), Q417,"")))</f>
        <v/>
      </c>
      <c r="R415" s="90" t="str">
        <f>IF(TMInput!Q415&lt;&gt;"", TMInput!Q415, IF(AND(OR($C415&amp;$H415=$C416&amp;$H416, $C415&amp;$I415=$C416&amp;$I416), R416&lt;&gt;""), R416, IF(AND(OR($C415&amp;$H415=$C417&amp;$H417, $C415&amp;$I415=$C417&amp;$I417), R417&lt;&gt;""), R417, IF(AND(OR($C415&amp;$H415=$C418&amp;$H418, $C415&amp;$I415=$C418&amp;$I418), R418&lt;&gt;""), R418, IF(AND(OR($C415&amp;$H415=$C419&amp;$H419, $C415&amp;$I415=$C419&amp;$I419), R419&lt;&gt;""), R419, "")))))</f>
        <v>BT-195(BT-731)-Tender</v>
      </c>
      <c r="S415" s="90" t="str">
        <f>IF(TMInput!R415&lt;&gt;"", TMInput!R415, IF(AND(OR($C415&amp;$H415=$C416&amp;$H416, $C415&amp;$I415=$C416&amp;$I416), S416&lt;&gt;""), S416, IF(AND(OR($C415&amp;$H415=$C417&amp;$H417, $C415&amp;$I415=$C417&amp;$I417), S417&lt;&gt;""), S417, IF(AND(OR($C415&amp;$H415=$C418&amp;$H418, $C415&amp;$I415=$C418&amp;$I418), S418&lt;&gt;""), S418, IF(AND(OR($C415&amp;$H415=$C419&amp;$H419, $C415&amp;$I415=$C419&amp;$I419), S419&lt;&gt;""), S419, "")))))</f>
        <v>The field BT-195(BT-731)-Tender, Unpublished Identifier, specifies information to generate the URI of the masked property</v>
      </c>
      <c r="T415" s="90" t="str">
        <f>IF(TMInput!S415&lt;&gt;"", TMInput!S415, IF(AND(OR($C415&amp;$H415=$C416&amp;$H416, $C415&amp;$I415=$C416&amp;$I416), T416&lt;&gt;""), T416, IF(AND(OR($C415&amp;$H415=$C417&amp;$H417, $C415&amp;$I415=$C417&amp;$I417), T417&lt;&gt;""), T417, IF(AND(OR($C415&amp;$H415=$C418&amp;$H418, $C415&amp;$I415=$C418&amp;$I418), T418&lt;&gt;""), T418, IF(AND(OR($C415&amp;$H415=$C419&amp;$H419, $C415&amp;$I415=$C419&amp;$I419), T419&lt;&gt;""), T419, "")))))</f>
        <v>efbc:FieldIdentifierCode/text() = 'sub-per-kno'</v>
      </c>
      <c r="U415" s="90" t="str">
        <f>IF(TMInput!T415&lt;&gt;"", TMInput!T415, IF(AND($C415=$C416, U416&lt;&gt;""), U416, IF(AND($C415=$C417, U417&lt;&gt;""), U417, IF(AND($C415=$C418, U418&lt;&gt;""), U418, IF(AND($C415=$C419, U419&lt;&gt;""), U419, "")))))</f>
        <v/>
      </c>
      <c r="V415" s="90" t="str">
        <f>IF(TMInput!U415&lt;&gt;"", TMInput!U415, IF(AND($C415=$C416, V416&lt;&gt;""), V416, IF(AND($C415=$C417, V417&lt;&gt;""), V417, IF(AND($C415=$C418, V418&lt;&gt;""), V418, IF(AND($C415=$C419, V419&lt;&gt;""), V419, "")))))</f>
        <v>BT-197(BT-731)-Tender</v>
      </c>
      <c r="W415" s="90" t="str">
        <f>IF(TMInput!V415&lt;&gt;"", TMInput!V415, IF(AND($C415=$C416, W416&lt;&gt;""), W416, IF(AND($C415=$C417, W417&lt;&gt;""), W417, IF(AND($C415=$C418, W418&lt;&gt;""), W418, IF(AND($C415=$C419, W419&lt;&gt;""), W419, "")))))</f>
        <v>In BT-197(BT-731)-Tender, Unpublished Justification Code, we link to the at-voc:non-publication-justification controlled list</v>
      </c>
      <c r="X415" s="90" t="str">
        <f>IF(TMInput!W415&lt;&gt;"", TMInput!W415, IF(AND($C415=$C416, X416&lt;&gt;""), X416, IF(AND($C415=$C417, X417&lt;&gt;""), X417, IF(AND($C415=$C418, X418&lt;&gt;""), X418, IF(AND($C415=$C419, X419&lt;&gt;""), X419, "")))))</f>
        <v>BT-198(BT-731)-Tender</v>
      </c>
      <c r="Y415" s="90" t="str">
        <f>IF(TMInput!X415&lt;&gt;"", TMInput!X415, IF(AND($C415=$C416, Y416&lt;&gt;""), Y416, IF(AND($C415=$C417, Y417&lt;&gt;""), Y417, IF(AND($C415=$C418, Y418&lt;&gt;""), Y418, IF(AND($C415=$C419, Y419&lt;&gt;""), Y419, "")))))</f>
        <v>Unpublished Accessibility Date (Unpublished Access Date below SDK 1.6)</v>
      </c>
      <c r="Z415" s="90" t="str">
        <f>IF(TMInput!Y415&lt;&gt;"", TMInput!Y415, IF(AND($C415=$C416, Z416&lt;&gt;""), Z416, IF(AND($C415=$C417, Z417&lt;&gt;""), Z417, IF(AND($C415=$C418, Z418&lt;&gt;""), Z418, IF(AND($C415=$C419, Z419&lt;&gt;""), Z419, "")))))</f>
        <v>tedm:MG-langString-hasConfidentialityJustification--NonPublishedInformation-ND-SubcontractingPercentageKnownUnpublish</v>
      </c>
      <c r="AA415" s="90" t="str">
        <f>IF(TMInput!Z415&lt;&gt;"", TMInput!Z415, IF(AND($C415=$C416, AA416&lt;&gt;""), AA416, IF(AND($C415=$C417, AA417&lt;&gt;""), AA417, IF(AND($C415=$C418, AA418&lt;&gt;""), AA418, IF(AND($C415=$C419, AA419&lt;&gt;""), AA419, "")))))</f>
        <v/>
      </c>
      <c r="AB415" s="90" t="str">
        <f>IF(TMInput!AA415&lt;&gt;"", TMInput!AA415, IF(AND($C415=$C416, AB416&lt;&gt;""), AB416, IF(AND($C415=$C417, AB417&lt;&gt;""), AB417, IF(AND($C415=$C418, AB418&lt;&gt;""), AB418, IF(AND($C415=$C419, AB419&lt;&gt;""), AB419, "")))))</f>
        <v>BT-196(BT-731)-Tender</v>
      </c>
      <c r="AC415" s="90" t="str">
        <f>IF(TMInput!AB415&lt;&gt;"", TMInput!AB415, IF(AND($C415=$C416, AC416&lt;&gt;""), AC416, IF(AND($C415=$C417, AC417&lt;&gt;""), AC417, IF(AND($C415=$C418, AC418&lt;&gt;""), AC418, IF(AND($C415=$C419, AC419&lt;&gt;""), AC419, "")))))</f>
        <v>Unpublished Justification Description of MG-NonPublishedInformation under ND-SubcontractingPercentageKnownUnpublish</v>
      </c>
      <c r="AD415" s="90" t="str">
        <f>IF(TMInput!AC415&lt;&gt;"", TMInput!AC415, IF(AND($C415=$C416, AD416&lt;&gt;""), AD416, IF(AND($C415=$C417, AD417&lt;&gt;""), AD417, IF(AND($C415=$C418, AD418&lt;&gt;""), AD418, IF(AND($C415=$C419, AD419&lt;&gt;""), AD419, "")))))</f>
        <v>BT-196(BT-731)-Tender-Language</v>
      </c>
      <c r="AE415" s="90" t="str">
        <f>IF(TMInput!AD415&lt;&gt;"", TMInput!AD415, IF(AND($C415=$C416, AE416&lt;&gt;""), AE416, IF(AND($C415=$C417, AE417&lt;&gt;""), AE417, IF(AND($C415=$C418, AE418&lt;&gt;""), AE418, IF(AND($C415=$C419, AE419&lt;&gt;""), AE419, "")))))</f>
        <v>Language of Unpublished Justification Description of MG-NonPublishedInformation under ND-SubcontractingPercentageKnownUnpublish</v>
      </c>
    </row>
    <row r="416">
      <c r="A416" s="85" t="b">
        <f t="shared" si="1"/>
        <v>0</v>
      </c>
      <c r="B416" s="90" t="str">
        <f>IF(AND(TMInput!A416="",$C416&lt;&gt;""),B415,TMInput!A416)</f>
        <v>ND-SubcontractingPercentageKnownUnpublish_v1.9+.rml.ttl</v>
      </c>
      <c r="C416" s="90" t="str">
        <f>TMInput!B416</f>
        <v>tedm:MG-NonPublishedInformation-ND-SubcontractingPercentageKnownUnpublish</v>
      </c>
      <c r="D416" s="85" t="str">
        <f>IF(TMInput!C416&lt;&gt;"", TMInput!C416, IF(AND($C416=$C417, D417&lt;&gt;""), D417, IF(AND($C416=$C418, D418&lt;&gt;""), D418, IF(AND($C416=$C419, D419&lt;&gt;""), D419, IF(AND($C416=$C420, D420&lt;&gt;""), D420, "")))))</f>
        <v/>
      </c>
      <c r="E416" s="90" t="str">
        <f>IF(TMInput!D416&lt;&gt;"",TMInput!D416,IF(AND($C416=$C417, E417&lt;&gt;""),E417, IF(AND($C416=$C418, E418&lt;&gt;""), E418,"")))</f>
        <v/>
      </c>
      <c r="F416" s="90" t="str">
        <f>IF(TMInput!E416&lt;&gt;"",TMInput!E416,IF(AND($C416=$C417, F417&lt;&gt;""),F417, IF(AND($C416=$C418, F418&lt;&gt;""), F418,"")))</f>
        <v/>
      </c>
      <c r="G416" s="85" t="str">
        <f>IF(TMInput!F416&lt;&gt;"",TMInput!F416,IF(AND($C416=$C417, G417&lt;&gt;""),G417, IF(AND($C416=$C418, G418&lt;&gt;""), G418,"")))</f>
        <v/>
      </c>
      <c r="H416" s="87" t="str">
        <f>TMInput!G416</f>
        <v/>
      </c>
      <c r="I416" s="87" t="str">
        <f>TMInput!H416</f>
        <v>1.8</v>
      </c>
      <c r="J416" s="90" t="b">
        <f>IF(TMInput!$A416="",J415,TMInput!I416)</f>
        <v>1</v>
      </c>
      <c r="K416" s="85" t="str">
        <f>IF(TMInput!J416&lt;&gt;"",TMInput!J416,IF(AND($C416=$C417, K417&lt;&gt;""),K417, IF(AND($C416=$C418, K418&lt;&gt;""), K418,"")))</f>
        <v/>
      </c>
      <c r="L416" s="85" t="str">
        <f>IF(TMInput!K416&lt;&gt;"",TMInput!K416,IF(AND($C416=$C417, L417&lt;&gt;""),L417, IF(AND($C416=$C418, L418&lt;&gt;""), L418,"")))</f>
        <v/>
      </c>
      <c r="M416" s="90" t="str">
        <f>IF(TMInput!L416&lt;&gt;"",TMInput!L416,IF(AND($C416=$C417, M417&lt;&gt;""),M417, IF(AND($C416=$C418, M418&lt;&gt;""), M418,"")))</f>
        <v/>
      </c>
      <c r="N416" s="90" t="str">
        <f>IF(TMInput!M416&lt;&gt;"",TMInput!M416,IF(AND($C416=$C417, N417&lt;&gt;""),N417, IF(AND($C416=$C418, N418&lt;&gt;""), N418,"")))</f>
        <v/>
      </c>
      <c r="O416" s="90" t="str">
        <f>IF(TMInput!N416&lt;&gt;"",TMInput!N416,IF(AND($C416=$C417, O417&lt;&gt;""),O417, IF(AND($C416=$C418, O418&lt;&gt;""), O418,"")))</f>
        <v/>
      </c>
      <c r="P416" s="85" t="str">
        <f>IF(TMInput!O416&lt;&gt;"",TMInput!O416,IF(AND($C416=$C417, P417&lt;&gt;""),P417, IF(AND($C416=$C418, P418&lt;&gt;""), P418,"")))</f>
        <v/>
      </c>
      <c r="Q416" s="90" t="str">
        <f>IF(TMInput!P416&lt;&gt;"",TMInput!P416,IF(AND($C416=$C417, Q417&lt;&gt;""),Q417, IF(AND($C416=$C418, Q418&lt;&gt;""), Q418,"")))</f>
        <v/>
      </c>
      <c r="R416" s="90" t="str">
        <f>IF(TMInput!Q416&lt;&gt;"", TMInput!Q416, IF(AND(OR($C416&amp;$H416=$C417&amp;$H417, $C416&amp;$I416=$C417&amp;$I417), R417&lt;&gt;""), R417, IF(AND(OR($C416&amp;$H416=$C418&amp;$H418, $C416&amp;$I416=$C418&amp;$I418), R418&lt;&gt;""), R418, IF(AND(OR($C416&amp;$H416=$C419&amp;$H419, $C416&amp;$I416=$C419&amp;$I419), R419&lt;&gt;""), R419, IF(AND(OR($C416&amp;$H416=$C420&amp;$H420, $C416&amp;$I416=$C420&amp;$I420), R420&lt;&gt;""), R420, "")))))</f>
        <v/>
      </c>
      <c r="S416" s="90" t="str">
        <f>IF(TMInput!R416&lt;&gt;"", TMInput!R416, IF(AND(OR($C416&amp;$H416=$C417&amp;$H417, $C416&amp;$I416=$C417&amp;$I417), S417&lt;&gt;""), S417, IF(AND(OR($C416&amp;$H416=$C418&amp;$H418, $C416&amp;$I416=$C418&amp;$I418), S418&lt;&gt;""), S418, IF(AND(OR($C416&amp;$H416=$C419&amp;$H419, $C416&amp;$I416=$C419&amp;$I419), S419&lt;&gt;""), S419, IF(AND(OR($C416&amp;$H416=$C420&amp;$H420, $C416&amp;$I416=$C420&amp;$I420), S420&lt;&gt;""), S420, "")))))</f>
        <v/>
      </c>
      <c r="T416" s="90" t="str">
        <f>IF(TMInput!S416&lt;&gt;"", TMInput!S416, IF(AND(OR($C416&amp;$H416=$C417&amp;$H417, $C416&amp;$I416=$C417&amp;$I417), T417&lt;&gt;""), T417, IF(AND(OR($C416&amp;$H416=$C418&amp;$H418, $C416&amp;$I416=$C418&amp;$I418), T418&lt;&gt;""), T418, IF(AND(OR($C416&amp;$H416=$C419&amp;$H419, $C416&amp;$I416=$C419&amp;$I419), T419&lt;&gt;""), T419, IF(AND(OR($C416&amp;$H416=$C420&amp;$H420, $C416&amp;$I416=$C420&amp;$I420), T420&lt;&gt;""), T420, "")))))</f>
        <v/>
      </c>
      <c r="U416" s="90" t="str">
        <f>IF(TMInput!T416&lt;&gt;"", TMInput!T416, IF(AND($C416=$C417, U417&lt;&gt;""), U417, IF(AND($C416=$C418, U418&lt;&gt;""), U418, IF(AND($C416=$C419, U419&lt;&gt;""), U419, IF(AND($C416=$C420, U420&lt;&gt;""), U420, "")))))</f>
        <v/>
      </c>
      <c r="V416" s="90" t="str">
        <f>IF(TMInput!U416&lt;&gt;"", TMInput!U416, IF(AND($C416=$C417, V417&lt;&gt;""), V417, IF(AND($C416=$C418, V418&lt;&gt;""), V418, IF(AND($C416=$C419, V419&lt;&gt;""), V419, IF(AND($C416=$C420, V420&lt;&gt;""), V420, "")))))</f>
        <v>BT-197(BT-731)-Tender</v>
      </c>
      <c r="W416" s="90" t="str">
        <f>IF(TMInput!V416&lt;&gt;"", TMInput!V416, IF(AND($C416=$C417, W417&lt;&gt;""), W417, IF(AND($C416=$C418, W418&lt;&gt;""), W418, IF(AND($C416=$C419, W419&lt;&gt;""), W419, IF(AND($C416=$C420, W420&lt;&gt;""), W420, "")))))</f>
        <v>In BT-197(BT-731)-Tender, Unpublished Justification Code, we link to the at-voc:non-publication-justification controlled list</v>
      </c>
      <c r="X416" s="90" t="str">
        <f>IF(TMInput!W416&lt;&gt;"", TMInput!W416, IF(AND($C416=$C417, X417&lt;&gt;""), X417, IF(AND($C416=$C418, X418&lt;&gt;""), X418, IF(AND($C416=$C419, X419&lt;&gt;""), X419, IF(AND($C416=$C420, X420&lt;&gt;""), X420, "")))))</f>
        <v>BT-198(BT-731)-Tender</v>
      </c>
      <c r="Y416" s="90" t="str">
        <f>IF(TMInput!X416&lt;&gt;"", TMInput!X416, IF(AND($C416=$C417, Y417&lt;&gt;""), Y417, IF(AND($C416=$C418, Y418&lt;&gt;""), Y418, IF(AND($C416=$C419, Y419&lt;&gt;""), Y419, IF(AND($C416=$C420, Y420&lt;&gt;""), Y420, "")))))</f>
        <v>Unpublished Accessibility Date (Unpublished Access Date below SDK 1.6)</v>
      </c>
      <c r="Z416" s="90" t="str">
        <f>IF(TMInput!Y416&lt;&gt;"", TMInput!Y416, IF(AND($C416=$C417, Z417&lt;&gt;""), Z417, IF(AND($C416=$C418, Z418&lt;&gt;""), Z418, IF(AND($C416=$C419, Z419&lt;&gt;""), Z419, IF(AND($C416=$C420, Z420&lt;&gt;""), Z420, "")))))</f>
        <v>tedm:MG-langString-hasConfidentialityJustification--NonPublishedInformation-ND-SubcontractingPercentageKnownUnpublish</v>
      </c>
      <c r="AA416" s="90" t="str">
        <f>IF(TMInput!Z416&lt;&gt;"", TMInput!Z416, IF(AND($C416=$C417, AA417&lt;&gt;""), AA417, IF(AND($C416=$C418, AA418&lt;&gt;""), AA418, IF(AND($C416=$C419, AA419&lt;&gt;""), AA419, IF(AND($C416=$C420, AA420&lt;&gt;""), AA420, "")))))</f>
        <v/>
      </c>
      <c r="AB416" s="90" t="str">
        <f>IF(TMInput!AA416&lt;&gt;"", TMInput!AA416, IF(AND($C416=$C417, AB417&lt;&gt;""), AB417, IF(AND($C416=$C418, AB418&lt;&gt;""), AB418, IF(AND($C416=$C419, AB419&lt;&gt;""), AB419, IF(AND($C416=$C420, AB420&lt;&gt;""), AB420, "")))))</f>
        <v>BT-196(BT-731)-Tender</v>
      </c>
      <c r="AC416" s="90" t="str">
        <f>IF(TMInput!AB416&lt;&gt;"", TMInput!AB416, IF(AND($C416=$C417, AC417&lt;&gt;""), AC417, IF(AND($C416=$C418, AC418&lt;&gt;""), AC418, IF(AND($C416=$C419, AC419&lt;&gt;""), AC419, IF(AND($C416=$C420, AC420&lt;&gt;""), AC420, "")))))</f>
        <v>Unpublished Justification Description of MG-NonPublishedInformation under ND-SubcontractingPercentageKnownUnpublish</v>
      </c>
      <c r="AD416" s="90" t="str">
        <f>IF(TMInput!AC416&lt;&gt;"", TMInput!AC416, IF(AND($C416=$C417, AD417&lt;&gt;""), AD417, IF(AND($C416=$C418, AD418&lt;&gt;""), AD418, IF(AND($C416=$C419, AD419&lt;&gt;""), AD419, IF(AND($C416=$C420, AD420&lt;&gt;""), AD420, "")))))</f>
        <v>BT-196(BT-731)-Tender-Language</v>
      </c>
      <c r="AE416" s="90" t="str">
        <f>IF(TMInput!AD416&lt;&gt;"", TMInput!AD416, IF(AND($C416=$C417, AE417&lt;&gt;""), AE417, IF(AND($C416=$C418, AE418&lt;&gt;""), AE418, IF(AND($C416=$C419, AE419&lt;&gt;""), AE419, IF(AND($C416=$C420, AE420&lt;&gt;""), AE420, "")))))</f>
        <v>Language of Unpublished Justification Description of MG-NonPublishedInformation under ND-SubcontractingPercentageKnownUnpublish</v>
      </c>
    </row>
    <row r="417">
      <c r="A417" s="85" t="b">
        <f t="shared" si="1"/>
        <v>0</v>
      </c>
      <c r="B417" s="90" t="str">
        <f>IF(AND(TMInput!A417="",$C417&lt;&gt;""),B416,TMInput!A417)</f>
        <v>ND-SubcontractingPercentageKnownUnpublish_v1.9+.rml.ttl</v>
      </c>
      <c r="C417" s="90" t="str">
        <f>TMInput!B417</f>
        <v>tedm:MG-NonPublishedInformation-ND-SubcontractingPercentageKnownUnpublish</v>
      </c>
      <c r="D417" s="85" t="str">
        <f>IF(TMInput!C417&lt;&gt;"", TMInput!C417, IF(AND($C417=$C418, D418&lt;&gt;""), D418, IF(AND($C417=$C419, D419&lt;&gt;""), D419, IF(AND($C417=$C420, D420&lt;&gt;""), D420, IF(AND($C417=$C421, D421&lt;&gt;""), D421, "")))))</f>
        <v/>
      </c>
      <c r="E417" s="90" t="str">
        <f>IF(TMInput!D417&lt;&gt;"",TMInput!D417,IF(AND($C417=$C418, E418&lt;&gt;""),E418, IF(AND($C417=$C419, E419&lt;&gt;""), E419,"")))</f>
        <v/>
      </c>
      <c r="F417" s="90" t="str">
        <f>IF(TMInput!E417&lt;&gt;"",TMInput!E417,IF(AND($C417=$C418, F418&lt;&gt;""),F418, IF(AND($C417=$C419, F419&lt;&gt;""), F419,"")))</f>
        <v/>
      </c>
      <c r="G417" s="85" t="str">
        <f>IF(TMInput!F417&lt;&gt;"",TMInput!F417,IF(AND($C417=$C418, G418&lt;&gt;""),G418, IF(AND($C417=$C419, G419&lt;&gt;""), G419,"")))</f>
        <v/>
      </c>
      <c r="H417" s="87" t="str">
        <f>TMInput!G417</f>
        <v>1.9</v>
      </c>
      <c r="I417" s="87" t="str">
        <f>TMInput!H417</f>
        <v/>
      </c>
      <c r="J417" s="90" t="b">
        <f>IF(TMInput!$A417="",J416,TMInput!I417)</f>
        <v>1</v>
      </c>
      <c r="K417" s="85" t="str">
        <f>IF(TMInput!J417&lt;&gt;"",TMInput!J417,IF(AND($C417=$C418, K418&lt;&gt;""),K418, IF(AND($C417=$C419, K419&lt;&gt;""), K419,"")))</f>
        <v/>
      </c>
      <c r="L417" s="85" t="str">
        <f>IF(TMInput!K417&lt;&gt;"",TMInput!K417,IF(AND($C417=$C418, L418&lt;&gt;""),L418, IF(AND($C417=$C419, L419&lt;&gt;""), L419,"")))</f>
        <v/>
      </c>
      <c r="M417" s="90" t="str">
        <f>IF(TMInput!L417&lt;&gt;"",TMInput!L417,IF(AND($C417=$C418, M418&lt;&gt;""),M418, IF(AND($C417=$C419, M419&lt;&gt;""), M419,"")))</f>
        <v/>
      </c>
      <c r="N417" s="90" t="str">
        <f>IF(TMInput!M417&lt;&gt;"",TMInput!M417,IF(AND($C417=$C418, N418&lt;&gt;""),N418, IF(AND($C417=$C419, N419&lt;&gt;""), N419,"")))</f>
        <v/>
      </c>
      <c r="O417" s="90" t="str">
        <f>IF(TMInput!N417&lt;&gt;"",TMInput!N417,IF(AND($C417=$C418, O418&lt;&gt;""),O418, IF(AND($C417=$C419, O419&lt;&gt;""), O419,"")))</f>
        <v/>
      </c>
      <c r="P417" s="85" t="str">
        <f>IF(TMInput!O417&lt;&gt;"",TMInput!O417,IF(AND($C417=$C418, P418&lt;&gt;""),P418, IF(AND($C417=$C419, P419&lt;&gt;""), P419,"")))</f>
        <v/>
      </c>
      <c r="Q417" s="90" t="str">
        <f>IF(TMInput!P417&lt;&gt;"",TMInput!P417,IF(AND($C417=$C418, Q418&lt;&gt;""),Q418, IF(AND($C417=$C419, Q419&lt;&gt;""), Q419,"")))</f>
        <v/>
      </c>
      <c r="R417" s="90" t="str">
        <f>IF(TMInput!Q417&lt;&gt;"", TMInput!Q417, IF(AND(OR($C417&amp;$H417=$C418&amp;$H418, $C417&amp;$I417=$C418&amp;$I418), R418&lt;&gt;""), R418, IF(AND(OR($C417&amp;$H417=$C419&amp;$H419, $C417&amp;$I417=$C419&amp;$I419), R419&lt;&gt;""), R419, IF(AND(OR($C417&amp;$H417=$C420&amp;$H420, $C417&amp;$I417=$C420&amp;$I420), R420&lt;&gt;""), R420, IF(AND(OR($C417&amp;$H417=$C421&amp;$H421, $C417&amp;$I417=$C421&amp;$I421), R421&lt;&gt;""), R421, "")))))</f>
        <v/>
      </c>
      <c r="S417" s="90" t="str">
        <f>IF(TMInput!R417&lt;&gt;"", TMInput!R417, IF(AND(OR($C417&amp;$H417=$C418&amp;$H418, $C417&amp;$I417=$C418&amp;$I418), S418&lt;&gt;""), S418, IF(AND(OR($C417&amp;$H417=$C419&amp;$H419, $C417&amp;$I417=$C419&amp;$I419), S419&lt;&gt;""), S419, IF(AND(OR($C417&amp;$H417=$C420&amp;$H420, $C417&amp;$I417=$C420&amp;$I420), S420&lt;&gt;""), S420, IF(AND(OR($C417&amp;$H417=$C421&amp;$H421, $C417&amp;$I417=$C421&amp;$I421), S421&lt;&gt;""), S421, "")))))</f>
        <v/>
      </c>
      <c r="T417" s="90" t="str">
        <f>IF(TMInput!S417&lt;&gt;"", TMInput!S417, IF(AND(OR($C417&amp;$H417=$C418&amp;$H418, $C417&amp;$I417=$C418&amp;$I418), T418&lt;&gt;""), T418, IF(AND(OR($C417&amp;$H417=$C419&amp;$H419, $C417&amp;$I417=$C419&amp;$I419), T419&lt;&gt;""), T419, IF(AND(OR($C417&amp;$H417=$C420&amp;$H420, $C417&amp;$I417=$C420&amp;$I420), T420&lt;&gt;""), T420, IF(AND(OR($C417&amp;$H417=$C421&amp;$H421, $C417&amp;$I417=$C421&amp;$I421), T421&lt;&gt;""), T421, "")))))</f>
        <v/>
      </c>
      <c r="U417" s="90" t="str">
        <f>IF(TMInput!T417&lt;&gt;"", TMInput!T417, IF(AND($C417=$C418, U418&lt;&gt;""), U418, IF(AND($C417=$C419, U419&lt;&gt;""), U419, IF(AND($C417=$C420, U420&lt;&gt;""), U420, IF(AND($C417=$C421, U421&lt;&gt;""), U421, "")))))</f>
        <v/>
      </c>
      <c r="V417" s="90" t="str">
        <f>IF(TMInput!U417&lt;&gt;"", TMInput!U417, IF(AND($C417=$C418, V418&lt;&gt;""), V418, IF(AND($C417=$C419, V419&lt;&gt;""), V419, IF(AND($C417=$C420, V420&lt;&gt;""), V420, IF(AND($C417=$C421, V421&lt;&gt;""), V421, "")))))</f>
        <v>BT-197(BT-731)-Tender</v>
      </c>
      <c r="W417" s="90" t="str">
        <f>IF(TMInput!V417&lt;&gt;"", TMInput!V417, IF(AND($C417=$C418, W418&lt;&gt;""), W418, IF(AND($C417=$C419, W419&lt;&gt;""), W419, IF(AND($C417=$C420, W420&lt;&gt;""), W420, IF(AND($C417=$C421, W421&lt;&gt;""), W421, "")))))</f>
        <v>In BT-197(BT-731)-Tender, Unpublished Justification Code, we link to the at-voc:non-publication-justification controlled list</v>
      </c>
      <c r="X417" s="90" t="str">
        <f>IF(TMInput!W417&lt;&gt;"", TMInput!W417, IF(AND($C417=$C418, X418&lt;&gt;""), X418, IF(AND($C417=$C419, X419&lt;&gt;""), X419, IF(AND($C417=$C420, X420&lt;&gt;""), X420, IF(AND($C417=$C421, X421&lt;&gt;""), X421, "")))))</f>
        <v>BT-198(BT-731)-Tender</v>
      </c>
      <c r="Y417" s="90" t="str">
        <f>IF(TMInput!X417&lt;&gt;"", TMInput!X417, IF(AND($C417=$C418, Y418&lt;&gt;""), Y418, IF(AND($C417=$C419, Y419&lt;&gt;""), Y419, IF(AND($C417=$C420, Y420&lt;&gt;""), Y420, IF(AND($C417=$C421, Y421&lt;&gt;""), Y421, "")))))</f>
        <v>Unpublished Accessibility Date (Unpublished Access Date below SDK 1.6)</v>
      </c>
      <c r="Z417" s="90" t="str">
        <f>IF(TMInput!Y417&lt;&gt;"", TMInput!Y417, IF(AND($C417=$C418, Z418&lt;&gt;""), Z418, IF(AND($C417=$C419, Z419&lt;&gt;""), Z419, IF(AND($C417=$C420, Z420&lt;&gt;""), Z420, IF(AND($C417=$C421, Z421&lt;&gt;""), Z421, "")))))</f>
        <v>tedm:MG-langString-hasConfidentialityJustification--NonPublishedInformation-ND-SubcontractingPercentageKnownUnpublish</v>
      </c>
      <c r="AA417" s="90" t="str">
        <f>IF(TMInput!Z417&lt;&gt;"", TMInput!Z417, IF(AND($C417=$C418, AA418&lt;&gt;""), AA418, IF(AND($C417=$C419, AA419&lt;&gt;""), AA419, IF(AND($C417=$C420, AA420&lt;&gt;""), AA420, IF(AND($C417=$C421, AA421&lt;&gt;""), AA421, "")))))</f>
        <v/>
      </c>
      <c r="AB417" s="90" t="str">
        <f>IF(TMInput!AA417&lt;&gt;"", TMInput!AA417, IF(AND($C417=$C418, AB418&lt;&gt;""), AB418, IF(AND($C417=$C419, AB419&lt;&gt;""), AB419, IF(AND($C417=$C420, AB420&lt;&gt;""), AB420, IF(AND($C417=$C421, AB421&lt;&gt;""), AB421, "")))))</f>
        <v/>
      </c>
      <c r="AC417" s="90" t="str">
        <f>IF(TMInput!AB417&lt;&gt;"", TMInput!AB417, IF(AND($C417=$C418, AC418&lt;&gt;""), AC418, IF(AND($C417=$C419, AC419&lt;&gt;""), AC419, IF(AND($C417=$C420, AC420&lt;&gt;""), AC420, IF(AND($C417=$C421, AC421&lt;&gt;""), AC421, "")))))</f>
        <v/>
      </c>
      <c r="AD417" s="90" t="str">
        <f>IF(TMInput!AC417&lt;&gt;"", TMInput!AC417, IF(AND($C417=$C418, AD418&lt;&gt;""), AD418, IF(AND($C417=$C419, AD419&lt;&gt;""), AD419, IF(AND($C417=$C420, AD420&lt;&gt;""), AD420, IF(AND($C417=$C421, AD421&lt;&gt;""), AD421, "")))))</f>
        <v/>
      </c>
      <c r="AE417" s="90" t="str">
        <f>IF(TMInput!AD417&lt;&gt;"", TMInput!AD417, IF(AND($C417=$C418, AE418&lt;&gt;""), AE418, IF(AND($C417=$C419, AE419&lt;&gt;""), AE419, IF(AND($C417=$C420, AE420&lt;&gt;""), AE420, IF(AND($C417=$C421, AE421&lt;&gt;""), AE421, "")))))</f>
        <v/>
      </c>
    </row>
    <row r="418">
      <c r="A418" s="85" t="b">
        <f t="shared" si="1"/>
        <v>0</v>
      </c>
      <c r="B418" s="90" t="str">
        <f>IF(AND(TMInput!A418="",$C418&lt;&gt;""),B417,TMInput!A418)</f>
        <v>ND-SubcontractingPercentageKnownUnpublish_v1.9+.rml.ttl</v>
      </c>
      <c r="C418" s="90" t="str">
        <f>TMInput!B418</f>
        <v>tedm:MG-NonPublishedInformation-ND-SubcontractingPercentageKnownUnpublish</v>
      </c>
      <c r="D418" s="85" t="str">
        <f>IF(TMInput!C418&lt;&gt;"", TMInput!C418, IF(AND($C418=$C419, D419&lt;&gt;""), D419, IF(AND($C418=$C420, D420&lt;&gt;""), D420, IF(AND($C418=$C421, D421&lt;&gt;""), D421, IF(AND($C418=$C422, D422&lt;&gt;""), D422, "")))))</f>
        <v/>
      </c>
      <c r="E418" s="90" t="str">
        <f>IF(TMInput!D418&lt;&gt;"",TMInput!D418,IF(AND($C418=$C419, E419&lt;&gt;""),E419, IF(AND($C418=$C420, E420&lt;&gt;""), E420,"")))</f>
        <v/>
      </c>
      <c r="F418" s="90" t="str">
        <f>IF(TMInput!E418&lt;&gt;"",TMInput!E418,IF(AND($C418=$C419, F419&lt;&gt;""),F419, IF(AND($C418=$C420, F420&lt;&gt;""), F420,"")))</f>
        <v/>
      </c>
      <c r="G418" s="85" t="str">
        <f>IF(TMInput!F418&lt;&gt;"",TMInput!F418,IF(AND($C418=$C419, G419&lt;&gt;""),G419, IF(AND($C418=$C420, G420&lt;&gt;""), G420,"")))</f>
        <v/>
      </c>
      <c r="H418" s="87" t="str">
        <f>TMInput!G418</f>
        <v/>
      </c>
      <c r="I418" s="87" t="str">
        <f>TMInput!H418</f>
        <v>1.8</v>
      </c>
      <c r="J418" s="90" t="b">
        <f>IF(TMInput!$A418="",J417,TMInput!I418)</f>
        <v>1</v>
      </c>
      <c r="K418" s="85" t="str">
        <f>IF(TMInput!J418&lt;&gt;"",TMInput!J418,IF(AND($C418=$C419, K419&lt;&gt;""),K419, IF(AND($C418=$C420, K420&lt;&gt;""), K420,"")))</f>
        <v/>
      </c>
      <c r="L418" s="85" t="str">
        <f>IF(TMInput!K418&lt;&gt;"",TMInput!K418,IF(AND($C418=$C419, L419&lt;&gt;""),L419, IF(AND($C418=$C420, L420&lt;&gt;""), L420,"")))</f>
        <v/>
      </c>
      <c r="M418" s="90" t="str">
        <f>IF(TMInput!L418&lt;&gt;"",TMInput!L418,IF(AND($C418=$C419, M419&lt;&gt;""),M419, IF(AND($C418=$C420, M420&lt;&gt;""), M420,"")))</f>
        <v/>
      </c>
      <c r="N418" s="90" t="str">
        <f>IF(TMInput!M418&lt;&gt;"",TMInput!M418,IF(AND($C418=$C419, N419&lt;&gt;""),N419, IF(AND($C418=$C420, N420&lt;&gt;""), N420,"")))</f>
        <v/>
      </c>
      <c r="O418" s="90" t="str">
        <f>IF(TMInput!N418&lt;&gt;"",TMInput!N418,IF(AND($C418=$C419, O419&lt;&gt;""),O419, IF(AND($C418=$C420, O420&lt;&gt;""), O420,"")))</f>
        <v/>
      </c>
      <c r="P418" s="85" t="str">
        <f>IF(TMInput!O418&lt;&gt;"",TMInput!O418,IF(AND($C418=$C419, P419&lt;&gt;""),P419, IF(AND($C418=$C420, P420&lt;&gt;""), P420,"")))</f>
        <v/>
      </c>
      <c r="Q418" s="90" t="str">
        <f>IF(TMInput!P418&lt;&gt;"",TMInput!P418,IF(AND($C418=$C419, Q419&lt;&gt;""),Q419, IF(AND($C418=$C420, Q420&lt;&gt;""), Q420,"")))</f>
        <v/>
      </c>
      <c r="R418" s="90" t="str">
        <f>IF(TMInput!Q418&lt;&gt;"", TMInput!Q418, IF(AND(OR($C418&amp;$H418=$C419&amp;$H419, $C418&amp;$I418=$C419&amp;$I419), R419&lt;&gt;""), R419, IF(AND(OR($C418&amp;$H418=$C420&amp;$H420, $C418&amp;$I418=$C420&amp;$I420), R420&lt;&gt;""), R420, IF(AND(OR($C418&amp;$H418=$C421&amp;$H421, $C418&amp;$I418=$C421&amp;$I421), R421&lt;&gt;""), R421, IF(AND(OR($C418&amp;$H418=$C422&amp;$H422, $C418&amp;$I418=$C422&amp;$I422), R422&lt;&gt;""), R422, "")))))</f>
        <v/>
      </c>
      <c r="S418" s="90" t="str">
        <f>IF(TMInput!R418&lt;&gt;"", TMInput!R418, IF(AND(OR($C418&amp;$H418=$C419&amp;$H419, $C418&amp;$I418=$C419&amp;$I419), S419&lt;&gt;""), S419, IF(AND(OR($C418&amp;$H418=$C420&amp;$H420, $C418&amp;$I418=$C420&amp;$I420), S420&lt;&gt;""), S420, IF(AND(OR($C418&amp;$H418=$C421&amp;$H421, $C418&amp;$I418=$C421&amp;$I421), S421&lt;&gt;""), S421, IF(AND(OR($C418&amp;$H418=$C422&amp;$H422, $C418&amp;$I418=$C422&amp;$I422), S422&lt;&gt;""), S422, "")))))</f>
        <v/>
      </c>
      <c r="T418" s="90" t="str">
        <f>IF(TMInput!S418&lt;&gt;"", TMInput!S418, IF(AND(OR($C418&amp;$H418=$C419&amp;$H419, $C418&amp;$I418=$C419&amp;$I419), T419&lt;&gt;""), T419, IF(AND(OR($C418&amp;$H418=$C420&amp;$H420, $C418&amp;$I418=$C420&amp;$I420), T420&lt;&gt;""), T420, IF(AND(OR($C418&amp;$H418=$C421&amp;$H421, $C418&amp;$I418=$C421&amp;$I421), T421&lt;&gt;""), T421, IF(AND(OR($C418&amp;$H418=$C422&amp;$H422, $C418&amp;$I418=$C422&amp;$I422), T422&lt;&gt;""), T422, "")))))</f>
        <v/>
      </c>
      <c r="U418" s="90" t="str">
        <f>IF(TMInput!T418&lt;&gt;"", TMInput!T418, IF(AND($C418=$C419, U419&lt;&gt;""), U419, IF(AND($C418=$C420, U420&lt;&gt;""), U420, IF(AND($C418=$C421, U421&lt;&gt;""), U421, IF(AND($C418=$C422, U422&lt;&gt;""), U422, "")))))</f>
        <v/>
      </c>
      <c r="V418" s="90" t="str">
        <f>IF(TMInput!U418&lt;&gt;"", TMInput!U418, IF(AND($C418=$C419, V419&lt;&gt;""), V419, IF(AND($C418=$C420, V420&lt;&gt;""), V420, IF(AND($C418=$C421, V421&lt;&gt;""), V421, IF(AND($C418=$C422, V422&lt;&gt;""), V422, "")))))</f>
        <v>BT-197(BT-731)-Tender</v>
      </c>
      <c r="W418" s="90" t="str">
        <f>IF(TMInput!V418&lt;&gt;"", TMInput!V418, IF(AND($C418=$C419, W419&lt;&gt;""), W419, IF(AND($C418=$C420, W420&lt;&gt;""), W420, IF(AND($C418=$C421, W421&lt;&gt;""), W421, IF(AND($C418=$C422, W422&lt;&gt;""), W422, "")))))</f>
        <v>In BT-197(BT-731)-Tender, Unpublished Justification Code, we link to the at-voc:non-publication-justification controlled list</v>
      </c>
      <c r="X418" s="90" t="str">
        <f>IF(TMInput!W418&lt;&gt;"", TMInput!W418, IF(AND($C418=$C419, X419&lt;&gt;""), X419, IF(AND($C418=$C420, X420&lt;&gt;""), X420, IF(AND($C418=$C421, X421&lt;&gt;""), X421, IF(AND($C418=$C422, X422&lt;&gt;""), X422, "")))))</f>
        <v>BT-198(BT-731)-Tender</v>
      </c>
      <c r="Y418" s="90" t="str">
        <f>IF(TMInput!X418&lt;&gt;"", TMInput!X418, IF(AND($C418=$C419, Y419&lt;&gt;""), Y419, IF(AND($C418=$C420, Y420&lt;&gt;""), Y420, IF(AND($C418=$C421, Y421&lt;&gt;""), Y421, IF(AND($C418=$C422, Y422&lt;&gt;""), Y422, "")))))</f>
        <v>Unpublished Accessibility Date (Unpublished Access Date below SDK 1.6)</v>
      </c>
      <c r="Z418" s="90" t="str">
        <f>IF(TMInput!Y418&lt;&gt;"", TMInput!Y418, IF(AND($C418=$C419, Z419&lt;&gt;""), Z419, IF(AND($C418=$C420, Z420&lt;&gt;""), Z420, IF(AND($C418=$C421, Z421&lt;&gt;""), Z421, IF(AND($C418=$C422, Z422&lt;&gt;""), Z422, "")))))</f>
        <v>tedm:MG-langString-hasConfidentialityJustification--NonPublishedInformation-ND-SubcontractingPercentageKnownUnpublish</v>
      </c>
      <c r="AA418" s="90" t="str">
        <f>IF(TMInput!Z418&lt;&gt;"", TMInput!Z418, IF(AND($C418=$C419, AA419&lt;&gt;""), AA419, IF(AND($C418=$C420, AA420&lt;&gt;""), AA420, IF(AND($C418=$C421, AA421&lt;&gt;""), AA421, IF(AND($C418=$C422, AA422&lt;&gt;""), AA422, "")))))</f>
        <v/>
      </c>
      <c r="AB418" s="90" t="str">
        <f>IF(TMInput!AA418&lt;&gt;"", TMInput!AA418, IF(AND($C418=$C419, AB419&lt;&gt;""), AB419, IF(AND($C418=$C420, AB420&lt;&gt;""), AB420, IF(AND($C418=$C421, AB421&lt;&gt;""), AB421, IF(AND($C418=$C422, AB422&lt;&gt;""), AB422, "")))))</f>
        <v/>
      </c>
      <c r="AC418" s="90" t="str">
        <f>IF(TMInput!AB418&lt;&gt;"", TMInput!AB418, IF(AND($C418=$C419, AC419&lt;&gt;""), AC419, IF(AND($C418=$C420, AC420&lt;&gt;""), AC420, IF(AND($C418=$C421, AC421&lt;&gt;""), AC421, IF(AND($C418=$C422, AC422&lt;&gt;""), AC422, "")))))</f>
        <v/>
      </c>
      <c r="AD418" s="90" t="str">
        <f>IF(TMInput!AC418&lt;&gt;"", TMInput!AC418, IF(AND($C418=$C419, AD419&lt;&gt;""), AD419, IF(AND($C418=$C420, AD420&lt;&gt;""), AD420, IF(AND($C418=$C421, AD421&lt;&gt;""), AD421, IF(AND($C418=$C422, AD422&lt;&gt;""), AD422, "")))))</f>
        <v/>
      </c>
      <c r="AE418" s="90" t="str">
        <f>IF(TMInput!AD418&lt;&gt;"", TMInput!AD418, IF(AND($C418=$C419, AE419&lt;&gt;""), AE419, IF(AND($C418=$C420, AE420&lt;&gt;""), AE420, IF(AND($C418=$C421, AE421&lt;&gt;""), AE421, IF(AND($C418=$C422, AE422&lt;&gt;""), AE422, "")))))</f>
        <v/>
      </c>
    </row>
    <row r="419">
      <c r="A419" s="85" t="b">
        <f t="shared" si="1"/>
        <v>0</v>
      </c>
      <c r="B419" s="90" t="str">
        <f>IF(AND(TMInput!A419="",$C419&lt;&gt;""),B418,TMInput!A419)</f>
        <v>ND-SubcontractingPercentageKnownUnpublish_v1.9+.rml.ttl</v>
      </c>
      <c r="C419" s="90" t="str">
        <f>TMInput!B419</f>
        <v>tedm:MG-NonPublishedInformation-ND-SubcontractingPercentageKnownUnpublish</v>
      </c>
      <c r="D419" s="85" t="str">
        <f>IF(TMInput!C419&lt;&gt;"", TMInput!C419, IF(AND($C419=$C420, D420&lt;&gt;""), D420, IF(AND($C419=$C421, D421&lt;&gt;""), D421, IF(AND($C419=$C422, D422&lt;&gt;""), D422, IF(AND($C419=$C423, D423&lt;&gt;""), D423, "")))))</f>
        <v/>
      </c>
      <c r="E419" s="90" t="str">
        <f>IF(TMInput!D419&lt;&gt;"",TMInput!D419,IF(AND($C419=$C420, E420&lt;&gt;""),E420, IF(AND($C419=$C421, E421&lt;&gt;""), E421,"")))</f>
        <v/>
      </c>
      <c r="F419" s="90" t="str">
        <f>IF(TMInput!E419&lt;&gt;"",TMInput!E419,IF(AND($C419=$C420, F420&lt;&gt;""),F420, IF(AND($C419=$C421, F421&lt;&gt;""), F421,"")))</f>
        <v/>
      </c>
      <c r="G419" s="85" t="str">
        <f>IF(TMInput!F419&lt;&gt;"",TMInput!F419,IF(AND($C419=$C420, G420&lt;&gt;""),G420, IF(AND($C419=$C421, G421&lt;&gt;""), G421,"")))</f>
        <v/>
      </c>
      <c r="H419" s="87" t="str">
        <f>TMInput!G419</f>
        <v>1.9</v>
      </c>
      <c r="I419" s="87" t="str">
        <f>TMInput!H419</f>
        <v/>
      </c>
      <c r="J419" s="90" t="b">
        <f>IF(TMInput!$A419="",J418,TMInput!I419)</f>
        <v>1</v>
      </c>
      <c r="K419" s="85" t="str">
        <f>IF(TMInput!J419&lt;&gt;"",TMInput!J419,IF(AND($C419=$C420, K420&lt;&gt;""),K420, IF(AND($C419=$C421, K421&lt;&gt;""), K421,"")))</f>
        <v/>
      </c>
      <c r="L419" s="85" t="str">
        <f>IF(TMInput!K419&lt;&gt;"",TMInput!K419,IF(AND($C419=$C420, L420&lt;&gt;""),L420, IF(AND($C419=$C421, L421&lt;&gt;""), L421,"")))</f>
        <v/>
      </c>
      <c r="M419" s="90" t="str">
        <f>IF(TMInput!L419&lt;&gt;"",TMInput!L419,IF(AND($C419=$C420, M420&lt;&gt;""),M420, IF(AND($C419=$C421, M421&lt;&gt;""), M421,"")))</f>
        <v/>
      </c>
      <c r="N419" s="90" t="str">
        <f>IF(TMInput!M419&lt;&gt;"",TMInput!M419,IF(AND($C419=$C420, N420&lt;&gt;""),N420, IF(AND($C419=$C421, N421&lt;&gt;""), N421,"")))</f>
        <v/>
      </c>
      <c r="O419" s="90" t="str">
        <f>IF(TMInput!N419&lt;&gt;"",TMInput!N419,IF(AND($C419=$C420, O420&lt;&gt;""),O420, IF(AND($C419=$C421, O421&lt;&gt;""), O421,"")))</f>
        <v/>
      </c>
      <c r="P419" s="85" t="str">
        <f>IF(TMInput!O419&lt;&gt;"",TMInput!O419,IF(AND($C419=$C420, P420&lt;&gt;""),P420, IF(AND($C419=$C421, P421&lt;&gt;""), P421,"")))</f>
        <v/>
      </c>
      <c r="Q419" s="90" t="str">
        <f>IF(TMInput!P419&lt;&gt;"",TMInput!P419,IF(AND($C419=$C420, Q420&lt;&gt;""),Q420, IF(AND($C419=$C421, Q421&lt;&gt;""), Q421,"")))</f>
        <v/>
      </c>
      <c r="R419" s="90" t="str">
        <f>IF(TMInput!Q419&lt;&gt;"", TMInput!Q419, IF(AND(OR($C419&amp;$H419=$C420&amp;$H420, $C419&amp;$I419=$C420&amp;$I420), R420&lt;&gt;""), R420, IF(AND(OR($C419&amp;$H419=$C421&amp;$H421, $C419&amp;$I419=$C421&amp;$I421), R421&lt;&gt;""), R421, IF(AND(OR($C419&amp;$H419=$C422&amp;$H422, $C419&amp;$I419=$C422&amp;$I422), R422&lt;&gt;""), R422, IF(AND(OR($C419&amp;$H419=$C423&amp;$H423, $C419&amp;$I419=$C423&amp;$I423), R423&lt;&gt;""), R423, "")))))</f>
        <v/>
      </c>
      <c r="S419" s="90" t="str">
        <f>IF(TMInput!R419&lt;&gt;"", TMInput!R419, IF(AND(OR($C419&amp;$H419=$C420&amp;$H420, $C419&amp;$I419=$C420&amp;$I420), S420&lt;&gt;""), S420, IF(AND(OR($C419&amp;$H419=$C421&amp;$H421, $C419&amp;$I419=$C421&amp;$I421), S421&lt;&gt;""), S421, IF(AND(OR($C419&amp;$H419=$C422&amp;$H422, $C419&amp;$I419=$C422&amp;$I422), S422&lt;&gt;""), S422, IF(AND(OR($C419&amp;$H419=$C423&amp;$H423, $C419&amp;$I419=$C423&amp;$I423), S423&lt;&gt;""), S423, "")))))</f>
        <v/>
      </c>
      <c r="T419" s="90" t="str">
        <f>IF(TMInput!S419&lt;&gt;"", TMInput!S419, IF(AND(OR($C419&amp;$H419=$C420&amp;$H420, $C419&amp;$I419=$C420&amp;$I420), T420&lt;&gt;""), T420, IF(AND(OR($C419&amp;$H419=$C421&amp;$H421, $C419&amp;$I419=$C421&amp;$I421), T421&lt;&gt;""), T421, IF(AND(OR($C419&amp;$H419=$C422&amp;$H422, $C419&amp;$I419=$C422&amp;$I422), T422&lt;&gt;""), T422, IF(AND(OR($C419&amp;$H419=$C423&amp;$H423, $C419&amp;$I419=$C423&amp;$I423), T423&lt;&gt;""), T423, "")))))</f>
        <v/>
      </c>
      <c r="U419" s="90" t="str">
        <f>IF(TMInput!T419&lt;&gt;"", TMInput!T419, IF(AND($C419=$C420, U420&lt;&gt;""), U420, IF(AND($C419=$C421, U421&lt;&gt;""), U421, IF(AND($C419=$C422, U422&lt;&gt;""), U422, IF(AND($C419=$C423, U423&lt;&gt;""), U423, "")))))</f>
        <v/>
      </c>
      <c r="V419" s="90" t="str">
        <f>IF(TMInput!U419&lt;&gt;"", TMInput!U419, IF(AND($C419=$C420, V420&lt;&gt;""), V420, IF(AND($C419=$C421, V421&lt;&gt;""), V421, IF(AND($C419=$C422, V422&lt;&gt;""), V422, IF(AND($C419=$C423, V423&lt;&gt;""), V423, "")))))</f>
        <v/>
      </c>
      <c r="W419" s="90" t="str">
        <f>IF(TMInput!V419&lt;&gt;"", TMInput!V419, IF(AND($C419=$C420, W420&lt;&gt;""), W420, IF(AND($C419=$C421, W421&lt;&gt;""), W421, IF(AND($C419=$C422, W422&lt;&gt;""), W422, IF(AND($C419=$C423, W423&lt;&gt;""), W423, "")))))</f>
        <v/>
      </c>
      <c r="X419" s="90" t="str">
        <f>IF(TMInput!W419&lt;&gt;"", TMInput!W419, IF(AND($C419=$C420, X420&lt;&gt;""), X420, IF(AND($C419=$C421, X421&lt;&gt;""), X421, IF(AND($C419=$C422, X422&lt;&gt;""), X422, IF(AND($C419=$C423, X423&lt;&gt;""), X423, "")))))</f>
        <v>BT-198(BT-731)-Tender</v>
      </c>
      <c r="Y419" s="90" t="str">
        <f>IF(TMInput!X419&lt;&gt;"", TMInput!X419, IF(AND($C419=$C420, Y420&lt;&gt;""), Y420, IF(AND($C419=$C421, Y421&lt;&gt;""), Y421, IF(AND($C419=$C422, Y422&lt;&gt;""), Y422, IF(AND($C419=$C423, Y423&lt;&gt;""), Y423, "")))))</f>
        <v>Unpublished Accessibility Date (Unpublished Access Date below SDK 1.6)</v>
      </c>
      <c r="Z419" s="90" t="str">
        <f>IF(TMInput!Y419&lt;&gt;"", TMInput!Y419, IF(AND($C419=$C420, Z420&lt;&gt;""), Z420, IF(AND($C419=$C421, Z421&lt;&gt;""), Z421, IF(AND($C419=$C422, Z422&lt;&gt;""), Z422, IF(AND($C419=$C423, Z423&lt;&gt;""), Z423, "")))))</f>
        <v>tedm:MG-langString-hasConfidentialityJustification--NonPublishedInformation-ND-SubcontractingPercentageKnownUnpublish</v>
      </c>
      <c r="AA419" s="90" t="str">
        <f>IF(TMInput!Z419&lt;&gt;"", TMInput!Z419, IF(AND($C419=$C420, AA420&lt;&gt;""), AA420, IF(AND($C419=$C421, AA421&lt;&gt;""), AA421, IF(AND($C419=$C422, AA422&lt;&gt;""), AA422, IF(AND($C419=$C423, AA423&lt;&gt;""), AA423, "")))))</f>
        <v/>
      </c>
      <c r="AB419" s="90" t="str">
        <f>IF(TMInput!AA419&lt;&gt;"", TMInput!AA419, IF(AND($C419=$C420, AB420&lt;&gt;""), AB420, IF(AND($C419=$C421, AB421&lt;&gt;""), AB421, IF(AND($C419=$C422, AB422&lt;&gt;""), AB422, IF(AND($C419=$C423, AB423&lt;&gt;""), AB423, "")))))</f>
        <v/>
      </c>
      <c r="AC419" s="90" t="str">
        <f>IF(TMInput!AB419&lt;&gt;"", TMInput!AB419, IF(AND($C419=$C420, AC420&lt;&gt;""), AC420, IF(AND($C419=$C421, AC421&lt;&gt;""), AC421, IF(AND($C419=$C422, AC422&lt;&gt;""), AC422, IF(AND($C419=$C423, AC423&lt;&gt;""), AC423, "")))))</f>
        <v/>
      </c>
      <c r="AD419" s="90" t="str">
        <f>IF(TMInput!AC419&lt;&gt;"", TMInput!AC419, IF(AND($C419=$C420, AD420&lt;&gt;""), AD420, IF(AND($C419=$C421, AD421&lt;&gt;""), AD421, IF(AND($C419=$C422, AD422&lt;&gt;""), AD422, IF(AND($C419=$C423, AD423&lt;&gt;""), AD423, "")))))</f>
        <v/>
      </c>
      <c r="AE419" s="90" t="str">
        <f>IF(TMInput!AD419&lt;&gt;"", TMInput!AD419, IF(AND($C419=$C420, AE420&lt;&gt;""), AE420, IF(AND($C419=$C421, AE421&lt;&gt;""), AE421, IF(AND($C419=$C422, AE422&lt;&gt;""), AE422, IF(AND($C419=$C423, AE423&lt;&gt;""), AE423, "")))))</f>
        <v/>
      </c>
    </row>
    <row r="420">
      <c r="A420" s="85" t="b">
        <f t="shared" si="1"/>
        <v>0</v>
      </c>
      <c r="B420" s="90" t="str">
        <f>IF(AND(TMInput!A420="",$C420&lt;&gt;""),B419,TMInput!A420)</f>
        <v>ND-SubcontractingPercentageKnownUnpublish_v1.9+.rml.ttl</v>
      </c>
      <c r="C420" s="90" t="str">
        <f>TMInput!B420</f>
        <v>tedm:MG-NonPublishedInformation-ND-SubcontractingPercentageKnownUnpublish</v>
      </c>
      <c r="D420" s="85" t="str">
        <f>IF(TMInput!C420&lt;&gt;"", TMInput!C420, IF(AND($C420=$C421, D421&lt;&gt;""), D421, IF(AND($C420=$C422, D422&lt;&gt;""), D422, IF(AND($C420=$C423, D423&lt;&gt;""), D423, IF(AND($C420=$C424, D424&lt;&gt;""), D424, "")))))</f>
        <v/>
      </c>
      <c r="E420" s="90" t="str">
        <f>IF(TMInput!D420&lt;&gt;"",TMInput!D420,IF(AND($C420=$C421, E421&lt;&gt;""),E421, IF(AND($C420=$C422, E422&lt;&gt;""), E422,"")))</f>
        <v/>
      </c>
      <c r="F420" s="90" t="str">
        <f>IF(TMInput!E420&lt;&gt;"",TMInput!E420,IF(AND($C420=$C421, F421&lt;&gt;""),F421, IF(AND($C420=$C422, F422&lt;&gt;""), F422,"")))</f>
        <v/>
      </c>
      <c r="G420" s="85" t="str">
        <f>IF(TMInput!F420&lt;&gt;"",TMInput!F420,IF(AND($C420=$C421, G421&lt;&gt;""),G421, IF(AND($C420=$C422, G422&lt;&gt;""), G422,"")))</f>
        <v/>
      </c>
      <c r="H420" s="87" t="str">
        <f>TMInput!G420</f>
        <v/>
      </c>
      <c r="I420" s="87" t="str">
        <f>TMInput!H420</f>
        <v>1.5</v>
      </c>
      <c r="J420" s="90" t="b">
        <f>IF(TMInput!$A420="",J419,TMInput!I420)</f>
        <v>1</v>
      </c>
      <c r="K420" s="85" t="str">
        <f>IF(TMInput!J420&lt;&gt;"",TMInput!J420,IF(AND($C420=$C421, K421&lt;&gt;""),K421, IF(AND($C420=$C422, K422&lt;&gt;""), K422,"")))</f>
        <v/>
      </c>
      <c r="L420" s="85" t="str">
        <f>IF(TMInput!K420&lt;&gt;"",TMInput!K420,IF(AND($C420=$C421, L421&lt;&gt;""),L421, IF(AND($C420=$C422, L422&lt;&gt;""), L422,"")))</f>
        <v/>
      </c>
      <c r="M420" s="90" t="str">
        <f>IF(TMInput!L420&lt;&gt;"",TMInput!L420,IF(AND($C420=$C421, M421&lt;&gt;""),M421, IF(AND($C420=$C422, M422&lt;&gt;""), M422,"")))</f>
        <v/>
      </c>
      <c r="N420" s="90" t="str">
        <f>IF(TMInput!M420&lt;&gt;"",TMInput!M420,IF(AND($C420=$C421, N421&lt;&gt;""),N421, IF(AND($C420=$C422, N422&lt;&gt;""), N422,"")))</f>
        <v/>
      </c>
      <c r="O420" s="90" t="str">
        <f>IF(TMInput!N420&lt;&gt;"",TMInput!N420,IF(AND($C420=$C421, O421&lt;&gt;""),O421, IF(AND($C420=$C422, O422&lt;&gt;""), O422,"")))</f>
        <v/>
      </c>
      <c r="P420" s="85" t="str">
        <f>IF(TMInput!O420&lt;&gt;"",TMInput!O420,IF(AND($C420=$C421, P421&lt;&gt;""),P421, IF(AND($C420=$C422, P422&lt;&gt;""), P422,"")))</f>
        <v/>
      </c>
      <c r="Q420" s="90" t="str">
        <f>IF(TMInput!P420&lt;&gt;"",TMInput!P420,IF(AND($C420=$C421, Q421&lt;&gt;""),Q421, IF(AND($C420=$C422, Q422&lt;&gt;""), Q422,"")))</f>
        <v/>
      </c>
      <c r="R420" s="90" t="str">
        <f>IF(TMInput!Q420&lt;&gt;"", TMInput!Q420, IF(AND(OR($C420&amp;$H420=$C421&amp;$H421, $C420&amp;$I420=$C421&amp;$I421), R421&lt;&gt;""), R421, IF(AND(OR($C420&amp;$H420=$C422&amp;$H422, $C420&amp;$I420=$C422&amp;$I422), R422&lt;&gt;""), R422, IF(AND(OR($C420&amp;$H420=$C423&amp;$H423, $C420&amp;$I420=$C423&amp;$I423), R423&lt;&gt;""), R423, IF(AND(OR($C420&amp;$H420=$C424&amp;$H424, $C420&amp;$I420=$C424&amp;$I424), R424&lt;&gt;""), R424, "")))))</f>
        <v/>
      </c>
      <c r="S420" s="90" t="str">
        <f>IF(TMInput!R420&lt;&gt;"", TMInput!R420, IF(AND(OR($C420&amp;$H420=$C421&amp;$H421, $C420&amp;$I420=$C421&amp;$I421), S421&lt;&gt;""), S421, IF(AND(OR($C420&amp;$H420=$C422&amp;$H422, $C420&amp;$I420=$C422&amp;$I422), S422&lt;&gt;""), S422, IF(AND(OR($C420&amp;$H420=$C423&amp;$H423, $C420&amp;$I420=$C423&amp;$I423), S423&lt;&gt;""), S423, IF(AND(OR($C420&amp;$H420=$C424&amp;$H424, $C420&amp;$I420=$C424&amp;$I424), S424&lt;&gt;""), S424, "")))))</f>
        <v/>
      </c>
      <c r="T420" s="90" t="str">
        <f>IF(TMInput!S420&lt;&gt;"", TMInput!S420, IF(AND(OR($C420&amp;$H420=$C421&amp;$H421, $C420&amp;$I420=$C421&amp;$I421), T421&lt;&gt;""), T421, IF(AND(OR($C420&amp;$H420=$C422&amp;$H422, $C420&amp;$I420=$C422&amp;$I422), T422&lt;&gt;""), T422, IF(AND(OR($C420&amp;$H420=$C423&amp;$H423, $C420&amp;$I420=$C423&amp;$I423), T423&lt;&gt;""), T423, IF(AND(OR($C420&amp;$H420=$C424&amp;$H424, $C420&amp;$I420=$C424&amp;$I424), T424&lt;&gt;""), T424, "")))))</f>
        <v/>
      </c>
      <c r="U420" s="90" t="str">
        <f>IF(TMInput!T420&lt;&gt;"", TMInput!T420, IF(AND($C420=$C421, U421&lt;&gt;""), U421, IF(AND($C420=$C422, U422&lt;&gt;""), U422, IF(AND($C420=$C423, U423&lt;&gt;""), U423, IF(AND($C420=$C424, U424&lt;&gt;""), U424, "")))))</f>
        <v/>
      </c>
      <c r="V420" s="90" t="str">
        <f>IF(TMInput!U420&lt;&gt;"", TMInput!U420, IF(AND($C420=$C421, V421&lt;&gt;""), V421, IF(AND($C420=$C422, V422&lt;&gt;""), V422, IF(AND($C420=$C423, V423&lt;&gt;""), V423, IF(AND($C420=$C424, V424&lt;&gt;""), V424, "")))))</f>
        <v/>
      </c>
      <c r="W420" s="90" t="str">
        <f>IF(TMInput!V420&lt;&gt;"", TMInput!V420, IF(AND($C420=$C421, W421&lt;&gt;""), W421, IF(AND($C420=$C422, W422&lt;&gt;""), W422, IF(AND($C420=$C423, W423&lt;&gt;""), W423, IF(AND($C420=$C424, W424&lt;&gt;""), W424, "")))))</f>
        <v/>
      </c>
      <c r="X420" s="90" t="str">
        <f>IF(TMInput!W420&lt;&gt;"", TMInput!W420, IF(AND($C420=$C421, X421&lt;&gt;""), X421, IF(AND($C420=$C422, X422&lt;&gt;""), X422, IF(AND($C420=$C423, X423&lt;&gt;""), X423, IF(AND($C420=$C424, X424&lt;&gt;""), X424, "")))))</f>
        <v>BT-198(BT-731)-Tender</v>
      </c>
      <c r="Y420" s="90" t="str">
        <f>IF(TMInput!X420&lt;&gt;"", TMInput!X420, IF(AND($C420=$C421, Y421&lt;&gt;""), Y421, IF(AND($C420=$C422, Y422&lt;&gt;""), Y422, IF(AND($C420=$C423, Y423&lt;&gt;""), Y423, IF(AND($C420=$C424, Y424&lt;&gt;""), Y424, "")))))</f>
        <v>Unpublished Accessibility Date (Unpublished Access Date below SDK 1.6)</v>
      </c>
      <c r="Z420" s="90" t="str">
        <f>IF(TMInput!Y420&lt;&gt;"", TMInput!Y420, IF(AND($C420=$C421, Z421&lt;&gt;""), Z421, IF(AND($C420=$C422, Z422&lt;&gt;""), Z422, IF(AND($C420=$C423, Z423&lt;&gt;""), Z423, IF(AND($C420=$C424, Z424&lt;&gt;""), Z424, "")))))</f>
        <v>tedm:MG-langString-hasConfidentialityJustification--NonPublishedInformation-ND-SubcontractingPercentageKnownUnpublish</v>
      </c>
      <c r="AA420" s="90" t="str">
        <f>IF(TMInput!Z420&lt;&gt;"", TMInput!Z420, IF(AND($C420=$C421, AA421&lt;&gt;""), AA421, IF(AND($C420=$C422, AA422&lt;&gt;""), AA422, IF(AND($C420=$C423, AA423&lt;&gt;""), AA423, IF(AND($C420=$C424, AA424&lt;&gt;""), AA424, "")))))</f>
        <v/>
      </c>
      <c r="AB420" s="90" t="str">
        <f>IF(TMInput!AA420&lt;&gt;"", TMInput!AA420, IF(AND($C420=$C421, AB421&lt;&gt;""), AB421, IF(AND($C420=$C422, AB422&lt;&gt;""), AB422, IF(AND($C420=$C423, AB423&lt;&gt;""), AB423, IF(AND($C420=$C424, AB424&lt;&gt;""), AB424, "")))))</f>
        <v/>
      </c>
      <c r="AC420" s="90" t="str">
        <f>IF(TMInput!AB420&lt;&gt;"", TMInput!AB420, IF(AND($C420=$C421, AC421&lt;&gt;""), AC421, IF(AND($C420=$C422, AC422&lt;&gt;""), AC422, IF(AND($C420=$C423, AC423&lt;&gt;""), AC423, IF(AND($C420=$C424, AC424&lt;&gt;""), AC424, "")))))</f>
        <v/>
      </c>
      <c r="AD420" s="90" t="str">
        <f>IF(TMInput!AC420&lt;&gt;"", TMInput!AC420, IF(AND($C420=$C421, AD421&lt;&gt;""), AD421, IF(AND($C420=$C422, AD422&lt;&gt;""), AD422, IF(AND($C420=$C423, AD423&lt;&gt;""), AD423, IF(AND($C420=$C424, AD424&lt;&gt;""), AD424, "")))))</f>
        <v/>
      </c>
      <c r="AE420" s="90" t="str">
        <f>IF(TMInput!AD420&lt;&gt;"", TMInput!AD420, IF(AND($C420=$C421, AE421&lt;&gt;""), AE421, IF(AND($C420=$C422, AE422&lt;&gt;""), AE422, IF(AND($C420=$C423, AE423&lt;&gt;""), AE423, IF(AND($C420=$C424, AE424&lt;&gt;""), AE424, "")))))</f>
        <v/>
      </c>
    </row>
    <row r="421">
      <c r="A421" s="85" t="b">
        <f t="shared" si="1"/>
        <v>0</v>
      </c>
      <c r="B421" s="90" t="str">
        <f>IF(AND(TMInput!A421="",$C421&lt;&gt;""),B420,TMInput!A421)</f>
        <v>ND-SubcontractingPercentageKnownUnpublish_v1.9+.rml.ttl</v>
      </c>
      <c r="C421" s="90" t="str">
        <f>TMInput!B421</f>
        <v>tedm:MG-NonPublishedInformation-ND-SubcontractingPercentageKnownUnpublish</v>
      </c>
      <c r="D421" s="85" t="str">
        <f>IF(TMInput!C421&lt;&gt;"", TMInput!C421, IF(AND($C421=$C422, D422&lt;&gt;""), D422, IF(AND($C421=$C423, D423&lt;&gt;""), D423, IF(AND($C421=$C424, D424&lt;&gt;""), D424, IF(AND($C421=$C425, D425&lt;&gt;""), D425, "")))))</f>
        <v/>
      </c>
      <c r="E421" s="90" t="str">
        <f>IF(TMInput!D421&lt;&gt;"",TMInput!D421,IF(AND($C421=$C422, E422&lt;&gt;""),E422, IF(AND($C421=$C423, E423&lt;&gt;""), E423,"")))</f>
        <v/>
      </c>
      <c r="F421" s="90" t="str">
        <f>IF(TMInput!E421&lt;&gt;"",TMInput!E421,IF(AND($C421=$C422, F422&lt;&gt;""),F422, IF(AND($C421=$C423, F423&lt;&gt;""), F423,"")))</f>
        <v/>
      </c>
      <c r="G421" s="85" t="str">
        <f>IF(TMInput!F421&lt;&gt;"",TMInput!F421,IF(AND($C421=$C422, G422&lt;&gt;""),G422, IF(AND($C421=$C423, G423&lt;&gt;""), G423,"")))</f>
        <v/>
      </c>
      <c r="H421" s="87" t="str">
        <f>TMInput!G421</f>
        <v>1.6</v>
      </c>
      <c r="I421" s="87" t="str">
        <f>TMInput!H421</f>
        <v>1.8</v>
      </c>
      <c r="J421" s="90" t="b">
        <f>IF(TMInput!$A421="",J420,TMInput!I421)</f>
        <v>1</v>
      </c>
      <c r="K421" s="85" t="str">
        <f>IF(TMInput!J421&lt;&gt;"",TMInput!J421,IF(AND($C421=$C422, K422&lt;&gt;""),K422, IF(AND($C421=$C423, K423&lt;&gt;""), K423,"")))</f>
        <v/>
      </c>
      <c r="L421" s="85" t="str">
        <f>IF(TMInput!K421&lt;&gt;"",TMInput!K421,IF(AND($C421=$C422, L422&lt;&gt;""),L422, IF(AND($C421=$C423, L423&lt;&gt;""), L423,"")))</f>
        <v/>
      </c>
      <c r="M421" s="90" t="str">
        <f>IF(TMInput!L421&lt;&gt;"",TMInput!L421,IF(AND($C421=$C422, M422&lt;&gt;""),M422, IF(AND($C421=$C423, M423&lt;&gt;""), M423,"")))</f>
        <v/>
      </c>
      <c r="N421" s="90" t="str">
        <f>IF(TMInput!M421&lt;&gt;"",TMInput!M421,IF(AND($C421=$C422, N422&lt;&gt;""),N422, IF(AND($C421=$C423, N423&lt;&gt;""), N423,"")))</f>
        <v/>
      </c>
      <c r="O421" s="90" t="str">
        <f>IF(TMInput!N421&lt;&gt;"",TMInput!N421,IF(AND($C421=$C422, O422&lt;&gt;""),O422, IF(AND($C421=$C423, O423&lt;&gt;""), O423,"")))</f>
        <v/>
      </c>
      <c r="P421" s="85" t="str">
        <f>IF(TMInput!O421&lt;&gt;"",TMInput!O421,IF(AND($C421=$C422, P422&lt;&gt;""),P422, IF(AND($C421=$C423, P423&lt;&gt;""), P423,"")))</f>
        <v/>
      </c>
      <c r="Q421" s="90" t="str">
        <f>IF(TMInput!P421&lt;&gt;"",TMInput!P421,IF(AND($C421=$C422, Q422&lt;&gt;""),Q422, IF(AND($C421=$C423, Q423&lt;&gt;""), Q423,"")))</f>
        <v/>
      </c>
      <c r="R421" s="90" t="str">
        <f>IF(TMInput!Q421&lt;&gt;"", TMInput!Q421, IF(AND(OR($C421&amp;$H421=$C422&amp;$H422, $C421&amp;$I421=$C422&amp;$I422), R422&lt;&gt;""), R422, IF(AND(OR($C421&amp;$H421=$C423&amp;$H423, $C421&amp;$I421=$C423&amp;$I423), R423&lt;&gt;""), R423, IF(AND(OR($C421&amp;$H421=$C424&amp;$H424, $C421&amp;$I421=$C424&amp;$I424), R424&lt;&gt;""), R424, IF(AND(OR($C421&amp;$H421=$C425&amp;$H425, $C421&amp;$I421=$C425&amp;$I425), R425&lt;&gt;""), R425, "")))))</f>
        <v/>
      </c>
      <c r="S421" s="90" t="str">
        <f>IF(TMInput!R421&lt;&gt;"", TMInput!R421, IF(AND(OR($C421&amp;$H421=$C422&amp;$H422, $C421&amp;$I421=$C422&amp;$I422), S422&lt;&gt;""), S422, IF(AND(OR($C421&amp;$H421=$C423&amp;$H423, $C421&amp;$I421=$C423&amp;$I423), S423&lt;&gt;""), S423, IF(AND(OR($C421&amp;$H421=$C424&amp;$H424, $C421&amp;$I421=$C424&amp;$I424), S424&lt;&gt;""), S424, IF(AND(OR($C421&amp;$H421=$C425&amp;$H425, $C421&amp;$I421=$C425&amp;$I425), S425&lt;&gt;""), S425, "")))))</f>
        <v/>
      </c>
      <c r="T421" s="90" t="str">
        <f>IF(TMInput!S421&lt;&gt;"", TMInput!S421, IF(AND(OR($C421&amp;$H421=$C422&amp;$H422, $C421&amp;$I421=$C422&amp;$I422), T422&lt;&gt;""), T422, IF(AND(OR($C421&amp;$H421=$C423&amp;$H423, $C421&amp;$I421=$C423&amp;$I423), T423&lt;&gt;""), T423, IF(AND(OR($C421&amp;$H421=$C424&amp;$H424, $C421&amp;$I421=$C424&amp;$I424), T424&lt;&gt;""), T424, IF(AND(OR($C421&amp;$H421=$C425&amp;$H425, $C421&amp;$I421=$C425&amp;$I425), T425&lt;&gt;""), T425, "")))))</f>
        <v/>
      </c>
      <c r="U421" s="90" t="str">
        <f>IF(TMInput!T421&lt;&gt;"", TMInput!T421, IF(AND($C421=$C422, U422&lt;&gt;""), U422, IF(AND($C421=$C423, U423&lt;&gt;""), U423, IF(AND($C421=$C424, U424&lt;&gt;""), U424, IF(AND($C421=$C425, U425&lt;&gt;""), U425, "")))))</f>
        <v/>
      </c>
      <c r="V421" s="90" t="str">
        <f>IF(TMInput!U421&lt;&gt;"", TMInput!U421, IF(AND($C421=$C422, V422&lt;&gt;""), V422, IF(AND($C421=$C423, V423&lt;&gt;""), V423, IF(AND($C421=$C424, V424&lt;&gt;""), V424, IF(AND($C421=$C425, V425&lt;&gt;""), V425, "")))))</f>
        <v/>
      </c>
      <c r="W421" s="90" t="str">
        <f>IF(TMInput!V421&lt;&gt;"", TMInput!V421, IF(AND($C421=$C422, W422&lt;&gt;""), W422, IF(AND($C421=$C423, W423&lt;&gt;""), W423, IF(AND($C421=$C424, W424&lt;&gt;""), W424, IF(AND($C421=$C425, W425&lt;&gt;""), W425, "")))))</f>
        <v/>
      </c>
      <c r="X421" s="90" t="str">
        <f>IF(TMInput!W421&lt;&gt;"", TMInput!W421, IF(AND($C421=$C422, X422&lt;&gt;""), X422, IF(AND($C421=$C423, X423&lt;&gt;""), X423, IF(AND($C421=$C424, X424&lt;&gt;""), X424, IF(AND($C421=$C425, X425&lt;&gt;""), X425, "")))))</f>
        <v/>
      </c>
      <c r="Y421" s="90" t="str">
        <f>IF(TMInput!X421&lt;&gt;"", TMInput!X421, IF(AND($C421=$C422, Y422&lt;&gt;""), Y422, IF(AND($C421=$C423, Y423&lt;&gt;""), Y423, IF(AND($C421=$C424, Y424&lt;&gt;""), Y424, IF(AND($C421=$C425, Y425&lt;&gt;""), Y425, "")))))</f>
        <v/>
      </c>
      <c r="Z421" s="90" t="str">
        <f>IF(TMInput!Y421&lt;&gt;"", TMInput!Y421, IF(AND($C421=$C422, Z422&lt;&gt;""), Z422, IF(AND($C421=$C423, Z423&lt;&gt;""), Z423, IF(AND($C421=$C424, Z424&lt;&gt;""), Z424, IF(AND($C421=$C425, Z425&lt;&gt;""), Z425, "")))))</f>
        <v>tedm:MG-langString-hasConfidentialityJustification--NonPublishedInformation-ND-SubcontractingPercentageKnownUnpublish</v>
      </c>
      <c r="AA421" s="90" t="str">
        <f>IF(TMInput!Z421&lt;&gt;"", TMInput!Z421, IF(AND($C421=$C422, AA422&lt;&gt;""), AA422, IF(AND($C421=$C423, AA423&lt;&gt;""), AA423, IF(AND($C421=$C424, AA424&lt;&gt;""), AA424, IF(AND($C421=$C425, AA425&lt;&gt;""), AA425, "")))))</f>
        <v/>
      </c>
      <c r="AB421" s="90" t="str">
        <f>IF(TMInput!AA421&lt;&gt;"", TMInput!AA421, IF(AND($C421=$C422, AB422&lt;&gt;""), AB422, IF(AND($C421=$C423, AB423&lt;&gt;""), AB423, IF(AND($C421=$C424, AB424&lt;&gt;""), AB424, IF(AND($C421=$C425, AB425&lt;&gt;""), AB425, "")))))</f>
        <v/>
      </c>
      <c r="AC421" s="90" t="str">
        <f>IF(TMInput!AB421&lt;&gt;"", TMInput!AB421, IF(AND($C421=$C422, AC422&lt;&gt;""), AC422, IF(AND($C421=$C423, AC423&lt;&gt;""), AC423, IF(AND($C421=$C424, AC424&lt;&gt;""), AC424, IF(AND($C421=$C425, AC425&lt;&gt;""), AC425, "")))))</f>
        <v/>
      </c>
      <c r="AD421" s="90" t="str">
        <f>IF(TMInput!AC421&lt;&gt;"", TMInput!AC421, IF(AND($C421=$C422, AD422&lt;&gt;""), AD422, IF(AND($C421=$C423, AD423&lt;&gt;""), AD423, IF(AND($C421=$C424, AD424&lt;&gt;""), AD424, IF(AND($C421=$C425, AD425&lt;&gt;""), AD425, "")))))</f>
        <v/>
      </c>
      <c r="AE421" s="90" t="str">
        <f>IF(TMInput!AD421&lt;&gt;"", TMInput!AD421, IF(AND($C421=$C422, AE422&lt;&gt;""), AE422, IF(AND($C421=$C423, AE423&lt;&gt;""), AE423, IF(AND($C421=$C424, AE424&lt;&gt;""), AE424, IF(AND($C421=$C425, AE425&lt;&gt;""), AE425, "")))))</f>
        <v/>
      </c>
    </row>
    <row r="422">
      <c r="A422" s="85" t="b">
        <f t="shared" si="1"/>
        <v>0</v>
      </c>
      <c r="B422" s="90" t="str">
        <f>IF(AND(TMInput!A422="",$C422&lt;&gt;""),B421,TMInput!A422)</f>
        <v>ND-SubcontractingPercentageKnownUnpublish_v1.9+.rml.ttl</v>
      </c>
      <c r="C422" s="90" t="str">
        <f>TMInput!B422</f>
        <v>tedm:MG-NonPublishedInformation-ND-SubcontractingPercentageKnownUnpublish</v>
      </c>
      <c r="D422" s="85" t="str">
        <f>IF(TMInput!C422&lt;&gt;"", TMInput!C422, IF(AND($C422=$C423, D423&lt;&gt;""), D423, IF(AND($C422=$C424, D424&lt;&gt;""), D424, IF(AND($C422=$C425, D425&lt;&gt;""), D425, IF(AND($C422=$C426, D426&lt;&gt;""), D426, "")))))</f>
        <v/>
      </c>
      <c r="E422" s="90" t="str">
        <f>IF(TMInput!D422&lt;&gt;"",TMInput!D422,IF(AND($C422=$C423, E423&lt;&gt;""),E423, IF(AND($C422=$C424, E424&lt;&gt;""), E424,"")))</f>
        <v/>
      </c>
      <c r="F422" s="90" t="str">
        <f>IF(TMInput!E422&lt;&gt;"",TMInput!E422,IF(AND($C422=$C423, F423&lt;&gt;""),F423, IF(AND($C422=$C424, F424&lt;&gt;""), F424,"")))</f>
        <v/>
      </c>
      <c r="G422" s="85" t="str">
        <f>IF(TMInput!F422&lt;&gt;"",TMInput!F422,IF(AND($C422=$C423, G423&lt;&gt;""),G423, IF(AND($C422=$C424, G424&lt;&gt;""), G424,"")))</f>
        <v/>
      </c>
      <c r="H422" s="87" t="str">
        <f>TMInput!G422</f>
        <v>1.9</v>
      </c>
      <c r="I422" s="87" t="str">
        <f>TMInput!H422</f>
        <v/>
      </c>
      <c r="J422" s="90" t="b">
        <f>IF(TMInput!$A422="",J421,TMInput!I422)</f>
        <v>1</v>
      </c>
      <c r="K422" s="85" t="str">
        <f>IF(TMInput!J422&lt;&gt;"",TMInput!J422,IF(AND($C422=$C423, K423&lt;&gt;""),K423, IF(AND($C422=$C424, K424&lt;&gt;""), K424,"")))</f>
        <v/>
      </c>
      <c r="L422" s="85" t="str">
        <f>IF(TMInput!K422&lt;&gt;"",TMInput!K422,IF(AND($C422=$C423, L423&lt;&gt;""),L423, IF(AND($C422=$C424, L424&lt;&gt;""), L424,"")))</f>
        <v/>
      </c>
      <c r="M422" s="90" t="str">
        <f>IF(TMInput!L422&lt;&gt;"",TMInput!L422,IF(AND($C422=$C423, M423&lt;&gt;""),M423, IF(AND($C422=$C424, M424&lt;&gt;""), M424,"")))</f>
        <v/>
      </c>
      <c r="N422" s="90" t="str">
        <f>IF(TMInput!M422&lt;&gt;"",TMInput!M422,IF(AND($C422=$C423, N423&lt;&gt;""),N423, IF(AND($C422=$C424, N424&lt;&gt;""), N424,"")))</f>
        <v/>
      </c>
      <c r="O422" s="90" t="str">
        <f>IF(TMInput!N422&lt;&gt;"",TMInput!N422,IF(AND($C422=$C423, O423&lt;&gt;""),O423, IF(AND($C422=$C424, O424&lt;&gt;""), O424,"")))</f>
        <v/>
      </c>
      <c r="P422" s="85" t="str">
        <f>IF(TMInput!O422&lt;&gt;"",TMInput!O422,IF(AND($C422=$C423, P423&lt;&gt;""),P423, IF(AND($C422=$C424, P424&lt;&gt;""), P424,"")))</f>
        <v/>
      </c>
      <c r="Q422" s="90" t="str">
        <f>IF(TMInput!P422&lt;&gt;"",TMInput!P422,IF(AND($C422=$C423, Q423&lt;&gt;""),Q423, IF(AND($C422=$C424, Q424&lt;&gt;""), Q424,"")))</f>
        <v/>
      </c>
      <c r="R422" s="90" t="str">
        <f>IF(TMInput!Q422&lt;&gt;"", TMInput!Q422, IF(AND(OR($C422&amp;$H422=$C423&amp;$H423, $C422&amp;$I422=$C423&amp;$I423), R423&lt;&gt;""), R423, IF(AND(OR($C422&amp;$H422=$C424&amp;$H424, $C422&amp;$I422=$C424&amp;$I424), R424&lt;&gt;""), R424, IF(AND(OR($C422&amp;$H422=$C425&amp;$H425, $C422&amp;$I422=$C425&amp;$I425), R425&lt;&gt;""), R425, IF(AND(OR($C422&amp;$H422=$C426&amp;$H426, $C422&amp;$I422=$C426&amp;$I426), R426&lt;&gt;""), R426, "")))))</f>
        <v/>
      </c>
      <c r="S422" s="90" t="str">
        <f>IF(TMInput!R422&lt;&gt;"", TMInput!R422, IF(AND(OR($C422&amp;$H422=$C423&amp;$H423, $C422&amp;$I422=$C423&amp;$I423), S423&lt;&gt;""), S423, IF(AND(OR($C422&amp;$H422=$C424&amp;$H424, $C422&amp;$I422=$C424&amp;$I424), S424&lt;&gt;""), S424, IF(AND(OR($C422&amp;$H422=$C425&amp;$H425, $C422&amp;$I422=$C425&amp;$I425), S425&lt;&gt;""), S425, IF(AND(OR($C422&amp;$H422=$C426&amp;$H426, $C422&amp;$I422=$C426&amp;$I426), S426&lt;&gt;""), S426, "")))))</f>
        <v/>
      </c>
      <c r="T422" s="90" t="str">
        <f>IF(TMInput!S422&lt;&gt;"", TMInput!S422, IF(AND(OR($C422&amp;$H422=$C423&amp;$H423, $C422&amp;$I422=$C423&amp;$I423), T423&lt;&gt;""), T423, IF(AND(OR($C422&amp;$H422=$C424&amp;$H424, $C422&amp;$I422=$C424&amp;$I424), T424&lt;&gt;""), T424, IF(AND(OR($C422&amp;$H422=$C425&amp;$H425, $C422&amp;$I422=$C425&amp;$I425), T425&lt;&gt;""), T425, IF(AND(OR($C422&amp;$H422=$C426&amp;$H426, $C422&amp;$I422=$C426&amp;$I426), T426&lt;&gt;""), T426, "")))))</f>
        <v/>
      </c>
      <c r="U422" s="90" t="str">
        <f>IF(TMInput!T422&lt;&gt;"", TMInput!T422, IF(AND($C422=$C423, U423&lt;&gt;""), U423, IF(AND($C422=$C424, U424&lt;&gt;""), U424, IF(AND($C422=$C425, U425&lt;&gt;""), U425, IF(AND($C422=$C426, U426&lt;&gt;""), U426, "")))))</f>
        <v/>
      </c>
      <c r="V422" s="90" t="str">
        <f>IF(TMInput!U422&lt;&gt;"", TMInput!U422, IF(AND($C422=$C423, V423&lt;&gt;""), V423, IF(AND($C422=$C424, V424&lt;&gt;""), V424, IF(AND($C422=$C425, V425&lt;&gt;""), V425, IF(AND($C422=$C426, V426&lt;&gt;""), V426, "")))))</f>
        <v/>
      </c>
      <c r="W422" s="90" t="str">
        <f>IF(TMInput!V422&lt;&gt;"", TMInput!V422, IF(AND($C422=$C423, W423&lt;&gt;""), W423, IF(AND($C422=$C424, W424&lt;&gt;""), W424, IF(AND($C422=$C425, W425&lt;&gt;""), W425, IF(AND($C422=$C426, W426&lt;&gt;""), W426, "")))))</f>
        <v/>
      </c>
      <c r="X422" s="90" t="str">
        <f>IF(TMInput!W422&lt;&gt;"", TMInput!W422, IF(AND($C422=$C423, X423&lt;&gt;""), X423, IF(AND($C422=$C424, X424&lt;&gt;""), X424, IF(AND($C422=$C425, X425&lt;&gt;""), X425, IF(AND($C422=$C426, X426&lt;&gt;""), X426, "")))))</f>
        <v/>
      </c>
      <c r="Y422" s="90" t="str">
        <f>IF(TMInput!X422&lt;&gt;"", TMInput!X422, IF(AND($C422=$C423, Y423&lt;&gt;""), Y423, IF(AND($C422=$C424, Y424&lt;&gt;""), Y424, IF(AND($C422=$C425, Y425&lt;&gt;""), Y425, IF(AND($C422=$C426, Y426&lt;&gt;""), Y426, "")))))</f>
        <v/>
      </c>
      <c r="Z422" s="90" t="str">
        <f>IF(TMInput!Y422&lt;&gt;"", TMInput!Y422, IF(AND($C422=$C423, Z423&lt;&gt;""), Z423, IF(AND($C422=$C424, Z424&lt;&gt;""), Z424, IF(AND($C422=$C425, Z425&lt;&gt;""), Z425, IF(AND($C422=$C426, Z426&lt;&gt;""), Z426, "")))))</f>
        <v>tedm:MG-langString-hasConfidentialityJustification--NonPublishedInformation-ND-SubcontractingPercentageKnownUnpublish</v>
      </c>
      <c r="AA422" s="90" t="str">
        <f>IF(TMInput!Z422&lt;&gt;"", TMInput!Z422, IF(AND($C422=$C423, AA423&lt;&gt;""), AA423, IF(AND($C422=$C424, AA424&lt;&gt;""), AA424, IF(AND($C422=$C425, AA425&lt;&gt;""), AA425, IF(AND($C422=$C426, AA426&lt;&gt;""), AA426, "")))))</f>
        <v/>
      </c>
      <c r="AB422" s="90" t="str">
        <f>IF(TMInput!AA422&lt;&gt;"", TMInput!AA422, IF(AND($C422=$C423, AB423&lt;&gt;""), AB423, IF(AND($C422=$C424, AB424&lt;&gt;""), AB424, IF(AND($C422=$C425, AB425&lt;&gt;""), AB425, IF(AND($C422=$C426, AB426&lt;&gt;""), AB426, "")))))</f>
        <v/>
      </c>
      <c r="AC422" s="90" t="str">
        <f>IF(TMInput!AB422&lt;&gt;"", TMInput!AB422, IF(AND($C422=$C423, AC423&lt;&gt;""), AC423, IF(AND($C422=$C424, AC424&lt;&gt;""), AC424, IF(AND($C422=$C425, AC425&lt;&gt;""), AC425, IF(AND($C422=$C426, AC426&lt;&gt;""), AC426, "")))))</f>
        <v/>
      </c>
      <c r="AD422" s="90" t="str">
        <f>IF(TMInput!AC422&lt;&gt;"", TMInput!AC422, IF(AND($C422=$C423, AD423&lt;&gt;""), AD423, IF(AND($C422=$C424, AD424&lt;&gt;""), AD424, IF(AND($C422=$C425, AD425&lt;&gt;""), AD425, IF(AND($C422=$C426, AD426&lt;&gt;""), AD426, "")))))</f>
        <v/>
      </c>
      <c r="AE422" s="90" t="str">
        <f>IF(TMInput!AD422&lt;&gt;"", TMInput!AD422, IF(AND($C422=$C423, AE423&lt;&gt;""), AE423, IF(AND($C422=$C424, AE424&lt;&gt;""), AE424, IF(AND($C422=$C425, AE425&lt;&gt;""), AE425, IF(AND($C422=$C426, AE426&lt;&gt;""), AE426, "")))))</f>
        <v/>
      </c>
    </row>
    <row r="423">
      <c r="A423" s="85" t="b">
        <f t="shared" si="1"/>
        <v>1</v>
      </c>
      <c r="B423" s="90" t="str">
        <f>IF(AND(TMInput!A423="",$C423&lt;&gt;""),B422,TMInput!A423)</f>
        <v>ND-WinnerChosenUnpublish.rml.ttl</v>
      </c>
      <c r="C423" s="90" t="str">
        <f>TMInput!B423</f>
        <v>tedm:MG-NonPublishedInformation-ND-WinnerChosenUnpublish</v>
      </c>
      <c r="D423" s="85" t="str">
        <f>IF(TMInput!C423&lt;&gt;"", TMInput!C423, IF(AND($C423=$C424, D424&lt;&gt;""), D424, IF(AND($C423=$C425, D425&lt;&gt;""), D425, IF(AND($C423=$C426, D426&lt;&gt;""), D426, IF(AND($C423=$C427, D427&lt;&gt;""), D427, "")))))</f>
        <v>MG-NonPublishedInformation</v>
      </c>
      <c r="E423" s="90" t="str">
        <f>IF(TMInput!D423&lt;&gt;"",TMInput!D423,IF(AND($C423=$C424, E424&lt;&gt;""),E424, IF(AND($C423=$C425, E425&lt;&gt;""), E425,"")))</f>
        <v>ND-WinnerChosenUnpublish</v>
      </c>
      <c r="F423" s="90" t="str">
        <f>IF(TMInput!E423&lt;&gt;"",TMInput!E423,IF(AND($C423=$C424, F424&lt;&gt;""),F424, IF(AND($C423=$C425, F425&lt;&gt;""), F425,"")))</f>
        <v>/*/ext:UBLExtensions/ext:UBLExtension/ext:ExtensionContent/efext:EformsExtension/efac:NoticeResult/efac:LotResult/efac:FieldsPrivacy[efbc:FieldIdentifierCode/text()='win-cho']</v>
      </c>
      <c r="G423" s="85" t="str">
        <f>IF(TMInput!F423&lt;&gt;"",TMInput!F423,IF(AND($C423=$C424, G424&lt;&gt;""),G424, IF(AND($C423=$C425, G425&lt;&gt;""), G425,"")))</f>
        <v>efbc:FieldIdentifierCode/text()='win-cho'</v>
      </c>
      <c r="H423" s="87" t="str">
        <f>TMInput!G423</f>
        <v/>
      </c>
      <c r="I423" s="87" t="str">
        <f>TMInput!H423</f>
        <v/>
      </c>
      <c r="J423" s="90" t="str">
        <f>IF(TMInput!$A423="",J422,TMInput!I423)</f>
        <v/>
      </c>
      <c r="K423" s="85" t="str">
        <f>IF(TMInput!J423&lt;&gt;"",TMInput!J423,IF(AND($C423=$C424, K424&lt;&gt;""),K424, IF(AND($C423=$C425, K425&lt;&gt;""), K425,"")))</f>
        <v/>
      </c>
      <c r="L423" s="85" t="str">
        <f>IF(TMInput!K423&lt;&gt;"",TMInput!K423,IF(AND($C423=$C424, L424&lt;&gt;""),L424, IF(AND($C423=$C425, L425&lt;&gt;""), L425,"")))</f>
        <v/>
      </c>
      <c r="M423" s="90" t="str">
        <f>IF(TMInput!L423&lt;&gt;"",TMInput!L423,IF(AND($C423=$C424, M424&lt;&gt;""),M424, IF(AND($C423=$C425, M425&lt;&gt;""), M425,"")))</f>
        <v/>
      </c>
      <c r="N423" s="90" t="str">
        <f>IF(TMInput!M423&lt;&gt;"",TMInput!M423,IF(AND($C423=$C424, N424&lt;&gt;""),N424, IF(AND($C423=$C425, N425&lt;&gt;""), N425,"")))</f>
        <v/>
      </c>
      <c r="O423" s="90" t="str">
        <f>IF(TMInput!N423&lt;&gt;"",TMInput!N423,IF(AND($C423=$C424, O424&lt;&gt;""),O424, IF(AND($C423=$C425, O425&lt;&gt;""), O425,"")))</f>
        <v/>
      </c>
      <c r="P423" s="85" t="str">
        <f>IF(TMInput!O423&lt;&gt;"",TMInput!O423,IF(AND($C423=$C424, P424&lt;&gt;""),P424, IF(AND($C423=$C425, P425&lt;&gt;""), P425,"")))</f>
        <v/>
      </c>
      <c r="Q423" s="90" t="str">
        <f>IF(TMInput!P423&lt;&gt;"",TMInput!P423,IF(AND($C423=$C424, Q424&lt;&gt;""),Q424, IF(AND($C423=$C425, Q425&lt;&gt;""), Q425,"")))</f>
        <v/>
      </c>
      <c r="R423" s="90" t="str">
        <f>IF(TMInput!Q423&lt;&gt;"", TMInput!Q423, IF(AND(OR($C423&amp;$H423=$C424&amp;$H424, $C423&amp;$I423=$C424&amp;$I424), R424&lt;&gt;""), R424, IF(AND(OR($C423&amp;$H423=$C425&amp;$H425, $C423&amp;$I423=$C425&amp;$I425), R425&lt;&gt;""), R425, IF(AND(OR($C423&amp;$H423=$C426&amp;$H426, $C423&amp;$I423=$C426&amp;$I426), R426&lt;&gt;""), R426, IF(AND(OR($C423&amp;$H423=$C427&amp;$H427, $C423&amp;$I423=$C427&amp;$I427), R427&lt;&gt;""), R427, "")))))</f>
        <v>BT-195(BT-142)-LotResult</v>
      </c>
      <c r="S423" s="90" t="str">
        <f>IF(TMInput!R423&lt;&gt;"", TMInput!R423, IF(AND(OR($C423&amp;$H423=$C424&amp;$H424, $C423&amp;$I423=$C424&amp;$I424), S424&lt;&gt;""), S424, IF(AND(OR($C423&amp;$H423=$C425&amp;$H425, $C423&amp;$I423=$C425&amp;$I425), S425&lt;&gt;""), S425, IF(AND(OR($C423&amp;$H423=$C426&amp;$H426, $C423&amp;$I423=$C426&amp;$I426), S426&lt;&gt;""), S426, IF(AND(OR($C423&amp;$H423=$C427&amp;$H427, $C423&amp;$I423=$C427&amp;$I427), S427&lt;&gt;""), S427, "")))))</f>
        <v>The field BT-195(BT-142)-LotResult, Unpublished Identifier, specifies information to generate the URI of the masked property</v>
      </c>
      <c r="T423" s="90" t="str">
        <f>IF(TMInput!S423&lt;&gt;"", TMInput!S423, IF(AND(OR($C423&amp;$H423=$C424&amp;$H424, $C423&amp;$I423=$C424&amp;$I424), T424&lt;&gt;""), T424, IF(AND(OR($C423&amp;$H423=$C425&amp;$H425, $C423&amp;$I423=$C425&amp;$I425), T425&lt;&gt;""), T425, IF(AND(OR($C423&amp;$H423=$C426&amp;$H426, $C423&amp;$I423=$C426&amp;$I426), T426&lt;&gt;""), T426, IF(AND(OR($C423&amp;$H423=$C427&amp;$H427, $C423&amp;$I423=$C427&amp;$I427), T427&lt;&gt;""), T427, "")))))</f>
        <v>efbc:FieldIdentifierCode/text() = 'win-cho'</v>
      </c>
      <c r="U423" s="92" t="str">
        <f>IF(TMInput!T423&lt;&gt;"", TMInput!T423, IF(AND($C423=$C424, U424&lt;&gt;""), U424, IF(AND($C423=$C425, U425&lt;&gt;""), U425, IF(AND($C423=$C426, U426&lt;&gt;""), U426, IF(AND($C423=$C427, U427&lt;&gt;""), U427, "")))))</f>
        <v>http://data.europa.eu/a4g/ontology#hasAwardStatus</v>
      </c>
      <c r="V423" s="90" t="str">
        <f>IF(TMInput!U423&lt;&gt;"", TMInput!U423, IF(AND($C423=$C424, V424&lt;&gt;""), V424, IF(AND($C423=$C425, V425&lt;&gt;""), V425, IF(AND($C423=$C426, V426&lt;&gt;""), V426, IF(AND($C423=$C427, V427&lt;&gt;""), V427, "")))))</f>
        <v>BT-197(BT-142)-LotResult</v>
      </c>
      <c r="W423" s="90" t="str">
        <f>IF(TMInput!V423&lt;&gt;"", TMInput!V423, IF(AND($C423=$C424, W424&lt;&gt;""), W424, IF(AND($C423=$C425, W425&lt;&gt;""), W425, IF(AND($C423=$C426, W426&lt;&gt;""), W426, IF(AND($C423=$C427, W427&lt;&gt;""), W427, "")))))</f>
        <v>In BT-197(BT-142)-LotResult, Unpublished Justification Code, we link to the at-voc:non-publication-justification controlled list</v>
      </c>
      <c r="X423" s="90" t="str">
        <f>IF(TMInput!W423&lt;&gt;"", TMInput!W423, IF(AND($C423=$C424, X424&lt;&gt;""), X424, IF(AND($C423=$C425, X425&lt;&gt;""), X425, IF(AND($C423=$C426, X426&lt;&gt;""), X426, IF(AND($C423=$C427, X427&lt;&gt;""), X427, "")))))</f>
        <v>BT-198(BT-142)-LotResult</v>
      </c>
      <c r="Y423" s="90" t="str">
        <f>IF(TMInput!X423&lt;&gt;"", TMInput!X423, IF(AND($C423=$C424, Y424&lt;&gt;""), Y424, IF(AND($C423=$C425, Y425&lt;&gt;""), Y425, IF(AND($C423=$C426, Y426&lt;&gt;""), Y426, IF(AND($C423=$C427, Y427&lt;&gt;""), Y427, "")))))</f>
        <v>Unpublished Accessibility Date (Unpublished Access Date below SDK 1.6)</v>
      </c>
      <c r="Z423" s="90" t="str">
        <f>IF(TMInput!Y423&lt;&gt;"", TMInput!Y423, IF(AND($C423=$C424, Z424&lt;&gt;""), Z424, IF(AND($C423=$C425, Z425&lt;&gt;""), Z425, IF(AND($C423=$C426, Z426&lt;&gt;""), Z426, IF(AND($C423=$C427, Z427&lt;&gt;""), Z427, "")))))</f>
        <v>tedm:MG-langString-hasConfidentialityJustification--NonPublishedInformation-ND-WinnerChosenUnpublish</v>
      </c>
      <c r="AA423" s="90" t="str">
        <f>IF(TMInput!Z423&lt;&gt;"", TMInput!Z423, IF(AND($C423=$C424, AA424&lt;&gt;""), AA424, IF(AND($C423=$C425, AA425&lt;&gt;""), AA425, IF(AND($C423=$C426, AA426&lt;&gt;""), AA426, IF(AND($C423=$C427, AA427&lt;&gt;""), AA427, "")))))</f>
        <v>/*/ext:UBLExtensions/ext:UBLExtension/ext:ExtensionContent/efext:EformsExtension/efac:NoticeResult/efac:LotResult/efac:FieldsPrivacy[efbc:FieldIdentifierCode/text()='win-cho']/efbc:ReasonDescription</v>
      </c>
      <c r="AB423" s="90" t="str">
        <f>IF(TMInput!AA423&lt;&gt;"", TMInput!AA423, IF(AND($C423=$C424, AB424&lt;&gt;""), AB424, IF(AND($C423=$C425, AB425&lt;&gt;""), AB425, IF(AND($C423=$C426, AB426&lt;&gt;""), AB426, IF(AND($C423=$C427, AB427&lt;&gt;""), AB427, "")))))</f>
        <v>BT-196(BT-142)-LotResult</v>
      </c>
      <c r="AC423" s="90" t="str">
        <f>IF(TMInput!AB423&lt;&gt;"", TMInput!AB423, IF(AND($C423=$C424, AC424&lt;&gt;""), AC424, IF(AND($C423=$C425, AC425&lt;&gt;""), AC425, IF(AND($C423=$C426, AC426&lt;&gt;""), AC426, IF(AND($C423=$C427, AC427&lt;&gt;""), AC427, "")))))</f>
        <v>Unpublished Justification Description of MG-NonPublishedInformation under ND-WinnerChosenUnpublish</v>
      </c>
      <c r="AD423" s="90" t="str">
        <f>IF(TMInput!AC423&lt;&gt;"", TMInput!AC423, IF(AND($C423=$C424, AD424&lt;&gt;""), AD424, IF(AND($C423=$C425, AD425&lt;&gt;""), AD425, IF(AND($C423=$C426, AD426&lt;&gt;""), AD426, IF(AND($C423=$C427, AD427&lt;&gt;""), AD427, "")))))</f>
        <v>BT-196(BT-142)-LotResult-Language</v>
      </c>
      <c r="AE423" s="90" t="str">
        <f>IF(TMInput!AD423&lt;&gt;"", TMInput!AD423, IF(AND($C423=$C424, AE424&lt;&gt;""), AE424, IF(AND($C423=$C425, AE425&lt;&gt;""), AE425, IF(AND($C423=$C426, AE426&lt;&gt;""), AE426, IF(AND($C423=$C427, AE427&lt;&gt;""), AE427, "")))))</f>
        <v>Language of Unpublished Justification Description of MG-NonPublishedInformation under ND-WinnerChosenUnpublish</v>
      </c>
    </row>
    <row r="424">
      <c r="A424" s="85" t="b">
        <f t="shared" si="1"/>
        <v>0</v>
      </c>
      <c r="B424" s="90" t="str">
        <f>IF(AND(TMInput!A424="",$C424&lt;&gt;""),B423,TMInput!A424)</f>
        <v>ND-WinnerChosenUnpublish.rml.ttl</v>
      </c>
      <c r="C424" s="90" t="str">
        <f>TMInput!B424</f>
        <v>tedm:MG-NonPublishedInformation-ND-WinnerChosenUnpublish</v>
      </c>
      <c r="D424" s="85" t="str">
        <f>IF(TMInput!C424&lt;&gt;"", TMInput!C424, IF(AND($C424=$C425, D425&lt;&gt;""), D425, IF(AND($C424=$C426, D426&lt;&gt;""), D426, IF(AND($C424=$C427, D427&lt;&gt;""), D427, IF(AND($C424=$C428, D428&lt;&gt;""), D428, "")))))</f>
        <v>MG-NonPublishedInformation</v>
      </c>
      <c r="E424" s="90" t="str">
        <f>IF(TMInput!D424&lt;&gt;"",TMInput!D424,IF(AND($C424=$C425, E425&lt;&gt;""),E425, IF(AND($C424=$C426, E426&lt;&gt;""), E426,"")))</f>
        <v/>
      </c>
      <c r="F424" s="90" t="str">
        <f>IF(TMInput!E424&lt;&gt;"",TMInput!E424,IF(AND($C424=$C425, F425&lt;&gt;""),F425, IF(AND($C424=$C426, F426&lt;&gt;""), F426,"")))</f>
        <v/>
      </c>
      <c r="G424" s="85" t="str">
        <f>IF(TMInput!F424&lt;&gt;"",TMInput!F424,IF(AND($C424=$C425, G425&lt;&gt;""),G425, IF(AND($C424=$C426, G426&lt;&gt;""), G426,"")))</f>
        <v/>
      </c>
      <c r="H424" s="87" t="str">
        <f>TMInput!G424</f>
        <v/>
      </c>
      <c r="I424" s="87" t="str">
        <f>TMInput!H424</f>
        <v/>
      </c>
      <c r="J424" s="90" t="str">
        <f>IF(TMInput!$A424="",J423,TMInput!I424)</f>
        <v/>
      </c>
      <c r="K424" s="85" t="str">
        <f>IF(TMInput!J424&lt;&gt;"",TMInput!J424,IF(AND($C424=$C425, K425&lt;&gt;""),K425, IF(AND($C424=$C426, K426&lt;&gt;""), K426,"")))</f>
        <v/>
      </c>
      <c r="L424" s="85" t="str">
        <f>IF(TMInput!K424&lt;&gt;"",TMInput!K424,IF(AND($C424=$C425, L425&lt;&gt;""),L425, IF(AND($C424=$C426, L426&lt;&gt;""), L426,"")))</f>
        <v/>
      </c>
      <c r="M424" s="90" t="str">
        <f>IF(TMInput!L424&lt;&gt;"",TMInput!L424,IF(AND($C424=$C425, M425&lt;&gt;""),M425, IF(AND($C424=$C426, M426&lt;&gt;""), M426,"")))</f>
        <v/>
      </c>
      <c r="N424" s="90" t="str">
        <f>IF(TMInput!M424&lt;&gt;"",TMInput!M424,IF(AND($C424=$C425, N425&lt;&gt;""),N425, IF(AND($C424=$C426, N426&lt;&gt;""), N426,"")))</f>
        <v/>
      </c>
      <c r="O424" s="90" t="str">
        <f>IF(TMInput!N424&lt;&gt;"",TMInput!N424,IF(AND($C424=$C425, O425&lt;&gt;""),O425, IF(AND($C424=$C426, O426&lt;&gt;""), O426,"")))</f>
        <v/>
      </c>
      <c r="P424" s="85" t="str">
        <f>IF(TMInput!O424&lt;&gt;"",TMInput!O424,IF(AND($C424=$C425, P425&lt;&gt;""),P425, IF(AND($C424=$C426, P426&lt;&gt;""), P426,"")))</f>
        <v/>
      </c>
      <c r="Q424" s="90" t="str">
        <f>IF(TMInput!P424&lt;&gt;"",TMInput!P424,IF(AND($C424=$C425, Q425&lt;&gt;""),Q425, IF(AND($C424=$C426, Q426&lt;&gt;""), Q426,"")))</f>
        <v/>
      </c>
      <c r="R424" s="90" t="str">
        <f>IF(TMInput!Q424&lt;&gt;"", TMInput!Q424, IF(AND(OR($C424&amp;$H424=$C425&amp;$H425, $C424&amp;$I424=$C425&amp;$I425), R425&lt;&gt;""), R425, IF(AND(OR($C424&amp;$H424=$C426&amp;$H426, $C424&amp;$I424=$C426&amp;$I426), R426&lt;&gt;""), R426, IF(AND(OR($C424&amp;$H424=$C427&amp;$H427, $C424&amp;$I424=$C427&amp;$I427), R427&lt;&gt;""), R427, IF(AND(OR($C424&amp;$H424=$C428&amp;$H428, $C424&amp;$I424=$C428&amp;$I428), R428&lt;&gt;""), R428, "")))))</f>
        <v>BT-195(BT-142)-LotResult</v>
      </c>
      <c r="S424" s="90" t="str">
        <f>IF(TMInput!R424&lt;&gt;"", TMInput!R424, IF(AND(OR($C424&amp;$H424=$C425&amp;$H425, $C424&amp;$I424=$C425&amp;$I425), S425&lt;&gt;""), S425, IF(AND(OR($C424&amp;$H424=$C426&amp;$H426, $C424&amp;$I424=$C426&amp;$I426), S426&lt;&gt;""), S426, IF(AND(OR($C424&amp;$H424=$C427&amp;$H427, $C424&amp;$I424=$C427&amp;$I427), S427&lt;&gt;""), S427, IF(AND(OR($C424&amp;$H424=$C428&amp;$H428, $C424&amp;$I424=$C428&amp;$I428), S428&lt;&gt;""), S428, "")))))</f>
        <v>The field BT-195(BT-142)-LotResult, Unpublished Identifier, specifies information to generate the URI of the masked property</v>
      </c>
      <c r="T424" s="90" t="str">
        <f>IF(TMInput!S424&lt;&gt;"", TMInput!S424, IF(AND(OR($C424&amp;$H424=$C425&amp;$H425, $C424&amp;$I424=$C425&amp;$I425), T425&lt;&gt;""), T425, IF(AND(OR($C424&amp;$H424=$C426&amp;$H426, $C424&amp;$I424=$C426&amp;$I426), T426&lt;&gt;""), T426, IF(AND(OR($C424&amp;$H424=$C427&amp;$H427, $C424&amp;$I424=$C427&amp;$I427), T427&lt;&gt;""), T427, IF(AND(OR($C424&amp;$H424=$C428&amp;$H428, $C424&amp;$I424=$C428&amp;$I428), T428&lt;&gt;""), T428, "")))))</f>
        <v>efbc:FieldIdentifierCode/text() = 'win-cho'</v>
      </c>
      <c r="U424" s="92" t="str">
        <f>IF(TMInput!T424&lt;&gt;"", TMInput!T424, IF(AND($C424=$C425, U425&lt;&gt;""), U425, IF(AND($C424=$C426, U426&lt;&gt;""), U426, IF(AND($C424=$C427, U427&lt;&gt;""), U427, IF(AND($C424=$C428, U428&lt;&gt;""), U428, "")))))</f>
        <v>http://data.europa.eu/a4g/ontology#hasAwardStatus</v>
      </c>
      <c r="V424" s="90" t="str">
        <f>IF(TMInput!U424&lt;&gt;"", TMInput!U424, IF(AND($C424=$C425, V425&lt;&gt;""), V425, IF(AND($C424=$C426, V426&lt;&gt;""), V426, IF(AND($C424=$C427, V427&lt;&gt;""), V427, IF(AND($C424=$C428, V428&lt;&gt;""), V428, "")))))</f>
        <v>BT-197(BT-142)-LotResult</v>
      </c>
      <c r="W424" s="90" t="str">
        <f>IF(TMInput!V424&lt;&gt;"", TMInput!V424, IF(AND($C424=$C425, W425&lt;&gt;""), W425, IF(AND($C424=$C426, W426&lt;&gt;""), W426, IF(AND($C424=$C427, W427&lt;&gt;""), W427, IF(AND($C424=$C428, W428&lt;&gt;""), W428, "")))))</f>
        <v>In BT-197(BT-142)-LotResult, Unpublished Justification Code, we link to the at-voc:non-publication-justification controlled list</v>
      </c>
      <c r="X424" s="90" t="str">
        <f>IF(TMInput!W424&lt;&gt;"", TMInput!W424, IF(AND($C424=$C425, X425&lt;&gt;""), X425, IF(AND($C424=$C426, X426&lt;&gt;""), X426, IF(AND($C424=$C427, X427&lt;&gt;""), X427, IF(AND($C424=$C428, X428&lt;&gt;""), X428, "")))))</f>
        <v>BT-198(BT-142)-LotResult</v>
      </c>
      <c r="Y424" s="90" t="str">
        <f>IF(TMInput!X424&lt;&gt;"", TMInput!X424, IF(AND($C424=$C425, Y425&lt;&gt;""), Y425, IF(AND($C424=$C426, Y426&lt;&gt;""), Y426, IF(AND($C424=$C427, Y427&lt;&gt;""), Y427, IF(AND($C424=$C428, Y428&lt;&gt;""), Y428, "")))))</f>
        <v>Unpublished Accessibility Date (Unpublished Access Date below SDK 1.6)</v>
      </c>
      <c r="Z424" s="90" t="str">
        <f>IF(TMInput!Y424&lt;&gt;"", TMInput!Y424, IF(AND($C424=$C425, Z425&lt;&gt;""), Z425, IF(AND($C424=$C426, Z426&lt;&gt;""), Z426, IF(AND($C424=$C427, Z427&lt;&gt;""), Z427, IF(AND($C424=$C428, Z428&lt;&gt;""), Z428, "")))))</f>
        <v>tedm:MG-langString-hasConfidentialityJustification--NonPublishedInformation-ND-WinnerChosenUnpublish</v>
      </c>
      <c r="AA424" s="90" t="str">
        <f>IF(TMInput!Z424&lt;&gt;"", TMInput!Z424, IF(AND($C424=$C425, AA425&lt;&gt;""), AA425, IF(AND($C424=$C426, AA426&lt;&gt;""), AA426, IF(AND($C424=$C427, AA427&lt;&gt;""), AA427, IF(AND($C424=$C428, AA428&lt;&gt;""), AA428, "")))))</f>
        <v/>
      </c>
      <c r="AB424" s="90" t="str">
        <f>IF(TMInput!AA424&lt;&gt;"", TMInput!AA424, IF(AND($C424=$C425, AB425&lt;&gt;""), AB425, IF(AND($C424=$C426, AB426&lt;&gt;""), AB426, IF(AND($C424=$C427, AB427&lt;&gt;""), AB427, IF(AND($C424=$C428, AB428&lt;&gt;""), AB428, "")))))</f>
        <v>BT-196(BT-142)-LotResult</v>
      </c>
      <c r="AC424" s="90" t="str">
        <f>IF(TMInput!AB424&lt;&gt;"", TMInput!AB424, IF(AND($C424=$C425, AC425&lt;&gt;""), AC425, IF(AND($C424=$C426, AC426&lt;&gt;""), AC426, IF(AND($C424=$C427, AC427&lt;&gt;""), AC427, IF(AND($C424=$C428, AC428&lt;&gt;""), AC428, "")))))</f>
        <v>Unpublished Justification Description of MG-NonPublishedInformation under ND-WinnerChosenUnpublish</v>
      </c>
      <c r="AD424" s="90" t="str">
        <f>IF(TMInput!AC424&lt;&gt;"", TMInput!AC424, IF(AND($C424=$C425, AD425&lt;&gt;""), AD425, IF(AND($C424=$C426, AD426&lt;&gt;""), AD426, IF(AND($C424=$C427, AD427&lt;&gt;""), AD427, IF(AND($C424=$C428, AD428&lt;&gt;""), AD428, "")))))</f>
        <v>BT-196(BT-142)-LotResult-Language</v>
      </c>
      <c r="AE424" s="90" t="str">
        <f>IF(TMInput!AD424&lt;&gt;"", TMInput!AD424, IF(AND($C424=$C425, AE425&lt;&gt;""), AE425, IF(AND($C424=$C426, AE426&lt;&gt;""), AE426, IF(AND($C424=$C427, AE427&lt;&gt;""), AE427, IF(AND($C424=$C428, AE428&lt;&gt;""), AE428, "")))))</f>
        <v>Language of Unpublished Justification Description of MG-NonPublishedInformation under ND-WinnerChosenUnpublish</v>
      </c>
    </row>
    <row r="425">
      <c r="A425" s="85" t="b">
        <f t="shared" si="1"/>
        <v>0</v>
      </c>
      <c r="B425" s="90" t="str">
        <f>IF(AND(TMInput!A425="",$C425&lt;&gt;""),B424,TMInput!A425)</f>
        <v>ND-WinnerChosenUnpublish.rml.ttl</v>
      </c>
      <c r="C425" s="90" t="str">
        <f>TMInput!B425</f>
        <v>tedm:MG-NonPublishedInformation-ND-WinnerChosenUnpublish</v>
      </c>
      <c r="D425" s="85" t="str">
        <f>IF(TMInput!C425&lt;&gt;"", TMInput!C425, IF(AND($C425=$C426, D426&lt;&gt;""), D426, IF(AND($C425=$C427, D427&lt;&gt;""), D427, IF(AND($C425=$C428, D428&lt;&gt;""), D428, IF(AND($C425=$C429, D429&lt;&gt;""), D429, "")))))</f>
        <v>MG-NonPublishedInformation</v>
      </c>
      <c r="E425" s="90" t="str">
        <f>IF(TMInput!D425&lt;&gt;"",TMInput!D425,IF(AND($C425=$C426, E426&lt;&gt;""),E426, IF(AND($C425=$C427, E427&lt;&gt;""), E427,"")))</f>
        <v/>
      </c>
      <c r="F425" s="90" t="str">
        <f>IF(TMInput!E425&lt;&gt;"",TMInput!E425,IF(AND($C425=$C426, F426&lt;&gt;""),F426, IF(AND($C425=$C427, F427&lt;&gt;""), F427,"")))</f>
        <v/>
      </c>
      <c r="G425" s="85" t="str">
        <f>IF(TMInput!F425&lt;&gt;"",TMInput!F425,IF(AND($C425=$C426, G426&lt;&gt;""),G426, IF(AND($C425=$C427, G427&lt;&gt;""), G427,"")))</f>
        <v/>
      </c>
      <c r="H425" s="87" t="str">
        <f>TMInput!G425</f>
        <v/>
      </c>
      <c r="I425" s="87" t="str">
        <f>TMInput!H425</f>
        <v/>
      </c>
      <c r="J425" s="90" t="str">
        <f>IF(TMInput!$A425="",J424,TMInput!I425)</f>
        <v/>
      </c>
      <c r="K425" s="85" t="str">
        <f>IF(TMInput!J425&lt;&gt;"",TMInput!J425,IF(AND($C425=$C426, K426&lt;&gt;""),K426, IF(AND($C425=$C427, K427&lt;&gt;""), K427,"")))</f>
        <v/>
      </c>
      <c r="L425" s="85" t="str">
        <f>IF(TMInput!K425&lt;&gt;"",TMInput!K425,IF(AND($C425=$C426, L426&lt;&gt;""),L426, IF(AND($C425=$C427, L427&lt;&gt;""), L427,"")))</f>
        <v/>
      </c>
      <c r="M425" s="90" t="str">
        <f>IF(TMInput!L425&lt;&gt;"",TMInput!L425,IF(AND($C425=$C426, M426&lt;&gt;""),M426, IF(AND($C425=$C427, M427&lt;&gt;""), M427,"")))</f>
        <v/>
      </c>
      <c r="N425" s="90" t="str">
        <f>IF(TMInput!M425&lt;&gt;"",TMInput!M425,IF(AND($C425=$C426, N426&lt;&gt;""),N426, IF(AND($C425=$C427, N427&lt;&gt;""), N427,"")))</f>
        <v/>
      </c>
      <c r="O425" s="90" t="str">
        <f>IF(TMInput!N425&lt;&gt;"",TMInput!N425,IF(AND($C425=$C426, O426&lt;&gt;""),O426, IF(AND($C425=$C427, O427&lt;&gt;""), O427,"")))</f>
        <v/>
      </c>
      <c r="P425" s="85" t="str">
        <f>IF(TMInput!O425&lt;&gt;"",TMInput!O425,IF(AND($C425=$C426, P426&lt;&gt;""),P426, IF(AND($C425=$C427, P427&lt;&gt;""), P427,"")))</f>
        <v/>
      </c>
      <c r="Q425" s="90" t="str">
        <f>IF(TMInput!P425&lt;&gt;"",TMInput!P425,IF(AND($C425=$C426, Q426&lt;&gt;""),Q426, IF(AND($C425=$C427, Q427&lt;&gt;""), Q427,"")))</f>
        <v/>
      </c>
      <c r="R425" s="90" t="str">
        <f>IF(TMInput!Q425&lt;&gt;"", TMInput!Q425, IF(AND(OR($C425&amp;$H425=$C426&amp;$H426, $C425&amp;$I425=$C426&amp;$I426), R426&lt;&gt;""), R426, IF(AND(OR($C425&amp;$H425=$C427&amp;$H427, $C425&amp;$I425=$C427&amp;$I427), R427&lt;&gt;""), R427, IF(AND(OR($C425&amp;$H425=$C428&amp;$H428, $C425&amp;$I425=$C428&amp;$I428), R428&lt;&gt;""), R428, IF(AND(OR($C425&amp;$H425=$C429&amp;$H429, $C425&amp;$I425=$C429&amp;$I429), R429&lt;&gt;""), R429, "")))))</f>
        <v>BT-195(BT-142)-LotResult</v>
      </c>
      <c r="S425" s="90" t="str">
        <f>IF(TMInput!R425&lt;&gt;"", TMInput!R425, IF(AND(OR($C425&amp;$H425=$C426&amp;$H426, $C425&amp;$I425=$C426&amp;$I426), S426&lt;&gt;""), S426, IF(AND(OR($C425&amp;$H425=$C427&amp;$H427, $C425&amp;$I425=$C427&amp;$I427), S427&lt;&gt;""), S427, IF(AND(OR($C425&amp;$H425=$C428&amp;$H428, $C425&amp;$I425=$C428&amp;$I428), S428&lt;&gt;""), S428, IF(AND(OR($C425&amp;$H425=$C429&amp;$H429, $C425&amp;$I425=$C429&amp;$I429), S429&lt;&gt;""), S429, "")))))</f>
        <v>The field BT-195(BT-142)-LotResult, Unpublished Identifier, specifies information to generate the URI of the masked property</v>
      </c>
      <c r="T425" s="90" t="str">
        <f>IF(TMInput!S425&lt;&gt;"", TMInput!S425, IF(AND(OR($C425&amp;$H425=$C426&amp;$H426, $C425&amp;$I425=$C426&amp;$I426), T426&lt;&gt;""), T426, IF(AND(OR($C425&amp;$H425=$C427&amp;$H427, $C425&amp;$I425=$C427&amp;$I427), T427&lt;&gt;""), T427, IF(AND(OR($C425&amp;$H425=$C428&amp;$H428, $C425&amp;$I425=$C428&amp;$I428), T428&lt;&gt;""), T428, IF(AND(OR($C425&amp;$H425=$C429&amp;$H429, $C425&amp;$I425=$C429&amp;$I429), T429&lt;&gt;""), T429, "")))))</f>
        <v>efbc:FieldIdentifierCode/text() = 'win-cho'</v>
      </c>
      <c r="U425" s="92" t="str">
        <f>IF(TMInput!T425&lt;&gt;"", TMInput!T425, IF(AND($C425=$C426, U426&lt;&gt;""), U426, IF(AND($C425=$C427, U427&lt;&gt;""), U427, IF(AND($C425=$C428, U428&lt;&gt;""), U428, IF(AND($C425=$C429, U429&lt;&gt;""), U429, "")))))</f>
        <v>http://data.europa.eu/a4g/ontology#hasAwardStatus</v>
      </c>
      <c r="V425" s="90" t="str">
        <f>IF(TMInput!U425&lt;&gt;"", TMInput!U425, IF(AND($C425=$C426, V426&lt;&gt;""), V426, IF(AND($C425=$C427, V427&lt;&gt;""), V427, IF(AND($C425=$C428, V428&lt;&gt;""), V428, IF(AND($C425=$C429, V429&lt;&gt;""), V429, "")))))</f>
        <v>BT-197(BT-142)-LotResult</v>
      </c>
      <c r="W425" s="90" t="str">
        <f>IF(TMInput!V425&lt;&gt;"", TMInput!V425, IF(AND($C425=$C426, W426&lt;&gt;""), W426, IF(AND($C425=$C427, W427&lt;&gt;""), W427, IF(AND($C425=$C428, W428&lt;&gt;""), W428, IF(AND($C425=$C429, W429&lt;&gt;""), W429, "")))))</f>
        <v>In BT-197(BT-142)-LotResult, Unpublished Justification Code, we link to the at-voc:non-publication-justification controlled list</v>
      </c>
      <c r="X425" s="90" t="str">
        <f>IF(TMInput!W425&lt;&gt;"", TMInput!W425, IF(AND($C425=$C426, X426&lt;&gt;""), X426, IF(AND($C425=$C427, X427&lt;&gt;""), X427, IF(AND($C425=$C428, X428&lt;&gt;""), X428, IF(AND($C425=$C429, X429&lt;&gt;""), X429, "")))))</f>
        <v>BT-198(BT-142)-LotResult</v>
      </c>
      <c r="Y425" s="90" t="str">
        <f>IF(TMInput!X425&lt;&gt;"", TMInput!X425, IF(AND($C425=$C426, Y426&lt;&gt;""), Y426, IF(AND($C425=$C427, Y427&lt;&gt;""), Y427, IF(AND($C425=$C428, Y428&lt;&gt;""), Y428, IF(AND($C425=$C429, Y429&lt;&gt;""), Y429, "")))))</f>
        <v>Unpublished Accessibility Date (Unpublished Access Date below SDK 1.6)</v>
      </c>
      <c r="Z425" s="90" t="str">
        <f>IF(TMInput!Y425&lt;&gt;"", TMInput!Y425, IF(AND($C425=$C426, Z426&lt;&gt;""), Z426, IF(AND($C425=$C427, Z427&lt;&gt;""), Z427, IF(AND($C425=$C428, Z428&lt;&gt;""), Z428, IF(AND($C425=$C429, Z429&lt;&gt;""), Z429, "")))))</f>
        <v>tedm:MG-langString-hasConfidentialityJustification--NonPublishedInformation-ND-WinnerChosenUnpublish</v>
      </c>
      <c r="AA425" s="90" t="str">
        <f>IF(TMInput!Z425&lt;&gt;"", TMInput!Z425, IF(AND($C425=$C426, AA426&lt;&gt;""), AA426, IF(AND($C425=$C427, AA427&lt;&gt;""), AA427, IF(AND($C425=$C428, AA428&lt;&gt;""), AA428, IF(AND($C425=$C429, AA429&lt;&gt;""), AA429, "")))))</f>
        <v/>
      </c>
      <c r="AB425" s="90" t="str">
        <f>IF(TMInput!AA425&lt;&gt;"", TMInput!AA425, IF(AND($C425=$C426, AB426&lt;&gt;""), AB426, IF(AND($C425=$C427, AB427&lt;&gt;""), AB427, IF(AND($C425=$C428, AB428&lt;&gt;""), AB428, IF(AND($C425=$C429, AB429&lt;&gt;""), AB429, "")))))</f>
        <v>BT-196(BT-142)-LotResult</v>
      </c>
      <c r="AC425" s="90" t="str">
        <f>IF(TMInput!AB425&lt;&gt;"", TMInput!AB425, IF(AND($C425=$C426, AC426&lt;&gt;""), AC426, IF(AND($C425=$C427, AC427&lt;&gt;""), AC427, IF(AND($C425=$C428, AC428&lt;&gt;""), AC428, IF(AND($C425=$C429, AC429&lt;&gt;""), AC429, "")))))</f>
        <v>Unpublished Justification Description of MG-NonPublishedInformation under ND-WinnerChosenUnpublish</v>
      </c>
      <c r="AD425" s="90" t="str">
        <f>IF(TMInput!AC425&lt;&gt;"", TMInput!AC425, IF(AND($C425=$C426, AD426&lt;&gt;""), AD426, IF(AND($C425=$C427, AD427&lt;&gt;""), AD427, IF(AND($C425=$C428, AD428&lt;&gt;""), AD428, IF(AND($C425=$C429, AD429&lt;&gt;""), AD429, "")))))</f>
        <v>BT-196(BT-142)-LotResult-Language</v>
      </c>
      <c r="AE425" s="90" t="str">
        <f>IF(TMInput!AD425&lt;&gt;"", TMInput!AD425, IF(AND($C425=$C426, AE426&lt;&gt;""), AE426, IF(AND($C425=$C427, AE427&lt;&gt;""), AE427, IF(AND($C425=$C428, AE428&lt;&gt;""), AE428, IF(AND($C425=$C429, AE429&lt;&gt;""), AE429, "")))))</f>
        <v>Language of Unpublished Justification Description of MG-NonPublishedInformation under ND-WinnerChosenUnpublish</v>
      </c>
    </row>
    <row r="426">
      <c r="A426" s="85" t="b">
        <f t="shared" si="1"/>
        <v>0</v>
      </c>
      <c r="B426" s="90" t="str">
        <f>IF(AND(TMInput!A426="",$C426&lt;&gt;""),B425,TMInput!A426)</f>
        <v>ND-WinnerChosenUnpublish.rml.ttl</v>
      </c>
      <c r="C426" s="90" t="str">
        <f>TMInput!B426</f>
        <v>tedm:MG-NonPublishedInformation-ND-WinnerChosenUnpublish</v>
      </c>
      <c r="D426" s="85" t="str">
        <f>IF(TMInput!C426&lt;&gt;"", TMInput!C426, IF(AND($C426=$C427, D427&lt;&gt;""), D427, IF(AND($C426=$C428, D428&lt;&gt;""), D428, IF(AND($C426=$C429, D429&lt;&gt;""), D429, IF(AND($C426=$C430, D430&lt;&gt;""), D430, "")))))</f>
        <v/>
      </c>
      <c r="E426" s="90" t="str">
        <f>IF(TMInput!D426&lt;&gt;"",TMInput!D426,IF(AND($C426=$C427, E427&lt;&gt;""),E427, IF(AND($C426=$C428, E428&lt;&gt;""), E428,"")))</f>
        <v/>
      </c>
      <c r="F426" s="90" t="str">
        <f>IF(TMInput!E426&lt;&gt;"",TMInput!E426,IF(AND($C426=$C427, F427&lt;&gt;""),F427, IF(AND($C426=$C428, F428&lt;&gt;""), F428,"")))</f>
        <v/>
      </c>
      <c r="G426" s="85" t="str">
        <f>IF(TMInput!F426&lt;&gt;"",TMInput!F426,IF(AND($C426=$C427, G427&lt;&gt;""),G427, IF(AND($C426=$C428, G428&lt;&gt;""), G428,"")))</f>
        <v/>
      </c>
      <c r="H426" s="87" t="str">
        <f>TMInput!G426</f>
        <v/>
      </c>
      <c r="I426" s="87" t="str">
        <f>TMInput!H426</f>
        <v/>
      </c>
      <c r="J426" s="90" t="str">
        <f>IF(TMInput!$A426="",J425,TMInput!I426)</f>
        <v/>
      </c>
      <c r="K426" s="85" t="str">
        <f>IF(TMInput!J426&lt;&gt;"",TMInput!J426,IF(AND($C426=$C427, K427&lt;&gt;""),K427, IF(AND($C426=$C428, K428&lt;&gt;""), K428,"")))</f>
        <v/>
      </c>
      <c r="L426" s="85" t="str">
        <f>IF(TMInput!K426&lt;&gt;"",TMInput!K426,IF(AND($C426=$C427, L427&lt;&gt;""),L427, IF(AND($C426=$C428, L428&lt;&gt;""), L428,"")))</f>
        <v/>
      </c>
      <c r="M426" s="90" t="str">
        <f>IF(TMInput!L426&lt;&gt;"",TMInput!L426,IF(AND($C426=$C427, M427&lt;&gt;""),M427, IF(AND($C426=$C428, M428&lt;&gt;""), M428,"")))</f>
        <v/>
      </c>
      <c r="N426" s="90" t="str">
        <f>IF(TMInput!M426&lt;&gt;"",TMInput!M426,IF(AND($C426=$C427, N427&lt;&gt;""),N427, IF(AND($C426=$C428, N428&lt;&gt;""), N428,"")))</f>
        <v/>
      </c>
      <c r="O426" s="90" t="str">
        <f>IF(TMInput!N426&lt;&gt;"",TMInput!N426,IF(AND($C426=$C427, O427&lt;&gt;""),O427, IF(AND($C426=$C428, O428&lt;&gt;""), O428,"")))</f>
        <v/>
      </c>
      <c r="P426" s="85" t="str">
        <f>IF(TMInput!O426&lt;&gt;"",TMInput!O426,IF(AND($C426=$C427, P427&lt;&gt;""),P427, IF(AND($C426=$C428, P428&lt;&gt;""), P428,"")))</f>
        <v/>
      </c>
      <c r="Q426" s="90" t="str">
        <f>IF(TMInput!P426&lt;&gt;"",TMInput!P426,IF(AND($C426=$C427, Q427&lt;&gt;""),Q427, IF(AND($C426=$C428, Q428&lt;&gt;""), Q428,"")))</f>
        <v/>
      </c>
      <c r="R426" s="90" t="str">
        <f>IF(TMInput!Q426&lt;&gt;"", TMInput!Q426, IF(AND(OR($C426&amp;$H426=$C427&amp;$H427, $C426&amp;$I426=$C427&amp;$I427), R427&lt;&gt;""), R427, IF(AND(OR($C426&amp;$H426=$C428&amp;$H428, $C426&amp;$I426=$C428&amp;$I428), R428&lt;&gt;""), R428, IF(AND(OR($C426&amp;$H426=$C429&amp;$H429, $C426&amp;$I426=$C429&amp;$I429), R429&lt;&gt;""), R429, IF(AND(OR($C426&amp;$H426=$C430&amp;$H430, $C426&amp;$I426=$C430&amp;$I430), R430&lt;&gt;""), R430, "")))))</f>
        <v/>
      </c>
      <c r="S426" s="90" t="str">
        <f>IF(TMInput!R426&lt;&gt;"", TMInput!R426, IF(AND(OR($C426&amp;$H426=$C427&amp;$H427, $C426&amp;$I426=$C427&amp;$I427), S427&lt;&gt;""), S427, IF(AND(OR($C426&amp;$H426=$C428&amp;$H428, $C426&amp;$I426=$C428&amp;$I428), S428&lt;&gt;""), S428, IF(AND(OR($C426&amp;$H426=$C429&amp;$H429, $C426&amp;$I426=$C429&amp;$I429), S429&lt;&gt;""), S429, IF(AND(OR($C426&amp;$H426=$C430&amp;$H430, $C426&amp;$I426=$C430&amp;$I430), S430&lt;&gt;""), S430, "")))))</f>
        <v/>
      </c>
      <c r="T426" s="90" t="str">
        <f>IF(TMInput!S426&lt;&gt;"", TMInput!S426, IF(AND(OR($C426&amp;$H426=$C427&amp;$H427, $C426&amp;$I426=$C427&amp;$I427), T427&lt;&gt;""), T427, IF(AND(OR($C426&amp;$H426=$C428&amp;$H428, $C426&amp;$I426=$C428&amp;$I428), T428&lt;&gt;""), T428, IF(AND(OR($C426&amp;$H426=$C429&amp;$H429, $C426&amp;$I426=$C429&amp;$I429), T429&lt;&gt;""), T429, IF(AND(OR($C426&amp;$H426=$C430&amp;$H430, $C426&amp;$I426=$C430&amp;$I430), T430&lt;&gt;""), T430, "")))))</f>
        <v/>
      </c>
      <c r="U426" s="90" t="str">
        <f>IF(TMInput!T426&lt;&gt;"", TMInput!T426, IF(AND($C426=$C427, U427&lt;&gt;""), U427, IF(AND($C426=$C428, U428&lt;&gt;""), U428, IF(AND($C426=$C429, U429&lt;&gt;""), U429, IF(AND($C426=$C430, U430&lt;&gt;""), U430, "")))))</f>
        <v/>
      </c>
      <c r="V426" s="90" t="str">
        <f>IF(TMInput!U426&lt;&gt;"", TMInput!U426, IF(AND($C426=$C427, V427&lt;&gt;""), V427, IF(AND($C426=$C428, V428&lt;&gt;""), V428, IF(AND($C426=$C429, V429&lt;&gt;""), V429, IF(AND($C426=$C430, V430&lt;&gt;""), V430, "")))))</f>
        <v>BT-197(BT-142)-LotResult</v>
      </c>
      <c r="W426" s="90" t="str">
        <f>IF(TMInput!V426&lt;&gt;"", TMInput!V426, IF(AND($C426=$C427, W427&lt;&gt;""), W427, IF(AND($C426=$C428, W428&lt;&gt;""), W428, IF(AND($C426=$C429, W429&lt;&gt;""), W429, IF(AND($C426=$C430, W430&lt;&gt;""), W430, "")))))</f>
        <v>In BT-197(BT-142)-LotResult, Unpublished Justification Code, we link to the at-voc:non-publication-justification controlled list</v>
      </c>
      <c r="X426" s="90" t="str">
        <f>IF(TMInput!W426&lt;&gt;"", TMInput!W426, IF(AND($C426=$C427, X427&lt;&gt;""), X427, IF(AND($C426=$C428, X428&lt;&gt;""), X428, IF(AND($C426=$C429, X429&lt;&gt;""), X429, IF(AND($C426=$C430, X430&lt;&gt;""), X430, "")))))</f>
        <v>BT-198(BT-142)-LotResult</v>
      </c>
      <c r="Y426" s="90" t="str">
        <f>IF(TMInput!X426&lt;&gt;"", TMInput!X426, IF(AND($C426=$C427, Y427&lt;&gt;""), Y427, IF(AND($C426=$C428, Y428&lt;&gt;""), Y428, IF(AND($C426=$C429, Y429&lt;&gt;""), Y429, IF(AND($C426=$C430, Y430&lt;&gt;""), Y430, "")))))</f>
        <v>Unpublished Accessibility Date (Unpublished Access Date below SDK 1.6)</v>
      </c>
      <c r="Z426" s="90" t="str">
        <f>IF(TMInput!Y426&lt;&gt;"", TMInput!Y426, IF(AND($C426=$C427, Z427&lt;&gt;""), Z427, IF(AND($C426=$C428, Z428&lt;&gt;""), Z428, IF(AND($C426=$C429, Z429&lt;&gt;""), Z429, IF(AND($C426=$C430, Z430&lt;&gt;""), Z430, "")))))</f>
        <v>tedm:MG-langString-hasConfidentialityJustification--NonPublishedInformation-ND-WinnerChosenUnpublish</v>
      </c>
      <c r="AA426" s="90" t="str">
        <f>IF(TMInput!Z426&lt;&gt;"", TMInput!Z426, IF(AND($C426=$C427, AA427&lt;&gt;""), AA427, IF(AND($C426=$C428, AA428&lt;&gt;""), AA428, IF(AND($C426=$C429, AA429&lt;&gt;""), AA429, IF(AND($C426=$C430, AA430&lt;&gt;""), AA430, "")))))</f>
        <v/>
      </c>
      <c r="AB426" s="90" t="str">
        <f>IF(TMInput!AA426&lt;&gt;"", TMInput!AA426, IF(AND($C426=$C427, AB427&lt;&gt;""), AB427, IF(AND($C426=$C428, AB428&lt;&gt;""), AB428, IF(AND($C426=$C429, AB429&lt;&gt;""), AB429, IF(AND($C426=$C430, AB430&lt;&gt;""), AB430, "")))))</f>
        <v>BT-196(BT-142)-LotResult</v>
      </c>
      <c r="AC426" s="90" t="str">
        <f>IF(TMInput!AB426&lt;&gt;"", TMInput!AB426, IF(AND($C426=$C427, AC427&lt;&gt;""), AC427, IF(AND($C426=$C428, AC428&lt;&gt;""), AC428, IF(AND($C426=$C429, AC429&lt;&gt;""), AC429, IF(AND($C426=$C430, AC430&lt;&gt;""), AC430, "")))))</f>
        <v>Unpublished Justification Description of MG-NonPublishedInformation under ND-WinnerChosenUnpublish</v>
      </c>
      <c r="AD426" s="90" t="str">
        <f>IF(TMInput!AC426&lt;&gt;"", TMInput!AC426, IF(AND($C426=$C427, AD427&lt;&gt;""), AD427, IF(AND($C426=$C428, AD428&lt;&gt;""), AD428, IF(AND($C426=$C429, AD429&lt;&gt;""), AD429, IF(AND($C426=$C430, AD430&lt;&gt;""), AD430, "")))))</f>
        <v>BT-196(BT-142)-LotResult-Language</v>
      </c>
      <c r="AE426" s="90" t="str">
        <f>IF(TMInput!AD426&lt;&gt;"", TMInput!AD426, IF(AND($C426=$C427, AE427&lt;&gt;""), AE427, IF(AND($C426=$C428, AE428&lt;&gt;""), AE428, IF(AND($C426=$C429, AE429&lt;&gt;""), AE429, IF(AND($C426=$C430, AE430&lt;&gt;""), AE430, "")))))</f>
        <v>Language of Unpublished Justification Description of MG-NonPublishedInformation under ND-WinnerChosenUnpublish</v>
      </c>
    </row>
    <row r="427">
      <c r="A427" s="85" t="b">
        <f t="shared" si="1"/>
        <v>0</v>
      </c>
      <c r="B427" s="90" t="str">
        <f>IF(AND(TMInput!A427="",$C427&lt;&gt;""),B426,TMInput!A427)</f>
        <v>ND-WinnerChosenUnpublish.rml.ttl</v>
      </c>
      <c r="C427" s="90" t="str">
        <f>TMInput!B427</f>
        <v>tedm:MG-NonPublishedInformation-ND-WinnerChosenUnpublish</v>
      </c>
      <c r="D427" s="85" t="str">
        <f>IF(TMInput!C427&lt;&gt;"", TMInput!C427, IF(AND($C427=$C428, D428&lt;&gt;""), D428, IF(AND($C427=$C429, D429&lt;&gt;""), D429, IF(AND($C427=$C430, D430&lt;&gt;""), D430, IF(AND($C427=$C431, D431&lt;&gt;""), D431, "")))))</f>
        <v/>
      </c>
      <c r="E427" s="90" t="str">
        <f>IF(TMInput!D427&lt;&gt;"",TMInput!D427,IF(AND($C427=$C428, E428&lt;&gt;""),E428, IF(AND($C427=$C429, E429&lt;&gt;""), E429,"")))</f>
        <v/>
      </c>
      <c r="F427" s="90" t="str">
        <f>IF(TMInput!E427&lt;&gt;"",TMInput!E427,IF(AND($C427=$C428, F428&lt;&gt;""),F428, IF(AND($C427=$C429, F429&lt;&gt;""), F429,"")))</f>
        <v/>
      </c>
      <c r="G427" s="85" t="str">
        <f>IF(TMInput!F427&lt;&gt;"",TMInput!F427,IF(AND($C427=$C428, G428&lt;&gt;""),G428, IF(AND($C427=$C429, G429&lt;&gt;""), G429,"")))</f>
        <v/>
      </c>
      <c r="H427" s="87" t="str">
        <f>TMInput!G427</f>
        <v/>
      </c>
      <c r="I427" s="87" t="str">
        <f>TMInput!H427</f>
        <v/>
      </c>
      <c r="J427" s="90" t="str">
        <f>IF(TMInput!$A427="",J426,TMInput!I427)</f>
        <v/>
      </c>
      <c r="K427" s="85" t="str">
        <f>IF(TMInput!J427&lt;&gt;"",TMInput!J427,IF(AND($C427=$C428, K428&lt;&gt;""),K428, IF(AND($C427=$C429, K429&lt;&gt;""), K429,"")))</f>
        <v/>
      </c>
      <c r="L427" s="85" t="str">
        <f>IF(TMInput!K427&lt;&gt;"",TMInput!K427,IF(AND($C427=$C428, L428&lt;&gt;""),L428, IF(AND($C427=$C429, L429&lt;&gt;""), L429,"")))</f>
        <v/>
      </c>
      <c r="M427" s="90" t="str">
        <f>IF(TMInput!L427&lt;&gt;"",TMInput!L427,IF(AND($C427=$C428, M428&lt;&gt;""),M428, IF(AND($C427=$C429, M429&lt;&gt;""), M429,"")))</f>
        <v/>
      </c>
      <c r="N427" s="90" t="str">
        <f>IF(TMInput!M427&lt;&gt;"",TMInput!M427,IF(AND($C427=$C428, N428&lt;&gt;""),N428, IF(AND($C427=$C429, N429&lt;&gt;""), N429,"")))</f>
        <v/>
      </c>
      <c r="O427" s="90" t="str">
        <f>IF(TMInput!N427&lt;&gt;"",TMInput!N427,IF(AND($C427=$C428, O428&lt;&gt;""),O428, IF(AND($C427=$C429, O429&lt;&gt;""), O429,"")))</f>
        <v/>
      </c>
      <c r="P427" s="85" t="str">
        <f>IF(TMInput!O427&lt;&gt;"",TMInput!O427,IF(AND($C427=$C428, P428&lt;&gt;""),P428, IF(AND($C427=$C429, P429&lt;&gt;""), P429,"")))</f>
        <v/>
      </c>
      <c r="Q427" s="90" t="str">
        <f>IF(TMInput!P427&lt;&gt;"",TMInput!P427,IF(AND($C427=$C428, Q428&lt;&gt;""),Q428, IF(AND($C427=$C429, Q429&lt;&gt;""), Q429,"")))</f>
        <v/>
      </c>
      <c r="R427" s="90" t="str">
        <f>IF(TMInput!Q427&lt;&gt;"", TMInput!Q427, IF(AND(OR($C427&amp;$H427=$C428&amp;$H428, $C427&amp;$I427=$C428&amp;$I428), R428&lt;&gt;""), R428, IF(AND(OR($C427&amp;$H427=$C429&amp;$H429, $C427&amp;$I427=$C429&amp;$I429), R429&lt;&gt;""), R429, IF(AND(OR($C427&amp;$H427=$C430&amp;$H430, $C427&amp;$I427=$C430&amp;$I430), R430&lt;&gt;""), R430, IF(AND(OR($C427&amp;$H427=$C431&amp;$H431, $C427&amp;$I427=$C431&amp;$I431), R431&lt;&gt;""), R431, "")))))</f>
        <v/>
      </c>
      <c r="S427" s="90" t="str">
        <f>IF(TMInput!R427&lt;&gt;"", TMInput!R427, IF(AND(OR($C427&amp;$H427=$C428&amp;$H428, $C427&amp;$I427=$C428&amp;$I428), S428&lt;&gt;""), S428, IF(AND(OR($C427&amp;$H427=$C429&amp;$H429, $C427&amp;$I427=$C429&amp;$I429), S429&lt;&gt;""), S429, IF(AND(OR($C427&amp;$H427=$C430&amp;$H430, $C427&amp;$I427=$C430&amp;$I430), S430&lt;&gt;""), S430, IF(AND(OR($C427&amp;$H427=$C431&amp;$H431, $C427&amp;$I427=$C431&amp;$I431), S431&lt;&gt;""), S431, "")))))</f>
        <v/>
      </c>
      <c r="T427" s="90" t="str">
        <f>IF(TMInput!S427&lt;&gt;"", TMInput!S427, IF(AND(OR($C427&amp;$H427=$C428&amp;$H428, $C427&amp;$I427=$C428&amp;$I428), T428&lt;&gt;""), T428, IF(AND(OR($C427&amp;$H427=$C429&amp;$H429, $C427&amp;$I427=$C429&amp;$I429), T429&lt;&gt;""), T429, IF(AND(OR($C427&amp;$H427=$C430&amp;$H430, $C427&amp;$I427=$C430&amp;$I430), T430&lt;&gt;""), T430, IF(AND(OR($C427&amp;$H427=$C431&amp;$H431, $C427&amp;$I427=$C431&amp;$I431), T431&lt;&gt;""), T431, "")))))</f>
        <v/>
      </c>
      <c r="U427" s="90" t="str">
        <f>IF(TMInput!T427&lt;&gt;"", TMInput!T427, IF(AND($C427=$C428, U428&lt;&gt;""), U428, IF(AND($C427=$C429, U429&lt;&gt;""), U429, IF(AND($C427=$C430, U430&lt;&gt;""), U430, IF(AND($C427=$C431, U431&lt;&gt;""), U431, "")))))</f>
        <v/>
      </c>
      <c r="V427" s="90" t="str">
        <f>IF(TMInput!U427&lt;&gt;"", TMInput!U427, IF(AND($C427=$C428, V428&lt;&gt;""), V428, IF(AND($C427=$C429, V429&lt;&gt;""), V429, IF(AND($C427=$C430, V430&lt;&gt;""), V430, IF(AND($C427=$C431, V431&lt;&gt;""), V431, "")))))</f>
        <v>BT-197(BT-142)-LotResult</v>
      </c>
      <c r="W427" s="90" t="str">
        <f>IF(TMInput!V427&lt;&gt;"", TMInput!V427, IF(AND($C427=$C428, W428&lt;&gt;""), W428, IF(AND($C427=$C429, W429&lt;&gt;""), W429, IF(AND($C427=$C430, W430&lt;&gt;""), W430, IF(AND($C427=$C431, W431&lt;&gt;""), W431, "")))))</f>
        <v>In BT-197(BT-142)-LotResult, Unpublished Justification Code, we link to the at-voc:non-publication-justification controlled list</v>
      </c>
      <c r="X427" s="90" t="str">
        <f>IF(TMInput!W427&lt;&gt;"", TMInput!W427, IF(AND($C427=$C428, X428&lt;&gt;""), X428, IF(AND($C427=$C429, X429&lt;&gt;""), X429, IF(AND($C427=$C430, X430&lt;&gt;""), X430, IF(AND($C427=$C431, X431&lt;&gt;""), X431, "")))))</f>
        <v>BT-198(BT-142)-LotResult</v>
      </c>
      <c r="Y427" s="90" t="str">
        <f>IF(TMInput!X427&lt;&gt;"", TMInput!X427, IF(AND($C427=$C428, Y428&lt;&gt;""), Y428, IF(AND($C427=$C429, Y429&lt;&gt;""), Y429, IF(AND($C427=$C430, Y430&lt;&gt;""), Y430, IF(AND($C427=$C431, Y431&lt;&gt;""), Y431, "")))))</f>
        <v>Unpublished Accessibility Date (Unpublished Access Date below SDK 1.6)</v>
      </c>
      <c r="Z427" s="90" t="str">
        <f>IF(TMInput!Y427&lt;&gt;"", TMInput!Y427, IF(AND($C427=$C428, Z428&lt;&gt;""), Z428, IF(AND($C427=$C429, Z429&lt;&gt;""), Z429, IF(AND($C427=$C430, Z430&lt;&gt;""), Z430, IF(AND($C427=$C431, Z431&lt;&gt;""), Z431, "")))))</f>
        <v>tedm:MG-langString-hasConfidentialityJustification--NonPublishedInformation-ND-WinnerChosenUnpublish</v>
      </c>
      <c r="AA427" s="90" t="str">
        <f>IF(TMInput!Z427&lt;&gt;"", TMInput!Z427, IF(AND($C427=$C428, AA428&lt;&gt;""), AA428, IF(AND($C427=$C429, AA429&lt;&gt;""), AA429, IF(AND($C427=$C430, AA430&lt;&gt;""), AA430, IF(AND($C427=$C431, AA431&lt;&gt;""), AA431, "")))))</f>
        <v/>
      </c>
      <c r="AB427" s="90" t="str">
        <f>IF(TMInput!AA427&lt;&gt;"", TMInput!AA427, IF(AND($C427=$C428, AB428&lt;&gt;""), AB428, IF(AND($C427=$C429, AB429&lt;&gt;""), AB429, IF(AND($C427=$C430, AB430&lt;&gt;""), AB430, IF(AND($C427=$C431, AB431&lt;&gt;""), AB431, "")))))</f>
        <v/>
      </c>
      <c r="AC427" s="90" t="str">
        <f>IF(TMInput!AB427&lt;&gt;"", TMInput!AB427, IF(AND($C427=$C428, AC428&lt;&gt;""), AC428, IF(AND($C427=$C429, AC429&lt;&gt;""), AC429, IF(AND($C427=$C430, AC430&lt;&gt;""), AC430, IF(AND($C427=$C431, AC431&lt;&gt;""), AC431, "")))))</f>
        <v/>
      </c>
      <c r="AD427" s="90" t="str">
        <f>IF(TMInput!AC427&lt;&gt;"", TMInput!AC427, IF(AND($C427=$C428, AD428&lt;&gt;""), AD428, IF(AND($C427=$C429, AD429&lt;&gt;""), AD429, IF(AND($C427=$C430, AD430&lt;&gt;""), AD430, IF(AND($C427=$C431, AD431&lt;&gt;""), AD431, "")))))</f>
        <v/>
      </c>
      <c r="AE427" s="90" t="str">
        <f>IF(TMInput!AD427&lt;&gt;"", TMInput!AD427, IF(AND($C427=$C428, AE428&lt;&gt;""), AE428, IF(AND($C427=$C429, AE429&lt;&gt;""), AE429, IF(AND($C427=$C430, AE430&lt;&gt;""), AE430, IF(AND($C427=$C431, AE431&lt;&gt;""), AE431, "")))))</f>
        <v/>
      </c>
    </row>
    <row r="428">
      <c r="A428" s="85" t="b">
        <f t="shared" si="1"/>
        <v>0</v>
      </c>
      <c r="B428" s="90" t="str">
        <f>IF(AND(TMInput!A428="",$C428&lt;&gt;""),B427,TMInput!A428)</f>
        <v>ND-WinnerChosenUnpublish.rml.ttl</v>
      </c>
      <c r="C428" s="90" t="str">
        <f>TMInput!B428</f>
        <v>tedm:MG-NonPublishedInformation-ND-WinnerChosenUnpublish</v>
      </c>
      <c r="D428" s="85" t="str">
        <f>IF(TMInput!C428&lt;&gt;"", TMInput!C428, IF(AND($C428=$C429, D429&lt;&gt;""), D429, IF(AND($C428=$C430, D430&lt;&gt;""), D430, IF(AND($C428=$C431, D431&lt;&gt;""), D431, IF(AND($C428=$C432, D432&lt;&gt;""), D432, "")))))</f>
        <v/>
      </c>
      <c r="E428" s="90" t="str">
        <f>IF(TMInput!D428&lt;&gt;"",TMInput!D428,IF(AND($C428=$C429, E429&lt;&gt;""),E429, IF(AND($C428=$C430, E430&lt;&gt;""), E430,"")))</f>
        <v/>
      </c>
      <c r="F428" s="90" t="str">
        <f>IF(TMInput!E428&lt;&gt;"",TMInput!E428,IF(AND($C428=$C429, F429&lt;&gt;""),F429, IF(AND($C428=$C430, F430&lt;&gt;""), F430,"")))</f>
        <v/>
      </c>
      <c r="G428" s="85" t="str">
        <f>IF(TMInput!F428&lt;&gt;"",TMInput!F428,IF(AND($C428=$C429, G429&lt;&gt;""),G429, IF(AND($C428=$C430, G430&lt;&gt;""), G430,"")))</f>
        <v/>
      </c>
      <c r="H428" s="87" t="str">
        <f>TMInput!G428</f>
        <v/>
      </c>
      <c r="I428" s="87" t="str">
        <f>TMInput!H428</f>
        <v>1.5</v>
      </c>
      <c r="J428" s="90" t="str">
        <f>IF(TMInput!$A428="",J427,TMInput!I428)</f>
        <v/>
      </c>
      <c r="K428" s="85" t="str">
        <f>IF(TMInput!J428&lt;&gt;"",TMInput!J428,IF(AND($C428=$C429, K429&lt;&gt;""),K429, IF(AND($C428=$C430, K430&lt;&gt;""), K430,"")))</f>
        <v/>
      </c>
      <c r="L428" s="85" t="str">
        <f>IF(TMInput!K428&lt;&gt;"",TMInput!K428,IF(AND($C428=$C429, L429&lt;&gt;""),L429, IF(AND($C428=$C430, L430&lt;&gt;""), L430,"")))</f>
        <v/>
      </c>
      <c r="M428" s="90" t="str">
        <f>IF(TMInput!L428&lt;&gt;"",TMInput!L428,IF(AND($C428=$C429, M429&lt;&gt;""),M429, IF(AND($C428=$C430, M430&lt;&gt;""), M430,"")))</f>
        <v/>
      </c>
      <c r="N428" s="90" t="str">
        <f>IF(TMInput!M428&lt;&gt;"",TMInput!M428,IF(AND($C428=$C429, N429&lt;&gt;""),N429, IF(AND($C428=$C430, N430&lt;&gt;""), N430,"")))</f>
        <v/>
      </c>
      <c r="O428" s="90" t="str">
        <f>IF(TMInput!N428&lt;&gt;"",TMInput!N428,IF(AND($C428=$C429, O429&lt;&gt;""),O429, IF(AND($C428=$C430, O430&lt;&gt;""), O430,"")))</f>
        <v/>
      </c>
      <c r="P428" s="85" t="str">
        <f>IF(TMInput!O428&lt;&gt;"",TMInput!O428,IF(AND($C428=$C429, P429&lt;&gt;""),P429, IF(AND($C428=$C430, P430&lt;&gt;""), P430,"")))</f>
        <v/>
      </c>
      <c r="Q428" s="90" t="str">
        <f>IF(TMInput!P428&lt;&gt;"",TMInput!P428,IF(AND($C428=$C429, Q429&lt;&gt;""),Q429, IF(AND($C428=$C430, Q430&lt;&gt;""), Q430,"")))</f>
        <v/>
      </c>
      <c r="R428" s="90" t="str">
        <f>IF(TMInput!Q428&lt;&gt;"", TMInput!Q428, IF(AND(OR($C428&amp;$H428=$C429&amp;$H429, $C428&amp;$I428=$C429&amp;$I429), R429&lt;&gt;""), R429, IF(AND(OR($C428&amp;$H428=$C430&amp;$H430, $C428&amp;$I428=$C430&amp;$I430), R430&lt;&gt;""), R430, IF(AND(OR($C428&amp;$H428=$C431&amp;$H431, $C428&amp;$I428=$C431&amp;$I431), R431&lt;&gt;""), R431, IF(AND(OR($C428&amp;$H428=$C432&amp;$H432, $C428&amp;$I428=$C432&amp;$I432), R432&lt;&gt;""), R432, "")))))</f>
        <v/>
      </c>
      <c r="S428" s="90" t="str">
        <f>IF(TMInput!R428&lt;&gt;"", TMInput!R428, IF(AND(OR($C428&amp;$H428=$C429&amp;$H429, $C428&amp;$I428=$C429&amp;$I429), S429&lt;&gt;""), S429, IF(AND(OR($C428&amp;$H428=$C430&amp;$H430, $C428&amp;$I428=$C430&amp;$I430), S430&lt;&gt;""), S430, IF(AND(OR($C428&amp;$H428=$C431&amp;$H431, $C428&amp;$I428=$C431&amp;$I431), S431&lt;&gt;""), S431, IF(AND(OR($C428&amp;$H428=$C432&amp;$H432, $C428&amp;$I428=$C432&amp;$I432), S432&lt;&gt;""), S432, "")))))</f>
        <v/>
      </c>
      <c r="T428" s="90" t="str">
        <f>IF(TMInput!S428&lt;&gt;"", TMInput!S428, IF(AND(OR($C428&amp;$H428=$C429&amp;$H429, $C428&amp;$I428=$C429&amp;$I429), T429&lt;&gt;""), T429, IF(AND(OR($C428&amp;$H428=$C430&amp;$H430, $C428&amp;$I428=$C430&amp;$I430), T430&lt;&gt;""), T430, IF(AND(OR($C428&amp;$H428=$C431&amp;$H431, $C428&amp;$I428=$C431&amp;$I431), T431&lt;&gt;""), T431, IF(AND(OR($C428&amp;$H428=$C432&amp;$H432, $C428&amp;$I428=$C432&amp;$I432), T432&lt;&gt;""), T432, "")))))</f>
        <v/>
      </c>
      <c r="U428" s="90" t="str">
        <f>IF(TMInput!T428&lt;&gt;"", TMInput!T428, IF(AND($C428=$C429, U429&lt;&gt;""), U429, IF(AND($C428=$C430, U430&lt;&gt;""), U430, IF(AND($C428=$C431, U431&lt;&gt;""), U431, IF(AND($C428=$C432, U432&lt;&gt;""), U432, "")))))</f>
        <v/>
      </c>
      <c r="V428" s="90" t="str">
        <f>IF(TMInput!U428&lt;&gt;"", TMInput!U428, IF(AND($C428=$C429, V429&lt;&gt;""), V429, IF(AND($C428=$C430, V430&lt;&gt;""), V430, IF(AND($C428=$C431, V431&lt;&gt;""), V431, IF(AND($C428=$C432, V432&lt;&gt;""), V432, "")))))</f>
        <v/>
      </c>
      <c r="W428" s="90" t="str">
        <f>IF(TMInput!V428&lt;&gt;"", TMInput!V428, IF(AND($C428=$C429, W429&lt;&gt;""), W429, IF(AND($C428=$C430, W430&lt;&gt;""), W430, IF(AND($C428=$C431, W431&lt;&gt;""), W431, IF(AND($C428=$C432, W432&lt;&gt;""), W432, "")))))</f>
        <v/>
      </c>
      <c r="X428" s="90" t="str">
        <f>IF(TMInput!W428&lt;&gt;"", TMInput!W428, IF(AND($C428=$C429, X429&lt;&gt;""), X429, IF(AND($C428=$C430, X430&lt;&gt;""), X430, IF(AND($C428=$C431, X431&lt;&gt;""), X431, IF(AND($C428=$C432, X432&lt;&gt;""), X432, "")))))</f>
        <v>BT-198(BT-142)-LotResult</v>
      </c>
      <c r="Y428" s="90" t="str">
        <f>IF(TMInput!X428&lt;&gt;"", TMInput!X428, IF(AND($C428=$C429, Y429&lt;&gt;""), Y429, IF(AND($C428=$C430, Y430&lt;&gt;""), Y430, IF(AND($C428=$C431, Y431&lt;&gt;""), Y431, IF(AND($C428=$C432, Y432&lt;&gt;""), Y432, "")))))</f>
        <v>Unpublished Accessibility Date (Unpublished Access Date below SDK 1.6)</v>
      </c>
      <c r="Z428" s="90" t="str">
        <f>IF(TMInput!Y428&lt;&gt;"", TMInput!Y428, IF(AND($C428=$C429, Z429&lt;&gt;""), Z429, IF(AND($C428=$C430, Z430&lt;&gt;""), Z430, IF(AND($C428=$C431, Z431&lt;&gt;""), Z431, IF(AND($C428=$C432, Z432&lt;&gt;""), Z432, "")))))</f>
        <v>tedm:MG-langString-hasConfidentialityJustification--NonPublishedInformation-ND-WinnerChosenUnpublish</v>
      </c>
      <c r="AA428" s="90" t="str">
        <f>IF(TMInput!Z428&lt;&gt;"", TMInput!Z428, IF(AND($C428=$C429, AA429&lt;&gt;""), AA429, IF(AND($C428=$C430, AA430&lt;&gt;""), AA430, IF(AND($C428=$C431, AA431&lt;&gt;""), AA431, IF(AND($C428=$C432, AA432&lt;&gt;""), AA432, "")))))</f>
        <v/>
      </c>
      <c r="AB428" s="90" t="str">
        <f>IF(TMInput!AA428&lt;&gt;"", TMInput!AA428, IF(AND($C428=$C429, AB429&lt;&gt;""), AB429, IF(AND($C428=$C430, AB430&lt;&gt;""), AB430, IF(AND($C428=$C431, AB431&lt;&gt;""), AB431, IF(AND($C428=$C432, AB432&lt;&gt;""), AB432, "")))))</f>
        <v/>
      </c>
      <c r="AC428" s="90" t="str">
        <f>IF(TMInput!AB428&lt;&gt;"", TMInput!AB428, IF(AND($C428=$C429, AC429&lt;&gt;""), AC429, IF(AND($C428=$C430, AC430&lt;&gt;""), AC430, IF(AND($C428=$C431, AC431&lt;&gt;""), AC431, IF(AND($C428=$C432, AC432&lt;&gt;""), AC432, "")))))</f>
        <v/>
      </c>
      <c r="AD428" s="90" t="str">
        <f>IF(TMInput!AC428&lt;&gt;"", TMInput!AC428, IF(AND($C428=$C429, AD429&lt;&gt;""), AD429, IF(AND($C428=$C430, AD430&lt;&gt;""), AD430, IF(AND($C428=$C431, AD431&lt;&gt;""), AD431, IF(AND($C428=$C432, AD432&lt;&gt;""), AD432, "")))))</f>
        <v/>
      </c>
      <c r="AE428" s="90" t="str">
        <f>IF(TMInput!AD428&lt;&gt;"", TMInput!AD428, IF(AND($C428=$C429, AE429&lt;&gt;""), AE429, IF(AND($C428=$C430, AE430&lt;&gt;""), AE430, IF(AND($C428=$C431, AE431&lt;&gt;""), AE431, IF(AND($C428=$C432, AE432&lt;&gt;""), AE432, "")))))</f>
        <v/>
      </c>
    </row>
    <row r="429">
      <c r="A429" s="85" t="b">
        <f t="shared" si="1"/>
        <v>0</v>
      </c>
      <c r="B429" s="90" t="str">
        <f>IF(AND(TMInput!A429="",$C429&lt;&gt;""),B428,TMInput!A429)</f>
        <v>ND-WinnerChosenUnpublish.rml.ttl</v>
      </c>
      <c r="C429" s="90" t="str">
        <f>TMInput!B429</f>
        <v>tedm:MG-NonPublishedInformation-ND-WinnerChosenUnpublish</v>
      </c>
      <c r="D429" s="85" t="str">
        <f>IF(TMInput!C429&lt;&gt;"", TMInput!C429, IF(AND($C429=$C430, D430&lt;&gt;""), D430, IF(AND($C429=$C431, D431&lt;&gt;""), D431, IF(AND($C429=$C432, D432&lt;&gt;""), D432, IF(AND($C429=$C433, D433&lt;&gt;""), D433, "")))))</f>
        <v/>
      </c>
      <c r="E429" s="90" t="str">
        <f>IF(TMInput!D429&lt;&gt;"",TMInput!D429,IF(AND($C429=$C430, E430&lt;&gt;""),E430, IF(AND($C429=$C431, E431&lt;&gt;""), E431,"")))</f>
        <v/>
      </c>
      <c r="F429" s="90" t="str">
        <f>IF(TMInput!E429&lt;&gt;"",TMInput!E429,IF(AND($C429=$C430, F430&lt;&gt;""),F430, IF(AND($C429=$C431, F431&lt;&gt;""), F431,"")))</f>
        <v/>
      </c>
      <c r="G429" s="85" t="str">
        <f>IF(TMInput!F429&lt;&gt;"",TMInput!F429,IF(AND($C429=$C430, G430&lt;&gt;""),G430, IF(AND($C429=$C431, G431&lt;&gt;""), G431,"")))</f>
        <v/>
      </c>
      <c r="H429" s="87" t="str">
        <f>TMInput!G429</f>
        <v>1.5</v>
      </c>
      <c r="I429" s="87" t="str">
        <f>TMInput!H429</f>
        <v/>
      </c>
      <c r="J429" s="90" t="str">
        <f>IF(TMInput!$A429="",J428,TMInput!I429)</f>
        <v/>
      </c>
      <c r="K429" s="85" t="str">
        <f>IF(TMInput!J429&lt;&gt;"",TMInput!J429,IF(AND($C429=$C430, K430&lt;&gt;""),K430, IF(AND($C429=$C431, K431&lt;&gt;""), K431,"")))</f>
        <v/>
      </c>
      <c r="L429" s="85" t="str">
        <f>IF(TMInput!K429&lt;&gt;"",TMInput!K429,IF(AND($C429=$C430, L430&lt;&gt;""),L430, IF(AND($C429=$C431, L431&lt;&gt;""), L431,"")))</f>
        <v/>
      </c>
      <c r="M429" s="90" t="str">
        <f>IF(TMInput!L429&lt;&gt;"",TMInput!L429,IF(AND($C429=$C430, M430&lt;&gt;""),M430, IF(AND($C429=$C431, M431&lt;&gt;""), M431,"")))</f>
        <v/>
      </c>
      <c r="N429" s="90" t="str">
        <f>IF(TMInput!M429&lt;&gt;"",TMInput!M429,IF(AND($C429=$C430, N430&lt;&gt;""),N430, IF(AND($C429=$C431, N431&lt;&gt;""), N431,"")))</f>
        <v/>
      </c>
      <c r="O429" s="90" t="str">
        <f>IF(TMInput!N429&lt;&gt;"",TMInput!N429,IF(AND($C429=$C430, O430&lt;&gt;""),O430, IF(AND($C429=$C431, O431&lt;&gt;""), O431,"")))</f>
        <v/>
      </c>
      <c r="P429" s="85" t="str">
        <f>IF(TMInput!O429&lt;&gt;"",TMInput!O429,IF(AND($C429=$C430, P430&lt;&gt;""),P430, IF(AND($C429=$C431, P431&lt;&gt;""), P431,"")))</f>
        <v/>
      </c>
      <c r="Q429" s="90" t="str">
        <f>IF(TMInput!P429&lt;&gt;"",TMInput!P429,IF(AND($C429=$C430, Q430&lt;&gt;""),Q430, IF(AND($C429=$C431, Q431&lt;&gt;""), Q431,"")))</f>
        <v/>
      </c>
      <c r="R429" s="90" t="str">
        <f>IF(TMInput!Q429&lt;&gt;"", TMInput!Q429, IF(AND(OR($C429&amp;$H429=$C430&amp;$H430, $C429&amp;$I429=$C430&amp;$I430), R430&lt;&gt;""), R430, IF(AND(OR($C429&amp;$H429=$C431&amp;$H431, $C429&amp;$I429=$C431&amp;$I431), R431&lt;&gt;""), R431, IF(AND(OR($C429&amp;$H429=$C432&amp;$H432, $C429&amp;$I429=$C432&amp;$I432), R432&lt;&gt;""), R432, IF(AND(OR($C429&amp;$H429=$C433&amp;$H433, $C429&amp;$I429=$C433&amp;$I433), R433&lt;&gt;""), R433, "")))))</f>
        <v/>
      </c>
      <c r="S429" s="90" t="str">
        <f>IF(TMInput!R429&lt;&gt;"", TMInput!R429, IF(AND(OR($C429&amp;$H429=$C430&amp;$H430, $C429&amp;$I429=$C430&amp;$I430), S430&lt;&gt;""), S430, IF(AND(OR($C429&amp;$H429=$C431&amp;$H431, $C429&amp;$I429=$C431&amp;$I431), S431&lt;&gt;""), S431, IF(AND(OR($C429&amp;$H429=$C432&amp;$H432, $C429&amp;$I429=$C432&amp;$I432), S432&lt;&gt;""), S432, IF(AND(OR($C429&amp;$H429=$C433&amp;$H433, $C429&amp;$I429=$C433&amp;$I433), S433&lt;&gt;""), S433, "")))))</f>
        <v/>
      </c>
      <c r="T429" s="90" t="str">
        <f>IF(TMInput!S429&lt;&gt;"", TMInput!S429, IF(AND(OR($C429&amp;$H429=$C430&amp;$H430, $C429&amp;$I429=$C430&amp;$I430), T430&lt;&gt;""), T430, IF(AND(OR($C429&amp;$H429=$C431&amp;$H431, $C429&amp;$I429=$C431&amp;$I431), T431&lt;&gt;""), T431, IF(AND(OR($C429&amp;$H429=$C432&amp;$H432, $C429&amp;$I429=$C432&amp;$I432), T432&lt;&gt;""), T432, IF(AND(OR($C429&amp;$H429=$C433&amp;$H433, $C429&amp;$I429=$C433&amp;$I433), T433&lt;&gt;""), T433, "")))))</f>
        <v/>
      </c>
      <c r="U429" s="90" t="str">
        <f>IF(TMInput!T429&lt;&gt;"", TMInput!T429, IF(AND($C429=$C430, U430&lt;&gt;""), U430, IF(AND($C429=$C431, U431&lt;&gt;""), U431, IF(AND($C429=$C432, U432&lt;&gt;""), U432, IF(AND($C429=$C433, U433&lt;&gt;""), U433, "")))))</f>
        <v/>
      </c>
      <c r="V429" s="90" t="str">
        <f>IF(TMInput!U429&lt;&gt;"", TMInput!U429, IF(AND($C429=$C430, V430&lt;&gt;""), V430, IF(AND($C429=$C431, V431&lt;&gt;""), V431, IF(AND($C429=$C432, V432&lt;&gt;""), V432, IF(AND($C429=$C433, V433&lt;&gt;""), V433, "")))))</f>
        <v/>
      </c>
      <c r="W429" s="90" t="str">
        <f>IF(TMInput!V429&lt;&gt;"", TMInput!V429, IF(AND($C429=$C430, W430&lt;&gt;""), W430, IF(AND($C429=$C431, W431&lt;&gt;""), W431, IF(AND($C429=$C432, W432&lt;&gt;""), W432, IF(AND($C429=$C433, W433&lt;&gt;""), W433, "")))))</f>
        <v/>
      </c>
      <c r="X429" s="90" t="str">
        <f>IF(TMInput!W429&lt;&gt;"", TMInput!W429, IF(AND($C429=$C430, X430&lt;&gt;""), X430, IF(AND($C429=$C431, X431&lt;&gt;""), X431, IF(AND($C429=$C432, X432&lt;&gt;""), X432, IF(AND($C429=$C433, X433&lt;&gt;""), X433, "")))))</f>
        <v/>
      </c>
      <c r="Y429" s="90" t="str">
        <f>IF(TMInput!X429&lt;&gt;"", TMInput!X429, IF(AND($C429=$C430, Y430&lt;&gt;""), Y430, IF(AND($C429=$C431, Y431&lt;&gt;""), Y431, IF(AND($C429=$C432, Y432&lt;&gt;""), Y432, IF(AND($C429=$C433, Y433&lt;&gt;""), Y433, "")))))</f>
        <v/>
      </c>
      <c r="Z429" s="90" t="str">
        <f>IF(TMInput!Y429&lt;&gt;"", TMInput!Y429, IF(AND($C429=$C430, Z430&lt;&gt;""), Z430, IF(AND($C429=$C431, Z431&lt;&gt;""), Z431, IF(AND($C429=$C432, Z432&lt;&gt;""), Z432, IF(AND($C429=$C433, Z433&lt;&gt;""), Z433, "")))))</f>
        <v>tedm:MG-langString-hasConfidentialityJustification--NonPublishedInformation-ND-WinnerChosenUnpublish</v>
      </c>
      <c r="AA429" s="90" t="str">
        <f>IF(TMInput!Z429&lt;&gt;"", TMInput!Z429, IF(AND($C429=$C430, AA430&lt;&gt;""), AA430, IF(AND($C429=$C431, AA431&lt;&gt;""), AA431, IF(AND($C429=$C432, AA432&lt;&gt;""), AA432, IF(AND($C429=$C433, AA433&lt;&gt;""), AA433, "")))))</f>
        <v/>
      </c>
      <c r="AB429" s="90" t="str">
        <f>IF(TMInput!AA429&lt;&gt;"", TMInput!AA429, IF(AND($C429=$C430, AB430&lt;&gt;""), AB430, IF(AND($C429=$C431, AB431&lt;&gt;""), AB431, IF(AND($C429=$C432, AB432&lt;&gt;""), AB432, IF(AND($C429=$C433, AB433&lt;&gt;""), AB433, "")))))</f>
        <v/>
      </c>
      <c r="AC429" s="90" t="str">
        <f>IF(TMInput!AB429&lt;&gt;"", TMInput!AB429, IF(AND($C429=$C430, AC430&lt;&gt;""), AC430, IF(AND($C429=$C431, AC431&lt;&gt;""), AC431, IF(AND($C429=$C432, AC432&lt;&gt;""), AC432, IF(AND($C429=$C433, AC433&lt;&gt;""), AC433, "")))))</f>
        <v/>
      </c>
      <c r="AD429" s="90" t="str">
        <f>IF(TMInput!AC429&lt;&gt;"", TMInput!AC429, IF(AND($C429=$C430, AD430&lt;&gt;""), AD430, IF(AND($C429=$C431, AD431&lt;&gt;""), AD431, IF(AND($C429=$C432, AD432&lt;&gt;""), AD432, IF(AND($C429=$C433, AD433&lt;&gt;""), AD433, "")))))</f>
        <v/>
      </c>
      <c r="AE429" s="90" t="str">
        <f>IF(TMInput!AD429&lt;&gt;"", TMInput!AD429, IF(AND($C429=$C430, AE430&lt;&gt;""), AE430, IF(AND($C429=$C431, AE431&lt;&gt;""), AE431, IF(AND($C429=$C432, AE432&lt;&gt;""), AE432, IF(AND($C429=$C433, AE433&lt;&gt;""), AE433, "")))))</f>
        <v/>
      </c>
    </row>
    <row r="430">
      <c r="A430" s="85" t="b">
        <f t="shared" si="1"/>
        <v>1</v>
      </c>
      <c r="B430" s="90" t="str">
        <f>IF(AND(TMInput!A430="",$C430&lt;&gt;""),B429,TMInput!A430)</f>
        <v>ND-NotAwardedReasonUnpublish.rml.ttl</v>
      </c>
      <c r="C430" s="90" t="str">
        <f>TMInput!B430</f>
        <v>tedm:MG-NonPublishedInformation-ND-NotAwardedReasonUnpublish</v>
      </c>
      <c r="D430" s="85" t="str">
        <f>IF(TMInput!C430&lt;&gt;"", TMInput!C430, IF(AND($C430=$C431, D431&lt;&gt;""), D431, IF(AND($C430=$C432, D432&lt;&gt;""), D432, IF(AND($C430=$C433, D433&lt;&gt;""), D433, IF(AND($C430=$C434, D434&lt;&gt;""), D434, "")))))</f>
        <v>MG-NonPublishedInformation</v>
      </c>
      <c r="E430" s="90" t="str">
        <f>IF(TMInput!D430&lt;&gt;"",TMInput!D430,IF(AND($C430=$C431, E431&lt;&gt;""),E431, IF(AND($C430=$C432, E432&lt;&gt;""), E432,"")))</f>
        <v>ND-NotAwardedReasonUnpublish</v>
      </c>
      <c r="F430" s="90" t="str">
        <f>IF(TMInput!E430&lt;&gt;"",TMInput!E430,IF(AND($C430=$C431, F431&lt;&gt;""),F431, IF(AND($C430=$C432, F432&lt;&gt;""), F432,"")))</f>
        <v>/*/ext:UBLExtensions/ext:UBLExtension/ext:ExtensionContent/efext:EformsExtension/efac:NoticeResult/efac:LotResult/efac:DecisionReason/efac:FieldsPrivacy[efbc:FieldIdentifierCode/text()='no-awa-rea']</v>
      </c>
      <c r="G430" s="85" t="str">
        <f>IF(TMInput!F430&lt;&gt;"",TMInput!F430,IF(AND($C430=$C431, G431&lt;&gt;""),G431, IF(AND($C430=$C432, G432&lt;&gt;""), G432,"")))</f>
        <v>efbc:FieldIdentifierCode/text()='no-awa-rea'</v>
      </c>
      <c r="H430" s="87" t="str">
        <f>TMInput!G430</f>
        <v/>
      </c>
      <c r="I430" s="87" t="str">
        <f>TMInput!H430</f>
        <v/>
      </c>
      <c r="J430" s="90" t="str">
        <f>IF(TMInput!$A430="",J429,TMInput!I430)</f>
        <v/>
      </c>
      <c r="K430" s="85" t="str">
        <f>IF(TMInput!J430&lt;&gt;"",TMInput!J430,IF(AND($C430=$C431, K431&lt;&gt;""),K431, IF(AND($C430=$C432, K432&lt;&gt;""), K432,"")))</f>
        <v/>
      </c>
      <c r="L430" s="85" t="str">
        <f>IF(TMInput!K430&lt;&gt;"",TMInput!K430,IF(AND($C430=$C431, L431&lt;&gt;""),L431, IF(AND($C430=$C432, L432&lt;&gt;""), L432,"")))</f>
        <v/>
      </c>
      <c r="M430" s="90" t="str">
        <f>IF(TMInput!L430&lt;&gt;"",TMInput!L430,IF(AND($C430=$C431, M431&lt;&gt;""),M431, IF(AND($C430=$C432, M432&lt;&gt;""), M432,"")))</f>
        <v/>
      </c>
      <c r="N430" s="90" t="str">
        <f>IF(TMInput!M430&lt;&gt;"",TMInput!M430,IF(AND($C430=$C431, N431&lt;&gt;""),N431, IF(AND($C430=$C432, N432&lt;&gt;""), N432,"")))</f>
        <v/>
      </c>
      <c r="O430" s="90" t="str">
        <f>IF(TMInput!N430&lt;&gt;"",TMInput!N430,IF(AND($C430=$C431, O431&lt;&gt;""),O431, IF(AND($C430=$C432, O432&lt;&gt;""), O432,"")))</f>
        <v/>
      </c>
      <c r="P430" s="85" t="str">
        <f>IF(TMInput!O430&lt;&gt;"",TMInput!O430,IF(AND($C430=$C431, P431&lt;&gt;""),P431, IF(AND($C430=$C432, P432&lt;&gt;""), P432,"")))</f>
        <v/>
      </c>
      <c r="Q430" s="90" t="str">
        <f>IF(TMInput!P430&lt;&gt;"",TMInput!P430,IF(AND($C430=$C431, Q431&lt;&gt;""),Q431, IF(AND($C430=$C432, Q432&lt;&gt;""), Q432,"")))</f>
        <v/>
      </c>
      <c r="R430" s="90" t="str">
        <f>IF(TMInput!Q430&lt;&gt;"", TMInput!Q430, IF(AND(OR($C430&amp;$H430=$C431&amp;$H431, $C430&amp;$I430=$C431&amp;$I431), R431&lt;&gt;""), R431, IF(AND(OR($C430&amp;$H430=$C432&amp;$H432, $C430&amp;$I430=$C432&amp;$I432), R432&lt;&gt;""), R432, IF(AND(OR($C430&amp;$H430=$C433&amp;$H433, $C430&amp;$I430=$C433&amp;$I433), R433&lt;&gt;""), R433, IF(AND(OR($C430&amp;$H430=$C434&amp;$H434, $C430&amp;$I430=$C434&amp;$I434), R434&lt;&gt;""), R434, "")))))</f>
        <v>BT-195(BT-144)-LotResult</v>
      </c>
      <c r="S430" s="90" t="str">
        <f>IF(TMInput!R430&lt;&gt;"", TMInput!R430, IF(AND(OR($C430&amp;$H430=$C431&amp;$H431, $C430&amp;$I430=$C431&amp;$I431), S431&lt;&gt;""), S431, IF(AND(OR($C430&amp;$H430=$C432&amp;$H432, $C430&amp;$I430=$C432&amp;$I432), S432&lt;&gt;""), S432, IF(AND(OR($C430&amp;$H430=$C433&amp;$H433, $C430&amp;$I430=$C433&amp;$I433), S433&lt;&gt;""), S433, IF(AND(OR($C430&amp;$H430=$C434&amp;$H434, $C430&amp;$I430=$C434&amp;$I434), S434&lt;&gt;""), S434, "")))))</f>
        <v>The field BT-195(BT-144)-LotResult, Unpublished Identifier, specifies information to generate the URI of the masked property</v>
      </c>
      <c r="T430" s="90" t="str">
        <f>IF(TMInput!S430&lt;&gt;"", TMInput!S430, IF(AND(OR($C430&amp;$H430=$C431&amp;$H431, $C430&amp;$I430=$C431&amp;$I431), T431&lt;&gt;""), T431, IF(AND(OR($C430&amp;$H430=$C432&amp;$H432, $C430&amp;$I430=$C432&amp;$I432), T432&lt;&gt;""), T432, IF(AND(OR($C430&amp;$H430=$C433&amp;$H433, $C430&amp;$I430=$C433&amp;$I433), T433&lt;&gt;""), T433, IF(AND(OR($C430&amp;$H430=$C434&amp;$H434, $C430&amp;$I430=$C434&amp;$I434), T434&lt;&gt;""), T434, "")))))</f>
        <v>efbc:FieldIdentifierCode/text() = 'no-awa-rea'</v>
      </c>
      <c r="U430" s="92" t="str">
        <f>IF(TMInput!T430&lt;&gt;"", TMInput!T430, IF(AND($C430=$C431, U431&lt;&gt;""), U431, IF(AND($C430=$C432, U432&lt;&gt;""), U432, IF(AND($C430=$C433, U433&lt;&gt;""), U433, IF(AND($C430=$C434, U434&lt;&gt;""), U434, "")))))</f>
        <v>http://data.europa.eu/a4g/ontology#hasNonAwardJustification</v>
      </c>
      <c r="V430" s="90" t="str">
        <f>IF(TMInput!U430&lt;&gt;"", TMInput!U430, IF(AND($C430=$C431, V431&lt;&gt;""), V431, IF(AND($C430=$C432, V432&lt;&gt;""), V432, IF(AND($C430=$C433, V433&lt;&gt;""), V433, IF(AND($C430=$C434, V434&lt;&gt;""), V434, "")))))</f>
        <v>BT-197(BT-144)-LotResult</v>
      </c>
      <c r="W430" s="90" t="str">
        <f>IF(TMInput!V430&lt;&gt;"", TMInput!V430, IF(AND($C430=$C431, W431&lt;&gt;""), W431, IF(AND($C430=$C432, W432&lt;&gt;""), W432, IF(AND($C430=$C433, W433&lt;&gt;""), W433, IF(AND($C430=$C434, W434&lt;&gt;""), W434, "")))))</f>
        <v>In BT-197(BT-144)-LotResult, Unpublished Justification Code, we link to the at-voc:non-publication-justification controlled list</v>
      </c>
      <c r="X430" s="90" t="str">
        <f>IF(TMInput!W430&lt;&gt;"", TMInput!W430, IF(AND($C430=$C431, X431&lt;&gt;""), X431, IF(AND($C430=$C432, X432&lt;&gt;""), X432, IF(AND($C430=$C433, X433&lt;&gt;""), X433, IF(AND($C430=$C434, X434&lt;&gt;""), X434, "")))))</f>
        <v>BT-198(BT-144)-LotResult</v>
      </c>
      <c r="Y430" s="90" t="str">
        <f>IF(TMInput!X430&lt;&gt;"", TMInput!X430, IF(AND($C430=$C431, Y431&lt;&gt;""), Y431, IF(AND($C430=$C432, Y432&lt;&gt;""), Y432, IF(AND($C430=$C433, Y433&lt;&gt;""), Y433, IF(AND($C430=$C434, Y434&lt;&gt;""), Y434, "")))))</f>
        <v>Unpublished Accessibility Date (Unpublished Access Date below SDK 1.6)</v>
      </c>
      <c r="Z430" s="90" t="str">
        <f>IF(TMInput!Y430&lt;&gt;"", TMInput!Y430, IF(AND($C430=$C431, Z431&lt;&gt;""), Z431, IF(AND($C430=$C432, Z432&lt;&gt;""), Z432, IF(AND($C430=$C433, Z433&lt;&gt;""), Z433, IF(AND($C430=$C434, Z434&lt;&gt;""), Z434, "")))))</f>
        <v>tedm:MG-langString-hasConfidentialityJustification--NonPublishedInformation-ND-NotAwardedReasonUnpublish</v>
      </c>
      <c r="AA430" s="90" t="str">
        <f>IF(TMInput!Z430&lt;&gt;"", TMInput!Z430, IF(AND($C430=$C431, AA431&lt;&gt;""), AA431, IF(AND($C430=$C432, AA432&lt;&gt;""), AA432, IF(AND($C430=$C433, AA433&lt;&gt;""), AA433, IF(AND($C430=$C434, AA434&lt;&gt;""), AA434, "")))))</f>
        <v>/*/ext:UBLExtensions/ext:UBLExtension/ext:ExtensionContent/efext:EformsExtension/efac:NoticeResult/efac:LotResult/efac:DecisionReason/efac:FieldsPrivacy[efbc:FieldIdentifierCode/text()='no-awa-rea']/efbc:ReasonDescription</v>
      </c>
      <c r="AB430" s="90" t="str">
        <f>IF(TMInput!AA430&lt;&gt;"", TMInput!AA430, IF(AND($C430=$C431, AB431&lt;&gt;""), AB431, IF(AND($C430=$C432, AB432&lt;&gt;""), AB432, IF(AND($C430=$C433, AB433&lt;&gt;""), AB433, IF(AND($C430=$C434, AB434&lt;&gt;""), AB434, "")))))</f>
        <v>BT-196(BT-144)-LotResult</v>
      </c>
      <c r="AC430" s="90" t="str">
        <f>IF(TMInput!AB430&lt;&gt;"", TMInput!AB430, IF(AND($C430=$C431, AC431&lt;&gt;""), AC431, IF(AND($C430=$C432, AC432&lt;&gt;""), AC432, IF(AND($C430=$C433, AC433&lt;&gt;""), AC433, IF(AND($C430=$C434, AC434&lt;&gt;""), AC434, "")))))</f>
        <v>Unpublished Justification Description of MG-NonPublishedInformation under ND-NotAwardedReasonUnpublish</v>
      </c>
      <c r="AD430" s="90" t="str">
        <f>IF(TMInput!AC430&lt;&gt;"", TMInput!AC430, IF(AND($C430=$C431, AD431&lt;&gt;""), AD431, IF(AND($C430=$C432, AD432&lt;&gt;""), AD432, IF(AND($C430=$C433, AD433&lt;&gt;""), AD433, IF(AND($C430=$C434, AD434&lt;&gt;""), AD434, "")))))</f>
        <v>BT-196(BT-144)-LotResult-Language</v>
      </c>
      <c r="AE430" s="90" t="str">
        <f>IF(TMInput!AD430&lt;&gt;"", TMInput!AD430, IF(AND($C430=$C431, AE431&lt;&gt;""), AE431, IF(AND($C430=$C432, AE432&lt;&gt;""), AE432, IF(AND($C430=$C433, AE433&lt;&gt;""), AE433, IF(AND($C430=$C434, AE434&lt;&gt;""), AE434, "")))))</f>
        <v>Language of Unpublished Justification Description of MG-NonPublishedInformation under ND-NotAwardedReasonUnpublish</v>
      </c>
    </row>
    <row r="431">
      <c r="A431" s="85" t="b">
        <f t="shared" si="1"/>
        <v>0</v>
      </c>
      <c r="B431" s="90" t="str">
        <f>IF(AND(TMInput!A431="",$C431&lt;&gt;""),B430,TMInput!A431)</f>
        <v>ND-NotAwardedReasonUnpublish.rml.ttl</v>
      </c>
      <c r="C431" s="90" t="str">
        <f>TMInput!B431</f>
        <v>tedm:MG-NonPublishedInformation-ND-NotAwardedReasonUnpublish</v>
      </c>
      <c r="D431" s="85" t="str">
        <f>IF(TMInput!C431&lt;&gt;"", TMInput!C431, IF(AND($C431=$C432, D432&lt;&gt;""), D432, IF(AND($C431=$C433, D433&lt;&gt;""), D433, IF(AND($C431=$C434, D434&lt;&gt;""), D434, IF(AND($C431=$C435, D435&lt;&gt;""), D435, "")))))</f>
        <v>MG-NonPublishedInformation</v>
      </c>
      <c r="E431" s="90" t="str">
        <f>IF(TMInput!D431&lt;&gt;"",TMInput!D431,IF(AND($C431=$C432, E432&lt;&gt;""),E432, IF(AND($C431=$C433, E433&lt;&gt;""), E433,"")))</f>
        <v/>
      </c>
      <c r="F431" s="90" t="str">
        <f>IF(TMInput!E431&lt;&gt;"",TMInput!E431,IF(AND($C431=$C432, F432&lt;&gt;""),F432, IF(AND($C431=$C433, F433&lt;&gt;""), F433,"")))</f>
        <v/>
      </c>
      <c r="G431" s="85" t="str">
        <f>IF(TMInput!F431&lt;&gt;"",TMInput!F431,IF(AND($C431=$C432, G432&lt;&gt;""),G432, IF(AND($C431=$C433, G433&lt;&gt;""), G433,"")))</f>
        <v/>
      </c>
      <c r="H431" s="87" t="str">
        <f>TMInput!G431</f>
        <v/>
      </c>
      <c r="I431" s="87" t="str">
        <f>TMInput!H431</f>
        <v/>
      </c>
      <c r="J431" s="90" t="str">
        <f>IF(TMInput!$A431="",J430,TMInput!I431)</f>
        <v/>
      </c>
      <c r="K431" s="85" t="str">
        <f>IF(TMInput!J431&lt;&gt;"",TMInput!J431,IF(AND($C431=$C432, K432&lt;&gt;""),K432, IF(AND($C431=$C433, K433&lt;&gt;""), K433,"")))</f>
        <v/>
      </c>
      <c r="L431" s="85" t="str">
        <f>IF(TMInput!K431&lt;&gt;"",TMInput!K431,IF(AND($C431=$C432, L432&lt;&gt;""),L432, IF(AND($C431=$C433, L433&lt;&gt;""), L433,"")))</f>
        <v/>
      </c>
      <c r="M431" s="90" t="str">
        <f>IF(TMInput!L431&lt;&gt;"",TMInput!L431,IF(AND($C431=$C432, M432&lt;&gt;""),M432, IF(AND($C431=$C433, M433&lt;&gt;""), M433,"")))</f>
        <v/>
      </c>
      <c r="N431" s="90" t="str">
        <f>IF(TMInput!M431&lt;&gt;"",TMInput!M431,IF(AND($C431=$C432, N432&lt;&gt;""),N432, IF(AND($C431=$C433, N433&lt;&gt;""), N433,"")))</f>
        <v/>
      </c>
      <c r="O431" s="90" t="str">
        <f>IF(TMInput!N431&lt;&gt;"",TMInput!N431,IF(AND($C431=$C432, O432&lt;&gt;""),O432, IF(AND($C431=$C433, O433&lt;&gt;""), O433,"")))</f>
        <v/>
      </c>
      <c r="P431" s="85" t="str">
        <f>IF(TMInput!O431&lt;&gt;"",TMInput!O431,IF(AND($C431=$C432, P432&lt;&gt;""),P432, IF(AND($C431=$C433, P433&lt;&gt;""), P433,"")))</f>
        <v/>
      </c>
      <c r="Q431" s="90" t="str">
        <f>IF(TMInput!P431&lt;&gt;"",TMInput!P431,IF(AND($C431=$C432, Q432&lt;&gt;""),Q432, IF(AND($C431=$C433, Q433&lt;&gt;""), Q433,"")))</f>
        <v/>
      </c>
      <c r="R431" s="90" t="str">
        <f>IF(TMInput!Q431&lt;&gt;"", TMInput!Q431, IF(AND(OR($C431&amp;$H431=$C432&amp;$H432, $C431&amp;$I431=$C432&amp;$I432), R432&lt;&gt;""), R432, IF(AND(OR($C431&amp;$H431=$C433&amp;$H433, $C431&amp;$I431=$C433&amp;$I433), R433&lt;&gt;""), R433, IF(AND(OR($C431&amp;$H431=$C434&amp;$H434, $C431&amp;$I431=$C434&amp;$I434), R434&lt;&gt;""), R434, IF(AND(OR($C431&amp;$H431=$C435&amp;$H435, $C431&amp;$I431=$C435&amp;$I435), R435&lt;&gt;""), R435, "")))))</f>
        <v>BT-195(BT-144)-LotResult</v>
      </c>
      <c r="S431" s="90" t="str">
        <f>IF(TMInput!R431&lt;&gt;"", TMInput!R431, IF(AND(OR($C431&amp;$H431=$C432&amp;$H432, $C431&amp;$I431=$C432&amp;$I432), S432&lt;&gt;""), S432, IF(AND(OR($C431&amp;$H431=$C433&amp;$H433, $C431&amp;$I431=$C433&amp;$I433), S433&lt;&gt;""), S433, IF(AND(OR($C431&amp;$H431=$C434&amp;$H434, $C431&amp;$I431=$C434&amp;$I434), S434&lt;&gt;""), S434, IF(AND(OR($C431&amp;$H431=$C435&amp;$H435, $C431&amp;$I431=$C435&amp;$I435), S435&lt;&gt;""), S435, "")))))</f>
        <v>The field BT-195(BT-144)-LotResult, Unpublished Identifier, specifies information to generate the URI of the masked property</v>
      </c>
      <c r="T431" s="90" t="str">
        <f>IF(TMInput!S431&lt;&gt;"", TMInput!S431, IF(AND(OR($C431&amp;$H431=$C432&amp;$H432, $C431&amp;$I431=$C432&amp;$I432), T432&lt;&gt;""), T432, IF(AND(OR($C431&amp;$H431=$C433&amp;$H433, $C431&amp;$I431=$C433&amp;$I433), T433&lt;&gt;""), T433, IF(AND(OR($C431&amp;$H431=$C434&amp;$H434, $C431&amp;$I431=$C434&amp;$I434), T434&lt;&gt;""), T434, IF(AND(OR($C431&amp;$H431=$C435&amp;$H435, $C431&amp;$I431=$C435&amp;$I435), T435&lt;&gt;""), T435, "")))))</f>
        <v>efbc:FieldIdentifierCode/text() = 'no-awa-rea'</v>
      </c>
      <c r="U431" s="92" t="str">
        <f>IF(TMInput!T431&lt;&gt;"", TMInput!T431, IF(AND($C431=$C432, U432&lt;&gt;""), U432, IF(AND($C431=$C433, U433&lt;&gt;""), U433, IF(AND($C431=$C434, U434&lt;&gt;""), U434, IF(AND($C431=$C435, U435&lt;&gt;""), U435, "")))))</f>
        <v>http://data.europa.eu/a4g/ontology#hasNonAwardJustification</v>
      </c>
      <c r="V431" s="90" t="str">
        <f>IF(TMInput!U431&lt;&gt;"", TMInput!U431, IF(AND($C431=$C432, V432&lt;&gt;""), V432, IF(AND($C431=$C433, V433&lt;&gt;""), V433, IF(AND($C431=$C434, V434&lt;&gt;""), V434, IF(AND($C431=$C435, V435&lt;&gt;""), V435, "")))))</f>
        <v>BT-197(BT-144)-LotResult</v>
      </c>
      <c r="W431" s="90" t="str">
        <f>IF(TMInput!V431&lt;&gt;"", TMInput!V431, IF(AND($C431=$C432, W432&lt;&gt;""), W432, IF(AND($C431=$C433, W433&lt;&gt;""), W433, IF(AND($C431=$C434, W434&lt;&gt;""), W434, IF(AND($C431=$C435, W435&lt;&gt;""), W435, "")))))</f>
        <v>In BT-197(BT-144)-LotResult, Unpublished Justification Code, we link to the at-voc:non-publication-justification controlled list</v>
      </c>
      <c r="X431" s="90" t="str">
        <f>IF(TMInput!W431&lt;&gt;"", TMInput!W431, IF(AND($C431=$C432, X432&lt;&gt;""), X432, IF(AND($C431=$C433, X433&lt;&gt;""), X433, IF(AND($C431=$C434, X434&lt;&gt;""), X434, IF(AND($C431=$C435, X435&lt;&gt;""), X435, "")))))</f>
        <v>BT-198(BT-144)-LotResult</v>
      </c>
      <c r="Y431" s="90" t="str">
        <f>IF(TMInput!X431&lt;&gt;"", TMInput!X431, IF(AND($C431=$C432, Y432&lt;&gt;""), Y432, IF(AND($C431=$C433, Y433&lt;&gt;""), Y433, IF(AND($C431=$C434, Y434&lt;&gt;""), Y434, IF(AND($C431=$C435, Y435&lt;&gt;""), Y435, "")))))</f>
        <v>Unpublished Accessibility Date (Unpublished Access Date below SDK 1.6)</v>
      </c>
      <c r="Z431" s="90" t="str">
        <f>IF(TMInput!Y431&lt;&gt;"", TMInput!Y431, IF(AND($C431=$C432, Z432&lt;&gt;""), Z432, IF(AND($C431=$C433, Z433&lt;&gt;""), Z433, IF(AND($C431=$C434, Z434&lt;&gt;""), Z434, IF(AND($C431=$C435, Z435&lt;&gt;""), Z435, "")))))</f>
        <v>tedm:MG-langString-hasConfidentialityJustification--NonPublishedInformation-ND-NotAwardedReasonUnpublish</v>
      </c>
      <c r="AA431" s="90" t="str">
        <f>IF(TMInput!Z431&lt;&gt;"", TMInput!Z431, IF(AND($C431=$C432, AA432&lt;&gt;""), AA432, IF(AND($C431=$C433, AA433&lt;&gt;""), AA433, IF(AND($C431=$C434, AA434&lt;&gt;""), AA434, IF(AND($C431=$C435, AA435&lt;&gt;""), AA435, "")))))</f>
        <v/>
      </c>
      <c r="AB431" s="90" t="str">
        <f>IF(TMInput!AA431&lt;&gt;"", TMInput!AA431, IF(AND($C431=$C432, AB432&lt;&gt;""), AB432, IF(AND($C431=$C433, AB433&lt;&gt;""), AB433, IF(AND($C431=$C434, AB434&lt;&gt;""), AB434, IF(AND($C431=$C435, AB435&lt;&gt;""), AB435, "")))))</f>
        <v>BT-196(BT-144)-LotResult</v>
      </c>
      <c r="AC431" s="90" t="str">
        <f>IF(TMInput!AB431&lt;&gt;"", TMInput!AB431, IF(AND($C431=$C432, AC432&lt;&gt;""), AC432, IF(AND($C431=$C433, AC433&lt;&gt;""), AC433, IF(AND($C431=$C434, AC434&lt;&gt;""), AC434, IF(AND($C431=$C435, AC435&lt;&gt;""), AC435, "")))))</f>
        <v>Unpublished Justification Description of MG-NonPublishedInformation under ND-NotAwardedReasonUnpublish</v>
      </c>
      <c r="AD431" s="90" t="str">
        <f>IF(TMInput!AC431&lt;&gt;"", TMInput!AC431, IF(AND($C431=$C432, AD432&lt;&gt;""), AD432, IF(AND($C431=$C433, AD433&lt;&gt;""), AD433, IF(AND($C431=$C434, AD434&lt;&gt;""), AD434, IF(AND($C431=$C435, AD435&lt;&gt;""), AD435, "")))))</f>
        <v>BT-196(BT-144)-LotResult-Language</v>
      </c>
      <c r="AE431" s="90" t="str">
        <f>IF(TMInput!AD431&lt;&gt;"", TMInput!AD431, IF(AND($C431=$C432, AE432&lt;&gt;""), AE432, IF(AND($C431=$C433, AE433&lt;&gt;""), AE433, IF(AND($C431=$C434, AE434&lt;&gt;""), AE434, IF(AND($C431=$C435, AE435&lt;&gt;""), AE435, "")))))</f>
        <v>Language of Unpublished Justification Description of MG-NonPublishedInformation under ND-NotAwardedReasonUnpublish</v>
      </c>
    </row>
    <row r="432">
      <c r="A432" s="85" t="b">
        <f t="shared" si="1"/>
        <v>0</v>
      </c>
      <c r="B432" s="90" t="str">
        <f>IF(AND(TMInput!A432="",$C432&lt;&gt;""),B431,TMInput!A432)</f>
        <v>ND-NotAwardedReasonUnpublish.rml.ttl</v>
      </c>
      <c r="C432" s="90" t="str">
        <f>TMInput!B432</f>
        <v>tedm:MG-NonPublishedInformation-ND-NotAwardedReasonUnpublish</v>
      </c>
      <c r="D432" s="85" t="str">
        <f>IF(TMInput!C432&lt;&gt;"", TMInput!C432, IF(AND($C432=$C433, D433&lt;&gt;""), D433, IF(AND($C432=$C434, D434&lt;&gt;""), D434, IF(AND($C432=$C435, D435&lt;&gt;""), D435, IF(AND($C432=$C436, D436&lt;&gt;""), D436, "")))))</f>
        <v>MG-NonPublishedInformation</v>
      </c>
      <c r="E432" s="90" t="str">
        <f>IF(TMInput!D432&lt;&gt;"",TMInput!D432,IF(AND($C432=$C433, E433&lt;&gt;""),E433, IF(AND($C432=$C434, E434&lt;&gt;""), E434,"")))</f>
        <v/>
      </c>
      <c r="F432" s="90" t="str">
        <f>IF(TMInput!E432&lt;&gt;"",TMInput!E432,IF(AND($C432=$C433, F433&lt;&gt;""),F433, IF(AND($C432=$C434, F434&lt;&gt;""), F434,"")))</f>
        <v/>
      </c>
      <c r="G432" s="85" t="str">
        <f>IF(TMInput!F432&lt;&gt;"",TMInput!F432,IF(AND($C432=$C433, G433&lt;&gt;""),G433, IF(AND($C432=$C434, G434&lt;&gt;""), G434,"")))</f>
        <v/>
      </c>
      <c r="H432" s="87" t="str">
        <f>TMInput!G432</f>
        <v/>
      </c>
      <c r="I432" s="87" t="str">
        <f>TMInput!H432</f>
        <v/>
      </c>
      <c r="J432" s="90" t="str">
        <f>IF(TMInput!$A432="",J431,TMInput!I432)</f>
        <v/>
      </c>
      <c r="K432" s="85" t="str">
        <f>IF(TMInput!J432&lt;&gt;"",TMInput!J432,IF(AND($C432=$C433, K433&lt;&gt;""),K433, IF(AND($C432=$C434, K434&lt;&gt;""), K434,"")))</f>
        <v/>
      </c>
      <c r="L432" s="85" t="str">
        <f>IF(TMInput!K432&lt;&gt;"",TMInput!K432,IF(AND($C432=$C433, L433&lt;&gt;""),L433, IF(AND($C432=$C434, L434&lt;&gt;""), L434,"")))</f>
        <v/>
      </c>
      <c r="M432" s="90" t="str">
        <f>IF(TMInput!L432&lt;&gt;"",TMInput!L432,IF(AND($C432=$C433, M433&lt;&gt;""),M433, IF(AND($C432=$C434, M434&lt;&gt;""), M434,"")))</f>
        <v/>
      </c>
      <c r="N432" s="90" t="str">
        <f>IF(TMInput!M432&lt;&gt;"",TMInput!M432,IF(AND($C432=$C433, N433&lt;&gt;""),N433, IF(AND($C432=$C434, N434&lt;&gt;""), N434,"")))</f>
        <v/>
      </c>
      <c r="O432" s="90" t="str">
        <f>IF(TMInput!N432&lt;&gt;"",TMInput!N432,IF(AND($C432=$C433, O433&lt;&gt;""),O433, IF(AND($C432=$C434, O434&lt;&gt;""), O434,"")))</f>
        <v/>
      </c>
      <c r="P432" s="85" t="str">
        <f>IF(TMInput!O432&lt;&gt;"",TMInput!O432,IF(AND($C432=$C433, P433&lt;&gt;""),P433, IF(AND($C432=$C434, P434&lt;&gt;""), P434,"")))</f>
        <v/>
      </c>
      <c r="Q432" s="90" t="str">
        <f>IF(TMInput!P432&lt;&gt;"",TMInput!P432,IF(AND($C432=$C433, Q433&lt;&gt;""),Q433, IF(AND($C432=$C434, Q434&lt;&gt;""), Q434,"")))</f>
        <v/>
      </c>
      <c r="R432" s="90" t="str">
        <f>IF(TMInput!Q432&lt;&gt;"", TMInput!Q432, IF(AND(OR($C432&amp;$H432=$C433&amp;$H433, $C432&amp;$I432=$C433&amp;$I433), R433&lt;&gt;""), R433, IF(AND(OR($C432&amp;$H432=$C434&amp;$H434, $C432&amp;$I432=$C434&amp;$I434), R434&lt;&gt;""), R434, IF(AND(OR($C432&amp;$H432=$C435&amp;$H435, $C432&amp;$I432=$C435&amp;$I435), R435&lt;&gt;""), R435, IF(AND(OR($C432&amp;$H432=$C436&amp;$H436, $C432&amp;$I432=$C436&amp;$I436), R436&lt;&gt;""), R436, "")))))</f>
        <v>BT-195(BT-144)-LotResult</v>
      </c>
      <c r="S432" s="90" t="str">
        <f>IF(TMInput!R432&lt;&gt;"", TMInput!R432, IF(AND(OR($C432&amp;$H432=$C433&amp;$H433, $C432&amp;$I432=$C433&amp;$I433), S433&lt;&gt;""), S433, IF(AND(OR($C432&amp;$H432=$C434&amp;$H434, $C432&amp;$I432=$C434&amp;$I434), S434&lt;&gt;""), S434, IF(AND(OR($C432&amp;$H432=$C435&amp;$H435, $C432&amp;$I432=$C435&amp;$I435), S435&lt;&gt;""), S435, IF(AND(OR($C432&amp;$H432=$C436&amp;$H436, $C432&amp;$I432=$C436&amp;$I436), S436&lt;&gt;""), S436, "")))))</f>
        <v>The field BT-195(BT-144)-LotResult, Unpublished Identifier, specifies information to generate the URI of the masked property</v>
      </c>
      <c r="T432" s="90" t="str">
        <f>IF(TMInput!S432&lt;&gt;"", TMInput!S432, IF(AND(OR($C432&amp;$H432=$C433&amp;$H433, $C432&amp;$I432=$C433&amp;$I433), T433&lt;&gt;""), T433, IF(AND(OR($C432&amp;$H432=$C434&amp;$H434, $C432&amp;$I432=$C434&amp;$I434), T434&lt;&gt;""), T434, IF(AND(OR($C432&amp;$H432=$C435&amp;$H435, $C432&amp;$I432=$C435&amp;$I435), T435&lt;&gt;""), T435, IF(AND(OR($C432&amp;$H432=$C436&amp;$H436, $C432&amp;$I432=$C436&amp;$I436), T436&lt;&gt;""), T436, "")))))</f>
        <v>efbc:FieldIdentifierCode/text() = 'no-awa-rea'</v>
      </c>
      <c r="U432" s="92" t="str">
        <f>IF(TMInput!T432&lt;&gt;"", TMInput!T432, IF(AND($C432=$C433, U433&lt;&gt;""), U433, IF(AND($C432=$C434, U434&lt;&gt;""), U434, IF(AND($C432=$C435, U435&lt;&gt;""), U435, IF(AND($C432=$C436, U436&lt;&gt;""), U436, "")))))</f>
        <v>http://data.europa.eu/a4g/ontology#hasNonAwardJustification</v>
      </c>
      <c r="V432" s="90" t="str">
        <f>IF(TMInput!U432&lt;&gt;"", TMInput!U432, IF(AND($C432=$C433, V433&lt;&gt;""), V433, IF(AND($C432=$C434, V434&lt;&gt;""), V434, IF(AND($C432=$C435, V435&lt;&gt;""), V435, IF(AND($C432=$C436, V436&lt;&gt;""), V436, "")))))</f>
        <v>BT-197(BT-144)-LotResult</v>
      </c>
      <c r="W432" s="90" t="str">
        <f>IF(TMInput!V432&lt;&gt;"", TMInput!V432, IF(AND($C432=$C433, W433&lt;&gt;""), W433, IF(AND($C432=$C434, W434&lt;&gt;""), W434, IF(AND($C432=$C435, W435&lt;&gt;""), W435, IF(AND($C432=$C436, W436&lt;&gt;""), W436, "")))))</f>
        <v>In BT-197(BT-144)-LotResult, Unpublished Justification Code, we link to the at-voc:non-publication-justification controlled list</v>
      </c>
      <c r="X432" s="90" t="str">
        <f>IF(TMInput!W432&lt;&gt;"", TMInput!W432, IF(AND($C432=$C433, X433&lt;&gt;""), X433, IF(AND($C432=$C434, X434&lt;&gt;""), X434, IF(AND($C432=$C435, X435&lt;&gt;""), X435, IF(AND($C432=$C436, X436&lt;&gt;""), X436, "")))))</f>
        <v>BT-198(BT-144)-LotResult</v>
      </c>
      <c r="Y432" s="90" t="str">
        <f>IF(TMInput!X432&lt;&gt;"", TMInput!X432, IF(AND($C432=$C433, Y433&lt;&gt;""), Y433, IF(AND($C432=$C434, Y434&lt;&gt;""), Y434, IF(AND($C432=$C435, Y435&lt;&gt;""), Y435, IF(AND($C432=$C436, Y436&lt;&gt;""), Y436, "")))))</f>
        <v>Unpublished Accessibility Date (Unpublished Access Date below SDK 1.6)</v>
      </c>
      <c r="Z432" s="90" t="str">
        <f>IF(TMInput!Y432&lt;&gt;"", TMInput!Y432, IF(AND($C432=$C433, Z433&lt;&gt;""), Z433, IF(AND($C432=$C434, Z434&lt;&gt;""), Z434, IF(AND($C432=$C435, Z435&lt;&gt;""), Z435, IF(AND($C432=$C436, Z436&lt;&gt;""), Z436, "")))))</f>
        <v>tedm:MG-langString-hasConfidentialityJustification--NonPublishedInformation-ND-NotAwardedReasonUnpublish</v>
      </c>
      <c r="AA432" s="90" t="str">
        <f>IF(TMInput!Z432&lt;&gt;"", TMInput!Z432, IF(AND($C432=$C433, AA433&lt;&gt;""), AA433, IF(AND($C432=$C434, AA434&lt;&gt;""), AA434, IF(AND($C432=$C435, AA435&lt;&gt;""), AA435, IF(AND($C432=$C436, AA436&lt;&gt;""), AA436, "")))))</f>
        <v/>
      </c>
      <c r="AB432" s="90" t="str">
        <f>IF(TMInput!AA432&lt;&gt;"", TMInput!AA432, IF(AND($C432=$C433, AB433&lt;&gt;""), AB433, IF(AND($C432=$C434, AB434&lt;&gt;""), AB434, IF(AND($C432=$C435, AB435&lt;&gt;""), AB435, IF(AND($C432=$C436, AB436&lt;&gt;""), AB436, "")))))</f>
        <v>BT-196(BT-144)-LotResult</v>
      </c>
      <c r="AC432" s="90" t="str">
        <f>IF(TMInput!AB432&lt;&gt;"", TMInput!AB432, IF(AND($C432=$C433, AC433&lt;&gt;""), AC433, IF(AND($C432=$C434, AC434&lt;&gt;""), AC434, IF(AND($C432=$C435, AC435&lt;&gt;""), AC435, IF(AND($C432=$C436, AC436&lt;&gt;""), AC436, "")))))</f>
        <v>Unpublished Justification Description of MG-NonPublishedInformation under ND-NotAwardedReasonUnpublish</v>
      </c>
      <c r="AD432" s="90" t="str">
        <f>IF(TMInput!AC432&lt;&gt;"", TMInput!AC432, IF(AND($C432=$C433, AD433&lt;&gt;""), AD433, IF(AND($C432=$C434, AD434&lt;&gt;""), AD434, IF(AND($C432=$C435, AD435&lt;&gt;""), AD435, IF(AND($C432=$C436, AD436&lt;&gt;""), AD436, "")))))</f>
        <v>BT-196(BT-144)-LotResult-Language</v>
      </c>
      <c r="AE432" s="90" t="str">
        <f>IF(TMInput!AD432&lt;&gt;"", TMInput!AD432, IF(AND($C432=$C433, AE433&lt;&gt;""), AE433, IF(AND($C432=$C434, AE434&lt;&gt;""), AE434, IF(AND($C432=$C435, AE435&lt;&gt;""), AE435, IF(AND($C432=$C436, AE436&lt;&gt;""), AE436, "")))))</f>
        <v>Language of Unpublished Justification Description of MG-NonPublishedInformation under ND-NotAwardedReasonUnpublish</v>
      </c>
    </row>
    <row r="433">
      <c r="A433" s="85" t="b">
        <f t="shared" si="1"/>
        <v>0</v>
      </c>
      <c r="B433" s="90" t="str">
        <f>IF(AND(TMInput!A433="",$C433&lt;&gt;""),B432,TMInput!A433)</f>
        <v>ND-NotAwardedReasonUnpublish.rml.ttl</v>
      </c>
      <c r="C433" s="90" t="str">
        <f>TMInput!B433</f>
        <v>tedm:MG-NonPublishedInformation-ND-NotAwardedReasonUnpublish</v>
      </c>
      <c r="D433" s="85" t="str">
        <f>IF(TMInput!C433&lt;&gt;"", TMInput!C433, IF(AND($C433=$C434, D434&lt;&gt;""), D434, IF(AND($C433=$C435, D435&lt;&gt;""), D435, IF(AND($C433=$C436, D436&lt;&gt;""), D436, IF(AND($C433=$C437, D437&lt;&gt;""), D437, "")))))</f>
        <v/>
      </c>
      <c r="E433" s="90" t="str">
        <f>IF(TMInput!D433&lt;&gt;"",TMInput!D433,IF(AND($C433=$C434, E434&lt;&gt;""),E434, IF(AND($C433=$C435, E435&lt;&gt;""), E435,"")))</f>
        <v/>
      </c>
      <c r="F433" s="90" t="str">
        <f>IF(TMInput!E433&lt;&gt;"",TMInput!E433,IF(AND($C433=$C434, F434&lt;&gt;""),F434, IF(AND($C433=$C435, F435&lt;&gt;""), F435,"")))</f>
        <v/>
      </c>
      <c r="G433" s="85" t="str">
        <f>IF(TMInput!F433&lt;&gt;"",TMInput!F433,IF(AND($C433=$C434, G434&lt;&gt;""),G434, IF(AND($C433=$C435, G435&lt;&gt;""), G435,"")))</f>
        <v/>
      </c>
      <c r="H433" s="87" t="str">
        <f>TMInput!G433</f>
        <v/>
      </c>
      <c r="I433" s="87" t="str">
        <f>TMInput!H433</f>
        <v/>
      </c>
      <c r="J433" s="90" t="str">
        <f>IF(TMInput!$A433="",J432,TMInput!I433)</f>
        <v/>
      </c>
      <c r="K433" s="85" t="str">
        <f>IF(TMInput!J433&lt;&gt;"",TMInput!J433,IF(AND($C433=$C434, K434&lt;&gt;""),K434, IF(AND($C433=$C435, K435&lt;&gt;""), K435,"")))</f>
        <v/>
      </c>
      <c r="L433" s="85" t="str">
        <f>IF(TMInput!K433&lt;&gt;"",TMInput!K433,IF(AND($C433=$C434, L434&lt;&gt;""),L434, IF(AND($C433=$C435, L435&lt;&gt;""), L435,"")))</f>
        <v/>
      </c>
      <c r="M433" s="90" t="str">
        <f>IF(TMInput!L433&lt;&gt;"",TMInput!L433,IF(AND($C433=$C434, M434&lt;&gt;""),M434, IF(AND($C433=$C435, M435&lt;&gt;""), M435,"")))</f>
        <v/>
      </c>
      <c r="N433" s="90" t="str">
        <f>IF(TMInput!M433&lt;&gt;"",TMInput!M433,IF(AND($C433=$C434, N434&lt;&gt;""),N434, IF(AND($C433=$C435, N435&lt;&gt;""), N435,"")))</f>
        <v/>
      </c>
      <c r="O433" s="90" t="str">
        <f>IF(TMInput!N433&lt;&gt;"",TMInput!N433,IF(AND($C433=$C434, O434&lt;&gt;""),O434, IF(AND($C433=$C435, O435&lt;&gt;""), O435,"")))</f>
        <v/>
      </c>
      <c r="P433" s="85" t="str">
        <f>IF(TMInput!O433&lt;&gt;"",TMInput!O433,IF(AND($C433=$C434, P434&lt;&gt;""),P434, IF(AND($C433=$C435, P435&lt;&gt;""), P435,"")))</f>
        <v/>
      </c>
      <c r="Q433" s="90" t="str">
        <f>IF(TMInput!P433&lt;&gt;"",TMInput!P433,IF(AND($C433=$C434, Q434&lt;&gt;""),Q434, IF(AND($C433=$C435, Q435&lt;&gt;""), Q435,"")))</f>
        <v/>
      </c>
      <c r="R433" s="90" t="str">
        <f>IF(TMInput!Q433&lt;&gt;"", TMInput!Q433, IF(AND(OR($C433&amp;$H433=$C434&amp;$H434, $C433&amp;$I433=$C434&amp;$I434), R434&lt;&gt;""), R434, IF(AND(OR($C433&amp;$H433=$C435&amp;$H435, $C433&amp;$I433=$C435&amp;$I435), R435&lt;&gt;""), R435, IF(AND(OR($C433&amp;$H433=$C436&amp;$H436, $C433&amp;$I433=$C436&amp;$I436), R436&lt;&gt;""), R436, IF(AND(OR($C433&amp;$H433=$C437&amp;$H437, $C433&amp;$I433=$C437&amp;$I437), R437&lt;&gt;""), R437, "")))))</f>
        <v/>
      </c>
      <c r="S433" s="90" t="str">
        <f>IF(TMInput!R433&lt;&gt;"", TMInput!R433, IF(AND(OR($C433&amp;$H433=$C434&amp;$H434, $C433&amp;$I433=$C434&amp;$I434), S434&lt;&gt;""), S434, IF(AND(OR($C433&amp;$H433=$C435&amp;$H435, $C433&amp;$I433=$C435&amp;$I435), S435&lt;&gt;""), S435, IF(AND(OR($C433&amp;$H433=$C436&amp;$H436, $C433&amp;$I433=$C436&amp;$I436), S436&lt;&gt;""), S436, IF(AND(OR($C433&amp;$H433=$C437&amp;$H437, $C433&amp;$I433=$C437&amp;$I437), S437&lt;&gt;""), S437, "")))))</f>
        <v/>
      </c>
      <c r="T433" s="90" t="str">
        <f>IF(TMInput!S433&lt;&gt;"", TMInput!S433, IF(AND(OR($C433&amp;$H433=$C434&amp;$H434, $C433&amp;$I433=$C434&amp;$I434), T434&lt;&gt;""), T434, IF(AND(OR($C433&amp;$H433=$C435&amp;$H435, $C433&amp;$I433=$C435&amp;$I435), T435&lt;&gt;""), T435, IF(AND(OR($C433&amp;$H433=$C436&amp;$H436, $C433&amp;$I433=$C436&amp;$I436), T436&lt;&gt;""), T436, IF(AND(OR($C433&amp;$H433=$C437&amp;$H437, $C433&amp;$I433=$C437&amp;$I437), T437&lt;&gt;""), T437, "")))))</f>
        <v/>
      </c>
      <c r="U433" s="90" t="str">
        <f>IF(TMInput!T433&lt;&gt;"", TMInput!T433, IF(AND($C433=$C434, U434&lt;&gt;""), U434, IF(AND($C433=$C435, U435&lt;&gt;""), U435, IF(AND($C433=$C436, U436&lt;&gt;""), U436, IF(AND($C433=$C437, U437&lt;&gt;""), U437, "")))))</f>
        <v/>
      </c>
      <c r="V433" s="90" t="str">
        <f>IF(TMInput!U433&lt;&gt;"", TMInput!U433, IF(AND($C433=$C434, V434&lt;&gt;""), V434, IF(AND($C433=$C435, V435&lt;&gt;""), V435, IF(AND($C433=$C436, V436&lt;&gt;""), V436, IF(AND($C433=$C437, V437&lt;&gt;""), V437, "")))))</f>
        <v>BT-197(BT-144)-LotResult</v>
      </c>
      <c r="W433" s="90" t="str">
        <f>IF(TMInput!V433&lt;&gt;"", TMInput!V433, IF(AND($C433=$C434, W434&lt;&gt;""), W434, IF(AND($C433=$C435, W435&lt;&gt;""), W435, IF(AND($C433=$C436, W436&lt;&gt;""), W436, IF(AND($C433=$C437, W437&lt;&gt;""), W437, "")))))</f>
        <v>In BT-197(BT-144)-LotResult, Unpublished Justification Code, we link to the at-voc:non-publication-justification controlled list</v>
      </c>
      <c r="X433" s="90" t="str">
        <f>IF(TMInput!W433&lt;&gt;"", TMInput!W433, IF(AND($C433=$C434, X434&lt;&gt;""), X434, IF(AND($C433=$C435, X435&lt;&gt;""), X435, IF(AND($C433=$C436, X436&lt;&gt;""), X436, IF(AND($C433=$C437, X437&lt;&gt;""), X437, "")))))</f>
        <v>BT-198(BT-144)-LotResult</v>
      </c>
      <c r="Y433" s="90" t="str">
        <f>IF(TMInput!X433&lt;&gt;"", TMInput!X433, IF(AND($C433=$C434, Y434&lt;&gt;""), Y434, IF(AND($C433=$C435, Y435&lt;&gt;""), Y435, IF(AND($C433=$C436, Y436&lt;&gt;""), Y436, IF(AND($C433=$C437, Y437&lt;&gt;""), Y437, "")))))</f>
        <v>Unpublished Accessibility Date (Unpublished Access Date below SDK 1.6)</v>
      </c>
      <c r="Z433" s="90" t="str">
        <f>IF(TMInput!Y433&lt;&gt;"", TMInput!Y433, IF(AND($C433=$C434, Z434&lt;&gt;""), Z434, IF(AND($C433=$C435, Z435&lt;&gt;""), Z435, IF(AND($C433=$C436, Z436&lt;&gt;""), Z436, IF(AND($C433=$C437, Z437&lt;&gt;""), Z437, "")))))</f>
        <v>tedm:MG-langString-hasConfidentialityJustification--NonPublishedInformation-ND-NotAwardedReasonUnpublish</v>
      </c>
      <c r="AA433" s="90" t="str">
        <f>IF(TMInput!Z433&lt;&gt;"", TMInput!Z433, IF(AND($C433=$C434, AA434&lt;&gt;""), AA434, IF(AND($C433=$C435, AA435&lt;&gt;""), AA435, IF(AND($C433=$C436, AA436&lt;&gt;""), AA436, IF(AND($C433=$C437, AA437&lt;&gt;""), AA437, "")))))</f>
        <v/>
      </c>
      <c r="AB433" s="90" t="str">
        <f>IF(TMInput!AA433&lt;&gt;"", TMInput!AA433, IF(AND($C433=$C434, AB434&lt;&gt;""), AB434, IF(AND($C433=$C435, AB435&lt;&gt;""), AB435, IF(AND($C433=$C436, AB436&lt;&gt;""), AB436, IF(AND($C433=$C437, AB437&lt;&gt;""), AB437, "")))))</f>
        <v>BT-196(BT-144)-LotResult</v>
      </c>
      <c r="AC433" s="90" t="str">
        <f>IF(TMInput!AB433&lt;&gt;"", TMInput!AB433, IF(AND($C433=$C434, AC434&lt;&gt;""), AC434, IF(AND($C433=$C435, AC435&lt;&gt;""), AC435, IF(AND($C433=$C436, AC436&lt;&gt;""), AC436, IF(AND($C433=$C437, AC437&lt;&gt;""), AC437, "")))))</f>
        <v>Unpublished Justification Description of MG-NonPublishedInformation under ND-NotAwardedReasonUnpublish</v>
      </c>
      <c r="AD433" s="90" t="str">
        <f>IF(TMInput!AC433&lt;&gt;"", TMInput!AC433, IF(AND($C433=$C434, AD434&lt;&gt;""), AD434, IF(AND($C433=$C435, AD435&lt;&gt;""), AD435, IF(AND($C433=$C436, AD436&lt;&gt;""), AD436, IF(AND($C433=$C437, AD437&lt;&gt;""), AD437, "")))))</f>
        <v>BT-196(BT-144)-LotResult-Language</v>
      </c>
      <c r="AE433" s="90" t="str">
        <f>IF(TMInput!AD433&lt;&gt;"", TMInput!AD433, IF(AND($C433=$C434, AE434&lt;&gt;""), AE434, IF(AND($C433=$C435, AE435&lt;&gt;""), AE435, IF(AND($C433=$C436, AE436&lt;&gt;""), AE436, IF(AND($C433=$C437, AE437&lt;&gt;""), AE437, "")))))</f>
        <v>Language of Unpublished Justification Description of MG-NonPublishedInformation under ND-NotAwardedReasonUnpublish</v>
      </c>
    </row>
    <row r="434">
      <c r="A434" s="85" t="b">
        <f t="shared" si="1"/>
        <v>0</v>
      </c>
      <c r="B434" s="90" t="str">
        <f>IF(AND(TMInput!A434="",$C434&lt;&gt;""),B433,TMInput!A434)</f>
        <v>ND-NotAwardedReasonUnpublish.rml.ttl</v>
      </c>
      <c r="C434" s="90" t="str">
        <f>TMInput!B434</f>
        <v>tedm:MG-NonPublishedInformation-ND-NotAwardedReasonUnpublish</v>
      </c>
      <c r="D434" s="85" t="str">
        <f>IF(TMInput!C434&lt;&gt;"", TMInput!C434, IF(AND($C434=$C435, D435&lt;&gt;""), D435, IF(AND($C434=$C436, D436&lt;&gt;""), D436, IF(AND($C434=$C437, D437&lt;&gt;""), D437, IF(AND($C434=$C438, D438&lt;&gt;""), D438, "")))))</f>
        <v/>
      </c>
      <c r="E434" s="90" t="str">
        <f>IF(TMInput!D434&lt;&gt;"",TMInput!D434,IF(AND($C434=$C435, E435&lt;&gt;""),E435, IF(AND($C434=$C436, E436&lt;&gt;""), E436,"")))</f>
        <v/>
      </c>
      <c r="F434" s="90" t="str">
        <f>IF(TMInput!E434&lt;&gt;"",TMInput!E434,IF(AND($C434=$C435, F435&lt;&gt;""),F435, IF(AND($C434=$C436, F436&lt;&gt;""), F436,"")))</f>
        <v/>
      </c>
      <c r="G434" s="85" t="str">
        <f>IF(TMInput!F434&lt;&gt;"",TMInput!F434,IF(AND($C434=$C435, G435&lt;&gt;""),G435, IF(AND($C434=$C436, G436&lt;&gt;""), G436,"")))</f>
        <v/>
      </c>
      <c r="H434" s="87" t="str">
        <f>TMInput!G434</f>
        <v/>
      </c>
      <c r="I434" s="87" t="str">
        <f>TMInput!H434</f>
        <v/>
      </c>
      <c r="J434" s="90" t="str">
        <f>IF(TMInput!$A434="",J433,TMInput!I434)</f>
        <v/>
      </c>
      <c r="K434" s="85" t="str">
        <f>IF(TMInput!J434&lt;&gt;"",TMInput!J434,IF(AND($C434=$C435, K435&lt;&gt;""),K435, IF(AND($C434=$C436, K436&lt;&gt;""), K436,"")))</f>
        <v/>
      </c>
      <c r="L434" s="85" t="str">
        <f>IF(TMInput!K434&lt;&gt;"",TMInput!K434,IF(AND($C434=$C435, L435&lt;&gt;""),L435, IF(AND($C434=$C436, L436&lt;&gt;""), L436,"")))</f>
        <v/>
      </c>
      <c r="M434" s="90" t="str">
        <f>IF(TMInput!L434&lt;&gt;"",TMInput!L434,IF(AND($C434=$C435, M435&lt;&gt;""),M435, IF(AND($C434=$C436, M436&lt;&gt;""), M436,"")))</f>
        <v/>
      </c>
      <c r="N434" s="90" t="str">
        <f>IF(TMInput!M434&lt;&gt;"",TMInput!M434,IF(AND($C434=$C435, N435&lt;&gt;""),N435, IF(AND($C434=$C436, N436&lt;&gt;""), N436,"")))</f>
        <v/>
      </c>
      <c r="O434" s="90" t="str">
        <f>IF(TMInput!N434&lt;&gt;"",TMInput!N434,IF(AND($C434=$C435, O435&lt;&gt;""),O435, IF(AND($C434=$C436, O436&lt;&gt;""), O436,"")))</f>
        <v/>
      </c>
      <c r="P434" s="85" t="str">
        <f>IF(TMInput!O434&lt;&gt;"",TMInput!O434,IF(AND($C434=$C435, P435&lt;&gt;""),P435, IF(AND($C434=$C436, P436&lt;&gt;""), P436,"")))</f>
        <v/>
      </c>
      <c r="Q434" s="90" t="str">
        <f>IF(TMInput!P434&lt;&gt;"",TMInput!P434,IF(AND($C434=$C435, Q435&lt;&gt;""),Q435, IF(AND($C434=$C436, Q436&lt;&gt;""), Q436,"")))</f>
        <v/>
      </c>
      <c r="R434" s="90" t="str">
        <f>IF(TMInput!Q434&lt;&gt;"", TMInput!Q434, IF(AND(OR($C434&amp;$H434=$C435&amp;$H435, $C434&amp;$I434=$C435&amp;$I435), R435&lt;&gt;""), R435, IF(AND(OR($C434&amp;$H434=$C436&amp;$H436, $C434&amp;$I434=$C436&amp;$I436), R436&lt;&gt;""), R436, IF(AND(OR($C434&amp;$H434=$C437&amp;$H437, $C434&amp;$I434=$C437&amp;$I437), R437&lt;&gt;""), R437, IF(AND(OR($C434&amp;$H434=$C438&amp;$H438, $C434&amp;$I434=$C438&amp;$I438), R438&lt;&gt;""), R438, "")))))</f>
        <v/>
      </c>
      <c r="S434" s="90" t="str">
        <f>IF(TMInput!R434&lt;&gt;"", TMInput!R434, IF(AND(OR($C434&amp;$H434=$C435&amp;$H435, $C434&amp;$I434=$C435&amp;$I435), S435&lt;&gt;""), S435, IF(AND(OR($C434&amp;$H434=$C436&amp;$H436, $C434&amp;$I434=$C436&amp;$I436), S436&lt;&gt;""), S436, IF(AND(OR($C434&amp;$H434=$C437&amp;$H437, $C434&amp;$I434=$C437&amp;$I437), S437&lt;&gt;""), S437, IF(AND(OR($C434&amp;$H434=$C438&amp;$H438, $C434&amp;$I434=$C438&amp;$I438), S438&lt;&gt;""), S438, "")))))</f>
        <v/>
      </c>
      <c r="T434" s="90" t="str">
        <f>IF(TMInput!S434&lt;&gt;"", TMInput!S434, IF(AND(OR($C434&amp;$H434=$C435&amp;$H435, $C434&amp;$I434=$C435&amp;$I435), T435&lt;&gt;""), T435, IF(AND(OR($C434&amp;$H434=$C436&amp;$H436, $C434&amp;$I434=$C436&amp;$I436), T436&lt;&gt;""), T436, IF(AND(OR($C434&amp;$H434=$C437&amp;$H437, $C434&amp;$I434=$C437&amp;$I437), T437&lt;&gt;""), T437, IF(AND(OR($C434&amp;$H434=$C438&amp;$H438, $C434&amp;$I434=$C438&amp;$I438), T438&lt;&gt;""), T438, "")))))</f>
        <v/>
      </c>
      <c r="U434" s="90" t="str">
        <f>IF(TMInput!T434&lt;&gt;"", TMInput!T434, IF(AND($C434=$C435, U435&lt;&gt;""), U435, IF(AND($C434=$C436, U436&lt;&gt;""), U436, IF(AND($C434=$C437, U437&lt;&gt;""), U437, IF(AND($C434=$C438, U438&lt;&gt;""), U438, "")))))</f>
        <v/>
      </c>
      <c r="V434" s="90" t="str">
        <f>IF(TMInput!U434&lt;&gt;"", TMInput!U434, IF(AND($C434=$C435, V435&lt;&gt;""), V435, IF(AND($C434=$C436, V436&lt;&gt;""), V436, IF(AND($C434=$C437, V437&lt;&gt;""), V437, IF(AND($C434=$C438, V438&lt;&gt;""), V438, "")))))</f>
        <v>BT-197(BT-144)-LotResult</v>
      </c>
      <c r="W434" s="90" t="str">
        <f>IF(TMInput!V434&lt;&gt;"", TMInput!V434, IF(AND($C434=$C435, W435&lt;&gt;""), W435, IF(AND($C434=$C436, W436&lt;&gt;""), W436, IF(AND($C434=$C437, W437&lt;&gt;""), W437, IF(AND($C434=$C438, W438&lt;&gt;""), W438, "")))))</f>
        <v>In BT-197(BT-144)-LotResult, Unpublished Justification Code, we link to the at-voc:non-publication-justification controlled list</v>
      </c>
      <c r="X434" s="90" t="str">
        <f>IF(TMInput!W434&lt;&gt;"", TMInput!W434, IF(AND($C434=$C435, X435&lt;&gt;""), X435, IF(AND($C434=$C436, X436&lt;&gt;""), X436, IF(AND($C434=$C437, X437&lt;&gt;""), X437, IF(AND($C434=$C438, X438&lt;&gt;""), X438, "")))))</f>
        <v>BT-198(BT-144)-LotResult</v>
      </c>
      <c r="Y434" s="90" t="str">
        <f>IF(TMInput!X434&lt;&gt;"", TMInput!X434, IF(AND($C434=$C435, Y435&lt;&gt;""), Y435, IF(AND($C434=$C436, Y436&lt;&gt;""), Y436, IF(AND($C434=$C437, Y437&lt;&gt;""), Y437, IF(AND($C434=$C438, Y438&lt;&gt;""), Y438, "")))))</f>
        <v>Unpublished Accessibility Date (Unpublished Access Date below SDK 1.6)</v>
      </c>
      <c r="Z434" s="90" t="str">
        <f>IF(TMInput!Y434&lt;&gt;"", TMInput!Y434, IF(AND($C434=$C435, Z435&lt;&gt;""), Z435, IF(AND($C434=$C436, Z436&lt;&gt;""), Z436, IF(AND($C434=$C437, Z437&lt;&gt;""), Z437, IF(AND($C434=$C438, Z438&lt;&gt;""), Z438, "")))))</f>
        <v>tedm:MG-langString-hasConfidentialityJustification--NonPublishedInformation-ND-NotAwardedReasonUnpublish</v>
      </c>
      <c r="AA434" s="90" t="str">
        <f>IF(TMInput!Z434&lt;&gt;"", TMInput!Z434, IF(AND($C434=$C435, AA435&lt;&gt;""), AA435, IF(AND($C434=$C436, AA436&lt;&gt;""), AA436, IF(AND($C434=$C437, AA437&lt;&gt;""), AA437, IF(AND($C434=$C438, AA438&lt;&gt;""), AA438, "")))))</f>
        <v/>
      </c>
      <c r="AB434" s="90" t="str">
        <f>IF(TMInput!AA434&lt;&gt;"", TMInput!AA434, IF(AND($C434=$C435, AB435&lt;&gt;""), AB435, IF(AND($C434=$C436, AB436&lt;&gt;""), AB436, IF(AND($C434=$C437, AB437&lt;&gt;""), AB437, IF(AND($C434=$C438, AB438&lt;&gt;""), AB438, "")))))</f>
        <v/>
      </c>
      <c r="AC434" s="90" t="str">
        <f>IF(TMInput!AB434&lt;&gt;"", TMInput!AB434, IF(AND($C434=$C435, AC435&lt;&gt;""), AC435, IF(AND($C434=$C436, AC436&lt;&gt;""), AC436, IF(AND($C434=$C437, AC437&lt;&gt;""), AC437, IF(AND($C434=$C438, AC438&lt;&gt;""), AC438, "")))))</f>
        <v/>
      </c>
      <c r="AD434" s="90" t="str">
        <f>IF(TMInput!AC434&lt;&gt;"", TMInput!AC434, IF(AND($C434=$C435, AD435&lt;&gt;""), AD435, IF(AND($C434=$C436, AD436&lt;&gt;""), AD436, IF(AND($C434=$C437, AD437&lt;&gt;""), AD437, IF(AND($C434=$C438, AD438&lt;&gt;""), AD438, "")))))</f>
        <v/>
      </c>
      <c r="AE434" s="90" t="str">
        <f>IF(TMInput!AD434&lt;&gt;"", TMInput!AD434, IF(AND($C434=$C435, AE435&lt;&gt;""), AE435, IF(AND($C434=$C436, AE436&lt;&gt;""), AE436, IF(AND($C434=$C437, AE437&lt;&gt;""), AE437, IF(AND($C434=$C438, AE438&lt;&gt;""), AE438, "")))))</f>
        <v/>
      </c>
    </row>
    <row r="435">
      <c r="A435" s="85" t="b">
        <f t="shared" si="1"/>
        <v>0</v>
      </c>
      <c r="B435" s="90" t="str">
        <f>IF(AND(TMInput!A435="",$C435&lt;&gt;""),B434,TMInput!A435)</f>
        <v>ND-NotAwardedReasonUnpublish.rml.ttl</v>
      </c>
      <c r="C435" s="90" t="str">
        <f>TMInput!B435</f>
        <v>tedm:MG-NonPublishedInformation-ND-NotAwardedReasonUnpublish</v>
      </c>
      <c r="D435" s="85" t="str">
        <f>IF(TMInput!C435&lt;&gt;"", TMInput!C435, IF(AND($C435=$C436, D436&lt;&gt;""), D436, IF(AND($C435=$C437, D437&lt;&gt;""), D437, IF(AND($C435=$C438, D438&lt;&gt;""), D438, IF(AND($C435=$C439, D439&lt;&gt;""), D439, "")))))</f>
        <v/>
      </c>
      <c r="E435" s="90" t="str">
        <f>IF(TMInput!D435&lt;&gt;"",TMInput!D435,IF(AND($C435=$C436, E436&lt;&gt;""),E436, IF(AND($C435=$C437, E437&lt;&gt;""), E437,"")))</f>
        <v/>
      </c>
      <c r="F435" s="90" t="str">
        <f>IF(TMInput!E435&lt;&gt;"",TMInput!E435,IF(AND($C435=$C436, F436&lt;&gt;""),F436, IF(AND($C435=$C437, F437&lt;&gt;""), F437,"")))</f>
        <v/>
      </c>
      <c r="G435" s="85" t="str">
        <f>IF(TMInput!F435&lt;&gt;"",TMInput!F435,IF(AND($C435=$C436, G436&lt;&gt;""),G436, IF(AND($C435=$C437, G437&lt;&gt;""), G437,"")))</f>
        <v/>
      </c>
      <c r="H435" s="87" t="str">
        <f>TMInput!G435</f>
        <v/>
      </c>
      <c r="I435" s="87" t="str">
        <f>TMInput!H435</f>
        <v>1.5</v>
      </c>
      <c r="J435" s="90" t="str">
        <f>IF(TMInput!$A435="",J434,TMInput!I435)</f>
        <v/>
      </c>
      <c r="K435" s="85" t="str">
        <f>IF(TMInput!J435&lt;&gt;"",TMInput!J435,IF(AND($C435=$C436, K436&lt;&gt;""),K436, IF(AND($C435=$C437, K437&lt;&gt;""), K437,"")))</f>
        <v/>
      </c>
      <c r="L435" s="85" t="str">
        <f>IF(TMInput!K435&lt;&gt;"",TMInput!K435,IF(AND($C435=$C436, L436&lt;&gt;""),L436, IF(AND($C435=$C437, L437&lt;&gt;""), L437,"")))</f>
        <v/>
      </c>
      <c r="M435" s="90" t="str">
        <f>IF(TMInput!L435&lt;&gt;"",TMInput!L435,IF(AND($C435=$C436, M436&lt;&gt;""),M436, IF(AND($C435=$C437, M437&lt;&gt;""), M437,"")))</f>
        <v/>
      </c>
      <c r="N435" s="90" t="str">
        <f>IF(TMInput!M435&lt;&gt;"",TMInput!M435,IF(AND($C435=$C436, N436&lt;&gt;""),N436, IF(AND($C435=$C437, N437&lt;&gt;""), N437,"")))</f>
        <v/>
      </c>
      <c r="O435" s="90" t="str">
        <f>IF(TMInput!N435&lt;&gt;"",TMInput!N435,IF(AND($C435=$C436, O436&lt;&gt;""),O436, IF(AND($C435=$C437, O437&lt;&gt;""), O437,"")))</f>
        <v/>
      </c>
      <c r="P435" s="85" t="str">
        <f>IF(TMInput!O435&lt;&gt;"",TMInput!O435,IF(AND($C435=$C436, P436&lt;&gt;""),P436, IF(AND($C435=$C437, P437&lt;&gt;""), P437,"")))</f>
        <v/>
      </c>
      <c r="Q435" s="90" t="str">
        <f>IF(TMInput!P435&lt;&gt;"",TMInput!P435,IF(AND($C435=$C436, Q436&lt;&gt;""),Q436, IF(AND($C435=$C437, Q437&lt;&gt;""), Q437,"")))</f>
        <v/>
      </c>
      <c r="R435" s="90" t="str">
        <f>IF(TMInput!Q435&lt;&gt;"", TMInput!Q435, IF(AND(OR($C435&amp;$H435=$C436&amp;$H436, $C435&amp;$I435=$C436&amp;$I436), R436&lt;&gt;""), R436, IF(AND(OR($C435&amp;$H435=$C437&amp;$H437, $C435&amp;$I435=$C437&amp;$I437), R437&lt;&gt;""), R437, IF(AND(OR($C435&amp;$H435=$C438&amp;$H438, $C435&amp;$I435=$C438&amp;$I438), R438&lt;&gt;""), R438, IF(AND(OR($C435&amp;$H435=$C439&amp;$H439, $C435&amp;$I435=$C439&amp;$I439), R439&lt;&gt;""), R439, "")))))</f>
        <v/>
      </c>
      <c r="S435" s="90" t="str">
        <f>IF(TMInput!R435&lt;&gt;"", TMInput!R435, IF(AND(OR($C435&amp;$H435=$C436&amp;$H436, $C435&amp;$I435=$C436&amp;$I436), S436&lt;&gt;""), S436, IF(AND(OR($C435&amp;$H435=$C437&amp;$H437, $C435&amp;$I435=$C437&amp;$I437), S437&lt;&gt;""), S437, IF(AND(OR($C435&amp;$H435=$C438&amp;$H438, $C435&amp;$I435=$C438&amp;$I438), S438&lt;&gt;""), S438, IF(AND(OR($C435&amp;$H435=$C439&amp;$H439, $C435&amp;$I435=$C439&amp;$I439), S439&lt;&gt;""), S439, "")))))</f>
        <v/>
      </c>
      <c r="T435" s="90" t="str">
        <f>IF(TMInput!S435&lt;&gt;"", TMInput!S435, IF(AND(OR($C435&amp;$H435=$C436&amp;$H436, $C435&amp;$I435=$C436&amp;$I436), T436&lt;&gt;""), T436, IF(AND(OR($C435&amp;$H435=$C437&amp;$H437, $C435&amp;$I435=$C437&amp;$I437), T437&lt;&gt;""), T437, IF(AND(OR($C435&amp;$H435=$C438&amp;$H438, $C435&amp;$I435=$C438&amp;$I438), T438&lt;&gt;""), T438, IF(AND(OR($C435&amp;$H435=$C439&amp;$H439, $C435&amp;$I435=$C439&amp;$I439), T439&lt;&gt;""), T439, "")))))</f>
        <v/>
      </c>
      <c r="U435" s="90" t="str">
        <f>IF(TMInput!T435&lt;&gt;"", TMInput!T435, IF(AND($C435=$C436, U436&lt;&gt;""), U436, IF(AND($C435=$C437, U437&lt;&gt;""), U437, IF(AND($C435=$C438, U438&lt;&gt;""), U438, IF(AND($C435=$C439, U439&lt;&gt;""), U439, "")))))</f>
        <v/>
      </c>
      <c r="V435" s="90" t="str">
        <f>IF(TMInput!U435&lt;&gt;"", TMInput!U435, IF(AND($C435=$C436, V436&lt;&gt;""), V436, IF(AND($C435=$C437, V437&lt;&gt;""), V437, IF(AND($C435=$C438, V438&lt;&gt;""), V438, IF(AND($C435=$C439, V439&lt;&gt;""), V439, "")))))</f>
        <v/>
      </c>
      <c r="W435" s="90" t="str">
        <f>IF(TMInput!V435&lt;&gt;"", TMInput!V435, IF(AND($C435=$C436, W436&lt;&gt;""), W436, IF(AND($C435=$C437, W437&lt;&gt;""), W437, IF(AND($C435=$C438, W438&lt;&gt;""), W438, IF(AND($C435=$C439, W439&lt;&gt;""), W439, "")))))</f>
        <v/>
      </c>
      <c r="X435" s="90" t="str">
        <f>IF(TMInput!W435&lt;&gt;"", TMInput!W435, IF(AND($C435=$C436, X436&lt;&gt;""), X436, IF(AND($C435=$C437, X437&lt;&gt;""), X437, IF(AND($C435=$C438, X438&lt;&gt;""), X438, IF(AND($C435=$C439, X439&lt;&gt;""), X439, "")))))</f>
        <v>BT-198(BT-144)-LotResult</v>
      </c>
      <c r="Y435" s="90" t="str">
        <f>IF(TMInput!X435&lt;&gt;"", TMInput!X435, IF(AND($C435=$C436, Y436&lt;&gt;""), Y436, IF(AND($C435=$C437, Y437&lt;&gt;""), Y437, IF(AND($C435=$C438, Y438&lt;&gt;""), Y438, IF(AND($C435=$C439, Y439&lt;&gt;""), Y439, "")))))</f>
        <v>Unpublished Accessibility Date (Unpublished Access Date below SDK 1.6)</v>
      </c>
      <c r="Z435" s="90" t="str">
        <f>IF(TMInput!Y435&lt;&gt;"", TMInput!Y435, IF(AND($C435=$C436, Z436&lt;&gt;""), Z436, IF(AND($C435=$C437, Z437&lt;&gt;""), Z437, IF(AND($C435=$C438, Z438&lt;&gt;""), Z438, IF(AND($C435=$C439, Z439&lt;&gt;""), Z439, "")))))</f>
        <v>tedm:MG-langString-hasConfidentialityJustification--NonPublishedInformation-ND-NotAwardedReasonUnpublish</v>
      </c>
      <c r="AA435" s="90" t="str">
        <f>IF(TMInput!Z435&lt;&gt;"", TMInput!Z435, IF(AND($C435=$C436, AA436&lt;&gt;""), AA436, IF(AND($C435=$C437, AA437&lt;&gt;""), AA437, IF(AND($C435=$C438, AA438&lt;&gt;""), AA438, IF(AND($C435=$C439, AA439&lt;&gt;""), AA439, "")))))</f>
        <v/>
      </c>
      <c r="AB435" s="90" t="str">
        <f>IF(TMInput!AA435&lt;&gt;"", TMInput!AA435, IF(AND($C435=$C436, AB436&lt;&gt;""), AB436, IF(AND($C435=$C437, AB437&lt;&gt;""), AB437, IF(AND($C435=$C438, AB438&lt;&gt;""), AB438, IF(AND($C435=$C439, AB439&lt;&gt;""), AB439, "")))))</f>
        <v/>
      </c>
      <c r="AC435" s="90" t="str">
        <f>IF(TMInput!AB435&lt;&gt;"", TMInput!AB435, IF(AND($C435=$C436, AC436&lt;&gt;""), AC436, IF(AND($C435=$C437, AC437&lt;&gt;""), AC437, IF(AND($C435=$C438, AC438&lt;&gt;""), AC438, IF(AND($C435=$C439, AC439&lt;&gt;""), AC439, "")))))</f>
        <v/>
      </c>
      <c r="AD435" s="90" t="str">
        <f>IF(TMInput!AC435&lt;&gt;"", TMInput!AC435, IF(AND($C435=$C436, AD436&lt;&gt;""), AD436, IF(AND($C435=$C437, AD437&lt;&gt;""), AD437, IF(AND($C435=$C438, AD438&lt;&gt;""), AD438, IF(AND($C435=$C439, AD439&lt;&gt;""), AD439, "")))))</f>
        <v/>
      </c>
      <c r="AE435" s="90" t="str">
        <f>IF(TMInput!AD435&lt;&gt;"", TMInput!AD435, IF(AND($C435=$C436, AE436&lt;&gt;""), AE436, IF(AND($C435=$C437, AE437&lt;&gt;""), AE437, IF(AND($C435=$C438, AE438&lt;&gt;""), AE438, IF(AND($C435=$C439, AE439&lt;&gt;""), AE439, "")))))</f>
        <v/>
      </c>
    </row>
    <row r="436">
      <c r="A436" s="85" t="b">
        <f t="shared" si="1"/>
        <v>0</v>
      </c>
      <c r="B436" s="90" t="str">
        <f>IF(AND(TMInput!A436="",$C436&lt;&gt;""),B435,TMInput!A436)</f>
        <v>ND-NotAwardedReasonUnpublish.rml.ttl</v>
      </c>
      <c r="C436" s="90" t="str">
        <f>TMInput!B436</f>
        <v>tedm:MG-NonPublishedInformation-ND-NotAwardedReasonUnpublish</v>
      </c>
      <c r="D436" s="85" t="str">
        <f>IF(TMInput!C436&lt;&gt;"", TMInput!C436, IF(AND($C436=$C437, D437&lt;&gt;""), D437, IF(AND($C436=$C438, D438&lt;&gt;""), D438, IF(AND($C436=$C439, D439&lt;&gt;""), D439, IF(AND($C436=$C440, D440&lt;&gt;""), D440, "")))))</f>
        <v/>
      </c>
      <c r="E436" s="90" t="str">
        <f>IF(TMInput!D436&lt;&gt;"",TMInput!D436,IF(AND($C436=$C437, E437&lt;&gt;""),E437, IF(AND($C436=$C438, E438&lt;&gt;""), E438,"")))</f>
        <v/>
      </c>
      <c r="F436" s="90" t="str">
        <f>IF(TMInput!E436&lt;&gt;"",TMInput!E436,IF(AND($C436=$C437, F437&lt;&gt;""),F437, IF(AND($C436=$C438, F438&lt;&gt;""), F438,"")))</f>
        <v/>
      </c>
      <c r="G436" s="85" t="str">
        <f>IF(TMInput!F436&lt;&gt;"",TMInput!F436,IF(AND($C436=$C437, G437&lt;&gt;""),G437, IF(AND($C436=$C438, G438&lt;&gt;""), G438,"")))</f>
        <v/>
      </c>
      <c r="H436" s="87" t="str">
        <f>TMInput!G436</f>
        <v>1.6</v>
      </c>
      <c r="I436" s="87" t="str">
        <f>TMInput!H436</f>
        <v/>
      </c>
      <c r="J436" s="90" t="str">
        <f>IF(TMInput!$A436="",J435,TMInput!I436)</f>
        <v/>
      </c>
      <c r="K436" s="85" t="str">
        <f>IF(TMInput!J436&lt;&gt;"",TMInput!J436,IF(AND($C436=$C437, K437&lt;&gt;""),K437, IF(AND($C436=$C438, K438&lt;&gt;""), K438,"")))</f>
        <v/>
      </c>
      <c r="L436" s="85" t="str">
        <f>IF(TMInput!K436&lt;&gt;"",TMInput!K436,IF(AND($C436=$C437, L437&lt;&gt;""),L437, IF(AND($C436=$C438, L438&lt;&gt;""), L438,"")))</f>
        <v/>
      </c>
      <c r="M436" s="90" t="str">
        <f>IF(TMInput!L436&lt;&gt;"",TMInput!L436,IF(AND($C436=$C437, M437&lt;&gt;""),M437, IF(AND($C436=$C438, M438&lt;&gt;""), M438,"")))</f>
        <v/>
      </c>
      <c r="N436" s="90" t="str">
        <f>IF(TMInput!M436&lt;&gt;"",TMInput!M436,IF(AND($C436=$C437, N437&lt;&gt;""),N437, IF(AND($C436=$C438, N438&lt;&gt;""), N438,"")))</f>
        <v/>
      </c>
      <c r="O436" s="90" t="str">
        <f>IF(TMInput!N436&lt;&gt;"",TMInput!N436,IF(AND($C436=$C437, O437&lt;&gt;""),O437, IF(AND($C436=$C438, O438&lt;&gt;""), O438,"")))</f>
        <v/>
      </c>
      <c r="P436" s="85" t="str">
        <f>IF(TMInput!O436&lt;&gt;"",TMInput!O436,IF(AND($C436=$C437, P437&lt;&gt;""),P437, IF(AND($C436=$C438, P438&lt;&gt;""), P438,"")))</f>
        <v/>
      </c>
      <c r="Q436" s="90" t="str">
        <f>IF(TMInput!P436&lt;&gt;"",TMInput!P436,IF(AND($C436=$C437, Q437&lt;&gt;""),Q437, IF(AND($C436=$C438, Q438&lt;&gt;""), Q438,"")))</f>
        <v/>
      </c>
      <c r="R436" s="90" t="str">
        <f>IF(TMInput!Q436&lt;&gt;"", TMInput!Q436, IF(AND(OR($C436&amp;$H436=$C437&amp;$H437, $C436&amp;$I436=$C437&amp;$I437), R437&lt;&gt;""), R437, IF(AND(OR($C436&amp;$H436=$C438&amp;$H438, $C436&amp;$I436=$C438&amp;$I438), R438&lt;&gt;""), R438, IF(AND(OR($C436&amp;$H436=$C439&amp;$H439, $C436&amp;$I436=$C439&amp;$I439), R439&lt;&gt;""), R439, IF(AND(OR($C436&amp;$H436=$C440&amp;$H440, $C436&amp;$I436=$C440&amp;$I440), R440&lt;&gt;""), R440, "")))))</f>
        <v/>
      </c>
      <c r="S436" s="90" t="str">
        <f>IF(TMInput!R436&lt;&gt;"", TMInput!R436, IF(AND(OR($C436&amp;$H436=$C437&amp;$H437, $C436&amp;$I436=$C437&amp;$I437), S437&lt;&gt;""), S437, IF(AND(OR($C436&amp;$H436=$C438&amp;$H438, $C436&amp;$I436=$C438&amp;$I438), S438&lt;&gt;""), S438, IF(AND(OR($C436&amp;$H436=$C439&amp;$H439, $C436&amp;$I436=$C439&amp;$I439), S439&lt;&gt;""), S439, IF(AND(OR($C436&amp;$H436=$C440&amp;$H440, $C436&amp;$I436=$C440&amp;$I440), S440&lt;&gt;""), S440, "")))))</f>
        <v/>
      </c>
      <c r="T436" s="90" t="str">
        <f>IF(TMInput!S436&lt;&gt;"", TMInput!S436, IF(AND(OR($C436&amp;$H436=$C437&amp;$H437, $C436&amp;$I436=$C437&amp;$I437), T437&lt;&gt;""), T437, IF(AND(OR($C436&amp;$H436=$C438&amp;$H438, $C436&amp;$I436=$C438&amp;$I438), T438&lt;&gt;""), T438, IF(AND(OR($C436&amp;$H436=$C439&amp;$H439, $C436&amp;$I436=$C439&amp;$I439), T439&lt;&gt;""), T439, IF(AND(OR($C436&amp;$H436=$C440&amp;$H440, $C436&amp;$I436=$C440&amp;$I440), T440&lt;&gt;""), T440, "")))))</f>
        <v/>
      </c>
      <c r="U436" s="90" t="str">
        <f>IF(TMInput!T436&lt;&gt;"", TMInput!T436, IF(AND($C436=$C437, U437&lt;&gt;""), U437, IF(AND($C436=$C438, U438&lt;&gt;""), U438, IF(AND($C436=$C439, U439&lt;&gt;""), U439, IF(AND($C436=$C440, U440&lt;&gt;""), U440, "")))))</f>
        <v/>
      </c>
      <c r="V436" s="90" t="str">
        <f>IF(TMInput!U436&lt;&gt;"", TMInput!U436, IF(AND($C436=$C437, V437&lt;&gt;""), V437, IF(AND($C436=$C438, V438&lt;&gt;""), V438, IF(AND($C436=$C439, V439&lt;&gt;""), V439, IF(AND($C436=$C440, V440&lt;&gt;""), V440, "")))))</f>
        <v/>
      </c>
      <c r="W436" s="90" t="str">
        <f>IF(TMInput!V436&lt;&gt;"", TMInput!V436, IF(AND($C436=$C437, W437&lt;&gt;""), W437, IF(AND($C436=$C438, W438&lt;&gt;""), W438, IF(AND($C436=$C439, W439&lt;&gt;""), W439, IF(AND($C436=$C440, W440&lt;&gt;""), W440, "")))))</f>
        <v/>
      </c>
      <c r="X436" s="90" t="str">
        <f>IF(TMInput!W436&lt;&gt;"", TMInput!W436, IF(AND($C436=$C437, X437&lt;&gt;""), X437, IF(AND($C436=$C438, X438&lt;&gt;""), X438, IF(AND($C436=$C439, X439&lt;&gt;""), X439, IF(AND($C436=$C440, X440&lt;&gt;""), X440, "")))))</f>
        <v/>
      </c>
      <c r="Y436" s="90" t="str">
        <f>IF(TMInput!X436&lt;&gt;"", TMInput!X436, IF(AND($C436=$C437, Y437&lt;&gt;""), Y437, IF(AND($C436=$C438, Y438&lt;&gt;""), Y438, IF(AND($C436=$C439, Y439&lt;&gt;""), Y439, IF(AND($C436=$C440, Y440&lt;&gt;""), Y440, "")))))</f>
        <v/>
      </c>
      <c r="Z436" s="90" t="str">
        <f>IF(TMInput!Y436&lt;&gt;"", TMInput!Y436, IF(AND($C436=$C437, Z437&lt;&gt;""), Z437, IF(AND($C436=$C438, Z438&lt;&gt;""), Z438, IF(AND($C436=$C439, Z439&lt;&gt;""), Z439, IF(AND($C436=$C440, Z440&lt;&gt;""), Z440, "")))))</f>
        <v>tedm:MG-langString-hasConfidentialityJustification--NonPublishedInformation-ND-NotAwardedReasonUnpublish</v>
      </c>
      <c r="AA436" s="90" t="str">
        <f>IF(TMInput!Z436&lt;&gt;"", TMInput!Z436, IF(AND($C436=$C437, AA437&lt;&gt;""), AA437, IF(AND($C436=$C438, AA438&lt;&gt;""), AA438, IF(AND($C436=$C439, AA439&lt;&gt;""), AA439, IF(AND($C436=$C440, AA440&lt;&gt;""), AA440, "")))))</f>
        <v/>
      </c>
      <c r="AB436" s="90" t="str">
        <f>IF(TMInput!AA436&lt;&gt;"", TMInput!AA436, IF(AND($C436=$C437, AB437&lt;&gt;""), AB437, IF(AND($C436=$C438, AB438&lt;&gt;""), AB438, IF(AND($C436=$C439, AB439&lt;&gt;""), AB439, IF(AND($C436=$C440, AB440&lt;&gt;""), AB440, "")))))</f>
        <v/>
      </c>
      <c r="AC436" s="90" t="str">
        <f>IF(TMInput!AB436&lt;&gt;"", TMInput!AB436, IF(AND($C436=$C437, AC437&lt;&gt;""), AC437, IF(AND($C436=$C438, AC438&lt;&gt;""), AC438, IF(AND($C436=$C439, AC439&lt;&gt;""), AC439, IF(AND($C436=$C440, AC440&lt;&gt;""), AC440, "")))))</f>
        <v/>
      </c>
      <c r="AD436" s="90" t="str">
        <f>IF(TMInput!AC436&lt;&gt;"", TMInput!AC436, IF(AND($C436=$C437, AD437&lt;&gt;""), AD437, IF(AND($C436=$C438, AD438&lt;&gt;""), AD438, IF(AND($C436=$C439, AD439&lt;&gt;""), AD439, IF(AND($C436=$C440, AD440&lt;&gt;""), AD440, "")))))</f>
        <v/>
      </c>
      <c r="AE436" s="90" t="str">
        <f>IF(TMInput!AD436&lt;&gt;"", TMInput!AD436, IF(AND($C436=$C437, AE437&lt;&gt;""), AE437, IF(AND($C436=$C438, AE438&lt;&gt;""), AE438, IF(AND($C436=$C439, AE439&lt;&gt;""), AE439, IF(AND($C436=$C440, AE440&lt;&gt;""), AE440, "")))))</f>
        <v/>
      </c>
    </row>
    <row r="437">
      <c r="A437" s="85" t="b">
        <f t="shared" si="1"/>
        <v>1</v>
      </c>
      <c r="B437" s="90" t="str">
        <f>IF(AND(TMInput!A437="",$C437&lt;&gt;""),B436,TMInput!A437)</f>
        <v>ND-ReestimatedValueUnpublish.rml.ttl</v>
      </c>
      <c r="C437" s="90" t="str">
        <f>TMInput!B437</f>
        <v>tedm:MG-NonPublishedInformation-ND-ReestimatedValueUnpublish</v>
      </c>
      <c r="D437" s="85" t="str">
        <f>IF(TMInput!C437&lt;&gt;"", TMInput!C437, IF(AND($C437=$C438, D438&lt;&gt;""), D438, IF(AND($C437=$C439, D439&lt;&gt;""), D439, IF(AND($C437=$C440, D440&lt;&gt;""), D440, IF(AND($C437=$C441, D441&lt;&gt;""), D441, "")))))</f>
        <v>MG-NonPublishedInformation</v>
      </c>
      <c r="E437" s="90" t="str">
        <f>IF(TMInput!D437&lt;&gt;"",TMInput!D437,IF(AND($C437=$C438, E438&lt;&gt;""),E438, IF(AND($C437=$C439, E439&lt;&gt;""), E439,"")))</f>
        <v>ND-ReestimatedValueUnpublish</v>
      </c>
      <c r="F437" s="90" t="str">
        <f>IF(TMInput!E437&lt;&gt;"",TMInput!E437,IF(AND($C437=$C438, F438&lt;&gt;""),F438, IF(AND($C437=$C439, F439&lt;&gt;""), F439,"")))</f>
        <v>/*/ext:UBLExtensions/ext:UBLExtension/ext:ExtensionContent/efext:EformsExtension/efac:NoticeResult/efac:LotResult/efac:FrameworkAgreementValues/efac:FieldsPrivacy[efbc:FieldIdentifierCode/text()='ree-val']</v>
      </c>
      <c r="G437" s="85" t="str">
        <f>IF(TMInput!F437&lt;&gt;"",TMInput!F437,IF(AND($C437=$C438, G438&lt;&gt;""),G438, IF(AND($C437=$C439, G439&lt;&gt;""), G439,"")))</f>
        <v>efbc:FieldIdentifierCode/text()='ree-val'</v>
      </c>
      <c r="H437" s="87" t="str">
        <f>TMInput!G437</f>
        <v>1.7</v>
      </c>
      <c r="I437" s="87" t="str">
        <f>TMInput!H437</f>
        <v/>
      </c>
      <c r="J437" s="90" t="str">
        <f>IF(TMInput!$A437="",J436,TMInput!I437)</f>
        <v/>
      </c>
      <c r="K437" s="85" t="str">
        <f>IF(TMInput!J437&lt;&gt;"",TMInput!J437,IF(AND($C437=$C438, K438&lt;&gt;""),K438, IF(AND($C437=$C439, K439&lt;&gt;""), K439,"")))</f>
        <v>MG-MonetaryValue-hasApproximateFrameworkAgreementValue-LotAwardOutcome</v>
      </c>
      <c r="L437" s="85" t="str">
        <f>IF(TMInput!K437&lt;&gt;"",TMInput!K437,IF(AND($C437=$C438, L438&lt;&gt;""),L438, IF(AND($C437=$C439, L439&lt;&gt;""), L439,"")))</f>
        <v>ND-LotResultFAValues</v>
      </c>
      <c r="M437" s="90" t="str">
        <f>IF(TMInput!L437&lt;&gt;"",TMInput!L437,IF(AND($C437=$C438, M438&lt;&gt;""),M438, IF(AND($C437=$C439, M439&lt;&gt;""), M439,"")))</f>
        <v>ND-ReestimatedValueUnpublish (concernsMaskedObject)</v>
      </c>
      <c r="N437" s="90" t="str">
        <f>IF(TMInput!M437&lt;&gt;"",TMInput!M437,IF(AND($C437=$C438, N438&lt;&gt;""),N438, IF(AND($C437=$C439, N439&lt;&gt;""), N439,"")))</f>
        <v>Connection from NonPublishedInformation to MonetaryValue under MG-MonetaryValue-hasApproximateFrameworkAgreementValue-LotAwardOutcome_ND-LotResultFAValues</v>
      </c>
      <c r="O437" s="90" t="str">
        <f>IF(TMInput!N437&lt;&gt;"",TMInput!N437,IF(AND($C437=$C438, O438&lt;&gt;""),O438, IF(AND($C437=$C439, O439&lt;&gt;""), O439,"")))</f>
        <v>tedm:MG-MonetaryValue-hasApproximateFrameworkAgreementValue-LotAwardOutcome_ND-LotResultFAValues</v>
      </c>
      <c r="P437" s="85" t="str">
        <f>IF(TMInput!O437&lt;&gt;"",TMInput!O437,IF(AND($C437=$C438, P438&lt;&gt;""),P438, IF(AND($C437=$C439, P439&lt;&gt;""), P439,"")))</f>
        <v>efac:FieldsPrivacy</v>
      </c>
      <c r="Q437" s="90" t="str">
        <f>IF(TMInput!P437&lt;&gt;"",TMInput!P437,IF(AND($C437=$C438, Q438&lt;&gt;""),Q438, IF(AND($C437=$C439, Q439&lt;&gt;""), Q439,"")))</f>
        <v>..</v>
      </c>
      <c r="R437" s="90" t="str">
        <f>IF(TMInput!Q437&lt;&gt;"", TMInput!Q437, IF(AND(OR($C437&amp;$H437=$C438&amp;$H438, $C437&amp;$I437=$C438&amp;$I438), R438&lt;&gt;""), R438, IF(AND(OR($C437&amp;$H437=$C439&amp;$H439, $C437&amp;$I437=$C439&amp;$I439), R439&lt;&gt;""), R439, IF(AND(OR($C437&amp;$H437=$C440&amp;$H440, $C437&amp;$I437=$C440&amp;$I440), R440&lt;&gt;""), R440, IF(AND(OR($C437&amp;$H437=$C441&amp;$H441, $C437&amp;$I437=$C441&amp;$I441), R441&lt;&gt;""), R441, "")))))</f>
        <v>BT-195(BT-660)-LotResult</v>
      </c>
      <c r="S437" s="90" t="str">
        <f>IF(TMInput!R437&lt;&gt;"", TMInput!R437, IF(AND(OR($C437&amp;$H437=$C438&amp;$H438, $C437&amp;$I437=$C438&amp;$I438), S438&lt;&gt;""), S438, IF(AND(OR($C437&amp;$H437=$C439&amp;$H439, $C437&amp;$I437=$C439&amp;$I439), S439&lt;&gt;""), S439, IF(AND(OR($C437&amp;$H437=$C440&amp;$H440, $C437&amp;$I437=$C440&amp;$I440), S440&lt;&gt;""), S440, IF(AND(OR($C437&amp;$H437=$C441&amp;$H441, $C437&amp;$I437=$C441&amp;$I441), S441&lt;&gt;""), S441, "")))))</f>
        <v>The field BT-195(BT-660)-LotResult, Unpublished Identifier, specifies information to generate the URI of the masked property</v>
      </c>
      <c r="T437" s="90" t="str">
        <f>IF(TMInput!S437&lt;&gt;"", TMInput!S437, IF(AND(OR($C437&amp;$H437=$C438&amp;$H438, $C437&amp;$I437=$C438&amp;$I438), T438&lt;&gt;""), T438, IF(AND(OR($C437&amp;$H437=$C439&amp;$H439, $C437&amp;$I437=$C439&amp;$I439), T439&lt;&gt;""), T439, IF(AND(OR($C437&amp;$H437=$C440&amp;$H440, $C437&amp;$I437=$C440&amp;$I440), T440&lt;&gt;""), T440, IF(AND(OR($C437&amp;$H437=$C441&amp;$H441, $C437&amp;$I437=$C441&amp;$I441), T441&lt;&gt;""), T441, "")))))</f>
        <v>efbc:FieldIdentifierCode/text() = 'ree-val'</v>
      </c>
      <c r="U437" s="92" t="str">
        <f>IF(TMInput!T437&lt;&gt;"", TMInput!T437, IF(AND($C437=$C438, U438&lt;&gt;""), U438, IF(AND($C437=$C439, U439&lt;&gt;""), U439, IF(AND($C437=$C440, U440&lt;&gt;""), U440, IF(AND($C437=$C441, U441&lt;&gt;""), U441, "")))))</f>
        <v>http://data.europa.eu/a4g/ontology#hasAmountValue</v>
      </c>
      <c r="V437" s="90" t="str">
        <f>IF(TMInput!U437&lt;&gt;"", TMInput!U437, IF(AND($C437=$C438, V438&lt;&gt;""), V438, IF(AND($C437=$C439, V439&lt;&gt;""), V439, IF(AND($C437=$C440, V440&lt;&gt;""), V440, IF(AND($C437=$C441, V441&lt;&gt;""), V441, "")))))</f>
        <v>BT-197(BT-660)-LotResult</v>
      </c>
      <c r="W437" s="90" t="str">
        <f>IF(TMInput!V437&lt;&gt;"", TMInput!V437, IF(AND($C437=$C438, W438&lt;&gt;""), W438, IF(AND($C437=$C439, W439&lt;&gt;""), W439, IF(AND($C437=$C440, W440&lt;&gt;""), W440, IF(AND($C437=$C441, W441&lt;&gt;""), W441, "")))))</f>
        <v>In BT-197(BT-660)-LotResult, Unpublished Justification Code, we link to the at-voc:non-publication-justification controlled list</v>
      </c>
      <c r="X437" s="90" t="str">
        <f>IF(TMInput!W437&lt;&gt;"", TMInput!W437, IF(AND($C437=$C438, X438&lt;&gt;""), X438, IF(AND($C437=$C439, X439&lt;&gt;""), X439, IF(AND($C437=$C440, X440&lt;&gt;""), X440, IF(AND($C437=$C441, X441&lt;&gt;""), X441, "")))))</f>
        <v>BT-198(BT-660)-LotResult</v>
      </c>
      <c r="Y437" s="90" t="str">
        <f>IF(TMInput!X437&lt;&gt;"", TMInput!X437, IF(AND($C437=$C438, Y438&lt;&gt;""), Y438, IF(AND($C437=$C439, Y439&lt;&gt;""), Y439, IF(AND($C437=$C440, Y440&lt;&gt;""), Y440, IF(AND($C437=$C441, Y441&lt;&gt;""), Y441, "")))))</f>
        <v>Unpublished Access Date</v>
      </c>
      <c r="Z437" s="90" t="str">
        <f>IF(TMInput!Y437&lt;&gt;"", TMInput!Y437, IF(AND($C437=$C438, Z438&lt;&gt;""), Z438, IF(AND($C437=$C439, Z439&lt;&gt;""), Z439, IF(AND($C437=$C440, Z440&lt;&gt;""), Z440, IF(AND($C437=$C441, Z441&lt;&gt;""), Z441, "")))))</f>
        <v>tedm:MG-langString-hasConfidentialityJustification--NonPublishedInformation-ND-ReestimatedValueUnpublish</v>
      </c>
      <c r="AA437" s="90" t="str">
        <f>IF(TMInput!Z437&lt;&gt;"", TMInput!Z437, IF(AND($C437=$C438, AA438&lt;&gt;""), AA438, IF(AND($C437=$C439, AA439&lt;&gt;""), AA439, IF(AND($C437=$C440, AA440&lt;&gt;""), AA440, IF(AND($C437=$C441, AA441&lt;&gt;""), AA441, "")))))</f>
        <v>/*/ext:UBLExtensions/ext:UBLExtension/ext:ExtensionContent/efext:EformsExtension/efac:NoticeResult/efac:LotResult/efac:FrameworkAgreementValues/efac:FieldsPrivacy[efbc:FieldIdentifierCode/text()='ree-val']/efbc:ReasonDescription</v>
      </c>
      <c r="AB437" s="90" t="str">
        <f>IF(TMInput!AA437&lt;&gt;"", TMInput!AA437, IF(AND($C437=$C438, AB438&lt;&gt;""), AB438, IF(AND($C437=$C439, AB439&lt;&gt;""), AB439, IF(AND($C437=$C440, AB440&lt;&gt;""), AB440, IF(AND($C437=$C441, AB441&lt;&gt;""), AB441, "")))))</f>
        <v>BT-196(BT-660)-LotResult</v>
      </c>
      <c r="AC437" s="90" t="str">
        <f>IF(TMInput!AB437&lt;&gt;"", TMInput!AB437, IF(AND($C437=$C438, AC438&lt;&gt;""), AC438, IF(AND($C437=$C439, AC439&lt;&gt;""), AC439, IF(AND($C437=$C440, AC440&lt;&gt;""), AC440, IF(AND($C437=$C441, AC441&lt;&gt;""), AC441, "")))))</f>
        <v>Unpublished Justification Description of MG-NonPublishedInformation under ND-ReestimatedValueUnpublish</v>
      </c>
      <c r="AD437" s="90" t="str">
        <f>IF(TMInput!AC437&lt;&gt;"", TMInput!AC437, IF(AND($C437=$C438, AD438&lt;&gt;""), AD438, IF(AND($C437=$C439, AD439&lt;&gt;""), AD439, IF(AND($C437=$C440, AD440&lt;&gt;""), AD440, IF(AND($C437=$C441, AD441&lt;&gt;""), AD441, "")))))</f>
        <v>BT-196(BT-660)-LotResult-Language</v>
      </c>
      <c r="AE437" s="90" t="str">
        <f>IF(TMInput!AD437&lt;&gt;"", TMInput!AD437, IF(AND($C437=$C438, AE438&lt;&gt;""), AE438, IF(AND($C437=$C439, AE439&lt;&gt;""), AE439, IF(AND($C437=$C440, AE440&lt;&gt;""), AE440, IF(AND($C437=$C441, AE441&lt;&gt;""), AE441, "")))))</f>
        <v>Language of Unpublished Justification Description of MG-NonPublishedInformation under ND-ReestimatedValueUnpublish</v>
      </c>
    </row>
    <row r="438">
      <c r="A438" s="85" t="b">
        <f t="shared" si="1"/>
        <v>0</v>
      </c>
      <c r="B438" s="90" t="str">
        <f>IF(AND(TMInput!A438="",$C438&lt;&gt;""),B437,TMInput!A438)</f>
        <v>ND-ReestimatedValueUnpublish.rml.ttl</v>
      </c>
      <c r="C438" s="90" t="str">
        <f>TMInput!B438</f>
        <v>tedm:MG-NonPublishedInformation-ND-ReestimatedValueUnpublish</v>
      </c>
      <c r="D438" s="85" t="str">
        <f>IF(TMInput!C438&lt;&gt;"", TMInput!C438, IF(AND($C438=$C439, D439&lt;&gt;""), D439, IF(AND($C438=$C440, D440&lt;&gt;""), D440, IF(AND($C438=$C441, D441&lt;&gt;""), D441, IF(AND($C438=$C442, D442&lt;&gt;""), D442, "")))))</f>
        <v>MG-NonPublishedInformation</v>
      </c>
      <c r="E438" s="90" t="str">
        <f>IF(TMInput!D438&lt;&gt;"",TMInput!D438,IF(AND($C438=$C439, E439&lt;&gt;""),E439, IF(AND($C438=$C440, E440&lt;&gt;""), E440,"")))</f>
        <v/>
      </c>
      <c r="F438" s="90" t="str">
        <f>IF(TMInput!E438&lt;&gt;"",TMInput!E438,IF(AND($C438=$C439, F439&lt;&gt;""),F439, IF(AND($C438=$C440, F440&lt;&gt;""), F440,"")))</f>
        <v/>
      </c>
      <c r="G438" s="85" t="str">
        <f>IF(TMInput!F438&lt;&gt;"",TMInput!F438,IF(AND($C438=$C439, G439&lt;&gt;""),G439, IF(AND($C438=$C440, G440&lt;&gt;""), G440,"")))</f>
        <v/>
      </c>
      <c r="H438" s="87" t="str">
        <f>TMInput!G438</f>
        <v>1.7</v>
      </c>
      <c r="I438" s="87" t="str">
        <f>TMInput!H438</f>
        <v/>
      </c>
      <c r="J438" s="90" t="str">
        <f>IF(TMInput!$A438="",J437,TMInput!I438)</f>
        <v/>
      </c>
      <c r="K438" s="85" t="str">
        <f>IF(TMInput!J438&lt;&gt;"",TMInput!J438,IF(AND($C438=$C439, K439&lt;&gt;""),K439, IF(AND($C438=$C440, K440&lt;&gt;""), K440,"")))</f>
        <v>MG-MonetaryValue-hasApproximateFrameworkAgreementValue-LotAwardOutcome</v>
      </c>
      <c r="L438" s="85" t="str">
        <f>IF(TMInput!K438&lt;&gt;"",TMInput!K438,IF(AND($C438=$C439, L439&lt;&gt;""),L439, IF(AND($C438=$C440, L440&lt;&gt;""), L440,"")))</f>
        <v>ND-LotResultFAValues</v>
      </c>
      <c r="M438" s="90" t="str">
        <f>IF(TMInput!L438&lt;&gt;"",TMInput!L438,IF(AND($C438=$C439, M439&lt;&gt;""),M439, IF(AND($C438=$C440, M440&lt;&gt;""), M440,"")))</f>
        <v>ND-ReestimatedValueUnpublish (concernsMaskedObject)</v>
      </c>
      <c r="N438" s="90" t="str">
        <f>IF(TMInput!M438&lt;&gt;"",TMInput!M438,IF(AND($C438=$C439, N439&lt;&gt;""),N439, IF(AND($C438=$C440, N440&lt;&gt;""), N440,"")))</f>
        <v>Connection from NonPublishedInformation to MonetaryValue under MG-MonetaryValue-hasApproximateFrameworkAgreementValue-LotAwardOutcome_ND-LotResultFAValues</v>
      </c>
      <c r="O438" s="90" t="str">
        <f>IF(TMInput!N438&lt;&gt;"",TMInput!N438,IF(AND($C438=$C439, O439&lt;&gt;""),O439, IF(AND($C438=$C440, O440&lt;&gt;""), O440,"")))</f>
        <v>tedm:MG-MonetaryValue-hasApproximateFrameworkAgreementValue-LotAwardOutcome_ND-LotResultFAValues</v>
      </c>
      <c r="P438" s="85" t="str">
        <f>IF(TMInput!O438&lt;&gt;"",TMInput!O438,IF(AND($C438=$C439, P439&lt;&gt;""),P439, IF(AND($C438=$C440, P440&lt;&gt;""), P440,"")))</f>
        <v>efac:FieldsPrivacy</v>
      </c>
      <c r="Q438" s="90" t="str">
        <f>IF(TMInput!P438&lt;&gt;"",TMInput!P438,IF(AND($C438=$C439, Q439&lt;&gt;""),Q439, IF(AND($C438=$C440, Q440&lt;&gt;""), Q440,"")))</f>
        <v>..</v>
      </c>
      <c r="R438" s="90" t="str">
        <f>IF(TMInput!Q438&lt;&gt;"", TMInput!Q438, IF(AND(OR($C438&amp;$H438=$C439&amp;$H439, $C438&amp;$I438=$C439&amp;$I439), R439&lt;&gt;""), R439, IF(AND(OR($C438&amp;$H438=$C440&amp;$H440, $C438&amp;$I438=$C440&amp;$I440), R440&lt;&gt;""), R440, IF(AND(OR($C438&amp;$H438=$C441&amp;$H441, $C438&amp;$I438=$C441&amp;$I441), R441&lt;&gt;""), R441, IF(AND(OR($C438&amp;$H438=$C442&amp;$H442, $C438&amp;$I438=$C442&amp;$I442), R442&lt;&gt;""), R442, "")))))</f>
        <v>BT-195(BT-660)-LotResult</v>
      </c>
      <c r="S438" s="90" t="str">
        <f>IF(TMInput!R438&lt;&gt;"", TMInput!R438, IF(AND(OR($C438&amp;$H438=$C439&amp;$H439, $C438&amp;$I438=$C439&amp;$I439), S439&lt;&gt;""), S439, IF(AND(OR($C438&amp;$H438=$C440&amp;$H440, $C438&amp;$I438=$C440&amp;$I440), S440&lt;&gt;""), S440, IF(AND(OR($C438&amp;$H438=$C441&amp;$H441, $C438&amp;$I438=$C441&amp;$I441), S441&lt;&gt;""), S441, IF(AND(OR($C438&amp;$H438=$C442&amp;$H442, $C438&amp;$I438=$C442&amp;$I442), S442&lt;&gt;""), S442, "")))))</f>
        <v>The field BT-195(BT-660)-LotResult, Unpublished Identifier, specifies information to generate the URI of the masked property</v>
      </c>
      <c r="T438" s="90" t="str">
        <f>IF(TMInput!S438&lt;&gt;"", TMInput!S438, IF(AND(OR($C438&amp;$H438=$C439&amp;$H439, $C438&amp;$I438=$C439&amp;$I439), T439&lt;&gt;""), T439, IF(AND(OR($C438&amp;$H438=$C440&amp;$H440, $C438&amp;$I438=$C440&amp;$I440), T440&lt;&gt;""), T440, IF(AND(OR($C438&amp;$H438=$C441&amp;$H441, $C438&amp;$I438=$C441&amp;$I441), T441&lt;&gt;""), T441, IF(AND(OR($C438&amp;$H438=$C442&amp;$H442, $C438&amp;$I438=$C442&amp;$I442), T442&lt;&gt;""), T442, "")))))</f>
        <v>efbc:FieldIdentifierCode/text() = 'ree-val'</v>
      </c>
      <c r="U438" s="92" t="str">
        <f>IF(TMInput!T438&lt;&gt;"", TMInput!T438, IF(AND($C438=$C439, U439&lt;&gt;""), U439, IF(AND($C438=$C440, U440&lt;&gt;""), U440, IF(AND($C438=$C441, U441&lt;&gt;""), U441, IF(AND($C438=$C442, U442&lt;&gt;""), U442, "")))))</f>
        <v>http://data.europa.eu/a4g/ontology#hasAmountValue</v>
      </c>
      <c r="V438" s="90" t="str">
        <f>IF(TMInput!U438&lt;&gt;"", TMInput!U438, IF(AND($C438=$C439, V439&lt;&gt;""), V439, IF(AND($C438=$C440, V440&lt;&gt;""), V440, IF(AND($C438=$C441, V441&lt;&gt;""), V441, IF(AND($C438=$C442, V442&lt;&gt;""), V442, "")))))</f>
        <v>BT-197(BT-660)-LotResult</v>
      </c>
      <c r="W438" s="90" t="str">
        <f>IF(TMInput!V438&lt;&gt;"", TMInput!V438, IF(AND($C438=$C439, W439&lt;&gt;""), W439, IF(AND($C438=$C440, W440&lt;&gt;""), W440, IF(AND($C438=$C441, W441&lt;&gt;""), W441, IF(AND($C438=$C442, W442&lt;&gt;""), W442, "")))))</f>
        <v>In BT-197(BT-660)-LotResult, Unpublished Justification Code, we link to the at-voc:non-publication-justification controlled list</v>
      </c>
      <c r="X438" s="90" t="str">
        <f>IF(TMInput!W438&lt;&gt;"", TMInput!W438, IF(AND($C438=$C439, X439&lt;&gt;""), X439, IF(AND($C438=$C440, X440&lt;&gt;""), X440, IF(AND($C438=$C441, X441&lt;&gt;""), X441, IF(AND($C438=$C442, X442&lt;&gt;""), X442, "")))))</f>
        <v>BT-198(BT-660)-LotResult</v>
      </c>
      <c r="Y438" s="90" t="str">
        <f>IF(TMInput!X438&lt;&gt;"", TMInput!X438, IF(AND($C438=$C439, Y439&lt;&gt;""), Y439, IF(AND($C438=$C440, Y440&lt;&gt;""), Y440, IF(AND($C438=$C441, Y441&lt;&gt;""), Y441, IF(AND($C438=$C442, Y442&lt;&gt;""), Y442, "")))))</f>
        <v>Unpublished Access Date</v>
      </c>
      <c r="Z438" s="90" t="str">
        <f>IF(TMInput!Y438&lt;&gt;"", TMInput!Y438, IF(AND($C438=$C439, Z439&lt;&gt;""), Z439, IF(AND($C438=$C440, Z440&lt;&gt;""), Z440, IF(AND($C438=$C441, Z441&lt;&gt;""), Z441, IF(AND($C438=$C442, Z442&lt;&gt;""), Z442, "")))))</f>
        <v>tedm:MG-langString-hasConfidentialityJustification--NonPublishedInformation-ND-ReestimatedValueUnpublish</v>
      </c>
      <c r="AA438" s="90" t="str">
        <f>IF(TMInput!Z438&lt;&gt;"", TMInput!Z438, IF(AND($C438=$C439, AA439&lt;&gt;""), AA439, IF(AND($C438=$C440, AA440&lt;&gt;""), AA440, IF(AND($C438=$C441, AA441&lt;&gt;""), AA441, IF(AND($C438=$C442, AA442&lt;&gt;""), AA442, "")))))</f>
        <v/>
      </c>
      <c r="AB438" s="90" t="str">
        <f>IF(TMInput!AA438&lt;&gt;"", TMInput!AA438, IF(AND($C438=$C439, AB439&lt;&gt;""), AB439, IF(AND($C438=$C440, AB440&lt;&gt;""), AB440, IF(AND($C438=$C441, AB441&lt;&gt;""), AB441, IF(AND($C438=$C442, AB442&lt;&gt;""), AB442, "")))))</f>
        <v>BT-196(BT-660)-LotResult</v>
      </c>
      <c r="AC438" s="90" t="str">
        <f>IF(TMInput!AB438&lt;&gt;"", TMInput!AB438, IF(AND($C438=$C439, AC439&lt;&gt;""), AC439, IF(AND($C438=$C440, AC440&lt;&gt;""), AC440, IF(AND($C438=$C441, AC441&lt;&gt;""), AC441, IF(AND($C438=$C442, AC442&lt;&gt;""), AC442, "")))))</f>
        <v>Unpublished Justification Description of MG-NonPublishedInformation under ND-ReestimatedValueUnpublish</v>
      </c>
      <c r="AD438" s="90" t="str">
        <f>IF(TMInput!AC438&lt;&gt;"", TMInput!AC438, IF(AND($C438=$C439, AD439&lt;&gt;""), AD439, IF(AND($C438=$C440, AD440&lt;&gt;""), AD440, IF(AND($C438=$C441, AD441&lt;&gt;""), AD441, IF(AND($C438=$C442, AD442&lt;&gt;""), AD442, "")))))</f>
        <v>BT-196(BT-660)-LotResult-Language</v>
      </c>
      <c r="AE438" s="90" t="str">
        <f>IF(TMInput!AD438&lt;&gt;"", TMInput!AD438, IF(AND($C438=$C439, AE439&lt;&gt;""), AE439, IF(AND($C438=$C440, AE440&lt;&gt;""), AE440, IF(AND($C438=$C441, AE441&lt;&gt;""), AE441, IF(AND($C438=$C442, AE442&lt;&gt;""), AE442, "")))))</f>
        <v>Language of Unpublished Justification Description of MG-NonPublishedInformation under ND-ReestimatedValueUnpublish</v>
      </c>
    </row>
    <row r="439">
      <c r="A439" s="85" t="b">
        <f t="shared" si="1"/>
        <v>0</v>
      </c>
      <c r="B439" s="90" t="str">
        <f>IF(AND(TMInput!A439="",$C439&lt;&gt;""),B438,TMInput!A439)</f>
        <v>ND-ReestimatedValueUnpublish.rml.ttl</v>
      </c>
      <c r="C439" s="90" t="str">
        <f>TMInput!B439</f>
        <v>tedm:MG-NonPublishedInformation-ND-ReestimatedValueUnpublish</v>
      </c>
      <c r="D439" s="85" t="str">
        <f>IF(TMInput!C439&lt;&gt;"", TMInput!C439, IF(AND($C439=$C440, D440&lt;&gt;""), D440, IF(AND($C439=$C441, D441&lt;&gt;""), D441, IF(AND($C439=$C442, D442&lt;&gt;""), D442, IF(AND($C439=$C443, D443&lt;&gt;""), D443, "")))))</f>
        <v>MG-NonPublishedInformation</v>
      </c>
      <c r="E439" s="90" t="str">
        <f>IF(TMInput!D439&lt;&gt;"",TMInput!D439,IF(AND($C439=$C440, E440&lt;&gt;""),E440, IF(AND($C439=$C441, E441&lt;&gt;""), E441,"")))</f>
        <v/>
      </c>
      <c r="F439" s="90" t="str">
        <f>IF(TMInput!E439&lt;&gt;"",TMInput!E439,IF(AND($C439=$C440, F440&lt;&gt;""),F440, IF(AND($C439=$C441, F441&lt;&gt;""), F441,"")))</f>
        <v/>
      </c>
      <c r="G439" s="85" t="str">
        <f>IF(TMInput!F439&lt;&gt;"",TMInput!F439,IF(AND($C439=$C440, G440&lt;&gt;""),G440, IF(AND($C439=$C441, G441&lt;&gt;""), G441,"")))</f>
        <v/>
      </c>
      <c r="H439" s="87" t="str">
        <f>TMInput!G439</f>
        <v>1.7</v>
      </c>
      <c r="I439" s="87" t="str">
        <f>TMInput!H439</f>
        <v/>
      </c>
      <c r="J439" s="90" t="str">
        <f>IF(TMInput!$A439="",J438,TMInput!I439)</f>
        <v/>
      </c>
      <c r="K439" s="85" t="str">
        <f>IF(TMInput!J439&lt;&gt;"",TMInput!J439,IF(AND($C439=$C440, K440&lt;&gt;""),K440, IF(AND($C439=$C441, K441&lt;&gt;""), K441,"")))</f>
        <v>MG-MonetaryValue-hasApproximateFrameworkAgreementValue-LotAwardOutcome</v>
      </c>
      <c r="L439" s="85" t="str">
        <f>IF(TMInput!K439&lt;&gt;"",TMInput!K439,IF(AND($C439=$C440, L440&lt;&gt;""),L440, IF(AND($C439=$C441, L441&lt;&gt;""), L441,"")))</f>
        <v>ND-LotResultFAValues</v>
      </c>
      <c r="M439" s="90" t="str">
        <f>IF(TMInput!L439&lt;&gt;"",TMInput!L439,IF(AND($C439=$C440, M440&lt;&gt;""),M440, IF(AND($C439=$C441, M441&lt;&gt;""), M441,"")))</f>
        <v>ND-ReestimatedValueUnpublish (concernsMaskedObject)</v>
      </c>
      <c r="N439" s="90" t="str">
        <f>IF(TMInput!M439&lt;&gt;"",TMInput!M439,IF(AND($C439=$C440, N440&lt;&gt;""),N440, IF(AND($C439=$C441, N441&lt;&gt;""), N441,"")))</f>
        <v>Connection from NonPublishedInformation to MonetaryValue under MG-MonetaryValue-hasApproximateFrameworkAgreementValue-LotAwardOutcome_ND-LotResultFAValues</v>
      </c>
      <c r="O439" s="90" t="str">
        <f>IF(TMInput!N439&lt;&gt;"",TMInput!N439,IF(AND($C439=$C440, O440&lt;&gt;""),O440, IF(AND($C439=$C441, O441&lt;&gt;""), O441,"")))</f>
        <v>tedm:MG-MonetaryValue-hasApproximateFrameworkAgreementValue-LotAwardOutcome_ND-LotResultFAValues</v>
      </c>
      <c r="P439" s="85" t="str">
        <f>IF(TMInput!O439&lt;&gt;"",TMInput!O439,IF(AND($C439=$C440, P440&lt;&gt;""),P440, IF(AND($C439=$C441, P441&lt;&gt;""), P441,"")))</f>
        <v>efac:FieldsPrivacy</v>
      </c>
      <c r="Q439" s="90" t="str">
        <f>IF(TMInput!P439&lt;&gt;"",TMInput!P439,IF(AND($C439=$C440, Q440&lt;&gt;""),Q440, IF(AND($C439=$C441, Q441&lt;&gt;""), Q441,"")))</f>
        <v>..</v>
      </c>
      <c r="R439" s="90" t="str">
        <f>IF(TMInput!Q439&lt;&gt;"", TMInput!Q439, IF(AND(OR($C439&amp;$H439=$C440&amp;$H440, $C439&amp;$I439=$C440&amp;$I440), R440&lt;&gt;""), R440, IF(AND(OR($C439&amp;$H439=$C441&amp;$H441, $C439&amp;$I439=$C441&amp;$I441), R441&lt;&gt;""), R441, IF(AND(OR($C439&amp;$H439=$C442&amp;$H442, $C439&amp;$I439=$C442&amp;$I442), R442&lt;&gt;""), R442, IF(AND(OR($C439&amp;$H439=$C443&amp;$H443, $C439&amp;$I439=$C443&amp;$I443), R443&lt;&gt;""), R443, "")))))</f>
        <v>BT-195(BT-660)-LotResult</v>
      </c>
      <c r="S439" s="90" t="str">
        <f>IF(TMInput!R439&lt;&gt;"", TMInput!R439, IF(AND(OR($C439&amp;$H439=$C440&amp;$H440, $C439&amp;$I439=$C440&amp;$I440), S440&lt;&gt;""), S440, IF(AND(OR($C439&amp;$H439=$C441&amp;$H441, $C439&amp;$I439=$C441&amp;$I441), S441&lt;&gt;""), S441, IF(AND(OR($C439&amp;$H439=$C442&amp;$H442, $C439&amp;$I439=$C442&amp;$I442), S442&lt;&gt;""), S442, IF(AND(OR($C439&amp;$H439=$C443&amp;$H443, $C439&amp;$I439=$C443&amp;$I443), S443&lt;&gt;""), S443, "")))))</f>
        <v>The field BT-195(BT-660)-LotResult, Unpublished Identifier, specifies information to generate the URI of the masked property</v>
      </c>
      <c r="T439" s="90" t="str">
        <f>IF(TMInput!S439&lt;&gt;"", TMInput!S439, IF(AND(OR($C439&amp;$H439=$C440&amp;$H440, $C439&amp;$I439=$C440&amp;$I440), T440&lt;&gt;""), T440, IF(AND(OR($C439&amp;$H439=$C441&amp;$H441, $C439&amp;$I439=$C441&amp;$I441), T441&lt;&gt;""), T441, IF(AND(OR($C439&amp;$H439=$C442&amp;$H442, $C439&amp;$I439=$C442&amp;$I442), T442&lt;&gt;""), T442, IF(AND(OR($C439&amp;$H439=$C443&amp;$H443, $C439&amp;$I439=$C443&amp;$I443), T443&lt;&gt;""), T443, "")))))</f>
        <v>efbc:FieldIdentifierCode/text() = 'ree-val'</v>
      </c>
      <c r="U439" s="92" t="str">
        <f>IF(TMInput!T439&lt;&gt;"", TMInput!T439, IF(AND($C439=$C440, U440&lt;&gt;""), U440, IF(AND($C439=$C441, U441&lt;&gt;""), U441, IF(AND($C439=$C442, U442&lt;&gt;""), U442, IF(AND($C439=$C443, U443&lt;&gt;""), U443, "")))))</f>
        <v>http://data.europa.eu/a4g/ontology#hasAmountValue</v>
      </c>
      <c r="V439" s="90" t="str">
        <f>IF(TMInput!U439&lt;&gt;"", TMInput!U439, IF(AND($C439=$C440, V440&lt;&gt;""), V440, IF(AND($C439=$C441, V441&lt;&gt;""), V441, IF(AND($C439=$C442, V442&lt;&gt;""), V442, IF(AND($C439=$C443, V443&lt;&gt;""), V443, "")))))</f>
        <v>BT-197(BT-660)-LotResult</v>
      </c>
      <c r="W439" s="90" t="str">
        <f>IF(TMInput!V439&lt;&gt;"", TMInput!V439, IF(AND($C439=$C440, W440&lt;&gt;""), W440, IF(AND($C439=$C441, W441&lt;&gt;""), W441, IF(AND($C439=$C442, W442&lt;&gt;""), W442, IF(AND($C439=$C443, W443&lt;&gt;""), W443, "")))))</f>
        <v>In BT-197(BT-660)-LotResult, Unpublished Justification Code, we link to the at-voc:non-publication-justification controlled list</v>
      </c>
      <c r="X439" s="90" t="str">
        <f>IF(TMInput!W439&lt;&gt;"", TMInput!W439, IF(AND($C439=$C440, X440&lt;&gt;""), X440, IF(AND($C439=$C441, X441&lt;&gt;""), X441, IF(AND($C439=$C442, X442&lt;&gt;""), X442, IF(AND($C439=$C443, X443&lt;&gt;""), X443, "")))))</f>
        <v>BT-198(BT-660)-LotResult</v>
      </c>
      <c r="Y439" s="90" t="str">
        <f>IF(TMInput!X439&lt;&gt;"", TMInput!X439, IF(AND($C439=$C440, Y440&lt;&gt;""), Y440, IF(AND($C439=$C441, Y441&lt;&gt;""), Y441, IF(AND($C439=$C442, Y442&lt;&gt;""), Y442, IF(AND($C439=$C443, Y443&lt;&gt;""), Y443, "")))))</f>
        <v>Unpublished Access Date</v>
      </c>
      <c r="Z439" s="90" t="str">
        <f>IF(TMInput!Y439&lt;&gt;"", TMInput!Y439, IF(AND($C439=$C440, Z440&lt;&gt;""), Z440, IF(AND($C439=$C441, Z441&lt;&gt;""), Z441, IF(AND($C439=$C442, Z442&lt;&gt;""), Z442, IF(AND($C439=$C443, Z443&lt;&gt;""), Z443, "")))))</f>
        <v>tedm:MG-langString-hasConfidentialityJustification--NonPublishedInformation-ND-ReestimatedValueUnpublish</v>
      </c>
      <c r="AA439" s="90" t="str">
        <f>IF(TMInput!Z439&lt;&gt;"", TMInput!Z439, IF(AND($C439=$C440, AA440&lt;&gt;""), AA440, IF(AND($C439=$C441, AA441&lt;&gt;""), AA441, IF(AND($C439=$C442, AA442&lt;&gt;""), AA442, IF(AND($C439=$C443, AA443&lt;&gt;""), AA443, "")))))</f>
        <v/>
      </c>
      <c r="AB439" s="90" t="str">
        <f>IF(TMInput!AA439&lt;&gt;"", TMInput!AA439, IF(AND($C439=$C440, AB440&lt;&gt;""), AB440, IF(AND($C439=$C441, AB441&lt;&gt;""), AB441, IF(AND($C439=$C442, AB442&lt;&gt;""), AB442, IF(AND($C439=$C443, AB443&lt;&gt;""), AB443, "")))))</f>
        <v>BT-196(BT-660)-LotResult</v>
      </c>
      <c r="AC439" s="90" t="str">
        <f>IF(TMInput!AB439&lt;&gt;"", TMInput!AB439, IF(AND($C439=$C440, AC440&lt;&gt;""), AC440, IF(AND($C439=$C441, AC441&lt;&gt;""), AC441, IF(AND($C439=$C442, AC442&lt;&gt;""), AC442, IF(AND($C439=$C443, AC443&lt;&gt;""), AC443, "")))))</f>
        <v>Unpublished Justification Description of MG-NonPublishedInformation under ND-ReestimatedValueUnpublish</v>
      </c>
      <c r="AD439" s="90" t="str">
        <f>IF(TMInput!AC439&lt;&gt;"", TMInput!AC439, IF(AND($C439=$C440, AD440&lt;&gt;""), AD440, IF(AND($C439=$C441, AD441&lt;&gt;""), AD441, IF(AND($C439=$C442, AD442&lt;&gt;""), AD442, IF(AND($C439=$C443, AD443&lt;&gt;""), AD443, "")))))</f>
        <v>BT-196(BT-660)-LotResult-Language</v>
      </c>
      <c r="AE439" s="90" t="str">
        <f>IF(TMInput!AD439&lt;&gt;"", TMInput!AD439, IF(AND($C439=$C440, AE440&lt;&gt;""), AE440, IF(AND($C439=$C441, AE441&lt;&gt;""), AE441, IF(AND($C439=$C442, AE442&lt;&gt;""), AE442, IF(AND($C439=$C443, AE443&lt;&gt;""), AE443, "")))))</f>
        <v>Language of Unpublished Justification Description of MG-NonPublishedInformation under ND-ReestimatedValueUnpublish</v>
      </c>
    </row>
    <row r="440">
      <c r="A440" s="85" t="b">
        <f t="shared" si="1"/>
        <v>0</v>
      </c>
      <c r="B440" s="90" t="str">
        <f>IF(AND(TMInput!A440="",$C440&lt;&gt;""),B439,TMInput!A440)</f>
        <v>ND-ReestimatedValueUnpublish.rml.ttl</v>
      </c>
      <c r="C440" s="90" t="str">
        <f>TMInput!B440</f>
        <v>tedm:MG-NonPublishedInformation-ND-ReestimatedValueUnpublish</v>
      </c>
      <c r="D440" s="85" t="str">
        <f>IF(TMInput!C440&lt;&gt;"", TMInput!C440, IF(AND($C440=$C441, D441&lt;&gt;""), D441, IF(AND($C440=$C442, D442&lt;&gt;""), D442, IF(AND($C440=$C443, D443&lt;&gt;""), D443, IF(AND($C440=$C444, D444&lt;&gt;""), D444, "")))))</f>
        <v>MG-NonPublishedInformation</v>
      </c>
      <c r="E440" s="90" t="str">
        <f>IF(TMInput!D440&lt;&gt;"",TMInput!D440,IF(AND($C440=$C441, E441&lt;&gt;""),E441, IF(AND($C440=$C442, E442&lt;&gt;""), E442,"")))</f>
        <v/>
      </c>
      <c r="F440" s="90" t="str">
        <f>IF(TMInput!E440&lt;&gt;"",TMInput!E440,IF(AND($C440=$C441, F441&lt;&gt;""),F441, IF(AND($C440=$C442, F442&lt;&gt;""), F442,"")))</f>
        <v/>
      </c>
      <c r="G440" s="85" t="str">
        <f>IF(TMInput!F440&lt;&gt;"",TMInput!F440,IF(AND($C440=$C441, G441&lt;&gt;""),G441, IF(AND($C440=$C442, G442&lt;&gt;""), G442,"")))</f>
        <v/>
      </c>
      <c r="H440" s="87" t="str">
        <f>TMInput!G440</f>
        <v>1.7</v>
      </c>
      <c r="I440" s="87" t="str">
        <f>TMInput!H440</f>
        <v/>
      </c>
      <c r="J440" s="90" t="str">
        <f>IF(TMInput!$A440="",J439,TMInput!I440)</f>
        <v/>
      </c>
      <c r="K440" s="85" t="str">
        <f>IF(TMInput!J440&lt;&gt;"",TMInput!J440,IF(AND($C440=$C441, K441&lt;&gt;""),K441, IF(AND($C440=$C442, K442&lt;&gt;""), K442,"")))</f>
        <v/>
      </c>
      <c r="L440" s="85" t="str">
        <f>IF(TMInput!K440&lt;&gt;"",TMInput!K440,IF(AND($C440=$C441, L441&lt;&gt;""),L441, IF(AND($C440=$C442, L442&lt;&gt;""), L442,"")))</f>
        <v/>
      </c>
      <c r="M440" s="90" t="str">
        <f>IF(TMInput!L440&lt;&gt;"",TMInput!L440,IF(AND($C440=$C441, M441&lt;&gt;""),M441, IF(AND($C440=$C442, M442&lt;&gt;""), M442,"")))</f>
        <v/>
      </c>
      <c r="N440" s="90" t="str">
        <f>IF(TMInput!M440&lt;&gt;"",TMInput!M440,IF(AND($C440=$C441, N441&lt;&gt;""),N441, IF(AND($C440=$C442, N442&lt;&gt;""), N442,"")))</f>
        <v/>
      </c>
      <c r="O440" s="90" t="str">
        <f>IF(TMInput!N440&lt;&gt;"",TMInput!N440,IF(AND($C440=$C441, O441&lt;&gt;""),O441, IF(AND($C440=$C442, O442&lt;&gt;""), O442,"")))</f>
        <v/>
      </c>
      <c r="P440" s="85" t="str">
        <f>IF(TMInput!O440&lt;&gt;"",TMInput!O440,IF(AND($C440=$C441, P441&lt;&gt;""),P441, IF(AND($C440=$C442, P442&lt;&gt;""), P442,"")))</f>
        <v/>
      </c>
      <c r="Q440" s="90" t="str">
        <f>IF(TMInput!P440&lt;&gt;"",TMInput!P440,IF(AND($C440=$C441, Q441&lt;&gt;""),Q441, IF(AND($C440=$C442, Q442&lt;&gt;""), Q442,"")))</f>
        <v/>
      </c>
      <c r="R440" s="90" t="str">
        <f>IF(TMInput!Q440&lt;&gt;"", TMInput!Q440, IF(AND(OR($C440&amp;$H440=$C441&amp;$H441, $C440&amp;$I440=$C441&amp;$I441), R441&lt;&gt;""), R441, IF(AND(OR($C440&amp;$H440=$C442&amp;$H442, $C440&amp;$I440=$C442&amp;$I442), R442&lt;&gt;""), R442, IF(AND(OR($C440&amp;$H440=$C443&amp;$H443, $C440&amp;$I440=$C443&amp;$I443), R443&lt;&gt;""), R443, IF(AND(OR($C440&amp;$H440=$C444&amp;$H444, $C440&amp;$I440=$C444&amp;$I444), R444&lt;&gt;""), R444, "")))))</f>
        <v>BT-195(BT-660)-LotResult</v>
      </c>
      <c r="S440" s="90" t="str">
        <f>IF(TMInput!R440&lt;&gt;"", TMInput!R440, IF(AND(OR($C440&amp;$H440=$C441&amp;$H441, $C440&amp;$I440=$C441&amp;$I441), S441&lt;&gt;""), S441, IF(AND(OR($C440&amp;$H440=$C442&amp;$H442, $C440&amp;$I440=$C442&amp;$I442), S442&lt;&gt;""), S442, IF(AND(OR($C440&amp;$H440=$C443&amp;$H443, $C440&amp;$I440=$C443&amp;$I443), S443&lt;&gt;""), S443, IF(AND(OR($C440&amp;$H440=$C444&amp;$H444, $C440&amp;$I440=$C444&amp;$I444), S444&lt;&gt;""), S444, "")))))</f>
        <v>The field BT-195(BT-660)-LotResult, Unpublished Identifier, specifies information to generate the URI of the masked property</v>
      </c>
      <c r="T440" s="90" t="str">
        <f>IF(TMInput!S440&lt;&gt;"", TMInput!S440, IF(AND(OR($C440&amp;$H440=$C441&amp;$H441, $C440&amp;$I440=$C441&amp;$I441), T441&lt;&gt;""), T441, IF(AND(OR($C440&amp;$H440=$C442&amp;$H442, $C440&amp;$I440=$C442&amp;$I442), T442&lt;&gt;""), T442, IF(AND(OR($C440&amp;$H440=$C443&amp;$H443, $C440&amp;$I440=$C443&amp;$I443), T443&lt;&gt;""), T443, IF(AND(OR($C440&amp;$H440=$C444&amp;$H444, $C440&amp;$I440=$C444&amp;$I444), T444&lt;&gt;""), T444, "")))))</f>
        <v>efbc:FieldIdentifierCode/text() = 'ree-val'</v>
      </c>
      <c r="U440" s="92" t="str">
        <f>IF(TMInput!T440&lt;&gt;"", TMInput!T440, IF(AND($C440=$C441, U441&lt;&gt;""), U441, IF(AND($C440=$C442, U442&lt;&gt;""), U442, IF(AND($C440=$C443, U443&lt;&gt;""), U443, IF(AND($C440=$C444, U444&lt;&gt;""), U444, "")))))</f>
        <v>http://data.europa.eu/a4g/ontology#hasAmountValue</v>
      </c>
      <c r="V440" s="90" t="str">
        <f>IF(TMInput!U440&lt;&gt;"", TMInput!U440, IF(AND($C440=$C441, V441&lt;&gt;""), V441, IF(AND($C440=$C442, V442&lt;&gt;""), V442, IF(AND($C440=$C443, V443&lt;&gt;""), V443, IF(AND($C440=$C444, V444&lt;&gt;""), V444, "")))))</f>
        <v>BT-197(BT-660)-LotResult</v>
      </c>
      <c r="W440" s="90" t="str">
        <f>IF(TMInput!V440&lt;&gt;"", TMInput!V440, IF(AND($C440=$C441, W441&lt;&gt;""), W441, IF(AND($C440=$C442, W442&lt;&gt;""), W442, IF(AND($C440=$C443, W443&lt;&gt;""), W443, IF(AND($C440=$C444, W444&lt;&gt;""), W444, "")))))</f>
        <v>In BT-197(BT-660)-LotResult, Unpublished Justification Code, we link to the at-voc:non-publication-justification controlled list</v>
      </c>
      <c r="X440" s="90" t="str">
        <f>IF(TMInput!W440&lt;&gt;"", TMInput!W440, IF(AND($C440=$C441, X441&lt;&gt;""), X441, IF(AND($C440=$C442, X442&lt;&gt;""), X442, IF(AND($C440=$C443, X443&lt;&gt;""), X443, IF(AND($C440=$C444, X444&lt;&gt;""), X444, "")))))</f>
        <v>BT-198(BT-660)-LotResult</v>
      </c>
      <c r="Y440" s="90" t="str">
        <f>IF(TMInput!X440&lt;&gt;"", TMInput!X440, IF(AND($C440=$C441, Y441&lt;&gt;""), Y441, IF(AND($C440=$C442, Y442&lt;&gt;""), Y442, IF(AND($C440=$C443, Y443&lt;&gt;""), Y443, IF(AND($C440=$C444, Y444&lt;&gt;""), Y444, "")))))</f>
        <v>Unpublished Access Date</v>
      </c>
      <c r="Z440" s="90" t="str">
        <f>IF(TMInput!Y440&lt;&gt;"", TMInput!Y440, IF(AND($C440=$C441, Z441&lt;&gt;""), Z441, IF(AND($C440=$C442, Z442&lt;&gt;""), Z442, IF(AND($C440=$C443, Z443&lt;&gt;""), Z443, IF(AND($C440=$C444, Z444&lt;&gt;""), Z444, "")))))</f>
        <v>tedm:MG-langString-hasConfidentialityJustification--NonPublishedInformation-ND-ReestimatedValueUnpublish</v>
      </c>
      <c r="AA440" s="90" t="str">
        <f>IF(TMInput!Z440&lt;&gt;"", TMInput!Z440, IF(AND($C440=$C441, AA441&lt;&gt;""), AA441, IF(AND($C440=$C442, AA442&lt;&gt;""), AA442, IF(AND($C440=$C443, AA443&lt;&gt;""), AA443, IF(AND($C440=$C444, AA444&lt;&gt;""), AA444, "")))))</f>
        <v/>
      </c>
      <c r="AB440" s="90" t="str">
        <f>IF(TMInput!AA440&lt;&gt;"", TMInput!AA440, IF(AND($C440=$C441, AB441&lt;&gt;""), AB441, IF(AND($C440=$C442, AB442&lt;&gt;""), AB442, IF(AND($C440=$C443, AB443&lt;&gt;""), AB443, IF(AND($C440=$C444, AB444&lt;&gt;""), AB444, "")))))</f>
        <v>BT-196(BT-660)-LotResult</v>
      </c>
      <c r="AC440" s="90" t="str">
        <f>IF(TMInput!AB440&lt;&gt;"", TMInput!AB440, IF(AND($C440=$C441, AC441&lt;&gt;""), AC441, IF(AND($C440=$C442, AC442&lt;&gt;""), AC442, IF(AND($C440=$C443, AC443&lt;&gt;""), AC443, IF(AND($C440=$C444, AC444&lt;&gt;""), AC444, "")))))</f>
        <v>Unpublished Justification Description of MG-NonPublishedInformation under ND-ReestimatedValueUnpublish</v>
      </c>
      <c r="AD440" s="90" t="str">
        <f>IF(TMInput!AC440&lt;&gt;"", TMInput!AC440, IF(AND($C440=$C441, AD441&lt;&gt;""), AD441, IF(AND($C440=$C442, AD442&lt;&gt;""), AD442, IF(AND($C440=$C443, AD443&lt;&gt;""), AD443, IF(AND($C440=$C444, AD444&lt;&gt;""), AD444, "")))))</f>
        <v>BT-196(BT-660)-LotResult-Language</v>
      </c>
      <c r="AE440" s="90" t="str">
        <f>IF(TMInput!AD440&lt;&gt;"", TMInput!AD440, IF(AND($C440=$C441, AE441&lt;&gt;""), AE441, IF(AND($C440=$C442, AE442&lt;&gt;""), AE442, IF(AND($C440=$C443, AE443&lt;&gt;""), AE443, IF(AND($C440=$C444, AE444&lt;&gt;""), AE444, "")))))</f>
        <v>Language of Unpublished Justification Description of MG-NonPublishedInformation under ND-ReestimatedValueUnpublish</v>
      </c>
    </row>
    <row r="441">
      <c r="A441" s="85" t="b">
        <f t="shared" si="1"/>
        <v>0</v>
      </c>
      <c r="B441" s="90" t="str">
        <f>IF(AND(TMInput!A441="",$C441&lt;&gt;""),B440,TMInput!A441)</f>
        <v>ND-ReestimatedValueUnpublish.rml.ttl</v>
      </c>
      <c r="C441" s="90" t="str">
        <f>TMInput!B441</f>
        <v>tedm:MG-NonPublishedInformation-ND-ReestimatedValueUnpublish</v>
      </c>
      <c r="D441" s="85" t="str">
        <f>IF(TMInput!C441&lt;&gt;"", TMInput!C441, IF(AND($C441=$C442, D442&lt;&gt;""), D442, IF(AND($C441=$C443, D443&lt;&gt;""), D443, IF(AND($C441=$C444, D444&lt;&gt;""), D444, IF(AND($C441=$C445, D445&lt;&gt;""), D445, "")))))</f>
        <v/>
      </c>
      <c r="E441" s="90" t="str">
        <f>IF(TMInput!D441&lt;&gt;"",TMInput!D441,IF(AND($C441=$C442, E442&lt;&gt;""),E442, IF(AND($C441=$C443, E443&lt;&gt;""), E443,"")))</f>
        <v/>
      </c>
      <c r="F441" s="90" t="str">
        <f>IF(TMInput!E441&lt;&gt;"",TMInput!E441,IF(AND($C441=$C442, F442&lt;&gt;""),F442, IF(AND($C441=$C443, F443&lt;&gt;""), F443,"")))</f>
        <v/>
      </c>
      <c r="G441" s="85" t="str">
        <f>IF(TMInput!F441&lt;&gt;"",TMInput!F441,IF(AND($C441=$C442, G442&lt;&gt;""),G442, IF(AND($C441=$C443, G443&lt;&gt;""), G443,"")))</f>
        <v/>
      </c>
      <c r="H441" s="87" t="str">
        <f>TMInput!G441</f>
        <v>1.7</v>
      </c>
      <c r="I441" s="87" t="str">
        <f>TMInput!H441</f>
        <v/>
      </c>
      <c r="J441" s="90" t="str">
        <f>IF(TMInput!$A441="",J440,TMInput!I441)</f>
        <v/>
      </c>
      <c r="K441" s="85" t="str">
        <f>IF(TMInput!J441&lt;&gt;"",TMInput!J441,IF(AND($C441=$C442, K442&lt;&gt;""),K442, IF(AND($C441=$C443, K443&lt;&gt;""), K443,"")))</f>
        <v/>
      </c>
      <c r="L441" s="85" t="str">
        <f>IF(TMInput!K441&lt;&gt;"",TMInput!K441,IF(AND($C441=$C442, L442&lt;&gt;""),L442, IF(AND($C441=$C443, L443&lt;&gt;""), L443,"")))</f>
        <v/>
      </c>
      <c r="M441" s="90" t="str">
        <f>IF(TMInput!L441&lt;&gt;"",TMInput!L441,IF(AND($C441=$C442, M442&lt;&gt;""),M442, IF(AND($C441=$C443, M443&lt;&gt;""), M443,"")))</f>
        <v/>
      </c>
      <c r="N441" s="90" t="str">
        <f>IF(TMInput!M441&lt;&gt;"",TMInput!M441,IF(AND($C441=$C442, N442&lt;&gt;""),N442, IF(AND($C441=$C443, N443&lt;&gt;""), N443,"")))</f>
        <v/>
      </c>
      <c r="O441" s="90" t="str">
        <f>IF(TMInput!N441&lt;&gt;"",TMInput!N441,IF(AND($C441=$C442, O442&lt;&gt;""),O442, IF(AND($C441=$C443, O443&lt;&gt;""), O443,"")))</f>
        <v/>
      </c>
      <c r="P441" s="85" t="str">
        <f>IF(TMInput!O441&lt;&gt;"",TMInput!O441,IF(AND($C441=$C442, P442&lt;&gt;""),P442, IF(AND($C441=$C443, P443&lt;&gt;""), P443,"")))</f>
        <v/>
      </c>
      <c r="Q441" s="90" t="str">
        <f>IF(TMInput!P441&lt;&gt;"",TMInput!P441,IF(AND($C441=$C442, Q442&lt;&gt;""),Q442, IF(AND($C441=$C443, Q443&lt;&gt;""), Q443,"")))</f>
        <v/>
      </c>
      <c r="R441" s="90" t="str">
        <f>IF(TMInput!Q441&lt;&gt;"", TMInput!Q441, IF(AND(OR($C441&amp;$H441=$C442&amp;$H442, $C441&amp;$I441=$C442&amp;$I442), R442&lt;&gt;""), R442, IF(AND(OR($C441&amp;$H441=$C443&amp;$H443, $C441&amp;$I441=$C443&amp;$I443), R443&lt;&gt;""), R443, IF(AND(OR($C441&amp;$H441=$C444&amp;$H444, $C441&amp;$I441=$C444&amp;$I444), R444&lt;&gt;""), R444, IF(AND(OR($C441&amp;$H441=$C445&amp;$H445, $C441&amp;$I441=$C445&amp;$I445), R445&lt;&gt;""), R445, "")))))</f>
        <v/>
      </c>
      <c r="S441" s="90" t="str">
        <f>IF(TMInput!R441&lt;&gt;"", TMInput!R441, IF(AND(OR($C441&amp;$H441=$C442&amp;$H442, $C441&amp;$I441=$C442&amp;$I442), S442&lt;&gt;""), S442, IF(AND(OR($C441&amp;$H441=$C443&amp;$H443, $C441&amp;$I441=$C443&amp;$I443), S443&lt;&gt;""), S443, IF(AND(OR($C441&amp;$H441=$C444&amp;$H444, $C441&amp;$I441=$C444&amp;$I444), S444&lt;&gt;""), S444, IF(AND(OR($C441&amp;$H441=$C445&amp;$H445, $C441&amp;$I441=$C445&amp;$I445), S445&lt;&gt;""), S445, "")))))</f>
        <v/>
      </c>
      <c r="T441" s="90" t="str">
        <f>IF(TMInput!S441&lt;&gt;"", TMInput!S441, IF(AND(OR($C441&amp;$H441=$C442&amp;$H442, $C441&amp;$I441=$C442&amp;$I442), T442&lt;&gt;""), T442, IF(AND(OR($C441&amp;$H441=$C443&amp;$H443, $C441&amp;$I441=$C443&amp;$I443), T443&lt;&gt;""), T443, IF(AND(OR($C441&amp;$H441=$C444&amp;$H444, $C441&amp;$I441=$C444&amp;$I444), T444&lt;&gt;""), T444, IF(AND(OR($C441&amp;$H441=$C445&amp;$H445, $C441&amp;$I441=$C445&amp;$I445), T445&lt;&gt;""), T445, "")))))</f>
        <v/>
      </c>
      <c r="U441" s="90" t="str">
        <f>IF(TMInput!T441&lt;&gt;"", TMInput!T441, IF(AND($C441=$C442, U442&lt;&gt;""), U442, IF(AND($C441=$C443, U443&lt;&gt;""), U443, IF(AND($C441=$C444, U444&lt;&gt;""), U444, IF(AND($C441=$C445, U445&lt;&gt;""), U445, "")))))</f>
        <v/>
      </c>
      <c r="V441" s="90" t="str">
        <f>IF(TMInput!U441&lt;&gt;"", TMInput!U441, IF(AND($C441=$C442, V442&lt;&gt;""), V442, IF(AND($C441=$C443, V443&lt;&gt;""), V443, IF(AND($C441=$C444, V444&lt;&gt;""), V444, IF(AND($C441=$C445, V445&lt;&gt;""), V445, "")))))</f>
        <v>BT-197(BT-660)-LotResult</v>
      </c>
      <c r="W441" s="90" t="str">
        <f>IF(TMInput!V441&lt;&gt;"", TMInput!V441, IF(AND($C441=$C442, W442&lt;&gt;""), W442, IF(AND($C441=$C443, W443&lt;&gt;""), W443, IF(AND($C441=$C444, W444&lt;&gt;""), W444, IF(AND($C441=$C445, W445&lt;&gt;""), W445, "")))))</f>
        <v>In BT-197(BT-660)-LotResult, Unpublished Justification Code, we link to the at-voc:non-publication-justification controlled list</v>
      </c>
      <c r="X441" s="90" t="str">
        <f>IF(TMInput!W441&lt;&gt;"", TMInput!W441, IF(AND($C441=$C442, X442&lt;&gt;""), X442, IF(AND($C441=$C443, X443&lt;&gt;""), X443, IF(AND($C441=$C444, X444&lt;&gt;""), X444, IF(AND($C441=$C445, X445&lt;&gt;""), X445, "")))))</f>
        <v>BT-198(BT-660)-LotResult</v>
      </c>
      <c r="Y441" s="90" t="str">
        <f>IF(TMInput!X441&lt;&gt;"", TMInput!X441, IF(AND($C441=$C442, Y442&lt;&gt;""), Y442, IF(AND($C441=$C443, Y443&lt;&gt;""), Y443, IF(AND($C441=$C444, Y444&lt;&gt;""), Y444, IF(AND($C441=$C445, Y445&lt;&gt;""), Y445, "")))))</f>
        <v>Unpublished Access Date</v>
      </c>
      <c r="Z441" s="90" t="str">
        <f>IF(TMInput!Y441&lt;&gt;"", TMInput!Y441, IF(AND($C441=$C442, Z442&lt;&gt;""), Z442, IF(AND($C441=$C443, Z443&lt;&gt;""), Z443, IF(AND($C441=$C444, Z444&lt;&gt;""), Z444, IF(AND($C441=$C445, Z445&lt;&gt;""), Z445, "")))))</f>
        <v>tedm:MG-langString-hasConfidentialityJustification--NonPublishedInformation-ND-ReestimatedValueUnpublish</v>
      </c>
      <c r="AA441" s="90" t="str">
        <f>IF(TMInput!Z441&lt;&gt;"", TMInput!Z441, IF(AND($C441=$C442, AA442&lt;&gt;""), AA442, IF(AND($C441=$C443, AA443&lt;&gt;""), AA443, IF(AND($C441=$C444, AA444&lt;&gt;""), AA444, IF(AND($C441=$C445, AA445&lt;&gt;""), AA445, "")))))</f>
        <v/>
      </c>
      <c r="AB441" s="90" t="str">
        <f>IF(TMInput!AA441&lt;&gt;"", TMInput!AA441, IF(AND($C441=$C442, AB442&lt;&gt;""), AB442, IF(AND($C441=$C443, AB443&lt;&gt;""), AB443, IF(AND($C441=$C444, AB444&lt;&gt;""), AB444, IF(AND($C441=$C445, AB445&lt;&gt;""), AB445, "")))))</f>
        <v>BT-196(BT-660)-LotResult</v>
      </c>
      <c r="AC441" s="90" t="str">
        <f>IF(TMInput!AB441&lt;&gt;"", TMInput!AB441, IF(AND($C441=$C442, AC442&lt;&gt;""), AC442, IF(AND($C441=$C443, AC443&lt;&gt;""), AC443, IF(AND($C441=$C444, AC444&lt;&gt;""), AC444, IF(AND($C441=$C445, AC445&lt;&gt;""), AC445, "")))))</f>
        <v>Unpublished Justification Description of MG-NonPublishedInformation under ND-ReestimatedValueUnpublish</v>
      </c>
      <c r="AD441" s="90" t="str">
        <f>IF(TMInput!AC441&lt;&gt;"", TMInput!AC441, IF(AND($C441=$C442, AD442&lt;&gt;""), AD442, IF(AND($C441=$C443, AD443&lt;&gt;""), AD443, IF(AND($C441=$C444, AD444&lt;&gt;""), AD444, IF(AND($C441=$C445, AD445&lt;&gt;""), AD445, "")))))</f>
        <v>BT-196(BT-660)-LotResult-Language</v>
      </c>
      <c r="AE441" s="90" t="str">
        <f>IF(TMInput!AD441&lt;&gt;"", TMInput!AD441, IF(AND($C441=$C442, AE442&lt;&gt;""), AE442, IF(AND($C441=$C443, AE443&lt;&gt;""), AE443, IF(AND($C441=$C444, AE444&lt;&gt;""), AE444, IF(AND($C441=$C445, AE445&lt;&gt;""), AE445, "")))))</f>
        <v>Language of Unpublished Justification Description of MG-NonPublishedInformation under ND-ReestimatedValueUnpublish</v>
      </c>
    </row>
    <row r="442">
      <c r="A442" s="85" t="b">
        <f t="shared" si="1"/>
        <v>0</v>
      </c>
      <c r="B442" s="90" t="str">
        <f>IF(AND(TMInput!A442="",$C442&lt;&gt;""),B441,TMInput!A442)</f>
        <v>ND-ReestimatedValueUnpublish.rml.ttl</v>
      </c>
      <c r="C442" s="90" t="str">
        <f>TMInput!B442</f>
        <v>tedm:MG-NonPublishedInformation-ND-ReestimatedValueUnpublish</v>
      </c>
      <c r="D442" s="85" t="str">
        <f>IF(TMInput!C442&lt;&gt;"", TMInput!C442, IF(AND($C442=$C443, D443&lt;&gt;""), D443, IF(AND($C442=$C444, D444&lt;&gt;""), D444, IF(AND($C442=$C445, D445&lt;&gt;""), D445, IF(AND($C442=$C446, D446&lt;&gt;""), D446, "")))))</f>
        <v/>
      </c>
      <c r="E442" s="90" t="str">
        <f>IF(TMInput!D442&lt;&gt;"",TMInput!D442,IF(AND($C442=$C443, E443&lt;&gt;""),E443, IF(AND($C442=$C444, E444&lt;&gt;""), E444,"")))</f>
        <v/>
      </c>
      <c r="F442" s="90" t="str">
        <f>IF(TMInput!E442&lt;&gt;"",TMInput!E442,IF(AND($C442=$C443, F443&lt;&gt;""),F443, IF(AND($C442=$C444, F444&lt;&gt;""), F444,"")))</f>
        <v/>
      </c>
      <c r="G442" s="85" t="str">
        <f>IF(TMInput!F442&lt;&gt;"",TMInput!F442,IF(AND($C442=$C443, G443&lt;&gt;""),G443, IF(AND($C442=$C444, G444&lt;&gt;""), G444,"")))</f>
        <v/>
      </c>
      <c r="H442" s="87" t="str">
        <f>TMInput!G442</f>
        <v>1.7</v>
      </c>
      <c r="I442" s="87" t="str">
        <f>TMInput!H442</f>
        <v/>
      </c>
      <c r="J442" s="90" t="str">
        <f>IF(TMInput!$A442="",J441,TMInput!I442)</f>
        <v/>
      </c>
      <c r="K442" s="85" t="str">
        <f>IF(TMInput!J442&lt;&gt;"",TMInput!J442,IF(AND($C442=$C443, K443&lt;&gt;""),K443, IF(AND($C442=$C444, K444&lt;&gt;""), K444,"")))</f>
        <v/>
      </c>
      <c r="L442" s="85" t="str">
        <f>IF(TMInput!K442&lt;&gt;"",TMInput!K442,IF(AND($C442=$C443, L443&lt;&gt;""),L443, IF(AND($C442=$C444, L444&lt;&gt;""), L444,"")))</f>
        <v/>
      </c>
      <c r="M442" s="90" t="str">
        <f>IF(TMInput!L442&lt;&gt;"",TMInput!L442,IF(AND($C442=$C443, M443&lt;&gt;""),M443, IF(AND($C442=$C444, M444&lt;&gt;""), M444,"")))</f>
        <v/>
      </c>
      <c r="N442" s="90" t="str">
        <f>IF(TMInput!M442&lt;&gt;"",TMInput!M442,IF(AND($C442=$C443, N443&lt;&gt;""),N443, IF(AND($C442=$C444, N444&lt;&gt;""), N444,"")))</f>
        <v/>
      </c>
      <c r="O442" s="90" t="str">
        <f>IF(TMInput!N442&lt;&gt;"",TMInput!N442,IF(AND($C442=$C443, O443&lt;&gt;""),O443, IF(AND($C442=$C444, O444&lt;&gt;""), O444,"")))</f>
        <v/>
      </c>
      <c r="P442" s="85" t="str">
        <f>IF(TMInput!O442&lt;&gt;"",TMInput!O442,IF(AND($C442=$C443, P443&lt;&gt;""),P443, IF(AND($C442=$C444, P444&lt;&gt;""), P444,"")))</f>
        <v/>
      </c>
      <c r="Q442" s="90" t="str">
        <f>IF(TMInput!P442&lt;&gt;"",TMInput!P442,IF(AND($C442=$C443, Q443&lt;&gt;""),Q443, IF(AND($C442=$C444, Q444&lt;&gt;""), Q444,"")))</f>
        <v/>
      </c>
      <c r="R442" s="90" t="str">
        <f>IF(TMInput!Q442&lt;&gt;"", TMInput!Q442, IF(AND(OR($C442&amp;$H442=$C443&amp;$H443, $C442&amp;$I442=$C443&amp;$I443), R443&lt;&gt;""), R443, IF(AND(OR($C442&amp;$H442=$C444&amp;$H444, $C442&amp;$I442=$C444&amp;$I444), R444&lt;&gt;""), R444, IF(AND(OR($C442&amp;$H442=$C445&amp;$H445, $C442&amp;$I442=$C445&amp;$I445), R445&lt;&gt;""), R445, IF(AND(OR($C442&amp;$H442=$C446&amp;$H446, $C442&amp;$I442=$C446&amp;$I446), R446&lt;&gt;""), R446, "")))))</f>
        <v/>
      </c>
      <c r="S442" s="90" t="str">
        <f>IF(TMInput!R442&lt;&gt;"", TMInput!R442, IF(AND(OR($C442&amp;$H442=$C443&amp;$H443, $C442&amp;$I442=$C443&amp;$I443), S443&lt;&gt;""), S443, IF(AND(OR($C442&amp;$H442=$C444&amp;$H444, $C442&amp;$I442=$C444&amp;$I444), S444&lt;&gt;""), S444, IF(AND(OR($C442&amp;$H442=$C445&amp;$H445, $C442&amp;$I442=$C445&amp;$I445), S445&lt;&gt;""), S445, IF(AND(OR($C442&amp;$H442=$C446&amp;$H446, $C442&amp;$I442=$C446&amp;$I446), S446&lt;&gt;""), S446, "")))))</f>
        <v/>
      </c>
      <c r="T442" s="90" t="str">
        <f>IF(TMInput!S442&lt;&gt;"", TMInput!S442, IF(AND(OR($C442&amp;$H442=$C443&amp;$H443, $C442&amp;$I442=$C443&amp;$I443), T443&lt;&gt;""), T443, IF(AND(OR($C442&amp;$H442=$C444&amp;$H444, $C442&amp;$I442=$C444&amp;$I444), T444&lt;&gt;""), T444, IF(AND(OR($C442&amp;$H442=$C445&amp;$H445, $C442&amp;$I442=$C445&amp;$I445), T445&lt;&gt;""), T445, IF(AND(OR($C442&amp;$H442=$C446&amp;$H446, $C442&amp;$I442=$C446&amp;$I446), T446&lt;&gt;""), T446, "")))))</f>
        <v/>
      </c>
      <c r="U442" s="90" t="str">
        <f>IF(TMInput!T442&lt;&gt;"", TMInput!T442, IF(AND($C442=$C443, U443&lt;&gt;""), U443, IF(AND($C442=$C444, U444&lt;&gt;""), U444, IF(AND($C442=$C445, U445&lt;&gt;""), U445, IF(AND($C442=$C446, U446&lt;&gt;""), U446, "")))))</f>
        <v/>
      </c>
      <c r="V442" s="90" t="str">
        <f>IF(TMInput!U442&lt;&gt;"", TMInput!U442, IF(AND($C442=$C443, V443&lt;&gt;""), V443, IF(AND($C442=$C444, V444&lt;&gt;""), V444, IF(AND($C442=$C445, V445&lt;&gt;""), V445, IF(AND($C442=$C446, V446&lt;&gt;""), V446, "")))))</f>
        <v>BT-197(BT-660)-LotResult</v>
      </c>
      <c r="W442" s="90" t="str">
        <f>IF(TMInput!V442&lt;&gt;"", TMInput!V442, IF(AND($C442=$C443, W443&lt;&gt;""), W443, IF(AND($C442=$C444, W444&lt;&gt;""), W444, IF(AND($C442=$C445, W445&lt;&gt;""), W445, IF(AND($C442=$C446, W446&lt;&gt;""), W446, "")))))</f>
        <v>In BT-197(BT-660)-LotResult, Unpublished Justification Code, we link to the at-voc:non-publication-justification controlled list</v>
      </c>
      <c r="X442" s="90" t="str">
        <f>IF(TMInput!W442&lt;&gt;"", TMInput!W442, IF(AND($C442=$C443, X443&lt;&gt;""), X443, IF(AND($C442=$C444, X444&lt;&gt;""), X444, IF(AND($C442=$C445, X445&lt;&gt;""), X445, IF(AND($C442=$C446, X446&lt;&gt;""), X446, "")))))</f>
        <v>BT-198(BT-660)-LotResult</v>
      </c>
      <c r="Y442" s="90" t="str">
        <f>IF(TMInput!X442&lt;&gt;"", TMInput!X442, IF(AND($C442=$C443, Y443&lt;&gt;""), Y443, IF(AND($C442=$C444, Y444&lt;&gt;""), Y444, IF(AND($C442=$C445, Y445&lt;&gt;""), Y445, IF(AND($C442=$C446, Y446&lt;&gt;""), Y446, "")))))</f>
        <v>Unpublished Access Date</v>
      </c>
      <c r="Z442" s="90" t="str">
        <f>IF(TMInput!Y442&lt;&gt;"", TMInput!Y442, IF(AND($C442=$C443, Z443&lt;&gt;""), Z443, IF(AND($C442=$C444, Z444&lt;&gt;""), Z444, IF(AND($C442=$C445, Z445&lt;&gt;""), Z445, IF(AND($C442=$C446, Z446&lt;&gt;""), Z446, "")))))</f>
        <v>tedm:MG-langString-hasConfidentialityJustification--NonPublishedInformation-ND-ReestimatedValueUnpublish</v>
      </c>
      <c r="AA442" s="90" t="str">
        <f>IF(TMInput!Z442&lt;&gt;"", TMInput!Z442, IF(AND($C442=$C443, AA443&lt;&gt;""), AA443, IF(AND($C442=$C444, AA444&lt;&gt;""), AA444, IF(AND($C442=$C445, AA445&lt;&gt;""), AA445, IF(AND($C442=$C446, AA446&lt;&gt;""), AA446, "")))))</f>
        <v/>
      </c>
      <c r="AB442" s="90" t="str">
        <f>IF(TMInput!AA442&lt;&gt;"", TMInput!AA442, IF(AND($C442=$C443, AB443&lt;&gt;""), AB443, IF(AND($C442=$C444, AB444&lt;&gt;""), AB444, IF(AND($C442=$C445, AB445&lt;&gt;""), AB445, IF(AND($C442=$C446, AB446&lt;&gt;""), AB446, "")))))</f>
        <v/>
      </c>
      <c r="AC442" s="90" t="str">
        <f>IF(TMInput!AB442&lt;&gt;"", TMInput!AB442, IF(AND($C442=$C443, AC443&lt;&gt;""), AC443, IF(AND($C442=$C444, AC444&lt;&gt;""), AC444, IF(AND($C442=$C445, AC445&lt;&gt;""), AC445, IF(AND($C442=$C446, AC446&lt;&gt;""), AC446, "")))))</f>
        <v/>
      </c>
      <c r="AD442" s="90" t="str">
        <f>IF(TMInput!AC442&lt;&gt;"", TMInput!AC442, IF(AND($C442=$C443, AD443&lt;&gt;""), AD443, IF(AND($C442=$C444, AD444&lt;&gt;""), AD444, IF(AND($C442=$C445, AD445&lt;&gt;""), AD445, IF(AND($C442=$C446, AD446&lt;&gt;""), AD446, "")))))</f>
        <v/>
      </c>
      <c r="AE442" s="90" t="str">
        <f>IF(TMInput!AD442&lt;&gt;"", TMInput!AD442, IF(AND($C442=$C443, AE443&lt;&gt;""), AE443, IF(AND($C442=$C444, AE444&lt;&gt;""), AE444, IF(AND($C442=$C445, AE445&lt;&gt;""), AE445, IF(AND($C442=$C446, AE446&lt;&gt;""), AE446, "")))))</f>
        <v/>
      </c>
    </row>
    <row r="443">
      <c r="A443" s="85" t="b">
        <f t="shared" si="1"/>
        <v>0</v>
      </c>
      <c r="B443" s="90" t="str">
        <f>IF(AND(TMInput!A443="",$C443&lt;&gt;""),B442,TMInput!A443)</f>
        <v>ND-ReestimatedValueUnpublish.rml.ttl</v>
      </c>
      <c r="C443" s="90" t="str">
        <f>TMInput!B443</f>
        <v>tedm:MG-NonPublishedInformation-ND-ReestimatedValueUnpublish</v>
      </c>
      <c r="D443" s="85" t="str">
        <f>IF(TMInput!C443&lt;&gt;"", TMInput!C443, IF(AND($C443=$C444, D444&lt;&gt;""), D444, IF(AND($C443=$C445, D445&lt;&gt;""), D445, IF(AND($C443=$C446, D446&lt;&gt;""), D446, IF(AND($C443=$C447, D447&lt;&gt;""), D447, "")))))</f>
        <v/>
      </c>
      <c r="E443" s="90" t="str">
        <f>IF(TMInput!D443&lt;&gt;"",TMInput!D443,IF(AND($C443=$C444, E444&lt;&gt;""),E444, IF(AND($C443=$C445, E445&lt;&gt;""), E445,"")))</f>
        <v/>
      </c>
      <c r="F443" s="90" t="str">
        <f>IF(TMInput!E443&lt;&gt;"",TMInput!E443,IF(AND($C443=$C444, F444&lt;&gt;""),F444, IF(AND($C443=$C445, F445&lt;&gt;""), F445,"")))</f>
        <v/>
      </c>
      <c r="G443" s="85" t="str">
        <f>IF(TMInput!F443&lt;&gt;"",TMInput!F443,IF(AND($C443=$C444, G444&lt;&gt;""),G444, IF(AND($C443=$C445, G445&lt;&gt;""), G445,"")))</f>
        <v/>
      </c>
      <c r="H443" s="87" t="str">
        <f>TMInput!G443</f>
        <v>1.7</v>
      </c>
      <c r="I443" s="87" t="str">
        <f>TMInput!H443</f>
        <v/>
      </c>
      <c r="J443" s="90" t="str">
        <f>IF(TMInput!$A443="",J442,TMInput!I443)</f>
        <v/>
      </c>
      <c r="K443" s="85" t="str">
        <f>IF(TMInput!J443&lt;&gt;"",TMInput!J443,IF(AND($C443=$C444, K444&lt;&gt;""),K444, IF(AND($C443=$C445, K445&lt;&gt;""), K445,"")))</f>
        <v/>
      </c>
      <c r="L443" s="85" t="str">
        <f>IF(TMInput!K443&lt;&gt;"",TMInput!K443,IF(AND($C443=$C444, L444&lt;&gt;""),L444, IF(AND($C443=$C445, L445&lt;&gt;""), L445,"")))</f>
        <v/>
      </c>
      <c r="M443" s="90" t="str">
        <f>IF(TMInput!L443&lt;&gt;"",TMInput!L443,IF(AND($C443=$C444, M444&lt;&gt;""),M444, IF(AND($C443=$C445, M445&lt;&gt;""), M445,"")))</f>
        <v/>
      </c>
      <c r="N443" s="90" t="str">
        <f>IF(TMInput!M443&lt;&gt;"",TMInput!M443,IF(AND($C443=$C444, N444&lt;&gt;""),N444, IF(AND($C443=$C445, N445&lt;&gt;""), N445,"")))</f>
        <v/>
      </c>
      <c r="O443" s="90" t="str">
        <f>IF(TMInput!N443&lt;&gt;"",TMInput!N443,IF(AND($C443=$C444, O444&lt;&gt;""),O444, IF(AND($C443=$C445, O445&lt;&gt;""), O445,"")))</f>
        <v/>
      </c>
      <c r="P443" s="85" t="str">
        <f>IF(TMInput!O443&lt;&gt;"",TMInput!O443,IF(AND($C443=$C444, P444&lt;&gt;""),P444, IF(AND($C443=$C445, P445&lt;&gt;""), P445,"")))</f>
        <v/>
      </c>
      <c r="Q443" s="90" t="str">
        <f>IF(TMInput!P443&lt;&gt;"",TMInput!P443,IF(AND($C443=$C444, Q444&lt;&gt;""),Q444, IF(AND($C443=$C445, Q445&lt;&gt;""), Q445,"")))</f>
        <v/>
      </c>
      <c r="R443" s="90" t="str">
        <f>IF(TMInput!Q443&lt;&gt;"", TMInput!Q443, IF(AND(OR($C443&amp;$H443=$C444&amp;$H444, $C443&amp;$I443=$C444&amp;$I444), R444&lt;&gt;""), R444, IF(AND(OR($C443&amp;$H443=$C445&amp;$H445, $C443&amp;$I443=$C445&amp;$I445), R445&lt;&gt;""), R445, IF(AND(OR($C443&amp;$H443=$C446&amp;$H446, $C443&amp;$I443=$C446&amp;$I446), R446&lt;&gt;""), R446, IF(AND(OR($C443&amp;$H443=$C447&amp;$H447, $C443&amp;$I443=$C447&amp;$I447), R447&lt;&gt;""), R447, "")))))</f>
        <v/>
      </c>
      <c r="S443" s="90" t="str">
        <f>IF(TMInput!R443&lt;&gt;"", TMInput!R443, IF(AND(OR($C443&amp;$H443=$C444&amp;$H444, $C443&amp;$I443=$C444&amp;$I444), S444&lt;&gt;""), S444, IF(AND(OR($C443&amp;$H443=$C445&amp;$H445, $C443&amp;$I443=$C445&amp;$I445), S445&lt;&gt;""), S445, IF(AND(OR($C443&amp;$H443=$C446&amp;$H446, $C443&amp;$I443=$C446&amp;$I446), S446&lt;&gt;""), S446, IF(AND(OR($C443&amp;$H443=$C447&amp;$H447, $C443&amp;$I443=$C447&amp;$I447), S447&lt;&gt;""), S447, "")))))</f>
        <v/>
      </c>
      <c r="T443" s="90" t="str">
        <f>IF(TMInput!S443&lt;&gt;"", TMInput!S443, IF(AND(OR($C443&amp;$H443=$C444&amp;$H444, $C443&amp;$I443=$C444&amp;$I444), T444&lt;&gt;""), T444, IF(AND(OR($C443&amp;$H443=$C445&amp;$H445, $C443&amp;$I443=$C445&amp;$I445), T445&lt;&gt;""), T445, IF(AND(OR($C443&amp;$H443=$C446&amp;$H446, $C443&amp;$I443=$C446&amp;$I446), T446&lt;&gt;""), T446, IF(AND(OR($C443&amp;$H443=$C447&amp;$H447, $C443&amp;$I443=$C447&amp;$I447), T447&lt;&gt;""), T447, "")))))</f>
        <v/>
      </c>
      <c r="U443" s="90" t="str">
        <f>IF(TMInput!T443&lt;&gt;"", TMInput!T443, IF(AND($C443=$C444, U444&lt;&gt;""), U444, IF(AND($C443=$C445, U445&lt;&gt;""), U445, IF(AND($C443=$C446, U446&lt;&gt;""), U446, IF(AND($C443=$C447, U447&lt;&gt;""), U447, "")))))</f>
        <v/>
      </c>
      <c r="V443" s="90" t="str">
        <f>IF(TMInput!U443&lt;&gt;"", TMInput!U443, IF(AND($C443=$C444, V444&lt;&gt;""), V444, IF(AND($C443=$C445, V445&lt;&gt;""), V445, IF(AND($C443=$C446, V446&lt;&gt;""), V446, IF(AND($C443=$C447, V447&lt;&gt;""), V447, "")))))</f>
        <v/>
      </c>
      <c r="W443" s="90" t="str">
        <f>IF(TMInput!V443&lt;&gt;"", TMInput!V443, IF(AND($C443=$C444, W444&lt;&gt;""), W444, IF(AND($C443=$C445, W445&lt;&gt;""), W445, IF(AND($C443=$C446, W446&lt;&gt;""), W446, IF(AND($C443=$C447, W447&lt;&gt;""), W447, "")))))</f>
        <v/>
      </c>
      <c r="X443" s="90" t="str">
        <f>IF(TMInput!W443&lt;&gt;"", TMInput!W443, IF(AND($C443=$C444, X444&lt;&gt;""), X444, IF(AND($C443=$C445, X445&lt;&gt;""), X445, IF(AND($C443=$C446, X446&lt;&gt;""), X446, IF(AND($C443=$C447, X447&lt;&gt;""), X447, "")))))</f>
        <v>BT-198(BT-660)-LotResult</v>
      </c>
      <c r="Y443" s="90" t="str">
        <f>IF(TMInput!X443&lt;&gt;"", TMInput!X443, IF(AND($C443=$C444, Y444&lt;&gt;""), Y444, IF(AND($C443=$C445, Y445&lt;&gt;""), Y445, IF(AND($C443=$C446, Y446&lt;&gt;""), Y446, IF(AND($C443=$C447, Y447&lt;&gt;""), Y447, "")))))</f>
        <v>Unpublished Access Date</v>
      </c>
      <c r="Z443" s="90" t="str">
        <f>IF(TMInput!Y443&lt;&gt;"", TMInput!Y443, IF(AND($C443=$C444, Z444&lt;&gt;""), Z444, IF(AND($C443=$C445, Z445&lt;&gt;""), Z445, IF(AND($C443=$C446, Z446&lt;&gt;""), Z446, IF(AND($C443=$C447, Z447&lt;&gt;""), Z447, "")))))</f>
        <v>tedm:MG-langString-hasConfidentialityJustification--NonPublishedInformation-ND-ReestimatedValueUnpublish</v>
      </c>
      <c r="AA443" s="90" t="str">
        <f>IF(TMInput!Z443&lt;&gt;"", TMInput!Z443, IF(AND($C443=$C444, AA444&lt;&gt;""), AA444, IF(AND($C443=$C445, AA445&lt;&gt;""), AA445, IF(AND($C443=$C446, AA446&lt;&gt;""), AA446, IF(AND($C443=$C447, AA447&lt;&gt;""), AA447, "")))))</f>
        <v/>
      </c>
      <c r="AB443" s="90" t="str">
        <f>IF(TMInput!AA443&lt;&gt;"", TMInput!AA443, IF(AND($C443=$C444, AB444&lt;&gt;""), AB444, IF(AND($C443=$C445, AB445&lt;&gt;""), AB445, IF(AND($C443=$C446, AB446&lt;&gt;""), AB446, IF(AND($C443=$C447, AB447&lt;&gt;""), AB447, "")))))</f>
        <v/>
      </c>
      <c r="AC443" s="90" t="str">
        <f>IF(TMInput!AB443&lt;&gt;"", TMInput!AB443, IF(AND($C443=$C444, AC444&lt;&gt;""), AC444, IF(AND($C443=$C445, AC445&lt;&gt;""), AC445, IF(AND($C443=$C446, AC446&lt;&gt;""), AC446, IF(AND($C443=$C447, AC447&lt;&gt;""), AC447, "")))))</f>
        <v/>
      </c>
      <c r="AD443" s="90" t="str">
        <f>IF(TMInput!AC443&lt;&gt;"", TMInput!AC443, IF(AND($C443=$C444, AD444&lt;&gt;""), AD444, IF(AND($C443=$C445, AD445&lt;&gt;""), AD445, IF(AND($C443=$C446, AD446&lt;&gt;""), AD446, IF(AND($C443=$C447, AD447&lt;&gt;""), AD447, "")))))</f>
        <v/>
      </c>
      <c r="AE443" s="90" t="str">
        <f>IF(TMInput!AD443&lt;&gt;"", TMInput!AD443, IF(AND($C443=$C444, AE444&lt;&gt;""), AE444, IF(AND($C443=$C445, AE445&lt;&gt;""), AE445, IF(AND($C443=$C446, AE446&lt;&gt;""), AE446, IF(AND($C443=$C447, AE447&lt;&gt;""), AE447, "")))))</f>
        <v/>
      </c>
    </row>
    <row r="444">
      <c r="A444" s="85" t="b">
        <f t="shared" si="1"/>
        <v>1</v>
      </c>
      <c r="B444" s="90" t="str">
        <f>IF(AND(TMInput!A444="",$C444&lt;&gt;""),B443,TMInput!A444)</f>
        <v>ND-MaximalValueUnpublish.rml.ttl</v>
      </c>
      <c r="C444" s="90" t="str">
        <f>TMInput!B444</f>
        <v>tedm:MG-NonPublishedInformation-ND-MaximalValueUnpublish</v>
      </c>
      <c r="D444" s="85" t="str">
        <f>IF(TMInput!C444&lt;&gt;"", TMInput!C444, IF(AND($C444=$C445, D445&lt;&gt;""), D445, IF(AND($C444=$C446, D446&lt;&gt;""), D446, IF(AND($C444=$C447, D447&lt;&gt;""), D447, IF(AND($C444=$C448, D448&lt;&gt;""), D448, "")))))</f>
        <v>MG-NonPublishedInformation</v>
      </c>
      <c r="E444" s="90" t="str">
        <f>IF(TMInput!D444&lt;&gt;"",TMInput!D444,IF(AND($C444=$C445, E445&lt;&gt;""),E445, IF(AND($C444=$C446, E446&lt;&gt;""), E446,"")))</f>
        <v>ND-MaximalValueUnpublish</v>
      </c>
      <c r="F444" s="90" t="str">
        <f>IF(TMInput!E444&lt;&gt;"",TMInput!E444,IF(AND($C444=$C445, F445&lt;&gt;""),F445, IF(AND($C444=$C446, F446&lt;&gt;""), F446,"")))</f>
        <v>/*/ext:UBLExtensions/ext:UBLExtension/ext:ExtensionContent/efext:EformsExtension/efac:NoticeResult/efac:LotResult/efac:FrameworkAgreementValues/efac:FieldsPrivacy[efbc:FieldIdentifierCode/text()='max-val']</v>
      </c>
      <c r="G444" s="85" t="str">
        <f>IF(TMInput!F444&lt;&gt;"",TMInput!F444,IF(AND($C444=$C445, G445&lt;&gt;""),G445, IF(AND($C444=$C446, G446&lt;&gt;""), G446,"")))</f>
        <v>efbc:FieldIdentifierCode/text()='max-val'</v>
      </c>
      <c r="H444" s="87" t="str">
        <f>TMInput!G444</f>
        <v/>
      </c>
      <c r="I444" s="87" t="str">
        <f>TMInput!H444</f>
        <v/>
      </c>
      <c r="J444" s="90" t="str">
        <f>IF(TMInput!$A444="",J443,TMInput!I444)</f>
        <v/>
      </c>
      <c r="K444" s="85" t="str">
        <f>IF(TMInput!J444&lt;&gt;"",TMInput!J444,IF(AND($C444=$C445, K445&lt;&gt;""),K445, IF(AND($C444=$C446, K446&lt;&gt;""), K446,"")))</f>
        <v>MG-MonetaryValue-hasFrameworkAgreementMaximumValue-LotAwardOutcome</v>
      </c>
      <c r="L444" s="85" t="str">
        <f>IF(TMInput!K444&lt;&gt;"",TMInput!K444,IF(AND($C444=$C445, L445&lt;&gt;""),L445, IF(AND($C444=$C446, L446&lt;&gt;""), L446,"")))</f>
        <v>ND-LotResultFAValues</v>
      </c>
      <c r="M444" s="90" t="str">
        <f>IF(TMInput!L444&lt;&gt;"",TMInput!L444,IF(AND($C444=$C445, M445&lt;&gt;""),M445, IF(AND($C444=$C446, M446&lt;&gt;""), M446,"")))</f>
        <v>ND-MaximalValueUnpublish (concernsMaskedObject)</v>
      </c>
      <c r="N444" s="90" t="str">
        <f>IF(TMInput!M444&lt;&gt;"",TMInput!M444,IF(AND($C444=$C445, N445&lt;&gt;""),N445, IF(AND($C444=$C446, N446&lt;&gt;""), N446,"")))</f>
        <v>Connection from NonPublishedInformation to MonetaryValue under MG-MonetaryValue-hasFrameworkAgreementMaximumValue-LotAwardOutcome_ND-LotResultFAValues</v>
      </c>
      <c r="O444" s="90" t="str">
        <f>IF(TMInput!N444&lt;&gt;"",TMInput!N444,IF(AND($C444=$C445, O445&lt;&gt;""),O445, IF(AND($C444=$C446, O446&lt;&gt;""), O446,"")))</f>
        <v>tedm:MG-MonetaryValue-hasFrameworkAgreementMaximumValue-LotAwardOutcome_ND-LotResultFAValues</v>
      </c>
      <c r="P444" s="85" t="str">
        <f>IF(TMInput!O444&lt;&gt;"",TMInput!O444,IF(AND($C444=$C445, P445&lt;&gt;""),P445, IF(AND($C444=$C446, P446&lt;&gt;""), P446,"")))</f>
        <v>efac:FieldsPrivacy</v>
      </c>
      <c r="Q444" s="90" t="str">
        <f>IF(TMInput!P444&lt;&gt;"",TMInput!P444,IF(AND($C444=$C445, Q445&lt;&gt;""),Q445, IF(AND($C444=$C446, Q446&lt;&gt;""), Q446,"")))</f>
        <v>..</v>
      </c>
      <c r="R444" s="90" t="str">
        <f>IF(TMInput!Q444&lt;&gt;"", TMInput!Q444, IF(AND(OR($C444&amp;$H444=$C445&amp;$H445, $C444&amp;$I444=$C445&amp;$I445), R445&lt;&gt;""), R445, IF(AND(OR($C444&amp;$H444=$C446&amp;$H446, $C444&amp;$I444=$C446&amp;$I446), R446&lt;&gt;""), R446, IF(AND(OR($C444&amp;$H444=$C447&amp;$H447, $C444&amp;$I444=$C447&amp;$I447), R447&lt;&gt;""), R447, IF(AND(OR($C444&amp;$H444=$C448&amp;$H448, $C444&amp;$I444=$C448&amp;$I448), R448&lt;&gt;""), R448, "")))))</f>
        <v>BT-195(BT-709)-LotResult</v>
      </c>
      <c r="S444" s="90" t="str">
        <f>IF(TMInput!R444&lt;&gt;"", TMInput!R444, IF(AND(OR($C444&amp;$H444=$C445&amp;$H445, $C444&amp;$I444=$C445&amp;$I445), S445&lt;&gt;""), S445, IF(AND(OR($C444&amp;$H444=$C446&amp;$H446, $C444&amp;$I444=$C446&amp;$I446), S446&lt;&gt;""), S446, IF(AND(OR($C444&amp;$H444=$C447&amp;$H447, $C444&amp;$I444=$C447&amp;$I447), S447&lt;&gt;""), S447, IF(AND(OR($C444&amp;$H444=$C448&amp;$H448, $C444&amp;$I444=$C448&amp;$I448), S448&lt;&gt;""), S448, "")))))</f>
        <v>The field BT-195(BT-709)-LotResult, Unpublished Identifier, specifies information to generate the URI of the masked property</v>
      </c>
      <c r="T444" s="90" t="str">
        <f>IF(TMInput!S444&lt;&gt;"", TMInput!S444, IF(AND(OR($C444&amp;$H444=$C445&amp;$H445, $C444&amp;$I444=$C445&amp;$I445), T445&lt;&gt;""), T445, IF(AND(OR($C444&amp;$H444=$C446&amp;$H446, $C444&amp;$I444=$C446&amp;$I446), T446&lt;&gt;""), T446, IF(AND(OR($C444&amp;$H444=$C447&amp;$H447, $C444&amp;$I444=$C447&amp;$I447), T447&lt;&gt;""), T447, IF(AND(OR($C444&amp;$H444=$C448&amp;$H448, $C444&amp;$I444=$C448&amp;$I448), T448&lt;&gt;""), T448, "")))))</f>
        <v>efbc:FieldIdentifierCode/text() = 'max-val'</v>
      </c>
      <c r="U444" s="92" t="str">
        <f>IF(TMInput!T444&lt;&gt;"", TMInput!T444, IF(AND($C444=$C445, U445&lt;&gt;""), U445, IF(AND($C444=$C446, U446&lt;&gt;""), U446, IF(AND($C444=$C447, U447&lt;&gt;""), U447, IF(AND($C444=$C448, U448&lt;&gt;""), U448, "")))))</f>
        <v>http://data.europa.eu/a4g/ontology#hasAmountValue</v>
      </c>
      <c r="V444" s="90" t="str">
        <f>IF(TMInput!U444&lt;&gt;"", TMInput!U444, IF(AND($C444=$C445, V445&lt;&gt;""), V445, IF(AND($C444=$C446, V446&lt;&gt;""), V446, IF(AND($C444=$C447, V447&lt;&gt;""), V447, IF(AND($C444=$C448, V448&lt;&gt;""), V448, "")))))</f>
        <v>BT-197(BT-709)-LotResult</v>
      </c>
      <c r="W444" s="90" t="str">
        <f>IF(TMInput!V444&lt;&gt;"", TMInput!V444, IF(AND($C444=$C445, W445&lt;&gt;""), W445, IF(AND($C444=$C446, W446&lt;&gt;""), W446, IF(AND($C444=$C447, W447&lt;&gt;""), W447, IF(AND($C444=$C448, W448&lt;&gt;""), W448, "")))))</f>
        <v>In BT-197(BT-709)-LotResult, Unpublished Justification Code, we link to the at-voc:non-publication-justification controlled list</v>
      </c>
      <c r="X444" s="90" t="str">
        <f>IF(TMInput!W444&lt;&gt;"", TMInput!W444, IF(AND($C444=$C445, X445&lt;&gt;""), X445, IF(AND($C444=$C446, X446&lt;&gt;""), X446, IF(AND($C444=$C447, X447&lt;&gt;""), X447, IF(AND($C444=$C448, X448&lt;&gt;""), X448, "")))))</f>
        <v>BT-198(BT-709)-LotResult</v>
      </c>
      <c r="Y444" s="90" t="str">
        <f>IF(TMInput!X444&lt;&gt;"", TMInput!X444, IF(AND($C444=$C445, Y445&lt;&gt;""), Y445, IF(AND($C444=$C446, Y446&lt;&gt;""), Y446, IF(AND($C444=$C447, Y447&lt;&gt;""), Y447, IF(AND($C444=$C448, Y448&lt;&gt;""), Y448, "")))))</f>
        <v>Unpublished Accessibility Date (Unpublished Access Date below SDK 1.6)</v>
      </c>
      <c r="Z444" s="90" t="str">
        <f>IF(TMInput!Y444&lt;&gt;"", TMInput!Y444, IF(AND($C444=$C445, Z445&lt;&gt;""), Z445, IF(AND($C444=$C446, Z446&lt;&gt;""), Z446, IF(AND($C444=$C447, Z447&lt;&gt;""), Z447, IF(AND($C444=$C448, Z448&lt;&gt;""), Z448, "")))))</f>
        <v>tedm:MG-langString-hasConfidentialityJustification--NonPublishedInformation-ND-MaximalValueUnpublish</v>
      </c>
      <c r="AA444" s="90" t="str">
        <f>IF(TMInput!Z444&lt;&gt;"", TMInput!Z444, IF(AND($C444=$C445, AA445&lt;&gt;""), AA445, IF(AND($C444=$C446, AA446&lt;&gt;""), AA446, IF(AND($C444=$C447, AA447&lt;&gt;""), AA447, IF(AND($C444=$C448, AA448&lt;&gt;""), AA448, "")))))</f>
        <v>/*/ext:UBLExtensions/ext:UBLExtension/ext:ExtensionContent/efext:EformsExtension/efac:NoticeResult/efac:LotResult/efac:FrameworkAgreementValues/efac:FieldsPrivacy[efbc:FieldIdentifierCode/text()='max-val']/efbc:ReasonDescription</v>
      </c>
      <c r="AB444" s="90" t="str">
        <f>IF(TMInput!AA444&lt;&gt;"", TMInput!AA444, IF(AND($C444=$C445, AB445&lt;&gt;""), AB445, IF(AND($C444=$C446, AB446&lt;&gt;""), AB446, IF(AND($C444=$C447, AB447&lt;&gt;""), AB447, IF(AND($C444=$C448, AB448&lt;&gt;""), AB448, "")))))</f>
        <v>BT-196(BT-709)-LotResult</v>
      </c>
      <c r="AC444" s="90" t="str">
        <f>IF(TMInput!AB444&lt;&gt;"", TMInput!AB444, IF(AND($C444=$C445, AC445&lt;&gt;""), AC445, IF(AND($C444=$C446, AC446&lt;&gt;""), AC446, IF(AND($C444=$C447, AC447&lt;&gt;""), AC447, IF(AND($C444=$C448, AC448&lt;&gt;""), AC448, "")))))</f>
        <v>Unpublished Justification Description of MG-NonPublishedInformation under ND-MaximalValueUnpublish</v>
      </c>
      <c r="AD444" s="90" t="str">
        <f>IF(TMInput!AC444&lt;&gt;"", TMInput!AC444, IF(AND($C444=$C445, AD445&lt;&gt;""), AD445, IF(AND($C444=$C446, AD446&lt;&gt;""), AD446, IF(AND($C444=$C447, AD447&lt;&gt;""), AD447, IF(AND($C444=$C448, AD448&lt;&gt;""), AD448, "")))))</f>
        <v>BT-196(BT-709)-LotResult-Language</v>
      </c>
      <c r="AE444" s="90" t="str">
        <f>IF(TMInput!AD444&lt;&gt;"", TMInput!AD444, IF(AND($C444=$C445, AE445&lt;&gt;""), AE445, IF(AND($C444=$C446, AE446&lt;&gt;""), AE446, IF(AND($C444=$C447, AE447&lt;&gt;""), AE447, IF(AND($C444=$C448, AE448&lt;&gt;""), AE448, "")))))</f>
        <v>Language of Unpublished Justification Description of MG-NonPublishedInformation under ND-MaximalValueUnpublish</v>
      </c>
    </row>
    <row r="445">
      <c r="A445" s="85" t="b">
        <f t="shared" si="1"/>
        <v>0</v>
      </c>
      <c r="B445" s="90" t="str">
        <f>IF(AND(TMInput!A445="",$C445&lt;&gt;""),B444,TMInput!A445)</f>
        <v>ND-MaximalValueUnpublish.rml.ttl</v>
      </c>
      <c r="C445" s="90" t="str">
        <f>TMInput!B445</f>
        <v>tedm:MG-NonPublishedInformation-ND-MaximalValueUnpublish</v>
      </c>
      <c r="D445" s="85" t="str">
        <f>IF(TMInput!C445&lt;&gt;"", TMInput!C445, IF(AND($C445=$C446, D446&lt;&gt;""), D446, IF(AND($C445=$C447, D447&lt;&gt;""), D447, IF(AND($C445=$C448, D448&lt;&gt;""), D448, IF(AND($C445=$C449, D449&lt;&gt;""), D449, "")))))</f>
        <v>MG-NonPublishedInformation</v>
      </c>
      <c r="E445" s="90" t="str">
        <f>IF(TMInput!D445&lt;&gt;"",TMInput!D445,IF(AND($C445=$C446, E446&lt;&gt;""),E446, IF(AND($C445=$C447, E447&lt;&gt;""), E447,"")))</f>
        <v/>
      </c>
      <c r="F445" s="90" t="str">
        <f>IF(TMInput!E445&lt;&gt;"",TMInput!E445,IF(AND($C445=$C446, F446&lt;&gt;""),F446, IF(AND($C445=$C447, F447&lt;&gt;""), F447,"")))</f>
        <v/>
      </c>
      <c r="G445" s="85" t="str">
        <f>IF(TMInput!F445&lt;&gt;"",TMInput!F445,IF(AND($C445=$C446, G446&lt;&gt;""),G446, IF(AND($C445=$C447, G447&lt;&gt;""), G447,"")))</f>
        <v/>
      </c>
      <c r="H445" s="87" t="str">
        <f>TMInput!G445</f>
        <v/>
      </c>
      <c r="I445" s="87" t="str">
        <f>TMInput!H445</f>
        <v/>
      </c>
      <c r="J445" s="90" t="str">
        <f>IF(TMInput!$A445="",J444,TMInput!I445)</f>
        <v/>
      </c>
      <c r="K445" s="85" t="str">
        <f>IF(TMInput!J445&lt;&gt;"",TMInput!J445,IF(AND($C445=$C446, K446&lt;&gt;""),K446, IF(AND($C445=$C447, K447&lt;&gt;""), K447,"")))</f>
        <v>MG-MonetaryValue-hasFrameworkAgreementMaximumValue-LotAwardOutcome</v>
      </c>
      <c r="L445" s="85" t="str">
        <f>IF(TMInput!K445&lt;&gt;"",TMInput!K445,IF(AND($C445=$C446, L446&lt;&gt;""),L446, IF(AND($C445=$C447, L447&lt;&gt;""), L447,"")))</f>
        <v>ND-LotResultFAValues</v>
      </c>
      <c r="M445" s="90" t="str">
        <f>IF(TMInput!L445&lt;&gt;"",TMInput!L445,IF(AND($C445=$C446, M446&lt;&gt;""),M446, IF(AND($C445=$C447, M447&lt;&gt;""), M447,"")))</f>
        <v>ND-MaximalValueUnpublish (concernsMaskedObject)</v>
      </c>
      <c r="N445" s="90" t="str">
        <f>IF(TMInput!M445&lt;&gt;"",TMInput!M445,IF(AND($C445=$C446, N446&lt;&gt;""),N446, IF(AND($C445=$C447, N447&lt;&gt;""), N447,"")))</f>
        <v>Connection from NonPublishedInformation to MonetaryValue under MG-MonetaryValue-hasFrameworkAgreementMaximumValue-LotAwardOutcome_ND-LotResultFAValues</v>
      </c>
      <c r="O445" s="90" t="str">
        <f>IF(TMInput!N445&lt;&gt;"",TMInput!N445,IF(AND($C445=$C446, O446&lt;&gt;""),O446, IF(AND($C445=$C447, O447&lt;&gt;""), O447,"")))</f>
        <v>tedm:MG-MonetaryValue-hasFrameworkAgreementMaximumValue-LotAwardOutcome_ND-LotResultFAValues</v>
      </c>
      <c r="P445" s="85" t="str">
        <f>IF(TMInput!O445&lt;&gt;"",TMInput!O445,IF(AND($C445=$C446, P446&lt;&gt;""),P446, IF(AND($C445=$C447, P447&lt;&gt;""), P447,"")))</f>
        <v>efac:FieldsPrivacy</v>
      </c>
      <c r="Q445" s="90" t="str">
        <f>IF(TMInput!P445&lt;&gt;"",TMInput!P445,IF(AND($C445=$C446, Q446&lt;&gt;""),Q446, IF(AND($C445=$C447, Q447&lt;&gt;""), Q447,"")))</f>
        <v>..</v>
      </c>
      <c r="R445" s="90" t="str">
        <f>IF(TMInput!Q445&lt;&gt;"", TMInput!Q445, IF(AND(OR($C445&amp;$H445=$C446&amp;$H446, $C445&amp;$I445=$C446&amp;$I446), R446&lt;&gt;""), R446, IF(AND(OR($C445&amp;$H445=$C447&amp;$H447, $C445&amp;$I445=$C447&amp;$I447), R447&lt;&gt;""), R447, IF(AND(OR($C445&amp;$H445=$C448&amp;$H448, $C445&amp;$I445=$C448&amp;$I448), R448&lt;&gt;""), R448, IF(AND(OR($C445&amp;$H445=$C449&amp;$H449, $C445&amp;$I445=$C449&amp;$I449), R449&lt;&gt;""), R449, "")))))</f>
        <v>BT-195(BT-709)-LotResult</v>
      </c>
      <c r="S445" s="90" t="str">
        <f>IF(TMInput!R445&lt;&gt;"", TMInput!R445, IF(AND(OR($C445&amp;$H445=$C446&amp;$H446, $C445&amp;$I445=$C446&amp;$I446), S446&lt;&gt;""), S446, IF(AND(OR($C445&amp;$H445=$C447&amp;$H447, $C445&amp;$I445=$C447&amp;$I447), S447&lt;&gt;""), S447, IF(AND(OR($C445&amp;$H445=$C448&amp;$H448, $C445&amp;$I445=$C448&amp;$I448), S448&lt;&gt;""), S448, IF(AND(OR($C445&amp;$H445=$C449&amp;$H449, $C445&amp;$I445=$C449&amp;$I449), S449&lt;&gt;""), S449, "")))))</f>
        <v>The field BT-195(BT-709)-LotResult, Unpublished Identifier, specifies information to generate the URI of the masked property</v>
      </c>
      <c r="T445" s="90" t="str">
        <f>IF(TMInput!S445&lt;&gt;"", TMInput!S445, IF(AND(OR($C445&amp;$H445=$C446&amp;$H446, $C445&amp;$I445=$C446&amp;$I446), T446&lt;&gt;""), T446, IF(AND(OR($C445&amp;$H445=$C447&amp;$H447, $C445&amp;$I445=$C447&amp;$I447), T447&lt;&gt;""), T447, IF(AND(OR($C445&amp;$H445=$C448&amp;$H448, $C445&amp;$I445=$C448&amp;$I448), T448&lt;&gt;""), T448, IF(AND(OR($C445&amp;$H445=$C449&amp;$H449, $C445&amp;$I445=$C449&amp;$I449), T449&lt;&gt;""), T449, "")))))</f>
        <v>efbc:FieldIdentifierCode/text() = 'max-val'</v>
      </c>
      <c r="U445" s="92" t="str">
        <f>IF(TMInput!T445&lt;&gt;"", TMInput!T445, IF(AND($C445=$C446, U446&lt;&gt;""), U446, IF(AND($C445=$C447, U447&lt;&gt;""), U447, IF(AND($C445=$C448, U448&lt;&gt;""), U448, IF(AND($C445=$C449, U449&lt;&gt;""), U449, "")))))</f>
        <v>http://data.europa.eu/a4g/ontology#hasAmountValue</v>
      </c>
      <c r="V445" s="90" t="str">
        <f>IF(TMInput!U445&lt;&gt;"", TMInput!U445, IF(AND($C445=$C446, V446&lt;&gt;""), V446, IF(AND($C445=$C447, V447&lt;&gt;""), V447, IF(AND($C445=$C448, V448&lt;&gt;""), V448, IF(AND($C445=$C449, V449&lt;&gt;""), V449, "")))))</f>
        <v>BT-197(BT-709)-LotResult</v>
      </c>
      <c r="W445" s="90" t="str">
        <f>IF(TMInput!V445&lt;&gt;"", TMInput!V445, IF(AND($C445=$C446, W446&lt;&gt;""), W446, IF(AND($C445=$C447, W447&lt;&gt;""), W447, IF(AND($C445=$C448, W448&lt;&gt;""), W448, IF(AND($C445=$C449, W449&lt;&gt;""), W449, "")))))</f>
        <v>In BT-197(BT-709)-LotResult, Unpublished Justification Code, we link to the at-voc:non-publication-justification controlled list</v>
      </c>
      <c r="X445" s="90" t="str">
        <f>IF(TMInput!W445&lt;&gt;"", TMInput!W445, IF(AND($C445=$C446, X446&lt;&gt;""), X446, IF(AND($C445=$C447, X447&lt;&gt;""), X447, IF(AND($C445=$C448, X448&lt;&gt;""), X448, IF(AND($C445=$C449, X449&lt;&gt;""), X449, "")))))</f>
        <v>BT-198(BT-709)-LotResult</v>
      </c>
      <c r="Y445" s="90" t="str">
        <f>IF(TMInput!X445&lt;&gt;"", TMInput!X445, IF(AND($C445=$C446, Y446&lt;&gt;""), Y446, IF(AND($C445=$C447, Y447&lt;&gt;""), Y447, IF(AND($C445=$C448, Y448&lt;&gt;""), Y448, IF(AND($C445=$C449, Y449&lt;&gt;""), Y449, "")))))</f>
        <v>Unpublished Accessibility Date (Unpublished Access Date below SDK 1.6)</v>
      </c>
      <c r="Z445" s="90" t="str">
        <f>IF(TMInput!Y445&lt;&gt;"", TMInput!Y445, IF(AND($C445=$C446, Z446&lt;&gt;""), Z446, IF(AND($C445=$C447, Z447&lt;&gt;""), Z447, IF(AND($C445=$C448, Z448&lt;&gt;""), Z448, IF(AND($C445=$C449, Z449&lt;&gt;""), Z449, "")))))</f>
        <v>tedm:MG-langString-hasConfidentialityJustification--NonPublishedInformation-ND-MaximalValueUnpublish</v>
      </c>
      <c r="AA445" s="90" t="str">
        <f>IF(TMInput!Z445&lt;&gt;"", TMInput!Z445, IF(AND($C445=$C446, AA446&lt;&gt;""), AA446, IF(AND($C445=$C447, AA447&lt;&gt;""), AA447, IF(AND($C445=$C448, AA448&lt;&gt;""), AA448, IF(AND($C445=$C449, AA449&lt;&gt;""), AA449, "")))))</f>
        <v/>
      </c>
      <c r="AB445" s="90" t="str">
        <f>IF(TMInput!AA445&lt;&gt;"", TMInput!AA445, IF(AND($C445=$C446, AB446&lt;&gt;""), AB446, IF(AND($C445=$C447, AB447&lt;&gt;""), AB447, IF(AND($C445=$C448, AB448&lt;&gt;""), AB448, IF(AND($C445=$C449, AB449&lt;&gt;""), AB449, "")))))</f>
        <v>BT-196(BT-709)-LotResult</v>
      </c>
      <c r="AC445" s="90" t="str">
        <f>IF(TMInput!AB445&lt;&gt;"", TMInput!AB445, IF(AND($C445=$C446, AC446&lt;&gt;""), AC446, IF(AND($C445=$C447, AC447&lt;&gt;""), AC447, IF(AND($C445=$C448, AC448&lt;&gt;""), AC448, IF(AND($C445=$C449, AC449&lt;&gt;""), AC449, "")))))</f>
        <v>Unpublished Justification Description of MG-NonPublishedInformation under ND-MaximalValueUnpublish</v>
      </c>
      <c r="AD445" s="90" t="str">
        <f>IF(TMInput!AC445&lt;&gt;"", TMInput!AC445, IF(AND($C445=$C446, AD446&lt;&gt;""), AD446, IF(AND($C445=$C447, AD447&lt;&gt;""), AD447, IF(AND($C445=$C448, AD448&lt;&gt;""), AD448, IF(AND($C445=$C449, AD449&lt;&gt;""), AD449, "")))))</f>
        <v>BT-196(BT-709)-LotResult-Language</v>
      </c>
      <c r="AE445" s="90" t="str">
        <f>IF(TMInput!AD445&lt;&gt;"", TMInput!AD445, IF(AND($C445=$C446, AE446&lt;&gt;""), AE446, IF(AND($C445=$C447, AE447&lt;&gt;""), AE447, IF(AND($C445=$C448, AE448&lt;&gt;""), AE448, IF(AND($C445=$C449, AE449&lt;&gt;""), AE449, "")))))</f>
        <v>Language of Unpublished Justification Description of MG-NonPublishedInformation under ND-MaximalValueUnpublish</v>
      </c>
    </row>
    <row r="446">
      <c r="A446" s="85" t="b">
        <f t="shared" si="1"/>
        <v>0</v>
      </c>
      <c r="B446" s="90" t="str">
        <f>IF(AND(TMInput!A446="",$C446&lt;&gt;""),B445,TMInput!A446)</f>
        <v>ND-MaximalValueUnpublish.rml.ttl</v>
      </c>
      <c r="C446" s="90" t="str">
        <f>TMInput!B446</f>
        <v>tedm:MG-NonPublishedInformation-ND-MaximalValueUnpublish</v>
      </c>
      <c r="D446" s="85" t="str">
        <f>IF(TMInput!C446&lt;&gt;"", TMInput!C446, IF(AND($C446=$C447, D447&lt;&gt;""), D447, IF(AND($C446=$C448, D448&lt;&gt;""), D448, IF(AND($C446=$C449, D449&lt;&gt;""), D449, IF(AND($C446=$C450, D450&lt;&gt;""), D450, "")))))</f>
        <v>MG-NonPublishedInformation</v>
      </c>
      <c r="E446" s="90" t="str">
        <f>IF(TMInput!D446&lt;&gt;"",TMInput!D446,IF(AND($C446=$C447, E447&lt;&gt;""),E447, IF(AND($C446=$C448, E448&lt;&gt;""), E448,"")))</f>
        <v/>
      </c>
      <c r="F446" s="90" t="str">
        <f>IF(TMInput!E446&lt;&gt;"",TMInput!E446,IF(AND($C446=$C447, F447&lt;&gt;""),F447, IF(AND($C446=$C448, F448&lt;&gt;""), F448,"")))</f>
        <v/>
      </c>
      <c r="G446" s="85" t="str">
        <f>IF(TMInput!F446&lt;&gt;"",TMInput!F446,IF(AND($C446=$C447, G447&lt;&gt;""),G447, IF(AND($C446=$C448, G448&lt;&gt;""), G448,"")))</f>
        <v/>
      </c>
      <c r="H446" s="87" t="str">
        <f>TMInput!G446</f>
        <v/>
      </c>
      <c r="I446" s="87" t="str">
        <f>TMInput!H446</f>
        <v/>
      </c>
      <c r="J446" s="90" t="str">
        <f>IF(TMInput!$A446="",J445,TMInput!I446)</f>
        <v/>
      </c>
      <c r="K446" s="85" t="str">
        <f>IF(TMInput!J446&lt;&gt;"",TMInput!J446,IF(AND($C446=$C447, K447&lt;&gt;""),K447, IF(AND($C446=$C448, K448&lt;&gt;""), K448,"")))</f>
        <v>MG-MonetaryValue-hasFrameworkAgreementMaximumValue-LotAwardOutcome</v>
      </c>
      <c r="L446" s="85" t="str">
        <f>IF(TMInput!K446&lt;&gt;"",TMInput!K446,IF(AND($C446=$C447, L447&lt;&gt;""),L447, IF(AND($C446=$C448, L448&lt;&gt;""), L448,"")))</f>
        <v>ND-LotResultFAValues</v>
      </c>
      <c r="M446" s="90" t="str">
        <f>IF(TMInput!L446&lt;&gt;"",TMInput!L446,IF(AND($C446=$C447, M447&lt;&gt;""),M447, IF(AND($C446=$C448, M448&lt;&gt;""), M448,"")))</f>
        <v>ND-MaximalValueUnpublish (concernsMaskedObject)</v>
      </c>
      <c r="N446" s="90" t="str">
        <f>IF(TMInput!M446&lt;&gt;"",TMInput!M446,IF(AND($C446=$C447, N447&lt;&gt;""),N447, IF(AND($C446=$C448, N448&lt;&gt;""), N448,"")))</f>
        <v>Connection from NonPublishedInformation to MonetaryValue under MG-MonetaryValue-hasFrameworkAgreementMaximumValue-LotAwardOutcome_ND-LotResultFAValues</v>
      </c>
      <c r="O446" s="90" t="str">
        <f>IF(TMInput!N446&lt;&gt;"",TMInput!N446,IF(AND($C446=$C447, O447&lt;&gt;""),O447, IF(AND($C446=$C448, O448&lt;&gt;""), O448,"")))</f>
        <v>tedm:MG-MonetaryValue-hasFrameworkAgreementMaximumValue-LotAwardOutcome_ND-LotResultFAValues</v>
      </c>
      <c r="P446" s="85" t="str">
        <f>IF(TMInput!O446&lt;&gt;"",TMInput!O446,IF(AND($C446=$C447, P447&lt;&gt;""),P447, IF(AND($C446=$C448, P448&lt;&gt;""), P448,"")))</f>
        <v>efac:FieldsPrivacy</v>
      </c>
      <c r="Q446" s="90" t="str">
        <f>IF(TMInput!P446&lt;&gt;"",TMInput!P446,IF(AND($C446=$C447, Q447&lt;&gt;""),Q447, IF(AND($C446=$C448, Q448&lt;&gt;""), Q448,"")))</f>
        <v>..</v>
      </c>
      <c r="R446" s="90" t="str">
        <f>IF(TMInput!Q446&lt;&gt;"", TMInput!Q446, IF(AND(OR($C446&amp;$H446=$C447&amp;$H447, $C446&amp;$I446=$C447&amp;$I447), R447&lt;&gt;""), R447, IF(AND(OR($C446&amp;$H446=$C448&amp;$H448, $C446&amp;$I446=$C448&amp;$I448), R448&lt;&gt;""), R448, IF(AND(OR($C446&amp;$H446=$C449&amp;$H449, $C446&amp;$I446=$C449&amp;$I449), R449&lt;&gt;""), R449, IF(AND(OR($C446&amp;$H446=$C450&amp;$H450, $C446&amp;$I446=$C450&amp;$I450), R450&lt;&gt;""), R450, "")))))</f>
        <v>BT-195(BT-709)-LotResult</v>
      </c>
      <c r="S446" s="90" t="str">
        <f>IF(TMInput!R446&lt;&gt;"", TMInput!R446, IF(AND(OR($C446&amp;$H446=$C447&amp;$H447, $C446&amp;$I446=$C447&amp;$I447), S447&lt;&gt;""), S447, IF(AND(OR($C446&amp;$H446=$C448&amp;$H448, $C446&amp;$I446=$C448&amp;$I448), S448&lt;&gt;""), S448, IF(AND(OR($C446&amp;$H446=$C449&amp;$H449, $C446&amp;$I446=$C449&amp;$I449), S449&lt;&gt;""), S449, IF(AND(OR($C446&amp;$H446=$C450&amp;$H450, $C446&amp;$I446=$C450&amp;$I450), S450&lt;&gt;""), S450, "")))))</f>
        <v>The field BT-195(BT-709)-LotResult, Unpublished Identifier, specifies information to generate the URI of the masked property</v>
      </c>
      <c r="T446" s="90" t="str">
        <f>IF(TMInput!S446&lt;&gt;"", TMInput!S446, IF(AND(OR($C446&amp;$H446=$C447&amp;$H447, $C446&amp;$I446=$C447&amp;$I447), T447&lt;&gt;""), T447, IF(AND(OR($C446&amp;$H446=$C448&amp;$H448, $C446&amp;$I446=$C448&amp;$I448), T448&lt;&gt;""), T448, IF(AND(OR($C446&amp;$H446=$C449&amp;$H449, $C446&amp;$I446=$C449&amp;$I449), T449&lt;&gt;""), T449, IF(AND(OR($C446&amp;$H446=$C450&amp;$H450, $C446&amp;$I446=$C450&amp;$I450), T450&lt;&gt;""), T450, "")))))</f>
        <v>efbc:FieldIdentifierCode/text() = 'max-val'</v>
      </c>
      <c r="U446" s="92" t="str">
        <f>IF(TMInput!T446&lt;&gt;"", TMInput!T446, IF(AND($C446=$C447, U447&lt;&gt;""), U447, IF(AND($C446=$C448, U448&lt;&gt;""), U448, IF(AND($C446=$C449, U449&lt;&gt;""), U449, IF(AND($C446=$C450, U450&lt;&gt;""), U450, "")))))</f>
        <v>http://data.europa.eu/a4g/ontology#hasAmountValue</v>
      </c>
      <c r="V446" s="90" t="str">
        <f>IF(TMInput!U446&lt;&gt;"", TMInput!U446, IF(AND($C446=$C447, V447&lt;&gt;""), V447, IF(AND($C446=$C448, V448&lt;&gt;""), V448, IF(AND($C446=$C449, V449&lt;&gt;""), V449, IF(AND($C446=$C450, V450&lt;&gt;""), V450, "")))))</f>
        <v>BT-197(BT-709)-LotResult</v>
      </c>
      <c r="W446" s="90" t="str">
        <f>IF(TMInput!V446&lt;&gt;"", TMInput!V446, IF(AND($C446=$C447, W447&lt;&gt;""), W447, IF(AND($C446=$C448, W448&lt;&gt;""), W448, IF(AND($C446=$C449, W449&lt;&gt;""), W449, IF(AND($C446=$C450, W450&lt;&gt;""), W450, "")))))</f>
        <v>In BT-197(BT-709)-LotResult, Unpublished Justification Code, we link to the at-voc:non-publication-justification controlled list</v>
      </c>
      <c r="X446" s="90" t="str">
        <f>IF(TMInput!W446&lt;&gt;"", TMInput!W446, IF(AND($C446=$C447, X447&lt;&gt;""), X447, IF(AND($C446=$C448, X448&lt;&gt;""), X448, IF(AND($C446=$C449, X449&lt;&gt;""), X449, IF(AND($C446=$C450, X450&lt;&gt;""), X450, "")))))</f>
        <v>BT-198(BT-709)-LotResult</v>
      </c>
      <c r="Y446" s="90" t="str">
        <f>IF(TMInput!X446&lt;&gt;"", TMInput!X446, IF(AND($C446=$C447, Y447&lt;&gt;""), Y447, IF(AND($C446=$C448, Y448&lt;&gt;""), Y448, IF(AND($C446=$C449, Y449&lt;&gt;""), Y449, IF(AND($C446=$C450, Y450&lt;&gt;""), Y450, "")))))</f>
        <v>Unpublished Accessibility Date (Unpublished Access Date below SDK 1.6)</v>
      </c>
      <c r="Z446" s="90" t="str">
        <f>IF(TMInput!Y446&lt;&gt;"", TMInput!Y446, IF(AND($C446=$C447, Z447&lt;&gt;""), Z447, IF(AND($C446=$C448, Z448&lt;&gt;""), Z448, IF(AND($C446=$C449, Z449&lt;&gt;""), Z449, IF(AND($C446=$C450, Z450&lt;&gt;""), Z450, "")))))</f>
        <v>tedm:MG-langString-hasConfidentialityJustification--NonPublishedInformation-ND-MaximalValueUnpublish</v>
      </c>
      <c r="AA446" s="90" t="str">
        <f>IF(TMInput!Z446&lt;&gt;"", TMInput!Z446, IF(AND($C446=$C447, AA447&lt;&gt;""), AA447, IF(AND($C446=$C448, AA448&lt;&gt;""), AA448, IF(AND($C446=$C449, AA449&lt;&gt;""), AA449, IF(AND($C446=$C450, AA450&lt;&gt;""), AA450, "")))))</f>
        <v/>
      </c>
      <c r="AB446" s="90" t="str">
        <f>IF(TMInput!AA446&lt;&gt;"", TMInput!AA446, IF(AND($C446=$C447, AB447&lt;&gt;""), AB447, IF(AND($C446=$C448, AB448&lt;&gt;""), AB448, IF(AND($C446=$C449, AB449&lt;&gt;""), AB449, IF(AND($C446=$C450, AB450&lt;&gt;""), AB450, "")))))</f>
        <v>BT-196(BT-709)-LotResult</v>
      </c>
      <c r="AC446" s="90" t="str">
        <f>IF(TMInput!AB446&lt;&gt;"", TMInput!AB446, IF(AND($C446=$C447, AC447&lt;&gt;""), AC447, IF(AND($C446=$C448, AC448&lt;&gt;""), AC448, IF(AND($C446=$C449, AC449&lt;&gt;""), AC449, IF(AND($C446=$C450, AC450&lt;&gt;""), AC450, "")))))</f>
        <v>Unpublished Justification Description of MG-NonPublishedInformation under ND-MaximalValueUnpublish</v>
      </c>
      <c r="AD446" s="90" t="str">
        <f>IF(TMInput!AC446&lt;&gt;"", TMInput!AC446, IF(AND($C446=$C447, AD447&lt;&gt;""), AD447, IF(AND($C446=$C448, AD448&lt;&gt;""), AD448, IF(AND($C446=$C449, AD449&lt;&gt;""), AD449, IF(AND($C446=$C450, AD450&lt;&gt;""), AD450, "")))))</f>
        <v>BT-196(BT-709)-LotResult-Language</v>
      </c>
      <c r="AE446" s="90" t="str">
        <f>IF(TMInput!AD446&lt;&gt;"", TMInput!AD446, IF(AND($C446=$C447, AE447&lt;&gt;""), AE447, IF(AND($C446=$C448, AE448&lt;&gt;""), AE448, IF(AND($C446=$C449, AE449&lt;&gt;""), AE449, IF(AND($C446=$C450, AE450&lt;&gt;""), AE450, "")))))</f>
        <v>Language of Unpublished Justification Description of MG-NonPublishedInformation under ND-MaximalValueUnpublish</v>
      </c>
    </row>
    <row r="447">
      <c r="A447" s="85" t="b">
        <f t="shared" si="1"/>
        <v>0</v>
      </c>
      <c r="B447" s="90" t="str">
        <f>IF(AND(TMInput!A447="",$C447&lt;&gt;""),B446,TMInput!A447)</f>
        <v>ND-MaximalValueUnpublish.rml.ttl</v>
      </c>
      <c r="C447" s="90" t="str">
        <f>TMInput!B447</f>
        <v>tedm:MG-NonPublishedInformation-ND-MaximalValueUnpublish</v>
      </c>
      <c r="D447" s="85" t="str">
        <f>IF(TMInput!C447&lt;&gt;"", TMInput!C447, IF(AND($C447=$C448, D448&lt;&gt;""), D448, IF(AND($C447=$C449, D449&lt;&gt;""), D449, IF(AND($C447=$C450, D450&lt;&gt;""), D450, IF(AND($C447=$C451, D451&lt;&gt;""), D451, "")))))</f>
        <v>MG-NonPublishedInformation</v>
      </c>
      <c r="E447" s="90" t="str">
        <f>IF(TMInput!D447&lt;&gt;"",TMInput!D447,IF(AND($C447=$C448, E448&lt;&gt;""),E448, IF(AND($C447=$C449, E449&lt;&gt;""), E449,"")))</f>
        <v/>
      </c>
      <c r="F447" s="90" t="str">
        <f>IF(TMInput!E447&lt;&gt;"",TMInput!E447,IF(AND($C447=$C448, F448&lt;&gt;""),F448, IF(AND($C447=$C449, F449&lt;&gt;""), F449,"")))</f>
        <v/>
      </c>
      <c r="G447" s="85" t="str">
        <f>IF(TMInput!F447&lt;&gt;"",TMInput!F447,IF(AND($C447=$C448, G448&lt;&gt;""),G448, IF(AND($C447=$C449, G449&lt;&gt;""), G449,"")))</f>
        <v/>
      </c>
      <c r="H447" s="87" t="str">
        <f>TMInput!G447</f>
        <v/>
      </c>
      <c r="I447" s="87" t="str">
        <f>TMInput!H447</f>
        <v/>
      </c>
      <c r="J447" s="90" t="str">
        <f>IF(TMInput!$A447="",J446,TMInput!I447)</f>
        <v/>
      </c>
      <c r="K447" s="85" t="str">
        <f>IF(TMInput!J447&lt;&gt;"",TMInput!J447,IF(AND($C447=$C448, K448&lt;&gt;""),K448, IF(AND($C447=$C449, K449&lt;&gt;""), K449,"")))</f>
        <v/>
      </c>
      <c r="L447" s="85" t="str">
        <f>IF(TMInput!K447&lt;&gt;"",TMInput!K447,IF(AND($C447=$C448, L448&lt;&gt;""),L448, IF(AND($C447=$C449, L449&lt;&gt;""), L449,"")))</f>
        <v/>
      </c>
      <c r="M447" s="90" t="str">
        <f>IF(TMInput!L447&lt;&gt;"",TMInput!L447,IF(AND($C447=$C448, M448&lt;&gt;""),M448, IF(AND($C447=$C449, M449&lt;&gt;""), M449,"")))</f>
        <v/>
      </c>
      <c r="N447" s="90" t="str">
        <f>IF(TMInput!M447&lt;&gt;"",TMInput!M447,IF(AND($C447=$C448, N448&lt;&gt;""),N448, IF(AND($C447=$C449, N449&lt;&gt;""), N449,"")))</f>
        <v/>
      </c>
      <c r="O447" s="90" t="str">
        <f>IF(TMInput!N447&lt;&gt;"",TMInput!N447,IF(AND($C447=$C448, O448&lt;&gt;""),O448, IF(AND($C447=$C449, O449&lt;&gt;""), O449,"")))</f>
        <v/>
      </c>
      <c r="P447" s="85" t="str">
        <f>IF(TMInput!O447&lt;&gt;"",TMInput!O447,IF(AND($C447=$C448, P448&lt;&gt;""),P448, IF(AND($C447=$C449, P449&lt;&gt;""), P449,"")))</f>
        <v/>
      </c>
      <c r="Q447" s="90" t="str">
        <f>IF(TMInput!P447&lt;&gt;"",TMInput!P447,IF(AND($C447=$C448, Q448&lt;&gt;""),Q448, IF(AND($C447=$C449, Q449&lt;&gt;""), Q449,"")))</f>
        <v/>
      </c>
      <c r="R447" s="90" t="str">
        <f>IF(TMInput!Q447&lt;&gt;"", TMInput!Q447, IF(AND(OR($C447&amp;$H447=$C448&amp;$H448, $C447&amp;$I447=$C448&amp;$I448), R448&lt;&gt;""), R448, IF(AND(OR($C447&amp;$H447=$C449&amp;$H449, $C447&amp;$I447=$C449&amp;$I449), R449&lt;&gt;""), R449, IF(AND(OR($C447&amp;$H447=$C450&amp;$H450, $C447&amp;$I447=$C450&amp;$I450), R450&lt;&gt;""), R450, IF(AND(OR($C447&amp;$H447=$C451&amp;$H451, $C447&amp;$I447=$C451&amp;$I451), R451&lt;&gt;""), R451, "")))))</f>
        <v>BT-195(BT-709)-LotResult</v>
      </c>
      <c r="S447" s="90" t="str">
        <f>IF(TMInput!R447&lt;&gt;"", TMInput!R447, IF(AND(OR($C447&amp;$H447=$C448&amp;$H448, $C447&amp;$I447=$C448&amp;$I448), S448&lt;&gt;""), S448, IF(AND(OR($C447&amp;$H447=$C449&amp;$H449, $C447&amp;$I447=$C449&amp;$I449), S449&lt;&gt;""), S449, IF(AND(OR($C447&amp;$H447=$C450&amp;$H450, $C447&amp;$I447=$C450&amp;$I450), S450&lt;&gt;""), S450, IF(AND(OR($C447&amp;$H447=$C451&amp;$H451, $C447&amp;$I447=$C451&amp;$I451), S451&lt;&gt;""), S451, "")))))</f>
        <v>The field BT-195(BT-709)-LotResult, Unpublished Identifier, specifies information to generate the URI of the masked property</v>
      </c>
      <c r="T447" s="90" t="str">
        <f>IF(TMInput!S447&lt;&gt;"", TMInput!S447, IF(AND(OR($C447&amp;$H447=$C448&amp;$H448, $C447&amp;$I447=$C448&amp;$I448), T448&lt;&gt;""), T448, IF(AND(OR($C447&amp;$H447=$C449&amp;$H449, $C447&amp;$I447=$C449&amp;$I449), T449&lt;&gt;""), T449, IF(AND(OR($C447&amp;$H447=$C450&amp;$H450, $C447&amp;$I447=$C450&amp;$I450), T450&lt;&gt;""), T450, IF(AND(OR($C447&amp;$H447=$C451&amp;$H451, $C447&amp;$I447=$C451&amp;$I451), T451&lt;&gt;""), T451, "")))))</f>
        <v>efbc:FieldIdentifierCode/text() = 'max-val'</v>
      </c>
      <c r="U447" s="92" t="str">
        <f>IF(TMInput!T447&lt;&gt;"", TMInput!T447, IF(AND($C447=$C448, U448&lt;&gt;""), U448, IF(AND($C447=$C449, U449&lt;&gt;""), U449, IF(AND($C447=$C450, U450&lt;&gt;""), U450, IF(AND($C447=$C451, U451&lt;&gt;""), U451, "")))))</f>
        <v>http://data.europa.eu/a4g/ontology#hasAmountValue</v>
      </c>
      <c r="V447" s="90" t="str">
        <f>IF(TMInput!U447&lt;&gt;"", TMInput!U447, IF(AND($C447=$C448, V448&lt;&gt;""), V448, IF(AND($C447=$C449, V449&lt;&gt;""), V449, IF(AND($C447=$C450, V450&lt;&gt;""), V450, IF(AND($C447=$C451, V451&lt;&gt;""), V451, "")))))</f>
        <v>BT-197(BT-709)-LotResult</v>
      </c>
      <c r="W447" s="90" t="str">
        <f>IF(TMInput!V447&lt;&gt;"", TMInput!V447, IF(AND($C447=$C448, W448&lt;&gt;""), W448, IF(AND($C447=$C449, W449&lt;&gt;""), W449, IF(AND($C447=$C450, W450&lt;&gt;""), W450, IF(AND($C447=$C451, W451&lt;&gt;""), W451, "")))))</f>
        <v>In BT-197(BT-709)-LotResult, Unpublished Justification Code, we link to the at-voc:non-publication-justification controlled list</v>
      </c>
      <c r="X447" s="90" t="str">
        <f>IF(TMInput!W447&lt;&gt;"", TMInput!W447, IF(AND($C447=$C448, X448&lt;&gt;""), X448, IF(AND($C447=$C449, X449&lt;&gt;""), X449, IF(AND($C447=$C450, X450&lt;&gt;""), X450, IF(AND($C447=$C451, X451&lt;&gt;""), X451, "")))))</f>
        <v>BT-198(BT-709)-LotResult</v>
      </c>
      <c r="Y447" s="90" t="str">
        <f>IF(TMInput!X447&lt;&gt;"", TMInput!X447, IF(AND($C447=$C448, Y448&lt;&gt;""), Y448, IF(AND($C447=$C449, Y449&lt;&gt;""), Y449, IF(AND($C447=$C450, Y450&lt;&gt;""), Y450, IF(AND($C447=$C451, Y451&lt;&gt;""), Y451, "")))))</f>
        <v>Unpublished Accessibility Date (Unpublished Access Date below SDK 1.6)</v>
      </c>
      <c r="Z447" s="90" t="str">
        <f>IF(TMInput!Y447&lt;&gt;"", TMInput!Y447, IF(AND($C447=$C448, Z448&lt;&gt;""), Z448, IF(AND($C447=$C449, Z449&lt;&gt;""), Z449, IF(AND($C447=$C450, Z450&lt;&gt;""), Z450, IF(AND($C447=$C451, Z451&lt;&gt;""), Z451, "")))))</f>
        <v>tedm:MG-langString-hasConfidentialityJustification--NonPublishedInformation-ND-MaximalValueUnpublish</v>
      </c>
      <c r="AA447" s="90" t="str">
        <f>IF(TMInput!Z447&lt;&gt;"", TMInput!Z447, IF(AND($C447=$C448, AA448&lt;&gt;""), AA448, IF(AND($C447=$C449, AA449&lt;&gt;""), AA449, IF(AND($C447=$C450, AA450&lt;&gt;""), AA450, IF(AND($C447=$C451, AA451&lt;&gt;""), AA451, "")))))</f>
        <v/>
      </c>
      <c r="AB447" s="90" t="str">
        <f>IF(TMInput!AA447&lt;&gt;"", TMInput!AA447, IF(AND($C447=$C448, AB448&lt;&gt;""), AB448, IF(AND($C447=$C449, AB449&lt;&gt;""), AB449, IF(AND($C447=$C450, AB450&lt;&gt;""), AB450, IF(AND($C447=$C451, AB451&lt;&gt;""), AB451, "")))))</f>
        <v>BT-196(BT-709)-LotResult</v>
      </c>
      <c r="AC447" s="90" t="str">
        <f>IF(TMInput!AB447&lt;&gt;"", TMInput!AB447, IF(AND($C447=$C448, AC448&lt;&gt;""), AC448, IF(AND($C447=$C449, AC449&lt;&gt;""), AC449, IF(AND($C447=$C450, AC450&lt;&gt;""), AC450, IF(AND($C447=$C451, AC451&lt;&gt;""), AC451, "")))))</f>
        <v>Unpublished Justification Description of MG-NonPublishedInformation under ND-MaximalValueUnpublish</v>
      </c>
      <c r="AD447" s="90" t="str">
        <f>IF(TMInput!AC447&lt;&gt;"", TMInput!AC447, IF(AND($C447=$C448, AD448&lt;&gt;""), AD448, IF(AND($C447=$C449, AD449&lt;&gt;""), AD449, IF(AND($C447=$C450, AD450&lt;&gt;""), AD450, IF(AND($C447=$C451, AD451&lt;&gt;""), AD451, "")))))</f>
        <v>BT-196(BT-709)-LotResult-Language</v>
      </c>
      <c r="AE447" s="90" t="str">
        <f>IF(TMInput!AD447&lt;&gt;"", TMInput!AD447, IF(AND($C447=$C448, AE448&lt;&gt;""), AE448, IF(AND($C447=$C449, AE449&lt;&gt;""), AE449, IF(AND($C447=$C450, AE450&lt;&gt;""), AE450, IF(AND($C447=$C451, AE451&lt;&gt;""), AE451, "")))))</f>
        <v>Language of Unpublished Justification Description of MG-NonPublishedInformation under ND-MaximalValueUnpublish</v>
      </c>
    </row>
    <row r="448">
      <c r="A448" s="85" t="b">
        <f t="shared" si="1"/>
        <v>0</v>
      </c>
      <c r="B448" s="90" t="str">
        <f>IF(AND(TMInput!A448="",$C448&lt;&gt;""),B447,TMInput!A448)</f>
        <v>ND-MaximalValueUnpublish.rml.ttl</v>
      </c>
      <c r="C448" s="90" t="str">
        <f>TMInput!B448</f>
        <v>tedm:MG-NonPublishedInformation-ND-MaximalValueUnpublish</v>
      </c>
      <c r="D448" s="85" t="str">
        <f>IF(TMInput!C448&lt;&gt;"", TMInput!C448, IF(AND($C448=$C449, D449&lt;&gt;""), D449, IF(AND($C448=$C450, D450&lt;&gt;""), D450, IF(AND($C448=$C451, D451&lt;&gt;""), D451, IF(AND($C448=$C452, D452&lt;&gt;""), D452, "")))))</f>
        <v/>
      </c>
      <c r="E448" s="90" t="str">
        <f>IF(TMInput!D448&lt;&gt;"",TMInput!D448,IF(AND($C448=$C449, E449&lt;&gt;""),E449, IF(AND($C448=$C450, E450&lt;&gt;""), E450,"")))</f>
        <v/>
      </c>
      <c r="F448" s="90" t="str">
        <f>IF(TMInput!E448&lt;&gt;"",TMInput!E448,IF(AND($C448=$C449, F449&lt;&gt;""),F449, IF(AND($C448=$C450, F450&lt;&gt;""), F450,"")))</f>
        <v/>
      </c>
      <c r="G448" s="85" t="str">
        <f>IF(TMInput!F448&lt;&gt;"",TMInput!F448,IF(AND($C448=$C449, G449&lt;&gt;""),G449, IF(AND($C448=$C450, G450&lt;&gt;""), G450,"")))</f>
        <v/>
      </c>
      <c r="H448" s="87" t="str">
        <f>TMInput!G448</f>
        <v/>
      </c>
      <c r="I448" s="87" t="str">
        <f>TMInput!H448</f>
        <v/>
      </c>
      <c r="J448" s="90" t="str">
        <f>IF(TMInput!$A448="",J447,TMInput!I448)</f>
        <v/>
      </c>
      <c r="K448" s="85" t="str">
        <f>IF(TMInput!J448&lt;&gt;"",TMInput!J448,IF(AND($C448=$C449, K449&lt;&gt;""),K449, IF(AND($C448=$C450, K450&lt;&gt;""), K450,"")))</f>
        <v/>
      </c>
      <c r="L448" s="85" t="str">
        <f>IF(TMInput!K448&lt;&gt;"",TMInput!K448,IF(AND($C448=$C449, L449&lt;&gt;""),L449, IF(AND($C448=$C450, L450&lt;&gt;""), L450,"")))</f>
        <v/>
      </c>
      <c r="M448" s="90" t="str">
        <f>IF(TMInput!L448&lt;&gt;"",TMInput!L448,IF(AND($C448=$C449, M449&lt;&gt;""),M449, IF(AND($C448=$C450, M450&lt;&gt;""), M450,"")))</f>
        <v/>
      </c>
      <c r="N448" s="90" t="str">
        <f>IF(TMInput!M448&lt;&gt;"",TMInput!M448,IF(AND($C448=$C449, N449&lt;&gt;""),N449, IF(AND($C448=$C450, N450&lt;&gt;""), N450,"")))</f>
        <v/>
      </c>
      <c r="O448" s="90" t="str">
        <f>IF(TMInput!N448&lt;&gt;"",TMInput!N448,IF(AND($C448=$C449, O449&lt;&gt;""),O449, IF(AND($C448=$C450, O450&lt;&gt;""), O450,"")))</f>
        <v/>
      </c>
      <c r="P448" s="85" t="str">
        <f>IF(TMInput!O448&lt;&gt;"",TMInput!O448,IF(AND($C448=$C449, P449&lt;&gt;""),P449, IF(AND($C448=$C450, P450&lt;&gt;""), P450,"")))</f>
        <v/>
      </c>
      <c r="Q448" s="90" t="str">
        <f>IF(TMInput!P448&lt;&gt;"",TMInput!P448,IF(AND($C448=$C449, Q449&lt;&gt;""),Q449, IF(AND($C448=$C450, Q450&lt;&gt;""), Q450,"")))</f>
        <v/>
      </c>
      <c r="R448" s="90" t="str">
        <f>IF(TMInput!Q448&lt;&gt;"", TMInput!Q448, IF(AND(OR($C448&amp;$H448=$C449&amp;$H449, $C448&amp;$I448=$C449&amp;$I449), R449&lt;&gt;""), R449, IF(AND(OR($C448&amp;$H448=$C450&amp;$H450, $C448&amp;$I448=$C450&amp;$I450), R450&lt;&gt;""), R450, IF(AND(OR($C448&amp;$H448=$C451&amp;$H451, $C448&amp;$I448=$C451&amp;$I451), R451&lt;&gt;""), R451, IF(AND(OR($C448&amp;$H448=$C452&amp;$H452, $C448&amp;$I448=$C452&amp;$I452), R452&lt;&gt;""), R452, "")))))</f>
        <v/>
      </c>
      <c r="S448" s="90" t="str">
        <f>IF(TMInput!R448&lt;&gt;"", TMInput!R448, IF(AND(OR($C448&amp;$H448=$C449&amp;$H449, $C448&amp;$I448=$C449&amp;$I449), S449&lt;&gt;""), S449, IF(AND(OR($C448&amp;$H448=$C450&amp;$H450, $C448&amp;$I448=$C450&amp;$I450), S450&lt;&gt;""), S450, IF(AND(OR($C448&amp;$H448=$C451&amp;$H451, $C448&amp;$I448=$C451&amp;$I451), S451&lt;&gt;""), S451, IF(AND(OR($C448&amp;$H448=$C452&amp;$H452, $C448&amp;$I448=$C452&amp;$I452), S452&lt;&gt;""), S452, "")))))</f>
        <v/>
      </c>
      <c r="T448" s="90" t="str">
        <f>IF(TMInput!S448&lt;&gt;"", TMInput!S448, IF(AND(OR($C448&amp;$H448=$C449&amp;$H449, $C448&amp;$I448=$C449&amp;$I449), T449&lt;&gt;""), T449, IF(AND(OR($C448&amp;$H448=$C450&amp;$H450, $C448&amp;$I448=$C450&amp;$I450), T450&lt;&gt;""), T450, IF(AND(OR($C448&amp;$H448=$C451&amp;$H451, $C448&amp;$I448=$C451&amp;$I451), T451&lt;&gt;""), T451, IF(AND(OR($C448&amp;$H448=$C452&amp;$H452, $C448&amp;$I448=$C452&amp;$I452), T452&lt;&gt;""), T452, "")))))</f>
        <v/>
      </c>
      <c r="U448" s="90" t="str">
        <f>IF(TMInput!T448&lt;&gt;"", TMInput!T448, IF(AND($C448=$C449, U449&lt;&gt;""), U449, IF(AND($C448=$C450, U450&lt;&gt;""), U450, IF(AND($C448=$C451, U451&lt;&gt;""), U451, IF(AND($C448=$C452, U452&lt;&gt;""), U452, "")))))</f>
        <v/>
      </c>
      <c r="V448" s="90" t="str">
        <f>IF(TMInput!U448&lt;&gt;"", TMInput!U448, IF(AND($C448=$C449, V449&lt;&gt;""), V449, IF(AND($C448=$C450, V450&lt;&gt;""), V450, IF(AND($C448=$C451, V451&lt;&gt;""), V451, IF(AND($C448=$C452, V452&lt;&gt;""), V452, "")))))</f>
        <v>BT-197(BT-709)-LotResult</v>
      </c>
      <c r="W448" s="90" t="str">
        <f>IF(TMInput!V448&lt;&gt;"", TMInput!V448, IF(AND($C448=$C449, W449&lt;&gt;""), W449, IF(AND($C448=$C450, W450&lt;&gt;""), W450, IF(AND($C448=$C451, W451&lt;&gt;""), W451, IF(AND($C448=$C452, W452&lt;&gt;""), W452, "")))))</f>
        <v>In BT-197(BT-709)-LotResult, Unpublished Justification Code, we link to the at-voc:non-publication-justification controlled list</v>
      </c>
      <c r="X448" s="90" t="str">
        <f>IF(TMInput!W448&lt;&gt;"", TMInput!W448, IF(AND($C448=$C449, X449&lt;&gt;""), X449, IF(AND($C448=$C450, X450&lt;&gt;""), X450, IF(AND($C448=$C451, X451&lt;&gt;""), X451, IF(AND($C448=$C452, X452&lt;&gt;""), X452, "")))))</f>
        <v>BT-198(BT-709)-LotResult</v>
      </c>
      <c r="Y448" s="90" t="str">
        <f>IF(TMInput!X448&lt;&gt;"", TMInput!X448, IF(AND($C448=$C449, Y449&lt;&gt;""), Y449, IF(AND($C448=$C450, Y450&lt;&gt;""), Y450, IF(AND($C448=$C451, Y451&lt;&gt;""), Y451, IF(AND($C448=$C452, Y452&lt;&gt;""), Y452, "")))))</f>
        <v>Unpublished Accessibility Date (Unpublished Access Date below SDK 1.6)</v>
      </c>
      <c r="Z448" s="90" t="str">
        <f>IF(TMInput!Y448&lt;&gt;"", TMInput!Y448, IF(AND($C448=$C449, Z449&lt;&gt;""), Z449, IF(AND($C448=$C450, Z450&lt;&gt;""), Z450, IF(AND($C448=$C451, Z451&lt;&gt;""), Z451, IF(AND($C448=$C452, Z452&lt;&gt;""), Z452, "")))))</f>
        <v>tedm:MG-langString-hasConfidentialityJustification--NonPublishedInformation-ND-MaximalValueUnpublish</v>
      </c>
      <c r="AA448" s="90" t="str">
        <f>IF(TMInput!Z448&lt;&gt;"", TMInput!Z448, IF(AND($C448=$C449, AA449&lt;&gt;""), AA449, IF(AND($C448=$C450, AA450&lt;&gt;""), AA450, IF(AND($C448=$C451, AA451&lt;&gt;""), AA451, IF(AND($C448=$C452, AA452&lt;&gt;""), AA452, "")))))</f>
        <v/>
      </c>
      <c r="AB448" s="90" t="str">
        <f>IF(TMInput!AA448&lt;&gt;"", TMInput!AA448, IF(AND($C448=$C449, AB449&lt;&gt;""), AB449, IF(AND($C448=$C450, AB450&lt;&gt;""), AB450, IF(AND($C448=$C451, AB451&lt;&gt;""), AB451, IF(AND($C448=$C452, AB452&lt;&gt;""), AB452, "")))))</f>
        <v>BT-196(BT-709)-LotResult</v>
      </c>
      <c r="AC448" s="90" t="str">
        <f>IF(TMInput!AB448&lt;&gt;"", TMInput!AB448, IF(AND($C448=$C449, AC449&lt;&gt;""), AC449, IF(AND($C448=$C450, AC450&lt;&gt;""), AC450, IF(AND($C448=$C451, AC451&lt;&gt;""), AC451, IF(AND($C448=$C452, AC452&lt;&gt;""), AC452, "")))))</f>
        <v>Unpublished Justification Description of MG-NonPublishedInformation under ND-MaximalValueUnpublish</v>
      </c>
      <c r="AD448" s="90" t="str">
        <f>IF(TMInput!AC448&lt;&gt;"", TMInput!AC448, IF(AND($C448=$C449, AD449&lt;&gt;""), AD449, IF(AND($C448=$C450, AD450&lt;&gt;""), AD450, IF(AND($C448=$C451, AD451&lt;&gt;""), AD451, IF(AND($C448=$C452, AD452&lt;&gt;""), AD452, "")))))</f>
        <v>BT-196(BT-709)-LotResult-Language</v>
      </c>
      <c r="AE448" s="90" t="str">
        <f>IF(TMInput!AD448&lt;&gt;"", TMInput!AD448, IF(AND($C448=$C449, AE449&lt;&gt;""), AE449, IF(AND($C448=$C450, AE450&lt;&gt;""), AE450, IF(AND($C448=$C451, AE451&lt;&gt;""), AE451, IF(AND($C448=$C452, AE452&lt;&gt;""), AE452, "")))))</f>
        <v>Language of Unpublished Justification Description of MG-NonPublishedInformation under ND-MaximalValueUnpublish</v>
      </c>
    </row>
    <row r="449">
      <c r="A449" s="85" t="b">
        <f t="shared" si="1"/>
        <v>0</v>
      </c>
      <c r="B449" s="90" t="str">
        <f>IF(AND(TMInput!A449="",$C449&lt;&gt;""),B448,TMInput!A449)</f>
        <v>ND-MaximalValueUnpublish.rml.ttl</v>
      </c>
      <c r="C449" s="90" t="str">
        <f>TMInput!B449</f>
        <v>tedm:MG-NonPublishedInformation-ND-MaximalValueUnpublish</v>
      </c>
      <c r="D449" s="85" t="str">
        <f>IF(TMInput!C449&lt;&gt;"", TMInput!C449, IF(AND($C449=$C450, D450&lt;&gt;""), D450, IF(AND($C449=$C451, D451&lt;&gt;""), D451, IF(AND($C449=$C452, D452&lt;&gt;""), D452, IF(AND($C449=$C453, D453&lt;&gt;""), D453, "")))))</f>
        <v/>
      </c>
      <c r="E449" s="90" t="str">
        <f>IF(TMInput!D449&lt;&gt;"",TMInput!D449,IF(AND($C449=$C450, E450&lt;&gt;""),E450, IF(AND($C449=$C451, E451&lt;&gt;""), E451,"")))</f>
        <v/>
      </c>
      <c r="F449" s="90" t="str">
        <f>IF(TMInput!E449&lt;&gt;"",TMInput!E449,IF(AND($C449=$C450, F450&lt;&gt;""),F450, IF(AND($C449=$C451, F451&lt;&gt;""), F451,"")))</f>
        <v/>
      </c>
      <c r="G449" s="85" t="str">
        <f>IF(TMInput!F449&lt;&gt;"",TMInput!F449,IF(AND($C449=$C450, G450&lt;&gt;""),G450, IF(AND($C449=$C451, G451&lt;&gt;""), G451,"")))</f>
        <v/>
      </c>
      <c r="H449" s="87" t="str">
        <f>TMInput!G449</f>
        <v/>
      </c>
      <c r="I449" s="87" t="str">
        <f>TMInput!H449</f>
        <v/>
      </c>
      <c r="J449" s="90" t="str">
        <f>IF(TMInput!$A449="",J448,TMInput!I449)</f>
        <v/>
      </c>
      <c r="K449" s="85" t="str">
        <f>IF(TMInput!J449&lt;&gt;"",TMInput!J449,IF(AND($C449=$C450, K450&lt;&gt;""),K450, IF(AND($C449=$C451, K451&lt;&gt;""), K451,"")))</f>
        <v/>
      </c>
      <c r="L449" s="85" t="str">
        <f>IF(TMInput!K449&lt;&gt;"",TMInput!K449,IF(AND($C449=$C450, L450&lt;&gt;""),L450, IF(AND($C449=$C451, L451&lt;&gt;""), L451,"")))</f>
        <v/>
      </c>
      <c r="M449" s="90" t="str">
        <f>IF(TMInput!L449&lt;&gt;"",TMInput!L449,IF(AND($C449=$C450, M450&lt;&gt;""),M450, IF(AND($C449=$C451, M451&lt;&gt;""), M451,"")))</f>
        <v/>
      </c>
      <c r="N449" s="90" t="str">
        <f>IF(TMInput!M449&lt;&gt;"",TMInput!M449,IF(AND($C449=$C450, N450&lt;&gt;""),N450, IF(AND($C449=$C451, N451&lt;&gt;""), N451,"")))</f>
        <v/>
      </c>
      <c r="O449" s="90" t="str">
        <f>IF(TMInput!N449&lt;&gt;"",TMInput!N449,IF(AND($C449=$C450, O450&lt;&gt;""),O450, IF(AND($C449=$C451, O451&lt;&gt;""), O451,"")))</f>
        <v/>
      </c>
      <c r="P449" s="85" t="str">
        <f>IF(TMInput!O449&lt;&gt;"",TMInput!O449,IF(AND($C449=$C450, P450&lt;&gt;""),P450, IF(AND($C449=$C451, P451&lt;&gt;""), P451,"")))</f>
        <v/>
      </c>
      <c r="Q449" s="90" t="str">
        <f>IF(TMInput!P449&lt;&gt;"",TMInput!P449,IF(AND($C449=$C450, Q450&lt;&gt;""),Q450, IF(AND($C449=$C451, Q451&lt;&gt;""), Q451,"")))</f>
        <v/>
      </c>
      <c r="R449" s="90" t="str">
        <f>IF(TMInput!Q449&lt;&gt;"", TMInput!Q449, IF(AND(OR($C449&amp;$H449=$C450&amp;$H450, $C449&amp;$I449=$C450&amp;$I450), R450&lt;&gt;""), R450, IF(AND(OR($C449&amp;$H449=$C451&amp;$H451, $C449&amp;$I449=$C451&amp;$I451), R451&lt;&gt;""), R451, IF(AND(OR($C449&amp;$H449=$C452&amp;$H452, $C449&amp;$I449=$C452&amp;$I452), R452&lt;&gt;""), R452, IF(AND(OR($C449&amp;$H449=$C453&amp;$H453, $C449&amp;$I449=$C453&amp;$I453), R453&lt;&gt;""), R453, "")))))</f>
        <v/>
      </c>
      <c r="S449" s="90" t="str">
        <f>IF(TMInput!R449&lt;&gt;"", TMInput!R449, IF(AND(OR($C449&amp;$H449=$C450&amp;$H450, $C449&amp;$I449=$C450&amp;$I450), S450&lt;&gt;""), S450, IF(AND(OR($C449&amp;$H449=$C451&amp;$H451, $C449&amp;$I449=$C451&amp;$I451), S451&lt;&gt;""), S451, IF(AND(OR($C449&amp;$H449=$C452&amp;$H452, $C449&amp;$I449=$C452&amp;$I452), S452&lt;&gt;""), S452, IF(AND(OR($C449&amp;$H449=$C453&amp;$H453, $C449&amp;$I449=$C453&amp;$I453), S453&lt;&gt;""), S453, "")))))</f>
        <v/>
      </c>
      <c r="T449" s="90" t="str">
        <f>IF(TMInput!S449&lt;&gt;"", TMInput!S449, IF(AND(OR($C449&amp;$H449=$C450&amp;$H450, $C449&amp;$I449=$C450&amp;$I450), T450&lt;&gt;""), T450, IF(AND(OR($C449&amp;$H449=$C451&amp;$H451, $C449&amp;$I449=$C451&amp;$I451), T451&lt;&gt;""), T451, IF(AND(OR($C449&amp;$H449=$C452&amp;$H452, $C449&amp;$I449=$C452&amp;$I452), T452&lt;&gt;""), T452, IF(AND(OR($C449&amp;$H449=$C453&amp;$H453, $C449&amp;$I449=$C453&amp;$I453), T453&lt;&gt;""), T453, "")))))</f>
        <v/>
      </c>
      <c r="U449" s="90" t="str">
        <f>IF(TMInput!T449&lt;&gt;"", TMInput!T449, IF(AND($C449=$C450, U450&lt;&gt;""), U450, IF(AND($C449=$C451, U451&lt;&gt;""), U451, IF(AND($C449=$C452, U452&lt;&gt;""), U452, IF(AND($C449=$C453, U453&lt;&gt;""), U453, "")))))</f>
        <v/>
      </c>
      <c r="V449" s="90" t="str">
        <f>IF(TMInput!U449&lt;&gt;"", TMInput!U449, IF(AND($C449=$C450, V450&lt;&gt;""), V450, IF(AND($C449=$C451, V451&lt;&gt;""), V451, IF(AND($C449=$C452, V452&lt;&gt;""), V452, IF(AND($C449=$C453, V453&lt;&gt;""), V453, "")))))</f>
        <v>BT-197(BT-709)-LotResult</v>
      </c>
      <c r="W449" s="90" t="str">
        <f>IF(TMInput!V449&lt;&gt;"", TMInput!V449, IF(AND($C449=$C450, W450&lt;&gt;""), W450, IF(AND($C449=$C451, W451&lt;&gt;""), W451, IF(AND($C449=$C452, W452&lt;&gt;""), W452, IF(AND($C449=$C453, W453&lt;&gt;""), W453, "")))))</f>
        <v>In BT-197(BT-709)-LotResult, Unpublished Justification Code, we link to the at-voc:non-publication-justification controlled list</v>
      </c>
      <c r="X449" s="90" t="str">
        <f>IF(TMInput!W449&lt;&gt;"", TMInput!W449, IF(AND($C449=$C450, X450&lt;&gt;""), X450, IF(AND($C449=$C451, X451&lt;&gt;""), X451, IF(AND($C449=$C452, X452&lt;&gt;""), X452, IF(AND($C449=$C453, X453&lt;&gt;""), X453, "")))))</f>
        <v>BT-198(BT-709)-LotResult</v>
      </c>
      <c r="Y449" s="90" t="str">
        <f>IF(TMInput!X449&lt;&gt;"", TMInput!X449, IF(AND($C449=$C450, Y450&lt;&gt;""), Y450, IF(AND($C449=$C451, Y451&lt;&gt;""), Y451, IF(AND($C449=$C452, Y452&lt;&gt;""), Y452, IF(AND($C449=$C453, Y453&lt;&gt;""), Y453, "")))))</f>
        <v>Unpublished Accessibility Date (Unpublished Access Date below SDK 1.6)</v>
      </c>
      <c r="Z449" s="90" t="str">
        <f>IF(TMInput!Y449&lt;&gt;"", TMInput!Y449, IF(AND($C449=$C450, Z450&lt;&gt;""), Z450, IF(AND($C449=$C451, Z451&lt;&gt;""), Z451, IF(AND($C449=$C452, Z452&lt;&gt;""), Z452, IF(AND($C449=$C453, Z453&lt;&gt;""), Z453, "")))))</f>
        <v>tedm:MG-langString-hasConfidentialityJustification--NonPublishedInformation-ND-MaximalValueUnpublish</v>
      </c>
      <c r="AA449" s="90" t="str">
        <f>IF(TMInput!Z449&lt;&gt;"", TMInput!Z449, IF(AND($C449=$C450, AA450&lt;&gt;""), AA450, IF(AND($C449=$C451, AA451&lt;&gt;""), AA451, IF(AND($C449=$C452, AA452&lt;&gt;""), AA452, IF(AND($C449=$C453, AA453&lt;&gt;""), AA453, "")))))</f>
        <v/>
      </c>
      <c r="AB449" s="90" t="str">
        <f>IF(TMInput!AA449&lt;&gt;"", TMInput!AA449, IF(AND($C449=$C450, AB450&lt;&gt;""), AB450, IF(AND($C449=$C451, AB451&lt;&gt;""), AB451, IF(AND($C449=$C452, AB452&lt;&gt;""), AB452, IF(AND($C449=$C453, AB453&lt;&gt;""), AB453, "")))))</f>
        <v/>
      </c>
      <c r="AC449" s="90" t="str">
        <f>IF(TMInput!AB449&lt;&gt;"", TMInput!AB449, IF(AND($C449=$C450, AC450&lt;&gt;""), AC450, IF(AND($C449=$C451, AC451&lt;&gt;""), AC451, IF(AND($C449=$C452, AC452&lt;&gt;""), AC452, IF(AND($C449=$C453, AC453&lt;&gt;""), AC453, "")))))</f>
        <v/>
      </c>
      <c r="AD449" s="90" t="str">
        <f>IF(TMInput!AC449&lt;&gt;"", TMInput!AC449, IF(AND($C449=$C450, AD450&lt;&gt;""), AD450, IF(AND($C449=$C451, AD451&lt;&gt;""), AD451, IF(AND($C449=$C452, AD452&lt;&gt;""), AD452, IF(AND($C449=$C453, AD453&lt;&gt;""), AD453, "")))))</f>
        <v/>
      </c>
      <c r="AE449" s="90" t="str">
        <f>IF(TMInput!AD449&lt;&gt;"", TMInput!AD449, IF(AND($C449=$C450, AE450&lt;&gt;""), AE450, IF(AND($C449=$C451, AE451&lt;&gt;""), AE451, IF(AND($C449=$C452, AE452&lt;&gt;""), AE452, IF(AND($C449=$C453, AE453&lt;&gt;""), AE453, "")))))</f>
        <v/>
      </c>
    </row>
    <row r="450">
      <c r="A450" s="85" t="b">
        <f t="shared" si="1"/>
        <v>0</v>
      </c>
      <c r="B450" s="90" t="str">
        <f>IF(AND(TMInput!A450="",$C450&lt;&gt;""),B449,TMInput!A450)</f>
        <v>ND-MaximalValueUnpublish.rml.ttl</v>
      </c>
      <c r="C450" s="90" t="str">
        <f>TMInput!B450</f>
        <v>tedm:MG-NonPublishedInformation-ND-MaximalValueUnpublish</v>
      </c>
      <c r="D450" s="85" t="str">
        <f>IF(TMInput!C450&lt;&gt;"", TMInput!C450, IF(AND($C450=$C451, D451&lt;&gt;""), D451, IF(AND($C450=$C452, D452&lt;&gt;""), D452, IF(AND($C450=$C453, D453&lt;&gt;""), D453, IF(AND($C450=$C454, D454&lt;&gt;""), D454, "")))))</f>
        <v/>
      </c>
      <c r="E450" s="90" t="str">
        <f>IF(TMInput!D450&lt;&gt;"",TMInput!D450,IF(AND($C450=$C451, E451&lt;&gt;""),E451, IF(AND($C450=$C452, E452&lt;&gt;""), E452,"")))</f>
        <v/>
      </c>
      <c r="F450" s="90" t="str">
        <f>IF(TMInput!E450&lt;&gt;"",TMInput!E450,IF(AND($C450=$C451, F451&lt;&gt;""),F451, IF(AND($C450=$C452, F452&lt;&gt;""), F452,"")))</f>
        <v/>
      </c>
      <c r="G450" s="85" t="str">
        <f>IF(TMInput!F450&lt;&gt;"",TMInput!F450,IF(AND($C450=$C451, G451&lt;&gt;""),G451, IF(AND($C450=$C452, G452&lt;&gt;""), G452,"")))</f>
        <v/>
      </c>
      <c r="H450" s="87" t="str">
        <f>TMInput!G450</f>
        <v/>
      </c>
      <c r="I450" s="87" t="str">
        <f>TMInput!H450</f>
        <v>1.5</v>
      </c>
      <c r="J450" s="90" t="str">
        <f>IF(TMInput!$A450="",J449,TMInput!I450)</f>
        <v/>
      </c>
      <c r="K450" s="85" t="str">
        <f>IF(TMInput!J450&lt;&gt;"",TMInput!J450,IF(AND($C450=$C451, K451&lt;&gt;""),K451, IF(AND($C450=$C452, K452&lt;&gt;""), K452,"")))</f>
        <v/>
      </c>
      <c r="L450" s="85" t="str">
        <f>IF(TMInput!K450&lt;&gt;"",TMInput!K450,IF(AND($C450=$C451, L451&lt;&gt;""),L451, IF(AND($C450=$C452, L452&lt;&gt;""), L452,"")))</f>
        <v/>
      </c>
      <c r="M450" s="90" t="str">
        <f>IF(TMInput!L450&lt;&gt;"",TMInput!L450,IF(AND($C450=$C451, M451&lt;&gt;""),M451, IF(AND($C450=$C452, M452&lt;&gt;""), M452,"")))</f>
        <v/>
      </c>
      <c r="N450" s="90" t="str">
        <f>IF(TMInput!M450&lt;&gt;"",TMInput!M450,IF(AND($C450=$C451, N451&lt;&gt;""),N451, IF(AND($C450=$C452, N452&lt;&gt;""), N452,"")))</f>
        <v/>
      </c>
      <c r="O450" s="90" t="str">
        <f>IF(TMInput!N450&lt;&gt;"",TMInput!N450,IF(AND($C450=$C451, O451&lt;&gt;""),O451, IF(AND($C450=$C452, O452&lt;&gt;""), O452,"")))</f>
        <v/>
      </c>
      <c r="P450" s="85" t="str">
        <f>IF(TMInput!O450&lt;&gt;"",TMInput!O450,IF(AND($C450=$C451, P451&lt;&gt;""),P451, IF(AND($C450=$C452, P452&lt;&gt;""), P452,"")))</f>
        <v/>
      </c>
      <c r="Q450" s="90" t="str">
        <f>IF(TMInput!P450&lt;&gt;"",TMInput!P450,IF(AND($C450=$C451, Q451&lt;&gt;""),Q451, IF(AND($C450=$C452, Q452&lt;&gt;""), Q452,"")))</f>
        <v/>
      </c>
      <c r="R450" s="90" t="str">
        <f>IF(TMInput!Q450&lt;&gt;"", TMInput!Q450, IF(AND(OR($C450&amp;$H450=$C451&amp;$H451, $C450&amp;$I450=$C451&amp;$I451), R451&lt;&gt;""), R451, IF(AND(OR($C450&amp;$H450=$C452&amp;$H452, $C450&amp;$I450=$C452&amp;$I452), R452&lt;&gt;""), R452, IF(AND(OR($C450&amp;$H450=$C453&amp;$H453, $C450&amp;$I450=$C453&amp;$I453), R453&lt;&gt;""), R453, IF(AND(OR($C450&amp;$H450=$C454&amp;$H454, $C450&amp;$I450=$C454&amp;$I454), R454&lt;&gt;""), R454, "")))))</f>
        <v/>
      </c>
      <c r="S450" s="90" t="str">
        <f>IF(TMInput!R450&lt;&gt;"", TMInput!R450, IF(AND(OR($C450&amp;$H450=$C451&amp;$H451, $C450&amp;$I450=$C451&amp;$I451), S451&lt;&gt;""), S451, IF(AND(OR($C450&amp;$H450=$C452&amp;$H452, $C450&amp;$I450=$C452&amp;$I452), S452&lt;&gt;""), S452, IF(AND(OR($C450&amp;$H450=$C453&amp;$H453, $C450&amp;$I450=$C453&amp;$I453), S453&lt;&gt;""), S453, IF(AND(OR($C450&amp;$H450=$C454&amp;$H454, $C450&amp;$I450=$C454&amp;$I454), S454&lt;&gt;""), S454, "")))))</f>
        <v/>
      </c>
      <c r="T450" s="90" t="str">
        <f>IF(TMInput!S450&lt;&gt;"", TMInput!S450, IF(AND(OR($C450&amp;$H450=$C451&amp;$H451, $C450&amp;$I450=$C451&amp;$I451), T451&lt;&gt;""), T451, IF(AND(OR($C450&amp;$H450=$C452&amp;$H452, $C450&amp;$I450=$C452&amp;$I452), T452&lt;&gt;""), T452, IF(AND(OR($C450&amp;$H450=$C453&amp;$H453, $C450&amp;$I450=$C453&amp;$I453), T453&lt;&gt;""), T453, IF(AND(OR($C450&amp;$H450=$C454&amp;$H454, $C450&amp;$I450=$C454&amp;$I454), T454&lt;&gt;""), T454, "")))))</f>
        <v/>
      </c>
      <c r="U450" s="90" t="str">
        <f>IF(TMInput!T450&lt;&gt;"", TMInput!T450, IF(AND($C450=$C451, U451&lt;&gt;""), U451, IF(AND($C450=$C452, U452&lt;&gt;""), U452, IF(AND($C450=$C453, U453&lt;&gt;""), U453, IF(AND($C450=$C454, U454&lt;&gt;""), U454, "")))))</f>
        <v/>
      </c>
      <c r="V450" s="90" t="str">
        <f>IF(TMInput!U450&lt;&gt;"", TMInput!U450, IF(AND($C450=$C451, V451&lt;&gt;""), V451, IF(AND($C450=$C452, V452&lt;&gt;""), V452, IF(AND($C450=$C453, V453&lt;&gt;""), V453, IF(AND($C450=$C454, V454&lt;&gt;""), V454, "")))))</f>
        <v/>
      </c>
      <c r="W450" s="90" t="str">
        <f>IF(TMInput!V450&lt;&gt;"", TMInput!V450, IF(AND($C450=$C451, W451&lt;&gt;""), W451, IF(AND($C450=$C452, W452&lt;&gt;""), W452, IF(AND($C450=$C453, W453&lt;&gt;""), W453, IF(AND($C450=$C454, W454&lt;&gt;""), W454, "")))))</f>
        <v/>
      </c>
      <c r="X450" s="90" t="str">
        <f>IF(TMInput!W450&lt;&gt;"", TMInput!W450, IF(AND($C450=$C451, X451&lt;&gt;""), X451, IF(AND($C450=$C452, X452&lt;&gt;""), X452, IF(AND($C450=$C453, X453&lt;&gt;""), X453, IF(AND($C450=$C454, X454&lt;&gt;""), X454, "")))))</f>
        <v>BT-198(BT-709)-LotResult</v>
      </c>
      <c r="Y450" s="90" t="str">
        <f>IF(TMInput!X450&lt;&gt;"", TMInput!X450, IF(AND($C450=$C451, Y451&lt;&gt;""), Y451, IF(AND($C450=$C452, Y452&lt;&gt;""), Y452, IF(AND($C450=$C453, Y453&lt;&gt;""), Y453, IF(AND($C450=$C454, Y454&lt;&gt;""), Y454, "")))))</f>
        <v>Unpublished Accessibility Date (Unpublished Access Date below SDK 1.6)</v>
      </c>
      <c r="Z450" s="90" t="str">
        <f>IF(TMInput!Y450&lt;&gt;"", TMInput!Y450, IF(AND($C450=$C451, Z451&lt;&gt;""), Z451, IF(AND($C450=$C452, Z452&lt;&gt;""), Z452, IF(AND($C450=$C453, Z453&lt;&gt;""), Z453, IF(AND($C450=$C454, Z454&lt;&gt;""), Z454, "")))))</f>
        <v>tedm:MG-langString-hasConfidentialityJustification--NonPublishedInformation-ND-MaximalValueUnpublish</v>
      </c>
      <c r="AA450" s="90" t="str">
        <f>IF(TMInput!Z450&lt;&gt;"", TMInput!Z450, IF(AND($C450=$C451, AA451&lt;&gt;""), AA451, IF(AND($C450=$C452, AA452&lt;&gt;""), AA452, IF(AND($C450=$C453, AA453&lt;&gt;""), AA453, IF(AND($C450=$C454, AA454&lt;&gt;""), AA454, "")))))</f>
        <v/>
      </c>
      <c r="AB450" s="90" t="str">
        <f>IF(TMInput!AA450&lt;&gt;"", TMInput!AA450, IF(AND($C450=$C451, AB451&lt;&gt;""), AB451, IF(AND($C450=$C452, AB452&lt;&gt;""), AB452, IF(AND($C450=$C453, AB453&lt;&gt;""), AB453, IF(AND($C450=$C454, AB454&lt;&gt;""), AB454, "")))))</f>
        <v/>
      </c>
      <c r="AC450" s="90" t="str">
        <f>IF(TMInput!AB450&lt;&gt;"", TMInput!AB450, IF(AND($C450=$C451, AC451&lt;&gt;""), AC451, IF(AND($C450=$C452, AC452&lt;&gt;""), AC452, IF(AND($C450=$C453, AC453&lt;&gt;""), AC453, IF(AND($C450=$C454, AC454&lt;&gt;""), AC454, "")))))</f>
        <v/>
      </c>
      <c r="AD450" s="90" t="str">
        <f>IF(TMInput!AC450&lt;&gt;"", TMInput!AC450, IF(AND($C450=$C451, AD451&lt;&gt;""), AD451, IF(AND($C450=$C452, AD452&lt;&gt;""), AD452, IF(AND($C450=$C453, AD453&lt;&gt;""), AD453, IF(AND($C450=$C454, AD454&lt;&gt;""), AD454, "")))))</f>
        <v/>
      </c>
      <c r="AE450" s="90" t="str">
        <f>IF(TMInput!AD450&lt;&gt;"", TMInput!AD450, IF(AND($C450=$C451, AE451&lt;&gt;""), AE451, IF(AND($C450=$C452, AE452&lt;&gt;""), AE452, IF(AND($C450=$C453, AE453&lt;&gt;""), AE453, IF(AND($C450=$C454, AE454&lt;&gt;""), AE454, "")))))</f>
        <v/>
      </c>
    </row>
    <row r="451">
      <c r="A451" s="85" t="b">
        <f t="shared" si="1"/>
        <v>0</v>
      </c>
      <c r="B451" s="90" t="str">
        <f>IF(AND(TMInput!A451="",$C451&lt;&gt;""),B450,TMInput!A451)</f>
        <v>ND-MaximalValueUnpublish.rml.ttl</v>
      </c>
      <c r="C451" s="90" t="str">
        <f>TMInput!B451</f>
        <v>tedm:MG-NonPublishedInformation-ND-MaximalValueUnpublish</v>
      </c>
      <c r="D451" s="85" t="str">
        <f>IF(TMInput!C451&lt;&gt;"", TMInput!C451, IF(AND($C451=$C452, D452&lt;&gt;""), D452, IF(AND($C451=$C453, D453&lt;&gt;""), D453, IF(AND($C451=$C454, D454&lt;&gt;""), D454, IF(AND($C451=$C455, D455&lt;&gt;""), D455, "")))))</f>
        <v/>
      </c>
      <c r="E451" s="90" t="str">
        <f>IF(TMInput!D451&lt;&gt;"",TMInput!D451,IF(AND($C451=$C452, E452&lt;&gt;""),E452, IF(AND($C451=$C453, E453&lt;&gt;""), E453,"")))</f>
        <v/>
      </c>
      <c r="F451" s="90" t="str">
        <f>IF(TMInput!E451&lt;&gt;"",TMInput!E451,IF(AND($C451=$C452, F452&lt;&gt;""),F452, IF(AND($C451=$C453, F453&lt;&gt;""), F453,"")))</f>
        <v/>
      </c>
      <c r="G451" s="85" t="str">
        <f>IF(TMInput!F451&lt;&gt;"",TMInput!F451,IF(AND($C451=$C452, G452&lt;&gt;""),G452, IF(AND($C451=$C453, G453&lt;&gt;""), G453,"")))</f>
        <v/>
      </c>
      <c r="H451" s="87" t="str">
        <f>TMInput!G451</f>
        <v>1.6</v>
      </c>
      <c r="I451" s="87" t="str">
        <f>TMInput!H451</f>
        <v/>
      </c>
      <c r="J451" s="90" t="str">
        <f>IF(TMInput!$A451="",J450,TMInput!I451)</f>
        <v/>
      </c>
      <c r="K451" s="85" t="str">
        <f>IF(TMInput!J451&lt;&gt;"",TMInput!J451,IF(AND($C451=$C452, K452&lt;&gt;""),K452, IF(AND($C451=$C453, K453&lt;&gt;""), K453,"")))</f>
        <v/>
      </c>
      <c r="L451" s="85" t="str">
        <f>IF(TMInput!K451&lt;&gt;"",TMInput!K451,IF(AND($C451=$C452, L452&lt;&gt;""),L452, IF(AND($C451=$C453, L453&lt;&gt;""), L453,"")))</f>
        <v/>
      </c>
      <c r="M451" s="90" t="str">
        <f>IF(TMInput!L451&lt;&gt;"",TMInput!L451,IF(AND($C451=$C452, M452&lt;&gt;""),M452, IF(AND($C451=$C453, M453&lt;&gt;""), M453,"")))</f>
        <v/>
      </c>
      <c r="N451" s="90" t="str">
        <f>IF(TMInput!M451&lt;&gt;"",TMInput!M451,IF(AND($C451=$C452, N452&lt;&gt;""),N452, IF(AND($C451=$C453, N453&lt;&gt;""), N453,"")))</f>
        <v/>
      </c>
      <c r="O451" s="90" t="str">
        <f>IF(TMInput!N451&lt;&gt;"",TMInput!N451,IF(AND($C451=$C452, O452&lt;&gt;""),O452, IF(AND($C451=$C453, O453&lt;&gt;""), O453,"")))</f>
        <v/>
      </c>
      <c r="P451" s="85" t="str">
        <f>IF(TMInput!O451&lt;&gt;"",TMInput!O451,IF(AND($C451=$C452, P452&lt;&gt;""),P452, IF(AND($C451=$C453, P453&lt;&gt;""), P453,"")))</f>
        <v/>
      </c>
      <c r="Q451" s="90" t="str">
        <f>IF(TMInput!P451&lt;&gt;"",TMInput!P451,IF(AND($C451=$C452, Q452&lt;&gt;""),Q452, IF(AND($C451=$C453, Q453&lt;&gt;""), Q453,"")))</f>
        <v/>
      </c>
      <c r="R451" s="90" t="str">
        <f>IF(TMInput!Q451&lt;&gt;"", TMInput!Q451, IF(AND(OR($C451&amp;$H451=$C452&amp;$H452, $C451&amp;$I451=$C452&amp;$I452), R452&lt;&gt;""), R452, IF(AND(OR($C451&amp;$H451=$C453&amp;$H453, $C451&amp;$I451=$C453&amp;$I453), R453&lt;&gt;""), R453, IF(AND(OR($C451&amp;$H451=$C454&amp;$H454, $C451&amp;$I451=$C454&amp;$I454), R454&lt;&gt;""), R454, IF(AND(OR($C451&amp;$H451=$C455&amp;$H455, $C451&amp;$I451=$C455&amp;$I455), R455&lt;&gt;""), R455, "")))))</f>
        <v/>
      </c>
      <c r="S451" s="90" t="str">
        <f>IF(TMInput!R451&lt;&gt;"", TMInput!R451, IF(AND(OR($C451&amp;$H451=$C452&amp;$H452, $C451&amp;$I451=$C452&amp;$I452), S452&lt;&gt;""), S452, IF(AND(OR($C451&amp;$H451=$C453&amp;$H453, $C451&amp;$I451=$C453&amp;$I453), S453&lt;&gt;""), S453, IF(AND(OR($C451&amp;$H451=$C454&amp;$H454, $C451&amp;$I451=$C454&amp;$I454), S454&lt;&gt;""), S454, IF(AND(OR($C451&amp;$H451=$C455&amp;$H455, $C451&amp;$I451=$C455&amp;$I455), S455&lt;&gt;""), S455, "")))))</f>
        <v/>
      </c>
      <c r="T451" s="90" t="str">
        <f>IF(TMInput!S451&lt;&gt;"", TMInput!S451, IF(AND(OR($C451&amp;$H451=$C452&amp;$H452, $C451&amp;$I451=$C452&amp;$I452), T452&lt;&gt;""), T452, IF(AND(OR($C451&amp;$H451=$C453&amp;$H453, $C451&amp;$I451=$C453&amp;$I453), T453&lt;&gt;""), T453, IF(AND(OR($C451&amp;$H451=$C454&amp;$H454, $C451&amp;$I451=$C454&amp;$I454), T454&lt;&gt;""), T454, IF(AND(OR($C451&amp;$H451=$C455&amp;$H455, $C451&amp;$I451=$C455&amp;$I455), T455&lt;&gt;""), T455, "")))))</f>
        <v/>
      </c>
      <c r="U451" s="90" t="str">
        <f>IF(TMInput!T451&lt;&gt;"", TMInput!T451, IF(AND($C451=$C452, U452&lt;&gt;""), U452, IF(AND($C451=$C453, U453&lt;&gt;""), U453, IF(AND($C451=$C454, U454&lt;&gt;""), U454, IF(AND($C451=$C455, U455&lt;&gt;""), U455, "")))))</f>
        <v/>
      </c>
      <c r="V451" s="90" t="str">
        <f>IF(TMInput!U451&lt;&gt;"", TMInput!U451, IF(AND($C451=$C452, V452&lt;&gt;""), V452, IF(AND($C451=$C453, V453&lt;&gt;""), V453, IF(AND($C451=$C454, V454&lt;&gt;""), V454, IF(AND($C451=$C455, V455&lt;&gt;""), V455, "")))))</f>
        <v/>
      </c>
      <c r="W451" s="90" t="str">
        <f>IF(TMInput!V451&lt;&gt;"", TMInput!V451, IF(AND($C451=$C452, W452&lt;&gt;""), W452, IF(AND($C451=$C453, W453&lt;&gt;""), W453, IF(AND($C451=$C454, W454&lt;&gt;""), W454, IF(AND($C451=$C455, W455&lt;&gt;""), W455, "")))))</f>
        <v/>
      </c>
      <c r="X451" s="90" t="str">
        <f>IF(TMInput!W451&lt;&gt;"", TMInput!W451, IF(AND($C451=$C452, X452&lt;&gt;""), X452, IF(AND($C451=$C453, X453&lt;&gt;""), X453, IF(AND($C451=$C454, X454&lt;&gt;""), X454, IF(AND($C451=$C455, X455&lt;&gt;""), X455, "")))))</f>
        <v/>
      </c>
      <c r="Y451" s="90" t="str">
        <f>IF(TMInput!X451&lt;&gt;"", TMInput!X451, IF(AND($C451=$C452, Y452&lt;&gt;""), Y452, IF(AND($C451=$C453, Y453&lt;&gt;""), Y453, IF(AND($C451=$C454, Y454&lt;&gt;""), Y454, IF(AND($C451=$C455, Y455&lt;&gt;""), Y455, "")))))</f>
        <v/>
      </c>
      <c r="Z451" s="90" t="str">
        <f>IF(TMInput!Y451&lt;&gt;"", TMInput!Y451, IF(AND($C451=$C452, Z452&lt;&gt;""), Z452, IF(AND($C451=$C453, Z453&lt;&gt;""), Z453, IF(AND($C451=$C454, Z454&lt;&gt;""), Z454, IF(AND($C451=$C455, Z455&lt;&gt;""), Z455, "")))))</f>
        <v>tedm:MG-langString-hasConfidentialityJustification--NonPublishedInformation-ND-MaximalValueUnpublish</v>
      </c>
      <c r="AA451" s="90" t="str">
        <f>IF(TMInput!Z451&lt;&gt;"", TMInput!Z451, IF(AND($C451=$C452, AA452&lt;&gt;""), AA452, IF(AND($C451=$C453, AA453&lt;&gt;""), AA453, IF(AND($C451=$C454, AA454&lt;&gt;""), AA454, IF(AND($C451=$C455, AA455&lt;&gt;""), AA455, "")))))</f>
        <v/>
      </c>
      <c r="AB451" s="90" t="str">
        <f>IF(TMInput!AA451&lt;&gt;"", TMInput!AA451, IF(AND($C451=$C452, AB452&lt;&gt;""), AB452, IF(AND($C451=$C453, AB453&lt;&gt;""), AB453, IF(AND($C451=$C454, AB454&lt;&gt;""), AB454, IF(AND($C451=$C455, AB455&lt;&gt;""), AB455, "")))))</f>
        <v/>
      </c>
      <c r="AC451" s="90" t="str">
        <f>IF(TMInput!AB451&lt;&gt;"", TMInput!AB451, IF(AND($C451=$C452, AC452&lt;&gt;""), AC452, IF(AND($C451=$C453, AC453&lt;&gt;""), AC453, IF(AND($C451=$C454, AC454&lt;&gt;""), AC454, IF(AND($C451=$C455, AC455&lt;&gt;""), AC455, "")))))</f>
        <v/>
      </c>
      <c r="AD451" s="90" t="str">
        <f>IF(TMInput!AC451&lt;&gt;"", TMInput!AC451, IF(AND($C451=$C452, AD452&lt;&gt;""), AD452, IF(AND($C451=$C453, AD453&lt;&gt;""), AD453, IF(AND($C451=$C454, AD454&lt;&gt;""), AD454, IF(AND($C451=$C455, AD455&lt;&gt;""), AD455, "")))))</f>
        <v/>
      </c>
      <c r="AE451" s="90" t="str">
        <f>IF(TMInput!AD451&lt;&gt;"", TMInput!AD451, IF(AND($C451=$C452, AE452&lt;&gt;""), AE452, IF(AND($C451=$C453, AE453&lt;&gt;""), AE453, IF(AND($C451=$C454, AE454&lt;&gt;""), AE454, IF(AND($C451=$C455, AE455&lt;&gt;""), AE455, "")))))</f>
        <v/>
      </c>
    </row>
    <row r="452">
      <c r="A452" s="85" t="b">
        <f t="shared" si="1"/>
        <v>1</v>
      </c>
      <c r="B452" s="90" t="str">
        <f>IF(AND(TMInput!A452="",$C452&lt;&gt;""),B451,TMInput!A452)</f>
        <v>ND-TenderValueLowestUnpublish.rml.ttl</v>
      </c>
      <c r="C452" s="90" t="str">
        <f>TMInput!B452</f>
        <v>tedm:MG-NonPublishedInformation-ND-TenderValueLowestUnpublish</v>
      </c>
      <c r="D452" s="85" t="str">
        <f>IF(TMInput!C452&lt;&gt;"", TMInput!C452, IF(AND($C452=$C453, D453&lt;&gt;""), D453, IF(AND($C452=$C454, D454&lt;&gt;""), D454, IF(AND($C452=$C455, D455&lt;&gt;""), D455, IF(AND($C452=$C456, D456&lt;&gt;""), D456, "")))))</f>
        <v>MG-NonPublishedInformation</v>
      </c>
      <c r="E452" s="90" t="str">
        <f>IF(TMInput!D452&lt;&gt;"",TMInput!D452,IF(AND($C452=$C453, E453&lt;&gt;""),E453, IF(AND($C452=$C454, E454&lt;&gt;""), E454,"")))</f>
        <v>ND-TenderValueLowestUnpublish</v>
      </c>
      <c r="F452" s="90" t="str">
        <f>IF(TMInput!E452&lt;&gt;"",TMInput!E452,IF(AND($C452=$C453, F453&lt;&gt;""),F453, IF(AND($C452=$C454, F454&lt;&gt;""), F454,"")))</f>
        <v>/*/ext:UBLExtensions/ext:UBLExtension/ext:ExtensionContent/efext:EformsExtension/efac:NoticeResult/efac:LotResult/efac:FieldsPrivacy[efbc:FieldIdentifierCode/text()='ten-val-low']</v>
      </c>
      <c r="G452" s="85" t="str">
        <f>IF(TMInput!F452&lt;&gt;"",TMInput!F452,IF(AND($C452=$C453, G453&lt;&gt;""),G453, IF(AND($C452=$C454, G454&lt;&gt;""), G454,"")))</f>
        <v>efbc:FieldIdentifierCode/text()='ten-val-low'</v>
      </c>
      <c r="H452" s="87" t="str">
        <f>TMInput!G452</f>
        <v/>
      </c>
      <c r="I452" s="87" t="str">
        <f>TMInput!H452</f>
        <v/>
      </c>
      <c r="J452" s="90" t="str">
        <f>IF(TMInput!$A452="",J451,TMInput!I452)</f>
        <v/>
      </c>
      <c r="K452" s="85" t="str">
        <f>IF(TMInput!J452&lt;&gt;"",TMInput!J452,IF(AND($C452=$C453, K453&lt;&gt;""),K453, IF(AND($C452=$C454, K454&lt;&gt;""), K454,"")))</f>
        <v>MG-MonetaryValue-hasLowestReceivedTenderValue-SubmissionStatisticalInformation</v>
      </c>
      <c r="L452" s="85" t="str">
        <f>IF(TMInput!K452&lt;&gt;"",TMInput!K452,IF(AND($C452=$C453, L453&lt;&gt;""),L453, IF(AND($C452=$C454, L454&lt;&gt;""), L454,"")))</f>
        <v>ND-LotResult</v>
      </c>
      <c r="M452" s="90" t="str">
        <f>IF(TMInput!L452&lt;&gt;"",TMInput!L452,IF(AND($C452=$C453, M453&lt;&gt;""),M453, IF(AND($C452=$C454, M454&lt;&gt;""), M454,"")))</f>
        <v>ND-TenderValueLowestUnpublish (concernsMaskedObject)</v>
      </c>
      <c r="N452" s="90" t="str">
        <f>IF(TMInput!M452&lt;&gt;"",TMInput!M452,IF(AND($C452=$C453, N453&lt;&gt;""),N453, IF(AND($C452=$C454, N454&lt;&gt;""), N454,"")))</f>
        <v>Connection from NonPublishedInformation to MonetaryValue under MG-MonetaryValue-hasLowestReceivedTenderValue-SubmissionStatisticalInformation_ND-LotResult</v>
      </c>
      <c r="O452" s="90" t="str">
        <f>IF(TMInput!N452&lt;&gt;"",TMInput!N452,IF(AND($C452=$C453, O453&lt;&gt;""),O453, IF(AND($C452=$C454, O454&lt;&gt;""), O454,"")))</f>
        <v>tedm:MG-MonetaryValue-hasLowestReceivedTenderValue-SubmissionStatisticalInformation_ND-LotResult</v>
      </c>
      <c r="P452" s="85" t="str">
        <f>IF(TMInput!O452&lt;&gt;"",TMInput!O452,IF(AND($C452=$C453, P453&lt;&gt;""),P453, IF(AND($C452=$C454, P454&lt;&gt;""), P454,"")))</f>
        <v>efac:FieldsPrivacy</v>
      </c>
      <c r="Q452" s="90" t="str">
        <f>IF(TMInput!P452&lt;&gt;"",TMInput!P452,IF(AND($C452=$C453, Q453&lt;&gt;""),Q453, IF(AND($C452=$C454, Q454&lt;&gt;""), Q454,"")))</f>
        <v>..</v>
      </c>
      <c r="R452" s="90" t="str">
        <f>IF(TMInput!Q452&lt;&gt;"", TMInput!Q452, IF(AND(OR($C452&amp;$H452=$C453&amp;$H453, $C452&amp;$I452=$C453&amp;$I453), R453&lt;&gt;""), R453, IF(AND(OR($C452&amp;$H452=$C454&amp;$H454, $C452&amp;$I452=$C454&amp;$I454), R454&lt;&gt;""), R454, IF(AND(OR($C452&amp;$H452=$C455&amp;$H455, $C452&amp;$I452=$C455&amp;$I455), R455&lt;&gt;""), R455, IF(AND(OR($C452&amp;$H452=$C456&amp;$H456, $C452&amp;$I452=$C456&amp;$I456), R456&lt;&gt;""), R456, "")))))</f>
        <v>BT-195(BT-710)-LotResult</v>
      </c>
      <c r="S452" s="90" t="str">
        <f>IF(TMInput!R452&lt;&gt;"", TMInput!R452, IF(AND(OR($C452&amp;$H452=$C453&amp;$H453, $C452&amp;$I452=$C453&amp;$I453), S453&lt;&gt;""), S453, IF(AND(OR($C452&amp;$H452=$C454&amp;$H454, $C452&amp;$I452=$C454&amp;$I454), S454&lt;&gt;""), S454, IF(AND(OR($C452&amp;$H452=$C455&amp;$H455, $C452&amp;$I452=$C455&amp;$I455), S455&lt;&gt;""), S455, IF(AND(OR($C452&amp;$H452=$C456&amp;$H456, $C452&amp;$I452=$C456&amp;$I456), S456&lt;&gt;""), S456, "")))))</f>
        <v>The field BT-195(BT-710)-LotResult, Unpublished Identifier, specifies information to generate the URI of the masked property</v>
      </c>
      <c r="T452" s="90" t="str">
        <f>IF(TMInput!S452&lt;&gt;"", TMInput!S452, IF(AND(OR($C452&amp;$H452=$C453&amp;$H453, $C452&amp;$I452=$C453&amp;$I453), T453&lt;&gt;""), T453, IF(AND(OR($C452&amp;$H452=$C454&amp;$H454, $C452&amp;$I452=$C454&amp;$I454), T454&lt;&gt;""), T454, IF(AND(OR($C452&amp;$H452=$C455&amp;$H455, $C452&amp;$I452=$C455&amp;$I455), T455&lt;&gt;""), T455, IF(AND(OR($C452&amp;$H452=$C456&amp;$H456, $C452&amp;$I452=$C456&amp;$I456), T456&lt;&gt;""), T456, "")))))</f>
        <v>efbc:FieldIdentifierCode/text() = 'ten-val-low'</v>
      </c>
      <c r="U452" s="92" t="str">
        <f>IF(TMInput!T452&lt;&gt;"", TMInput!T452, IF(AND($C452=$C453, U453&lt;&gt;""), U453, IF(AND($C452=$C454, U454&lt;&gt;""), U454, IF(AND($C452=$C455, U455&lt;&gt;""), U455, IF(AND($C452=$C456, U456&lt;&gt;""), U456, "")))))</f>
        <v>http://data.europa.eu/a4g/ontology#hasAmountValue</v>
      </c>
      <c r="V452" s="90" t="str">
        <f>IF(TMInput!U452&lt;&gt;"", TMInput!U452, IF(AND($C452=$C453, V453&lt;&gt;""), V453, IF(AND($C452=$C454, V454&lt;&gt;""), V454, IF(AND($C452=$C455, V455&lt;&gt;""), V455, IF(AND($C452=$C456, V456&lt;&gt;""), V456, "")))))</f>
        <v>BT-197(BT-710)-LotResult</v>
      </c>
      <c r="W452" s="90" t="str">
        <f>IF(TMInput!V452&lt;&gt;"", TMInput!V452, IF(AND($C452=$C453, W453&lt;&gt;""), W453, IF(AND($C452=$C454, W454&lt;&gt;""), W454, IF(AND($C452=$C455, W455&lt;&gt;""), W455, IF(AND($C452=$C456, W456&lt;&gt;""), W456, "")))))</f>
        <v>In BT-197(BT-710)-LotResult, Unpublished Justification Code, we link to the at-voc:non-publication-justification controlled list</v>
      </c>
      <c r="X452" s="90" t="str">
        <f>IF(TMInput!W452&lt;&gt;"", TMInput!W452, IF(AND($C452=$C453, X453&lt;&gt;""), X453, IF(AND($C452=$C454, X454&lt;&gt;""), X454, IF(AND($C452=$C455, X455&lt;&gt;""), X455, IF(AND($C452=$C456, X456&lt;&gt;""), X456, "")))))</f>
        <v>BT-198(BT-710)-LotResult</v>
      </c>
      <c r="Y452" s="90" t="str">
        <f>IF(TMInput!X452&lt;&gt;"", TMInput!X452, IF(AND($C452=$C453, Y453&lt;&gt;""), Y453, IF(AND($C452=$C454, Y454&lt;&gt;""), Y454, IF(AND($C452=$C455, Y455&lt;&gt;""), Y455, IF(AND($C452=$C456, Y456&lt;&gt;""), Y456, "")))))</f>
        <v>Unpublished Accessibility Date (Unpublished Access Date below SDK 1.6)</v>
      </c>
      <c r="Z452" s="90" t="str">
        <f>IF(TMInput!Y452&lt;&gt;"", TMInput!Y452, IF(AND($C452=$C453, Z453&lt;&gt;""), Z453, IF(AND($C452=$C454, Z454&lt;&gt;""), Z454, IF(AND($C452=$C455, Z455&lt;&gt;""), Z455, IF(AND($C452=$C456, Z456&lt;&gt;""), Z456, "")))))</f>
        <v>tedm:MG-langString-hasConfidentialityJustification--NonPublishedInformation-ND-TenderValueLowestUnpublish</v>
      </c>
      <c r="AA452" s="90" t="str">
        <f>IF(TMInput!Z452&lt;&gt;"", TMInput!Z452, IF(AND($C452=$C453, AA453&lt;&gt;""), AA453, IF(AND($C452=$C454, AA454&lt;&gt;""), AA454, IF(AND($C452=$C455, AA455&lt;&gt;""), AA455, IF(AND($C452=$C456, AA456&lt;&gt;""), AA456, "")))))</f>
        <v>/*/ext:UBLExtensions/ext:UBLExtension/ext:ExtensionContent/efext:EformsExtension/efac:NoticeResult/efac:LotResult/efac:FieldsPrivacy[efbc:FieldIdentifierCode/text()='ten-val-low']/efbc:ReasonDescription</v>
      </c>
      <c r="AB452" s="90" t="str">
        <f>IF(TMInput!AA452&lt;&gt;"", TMInput!AA452, IF(AND($C452=$C453, AB453&lt;&gt;""), AB453, IF(AND($C452=$C454, AB454&lt;&gt;""), AB454, IF(AND($C452=$C455, AB455&lt;&gt;""), AB455, IF(AND($C452=$C456, AB456&lt;&gt;""), AB456, "")))))</f>
        <v>BT-196(BT-710)-LotResult</v>
      </c>
      <c r="AC452" s="90" t="str">
        <f>IF(TMInput!AB452&lt;&gt;"", TMInput!AB452, IF(AND($C452=$C453, AC453&lt;&gt;""), AC453, IF(AND($C452=$C454, AC454&lt;&gt;""), AC454, IF(AND($C452=$C455, AC455&lt;&gt;""), AC455, IF(AND($C452=$C456, AC456&lt;&gt;""), AC456, "")))))</f>
        <v>Unpublished Justification Description of MG-NonPublishedInformation under ND-TenderValueLowestUnpublish</v>
      </c>
      <c r="AD452" s="90" t="str">
        <f>IF(TMInput!AC452&lt;&gt;"", TMInput!AC452, IF(AND($C452=$C453, AD453&lt;&gt;""), AD453, IF(AND($C452=$C454, AD454&lt;&gt;""), AD454, IF(AND($C452=$C455, AD455&lt;&gt;""), AD455, IF(AND($C452=$C456, AD456&lt;&gt;""), AD456, "")))))</f>
        <v>BT-196(BT-710)-LotResult-Language</v>
      </c>
      <c r="AE452" s="90" t="str">
        <f>IF(TMInput!AD452&lt;&gt;"", TMInput!AD452, IF(AND($C452=$C453, AE453&lt;&gt;""), AE453, IF(AND($C452=$C454, AE454&lt;&gt;""), AE454, IF(AND($C452=$C455, AE455&lt;&gt;""), AE455, IF(AND($C452=$C456, AE456&lt;&gt;""), AE456, "")))))</f>
        <v>Language of Unpublished Justification Description of MG-NonPublishedInformation under ND-TenderValueLowestUnpublish</v>
      </c>
    </row>
    <row r="453">
      <c r="A453" s="85" t="b">
        <f t="shared" si="1"/>
        <v>0</v>
      </c>
      <c r="B453" s="90" t="str">
        <f>IF(AND(TMInput!A453="",$C453&lt;&gt;""),B452,TMInput!A453)</f>
        <v>ND-TenderValueLowestUnpublish.rml.ttl</v>
      </c>
      <c r="C453" s="90" t="str">
        <f>TMInput!B453</f>
        <v>tedm:MG-NonPublishedInformation-ND-TenderValueLowestUnpublish</v>
      </c>
      <c r="D453" s="85" t="str">
        <f>IF(TMInput!C453&lt;&gt;"", TMInput!C453, IF(AND($C453=$C454, D454&lt;&gt;""), D454, IF(AND($C453=$C455, D455&lt;&gt;""), D455, IF(AND($C453=$C456, D456&lt;&gt;""), D456, IF(AND($C453=$C457, D457&lt;&gt;""), D457, "")))))</f>
        <v>MG-NonPublishedInformation</v>
      </c>
      <c r="E453" s="90" t="str">
        <f>IF(TMInput!D453&lt;&gt;"",TMInput!D453,IF(AND($C453=$C454, E454&lt;&gt;""),E454, IF(AND($C453=$C455, E455&lt;&gt;""), E455,"")))</f>
        <v/>
      </c>
      <c r="F453" s="90" t="str">
        <f>IF(TMInput!E453&lt;&gt;"",TMInput!E453,IF(AND($C453=$C454, F454&lt;&gt;""),F454, IF(AND($C453=$C455, F455&lt;&gt;""), F455,"")))</f>
        <v/>
      </c>
      <c r="G453" s="85" t="str">
        <f>IF(TMInput!F453&lt;&gt;"",TMInput!F453,IF(AND($C453=$C454, G454&lt;&gt;""),G454, IF(AND($C453=$C455, G455&lt;&gt;""), G455,"")))</f>
        <v/>
      </c>
      <c r="H453" s="87" t="str">
        <f>TMInput!G453</f>
        <v/>
      </c>
      <c r="I453" s="87" t="str">
        <f>TMInput!H453</f>
        <v/>
      </c>
      <c r="J453" s="90" t="str">
        <f>IF(TMInput!$A453="",J452,TMInput!I453)</f>
        <v/>
      </c>
      <c r="K453" s="85" t="str">
        <f>IF(TMInput!J453&lt;&gt;"",TMInput!J453,IF(AND($C453=$C454, K454&lt;&gt;""),K454, IF(AND($C453=$C455, K455&lt;&gt;""), K455,"")))</f>
        <v>MG-MonetaryValue-hasLowestReceivedTenderValue-SubmissionStatisticalInformation</v>
      </c>
      <c r="L453" s="85" t="str">
        <f>IF(TMInput!K453&lt;&gt;"",TMInput!K453,IF(AND($C453=$C454, L454&lt;&gt;""),L454, IF(AND($C453=$C455, L455&lt;&gt;""), L455,"")))</f>
        <v>ND-LotResult</v>
      </c>
      <c r="M453" s="90" t="str">
        <f>IF(TMInput!L453&lt;&gt;"",TMInput!L453,IF(AND($C453=$C454, M454&lt;&gt;""),M454, IF(AND($C453=$C455, M455&lt;&gt;""), M455,"")))</f>
        <v>ND-TenderValueLowestUnpublish (concernsMaskedObject)</v>
      </c>
      <c r="N453" s="90" t="str">
        <f>IF(TMInput!M453&lt;&gt;"",TMInput!M453,IF(AND($C453=$C454, N454&lt;&gt;""),N454, IF(AND($C453=$C455, N455&lt;&gt;""), N455,"")))</f>
        <v>Connection from NonPublishedInformation to MonetaryValue under MG-MonetaryValue-hasLowestReceivedTenderValue-SubmissionStatisticalInformation_ND-LotResult</v>
      </c>
      <c r="O453" s="90" t="str">
        <f>IF(TMInput!N453&lt;&gt;"",TMInput!N453,IF(AND($C453=$C454, O454&lt;&gt;""),O454, IF(AND($C453=$C455, O455&lt;&gt;""), O455,"")))</f>
        <v>tedm:MG-MonetaryValue-hasLowestReceivedTenderValue-SubmissionStatisticalInformation_ND-LotResult</v>
      </c>
      <c r="P453" s="85" t="str">
        <f>IF(TMInput!O453&lt;&gt;"",TMInput!O453,IF(AND($C453=$C454, P454&lt;&gt;""),P454, IF(AND($C453=$C455, P455&lt;&gt;""), P455,"")))</f>
        <v>efac:FieldsPrivacy</v>
      </c>
      <c r="Q453" s="90" t="str">
        <f>IF(TMInput!P453&lt;&gt;"",TMInput!P453,IF(AND($C453=$C454, Q454&lt;&gt;""),Q454, IF(AND($C453=$C455, Q455&lt;&gt;""), Q455,"")))</f>
        <v>..</v>
      </c>
      <c r="R453" s="90" t="str">
        <f>IF(TMInput!Q453&lt;&gt;"", TMInput!Q453, IF(AND(OR($C453&amp;$H453=$C454&amp;$H454, $C453&amp;$I453=$C454&amp;$I454), R454&lt;&gt;""), R454, IF(AND(OR($C453&amp;$H453=$C455&amp;$H455, $C453&amp;$I453=$C455&amp;$I455), R455&lt;&gt;""), R455, IF(AND(OR($C453&amp;$H453=$C456&amp;$H456, $C453&amp;$I453=$C456&amp;$I456), R456&lt;&gt;""), R456, IF(AND(OR($C453&amp;$H453=$C457&amp;$H457, $C453&amp;$I453=$C457&amp;$I457), R457&lt;&gt;""), R457, "")))))</f>
        <v>BT-195(BT-710)-LotResult</v>
      </c>
      <c r="S453" s="90" t="str">
        <f>IF(TMInput!R453&lt;&gt;"", TMInput!R453, IF(AND(OR($C453&amp;$H453=$C454&amp;$H454, $C453&amp;$I453=$C454&amp;$I454), S454&lt;&gt;""), S454, IF(AND(OR($C453&amp;$H453=$C455&amp;$H455, $C453&amp;$I453=$C455&amp;$I455), S455&lt;&gt;""), S455, IF(AND(OR($C453&amp;$H453=$C456&amp;$H456, $C453&amp;$I453=$C456&amp;$I456), S456&lt;&gt;""), S456, IF(AND(OR($C453&amp;$H453=$C457&amp;$H457, $C453&amp;$I453=$C457&amp;$I457), S457&lt;&gt;""), S457, "")))))</f>
        <v>The field BT-195(BT-710)-LotResult, Unpublished Identifier, specifies information to generate the URI of the masked property</v>
      </c>
      <c r="T453" s="90" t="str">
        <f>IF(TMInput!S453&lt;&gt;"", TMInput!S453, IF(AND(OR($C453&amp;$H453=$C454&amp;$H454, $C453&amp;$I453=$C454&amp;$I454), T454&lt;&gt;""), T454, IF(AND(OR($C453&amp;$H453=$C455&amp;$H455, $C453&amp;$I453=$C455&amp;$I455), T455&lt;&gt;""), T455, IF(AND(OR($C453&amp;$H453=$C456&amp;$H456, $C453&amp;$I453=$C456&amp;$I456), T456&lt;&gt;""), T456, IF(AND(OR($C453&amp;$H453=$C457&amp;$H457, $C453&amp;$I453=$C457&amp;$I457), T457&lt;&gt;""), T457, "")))))</f>
        <v>efbc:FieldIdentifierCode/text() = 'ten-val-low'</v>
      </c>
      <c r="U453" s="92" t="str">
        <f>IF(TMInput!T453&lt;&gt;"", TMInput!T453, IF(AND($C453=$C454, U454&lt;&gt;""), U454, IF(AND($C453=$C455, U455&lt;&gt;""), U455, IF(AND($C453=$C456, U456&lt;&gt;""), U456, IF(AND($C453=$C457, U457&lt;&gt;""), U457, "")))))</f>
        <v>http://data.europa.eu/a4g/ontology#hasAmountValue</v>
      </c>
      <c r="V453" s="90" t="str">
        <f>IF(TMInput!U453&lt;&gt;"", TMInput!U453, IF(AND($C453=$C454, V454&lt;&gt;""), V454, IF(AND($C453=$C455, V455&lt;&gt;""), V455, IF(AND($C453=$C456, V456&lt;&gt;""), V456, IF(AND($C453=$C457, V457&lt;&gt;""), V457, "")))))</f>
        <v>BT-197(BT-710)-LotResult</v>
      </c>
      <c r="W453" s="90" t="str">
        <f>IF(TMInput!V453&lt;&gt;"", TMInput!V453, IF(AND($C453=$C454, W454&lt;&gt;""), W454, IF(AND($C453=$C455, W455&lt;&gt;""), W455, IF(AND($C453=$C456, W456&lt;&gt;""), W456, IF(AND($C453=$C457, W457&lt;&gt;""), W457, "")))))</f>
        <v>In BT-197(BT-710)-LotResult, Unpublished Justification Code, we link to the at-voc:non-publication-justification controlled list</v>
      </c>
      <c r="X453" s="90" t="str">
        <f>IF(TMInput!W453&lt;&gt;"", TMInput!W453, IF(AND($C453=$C454, X454&lt;&gt;""), X454, IF(AND($C453=$C455, X455&lt;&gt;""), X455, IF(AND($C453=$C456, X456&lt;&gt;""), X456, IF(AND($C453=$C457, X457&lt;&gt;""), X457, "")))))</f>
        <v>BT-198(BT-710)-LotResult</v>
      </c>
      <c r="Y453" s="90" t="str">
        <f>IF(TMInput!X453&lt;&gt;"", TMInput!X453, IF(AND($C453=$C454, Y454&lt;&gt;""), Y454, IF(AND($C453=$C455, Y455&lt;&gt;""), Y455, IF(AND($C453=$C456, Y456&lt;&gt;""), Y456, IF(AND($C453=$C457, Y457&lt;&gt;""), Y457, "")))))</f>
        <v>Unpublished Accessibility Date (Unpublished Access Date below SDK 1.6)</v>
      </c>
      <c r="Z453" s="90" t="str">
        <f>IF(TMInput!Y453&lt;&gt;"", TMInput!Y453, IF(AND($C453=$C454, Z454&lt;&gt;""), Z454, IF(AND($C453=$C455, Z455&lt;&gt;""), Z455, IF(AND($C453=$C456, Z456&lt;&gt;""), Z456, IF(AND($C453=$C457, Z457&lt;&gt;""), Z457, "")))))</f>
        <v>tedm:MG-langString-hasConfidentialityJustification--NonPublishedInformation-ND-TenderValueLowestUnpublish</v>
      </c>
      <c r="AA453" s="90" t="str">
        <f>IF(TMInput!Z453&lt;&gt;"", TMInput!Z453, IF(AND($C453=$C454, AA454&lt;&gt;""), AA454, IF(AND($C453=$C455, AA455&lt;&gt;""), AA455, IF(AND($C453=$C456, AA456&lt;&gt;""), AA456, IF(AND($C453=$C457, AA457&lt;&gt;""), AA457, "")))))</f>
        <v/>
      </c>
      <c r="AB453" s="90" t="str">
        <f>IF(TMInput!AA453&lt;&gt;"", TMInput!AA453, IF(AND($C453=$C454, AB454&lt;&gt;""), AB454, IF(AND($C453=$C455, AB455&lt;&gt;""), AB455, IF(AND($C453=$C456, AB456&lt;&gt;""), AB456, IF(AND($C453=$C457, AB457&lt;&gt;""), AB457, "")))))</f>
        <v>BT-196(BT-710)-LotResult</v>
      </c>
      <c r="AC453" s="90" t="str">
        <f>IF(TMInput!AB453&lt;&gt;"", TMInput!AB453, IF(AND($C453=$C454, AC454&lt;&gt;""), AC454, IF(AND($C453=$C455, AC455&lt;&gt;""), AC455, IF(AND($C453=$C456, AC456&lt;&gt;""), AC456, IF(AND($C453=$C457, AC457&lt;&gt;""), AC457, "")))))</f>
        <v>Unpublished Justification Description of MG-NonPublishedInformation under ND-TenderValueLowestUnpublish</v>
      </c>
      <c r="AD453" s="90" t="str">
        <f>IF(TMInput!AC453&lt;&gt;"", TMInput!AC453, IF(AND($C453=$C454, AD454&lt;&gt;""), AD454, IF(AND($C453=$C455, AD455&lt;&gt;""), AD455, IF(AND($C453=$C456, AD456&lt;&gt;""), AD456, IF(AND($C453=$C457, AD457&lt;&gt;""), AD457, "")))))</f>
        <v>BT-196(BT-710)-LotResult-Language</v>
      </c>
      <c r="AE453" s="90" t="str">
        <f>IF(TMInput!AD453&lt;&gt;"", TMInput!AD453, IF(AND($C453=$C454, AE454&lt;&gt;""), AE454, IF(AND($C453=$C455, AE455&lt;&gt;""), AE455, IF(AND($C453=$C456, AE456&lt;&gt;""), AE456, IF(AND($C453=$C457, AE457&lt;&gt;""), AE457, "")))))</f>
        <v>Language of Unpublished Justification Description of MG-NonPublishedInformation under ND-TenderValueLowestUnpublish</v>
      </c>
    </row>
    <row r="454">
      <c r="A454" s="85" t="b">
        <f t="shared" si="1"/>
        <v>0</v>
      </c>
      <c r="B454" s="90" t="str">
        <f>IF(AND(TMInput!A454="",$C454&lt;&gt;""),B453,TMInput!A454)</f>
        <v>ND-TenderValueLowestUnpublish.rml.ttl</v>
      </c>
      <c r="C454" s="90" t="str">
        <f>TMInput!B454</f>
        <v>tedm:MG-NonPublishedInformation-ND-TenderValueLowestUnpublish</v>
      </c>
      <c r="D454" s="85" t="str">
        <f>IF(TMInput!C454&lt;&gt;"", TMInput!C454, IF(AND($C454=$C455, D455&lt;&gt;""), D455, IF(AND($C454=$C456, D456&lt;&gt;""), D456, IF(AND($C454=$C457, D457&lt;&gt;""), D457, IF(AND($C454=$C458, D458&lt;&gt;""), D458, "")))))</f>
        <v>MG-NonPublishedInformation</v>
      </c>
      <c r="E454" s="90" t="str">
        <f>IF(TMInput!D454&lt;&gt;"",TMInput!D454,IF(AND($C454=$C455, E455&lt;&gt;""),E455, IF(AND($C454=$C456, E456&lt;&gt;""), E456,"")))</f>
        <v/>
      </c>
      <c r="F454" s="90" t="str">
        <f>IF(TMInput!E454&lt;&gt;"",TMInput!E454,IF(AND($C454=$C455, F455&lt;&gt;""),F455, IF(AND($C454=$C456, F456&lt;&gt;""), F456,"")))</f>
        <v/>
      </c>
      <c r="G454" s="85" t="str">
        <f>IF(TMInput!F454&lt;&gt;"",TMInput!F454,IF(AND($C454=$C455, G455&lt;&gt;""),G455, IF(AND($C454=$C456, G456&lt;&gt;""), G456,"")))</f>
        <v/>
      </c>
      <c r="H454" s="87" t="str">
        <f>TMInput!G454</f>
        <v/>
      </c>
      <c r="I454" s="87" t="str">
        <f>TMInput!H454</f>
        <v/>
      </c>
      <c r="J454" s="90" t="str">
        <f>IF(TMInput!$A454="",J453,TMInput!I454)</f>
        <v/>
      </c>
      <c r="K454" s="85" t="str">
        <f>IF(TMInput!J454&lt;&gt;"",TMInput!J454,IF(AND($C454=$C455, K455&lt;&gt;""),K455, IF(AND($C454=$C456, K456&lt;&gt;""), K456,"")))</f>
        <v>MG-MonetaryValue-hasLowestReceivedTenderValue-SubmissionStatisticalInformation</v>
      </c>
      <c r="L454" s="85" t="str">
        <f>IF(TMInput!K454&lt;&gt;"",TMInput!K454,IF(AND($C454=$C455, L455&lt;&gt;""),L455, IF(AND($C454=$C456, L456&lt;&gt;""), L456,"")))</f>
        <v>ND-LotResult</v>
      </c>
      <c r="M454" s="90" t="str">
        <f>IF(TMInput!L454&lt;&gt;"",TMInput!L454,IF(AND($C454=$C455, M455&lt;&gt;""),M455, IF(AND($C454=$C456, M456&lt;&gt;""), M456,"")))</f>
        <v>ND-TenderValueLowestUnpublish (concernsMaskedObject)</v>
      </c>
      <c r="N454" s="90" t="str">
        <f>IF(TMInput!M454&lt;&gt;"",TMInput!M454,IF(AND($C454=$C455, N455&lt;&gt;""),N455, IF(AND($C454=$C456, N456&lt;&gt;""), N456,"")))</f>
        <v>Connection from NonPublishedInformation to MonetaryValue under MG-MonetaryValue-hasLowestReceivedTenderValue-SubmissionStatisticalInformation_ND-LotResult</v>
      </c>
      <c r="O454" s="90" t="str">
        <f>IF(TMInput!N454&lt;&gt;"",TMInput!N454,IF(AND($C454=$C455, O455&lt;&gt;""),O455, IF(AND($C454=$C456, O456&lt;&gt;""), O456,"")))</f>
        <v>tedm:MG-MonetaryValue-hasLowestReceivedTenderValue-SubmissionStatisticalInformation_ND-LotResult</v>
      </c>
      <c r="P454" s="85" t="str">
        <f>IF(TMInput!O454&lt;&gt;"",TMInput!O454,IF(AND($C454=$C455, P455&lt;&gt;""),P455, IF(AND($C454=$C456, P456&lt;&gt;""), P456,"")))</f>
        <v>efac:FieldsPrivacy</v>
      </c>
      <c r="Q454" s="90" t="str">
        <f>IF(TMInput!P454&lt;&gt;"",TMInput!P454,IF(AND($C454=$C455, Q455&lt;&gt;""),Q455, IF(AND($C454=$C456, Q456&lt;&gt;""), Q456,"")))</f>
        <v>..</v>
      </c>
      <c r="R454" s="90" t="str">
        <f>IF(TMInput!Q454&lt;&gt;"", TMInput!Q454, IF(AND(OR($C454&amp;$H454=$C455&amp;$H455, $C454&amp;$I454=$C455&amp;$I455), R455&lt;&gt;""), R455, IF(AND(OR($C454&amp;$H454=$C456&amp;$H456, $C454&amp;$I454=$C456&amp;$I456), R456&lt;&gt;""), R456, IF(AND(OR($C454&amp;$H454=$C457&amp;$H457, $C454&amp;$I454=$C457&amp;$I457), R457&lt;&gt;""), R457, IF(AND(OR($C454&amp;$H454=$C458&amp;$H458, $C454&amp;$I454=$C458&amp;$I458), R458&lt;&gt;""), R458, "")))))</f>
        <v>BT-195(BT-710)-LotResult</v>
      </c>
      <c r="S454" s="90" t="str">
        <f>IF(TMInput!R454&lt;&gt;"", TMInput!R454, IF(AND(OR($C454&amp;$H454=$C455&amp;$H455, $C454&amp;$I454=$C455&amp;$I455), S455&lt;&gt;""), S455, IF(AND(OR($C454&amp;$H454=$C456&amp;$H456, $C454&amp;$I454=$C456&amp;$I456), S456&lt;&gt;""), S456, IF(AND(OR($C454&amp;$H454=$C457&amp;$H457, $C454&amp;$I454=$C457&amp;$I457), S457&lt;&gt;""), S457, IF(AND(OR($C454&amp;$H454=$C458&amp;$H458, $C454&amp;$I454=$C458&amp;$I458), S458&lt;&gt;""), S458, "")))))</f>
        <v>The field BT-195(BT-710)-LotResult, Unpublished Identifier, specifies information to generate the URI of the masked property</v>
      </c>
      <c r="T454" s="90" t="str">
        <f>IF(TMInput!S454&lt;&gt;"", TMInput!S454, IF(AND(OR($C454&amp;$H454=$C455&amp;$H455, $C454&amp;$I454=$C455&amp;$I455), T455&lt;&gt;""), T455, IF(AND(OR($C454&amp;$H454=$C456&amp;$H456, $C454&amp;$I454=$C456&amp;$I456), T456&lt;&gt;""), T456, IF(AND(OR($C454&amp;$H454=$C457&amp;$H457, $C454&amp;$I454=$C457&amp;$I457), T457&lt;&gt;""), T457, IF(AND(OR($C454&amp;$H454=$C458&amp;$H458, $C454&amp;$I454=$C458&amp;$I458), T458&lt;&gt;""), T458, "")))))</f>
        <v>efbc:FieldIdentifierCode/text() = 'ten-val-low'</v>
      </c>
      <c r="U454" s="92" t="str">
        <f>IF(TMInput!T454&lt;&gt;"", TMInput!T454, IF(AND($C454=$C455, U455&lt;&gt;""), U455, IF(AND($C454=$C456, U456&lt;&gt;""), U456, IF(AND($C454=$C457, U457&lt;&gt;""), U457, IF(AND($C454=$C458, U458&lt;&gt;""), U458, "")))))</f>
        <v>http://data.europa.eu/a4g/ontology#hasAmountValue</v>
      </c>
      <c r="V454" s="90" t="str">
        <f>IF(TMInput!U454&lt;&gt;"", TMInput!U454, IF(AND($C454=$C455, V455&lt;&gt;""), V455, IF(AND($C454=$C456, V456&lt;&gt;""), V456, IF(AND($C454=$C457, V457&lt;&gt;""), V457, IF(AND($C454=$C458, V458&lt;&gt;""), V458, "")))))</f>
        <v>BT-197(BT-710)-LotResult</v>
      </c>
      <c r="W454" s="90" t="str">
        <f>IF(TMInput!V454&lt;&gt;"", TMInput!V454, IF(AND($C454=$C455, W455&lt;&gt;""), W455, IF(AND($C454=$C456, W456&lt;&gt;""), W456, IF(AND($C454=$C457, W457&lt;&gt;""), W457, IF(AND($C454=$C458, W458&lt;&gt;""), W458, "")))))</f>
        <v>In BT-197(BT-710)-LotResult, Unpublished Justification Code, we link to the at-voc:non-publication-justification controlled list</v>
      </c>
      <c r="X454" s="90" t="str">
        <f>IF(TMInput!W454&lt;&gt;"", TMInput!W454, IF(AND($C454=$C455, X455&lt;&gt;""), X455, IF(AND($C454=$C456, X456&lt;&gt;""), X456, IF(AND($C454=$C457, X457&lt;&gt;""), X457, IF(AND($C454=$C458, X458&lt;&gt;""), X458, "")))))</f>
        <v>BT-198(BT-710)-LotResult</v>
      </c>
      <c r="Y454" s="90" t="str">
        <f>IF(TMInput!X454&lt;&gt;"", TMInput!X454, IF(AND($C454=$C455, Y455&lt;&gt;""), Y455, IF(AND($C454=$C456, Y456&lt;&gt;""), Y456, IF(AND($C454=$C457, Y457&lt;&gt;""), Y457, IF(AND($C454=$C458, Y458&lt;&gt;""), Y458, "")))))</f>
        <v>Unpublished Accessibility Date (Unpublished Access Date below SDK 1.6)</v>
      </c>
      <c r="Z454" s="90" t="str">
        <f>IF(TMInput!Y454&lt;&gt;"", TMInput!Y454, IF(AND($C454=$C455, Z455&lt;&gt;""), Z455, IF(AND($C454=$C456, Z456&lt;&gt;""), Z456, IF(AND($C454=$C457, Z457&lt;&gt;""), Z457, IF(AND($C454=$C458, Z458&lt;&gt;""), Z458, "")))))</f>
        <v>tedm:MG-langString-hasConfidentialityJustification--NonPublishedInformation-ND-TenderValueLowestUnpublish</v>
      </c>
      <c r="AA454" s="90" t="str">
        <f>IF(TMInput!Z454&lt;&gt;"", TMInput!Z454, IF(AND($C454=$C455, AA455&lt;&gt;""), AA455, IF(AND($C454=$C456, AA456&lt;&gt;""), AA456, IF(AND($C454=$C457, AA457&lt;&gt;""), AA457, IF(AND($C454=$C458, AA458&lt;&gt;""), AA458, "")))))</f>
        <v/>
      </c>
      <c r="AB454" s="90" t="str">
        <f>IF(TMInput!AA454&lt;&gt;"", TMInput!AA454, IF(AND($C454=$C455, AB455&lt;&gt;""), AB455, IF(AND($C454=$C456, AB456&lt;&gt;""), AB456, IF(AND($C454=$C457, AB457&lt;&gt;""), AB457, IF(AND($C454=$C458, AB458&lt;&gt;""), AB458, "")))))</f>
        <v>BT-196(BT-710)-LotResult</v>
      </c>
      <c r="AC454" s="90" t="str">
        <f>IF(TMInput!AB454&lt;&gt;"", TMInput!AB454, IF(AND($C454=$C455, AC455&lt;&gt;""), AC455, IF(AND($C454=$C456, AC456&lt;&gt;""), AC456, IF(AND($C454=$C457, AC457&lt;&gt;""), AC457, IF(AND($C454=$C458, AC458&lt;&gt;""), AC458, "")))))</f>
        <v>Unpublished Justification Description of MG-NonPublishedInformation under ND-TenderValueLowestUnpublish</v>
      </c>
      <c r="AD454" s="90" t="str">
        <f>IF(TMInput!AC454&lt;&gt;"", TMInput!AC454, IF(AND($C454=$C455, AD455&lt;&gt;""), AD455, IF(AND($C454=$C456, AD456&lt;&gt;""), AD456, IF(AND($C454=$C457, AD457&lt;&gt;""), AD457, IF(AND($C454=$C458, AD458&lt;&gt;""), AD458, "")))))</f>
        <v>BT-196(BT-710)-LotResult-Language</v>
      </c>
      <c r="AE454" s="90" t="str">
        <f>IF(TMInput!AD454&lt;&gt;"", TMInput!AD454, IF(AND($C454=$C455, AE455&lt;&gt;""), AE455, IF(AND($C454=$C456, AE456&lt;&gt;""), AE456, IF(AND($C454=$C457, AE457&lt;&gt;""), AE457, IF(AND($C454=$C458, AE458&lt;&gt;""), AE458, "")))))</f>
        <v>Language of Unpublished Justification Description of MG-NonPublishedInformation under ND-TenderValueLowestUnpublish</v>
      </c>
    </row>
    <row r="455">
      <c r="A455" s="85" t="b">
        <f t="shared" si="1"/>
        <v>0</v>
      </c>
      <c r="B455" s="90" t="str">
        <f>IF(AND(TMInput!A455="",$C455&lt;&gt;""),B454,TMInput!A455)</f>
        <v>ND-TenderValueLowestUnpublish.rml.ttl</v>
      </c>
      <c r="C455" s="90" t="str">
        <f>TMInput!B455</f>
        <v>tedm:MG-NonPublishedInformation-ND-TenderValueLowestUnpublish</v>
      </c>
      <c r="D455" s="85" t="str">
        <f>IF(TMInput!C455&lt;&gt;"", TMInput!C455, IF(AND($C455=$C456, D456&lt;&gt;""), D456, IF(AND($C455=$C457, D457&lt;&gt;""), D457, IF(AND($C455=$C458, D458&lt;&gt;""), D458, IF(AND($C455=$C459, D459&lt;&gt;""), D459, "")))))</f>
        <v>MG-NonPublishedInformation</v>
      </c>
      <c r="E455" s="90" t="str">
        <f>IF(TMInput!D455&lt;&gt;"",TMInput!D455,IF(AND($C455=$C456, E456&lt;&gt;""),E456, IF(AND($C455=$C457, E457&lt;&gt;""), E457,"")))</f>
        <v/>
      </c>
      <c r="F455" s="90" t="str">
        <f>IF(TMInput!E455&lt;&gt;"",TMInput!E455,IF(AND($C455=$C456, F456&lt;&gt;""),F456, IF(AND($C455=$C457, F457&lt;&gt;""), F457,"")))</f>
        <v/>
      </c>
      <c r="G455" s="85" t="str">
        <f>IF(TMInput!F455&lt;&gt;"",TMInput!F455,IF(AND($C455=$C456, G456&lt;&gt;""),G456, IF(AND($C455=$C457, G457&lt;&gt;""), G457,"")))</f>
        <v/>
      </c>
      <c r="H455" s="87" t="str">
        <f>TMInput!G455</f>
        <v/>
      </c>
      <c r="I455" s="87" t="str">
        <f>TMInput!H455</f>
        <v/>
      </c>
      <c r="J455" s="90" t="str">
        <f>IF(TMInput!$A455="",J454,TMInput!I455)</f>
        <v/>
      </c>
      <c r="K455" s="85" t="str">
        <f>IF(TMInput!J455&lt;&gt;"",TMInput!J455,IF(AND($C455=$C456, K456&lt;&gt;""),K456, IF(AND($C455=$C457, K457&lt;&gt;""), K457,"")))</f>
        <v/>
      </c>
      <c r="L455" s="85" t="str">
        <f>IF(TMInput!K455&lt;&gt;"",TMInput!K455,IF(AND($C455=$C456, L456&lt;&gt;""),L456, IF(AND($C455=$C457, L457&lt;&gt;""), L457,"")))</f>
        <v/>
      </c>
      <c r="M455" s="90" t="str">
        <f>IF(TMInput!L455&lt;&gt;"",TMInput!L455,IF(AND($C455=$C456, M456&lt;&gt;""),M456, IF(AND($C455=$C457, M457&lt;&gt;""), M457,"")))</f>
        <v/>
      </c>
      <c r="N455" s="90" t="str">
        <f>IF(TMInput!M455&lt;&gt;"",TMInput!M455,IF(AND($C455=$C456, N456&lt;&gt;""),N456, IF(AND($C455=$C457, N457&lt;&gt;""), N457,"")))</f>
        <v/>
      </c>
      <c r="O455" s="90" t="str">
        <f>IF(TMInput!N455&lt;&gt;"",TMInput!N455,IF(AND($C455=$C456, O456&lt;&gt;""),O456, IF(AND($C455=$C457, O457&lt;&gt;""), O457,"")))</f>
        <v/>
      </c>
      <c r="P455" s="85" t="str">
        <f>IF(TMInput!O455&lt;&gt;"",TMInput!O455,IF(AND($C455=$C456, P456&lt;&gt;""),P456, IF(AND($C455=$C457, P457&lt;&gt;""), P457,"")))</f>
        <v/>
      </c>
      <c r="Q455" s="90" t="str">
        <f>IF(TMInput!P455&lt;&gt;"",TMInput!P455,IF(AND($C455=$C456, Q456&lt;&gt;""),Q456, IF(AND($C455=$C457, Q457&lt;&gt;""), Q457,"")))</f>
        <v/>
      </c>
      <c r="R455" s="90" t="str">
        <f>IF(TMInput!Q455&lt;&gt;"", TMInput!Q455, IF(AND(OR($C455&amp;$H455=$C456&amp;$H456, $C455&amp;$I455=$C456&amp;$I456), R456&lt;&gt;""), R456, IF(AND(OR($C455&amp;$H455=$C457&amp;$H457, $C455&amp;$I455=$C457&amp;$I457), R457&lt;&gt;""), R457, IF(AND(OR($C455&amp;$H455=$C458&amp;$H458, $C455&amp;$I455=$C458&amp;$I458), R458&lt;&gt;""), R458, IF(AND(OR($C455&amp;$H455=$C459&amp;$H459, $C455&amp;$I455=$C459&amp;$I459), R459&lt;&gt;""), R459, "")))))</f>
        <v>BT-195(BT-710)-LotResult</v>
      </c>
      <c r="S455" s="90" t="str">
        <f>IF(TMInput!R455&lt;&gt;"", TMInput!R455, IF(AND(OR($C455&amp;$H455=$C456&amp;$H456, $C455&amp;$I455=$C456&amp;$I456), S456&lt;&gt;""), S456, IF(AND(OR($C455&amp;$H455=$C457&amp;$H457, $C455&amp;$I455=$C457&amp;$I457), S457&lt;&gt;""), S457, IF(AND(OR($C455&amp;$H455=$C458&amp;$H458, $C455&amp;$I455=$C458&amp;$I458), S458&lt;&gt;""), S458, IF(AND(OR($C455&amp;$H455=$C459&amp;$H459, $C455&amp;$I455=$C459&amp;$I459), S459&lt;&gt;""), S459, "")))))</f>
        <v>The field BT-195(BT-710)-LotResult, Unpublished Identifier, specifies information to generate the URI of the masked property</v>
      </c>
      <c r="T455" s="90" t="str">
        <f>IF(TMInput!S455&lt;&gt;"", TMInput!S455, IF(AND(OR($C455&amp;$H455=$C456&amp;$H456, $C455&amp;$I455=$C456&amp;$I456), T456&lt;&gt;""), T456, IF(AND(OR($C455&amp;$H455=$C457&amp;$H457, $C455&amp;$I455=$C457&amp;$I457), T457&lt;&gt;""), T457, IF(AND(OR($C455&amp;$H455=$C458&amp;$H458, $C455&amp;$I455=$C458&amp;$I458), T458&lt;&gt;""), T458, IF(AND(OR($C455&amp;$H455=$C459&amp;$H459, $C455&amp;$I455=$C459&amp;$I459), T459&lt;&gt;""), T459, "")))))</f>
        <v>efbc:FieldIdentifierCode/text() = 'ten-val-low'</v>
      </c>
      <c r="U455" s="92" t="str">
        <f>IF(TMInput!T455&lt;&gt;"", TMInput!T455, IF(AND($C455=$C456, U456&lt;&gt;""), U456, IF(AND($C455=$C457, U457&lt;&gt;""), U457, IF(AND($C455=$C458, U458&lt;&gt;""), U458, IF(AND($C455=$C459, U459&lt;&gt;""), U459, "")))))</f>
        <v>http://data.europa.eu/a4g/ontology#hasAmountValue</v>
      </c>
      <c r="V455" s="90" t="str">
        <f>IF(TMInput!U455&lt;&gt;"", TMInput!U455, IF(AND($C455=$C456, V456&lt;&gt;""), V456, IF(AND($C455=$C457, V457&lt;&gt;""), V457, IF(AND($C455=$C458, V458&lt;&gt;""), V458, IF(AND($C455=$C459, V459&lt;&gt;""), V459, "")))))</f>
        <v>BT-197(BT-710)-LotResult</v>
      </c>
      <c r="W455" s="90" t="str">
        <f>IF(TMInput!V455&lt;&gt;"", TMInput!V455, IF(AND($C455=$C456, W456&lt;&gt;""), W456, IF(AND($C455=$C457, W457&lt;&gt;""), W457, IF(AND($C455=$C458, W458&lt;&gt;""), W458, IF(AND($C455=$C459, W459&lt;&gt;""), W459, "")))))</f>
        <v>In BT-197(BT-710)-LotResult, Unpublished Justification Code, we link to the at-voc:non-publication-justification controlled list</v>
      </c>
      <c r="X455" s="90" t="str">
        <f>IF(TMInput!W455&lt;&gt;"", TMInput!W455, IF(AND($C455=$C456, X456&lt;&gt;""), X456, IF(AND($C455=$C457, X457&lt;&gt;""), X457, IF(AND($C455=$C458, X458&lt;&gt;""), X458, IF(AND($C455=$C459, X459&lt;&gt;""), X459, "")))))</f>
        <v>BT-198(BT-710)-LotResult</v>
      </c>
      <c r="Y455" s="90" t="str">
        <f>IF(TMInput!X455&lt;&gt;"", TMInput!X455, IF(AND($C455=$C456, Y456&lt;&gt;""), Y456, IF(AND($C455=$C457, Y457&lt;&gt;""), Y457, IF(AND($C455=$C458, Y458&lt;&gt;""), Y458, IF(AND($C455=$C459, Y459&lt;&gt;""), Y459, "")))))</f>
        <v>Unpublished Accessibility Date (Unpublished Access Date below SDK 1.6)</v>
      </c>
      <c r="Z455" s="90" t="str">
        <f>IF(TMInput!Y455&lt;&gt;"", TMInput!Y455, IF(AND($C455=$C456, Z456&lt;&gt;""), Z456, IF(AND($C455=$C457, Z457&lt;&gt;""), Z457, IF(AND($C455=$C458, Z458&lt;&gt;""), Z458, IF(AND($C455=$C459, Z459&lt;&gt;""), Z459, "")))))</f>
        <v>tedm:MG-langString-hasConfidentialityJustification--NonPublishedInformation-ND-TenderValueLowestUnpublish</v>
      </c>
      <c r="AA455" s="90" t="str">
        <f>IF(TMInput!Z455&lt;&gt;"", TMInput!Z455, IF(AND($C455=$C456, AA456&lt;&gt;""), AA456, IF(AND($C455=$C457, AA457&lt;&gt;""), AA457, IF(AND($C455=$C458, AA458&lt;&gt;""), AA458, IF(AND($C455=$C459, AA459&lt;&gt;""), AA459, "")))))</f>
        <v/>
      </c>
      <c r="AB455" s="90" t="str">
        <f>IF(TMInput!AA455&lt;&gt;"", TMInput!AA455, IF(AND($C455=$C456, AB456&lt;&gt;""), AB456, IF(AND($C455=$C457, AB457&lt;&gt;""), AB457, IF(AND($C455=$C458, AB458&lt;&gt;""), AB458, IF(AND($C455=$C459, AB459&lt;&gt;""), AB459, "")))))</f>
        <v>BT-196(BT-710)-LotResult</v>
      </c>
      <c r="AC455" s="90" t="str">
        <f>IF(TMInput!AB455&lt;&gt;"", TMInput!AB455, IF(AND($C455=$C456, AC456&lt;&gt;""), AC456, IF(AND($C455=$C457, AC457&lt;&gt;""), AC457, IF(AND($C455=$C458, AC458&lt;&gt;""), AC458, IF(AND($C455=$C459, AC459&lt;&gt;""), AC459, "")))))</f>
        <v>Unpublished Justification Description of MG-NonPublishedInformation under ND-TenderValueLowestUnpublish</v>
      </c>
      <c r="AD455" s="90" t="str">
        <f>IF(TMInput!AC455&lt;&gt;"", TMInput!AC455, IF(AND($C455=$C456, AD456&lt;&gt;""), AD456, IF(AND($C455=$C457, AD457&lt;&gt;""), AD457, IF(AND($C455=$C458, AD458&lt;&gt;""), AD458, IF(AND($C455=$C459, AD459&lt;&gt;""), AD459, "")))))</f>
        <v>BT-196(BT-710)-LotResult-Language</v>
      </c>
      <c r="AE455" s="90" t="str">
        <f>IF(TMInput!AD455&lt;&gt;"", TMInput!AD455, IF(AND($C455=$C456, AE456&lt;&gt;""), AE456, IF(AND($C455=$C457, AE457&lt;&gt;""), AE457, IF(AND($C455=$C458, AE458&lt;&gt;""), AE458, IF(AND($C455=$C459, AE459&lt;&gt;""), AE459, "")))))</f>
        <v>Language of Unpublished Justification Description of MG-NonPublishedInformation under ND-TenderValueLowestUnpublish</v>
      </c>
    </row>
    <row r="456">
      <c r="A456" s="85" t="b">
        <f t="shared" si="1"/>
        <v>0</v>
      </c>
      <c r="B456" s="90" t="str">
        <f>IF(AND(TMInput!A456="",$C456&lt;&gt;""),B455,TMInput!A456)</f>
        <v>ND-TenderValueLowestUnpublish.rml.ttl</v>
      </c>
      <c r="C456" s="90" t="str">
        <f>TMInput!B456</f>
        <v>tedm:MG-NonPublishedInformation-ND-TenderValueLowestUnpublish</v>
      </c>
      <c r="D456" s="85" t="str">
        <f>IF(TMInput!C456&lt;&gt;"", TMInput!C456, IF(AND($C456=$C457, D457&lt;&gt;""), D457, IF(AND($C456=$C458, D458&lt;&gt;""), D458, IF(AND($C456=$C459, D459&lt;&gt;""), D459, IF(AND($C456=$C460, D460&lt;&gt;""), D460, "")))))</f>
        <v/>
      </c>
      <c r="E456" s="90" t="str">
        <f>IF(TMInput!D456&lt;&gt;"",TMInput!D456,IF(AND($C456=$C457, E457&lt;&gt;""),E457, IF(AND($C456=$C458, E458&lt;&gt;""), E458,"")))</f>
        <v/>
      </c>
      <c r="F456" s="90" t="str">
        <f>IF(TMInput!E456&lt;&gt;"",TMInput!E456,IF(AND($C456=$C457, F457&lt;&gt;""),F457, IF(AND($C456=$C458, F458&lt;&gt;""), F458,"")))</f>
        <v/>
      </c>
      <c r="G456" s="85" t="str">
        <f>IF(TMInput!F456&lt;&gt;"",TMInput!F456,IF(AND($C456=$C457, G457&lt;&gt;""),G457, IF(AND($C456=$C458, G458&lt;&gt;""), G458,"")))</f>
        <v/>
      </c>
      <c r="H456" s="87" t="str">
        <f>TMInput!G456</f>
        <v/>
      </c>
      <c r="I456" s="87" t="str">
        <f>TMInput!H456</f>
        <v/>
      </c>
      <c r="J456" s="90" t="str">
        <f>IF(TMInput!$A456="",J455,TMInput!I456)</f>
        <v/>
      </c>
      <c r="K456" s="85" t="str">
        <f>IF(TMInput!J456&lt;&gt;"",TMInput!J456,IF(AND($C456=$C457, K457&lt;&gt;""),K457, IF(AND($C456=$C458, K458&lt;&gt;""), K458,"")))</f>
        <v/>
      </c>
      <c r="L456" s="85" t="str">
        <f>IF(TMInput!K456&lt;&gt;"",TMInput!K456,IF(AND($C456=$C457, L457&lt;&gt;""),L457, IF(AND($C456=$C458, L458&lt;&gt;""), L458,"")))</f>
        <v/>
      </c>
      <c r="M456" s="90" t="str">
        <f>IF(TMInput!L456&lt;&gt;"",TMInput!L456,IF(AND($C456=$C457, M457&lt;&gt;""),M457, IF(AND($C456=$C458, M458&lt;&gt;""), M458,"")))</f>
        <v/>
      </c>
      <c r="N456" s="90" t="str">
        <f>IF(TMInput!M456&lt;&gt;"",TMInput!M456,IF(AND($C456=$C457, N457&lt;&gt;""),N457, IF(AND($C456=$C458, N458&lt;&gt;""), N458,"")))</f>
        <v/>
      </c>
      <c r="O456" s="90" t="str">
        <f>IF(TMInput!N456&lt;&gt;"",TMInput!N456,IF(AND($C456=$C457, O457&lt;&gt;""),O457, IF(AND($C456=$C458, O458&lt;&gt;""), O458,"")))</f>
        <v/>
      </c>
      <c r="P456" s="85" t="str">
        <f>IF(TMInput!O456&lt;&gt;"",TMInput!O456,IF(AND($C456=$C457, P457&lt;&gt;""),P457, IF(AND($C456=$C458, P458&lt;&gt;""), P458,"")))</f>
        <v/>
      </c>
      <c r="Q456" s="90" t="str">
        <f>IF(TMInput!P456&lt;&gt;"",TMInput!P456,IF(AND($C456=$C457, Q457&lt;&gt;""),Q457, IF(AND($C456=$C458, Q458&lt;&gt;""), Q458,"")))</f>
        <v/>
      </c>
      <c r="R456" s="90" t="str">
        <f>IF(TMInput!Q456&lt;&gt;"", TMInput!Q456, IF(AND(OR($C456&amp;$H456=$C457&amp;$H457, $C456&amp;$I456=$C457&amp;$I457), R457&lt;&gt;""), R457, IF(AND(OR($C456&amp;$H456=$C458&amp;$H458, $C456&amp;$I456=$C458&amp;$I458), R458&lt;&gt;""), R458, IF(AND(OR($C456&amp;$H456=$C459&amp;$H459, $C456&amp;$I456=$C459&amp;$I459), R459&lt;&gt;""), R459, IF(AND(OR($C456&amp;$H456=$C460&amp;$H460, $C456&amp;$I456=$C460&amp;$I460), R460&lt;&gt;""), R460, "")))))</f>
        <v/>
      </c>
      <c r="S456" s="90" t="str">
        <f>IF(TMInput!R456&lt;&gt;"", TMInput!R456, IF(AND(OR($C456&amp;$H456=$C457&amp;$H457, $C456&amp;$I456=$C457&amp;$I457), S457&lt;&gt;""), S457, IF(AND(OR($C456&amp;$H456=$C458&amp;$H458, $C456&amp;$I456=$C458&amp;$I458), S458&lt;&gt;""), S458, IF(AND(OR($C456&amp;$H456=$C459&amp;$H459, $C456&amp;$I456=$C459&amp;$I459), S459&lt;&gt;""), S459, IF(AND(OR($C456&amp;$H456=$C460&amp;$H460, $C456&amp;$I456=$C460&amp;$I460), S460&lt;&gt;""), S460, "")))))</f>
        <v/>
      </c>
      <c r="T456" s="90" t="str">
        <f>IF(TMInput!S456&lt;&gt;"", TMInput!S456, IF(AND(OR($C456&amp;$H456=$C457&amp;$H457, $C456&amp;$I456=$C457&amp;$I457), T457&lt;&gt;""), T457, IF(AND(OR($C456&amp;$H456=$C458&amp;$H458, $C456&amp;$I456=$C458&amp;$I458), T458&lt;&gt;""), T458, IF(AND(OR($C456&amp;$H456=$C459&amp;$H459, $C456&amp;$I456=$C459&amp;$I459), T459&lt;&gt;""), T459, IF(AND(OR($C456&amp;$H456=$C460&amp;$H460, $C456&amp;$I456=$C460&amp;$I460), T460&lt;&gt;""), T460, "")))))</f>
        <v/>
      </c>
      <c r="U456" s="90" t="str">
        <f>IF(TMInput!T456&lt;&gt;"", TMInput!T456, IF(AND($C456=$C457, U457&lt;&gt;""), U457, IF(AND($C456=$C458, U458&lt;&gt;""), U458, IF(AND($C456=$C459, U459&lt;&gt;""), U459, IF(AND($C456=$C460, U460&lt;&gt;""), U460, "")))))</f>
        <v/>
      </c>
      <c r="V456" s="90" t="str">
        <f>IF(TMInput!U456&lt;&gt;"", TMInput!U456, IF(AND($C456=$C457, V457&lt;&gt;""), V457, IF(AND($C456=$C458, V458&lt;&gt;""), V458, IF(AND($C456=$C459, V459&lt;&gt;""), V459, IF(AND($C456=$C460, V460&lt;&gt;""), V460, "")))))</f>
        <v>BT-197(BT-710)-LotResult</v>
      </c>
      <c r="W456" s="90" t="str">
        <f>IF(TMInput!V456&lt;&gt;"", TMInput!V456, IF(AND($C456=$C457, W457&lt;&gt;""), W457, IF(AND($C456=$C458, W458&lt;&gt;""), W458, IF(AND($C456=$C459, W459&lt;&gt;""), W459, IF(AND($C456=$C460, W460&lt;&gt;""), W460, "")))))</f>
        <v>In BT-197(BT-710)-LotResult, Unpublished Justification Code, we link to the at-voc:non-publication-justification controlled list</v>
      </c>
      <c r="X456" s="90" t="str">
        <f>IF(TMInput!W456&lt;&gt;"", TMInput!W456, IF(AND($C456=$C457, X457&lt;&gt;""), X457, IF(AND($C456=$C458, X458&lt;&gt;""), X458, IF(AND($C456=$C459, X459&lt;&gt;""), X459, IF(AND($C456=$C460, X460&lt;&gt;""), X460, "")))))</f>
        <v>BT-198(BT-710)-LotResult</v>
      </c>
      <c r="Y456" s="90" t="str">
        <f>IF(TMInput!X456&lt;&gt;"", TMInput!X456, IF(AND($C456=$C457, Y457&lt;&gt;""), Y457, IF(AND($C456=$C458, Y458&lt;&gt;""), Y458, IF(AND($C456=$C459, Y459&lt;&gt;""), Y459, IF(AND($C456=$C460, Y460&lt;&gt;""), Y460, "")))))</f>
        <v>Unpublished Accessibility Date (Unpublished Access Date below SDK 1.6)</v>
      </c>
      <c r="Z456" s="90" t="str">
        <f>IF(TMInput!Y456&lt;&gt;"", TMInput!Y456, IF(AND($C456=$C457, Z457&lt;&gt;""), Z457, IF(AND($C456=$C458, Z458&lt;&gt;""), Z458, IF(AND($C456=$C459, Z459&lt;&gt;""), Z459, IF(AND($C456=$C460, Z460&lt;&gt;""), Z460, "")))))</f>
        <v>tedm:MG-langString-hasConfidentialityJustification--NonPublishedInformation-ND-TenderValueLowestUnpublish</v>
      </c>
      <c r="AA456" s="90" t="str">
        <f>IF(TMInput!Z456&lt;&gt;"", TMInput!Z456, IF(AND($C456=$C457, AA457&lt;&gt;""), AA457, IF(AND($C456=$C458, AA458&lt;&gt;""), AA458, IF(AND($C456=$C459, AA459&lt;&gt;""), AA459, IF(AND($C456=$C460, AA460&lt;&gt;""), AA460, "")))))</f>
        <v/>
      </c>
      <c r="AB456" s="90" t="str">
        <f>IF(TMInput!AA456&lt;&gt;"", TMInput!AA456, IF(AND($C456=$C457, AB457&lt;&gt;""), AB457, IF(AND($C456=$C458, AB458&lt;&gt;""), AB458, IF(AND($C456=$C459, AB459&lt;&gt;""), AB459, IF(AND($C456=$C460, AB460&lt;&gt;""), AB460, "")))))</f>
        <v>BT-196(BT-710)-LotResult</v>
      </c>
      <c r="AC456" s="90" t="str">
        <f>IF(TMInput!AB456&lt;&gt;"", TMInput!AB456, IF(AND($C456=$C457, AC457&lt;&gt;""), AC457, IF(AND($C456=$C458, AC458&lt;&gt;""), AC458, IF(AND($C456=$C459, AC459&lt;&gt;""), AC459, IF(AND($C456=$C460, AC460&lt;&gt;""), AC460, "")))))</f>
        <v>Unpublished Justification Description of MG-NonPublishedInformation under ND-TenderValueLowestUnpublish</v>
      </c>
      <c r="AD456" s="90" t="str">
        <f>IF(TMInput!AC456&lt;&gt;"", TMInput!AC456, IF(AND($C456=$C457, AD457&lt;&gt;""), AD457, IF(AND($C456=$C458, AD458&lt;&gt;""), AD458, IF(AND($C456=$C459, AD459&lt;&gt;""), AD459, IF(AND($C456=$C460, AD460&lt;&gt;""), AD460, "")))))</f>
        <v>BT-196(BT-710)-LotResult-Language</v>
      </c>
      <c r="AE456" s="90" t="str">
        <f>IF(TMInput!AD456&lt;&gt;"", TMInput!AD456, IF(AND($C456=$C457, AE457&lt;&gt;""), AE457, IF(AND($C456=$C458, AE458&lt;&gt;""), AE458, IF(AND($C456=$C459, AE459&lt;&gt;""), AE459, IF(AND($C456=$C460, AE460&lt;&gt;""), AE460, "")))))</f>
        <v>Language of Unpublished Justification Description of MG-NonPublishedInformation under ND-TenderValueLowestUnpublish</v>
      </c>
    </row>
    <row r="457">
      <c r="A457" s="85" t="b">
        <f t="shared" si="1"/>
        <v>0</v>
      </c>
      <c r="B457" s="90" t="str">
        <f>IF(AND(TMInput!A457="",$C457&lt;&gt;""),B456,TMInput!A457)</f>
        <v>ND-TenderValueLowestUnpublish.rml.ttl</v>
      </c>
      <c r="C457" s="90" t="str">
        <f>TMInput!B457</f>
        <v>tedm:MG-NonPublishedInformation-ND-TenderValueLowestUnpublish</v>
      </c>
      <c r="D457" s="85" t="str">
        <f>IF(TMInput!C457&lt;&gt;"", TMInput!C457, IF(AND($C457=$C458, D458&lt;&gt;""), D458, IF(AND($C457=$C459, D459&lt;&gt;""), D459, IF(AND($C457=$C460, D460&lt;&gt;""), D460, IF(AND($C457=$C461, D461&lt;&gt;""), D461, "")))))</f>
        <v/>
      </c>
      <c r="E457" s="90" t="str">
        <f>IF(TMInput!D457&lt;&gt;"",TMInput!D457,IF(AND($C457=$C458, E458&lt;&gt;""),E458, IF(AND($C457=$C459, E459&lt;&gt;""), E459,"")))</f>
        <v/>
      </c>
      <c r="F457" s="90" t="str">
        <f>IF(TMInput!E457&lt;&gt;"",TMInput!E457,IF(AND($C457=$C458, F458&lt;&gt;""),F458, IF(AND($C457=$C459, F459&lt;&gt;""), F459,"")))</f>
        <v/>
      </c>
      <c r="G457" s="85" t="str">
        <f>IF(TMInput!F457&lt;&gt;"",TMInput!F457,IF(AND($C457=$C458, G458&lt;&gt;""),G458, IF(AND($C457=$C459, G459&lt;&gt;""), G459,"")))</f>
        <v/>
      </c>
      <c r="H457" s="87" t="str">
        <f>TMInput!G457</f>
        <v/>
      </c>
      <c r="I457" s="87" t="str">
        <f>TMInput!H457</f>
        <v/>
      </c>
      <c r="J457" s="90" t="str">
        <f>IF(TMInput!$A457="",J456,TMInput!I457)</f>
        <v/>
      </c>
      <c r="K457" s="85" t="str">
        <f>IF(TMInput!J457&lt;&gt;"",TMInput!J457,IF(AND($C457=$C458, K458&lt;&gt;""),K458, IF(AND($C457=$C459, K459&lt;&gt;""), K459,"")))</f>
        <v/>
      </c>
      <c r="L457" s="85" t="str">
        <f>IF(TMInput!K457&lt;&gt;"",TMInput!K457,IF(AND($C457=$C458, L458&lt;&gt;""),L458, IF(AND($C457=$C459, L459&lt;&gt;""), L459,"")))</f>
        <v/>
      </c>
      <c r="M457" s="90" t="str">
        <f>IF(TMInput!L457&lt;&gt;"",TMInput!L457,IF(AND($C457=$C458, M458&lt;&gt;""),M458, IF(AND($C457=$C459, M459&lt;&gt;""), M459,"")))</f>
        <v/>
      </c>
      <c r="N457" s="90" t="str">
        <f>IF(TMInput!M457&lt;&gt;"",TMInput!M457,IF(AND($C457=$C458, N458&lt;&gt;""),N458, IF(AND($C457=$C459, N459&lt;&gt;""), N459,"")))</f>
        <v/>
      </c>
      <c r="O457" s="90" t="str">
        <f>IF(TMInput!N457&lt;&gt;"",TMInput!N457,IF(AND($C457=$C458, O458&lt;&gt;""),O458, IF(AND($C457=$C459, O459&lt;&gt;""), O459,"")))</f>
        <v/>
      </c>
      <c r="P457" s="85" t="str">
        <f>IF(TMInput!O457&lt;&gt;"",TMInput!O457,IF(AND($C457=$C458, P458&lt;&gt;""),P458, IF(AND($C457=$C459, P459&lt;&gt;""), P459,"")))</f>
        <v/>
      </c>
      <c r="Q457" s="90" t="str">
        <f>IF(TMInput!P457&lt;&gt;"",TMInput!P457,IF(AND($C457=$C458, Q458&lt;&gt;""),Q458, IF(AND($C457=$C459, Q459&lt;&gt;""), Q459,"")))</f>
        <v/>
      </c>
      <c r="R457" s="90" t="str">
        <f>IF(TMInput!Q457&lt;&gt;"", TMInput!Q457, IF(AND(OR($C457&amp;$H457=$C458&amp;$H458, $C457&amp;$I457=$C458&amp;$I458), R458&lt;&gt;""), R458, IF(AND(OR($C457&amp;$H457=$C459&amp;$H459, $C457&amp;$I457=$C459&amp;$I459), R459&lt;&gt;""), R459, IF(AND(OR($C457&amp;$H457=$C460&amp;$H460, $C457&amp;$I457=$C460&amp;$I460), R460&lt;&gt;""), R460, IF(AND(OR($C457&amp;$H457=$C461&amp;$H461, $C457&amp;$I457=$C461&amp;$I461), R461&lt;&gt;""), R461, "")))))</f>
        <v/>
      </c>
      <c r="S457" s="90" t="str">
        <f>IF(TMInput!R457&lt;&gt;"", TMInput!R457, IF(AND(OR($C457&amp;$H457=$C458&amp;$H458, $C457&amp;$I457=$C458&amp;$I458), S458&lt;&gt;""), S458, IF(AND(OR($C457&amp;$H457=$C459&amp;$H459, $C457&amp;$I457=$C459&amp;$I459), S459&lt;&gt;""), S459, IF(AND(OR($C457&amp;$H457=$C460&amp;$H460, $C457&amp;$I457=$C460&amp;$I460), S460&lt;&gt;""), S460, IF(AND(OR($C457&amp;$H457=$C461&amp;$H461, $C457&amp;$I457=$C461&amp;$I461), S461&lt;&gt;""), S461, "")))))</f>
        <v/>
      </c>
      <c r="T457" s="90" t="str">
        <f>IF(TMInput!S457&lt;&gt;"", TMInput!S457, IF(AND(OR($C457&amp;$H457=$C458&amp;$H458, $C457&amp;$I457=$C458&amp;$I458), T458&lt;&gt;""), T458, IF(AND(OR($C457&amp;$H457=$C459&amp;$H459, $C457&amp;$I457=$C459&amp;$I459), T459&lt;&gt;""), T459, IF(AND(OR($C457&amp;$H457=$C460&amp;$H460, $C457&amp;$I457=$C460&amp;$I460), T460&lt;&gt;""), T460, IF(AND(OR($C457&amp;$H457=$C461&amp;$H461, $C457&amp;$I457=$C461&amp;$I461), T461&lt;&gt;""), T461, "")))))</f>
        <v/>
      </c>
      <c r="U457" s="90" t="str">
        <f>IF(TMInput!T457&lt;&gt;"", TMInput!T457, IF(AND($C457=$C458, U458&lt;&gt;""), U458, IF(AND($C457=$C459, U459&lt;&gt;""), U459, IF(AND($C457=$C460, U460&lt;&gt;""), U460, IF(AND($C457=$C461, U461&lt;&gt;""), U461, "")))))</f>
        <v/>
      </c>
      <c r="V457" s="90" t="str">
        <f>IF(TMInput!U457&lt;&gt;"", TMInput!U457, IF(AND($C457=$C458, V458&lt;&gt;""), V458, IF(AND($C457=$C459, V459&lt;&gt;""), V459, IF(AND($C457=$C460, V460&lt;&gt;""), V460, IF(AND($C457=$C461, V461&lt;&gt;""), V461, "")))))</f>
        <v>BT-197(BT-710)-LotResult</v>
      </c>
      <c r="W457" s="90" t="str">
        <f>IF(TMInput!V457&lt;&gt;"", TMInput!V457, IF(AND($C457=$C458, W458&lt;&gt;""), W458, IF(AND($C457=$C459, W459&lt;&gt;""), W459, IF(AND($C457=$C460, W460&lt;&gt;""), W460, IF(AND($C457=$C461, W461&lt;&gt;""), W461, "")))))</f>
        <v>In BT-197(BT-710)-LotResult, Unpublished Justification Code, we link to the at-voc:non-publication-justification controlled list</v>
      </c>
      <c r="X457" s="90" t="str">
        <f>IF(TMInput!W457&lt;&gt;"", TMInput!W457, IF(AND($C457=$C458, X458&lt;&gt;""), X458, IF(AND($C457=$C459, X459&lt;&gt;""), X459, IF(AND($C457=$C460, X460&lt;&gt;""), X460, IF(AND($C457=$C461, X461&lt;&gt;""), X461, "")))))</f>
        <v>BT-198(BT-710)-LotResult</v>
      </c>
      <c r="Y457" s="90" t="str">
        <f>IF(TMInput!X457&lt;&gt;"", TMInput!X457, IF(AND($C457=$C458, Y458&lt;&gt;""), Y458, IF(AND($C457=$C459, Y459&lt;&gt;""), Y459, IF(AND($C457=$C460, Y460&lt;&gt;""), Y460, IF(AND($C457=$C461, Y461&lt;&gt;""), Y461, "")))))</f>
        <v>Unpublished Accessibility Date (Unpublished Access Date below SDK 1.6)</v>
      </c>
      <c r="Z457" s="90" t="str">
        <f>IF(TMInput!Y457&lt;&gt;"", TMInput!Y457, IF(AND($C457=$C458, Z458&lt;&gt;""), Z458, IF(AND($C457=$C459, Z459&lt;&gt;""), Z459, IF(AND($C457=$C460, Z460&lt;&gt;""), Z460, IF(AND($C457=$C461, Z461&lt;&gt;""), Z461, "")))))</f>
        <v>tedm:MG-langString-hasConfidentialityJustification--NonPublishedInformation-ND-TenderValueLowestUnpublish</v>
      </c>
      <c r="AA457" s="90" t="str">
        <f>IF(TMInput!Z457&lt;&gt;"", TMInput!Z457, IF(AND($C457=$C458, AA458&lt;&gt;""), AA458, IF(AND($C457=$C459, AA459&lt;&gt;""), AA459, IF(AND($C457=$C460, AA460&lt;&gt;""), AA460, IF(AND($C457=$C461, AA461&lt;&gt;""), AA461, "")))))</f>
        <v/>
      </c>
      <c r="AB457" s="90" t="str">
        <f>IF(TMInput!AA457&lt;&gt;"", TMInput!AA457, IF(AND($C457=$C458, AB458&lt;&gt;""), AB458, IF(AND($C457=$C459, AB459&lt;&gt;""), AB459, IF(AND($C457=$C460, AB460&lt;&gt;""), AB460, IF(AND($C457=$C461, AB461&lt;&gt;""), AB461, "")))))</f>
        <v/>
      </c>
      <c r="AC457" s="90" t="str">
        <f>IF(TMInput!AB457&lt;&gt;"", TMInput!AB457, IF(AND($C457=$C458, AC458&lt;&gt;""), AC458, IF(AND($C457=$C459, AC459&lt;&gt;""), AC459, IF(AND($C457=$C460, AC460&lt;&gt;""), AC460, IF(AND($C457=$C461, AC461&lt;&gt;""), AC461, "")))))</f>
        <v/>
      </c>
      <c r="AD457" s="90" t="str">
        <f>IF(TMInput!AC457&lt;&gt;"", TMInput!AC457, IF(AND($C457=$C458, AD458&lt;&gt;""), AD458, IF(AND($C457=$C459, AD459&lt;&gt;""), AD459, IF(AND($C457=$C460, AD460&lt;&gt;""), AD460, IF(AND($C457=$C461, AD461&lt;&gt;""), AD461, "")))))</f>
        <v/>
      </c>
      <c r="AE457" s="90" t="str">
        <f>IF(TMInput!AD457&lt;&gt;"", TMInput!AD457, IF(AND($C457=$C458, AE458&lt;&gt;""), AE458, IF(AND($C457=$C459, AE459&lt;&gt;""), AE459, IF(AND($C457=$C460, AE460&lt;&gt;""), AE460, IF(AND($C457=$C461, AE461&lt;&gt;""), AE461, "")))))</f>
        <v/>
      </c>
    </row>
    <row r="458">
      <c r="A458" s="85" t="b">
        <f t="shared" si="1"/>
        <v>0</v>
      </c>
      <c r="B458" s="90" t="str">
        <f>IF(AND(TMInput!A458="",$C458&lt;&gt;""),B457,TMInput!A458)</f>
        <v>ND-TenderValueLowestUnpublish.rml.ttl</v>
      </c>
      <c r="C458" s="90" t="str">
        <f>TMInput!B458</f>
        <v>tedm:MG-NonPublishedInformation-ND-TenderValueLowestUnpublish</v>
      </c>
      <c r="D458" s="85" t="str">
        <f>IF(TMInput!C458&lt;&gt;"", TMInput!C458, IF(AND($C458=$C459, D459&lt;&gt;""), D459, IF(AND($C458=$C460, D460&lt;&gt;""), D460, IF(AND($C458=$C461, D461&lt;&gt;""), D461, IF(AND($C458=$C462, D462&lt;&gt;""), D462, "")))))</f>
        <v/>
      </c>
      <c r="E458" s="90" t="str">
        <f>IF(TMInput!D458&lt;&gt;"",TMInput!D458,IF(AND($C458=$C459, E459&lt;&gt;""),E459, IF(AND($C458=$C460, E460&lt;&gt;""), E460,"")))</f>
        <v/>
      </c>
      <c r="F458" s="90" t="str">
        <f>IF(TMInput!E458&lt;&gt;"",TMInput!E458,IF(AND($C458=$C459, F459&lt;&gt;""),F459, IF(AND($C458=$C460, F460&lt;&gt;""), F460,"")))</f>
        <v/>
      </c>
      <c r="G458" s="85" t="str">
        <f>IF(TMInput!F458&lt;&gt;"",TMInput!F458,IF(AND($C458=$C459, G459&lt;&gt;""),G459, IF(AND($C458=$C460, G460&lt;&gt;""), G460,"")))</f>
        <v/>
      </c>
      <c r="H458" s="87" t="str">
        <f>TMInput!G458</f>
        <v/>
      </c>
      <c r="I458" s="87" t="str">
        <f>TMInput!H458</f>
        <v>1.5</v>
      </c>
      <c r="J458" s="90" t="str">
        <f>IF(TMInput!$A458="",J457,TMInput!I458)</f>
        <v/>
      </c>
      <c r="K458" s="85" t="str">
        <f>IF(TMInput!J458&lt;&gt;"",TMInput!J458,IF(AND($C458=$C459, K459&lt;&gt;""),K459, IF(AND($C458=$C460, K460&lt;&gt;""), K460,"")))</f>
        <v/>
      </c>
      <c r="L458" s="85" t="str">
        <f>IF(TMInput!K458&lt;&gt;"",TMInput!K458,IF(AND($C458=$C459, L459&lt;&gt;""),L459, IF(AND($C458=$C460, L460&lt;&gt;""), L460,"")))</f>
        <v/>
      </c>
      <c r="M458" s="90" t="str">
        <f>IF(TMInput!L458&lt;&gt;"",TMInput!L458,IF(AND($C458=$C459, M459&lt;&gt;""),M459, IF(AND($C458=$C460, M460&lt;&gt;""), M460,"")))</f>
        <v/>
      </c>
      <c r="N458" s="90" t="str">
        <f>IF(TMInput!M458&lt;&gt;"",TMInput!M458,IF(AND($C458=$C459, N459&lt;&gt;""),N459, IF(AND($C458=$C460, N460&lt;&gt;""), N460,"")))</f>
        <v/>
      </c>
      <c r="O458" s="90" t="str">
        <f>IF(TMInput!N458&lt;&gt;"",TMInput!N458,IF(AND($C458=$C459, O459&lt;&gt;""),O459, IF(AND($C458=$C460, O460&lt;&gt;""), O460,"")))</f>
        <v/>
      </c>
      <c r="P458" s="85" t="str">
        <f>IF(TMInput!O458&lt;&gt;"",TMInput!O458,IF(AND($C458=$C459, P459&lt;&gt;""),P459, IF(AND($C458=$C460, P460&lt;&gt;""), P460,"")))</f>
        <v/>
      </c>
      <c r="Q458" s="90" t="str">
        <f>IF(TMInput!P458&lt;&gt;"",TMInput!P458,IF(AND($C458=$C459, Q459&lt;&gt;""),Q459, IF(AND($C458=$C460, Q460&lt;&gt;""), Q460,"")))</f>
        <v/>
      </c>
      <c r="R458" s="90" t="str">
        <f>IF(TMInput!Q458&lt;&gt;"", TMInput!Q458, IF(AND(OR($C458&amp;$H458=$C459&amp;$H459, $C458&amp;$I458=$C459&amp;$I459), R459&lt;&gt;""), R459, IF(AND(OR($C458&amp;$H458=$C460&amp;$H460, $C458&amp;$I458=$C460&amp;$I460), R460&lt;&gt;""), R460, IF(AND(OR($C458&amp;$H458=$C461&amp;$H461, $C458&amp;$I458=$C461&amp;$I461), R461&lt;&gt;""), R461, IF(AND(OR($C458&amp;$H458=$C462&amp;$H462, $C458&amp;$I458=$C462&amp;$I462), R462&lt;&gt;""), R462, "")))))</f>
        <v/>
      </c>
      <c r="S458" s="90" t="str">
        <f>IF(TMInput!R458&lt;&gt;"", TMInput!R458, IF(AND(OR($C458&amp;$H458=$C459&amp;$H459, $C458&amp;$I458=$C459&amp;$I459), S459&lt;&gt;""), S459, IF(AND(OR($C458&amp;$H458=$C460&amp;$H460, $C458&amp;$I458=$C460&amp;$I460), S460&lt;&gt;""), S460, IF(AND(OR($C458&amp;$H458=$C461&amp;$H461, $C458&amp;$I458=$C461&amp;$I461), S461&lt;&gt;""), S461, IF(AND(OR($C458&amp;$H458=$C462&amp;$H462, $C458&amp;$I458=$C462&amp;$I462), S462&lt;&gt;""), S462, "")))))</f>
        <v/>
      </c>
      <c r="T458" s="90" t="str">
        <f>IF(TMInput!S458&lt;&gt;"", TMInput!S458, IF(AND(OR($C458&amp;$H458=$C459&amp;$H459, $C458&amp;$I458=$C459&amp;$I459), T459&lt;&gt;""), T459, IF(AND(OR($C458&amp;$H458=$C460&amp;$H460, $C458&amp;$I458=$C460&amp;$I460), T460&lt;&gt;""), T460, IF(AND(OR($C458&amp;$H458=$C461&amp;$H461, $C458&amp;$I458=$C461&amp;$I461), T461&lt;&gt;""), T461, IF(AND(OR($C458&amp;$H458=$C462&amp;$H462, $C458&amp;$I458=$C462&amp;$I462), T462&lt;&gt;""), T462, "")))))</f>
        <v/>
      </c>
      <c r="U458" s="90" t="str">
        <f>IF(TMInput!T458&lt;&gt;"", TMInput!T458, IF(AND($C458=$C459, U459&lt;&gt;""), U459, IF(AND($C458=$C460, U460&lt;&gt;""), U460, IF(AND($C458=$C461, U461&lt;&gt;""), U461, IF(AND($C458=$C462, U462&lt;&gt;""), U462, "")))))</f>
        <v/>
      </c>
      <c r="V458" s="90" t="str">
        <f>IF(TMInput!U458&lt;&gt;"", TMInput!U458, IF(AND($C458=$C459, V459&lt;&gt;""), V459, IF(AND($C458=$C460, V460&lt;&gt;""), V460, IF(AND($C458=$C461, V461&lt;&gt;""), V461, IF(AND($C458=$C462, V462&lt;&gt;""), V462, "")))))</f>
        <v/>
      </c>
      <c r="W458" s="90" t="str">
        <f>IF(TMInput!V458&lt;&gt;"", TMInput!V458, IF(AND($C458=$C459, W459&lt;&gt;""), W459, IF(AND($C458=$C460, W460&lt;&gt;""), W460, IF(AND($C458=$C461, W461&lt;&gt;""), W461, IF(AND($C458=$C462, W462&lt;&gt;""), W462, "")))))</f>
        <v/>
      </c>
      <c r="X458" s="90" t="str">
        <f>IF(TMInput!W458&lt;&gt;"", TMInput!W458, IF(AND($C458=$C459, X459&lt;&gt;""), X459, IF(AND($C458=$C460, X460&lt;&gt;""), X460, IF(AND($C458=$C461, X461&lt;&gt;""), X461, IF(AND($C458=$C462, X462&lt;&gt;""), X462, "")))))</f>
        <v>BT-198(BT-710)-LotResult</v>
      </c>
      <c r="Y458" s="90" t="str">
        <f>IF(TMInput!X458&lt;&gt;"", TMInput!X458, IF(AND($C458=$C459, Y459&lt;&gt;""), Y459, IF(AND($C458=$C460, Y460&lt;&gt;""), Y460, IF(AND($C458=$C461, Y461&lt;&gt;""), Y461, IF(AND($C458=$C462, Y462&lt;&gt;""), Y462, "")))))</f>
        <v>Unpublished Accessibility Date (Unpublished Access Date below SDK 1.6)</v>
      </c>
      <c r="Z458" s="90" t="str">
        <f>IF(TMInput!Y458&lt;&gt;"", TMInput!Y458, IF(AND($C458=$C459, Z459&lt;&gt;""), Z459, IF(AND($C458=$C460, Z460&lt;&gt;""), Z460, IF(AND($C458=$C461, Z461&lt;&gt;""), Z461, IF(AND($C458=$C462, Z462&lt;&gt;""), Z462, "")))))</f>
        <v>tedm:MG-langString-hasConfidentialityJustification--NonPublishedInformation-ND-TenderValueLowestUnpublish</v>
      </c>
      <c r="AA458" s="90" t="str">
        <f>IF(TMInput!Z458&lt;&gt;"", TMInput!Z458, IF(AND($C458=$C459, AA459&lt;&gt;""), AA459, IF(AND($C458=$C460, AA460&lt;&gt;""), AA460, IF(AND($C458=$C461, AA461&lt;&gt;""), AA461, IF(AND($C458=$C462, AA462&lt;&gt;""), AA462, "")))))</f>
        <v/>
      </c>
      <c r="AB458" s="90" t="str">
        <f>IF(TMInput!AA458&lt;&gt;"", TMInput!AA458, IF(AND($C458=$C459, AB459&lt;&gt;""), AB459, IF(AND($C458=$C460, AB460&lt;&gt;""), AB460, IF(AND($C458=$C461, AB461&lt;&gt;""), AB461, IF(AND($C458=$C462, AB462&lt;&gt;""), AB462, "")))))</f>
        <v/>
      </c>
      <c r="AC458" s="90" t="str">
        <f>IF(TMInput!AB458&lt;&gt;"", TMInput!AB458, IF(AND($C458=$C459, AC459&lt;&gt;""), AC459, IF(AND($C458=$C460, AC460&lt;&gt;""), AC460, IF(AND($C458=$C461, AC461&lt;&gt;""), AC461, IF(AND($C458=$C462, AC462&lt;&gt;""), AC462, "")))))</f>
        <v/>
      </c>
      <c r="AD458" s="90" t="str">
        <f>IF(TMInput!AC458&lt;&gt;"", TMInput!AC458, IF(AND($C458=$C459, AD459&lt;&gt;""), AD459, IF(AND($C458=$C460, AD460&lt;&gt;""), AD460, IF(AND($C458=$C461, AD461&lt;&gt;""), AD461, IF(AND($C458=$C462, AD462&lt;&gt;""), AD462, "")))))</f>
        <v/>
      </c>
      <c r="AE458" s="90" t="str">
        <f>IF(TMInput!AD458&lt;&gt;"", TMInput!AD458, IF(AND($C458=$C459, AE459&lt;&gt;""), AE459, IF(AND($C458=$C460, AE460&lt;&gt;""), AE460, IF(AND($C458=$C461, AE461&lt;&gt;""), AE461, IF(AND($C458=$C462, AE462&lt;&gt;""), AE462, "")))))</f>
        <v/>
      </c>
    </row>
    <row r="459">
      <c r="A459" s="85" t="b">
        <f t="shared" si="1"/>
        <v>0</v>
      </c>
      <c r="B459" s="90" t="str">
        <f>IF(AND(TMInput!A459="",$C459&lt;&gt;""),B458,TMInput!A459)</f>
        <v>ND-TenderValueLowestUnpublish.rml.ttl</v>
      </c>
      <c r="C459" s="90" t="str">
        <f>TMInput!B459</f>
        <v>tedm:MG-NonPublishedInformation-ND-TenderValueLowestUnpublish</v>
      </c>
      <c r="D459" s="85" t="str">
        <f>IF(TMInput!C459&lt;&gt;"", TMInput!C459, IF(AND($C459=$C460, D460&lt;&gt;""), D460, IF(AND($C459=$C461, D461&lt;&gt;""), D461, IF(AND($C459=$C462, D462&lt;&gt;""), D462, IF(AND($C459=$C463, D463&lt;&gt;""), D463, "")))))</f>
        <v/>
      </c>
      <c r="E459" s="90" t="str">
        <f>IF(TMInput!D459&lt;&gt;"",TMInput!D459,IF(AND($C459=$C460, E460&lt;&gt;""),E460, IF(AND($C459=$C461, E461&lt;&gt;""), E461,"")))</f>
        <v/>
      </c>
      <c r="F459" s="90" t="str">
        <f>IF(TMInput!E459&lt;&gt;"",TMInput!E459,IF(AND($C459=$C460, F460&lt;&gt;""),F460, IF(AND($C459=$C461, F461&lt;&gt;""), F461,"")))</f>
        <v/>
      </c>
      <c r="G459" s="85" t="str">
        <f>IF(TMInput!F459&lt;&gt;"",TMInput!F459,IF(AND($C459=$C460, G460&lt;&gt;""),G460, IF(AND($C459=$C461, G461&lt;&gt;""), G461,"")))</f>
        <v/>
      </c>
      <c r="H459" s="87" t="str">
        <f>TMInput!G459</f>
        <v>1.6</v>
      </c>
      <c r="I459" s="87" t="str">
        <f>TMInput!H459</f>
        <v/>
      </c>
      <c r="J459" s="90" t="str">
        <f>IF(TMInput!$A459="",J458,TMInput!I459)</f>
        <v/>
      </c>
      <c r="K459" s="85" t="str">
        <f>IF(TMInput!J459&lt;&gt;"",TMInput!J459,IF(AND($C459=$C460, K460&lt;&gt;""),K460, IF(AND($C459=$C461, K461&lt;&gt;""), K461,"")))</f>
        <v/>
      </c>
      <c r="L459" s="85" t="str">
        <f>IF(TMInput!K459&lt;&gt;"",TMInput!K459,IF(AND($C459=$C460, L460&lt;&gt;""),L460, IF(AND($C459=$C461, L461&lt;&gt;""), L461,"")))</f>
        <v/>
      </c>
      <c r="M459" s="90" t="str">
        <f>IF(TMInput!L459&lt;&gt;"",TMInput!L459,IF(AND($C459=$C460, M460&lt;&gt;""),M460, IF(AND($C459=$C461, M461&lt;&gt;""), M461,"")))</f>
        <v/>
      </c>
      <c r="N459" s="90" t="str">
        <f>IF(TMInput!M459&lt;&gt;"",TMInput!M459,IF(AND($C459=$C460, N460&lt;&gt;""),N460, IF(AND($C459=$C461, N461&lt;&gt;""), N461,"")))</f>
        <v/>
      </c>
      <c r="O459" s="90" t="str">
        <f>IF(TMInput!N459&lt;&gt;"",TMInput!N459,IF(AND($C459=$C460, O460&lt;&gt;""),O460, IF(AND($C459=$C461, O461&lt;&gt;""), O461,"")))</f>
        <v/>
      </c>
      <c r="P459" s="85" t="str">
        <f>IF(TMInput!O459&lt;&gt;"",TMInput!O459,IF(AND($C459=$C460, P460&lt;&gt;""),P460, IF(AND($C459=$C461, P461&lt;&gt;""), P461,"")))</f>
        <v/>
      </c>
      <c r="Q459" s="90" t="str">
        <f>IF(TMInput!P459&lt;&gt;"",TMInput!P459,IF(AND($C459=$C460, Q460&lt;&gt;""),Q460, IF(AND($C459=$C461, Q461&lt;&gt;""), Q461,"")))</f>
        <v/>
      </c>
      <c r="R459" s="90" t="str">
        <f>IF(TMInput!Q459&lt;&gt;"", TMInput!Q459, IF(AND(OR($C459&amp;$H459=$C460&amp;$H460, $C459&amp;$I459=$C460&amp;$I460), R460&lt;&gt;""), R460, IF(AND(OR($C459&amp;$H459=$C461&amp;$H461, $C459&amp;$I459=$C461&amp;$I461), R461&lt;&gt;""), R461, IF(AND(OR($C459&amp;$H459=$C462&amp;$H462, $C459&amp;$I459=$C462&amp;$I462), R462&lt;&gt;""), R462, IF(AND(OR($C459&amp;$H459=$C463&amp;$H463, $C459&amp;$I459=$C463&amp;$I463), R463&lt;&gt;""), R463, "")))))</f>
        <v/>
      </c>
      <c r="S459" s="90" t="str">
        <f>IF(TMInput!R459&lt;&gt;"", TMInput!R459, IF(AND(OR($C459&amp;$H459=$C460&amp;$H460, $C459&amp;$I459=$C460&amp;$I460), S460&lt;&gt;""), S460, IF(AND(OR($C459&amp;$H459=$C461&amp;$H461, $C459&amp;$I459=$C461&amp;$I461), S461&lt;&gt;""), S461, IF(AND(OR($C459&amp;$H459=$C462&amp;$H462, $C459&amp;$I459=$C462&amp;$I462), S462&lt;&gt;""), S462, IF(AND(OR($C459&amp;$H459=$C463&amp;$H463, $C459&amp;$I459=$C463&amp;$I463), S463&lt;&gt;""), S463, "")))))</f>
        <v/>
      </c>
      <c r="T459" s="90" t="str">
        <f>IF(TMInput!S459&lt;&gt;"", TMInput!S459, IF(AND(OR($C459&amp;$H459=$C460&amp;$H460, $C459&amp;$I459=$C460&amp;$I460), T460&lt;&gt;""), T460, IF(AND(OR($C459&amp;$H459=$C461&amp;$H461, $C459&amp;$I459=$C461&amp;$I461), T461&lt;&gt;""), T461, IF(AND(OR($C459&amp;$H459=$C462&amp;$H462, $C459&amp;$I459=$C462&amp;$I462), T462&lt;&gt;""), T462, IF(AND(OR($C459&amp;$H459=$C463&amp;$H463, $C459&amp;$I459=$C463&amp;$I463), T463&lt;&gt;""), T463, "")))))</f>
        <v/>
      </c>
      <c r="U459" s="90" t="str">
        <f>IF(TMInput!T459&lt;&gt;"", TMInput!T459, IF(AND($C459=$C460, U460&lt;&gt;""), U460, IF(AND($C459=$C461, U461&lt;&gt;""), U461, IF(AND($C459=$C462, U462&lt;&gt;""), U462, IF(AND($C459=$C463, U463&lt;&gt;""), U463, "")))))</f>
        <v/>
      </c>
      <c r="V459" s="90" t="str">
        <f>IF(TMInput!U459&lt;&gt;"", TMInput!U459, IF(AND($C459=$C460, V460&lt;&gt;""), V460, IF(AND($C459=$C461, V461&lt;&gt;""), V461, IF(AND($C459=$C462, V462&lt;&gt;""), V462, IF(AND($C459=$C463, V463&lt;&gt;""), V463, "")))))</f>
        <v/>
      </c>
      <c r="W459" s="90" t="str">
        <f>IF(TMInput!V459&lt;&gt;"", TMInput!V459, IF(AND($C459=$C460, W460&lt;&gt;""), W460, IF(AND($C459=$C461, W461&lt;&gt;""), W461, IF(AND($C459=$C462, W462&lt;&gt;""), W462, IF(AND($C459=$C463, W463&lt;&gt;""), W463, "")))))</f>
        <v/>
      </c>
      <c r="X459" s="90" t="str">
        <f>IF(TMInput!W459&lt;&gt;"", TMInput!W459, IF(AND($C459=$C460, X460&lt;&gt;""), X460, IF(AND($C459=$C461, X461&lt;&gt;""), X461, IF(AND($C459=$C462, X462&lt;&gt;""), X462, IF(AND($C459=$C463, X463&lt;&gt;""), X463, "")))))</f>
        <v/>
      </c>
      <c r="Y459" s="90" t="str">
        <f>IF(TMInput!X459&lt;&gt;"", TMInput!X459, IF(AND($C459=$C460, Y460&lt;&gt;""), Y460, IF(AND($C459=$C461, Y461&lt;&gt;""), Y461, IF(AND($C459=$C462, Y462&lt;&gt;""), Y462, IF(AND($C459=$C463, Y463&lt;&gt;""), Y463, "")))))</f>
        <v/>
      </c>
      <c r="Z459" s="90" t="str">
        <f>IF(TMInput!Y459&lt;&gt;"", TMInput!Y459, IF(AND($C459=$C460, Z460&lt;&gt;""), Z460, IF(AND($C459=$C461, Z461&lt;&gt;""), Z461, IF(AND($C459=$C462, Z462&lt;&gt;""), Z462, IF(AND($C459=$C463, Z463&lt;&gt;""), Z463, "")))))</f>
        <v>tedm:MG-langString-hasConfidentialityJustification--NonPublishedInformation-ND-TenderValueLowestUnpublish</v>
      </c>
      <c r="AA459" s="90" t="str">
        <f>IF(TMInput!Z459&lt;&gt;"", TMInput!Z459, IF(AND($C459=$C460, AA460&lt;&gt;""), AA460, IF(AND($C459=$C461, AA461&lt;&gt;""), AA461, IF(AND($C459=$C462, AA462&lt;&gt;""), AA462, IF(AND($C459=$C463, AA463&lt;&gt;""), AA463, "")))))</f>
        <v/>
      </c>
      <c r="AB459" s="90" t="str">
        <f>IF(TMInput!AA459&lt;&gt;"", TMInput!AA459, IF(AND($C459=$C460, AB460&lt;&gt;""), AB460, IF(AND($C459=$C461, AB461&lt;&gt;""), AB461, IF(AND($C459=$C462, AB462&lt;&gt;""), AB462, IF(AND($C459=$C463, AB463&lt;&gt;""), AB463, "")))))</f>
        <v/>
      </c>
      <c r="AC459" s="90" t="str">
        <f>IF(TMInput!AB459&lt;&gt;"", TMInput!AB459, IF(AND($C459=$C460, AC460&lt;&gt;""), AC460, IF(AND($C459=$C461, AC461&lt;&gt;""), AC461, IF(AND($C459=$C462, AC462&lt;&gt;""), AC462, IF(AND($C459=$C463, AC463&lt;&gt;""), AC463, "")))))</f>
        <v/>
      </c>
      <c r="AD459" s="90" t="str">
        <f>IF(TMInput!AC459&lt;&gt;"", TMInput!AC459, IF(AND($C459=$C460, AD460&lt;&gt;""), AD460, IF(AND($C459=$C461, AD461&lt;&gt;""), AD461, IF(AND($C459=$C462, AD462&lt;&gt;""), AD462, IF(AND($C459=$C463, AD463&lt;&gt;""), AD463, "")))))</f>
        <v/>
      </c>
      <c r="AE459" s="90" t="str">
        <f>IF(TMInput!AD459&lt;&gt;"", TMInput!AD459, IF(AND($C459=$C460, AE460&lt;&gt;""), AE460, IF(AND($C459=$C461, AE461&lt;&gt;""), AE461, IF(AND($C459=$C462, AE462&lt;&gt;""), AE462, IF(AND($C459=$C463, AE463&lt;&gt;""), AE463, "")))))</f>
        <v/>
      </c>
    </row>
    <row r="460">
      <c r="A460" s="85" t="b">
        <f t="shared" si="1"/>
        <v>1</v>
      </c>
      <c r="B460" s="90" t="str">
        <f>IF(AND(TMInput!A460="",$C460&lt;&gt;""),B459,TMInput!A460)</f>
        <v>ND-TenderValueHighestUnpublish.rml.ttl</v>
      </c>
      <c r="C460" s="90" t="str">
        <f>TMInput!B460</f>
        <v>tedm:MG-NonPublishedInformation-ND-TenderValueHighestUnpublish</v>
      </c>
      <c r="D460" s="85" t="str">
        <f>IF(TMInput!C460&lt;&gt;"", TMInput!C460, IF(AND($C460=$C461, D461&lt;&gt;""), D461, IF(AND($C460=$C462, D462&lt;&gt;""), D462, IF(AND($C460=$C463, D463&lt;&gt;""), D463, IF(AND($C460=$C464, D464&lt;&gt;""), D464, "")))))</f>
        <v>MG-NonPublishedInformation</v>
      </c>
      <c r="E460" s="90" t="str">
        <f>IF(TMInput!D460&lt;&gt;"",TMInput!D460,IF(AND($C460=$C461, E461&lt;&gt;""),E461, IF(AND($C460=$C462, E462&lt;&gt;""), E462,"")))</f>
        <v>ND-TenderValueHighestUnpublish</v>
      </c>
      <c r="F460" s="90" t="str">
        <f>IF(TMInput!E460&lt;&gt;"",TMInput!E460,IF(AND($C460=$C461, F461&lt;&gt;""),F461, IF(AND($C460=$C462, F462&lt;&gt;""), F462,"")))</f>
        <v>/*/ext:UBLExtensions/ext:UBLExtension/ext:ExtensionContent/efext:EformsExtension/efac:NoticeResult/efac:LotResult/efac:FieldsPrivacy[efbc:FieldIdentifierCode/text()='ten-val-hig']</v>
      </c>
      <c r="G460" s="85" t="str">
        <f>IF(TMInput!F460&lt;&gt;"",TMInput!F460,IF(AND($C460=$C461, G461&lt;&gt;""),G461, IF(AND($C460=$C462, G462&lt;&gt;""), G462,"")))</f>
        <v>efbc:FieldIdentifierCode/text()='ten-val-hig'</v>
      </c>
      <c r="H460" s="87" t="str">
        <f>TMInput!G460</f>
        <v/>
      </c>
      <c r="I460" s="87" t="str">
        <f>TMInput!H460</f>
        <v/>
      </c>
      <c r="J460" s="90" t="str">
        <f>IF(TMInput!$A460="",J459,TMInput!I460)</f>
        <v/>
      </c>
      <c r="K460" s="85" t="str">
        <f>IF(TMInput!J460&lt;&gt;"",TMInput!J460,IF(AND($C460=$C461, K461&lt;&gt;""),K461, IF(AND($C460=$C462, K462&lt;&gt;""), K462,"")))</f>
        <v>MG-MonetaryValue-hasHighestReceivedTenderValue-SubmissionStatisticalInformation</v>
      </c>
      <c r="L460" s="85" t="str">
        <f>IF(TMInput!K460&lt;&gt;"",TMInput!K460,IF(AND($C460=$C461, L461&lt;&gt;""),L461, IF(AND($C460=$C462, L462&lt;&gt;""), L462,"")))</f>
        <v>ND-LotResult</v>
      </c>
      <c r="M460" s="90" t="str">
        <f>IF(TMInput!L460&lt;&gt;"",TMInput!L460,IF(AND($C460=$C461, M461&lt;&gt;""),M461, IF(AND($C460=$C462, M462&lt;&gt;""), M462,"")))</f>
        <v>ND-TenderValueHighestUnpublish (concernsMaskedObject)</v>
      </c>
      <c r="N460" s="90" t="str">
        <f>IF(TMInput!M460&lt;&gt;"",TMInput!M460,IF(AND($C460=$C461, N461&lt;&gt;""),N461, IF(AND($C460=$C462, N462&lt;&gt;""), N462,"")))</f>
        <v>Connection from NonPublishedInformation to MonetaryValue under MG-MonetaryValue-hasHighestReceivedTenderValue-SubmissionStatisticalInformation_ND-LotResult</v>
      </c>
      <c r="O460" s="90" t="str">
        <f>IF(TMInput!N460&lt;&gt;"",TMInput!N460,IF(AND($C460=$C461, O461&lt;&gt;""),O461, IF(AND($C460=$C462, O462&lt;&gt;""), O462,"")))</f>
        <v>tedm:MG-MonetaryValue-hasHighestReceivedTenderValue-SubmissionStatisticalInformation_ND-LotResult</v>
      </c>
      <c r="P460" s="85" t="str">
        <f>IF(TMInput!O460&lt;&gt;"",TMInput!O460,IF(AND($C460=$C461, P461&lt;&gt;""),P461, IF(AND($C460=$C462, P462&lt;&gt;""), P462,"")))</f>
        <v>efac:FieldsPrivacy</v>
      </c>
      <c r="Q460" s="90" t="str">
        <f>IF(TMInput!P460&lt;&gt;"",TMInput!P460,IF(AND($C460=$C461, Q461&lt;&gt;""),Q461, IF(AND($C460=$C462, Q462&lt;&gt;""), Q462,"")))</f>
        <v>..</v>
      </c>
      <c r="R460" s="90" t="str">
        <f>IF(TMInput!Q460&lt;&gt;"", TMInput!Q460, IF(AND(OR($C460&amp;$H460=$C461&amp;$H461, $C460&amp;$I460=$C461&amp;$I461), R461&lt;&gt;""), R461, IF(AND(OR($C460&amp;$H460=$C462&amp;$H462, $C460&amp;$I460=$C462&amp;$I462), R462&lt;&gt;""), R462, IF(AND(OR($C460&amp;$H460=$C463&amp;$H463, $C460&amp;$I460=$C463&amp;$I463), R463&lt;&gt;""), R463, IF(AND(OR($C460&amp;$H460=$C464&amp;$H464, $C460&amp;$I460=$C464&amp;$I464), R464&lt;&gt;""), R464, "")))))</f>
        <v>BT-195(BT-711)-LotResult</v>
      </c>
      <c r="S460" s="90" t="str">
        <f>IF(TMInput!R460&lt;&gt;"", TMInput!R460, IF(AND(OR($C460&amp;$H460=$C461&amp;$H461, $C460&amp;$I460=$C461&amp;$I461), S461&lt;&gt;""), S461, IF(AND(OR($C460&amp;$H460=$C462&amp;$H462, $C460&amp;$I460=$C462&amp;$I462), S462&lt;&gt;""), S462, IF(AND(OR($C460&amp;$H460=$C463&amp;$H463, $C460&amp;$I460=$C463&amp;$I463), S463&lt;&gt;""), S463, IF(AND(OR($C460&amp;$H460=$C464&amp;$H464, $C460&amp;$I460=$C464&amp;$I464), S464&lt;&gt;""), S464, "")))))</f>
        <v>The field BT-195(BT-711)-LotResult, Unpublished Identifier, specifies information to generate the URI of the masked property</v>
      </c>
      <c r="T460" s="90" t="str">
        <f>IF(TMInput!S460&lt;&gt;"", TMInput!S460, IF(AND(OR($C460&amp;$H460=$C461&amp;$H461, $C460&amp;$I460=$C461&amp;$I461), T461&lt;&gt;""), T461, IF(AND(OR($C460&amp;$H460=$C462&amp;$H462, $C460&amp;$I460=$C462&amp;$I462), T462&lt;&gt;""), T462, IF(AND(OR($C460&amp;$H460=$C463&amp;$H463, $C460&amp;$I460=$C463&amp;$I463), T463&lt;&gt;""), T463, IF(AND(OR($C460&amp;$H460=$C464&amp;$H464, $C460&amp;$I460=$C464&amp;$I464), T464&lt;&gt;""), T464, "")))))</f>
        <v>efbc:FieldIdentifierCode/text() = 'ten-val-hig'</v>
      </c>
      <c r="U460" s="92" t="str">
        <f>IF(TMInput!T460&lt;&gt;"", TMInput!T460, IF(AND($C460=$C461, U461&lt;&gt;""), U461, IF(AND($C460=$C462, U462&lt;&gt;""), U462, IF(AND($C460=$C463, U463&lt;&gt;""), U463, IF(AND($C460=$C464, U464&lt;&gt;""), U464, "")))))</f>
        <v>http://data.europa.eu/a4g/ontology#hasAmountValue</v>
      </c>
      <c r="V460" s="90" t="str">
        <f>IF(TMInput!U460&lt;&gt;"", TMInput!U460, IF(AND($C460=$C461, V461&lt;&gt;""), V461, IF(AND($C460=$C462, V462&lt;&gt;""), V462, IF(AND($C460=$C463, V463&lt;&gt;""), V463, IF(AND($C460=$C464, V464&lt;&gt;""), V464, "")))))</f>
        <v>BT-197(BT-711)-LotResult</v>
      </c>
      <c r="W460" s="90" t="str">
        <f>IF(TMInput!V460&lt;&gt;"", TMInput!V460, IF(AND($C460=$C461, W461&lt;&gt;""), W461, IF(AND($C460=$C462, W462&lt;&gt;""), W462, IF(AND($C460=$C463, W463&lt;&gt;""), W463, IF(AND($C460=$C464, W464&lt;&gt;""), W464, "")))))</f>
        <v>In BT-197(BT-711)-LotResult, Unpublished Justification Code, we link to the at-voc:non-publication-justification controlled list</v>
      </c>
      <c r="X460" s="90" t="str">
        <f>IF(TMInput!W460&lt;&gt;"", TMInput!W460, IF(AND($C460=$C461, X461&lt;&gt;""), X461, IF(AND($C460=$C462, X462&lt;&gt;""), X462, IF(AND($C460=$C463, X463&lt;&gt;""), X463, IF(AND($C460=$C464, X464&lt;&gt;""), X464, "")))))</f>
        <v>BT-198(BT-711)-LotResult</v>
      </c>
      <c r="Y460" s="90" t="str">
        <f>IF(TMInput!X460&lt;&gt;"", TMInput!X460, IF(AND($C460=$C461, Y461&lt;&gt;""), Y461, IF(AND($C460=$C462, Y462&lt;&gt;""), Y462, IF(AND($C460=$C463, Y463&lt;&gt;""), Y463, IF(AND($C460=$C464, Y464&lt;&gt;""), Y464, "")))))</f>
        <v>Unpublished Accessibility Date (Unpublished Access Date below SDK 1.6)</v>
      </c>
      <c r="Z460" s="90" t="str">
        <f>IF(TMInput!Y460&lt;&gt;"", TMInput!Y460, IF(AND($C460=$C461, Z461&lt;&gt;""), Z461, IF(AND($C460=$C462, Z462&lt;&gt;""), Z462, IF(AND($C460=$C463, Z463&lt;&gt;""), Z463, IF(AND($C460=$C464, Z464&lt;&gt;""), Z464, "")))))</f>
        <v>tedm:MG-langString-hasConfidentialityJustification--NonPublishedInformation-ND-TenderValueHighestUnpublish</v>
      </c>
      <c r="AA460" s="90" t="str">
        <f>IF(TMInput!Z460&lt;&gt;"", TMInput!Z460, IF(AND($C460=$C461, AA461&lt;&gt;""), AA461, IF(AND($C460=$C462, AA462&lt;&gt;""), AA462, IF(AND($C460=$C463, AA463&lt;&gt;""), AA463, IF(AND($C460=$C464, AA464&lt;&gt;""), AA464, "")))))</f>
        <v>/*/ext:UBLExtensions/ext:UBLExtension/ext:ExtensionContent/efext:EformsExtension/efac:NoticeResult/efac:LotResult/efac:FieldsPrivacy[efbc:FieldIdentifierCode/text()='ten-val-hig']/efbc:ReasonDescription</v>
      </c>
      <c r="AB460" s="90" t="str">
        <f>IF(TMInput!AA460&lt;&gt;"", TMInput!AA460, IF(AND($C460=$C461, AB461&lt;&gt;""), AB461, IF(AND($C460=$C462, AB462&lt;&gt;""), AB462, IF(AND($C460=$C463, AB463&lt;&gt;""), AB463, IF(AND($C460=$C464, AB464&lt;&gt;""), AB464, "")))))</f>
        <v>BT-196(BT-711)-LotResult</v>
      </c>
      <c r="AC460" s="90" t="str">
        <f>IF(TMInput!AB460&lt;&gt;"", TMInput!AB460, IF(AND($C460=$C461, AC461&lt;&gt;""), AC461, IF(AND($C460=$C462, AC462&lt;&gt;""), AC462, IF(AND($C460=$C463, AC463&lt;&gt;""), AC463, IF(AND($C460=$C464, AC464&lt;&gt;""), AC464, "")))))</f>
        <v>Unpublished Justification Description of MG-NonPublishedInformation under ND-TenderValueHighestUnpublish</v>
      </c>
      <c r="AD460" s="90" t="str">
        <f>IF(TMInput!AC460&lt;&gt;"", TMInput!AC460, IF(AND($C460=$C461, AD461&lt;&gt;""), AD461, IF(AND($C460=$C462, AD462&lt;&gt;""), AD462, IF(AND($C460=$C463, AD463&lt;&gt;""), AD463, IF(AND($C460=$C464, AD464&lt;&gt;""), AD464, "")))))</f>
        <v>BT-196(BT-711)-LotResult-Language</v>
      </c>
      <c r="AE460" s="90" t="str">
        <f>IF(TMInput!AD460&lt;&gt;"", TMInput!AD460, IF(AND($C460=$C461, AE461&lt;&gt;""), AE461, IF(AND($C460=$C462, AE462&lt;&gt;""), AE462, IF(AND($C460=$C463, AE463&lt;&gt;""), AE463, IF(AND($C460=$C464, AE464&lt;&gt;""), AE464, "")))))</f>
        <v>Language of Unpublished Justification Description of MG-NonPublishedInformation under ND-TenderValueHighestUnpublish</v>
      </c>
    </row>
    <row r="461">
      <c r="A461" s="85" t="b">
        <f t="shared" si="1"/>
        <v>0</v>
      </c>
      <c r="B461" s="90" t="str">
        <f>IF(AND(TMInput!A461="",$C461&lt;&gt;""),B460,TMInput!A461)</f>
        <v>ND-TenderValueHighestUnpublish.rml.ttl</v>
      </c>
      <c r="C461" s="90" t="str">
        <f>TMInput!B461</f>
        <v>tedm:MG-NonPublishedInformation-ND-TenderValueHighestUnpublish</v>
      </c>
      <c r="D461" s="85" t="str">
        <f>IF(TMInput!C461&lt;&gt;"", TMInput!C461, IF(AND($C461=$C462, D462&lt;&gt;""), D462, IF(AND($C461=$C463, D463&lt;&gt;""), D463, IF(AND($C461=$C464, D464&lt;&gt;""), D464, IF(AND($C461=$C465, D465&lt;&gt;""), D465, "")))))</f>
        <v>MG-NonPublishedInformation</v>
      </c>
      <c r="E461" s="90" t="str">
        <f>IF(TMInput!D461&lt;&gt;"",TMInput!D461,IF(AND($C461=$C462, E462&lt;&gt;""),E462, IF(AND($C461=$C463, E463&lt;&gt;""), E463,"")))</f>
        <v/>
      </c>
      <c r="F461" s="90" t="str">
        <f>IF(TMInput!E461&lt;&gt;"",TMInput!E461,IF(AND($C461=$C462, F462&lt;&gt;""),F462, IF(AND($C461=$C463, F463&lt;&gt;""), F463,"")))</f>
        <v/>
      </c>
      <c r="G461" s="85" t="str">
        <f>IF(TMInput!F461&lt;&gt;"",TMInput!F461,IF(AND($C461=$C462, G462&lt;&gt;""),G462, IF(AND($C461=$C463, G463&lt;&gt;""), G463,"")))</f>
        <v/>
      </c>
      <c r="H461" s="87" t="str">
        <f>TMInput!G461</f>
        <v/>
      </c>
      <c r="I461" s="87" t="str">
        <f>TMInput!H461</f>
        <v/>
      </c>
      <c r="J461" s="90" t="str">
        <f>IF(TMInput!$A461="",J460,TMInput!I461)</f>
        <v/>
      </c>
      <c r="K461" s="85" t="str">
        <f>IF(TMInput!J461&lt;&gt;"",TMInput!J461,IF(AND($C461=$C462, K462&lt;&gt;""),K462, IF(AND($C461=$C463, K463&lt;&gt;""), K463,"")))</f>
        <v>MG-MonetaryValue-hasHighestReceivedTenderValue-SubmissionStatisticalInformation</v>
      </c>
      <c r="L461" s="85" t="str">
        <f>IF(TMInput!K461&lt;&gt;"",TMInput!K461,IF(AND($C461=$C462, L462&lt;&gt;""),L462, IF(AND($C461=$C463, L463&lt;&gt;""), L463,"")))</f>
        <v>ND-LotResult</v>
      </c>
      <c r="M461" s="90" t="str">
        <f>IF(TMInput!L461&lt;&gt;"",TMInput!L461,IF(AND($C461=$C462, M462&lt;&gt;""),M462, IF(AND($C461=$C463, M463&lt;&gt;""), M463,"")))</f>
        <v>ND-TenderValueHighestUnpublish (concernsMaskedObject)</v>
      </c>
      <c r="N461" s="90" t="str">
        <f>IF(TMInput!M461&lt;&gt;"",TMInput!M461,IF(AND($C461=$C462, N462&lt;&gt;""),N462, IF(AND($C461=$C463, N463&lt;&gt;""), N463,"")))</f>
        <v>Connection from NonPublishedInformation to MonetaryValue under MG-MonetaryValue-hasHighestReceivedTenderValue-SubmissionStatisticalInformation_ND-LotResult</v>
      </c>
      <c r="O461" s="90" t="str">
        <f>IF(TMInput!N461&lt;&gt;"",TMInput!N461,IF(AND($C461=$C462, O462&lt;&gt;""),O462, IF(AND($C461=$C463, O463&lt;&gt;""), O463,"")))</f>
        <v>tedm:MG-MonetaryValue-hasHighestReceivedTenderValue-SubmissionStatisticalInformation_ND-LotResult</v>
      </c>
      <c r="P461" s="85" t="str">
        <f>IF(TMInput!O461&lt;&gt;"",TMInput!O461,IF(AND($C461=$C462, P462&lt;&gt;""),P462, IF(AND($C461=$C463, P463&lt;&gt;""), P463,"")))</f>
        <v>efac:FieldsPrivacy</v>
      </c>
      <c r="Q461" s="90" t="str">
        <f>IF(TMInput!P461&lt;&gt;"",TMInput!P461,IF(AND($C461=$C462, Q462&lt;&gt;""),Q462, IF(AND($C461=$C463, Q463&lt;&gt;""), Q463,"")))</f>
        <v>..</v>
      </c>
      <c r="R461" s="90" t="str">
        <f>IF(TMInput!Q461&lt;&gt;"", TMInput!Q461, IF(AND(OR($C461&amp;$H461=$C462&amp;$H462, $C461&amp;$I461=$C462&amp;$I462), R462&lt;&gt;""), R462, IF(AND(OR($C461&amp;$H461=$C463&amp;$H463, $C461&amp;$I461=$C463&amp;$I463), R463&lt;&gt;""), R463, IF(AND(OR($C461&amp;$H461=$C464&amp;$H464, $C461&amp;$I461=$C464&amp;$I464), R464&lt;&gt;""), R464, IF(AND(OR($C461&amp;$H461=$C465&amp;$H465, $C461&amp;$I461=$C465&amp;$I465), R465&lt;&gt;""), R465, "")))))</f>
        <v>BT-195(BT-711)-LotResult</v>
      </c>
      <c r="S461" s="90" t="str">
        <f>IF(TMInput!R461&lt;&gt;"", TMInput!R461, IF(AND(OR($C461&amp;$H461=$C462&amp;$H462, $C461&amp;$I461=$C462&amp;$I462), S462&lt;&gt;""), S462, IF(AND(OR($C461&amp;$H461=$C463&amp;$H463, $C461&amp;$I461=$C463&amp;$I463), S463&lt;&gt;""), S463, IF(AND(OR($C461&amp;$H461=$C464&amp;$H464, $C461&amp;$I461=$C464&amp;$I464), S464&lt;&gt;""), S464, IF(AND(OR($C461&amp;$H461=$C465&amp;$H465, $C461&amp;$I461=$C465&amp;$I465), S465&lt;&gt;""), S465, "")))))</f>
        <v>The field BT-195(BT-711)-LotResult, Unpublished Identifier, specifies information to generate the URI of the masked property</v>
      </c>
      <c r="T461" s="90" t="str">
        <f>IF(TMInput!S461&lt;&gt;"", TMInput!S461, IF(AND(OR($C461&amp;$H461=$C462&amp;$H462, $C461&amp;$I461=$C462&amp;$I462), T462&lt;&gt;""), T462, IF(AND(OR($C461&amp;$H461=$C463&amp;$H463, $C461&amp;$I461=$C463&amp;$I463), T463&lt;&gt;""), T463, IF(AND(OR($C461&amp;$H461=$C464&amp;$H464, $C461&amp;$I461=$C464&amp;$I464), T464&lt;&gt;""), T464, IF(AND(OR($C461&amp;$H461=$C465&amp;$H465, $C461&amp;$I461=$C465&amp;$I465), T465&lt;&gt;""), T465, "")))))</f>
        <v>efbc:FieldIdentifierCode/text() = 'ten-val-hig'</v>
      </c>
      <c r="U461" s="92" t="str">
        <f>IF(TMInput!T461&lt;&gt;"", TMInput!T461, IF(AND($C461=$C462, U462&lt;&gt;""), U462, IF(AND($C461=$C463, U463&lt;&gt;""), U463, IF(AND($C461=$C464, U464&lt;&gt;""), U464, IF(AND($C461=$C465, U465&lt;&gt;""), U465, "")))))</f>
        <v>http://data.europa.eu/a4g/ontology#hasAmountValue</v>
      </c>
      <c r="V461" s="90" t="str">
        <f>IF(TMInput!U461&lt;&gt;"", TMInput!U461, IF(AND($C461=$C462, V462&lt;&gt;""), V462, IF(AND($C461=$C463, V463&lt;&gt;""), V463, IF(AND($C461=$C464, V464&lt;&gt;""), V464, IF(AND($C461=$C465, V465&lt;&gt;""), V465, "")))))</f>
        <v>BT-197(BT-711)-LotResult</v>
      </c>
      <c r="W461" s="90" t="str">
        <f>IF(TMInput!V461&lt;&gt;"", TMInput!V461, IF(AND($C461=$C462, W462&lt;&gt;""), W462, IF(AND($C461=$C463, W463&lt;&gt;""), W463, IF(AND($C461=$C464, W464&lt;&gt;""), W464, IF(AND($C461=$C465, W465&lt;&gt;""), W465, "")))))</f>
        <v>In BT-197(BT-711)-LotResult, Unpublished Justification Code, we link to the at-voc:non-publication-justification controlled list</v>
      </c>
      <c r="X461" s="90" t="str">
        <f>IF(TMInput!W461&lt;&gt;"", TMInput!W461, IF(AND($C461=$C462, X462&lt;&gt;""), X462, IF(AND($C461=$C463, X463&lt;&gt;""), X463, IF(AND($C461=$C464, X464&lt;&gt;""), X464, IF(AND($C461=$C465, X465&lt;&gt;""), X465, "")))))</f>
        <v>BT-198(BT-711)-LotResult</v>
      </c>
      <c r="Y461" s="90" t="str">
        <f>IF(TMInput!X461&lt;&gt;"", TMInput!X461, IF(AND($C461=$C462, Y462&lt;&gt;""), Y462, IF(AND($C461=$C463, Y463&lt;&gt;""), Y463, IF(AND($C461=$C464, Y464&lt;&gt;""), Y464, IF(AND($C461=$C465, Y465&lt;&gt;""), Y465, "")))))</f>
        <v>Unpublished Accessibility Date (Unpublished Access Date below SDK 1.6)</v>
      </c>
      <c r="Z461" s="90" t="str">
        <f>IF(TMInput!Y461&lt;&gt;"", TMInput!Y461, IF(AND($C461=$C462, Z462&lt;&gt;""), Z462, IF(AND($C461=$C463, Z463&lt;&gt;""), Z463, IF(AND($C461=$C464, Z464&lt;&gt;""), Z464, IF(AND($C461=$C465, Z465&lt;&gt;""), Z465, "")))))</f>
        <v>tedm:MG-langString-hasConfidentialityJustification--NonPublishedInformation-ND-TenderValueHighestUnpublish</v>
      </c>
      <c r="AA461" s="90" t="str">
        <f>IF(TMInput!Z461&lt;&gt;"", TMInput!Z461, IF(AND($C461=$C462, AA462&lt;&gt;""), AA462, IF(AND($C461=$C463, AA463&lt;&gt;""), AA463, IF(AND($C461=$C464, AA464&lt;&gt;""), AA464, IF(AND($C461=$C465, AA465&lt;&gt;""), AA465, "")))))</f>
        <v/>
      </c>
      <c r="AB461" s="90" t="str">
        <f>IF(TMInput!AA461&lt;&gt;"", TMInput!AA461, IF(AND($C461=$C462, AB462&lt;&gt;""), AB462, IF(AND($C461=$C463, AB463&lt;&gt;""), AB463, IF(AND($C461=$C464, AB464&lt;&gt;""), AB464, IF(AND($C461=$C465, AB465&lt;&gt;""), AB465, "")))))</f>
        <v>BT-196(BT-711)-LotResult</v>
      </c>
      <c r="AC461" s="90" t="str">
        <f>IF(TMInput!AB461&lt;&gt;"", TMInput!AB461, IF(AND($C461=$C462, AC462&lt;&gt;""), AC462, IF(AND($C461=$C463, AC463&lt;&gt;""), AC463, IF(AND($C461=$C464, AC464&lt;&gt;""), AC464, IF(AND($C461=$C465, AC465&lt;&gt;""), AC465, "")))))</f>
        <v>Unpublished Justification Description of MG-NonPublishedInformation under ND-TenderValueHighestUnpublish</v>
      </c>
      <c r="AD461" s="90" t="str">
        <f>IF(TMInput!AC461&lt;&gt;"", TMInput!AC461, IF(AND($C461=$C462, AD462&lt;&gt;""), AD462, IF(AND($C461=$C463, AD463&lt;&gt;""), AD463, IF(AND($C461=$C464, AD464&lt;&gt;""), AD464, IF(AND($C461=$C465, AD465&lt;&gt;""), AD465, "")))))</f>
        <v>BT-196(BT-711)-LotResult-Language</v>
      </c>
      <c r="AE461" s="90" t="str">
        <f>IF(TMInput!AD461&lt;&gt;"", TMInput!AD461, IF(AND($C461=$C462, AE462&lt;&gt;""), AE462, IF(AND($C461=$C463, AE463&lt;&gt;""), AE463, IF(AND($C461=$C464, AE464&lt;&gt;""), AE464, IF(AND($C461=$C465, AE465&lt;&gt;""), AE465, "")))))</f>
        <v>Language of Unpublished Justification Description of MG-NonPublishedInformation under ND-TenderValueHighestUnpublish</v>
      </c>
    </row>
    <row r="462">
      <c r="A462" s="85" t="b">
        <f t="shared" si="1"/>
        <v>0</v>
      </c>
      <c r="B462" s="90" t="str">
        <f>IF(AND(TMInput!A462="",$C462&lt;&gt;""),B461,TMInput!A462)</f>
        <v>ND-TenderValueHighestUnpublish.rml.ttl</v>
      </c>
      <c r="C462" s="90" t="str">
        <f>TMInput!B462</f>
        <v>tedm:MG-NonPublishedInformation-ND-TenderValueHighestUnpublish</v>
      </c>
      <c r="D462" s="85" t="str">
        <f>IF(TMInput!C462&lt;&gt;"", TMInput!C462, IF(AND($C462=$C463, D463&lt;&gt;""), D463, IF(AND($C462=$C464, D464&lt;&gt;""), D464, IF(AND($C462=$C465, D465&lt;&gt;""), D465, IF(AND($C462=$C466, D466&lt;&gt;""), D466, "")))))</f>
        <v>MG-NonPublishedInformation</v>
      </c>
      <c r="E462" s="90" t="str">
        <f>IF(TMInput!D462&lt;&gt;"",TMInput!D462,IF(AND($C462=$C463, E463&lt;&gt;""),E463, IF(AND($C462=$C464, E464&lt;&gt;""), E464,"")))</f>
        <v/>
      </c>
      <c r="F462" s="90" t="str">
        <f>IF(TMInput!E462&lt;&gt;"",TMInput!E462,IF(AND($C462=$C463, F463&lt;&gt;""),F463, IF(AND($C462=$C464, F464&lt;&gt;""), F464,"")))</f>
        <v/>
      </c>
      <c r="G462" s="85" t="str">
        <f>IF(TMInput!F462&lt;&gt;"",TMInput!F462,IF(AND($C462=$C463, G463&lt;&gt;""),G463, IF(AND($C462=$C464, G464&lt;&gt;""), G464,"")))</f>
        <v/>
      </c>
      <c r="H462" s="87" t="str">
        <f>TMInput!G462</f>
        <v/>
      </c>
      <c r="I462" s="87" t="str">
        <f>TMInput!H462</f>
        <v/>
      </c>
      <c r="J462" s="90" t="str">
        <f>IF(TMInput!$A462="",J461,TMInput!I462)</f>
        <v/>
      </c>
      <c r="K462" s="85" t="str">
        <f>IF(TMInput!J462&lt;&gt;"",TMInput!J462,IF(AND($C462=$C463, K463&lt;&gt;""),K463, IF(AND($C462=$C464, K464&lt;&gt;""), K464,"")))</f>
        <v>MG-MonetaryValue-hasHighestReceivedTenderValue-SubmissionStatisticalInformation</v>
      </c>
      <c r="L462" s="85" t="str">
        <f>IF(TMInput!K462&lt;&gt;"",TMInput!K462,IF(AND($C462=$C463, L463&lt;&gt;""),L463, IF(AND($C462=$C464, L464&lt;&gt;""), L464,"")))</f>
        <v>ND-LotResult</v>
      </c>
      <c r="M462" s="90" t="str">
        <f>IF(TMInput!L462&lt;&gt;"",TMInput!L462,IF(AND($C462=$C463, M463&lt;&gt;""),M463, IF(AND($C462=$C464, M464&lt;&gt;""), M464,"")))</f>
        <v>ND-TenderValueHighestUnpublish (concernsMaskedObject)</v>
      </c>
      <c r="N462" s="90" t="str">
        <f>IF(TMInput!M462&lt;&gt;"",TMInput!M462,IF(AND($C462=$C463, N463&lt;&gt;""),N463, IF(AND($C462=$C464, N464&lt;&gt;""), N464,"")))</f>
        <v>Connection from NonPublishedInformation to MonetaryValue under MG-MonetaryValue-hasHighestReceivedTenderValue-SubmissionStatisticalInformation_ND-LotResult</v>
      </c>
      <c r="O462" s="90" t="str">
        <f>IF(TMInput!N462&lt;&gt;"",TMInput!N462,IF(AND($C462=$C463, O463&lt;&gt;""),O463, IF(AND($C462=$C464, O464&lt;&gt;""), O464,"")))</f>
        <v>tedm:MG-MonetaryValue-hasHighestReceivedTenderValue-SubmissionStatisticalInformation_ND-LotResult</v>
      </c>
      <c r="P462" s="85" t="str">
        <f>IF(TMInput!O462&lt;&gt;"",TMInput!O462,IF(AND($C462=$C463, P463&lt;&gt;""),P463, IF(AND($C462=$C464, P464&lt;&gt;""), P464,"")))</f>
        <v>efac:FieldsPrivacy</v>
      </c>
      <c r="Q462" s="90" t="str">
        <f>IF(TMInput!P462&lt;&gt;"",TMInput!P462,IF(AND($C462=$C463, Q463&lt;&gt;""),Q463, IF(AND($C462=$C464, Q464&lt;&gt;""), Q464,"")))</f>
        <v>..</v>
      </c>
      <c r="R462" s="90" t="str">
        <f>IF(TMInput!Q462&lt;&gt;"", TMInput!Q462, IF(AND(OR($C462&amp;$H462=$C463&amp;$H463, $C462&amp;$I462=$C463&amp;$I463), R463&lt;&gt;""), R463, IF(AND(OR($C462&amp;$H462=$C464&amp;$H464, $C462&amp;$I462=$C464&amp;$I464), R464&lt;&gt;""), R464, IF(AND(OR($C462&amp;$H462=$C465&amp;$H465, $C462&amp;$I462=$C465&amp;$I465), R465&lt;&gt;""), R465, IF(AND(OR($C462&amp;$H462=$C466&amp;$H466, $C462&amp;$I462=$C466&amp;$I466), R466&lt;&gt;""), R466, "")))))</f>
        <v>BT-195(BT-711)-LotResult</v>
      </c>
      <c r="S462" s="90" t="str">
        <f>IF(TMInput!R462&lt;&gt;"", TMInput!R462, IF(AND(OR($C462&amp;$H462=$C463&amp;$H463, $C462&amp;$I462=$C463&amp;$I463), S463&lt;&gt;""), S463, IF(AND(OR($C462&amp;$H462=$C464&amp;$H464, $C462&amp;$I462=$C464&amp;$I464), S464&lt;&gt;""), S464, IF(AND(OR($C462&amp;$H462=$C465&amp;$H465, $C462&amp;$I462=$C465&amp;$I465), S465&lt;&gt;""), S465, IF(AND(OR($C462&amp;$H462=$C466&amp;$H466, $C462&amp;$I462=$C466&amp;$I466), S466&lt;&gt;""), S466, "")))))</f>
        <v>The field BT-195(BT-711)-LotResult, Unpublished Identifier, specifies information to generate the URI of the masked property</v>
      </c>
      <c r="T462" s="90" t="str">
        <f>IF(TMInput!S462&lt;&gt;"", TMInput!S462, IF(AND(OR($C462&amp;$H462=$C463&amp;$H463, $C462&amp;$I462=$C463&amp;$I463), T463&lt;&gt;""), T463, IF(AND(OR($C462&amp;$H462=$C464&amp;$H464, $C462&amp;$I462=$C464&amp;$I464), T464&lt;&gt;""), T464, IF(AND(OR($C462&amp;$H462=$C465&amp;$H465, $C462&amp;$I462=$C465&amp;$I465), T465&lt;&gt;""), T465, IF(AND(OR($C462&amp;$H462=$C466&amp;$H466, $C462&amp;$I462=$C466&amp;$I466), T466&lt;&gt;""), T466, "")))))</f>
        <v>efbc:FieldIdentifierCode/text() = 'ten-val-hig'</v>
      </c>
      <c r="U462" s="92" t="str">
        <f>IF(TMInput!T462&lt;&gt;"", TMInput!T462, IF(AND($C462=$C463, U463&lt;&gt;""), U463, IF(AND($C462=$C464, U464&lt;&gt;""), U464, IF(AND($C462=$C465, U465&lt;&gt;""), U465, IF(AND($C462=$C466, U466&lt;&gt;""), U466, "")))))</f>
        <v>http://data.europa.eu/a4g/ontology#hasAmountValue</v>
      </c>
      <c r="V462" s="90" t="str">
        <f>IF(TMInput!U462&lt;&gt;"", TMInput!U462, IF(AND($C462=$C463, V463&lt;&gt;""), V463, IF(AND($C462=$C464, V464&lt;&gt;""), V464, IF(AND($C462=$C465, V465&lt;&gt;""), V465, IF(AND($C462=$C466, V466&lt;&gt;""), V466, "")))))</f>
        <v>BT-197(BT-711)-LotResult</v>
      </c>
      <c r="W462" s="90" t="str">
        <f>IF(TMInput!V462&lt;&gt;"", TMInput!V462, IF(AND($C462=$C463, W463&lt;&gt;""), W463, IF(AND($C462=$C464, W464&lt;&gt;""), W464, IF(AND($C462=$C465, W465&lt;&gt;""), W465, IF(AND($C462=$C466, W466&lt;&gt;""), W466, "")))))</f>
        <v>In BT-197(BT-711)-LotResult, Unpublished Justification Code, we link to the at-voc:non-publication-justification controlled list</v>
      </c>
      <c r="X462" s="90" t="str">
        <f>IF(TMInput!W462&lt;&gt;"", TMInput!W462, IF(AND($C462=$C463, X463&lt;&gt;""), X463, IF(AND($C462=$C464, X464&lt;&gt;""), X464, IF(AND($C462=$C465, X465&lt;&gt;""), X465, IF(AND($C462=$C466, X466&lt;&gt;""), X466, "")))))</f>
        <v>BT-198(BT-711)-LotResult</v>
      </c>
      <c r="Y462" s="90" t="str">
        <f>IF(TMInput!X462&lt;&gt;"", TMInput!X462, IF(AND($C462=$C463, Y463&lt;&gt;""), Y463, IF(AND($C462=$C464, Y464&lt;&gt;""), Y464, IF(AND($C462=$C465, Y465&lt;&gt;""), Y465, IF(AND($C462=$C466, Y466&lt;&gt;""), Y466, "")))))</f>
        <v>Unpublished Accessibility Date (Unpublished Access Date below SDK 1.6)</v>
      </c>
      <c r="Z462" s="90" t="str">
        <f>IF(TMInput!Y462&lt;&gt;"", TMInput!Y462, IF(AND($C462=$C463, Z463&lt;&gt;""), Z463, IF(AND($C462=$C464, Z464&lt;&gt;""), Z464, IF(AND($C462=$C465, Z465&lt;&gt;""), Z465, IF(AND($C462=$C466, Z466&lt;&gt;""), Z466, "")))))</f>
        <v>tedm:MG-langString-hasConfidentialityJustification--NonPublishedInformation-ND-TenderValueHighestUnpublish</v>
      </c>
      <c r="AA462" s="90" t="str">
        <f>IF(TMInput!Z462&lt;&gt;"", TMInput!Z462, IF(AND($C462=$C463, AA463&lt;&gt;""), AA463, IF(AND($C462=$C464, AA464&lt;&gt;""), AA464, IF(AND($C462=$C465, AA465&lt;&gt;""), AA465, IF(AND($C462=$C466, AA466&lt;&gt;""), AA466, "")))))</f>
        <v/>
      </c>
      <c r="AB462" s="90" t="str">
        <f>IF(TMInput!AA462&lt;&gt;"", TMInput!AA462, IF(AND($C462=$C463, AB463&lt;&gt;""), AB463, IF(AND($C462=$C464, AB464&lt;&gt;""), AB464, IF(AND($C462=$C465, AB465&lt;&gt;""), AB465, IF(AND($C462=$C466, AB466&lt;&gt;""), AB466, "")))))</f>
        <v>BT-196(BT-711)-LotResult</v>
      </c>
      <c r="AC462" s="90" t="str">
        <f>IF(TMInput!AB462&lt;&gt;"", TMInput!AB462, IF(AND($C462=$C463, AC463&lt;&gt;""), AC463, IF(AND($C462=$C464, AC464&lt;&gt;""), AC464, IF(AND($C462=$C465, AC465&lt;&gt;""), AC465, IF(AND($C462=$C466, AC466&lt;&gt;""), AC466, "")))))</f>
        <v>Unpublished Justification Description of MG-NonPublishedInformation under ND-TenderValueHighestUnpublish</v>
      </c>
      <c r="AD462" s="90" t="str">
        <f>IF(TMInput!AC462&lt;&gt;"", TMInput!AC462, IF(AND($C462=$C463, AD463&lt;&gt;""), AD463, IF(AND($C462=$C464, AD464&lt;&gt;""), AD464, IF(AND($C462=$C465, AD465&lt;&gt;""), AD465, IF(AND($C462=$C466, AD466&lt;&gt;""), AD466, "")))))</f>
        <v>BT-196(BT-711)-LotResult-Language</v>
      </c>
      <c r="AE462" s="90" t="str">
        <f>IF(TMInput!AD462&lt;&gt;"", TMInput!AD462, IF(AND($C462=$C463, AE463&lt;&gt;""), AE463, IF(AND($C462=$C464, AE464&lt;&gt;""), AE464, IF(AND($C462=$C465, AE465&lt;&gt;""), AE465, IF(AND($C462=$C466, AE466&lt;&gt;""), AE466, "")))))</f>
        <v>Language of Unpublished Justification Description of MG-NonPublishedInformation under ND-TenderValueHighestUnpublish</v>
      </c>
    </row>
    <row r="463">
      <c r="A463" s="85" t="b">
        <f t="shared" si="1"/>
        <v>0</v>
      </c>
      <c r="B463" s="90" t="str">
        <f>IF(AND(TMInput!A463="",$C463&lt;&gt;""),B462,TMInput!A463)</f>
        <v>ND-TenderValueHighestUnpublish.rml.ttl</v>
      </c>
      <c r="C463" s="90" t="str">
        <f>TMInput!B463</f>
        <v>tedm:MG-NonPublishedInformation-ND-TenderValueHighestUnpublish</v>
      </c>
      <c r="D463" s="85" t="str">
        <f>IF(TMInput!C463&lt;&gt;"", TMInput!C463, IF(AND($C463=$C464, D464&lt;&gt;""), D464, IF(AND($C463=$C465, D465&lt;&gt;""), D465, IF(AND($C463=$C466, D466&lt;&gt;""), D466, IF(AND($C463=$C467, D467&lt;&gt;""), D467, "")))))</f>
        <v>MG-NonPublishedInformation</v>
      </c>
      <c r="E463" s="90" t="str">
        <f>IF(TMInput!D463&lt;&gt;"",TMInput!D463,IF(AND($C463=$C464, E464&lt;&gt;""),E464, IF(AND($C463=$C465, E465&lt;&gt;""), E465,"")))</f>
        <v/>
      </c>
      <c r="F463" s="90" t="str">
        <f>IF(TMInput!E463&lt;&gt;"",TMInput!E463,IF(AND($C463=$C464, F464&lt;&gt;""),F464, IF(AND($C463=$C465, F465&lt;&gt;""), F465,"")))</f>
        <v/>
      </c>
      <c r="G463" s="85" t="str">
        <f>IF(TMInput!F463&lt;&gt;"",TMInput!F463,IF(AND($C463=$C464, G464&lt;&gt;""),G464, IF(AND($C463=$C465, G465&lt;&gt;""), G465,"")))</f>
        <v/>
      </c>
      <c r="H463" s="87" t="str">
        <f>TMInput!G463</f>
        <v/>
      </c>
      <c r="I463" s="87" t="str">
        <f>TMInput!H463</f>
        <v/>
      </c>
      <c r="J463" s="90" t="str">
        <f>IF(TMInput!$A463="",J462,TMInput!I463)</f>
        <v/>
      </c>
      <c r="K463" s="85" t="str">
        <f>IF(TMInput!J463&lt;&gt;"",TMInput!J463,IF(AND($C463=$C464, K464&lt;&gt;""),K464, IF(AND($C463=$C465, K465&lt;&gt;""), K465,"")))</f>
        <v/>
      </c>
      <c r="L463" s="85" t="str">
        <f>IF(TMInput!K463&lt;&gt;"",TMInput!K463,IF(AND($C463=$C464, L464&lt;&gt;""),L464, IF(AND($C463=$C465, L465&lt;&gt;""), L465,"")))</f>
        <v/>
      </c>
      <c r="M463" s="90" t="str">
        <f>IF(TMInput!L463&lt;&gt;"",TMInput!L463,IF(AND($C463=$C464, M464&lt;&gt;""),M464, IF(AND($C463=$C465, M465&lt;&gt;""), M465,"")))</f>
        <v/>
      </c>
      <c r="N463" s="90" t="str">
        <f>IF(TMInput!M463&lt;&gt;"",TMInput!M463,IF(AND($C463=$C464, N464&lt;&gt;""),N464, IF(AND($C463=$C465, N465&lt;&gt;""), N465,"")))</f>
        <v/>
      </c>
      <c r="O463" s="90" t="str">
        <f>IF(TMInput!N463&lt;&gt;"",TMInput!N463,IF(AND($C463=$C464, O464&lt;&gt;""),O464, IF(AND($C463=$C465, O465&lt;&gt;""), O465,"")))</f>
        <v/>
      </c>
      <c r="P463" s="85" t="str">
        <f>IF(TMInput!O463&lt;&gt;"",TMInput!O463,IF(AND($C463=$C464, P464&lt;&gt;""),P464, IF(AND($C463=$C465, P465&lt;&gt;""), P465,"")))</f>
        <v/>
      </c>
      <c r="Q463" s="90" t="str">
        <f>IF(TMInput!P463&lt;&gt;"",TMInput!P463,IF(AND($C463=$C464, Q464&lt;&gt;""),Q464, IF(AND($C463=$C465, Q465&lt;&gt;""), Q465,"")))</f>
        <v/>
      </c>
      <c r="R463" s="90" t="str">
        <f>IF(TMInput!Q463&lt;&gt;"", TMInput!Q463, IF(AND(OR($C463&amp;$H463=$C464&amp;$H464, $C463&amp;$I463=$C464&amp;$I464), R464&lt;&gt;""), R464, IF(AND(OR($C463&amp;$H463=$C465&amp;$H465, $C463&amp;$I463=$C465&amp;$I465), R465&lt;&gt;""), R465, IF(AND(OR($C463&amp;$H463=$C466&amp;$H466, $C463&amp;$I463=$C466&amp;$I466), R466&lt;&gt;""), R466, IF(AND(OR($C463&amp;$H463=$C467&amp;$H467, $C463&amp;$I463=$C467&amp;$I467), R467&lt;&gt;""), R467, "")))))</f>
        <v>BT-195(BT-711)-LotResult</v>
      </c>
      <c r="S463" s="90" t="str">
        <f>IF(TMInput!R463&lt;&gt;"", TMInput!R463, IF(AND(OR($C463&amp;$H463=$C464&amp;$H464, $C463&amp;$I463=$C464&amp;$I464), S464&lt;&gt;""), S464, IF(AND(OR($C463&amp;$H463=$C465&amp;$H465, $C463&amp;$I463=$C465&amp;$I465), S465&lt;&gt;""), S465, IF(AND(OR($C463&amp;$H463=$C466&amp;$H466, $C463&amp;$I463=$C466&amp;$I466), S466&lt;&gt;""), S466, IF(AND(OR($C463&amp;$H463=$C467&amp;$H467, $C463&amp;$I463=$C467&amp;$I467), S467&lt;&gt;""), S467, "")))))</f>
        <v>The field BT-195(BT-711)-LotResult, Unpublished Identifier, specifies information to generate the URI of the masked property</v>
      </c>
      <c r="T463" s="90" t="str">
        <f>IF(TMInput!S463&lt;&gt;"", TMInput!S463, IF(AND(OR($C463&amp;$H463=$C464&amp;$H464, $C463&amp;$I463=$C464&amp;$I464), T464&lt;&gt;""), T464, IF(AND(OR($C463&amp;$H463=$C465&amp;$H465, $C463&amp;$I463=$C465&amp;$I465), T465&lt;&gt;""), T465, IF(AND(OR($C463&amp;$H463=$C466&amp;$H466, $C463&amp;$I463=$C466&amp;$I466), T466&lt;&gt;""), T466, IF(AND(OR($C463&amp;$H463=$C467&amp;$H467, $C463&amp;$I463=$C467&amp;$I467), T467&lt;&gt;""), T467, "")))))</f>
        <v>efbc:FieldIdentifierCode/text() = 'ten-val-hig'</v>
      </c>
      <c r="U463" s="92" t="str">
        <f>IF(TMInput!T463&lt;&gt;"", TMInput!T463, IF(AND($C463=$C464, U464&lt;&gt;""), U464, IF(AND($C463=$C465, U465&lt;&gt;""), U465, IF(AND($C463=$C466, U466&lt;&gt;""), U466, IF(AND($C463=$C467, U467&lt;&gt;""), U467, "")))))</f>
        <v>http://data.europa.eu/a4g/ontology#hasAmountValue</v>
      </c>
      <c r="V463" s="90" t="str">
        <f>IF(TMInput!U463&lt;&gt;"", TMInput!U463, IF(AND($C463=$C464, V464&lt;&gt;""), V464, IF(AND($C463=$C465, V465&lt;&gt;""), V465, IF(AND($C463=$C466, V466&lt;&gt;""), V466, IF(AND($C463=$C467, V467&lt;&gt;""), V467, "")))))</f>
        <v>BT-197(BT-711)-LotResult</v>
      </c>
      <c r="W463" s="90" t="str">
        <f>IF(TMInput!V463&lt;&gt;"", TMInput!V463, IF(AND($C463=$C464, W464&lt;&gt;""), W464, IF(AND($C463=$C465, W465&lt;&gt;""), W465, IF(AND($C463=$C466, W466&lt;&gt;""), W466, IF(AND($C463=$C467, W467&lt;&gt;""), W467, "")))))</f>
        <v>In BT-197(BT-711)-LotResult, Unpublished Justification Code, we link to the at-voc:non-publication-justification controlled list</v>
      </c>
      <c r="X463" s="90" t="str">
        <f>IF(TMInput!W463&lt;&gt;"", TMInput!W463, IF(AND($C463=$C464, X464&lt;&gt;""), X464, IF(AND($C463=$C465, X465&lt;&gt;""), X465, IF(AND($C463=$C466, X466&lt;&gt;""), X466, IF(AND($C463=$C467, X467&lt;&gt;""), X467, "")))))</f>
        <v>BT-198(BT-711)-LotResult</v>
      </c>
      <c r="Y463" s="90" t="str">
        <f>IF(TMInput!X463&lt;&gt;"", TMInput!X463, IF(AND($C463=$C464, Y464&lt;&gt;""), Y464, IF(AND($C463=$C465, Y465&lt;&gt;""), Y465, IF(AND($C463=$C466, Y466&lt;&gt;""), Y466, IF(AND($C463=$C467, Y467&lt;&gt;""), Y467, "")))))</f>
        <v>Unpublished Accessibility Date (Unpublished Access Date below SDK 1.6)</v>
      </c>
      <c r="Z463" s="90" t="str">
        <f>IF(TMInput!Y463&lt;&gt;"", TMInput!Y463, IF(AND($C463=$C464, Z464&lt;&gt;""), Z464, IF(AND($C463=$C465, Z465&lt;&gt;""), Z465, IF(AND($C463=$C466, Z466&lt;&gt;""), Z466, IF(AND($C463=$C467, Z467&lt;&gt;""), Z467, "")))))</f>
        <v>tedm:MG-langString-hasConfidentialityJustification--NonPublishedInformation-ND-TenderValueHighestUnpublish</v>
      </c>
      <c r="AA463" s="90" t="str">
        <f>IF(TMInput!Z463&lt;&gt;"", TMInput!Z463, IF(AND($C463=$C464, AA464&lt;&gt;""), AA464, IF(AND($C463=$C465, AA465&lt;&gt;""), AA465, IF(AND($C463=$C466, AA466&lt;&gt;""), AA466, IF(AND($C463=$C467, AA467&lt;&gt;""), AA467, "")))))</f>
        <v/>
      </c>
      <c r="AB463" s="90" t="str">
        <f>IF(TMInput!AA463&lt;&gt;"", TMInput!AA463, IF(AND($C463=$C464, AB464&lt;&gt;""), AB464, IF(AND($C463=$C465, AB465&lt;&gt;""), AB465, IF(AND($C463=$C466, AB466&lt;&gt;""), AB466, IF(AND($C463=$C467, AB467&lt;&gt;""), AB467, "")))))</f>
        <v>BT-196(BT-711)-LotResult</v>
      </c>
      <c r="AC463" s="90" t="str">
        <f>IF(TMInput!AB463&lt;&gt;"", TMInput!AB463, IF(AND($C463=$C464, AC464&lt;&gt;""), AC464, IF(AND($C463=$C465, AC465&lt;&gt;""), AC465, IF(AND($C463=$C466, AC466&lt;&gt;""), AC466, IF(AND($C463=$C467, AC467&lt;&gt;""), AC467, "")))))</f>
        <v>Unpublished Justification Description of MG-NonPublishedInformation under ND-TenderValueHighestUnpublish</v>
      </c>
      <c r="AD463" s="90" t="str">
        <f>IF(TMInput!AC463&lt;&gt;"", TMInput!AC463, IF(AND($C463=$C464, AD464&lt;&gt;""), AD464, IF(AND($C463=$C465, AD465&lt;&gt;""), AD465, IF(AND($C463=$C466, AD466&lt;&gt;""), AD466, IF(AND($C463=$C467, AD467&lt;&gt;""), AD467, "")))))</f>
        <v>BT-196(BT-711)-LotResult-Language</v>
      </c>
      <c r="AE463" s="90" t="str">
        <f>IF(TMInput!AD463&lt;&gt;"", TMInput!AD463, IF(AND($C463=$C464, AE464&lt;&gt;""), AE464, IF(AND($C463=$C465, AE465&lt;&gt;""), AE465, IF(AND($C463=$C466, AE466&lt;&gt;""), AE466, IF(AND($C463=$C467, AE467&lt;&gt;""), AE467, "")))))</f>
        <v>Language of Unpublished Justification Description of MG-NonPublishedInformation under ND-TenderValueHighestUnpublish</v>
      </c>
    </row>
    <row r="464">
      <c r="A464" s="85" t="b">
        <f t="shared" si="1"/>
        <v>0</v>
      </c>
      <c r="B464" s="90" t="str">
        <f>IF(AND(TMInput!A464="",$C464&lt;&gt;""),B463,TMInput!A464)</f>
        <v>ND-TenderValueHighestUnpublish.rml.ttl</v>
      </c>
      <c r="C464" s="90" t="str">
        <f>TMInput!B464</f>
        <v>tedm:MG-NonPublishedInformation-ND-TenderValueHighestUnpublish</v>
      </c>
      <c r="D464" s="85" t="str">
        <f>IF(TMInput!C464&lt;&gt;"", TMInput!C464, IF(AND($C464=$C465, D465&lt;&gt;""), D465, IF(AND($C464=$C466, D466&lt;&gt;""), D466, IF(AND($C464=$C467, D467&lt;&gt;""), D467, IF(AND($C464=$C468, D468&lt;&gt;""), D468, "")))))</f>
        <v/>
      </c>
      <c r="E464" s="90" t="str">
        <f>IF(TMInput!D464&lt;&gt;"",TMInput!D464,IF(AND($C464=$C465, E465&lt;&gt;""),E465, IF(AND($C464=$C466, E466&lt;&gt;""), E466,"")))</f>
        <v/>
      </c>
      <c r="F464" s="90" t="str">
        <f>IF(TMInput!E464&lt;&gt;"",TMInput!E464,IF(AND($C464=$C465, F465&lt;&gt;""),F465, IF(AND($C464=$C466, F466&lt;&gt;""), F466,"")))</f>
        <v/>
      </c>
      <c r="G464" s="85" t="str">
        <f>IF(TMInput!F464&lt;&gt;"",TMInput!F464,IF(AND($C464=$C465, G465&lt;&gt;""),G465, IF(AND($C464=$C466, G466&lt;&gt;""), G466,"")))</f>
        <v/>
      </c>
      <c r="H464" s="87" t="str">
        <f>TMInput!G464</f>
        <v/>
      </c>
      <c r="I464" s="87" t="str">
        <f>TMInput!H464</f>
        <v/>
      </c>
      <c r="J464" s="90" t="str">
        <f>IF(TMInput!$A464="",J463,TMInput!I464)</f>
        <v/>
      </c>
      <c r="K464" s="85" t="str">
        <f>IF(TMInput!J464&lt;&gt;"",TMInput!J464,IF(AND($C464=$C465, K465&lt;&gt;""),K465, IF(AND($C464=$C466, K466&lt;&gt;""), K466,"")))</f>
        <v/>
      </c>
      <c r="L464" s="85" t="str">
        <f>IF(TMInput!K464&lt;&gt;"",TMInput!K464,IF(AND($C464=$C465, L465&lt;&gt;""),L465, IF(AND($C464=$C466, L466&lt;&gt;""), L466,"")))</f>
        <v/>
      </c>
      <c r="M464" s="90" t="str">
        <f>IF(TMInput!L464&lt;&gt;"",TMInput!L464,IF(AND($C464=$C465, M465&lt;&gt;""),M465, IF(AND($C464=$C466, M466&lt;&gt;""), M466,"")))</f>
        <v/>
      </c>
      <c r="N464" s="90" t="str">
        <f>IF(TMInput!M464&lt;&gt;"",TMInput!M464,IF(AND($C464=$C465, N465&lt;&gt;""),N465, IF(AND($C464=$C466, N466&lt;&gt;""), N466,"")))</f>
        <v/>
      </c>
      <c r="O464" s="90" t="str">
        <f>IF(TMInput!N464&lt;&gt;"",TMInput!N464,IF(AND($C464=$C465, O465&lt;&gt;""),O465, IF(AND($C464=$C466, O466&lt;&gt;""), O466,"")))</f>
        <v/>
      </c>
      <c r="P464" s="85" t="str">
        <f>IF(TMInput!O464&lt;&gt;"",TMInput!O464,IF(AND($C464=$C465, P465&lt;&gt;""),P465, IF(AND($C464=$C466, P466&lt;&gt;""), P466,"")))</f>
        <v/>
      </c>
      <c r="Q464" s="90" t="str">
        <f>IF(TMInput!P464&lt;&gt;"",TMInput!P464,IF(AND($C464=$C465, Q465&lt;&gt;""),Q465, IF(AND($C464=$C466, Q466&lt;&gt;""), Q466,"")))</f>
        <v/>
      </c>
      <c r="R464" s="90" t="str">
        <f>IF(TMInput!Q464&lt;&gt;"", TMInput!Q464, IF(AND(OR($C464&amp;$H464=$C465&amp;$H465, $C464&amp;$I464=$C465&amp;$I465), R465&lt;&gt;""), R465, IF(AND(OR($C464&amp;$H464=$C466&amp;$H466, $C464&amp;$I464=$C466&amp;$I466), R466&lt;&gt;""), R466, IF(AND(OR($C464&amp;$H464=$C467&amp;$H467, $C464&amp;$I464=$C467&amp;$I467), R467&lt;&gt;""), R467, IF(AND(OR($C464&amp;$H464=$C468&amp;$H468, $C464&amp;$I464=$C468&amp;$I468), R468&lt;&gt;""), R468, "")))))</f>
        <v/>
      </c>
      <c r="S464" s="90" t="str">
        <f>IF(TMInput!R464&lt;&gt;"", TMInput!R464, IF(AND(OR($C464&amp;$H464=$C465&amp;$H465, $C464&amp;$I464=$C465&amp;$I465), S465&lt;&gt;""), S465, IF(AND(OR($C464&amp;$H464=$C466&amp;$H466, $C464&amp;$I464=$C466&amp;$I466), S466&lt;&gt;""), S466, IF(AND(OR($C464&amp;$H464=$C467&amp;$H467, $C464&amp;$I464=$C467&amp;$I467), S467&lt;&gt;""), S467, IF(AND(OR($C464&amp;$H464=$C468&amp;$H468, $C464&amp;$I464=$C468&amp;$I468), S468&lt;&gt;""), S468, "")))))</f>
        <v/>
      </c>
      <c r="T464" s="90" t="str">
        <f>IF(TMInput!S464&lt;&gt;"", TMInput!S464, IF(AND(OR($C464&amp;$H464=$C465&amp;$H465, $C464&amp;$I464=$C465&amp;$I465), T465&lt;&gt;""), T465, IF(AND(OR($C464&amp;$H464=$C466&amp;$H466, $C464&amp;$I464=$C466&amp;$I466), T466&lt;&gt;""), T466, IF(AND(OR($C464&amp;$H464=$C467&amp;$H467, $C464&amp;$I464=$C467&amp;$I467), T467&lt;&gt;""), T467, IF(AND(OR($C464&amp;$H464=$C468&amp;$H468, $C464&amp;$I464=$C468&amp;$I468), T468&lt;&gt;""), T468, "")))))</f>
        <v/>
      </c>
      <c r="U464" s="90" t="str">
        <f>IF(TMInput!T464&lt;&gt;"", TMInput!T464, IF(AND($C464=$C465, U465&lt;&gt;""), U465, IF(AND($C464=$C466, U466&lt;&gt;""), U466, IF(AND($C464=$C467, U467&lt;&gt;""), U467, IF(AND($C464=$C468, U468&lt;&gt;""), U468, "")))))</f>
        <v/>
      </c>
      <c r="V464" s="90" t="str">
        <f>IF(TMInput!U464&lt;&gt;"", TMInput!U464, IF(AND($C464=$C465, V465&lt;&gt;""), V465, IF(AND($C464=$C466, V466&lt;&gt;""), V466, IF(AND($C464=$C467, V467&lt;&gt;""), V467, IF(AND($C464=$C468, V468&lt;&gt;""), V468, "")))))</f>
        <v>BT-197(BT-711)-LotResult</v>
      </c>
      <c r="W464" s="90" t="str">
        <f>IF(TMInput!V464&lt;&gt;"", TMInput!V464, IF(AND($C464=$C465, W465&lt;&gt;""), W465, IF(AND($C464=$C466, W466&lt;&gt;""), W466, IF(AND($C464=$C467, W467&lt;&gt;""), W467, IF(AND($C464=$C468, W468&lt;&gt;""), W468, "")))))</f>
        <v>In BT-197(BT-711)-LotResult, Unpublished Justification Code, we link to the at-voc:non-publication-justification controlled list</v>
      </c>
      <c r="X464" s="90" t="str">
        <f>IF(TMInput!W464&lt;&gt;"", TMInput!W464, IF(AND($C464=$C465, X465&lt;&gt;""), X465, IF(AND($C464=$C466, X466&lt;&gt;""), X466, IF(AND($C464=$C467, X467&lt;&gt;""), X467, IF(AND($C464=$C468, X468&lt;&gt;""), X468, "")))))</f>
        <v>BT-198(BT-711)-LotResult</v>
      </c>
      <c r="Y464" s="90" t="str">
        <f>IF(TMInput!X464&lt;&gt;"", TMInput!X464, IF(AND($C464=$C465, Y465&lt;&gt;""), Y465, IF(AND($C464=$C466, Y466&lt;&gt;""), Y466, IF(AND($C464=$C467, Y467&lt;&gt;""), Y467, IF(AND($C464=$C468, Y468&lt;&gt;""), Y468, "")))))</f>
        <v>Unpublished Accessibility Date (Unpublished Access Date below SDK 1.6)</v>
      </c>
      <c r="Z464" s="90" t="str">
        <f>IF(TMInput!Y464&lt;&gt;"", TMInput!Y464, IF(AND($C464=$C465, Z465&lt;&gt;""), Z465, IF(AND($C464=$C466, Z466&lt;&gt;""), Z466, IF(AND($C464=$C467, Z467&lt;&gt;""), Z467, IF(AND($C464=$C468, Z468&lt;&gt;""), Z468, "")))))</f>
        <v>tedm:MG-langString-hasConfidentialityJustification--NonPublishedInformation-ND-TenderValueHighestUnpublish</v>
      </c>
      <c r="AA464" s="90" t="str">
        <f>IF(TMInput!Z464&lt;&gt;"", TMInput!Z464, IF(AND($C464=$C465, AA465&lt;&gt;""), AA465, IF(AND($C464=$C466, AA466&lt;&gt;""), AA466, IF(AND($C464=$C467, AA467&lt;&gt;""), AA467, IF(AND($C464=$C468, AA468&lt;&gt;""), AA468, "")))))</f>
        <v/>
      </c>
      <c r="AB464" s="90" t="str">
        <f>IF(TMInput!AA464&lt;&gt;"", TMInput!AA464, IF(AND($C464=$C465, AB465&lt;&gt;""), AB465, IF(AND($C464=$C466, AB466&lt;&gt;""), AB466, IF(AND($C464=$C467, AB467&lt;&gt;""), AB467, IF(AND($C464=$C468, AB468&lt;&gt;""), AB468, "")))))</f>
        <v>BT-196(BT-711)-LotResult</v>
      </c>
      <c r="AC464" s="90" t="str">
        <f>IF(TMInput!AB464&lt;&gt;"", TMInput!AB464, IF(AND($C464=$C465, AC465&lt;&gt;""), AC465, IF(AND($C464=$C466, AC466&lt;&gt;""), AC466, IF(AND($C464=$C467, AC467&lt;&gt;""), AC467, IF(AND($C464=$C468, AC468&lt;&gt;""), AC468, "")))))</f>
        <v>Unpublished Justification Description of MG-NonPublishedInformation under ND-TenderValueHighestUnpublish</v>
      </c>
      <c r="AD464" s="90" t="str">
        <f>IF(TMInput!AC464&lt;&gt;"", TMInput!AC464, IF(AND($C464=$C465, AD465&lt;&gt;""), AD465, IF(AND($C464=$C466, AD466&lt;&gt;""), AD466, IF(AND($C464=$C467, AD467&lt;&gt;""), AD467, IF(AND($C464=$C468, AD468&lt;&gt;""), AD468, "")))))</f>
        <v>BT-196(BT-711)-LotResult-Language</v>
      </c>
      <c r="AE464" s="90" t="str">
        <f>IF(TMInput!AD464&lt;&gt;"", TMInput!AD464, IF(AND($C464=$C465, AE465&lt;&gt;""), AE465, IF(AND($C464=$C466, AE466&lt;&gt;""), AE466, IF(AND($C464=$C467, AE467&lt;&gt;""), AE467, IF(AND($C464=$C468, AE468&lt;&gt;""), AE468, "")))))</f>
        <v>Language of Unpublished Justification Description of MG-NonPublishedInformation under ND-TenderValueHighestUnpublish</v>
      </c>
    </row>
    <row r="465">
      <c r="A465" s="85" t="b">
        <f t="shared" si="1"/>
        <v>0</v>
      </c>
      <c r="B465" s="90" t="str">
        <f>IF(AND(TMInput!A465="",$C465&lt;&gt;""),B464,TMInput!A465)</f>
        <v>ND-TenderValueHighestUnpublish.rml.ttl</v>
      </c>
      <c r="C465" s="90" t="str">
        <f>TMInput!B465</f>
        <v>tedm:MG-NonPublishedInformation-ND-TenderValueHighestUnpublish</v>
      </c>
      <c r="D465" s="85" t="str">
        <f>IF(TMInput!C465&lt;&gt;"", TMInput!C465, IF(AND($C465=$C466, D466&lt;&gt;""), D466, IF(AND($C465=$C467, D467&lt;&gt;""), D467, IF(AND($C465=$C468, D468&lt;&gt;""), D468, IF(AND($C465=$C469, D469&lt;&gt;""), D469, "")))))</f>
        <v/>
      </c>
      <c r="E465" s="90" t="str">
        <f>IF(TMInput!D465&lt;&gt;"",TMInput!D465,IF(AND($C465=$C466, E466&lt;&gt;""),E466, IF(AND($C465=$C467, E467&lt;&gt;""), E467,"")))</f>
        <v/>
      </c>
      <c r="F465" s="90" t="str">
        <f>IF(TMInput!E465&lt;&gt;"",TMInput!E465,IF(AND($C465=$C466, F466&lt;&gt;""),F466, IF(AND($C465=$C467, F467&lt;&gt;""), F467,"")))</f>
        <v/>
      </c>
      <c r="G465" s="85" t="str">
        <f>IF(TMInput!F465&lt;&gt;"",TMInput!F465,IF(AND($C465=$C466, G466&lt;&gt;""),G466, IF(AND($C465=$C467, G467&lt;&gt;""), G467,"")))</f>
        <v/>
      </c>
      <c r="H465" s="87" t="str">
        <f>TMInput!G465</f>
        <v/>
      </c>
      <c r="I465" s="87" t="str">
        <f>TMInput!H465</f>
        <v/>
      </c>
      <c r="J465" s="90" t="str">
        <f>IF(TMInput!$A465="",J464,TMInput!I465)</f>
        <v/>
      </c>
      <c r="K465" s="85" t="str">
        <f>IF(TMInput!J465&lt;&gt;"",TMInput!J465,IF(AND($C465=$C466, K466&lt;&gt;""),K466, IF(AND($C465=$C467, K467&lt;&gt;""), K467,"")))</f>
        <v/>
      </c>
      <c r="L465" s="85" t="str">
        <f>IF(TMInput!K465&lt;&gt;"",TMInput!K465,IF(AND($C465=$C466, L466&lt;&gt;""),L466, IF(AND($C465=$C467, L467&lt;&gt;""), L467,"")))</f>
        <v/>
      </c>
      <c r="M465" s="90" t="str">
        <f>IF(TMInput!L465&lt;&gt;"",TMInput!L465,IF(AND($C465=$C466, M466&lt;&gt;""),M466, IF(AND($C465=$C467, M467&lt;&gt;""), M467,"")))</f>
        <v/>
      </c>
      <c r="N465" s="90" t="str">
        <f>IF(TMInput!M465&lt;&gt;"",TMInput!M465,IF(AND($C465=$C466, N466&lt;&gt;""),N466, IF(AND($C465=$C467, N467&lt;&gt;""), N467,"")))</f>
        <v/>
      </c>
      <c r="O465" s="90" t="str">
        <f>IF(TMInput!N465&lt;&gt;"",TMInput!N465,IF(AND($C465=$C466, O466&lt;&gt;""),O466, IF(AND($C465=$C467, O467&lt;&gt;""), O467,"")))</f>
        <v/>
      </c>
      <c r="P465" s="85" t="str">
        <f>IF(TMInput!O465&lt;&gt;"",TMInput!O465,IF(AND($C465=$C466, P466&lt;&gt;""),P466, IF(AND($C465=$C467, P467&lt;&gt;""), P467,"")))</f>
        <v/>
      </c>
      <c r="Q465" s="90" t="str">
        <f>IF(TMInput!P465&lt;&gt;"",TMInput!P465,IF(AND($C465=$C466, Q466&lt;&gt;""),Q466, IF(AND($C465=$C467, Q467&lt;&gt;""), Q467,"")))</f>
        <v/>
      </c>
      <c r="R465" s="90" t="str">
        <f>IF(TMInput!Q465&lt;&gt;"", TMInput!Q465, IF(AND(OR($C465&amp;$H465=$C466&amp;$H466, $C465&amp;$I465=$C466&amp;$I466), R466&lt;&gt;""), R466, IF(AND(OR($C465&amp;$H465=$C467&amp;$H467, $C465&amp;$I465=$C467&amp;$I467), R467&lt;&gt;""), R467, IF(AND(OR($C465&amp;$H465=$C468&amp;$H468, $C465&amp;$I465=$C468&amp;$I468), R468&lt;&gt;""), R468, IF(AND(OR($C465&amp;$H465=$C469&amp;$H469, $C465&amp;$I465=$C469&amp;$I469), R469&lt;&gt;""), R469, "")))))</f>
        <v/>
      </c>
      <c r="S465" s="90" t="str">
        <f>IF(TMInput!R465&lt;&gt;"", TMInput!R465, IF(AND(OR($C465&amp;$H465=$C466&amp;$H466, $C465&amp;$I465=$C466&amp;$I466), S466&lt;&gt;""), S466, IF(AND(OR($C465&amp;$H465=$C467&amp;$H467, $C465&amp;$I465=$C467&amp;$I467), S467&lt;&gt;""), S467, IF(AND(OR($C465&amp;$H465=$C468&amp;$H468, $C465&amp;$I465=$C468&amp;$I468), S468&lt;&gt;""), S468, IF(AND(OR($C465&amp;$H465=$C469&amp;$H469, $C465&amp;$I465=$C469&amp;$I469), S469&lt;&gt;""), S469, "")))))</f>
        <v/>
      </c>
      <c r="T465" s="90" t="str">
        <f>IF(TMInput!S465&lt;&gt;"", TMInput!S465, IF(AND(OR($C465&amp;$H465=$C466&amp;$H466, $C465&amp;$I465=$C466&amp;$I466), T466&lt;&gt;""), T466, IF(AND(OR($C465&amp;$H465=$C467&amp;$H467, $C465&amp;$I465=$C467&amp;$I467), T467&lt;&gt;""), T467, IF(AND(OR($C465&amp;$H465=$C468&amp;$H468, $C465&amp;$I465=$C468&amp;$I468), T468&lt;&gt;""), T468, IF(AND(OR($C465&amp;$H465=$C469&amp;$H469, $C465&amp;$I465=$C469&amp;$I469), T469&lt;&gt;""), T469, "")))))</f>
        <v/>
      </c>
      <c r="U465" s="90" t="str">
        <f>IF(TMInput!T465&lt;&gt;"", TMInput!T465, IF(AND($C465=$C466, U466&lt;&gt;""), U466, IF(AND($C465=$C467, U467&lt;&gt;""), U467, IF(AND($C465=$C468, U468&lt;&gt;""), U468, IF(AND($C465=$C469, U469&lt;&gt;""), U469, "")))))</f>
        <v/>
      </c>
      <c r="V465" s="90" t="str">
        <f>IF(TMInput!U465&lt;&gt;"", TMInput!U465, IF(AND($C465=$C466, V466&lt;&gt;""), V466, IF(AND($C465=$C467, V467&lt;&gt;""), V467, IF(AND($C465=$C468, V468&lt;&gt;""), V468, IF(AND($C465=$C469, V469&lt;&gt;""), V469, "")))))</f>
        <v>BT-197(BT-711)-LotResult</v>
      </c>
      <c r="W465" s="90" t="str">
        <f>IF(TMInput!V465&lt;&gt;"", TMInput!V465, IF(AND($C465=$C466, W466&lt;&gt;""), W466, IF(AND($C465=$C467, W467&lt;&gt;""), W467, IF(AND($C465=$C468, W468&lt;&gt;""), W468, IF(AND($C465=$C469, W469&lt;&gt;""), W469, "")))))</f>
        <v>In BT-197(BT-711)-LotResult, Unpublished Justification Code, we link to the at-voc:non-publication-justification controlled list</v>
      </c>
      <c r="X465" s="90" t="str">
        <f>IF(TMInput!W465&lt;&gt;"", TMInput!W465, IF(AND($C465=$C466, X466&lt;&gt;""), X466, IF(AND($C465=$C467, X467&lt;&gt;""), X467, IF(AND($C465=$C468, X468&lt;&gt;""), X468, IF(AND($C465=$C469, X469&lt;&gt;""), X469, "")))))</f>
        <v>BT-198(BT-711)-LotResult</v>
      </c>
      <c r="Y465" s="90" t="str">
        <f>IF(TMInput!X465&lt;&gt;"", TMInput!X465, IF(AND($C465=$C466, Y466&lt;&gt;""), Y466, IF(AND($C465=$C467, Y467&lt;&gt;""), Y467, IF(AND($C465=$C468, Y468&lt;&gt;""), Y468, IF(AND($C465=$C469, Y469&lt;&gt;""), Y469, "")))))</f>
        <v>Unpublished Accessibility Date (Unpublished Access Date below SDK 1.6)</v>
      </c>
      <c r="Z465" s="90" t="str">
        <f>IF(TMInput!Y465&lt;&gt;"", TMInput!Y465, IF(AND($C465=$C466, Z466&lt;&gt;""), Z466, IF(AND($C465=$C467, Z467&lt;&gt;""), Z467, IF(AND($C465=$C468, Z468&lt;&gt;""), Z468, IF(AND($C465=$C469, Z469&lt;&gt;""), Z469, "")))))</f>
        <v>tedm:MG-langString-hasConfidentialityJustification--NonPublishedInformation-ND-TenderValueHighestUnpublish</v>
      </c>
      <c r="AA465" s="90" t="str">
        <f>IF(TMInput!Z465&lt;&gt;"", TMInput!Z465, IF(AND($C465=$C466, AA466&lt;&gt;""), AA466, IF(AND($C465=$C467, AA467&lt;&gt;""), AA467, IF(AND($C465=$C468, AA468&lt;&gt;""), AA468, IF(AND($C465=$C469, AA469&lt;&gt;""), AA469, "")))))</f>
        <v/>
      </c>
      <c r="AB465" s="90" t="str">
        <f>IF(TMInput!AA465&lt;&gt;"", TMInput!AA465, IF(AND($C465=$C466, AB466&lt;&gt;""), AB466, IF(AND($C465=$C467, AB467&lt;&gt;""), AB467, IF(AND($C465=$C468, AB468&lt;&gt;""), AB468, IF(AND($C465=$C469, AB469&lt;&gt;""), AB469, "")))))</f>
        <v/>
      </c>
      <c r="AC465" s="90" t="str">
        <f>IF(TMInput!AB465&lt;&gt;"", TMInput!AB465, IF(AND($C465=$C466, AC466&lt;&gt;""), AC466, IF(AND($C465=$C467, AC467&lt;&gt;""), AC467, IF(AND($C465=$C468, AC468&lt;&gt;""), AC468, IF(AND($C465=$C469, AC469&lt;&gt;""), AC469, "")))))</f>
        <v/>
      </c>
      <c r="AD465" s="90" t="str">
        <f>IF(TMInput!AC465&lt;&gt;"", TMInput!AC465, IF(AND($C465=$C466, AD466&lt;&gt;""), AD466, IF(AND($C465=$C467, AD467&lt;&gt;""), AD467, IF(AND($C465=$C468, AD468&lt;&gt;""), AD468, IF(AND($C465=$C469, AD469&lt;&gt;""), AD469, "")))))</f>
        <v/>
      </c>
      <c r="AE465" s="90" t="str">
        <f>IF(TMInput!AD465&lt;&gt;"", TMInput!AD465, IF(AND($C465=$C466, AE466&lt;&gt;""), AE466, IF(AND($C465=$C467, AE467&lt;&gt;""), AE467, IF(AND($C465=$C468, AE468&lt;&gt;""), AE468, IF(AND($C465=$C469, AE469&lt;&gt;""), AE469, "")))))</f>
        <v/>
      </c>
    </row>
    <row r="466">
      <c r="A466" s="85" t="b">
        <f t="shared" si="1"/>
        <v>0</v>
      </c>
      <c r="B466" s="90" t="str">
        <f>IF(AND(TMInput!A466="",$C466&lt;&gt;""),B465,TMInput!A466)</f>
        <v>ND-TenderValueHighestUnpublish.rml.ttl</v>
      </c>
      <c r="C466" s="90" t="str">
        <f>TMInput!B466</f>
        <v>tedm:MG-NonPublishedInformation-ND-TenderValueHighestUnpublish</v>
      </c>
      <c r="D466" s="85" t="str">
        <f>IF(TMInput!C466&lt;&gt;"", TMInput!C466, IF(AND($C466=$C467, D467&lt;&gt;""), D467, IF(AND($C466=$C468, D468&lt;&gt;""), D468, IF(AND($C466=$C469, D469&lt;&gt;""), D469, IF(AND($C466=$C470, D470&lt;&gt;""), D470, "")))))</f>
        <v/>
      </c>
      <c r="E466" s="90" t="str">
        <f>IF(TMInput!D466&lt;&gt;"",TMInput!D466,IF(AND($C466=$C467, E467&lt;&gt;""),E467, IF(AND($C466=$C468, E468&lt;&gt;""), E468,"")))</f>
        <v/>
      </c>
      <c r="F466" s="90" t="str">
        <f>IF(TMInput!E466&lt;&gt;"",TMInput!E466,IF(AND($C466=$C467, F467&lt;&gt;""),F467, IF(AND($C466=$C468, F468&lt;&gt;""), F468,"")))</f>
        <v/>
      </c>
      <c r="G466" s="85" t="str">
        <f>IF(TMInput!F466&lt;&gt;"",TMInput!F466,IF(AND($C466=$C467, G467&lt;&gt;""),G467, IF(AND($C466=$C468, G468&lt;&gt;""), G468,"")))</f>
        <v/>
      </c>
      <c r="H466" s="87" t="str">
        <f>TMInput!G466</f>
        <v/>
      </c>
      <c r="I466" s="87" t="str">
        <f>TMInput!H466</f>
        <v>1.5</v>
      </c>
      <c r="J466" s="90" t="str">
        <f>IF(TMInput!$A466="",J465,TMInput!I466)</f>
        <v/>
      </c>
      <c r="K466" s="85" t="str">
        <f>IF(TMInput!J466&lt;&gt;"",TMInput!J466,IF(AND($C466=$C467, K467&lt;&gt;""),K467, IF(AND($C466=$C468, K468&lt;&gt;""), K468,"")))</f>
        <v/>
      </c>
      <c r="L466" s="85" t="str">
        <f>IF(TMInput!K466&lt;&gt;"",TMInput!K466,IF(AND($C466=$C467, L467&lt;&gt;""),L467, IF(AND($C466=$C468, L468&lt;&gt;""), L468,"")))</f>
        <v/>
      </c>
      <c r="M466" s="90" t="str">
        <f>IF(TMInput!L466&lt;&gt;"",TMInput!L466,IF(AND($C466=$C467, M467&lt;&gt;""),M467, IF(AND($C466=$C468, M468&lt;&gt;""), M468,"")))</f>
        <v/>
      </c>
      <c r="N466" s="90" t="str">
        <f>IF(TMInput!M466&lt;&gt;"",TMInput!M466,IF(AND($C466=$C467, N467&lt;&gt;""),N467, IF(AND($C466=$C468, N468&lt;&gt;""), N468,"")))</f>
        <v/>
      </c>
      <c r="O466" s="90" t="str">
        <f>IF(TMInput!N466&lt;&gt;"",TMInput!N466,IF(AND($C466=$C467, O467&lt;&gt;""),O467, IF(AND($C466=$C468, O468&lt;&gt;""), O468,"")))</f>
        <v/>
      </c>
      <c r="P466" s="85" t="str">
        <f>IF(TMInput!O466&lt;&gt;"",TMInput!O466,IF(AND($C466=$C467, P467&lt;&gt;""),P467, IF(AND($C466=$C468, P468&lt;&gt;""), P468,"")))</f>
        <v/>
      </c>
      <c r="Q466" s="90" t="str">
        <f>IF(TMInput!P466&lt;&gt;"",TMInput!P466,IF(AND($C466=$C467, Q467&lt;&gt;""),Q467, IF(AND($C466=$C468, Q468&lt;&gt;""), Q468,"")))</f>
        <v/>
      </c>
      <c r="R466" s="90" t="str">
        <f>IF(TMInput!Q466&lt;&gt;"", TMInput!Q466, IF(AND(OR($C466&amp;$H466=$C467&amp;$H467, $C466&amp;$I466=$C467&amp;$I467), R467&lt;&gt;""), R467, IF(AND(OR($C466&amp;$H466=$C468&amp;$H468, $C466&amp;$I466=$C468&amp;$I468), R468&lt;&gt;""), R468, IF(AND(OR($C466&amp;$H466=$C469&amp;$H469, $C466&amp;$I466=$C469&amp;$I469), R469&lt;&gt;""), R469, IF(AND(OR($C466&amp;$H466=$C470&amp;$H470, $C466&amp;$I466=$C470&amp;$I470), R470&lt;&gt;""), R470, "")))))</f>
        <v/>
      </c>
      <c r="S466" s="90" t="str">
        <f>IF(TMInput!R466&lt;&gt;"", TMInput!R466, IF(AND(OR($C466&amp;$H466=$C467&amp;$H467, $C466&amp;$I466=$C467&amp;$I467), S467&lt;&gt;""), S467, IF(AND(OR($C466&amp;$H466=$C468&amp;$H468, $C466&amp;$I466=$C468&amp;$I468), S468&lt;&gt;""), S468, IF(AND(OR($C466&amp;$H466=$C469&amp;$H469, $C466&amp;$I466=$C469&amp;$I469), S469&lt;&gt;""), S469, IF(AND(OR($C466&amp;$H466=$C470&amp;$H470, $C466&amp;$I466=$C470&amp;$I470), S470&lt;&gt;""), S470, "")))))</f>
        <v/>
      </c>
      <c r="T466" s="90" t="str">
        <f>IF(TMInput!S466&lt;&gt;"", TMInput!S466, IF(AND(OR($C466&amp;$H466=$C467&amp;$H467, $C466&amp;$I466=$C467&amp;$I467), T467&lt;&gt;""), T467, IF(AND(OR($C466&amp;$H466=$C468&amp;$H468, $C466&amp;$I466=$C468&amp;$I468), T468&lt;&gt;""), T468, IF(AND(OR($C466&amp;$H466=$C469&amp;$H469, $C466&amp;$I466=$C469&amp;$I469), T469&lt;&gt;""), T469, IF(AND(OR($C466&amp;$H466=$C470&amp;$H470, $C466&amp;$I466=$C470&amp;$I470), T470&lt;&gt;""), T470, "")))))</f>
        <v/>
      </c>
      <c r="U466" s="90" t="str">
        <f>IF(TMInput!T466&lt;&gt;"", TMInput!T466, IF(AND($C466=$C467, U467&lt;&gt;""), U467, IF(AND($C466=$C468, U468&lt;&gt;""), U468, IF(AND($C466=$C469, U469&lt;&gt;""), U469, IF(AND($C466=$C470, U470&lt;&gt;""), U470, "")))))</f>
        <v/>
      </c>
      <c r="V466" s="90" t="str">
        <f>IF(TMInput!U466&lt;&gt;"", TMInput!U466, IF(AND($C466=$C467, V467&lt;&gt;""), V467, IF(AND($C466=$C468, V468&lt;&gt;""), V468, IF(AND($C466=$C469, V469&lt;&gt;""), V469, IF(AND($C466=$C470, V470&lt;&gt;""), V470, "")))))</f>
        <v/>
      </c>
      <c r="W466" s="90" t="str">
        <f>IF(TMInput!V466&lt;&gt;"", TMInput!V466, IF(AND($C466=$C467, W467&lt;&gt;""), W467, IF(AND($C466=$C468, W468&lt;&gt;""), W468, IF(AND($C466=$C469, W469&lt;&gt;""), W469, IF(AND($C466=$C470, W470&lt;&gt;""), W470, "")))))</f>
        <v/>
      </c>
      <c r="X466" s="90" t="str">
        <f>IF(TMInput!W466&lt;&gt;"", TMInput!W466, IF(AND($C466=$C467, X467&lt;&gt;""), X467, IF(AND($C466=$C468, X468&lt;&gt;""), X468, IF(AND($C466=$C469, X469&lt;&gt;""), X469, IF(AND($C466=$C470, X470&lt;&gt;""), X470, "")))))</f>
        <v>BT-198(BT-711)-LotResult</v>
      </c>
      <c r="Y466" s="90" t="str">
        <f>IF(TMInput!X466&lt;&gt;"", TMInput!X466, IF(AND($C466=$C467, Y467&lt;&gt;""), Y467, IF(AND($C466=$C468, Y468&lt;&gt;""), Y468, IF(AND($C466=$C469, Y469&lt;&gt;""), Y469, IF(AND($C466=$C470, Y470&lt;&gt;""), Y470, "")))))</f>
        <v>Unpublished Accessibility Date (Unpublished Access Date below SDK 1.6)</v>
      </c>
      <c r="Z466" s="90" t="str">
        <f>IF(TMInput!Y466&lt;&gt;"", TMInput!Y466, IF(AND($C466=$C467, Z467&lt;&gt;""), Z467, IF(AND($C466=$C468, Z468&lt;&gt;""), Z468, IF(AND($C466=$C469, Z469&lt;&gt;""), Z469, IF(AND($C466=$C470, Z470&lt;&gt;""), Z470, "")))))</f>
        <v>tedm:MG-langString-hasConfidentialityJustification--NonPublishedInformation-ND-TenderValueHighestUnpublish</v>
      </c>
      <c r="AA466" s="90" t="str">
        <f>IF(TMInput!Z466&lt;&gt;"", TMInput!Z466, IF(AND($C466=$C467, AA467&lt;&gt;""), AA467, IF(AND($C466=$C468, AA468&lt;&gt;""), AA468, IF(AND($C466=$C469, AA469&lt;&gt;""), AA469, IF(AND($C466=$C470, AA470&lt;&gt;""), AA470, "")))))</f>
        <v/>
      </c>
      <c r="AB466" s="90" t="str">
        <f>IF(TMInput!AA466&lt;&gt;"", TMInput!AA466, IF(AND($C466=$C467, AB467&lt;&gt;""), AB467, IF(AND($C466=$C468, AB468&lt;&gt;""), AB468, IF(AND($C466=$C469, AB469&lt;&gt;""), AB469, IF(AND($C466=$C470, AB470&lt;&gt;""), AB470, "")))))</f>
        <v/>
      </c>
      <c r="AC466" s="90" t="str">
        <f>IF(TMInput!AB466&lt;&gt;"", TMInput!AB466, IF(AND($C466=$C467, AC467&lt;&gt;""), AC467, IF(AND($C466=$C468, AC468&lt;&gt;""), AC468, IF(AND($C466=$C469, AC469&lt;&gt;""), AC469, IF(AND($C466=$C470, AC470&lt;&gt;""), AC470, "")))))</f>
        <v/>
      </c>
      <c r="AD466" s="90" t="str">
        <f>IF(TMInput!AC466&lt;&gt;"", TMInput!AC466, IF(AND($C466=$C467, AD467&lt;&gt;""), AD467, IF(AND($C466=$C468, AD468&lt;&gt;""), AD468, IF(AND($C466=$C469, AD469&lt;&gt;""), AD469, IF(AND($C466=$C470, AD470&lt;&gt;""), AD470, "")))))</f>
        <v/>
      </c>
      <c r="AE466" s="90" t="str">
        <f>IF(TMInput!AD466&lt;&gt;"", TMInput!AD466, IF(AND($C466=$C467, AE467&lt;&gt;""), AE467, IF(AND($C466=$C468, AE468&lt;&gt;""), AE468, IF(AND($C466=$C469, AE469&lt;&gt;""), AE469, IF(AND($C466=$C470, AE470&lt;&gt;""), AE470, "")))))</f>
        <v/>
      </c>
    </row>
    <row r="467">
      <c r="A467" s="85" t="b">
        <f t="shared" si="1"/>
        <v>0</v>
      </c>
      <c r="B467" s="90" t="str">
        <f>IF(AND(TMInput!A467="",$C467&lt;&gt;""),B466,TMInput!A467)</f>
        <v>ND-TenderValueHighestUnpublish.rml.ttl</v>
      </c>
      <c r="C467" s="90" t="str">
        <f>TMInput!B467</f>
        <v>tedm:MG-NonPublishedInformation-ND-TenderValueHighestUnpublish</v>
      </c>
      <c r="D467" s="85" t="str">
        <f>IF(TMInput!C467&lt;&gt;"", TMInput!C467, IF(AND($C467=$C468, D468&lt;&gt;""), D468, IF(AND($C467=$C469, D469&lt;&gt;""), D469, IF(AND($C467=$C470, D470&lt;&gt;""), D470, IF(AND($C467=$C471, D471&lt;&gt;""), D471, "")))))</f>
        <v/>
      </c>
      <c r="E467" s="90" t="str">
        <f>IF(TMInput!D467&lt;&gt;"",TMInput!D467,IF(AND($C467=$C468, E468&lt;&gt;""),E468, IF(AND($C467=$C469, E469&lt;&gt;""), E469,"")))</f>
        <v/>
      </c>
      <c r="F467" s="90" t="str">
        <f>IF(TMInput!E467&lt;&gt;"",TMInput!E467,IF(AND($C467=$C468, F468&lt;&gt;""),F468, IF(AND($C467=$C469, F469&lt;&gt;""), F469,"")))</f>
        <v/>
      </c>
      <c r="G467" s="85" t="str">
        <f>IF(TMInput!F467&lt;&gt;"",TMInput!F467,IF(AND($C467=$C468, G468&lt;&gt;""),G468, IF(AND($C467=$C469, G469&lt;&gt;""), G469,"")))</f>
        <v/>
      </c>
      <c r="H467" s="87" t="str">
        <f>TMInput!G467</f>
        <v>1.6</v>
      </c>
      <c r="I467" s="87" t="str">
        <f>TMInput!H467</f>
        <v/>
      </c>
      <c r="J467" s="90" t="str">
        <f>IF(TMInput!$A467="",J466,TMInput!I467)</f>
        <v/>
      </c>
      <c r="K467" s="85" t="str">
        <f>IF(TMInput!J467&lt;&gt;"",TMInput!J467,IF(AND($C467=$C468, K468&lt;&gt;""),K468, IF(AND($C467=$C469, K469&lt;&gt;""), K469,"")))</f>
        <v/>
      </c>
      <c r="L467" s="85" t="str">
        <f>IF(TMInput!K467&lt;&gt;"",TMInput!K467,IF(AND($C467=$C468, L468&lt;&gt;""),L468, IF(AND($C467=$C469, L469&lt;&gt;""), L469,"")))</f>
        <v/>
      </c>
      <c r="M467" s="90" t="str">
        <f>IF(TMInput!L467&lt;&gt;"",TMInput!L467,IF(AND($C467=$C468, M468&lt;&gt;""),M468, IF(AND($C467=$C469, M469&lt;&gt;""), M469,"")))</f>
        <v/>
      </c>
      <c r="N467" s="90" t="str">
        <f>IF(TMInput!M467&lt;&gt;"",TMInput!M467,IF(AND($C467=$C468, N468&lt;&gt;""),N468, IF(AND($C467=$C469, N469&lt;&gt;""), N469,"")))</f>
        <v/>
      </c>
      <c r="O467" s="90" t="str">
        <f>IF(TMInput!N467&lt;&gt;"",TMInput!N467,IF(AND($C467=$C468, O468&lt;&gt;""),O468, IF(AND($C467=$C469, O469&lt;&gt;""), O469,"")))</f>
        <v/>
      </c>
      <c r="P467" s="85" t="str">
        <f>IF(TMInput!O467&lt;&gt;"",TMInput!O467,IF(AND($C467=$C468, P468&lt;&gt;""),P468, IF(AND($C467=$C469, P469&lt;&gt;""), P469,"")))</f>
        <v/>
      </c>
      <c r="Q467" s="90" t="str">
        <f>IF(TMInput!P467&lt;&gt;"",TMInput!P467,IF(AND($C467=$C468, Q468&lt;&gt;""),Q468, IF(AND($C467=$C469, Q469&lt;&gt;""), Q469,"")))</f>
        <v/>
      </c>
      <c r="R467" s="90" t="str">
        <f>IF(TMInput!Q467&lt;&gt;"", TMInput!Q467, IF(AND(OR($C467&amp;$H467=$C468&amp;$H468, $C467&amp;$I467=$C468&amp;$I468), R468&lt;&gt;""), R468, IF(AND(OR($C467&amp;$H467=$C469&amp;$H469, $C467&amp;$I467=$C469&amp;$I469), R469&lt;&gt;""), R469, IF(AND(OR($C467&amp;$H467=$C470&amp;$H470, $C467&amp;$I467=$C470&amp;$I470), R470&lt;&gt;""), R470, IF(AND(OR($C467&amp;$H467=$C471&amp;$H471, $C467&amp;$I467=$C471&amp;$I471), R471&lt;&gt;""), R471, "")))))</f>
        <v/>
      </c>
      <c r="S467" s="90" t="str">
        <f>IF(TMInput!R467&lt;&gt;"", TMInput!R467, IF(AND(OR($C467&amp;$H467=$C468&amp;$H468, $C467&amp;$I467=$C468&amp;$I468), S468&lt;&gt;""), S468, IF(AND(OR($C467&amp;$H467=$C469&amp;$H469, $C467&amp;$I467=$C469&amp;$I469), S469&lt;&gt;""), S469, IF(AND(OR($C467&amp;$H467=$C470&amp;$H470, $C467&amp;$I467=$C470&amp;$I470), S470&lt;&gt;""), S470, IF(AND(OR($C467&amp;$H467=$C471&amp;$H471, $C467&amp;$I467=$C471&amp;$I471), S471&lt;&gt;""), S471, "")))))</f>
        <v/>
      </c>
      <c r="T467" s="90" t="str">
        <f>IF(TMInput!S467&lt;&gt;"", TMInput!S467, IF(AND(OR($C467&amp;$H467=$C468&amp;$H468, $C467&amp;$I467=$C468&amp;$I468), T468&lt;&gt;""), T468, IF(AND(OR($C467&amp;$H467=$C469&amp;$H469, $C467&amp;$I467=$C469&amp;$I469), T469&lt;&gt;""), T469, IF(AND(OR($C467&amp;$H467=$C470&amp;$H470, $C467&amp;$I467=$C470&amp;$I470), T470&lt;&gt;""), T470, IF(AND(OR($C467&amp;$H467=$C471&amp;$H471, $C467&amp;$I467=$C471&amp;$I471), T471&lt;&gt;""), T471, "")))))</f>
        <v/>
      </c>
      <c r="U467" s="90" t="str">
        <f>IF(TMInput!T467&lt;&gt;"", TMInput!T467, IF(AND($C467=$C468, U468&lt;&gt;""), U468, IF(AND($C467=$C469, U469&lt;&gt;""), U469, IF(AND($C467=$C470, U470&lt;&gt;""), U470, IF(AND($C467=$C471, U471&lt;&gt;""), U471, "")))))</f>
        <v/>
      </c>
      <c r="V467" s="90" t="str">
        <f>IF(TMInput!U467&lt;&gt;"", TMInput!U467, IF(AND($C467=$C468, V468&lt;&gt;""), V468, IF(AND($C467=$C469, V469&lt;&gt;""), V469, IF(AND($C467=$C470, V470&lt;&gt;""), V470, IF(AND($C467=$C471, V471&lt;&gt;""), V471, "")))))</f>
        <v/>
      </c>
      <c r="W467" s="90" t="str">
        <f>IF(TMInput!V467&lt;&gt;"", TMInput!V467, IF(AND($C467=$C468, W468&lt;&gt;""), W468, IF(AND($C467=$C469, W469&lt;&gt;""), W469, IF(AND($C467=$C470, W470&lt;&gt;""), W470, IF(AND($C467=$C471, W471&lt;&gt;""), W471, "")))))</f>
        <v/>
      </c>
      <c r="X467" s="90" t="str">
        <f>IF(TMInput!W467&lt;&gt;"", TMInput!W467, IF(AND($C467=$C468, X468&lt;&gt;""), X468, IF(AND($C467=$C469, X469&lt;&gt;""), X469, IF(AND($C467=$C470, X470&lt;&gt;""), X470, IF(AND($C467=$C471, X471&lt;&gt;""), X471, "")))))</f>
        <v/>
      </c>
      <c r="Y467" s="90" t="str">
        <f>IF(TMInput!X467&lt;&gt;"", TMInput!X467, IF(AND($C467=$C468, Y468&lt;&gt;""), Y468, IF(AND($C467=$C469, Y469&lt;&gt;""), Y469, IF(AND($C467=$C470, Y470&lt;&gt;""), Y470, IF(AND($C467=$C471, Y471&lt;&gt;""), Y471, "")))))</f>
        <v/>
      </c>
      <c r="Z467" s="90" t="str">
        <f>IF(TMInput!Y467&lt;&gt;"", TMInput!Y467, IF(AND($C467=$C468, Z468&lt;&gt;""), Z468, IF(AND($C467=$C469, Z469&lt;&gt;""), Z469, IF(AND($C467=$C470, Z470&lt;&gt;""), Z470, IF(AND($C467=$C471, Z471&lt;&gt;""), Z471, "")))))</f>
        <v>tedm:MG-langString-hasConfidentialityJustification--NonPublishedInformation-ND-TenderValueHighestUnpublish</v>
      </c>
      <c r="AA467" s="90" t="str">
        <f>IF(TMInput!Z467&lt;&gt;"", TMInput!Z467, IF(AND($C467=$C468, AA468&lt;&gt;""), AA468, IF(AND($C467=$C469, AA469&lt;&gt;""), AA469, IF(AND($C467=$C470, AA470&lt;&gt;""), AA470, IF(AND($C467=$C471, AA471&lt;&gt;""), AA471, "")))))</f>
        <v/>
      </c>
      <c r="AB467" s="90" t="str">
        <f>IF(TMInput!AA467&lt;&gt;"", TMInput!AA467, IF(AND($C467=$C468, AB468&lt;&gt;""), AB468, IF(AND($C467=$C469, AB469&lt;&gt;""), AB469, IF(AND($C467=$C470, AB470&lt;&gt;""), AB470, IF(AND($C467=$C471, AB471&lt;&gt;""), AB471, "")))))</f>
        <v/>
      </c>
      <c r="AC467" s="90" t="str">
        <f>IF(TMInput!AB467&lt;&gt;"", TMInput!AB467, IF(AND($C467=$C468, AC468&lt;&gt;""), AC468, IF(AND($C467=$C469, AC469&lt;&gt;""), AC469, IF(AND($C467=$C470, AC470&lt;&gt;""), AC470, IF(AND($C467=$C471, AC471&lt;&gt;""), AC471, "")))))</f>
        <v/>
      </c>
      <c r="AD467" s="90" t="str">
        <f>IF(TMInput!AC467&lt;&gt;"", TMInput!AC467, IF(AND($C467=$C468, AD468&lt;&gt;""), AD468, IF(AND($C467=$C469, AD469&lt;&gt;""), AD469, IF(AND($C467=$C470, AD470&lt;&gt;""), AD470, IF(AND($C467=$C471, AD471&lt;&gt;""), AD471, "")))))</f>
        <v/>
      </c>
      <c r="AE467" s="90" t="str">
        <f>IF(TMInput!AD467&lt;&gt;"", TMInput!AD467, IF(AND($C467=$C468, AE468&lt;&gt;""), AE468, IF(AND($C467=$C469, AE469&lt;&gt;""), AE469, IF(AND($C467=$C470, AE470&lt;&gt;""), AE470, IF(AND($C467=$C471, AE471&lt;&gt;""), AE471, "")))))</f>
        <v/>
      </c>
    </row>
    <row r="468">
      <c r="A468" s="85" t="b">
        <f t="shared" si="1"/>
        <v>1</v>
      </c>
      <c r="B468" s="90" t="str">
        <f>IF(AND(TMInput!A468="",$C468&lt;&gt;""),B467,TMInput!A468)</f>
        <v>ND-ReviewRequestsStatisticsTypeUnpublish.rml.ttl</v>
      </c>
      <c r="C468" s="90" t="str">
        <f>TMInput!B468</f>
        <v>tedm:MG-NonPublishedInformation-ND-ReviewRequestsStatisticsTypeUnpublish</v>
      </c>
      <c r="D468" s="85" t="str">
        <f>IF(TMInput!C468&lt;&gt;"", TMInput!C468, IF(AND($C468=$C469, D469&lt;&gt;""), D469, IF(AND($C468=$C470, D470&lt;&gt;""), D470, IF(AND($C468=$C471, D471&lt;&gt;""), D471, IF(AND($C468=$C472, D472&lt;&gt;""), D472, "")))))</f>
        <v>MG-NonPublishedInformation</v>
      </c>
      <c r="E468" s="90" t="str">
        <f>IF(TMInput!D468&lt;&gt;"",TMInput!D468,IF(AND($C468=$C469, E469&lt;&gt;""),E469, IF(AND($C468=$C470, E470&lt;&gt;""), E470,"")))</f>
        <v>ND-ReviewRequestsStatisticsTypeUnpublish</v>
      </c>
      <c r="F468" s="90" t="str">
        <f>IF(TMInput!E468&lt;&gt;"",TMInput!E468,IF(AND($C468=$C469, F469&lt;&gt;""),F469, IF(AND($C468=$C470, F470&lt;&gt;""), F470,"")))</f>
        <v>/*/ext:UBLExtensions/ext:UBLExtension/ext:ExtensionContent/efext:EformsExtension/efac:NoticeResult/efac:LotResult/efac:AppealRequestsStatistics[efbc:StatisticsCode/@listName='irregularity-type']/efac:FieldsPrivacy[efbc:FieldIdentifierCode/text()='buy-rev-typ']</v>
      </c>
      <c r="G468" s="85" t="str">
        <f>IF(TMInput!F468&lt;&gt;"",TMInput!F468,IF(AND($C468=$C469, G469&lt;&gt;""),G469, IF(AND($C468=$C470, G470&lt;&gt;""), G470,"")))</f>
        <v>efbc:FieldIdentifierCode/text()='buy-rev-typ'</v>
      </c>
      <c r="H468" s="87" t="str">
        <f>TMInput!G468</f>
        <v>1.4</v>
      </c>
      <c r="I468" s="87" t="str">
        <f>TMInput!H468</f>
        <v/>
      </c>
      <c r="J468" s="90" t="str">
        <f>IF(TMInput!$A468="",J467,TMInput!I468)</f>
        <v/>
      </c>
      <c r="K468" s="85" t="str">
        <f>IF(TMInput!J468&lt;&gt;"",TMInput!J468,IF(AND($C468=$C469, K469&lt;&gt;""),K469, IF(AND($C468=$C470, K470&lt;&gt;""), K470,"")))</f>
        <v>MG-ReviewIrregularitySummary-hasReviewIrregularitySummary-ReviewRequestSummary</v>
      </c>
      <c r="L468" s="85" t="str">
        <f>IF(TMInput!K468&lt;&gt;"",TMInput!K468,IF(AND($C468=$C469, L469&lt;&gt;""),L469, IF(AND($C468=$C470, L470&lt;&gt;""), L470,"")))</f>
        <v>ND-ReviewRequestsStatistics</v>
      </c>
      <c r="M468" s="90" t="str">
        <f>IF(TMInput!L468&lt;&gt;"",TMInput!L468,IF(AND($C468=$C469, M469&lt;&gt;""),M469, IF(AND($C468=$C470, M470&lt;&gt;""), M470,"")))</f>
        <v>ND-ReviewRequestsStatisticsTypeUnpublish (concernsMaskedObject)</v>
      </c>
      <c r="N468" s="90" t="str">
        <f>IF(TMInput!M468&lt;&gt;"",TMInput!M468,IF(AND($C468=$C469, N469&lt;&gt;""),N469, IF(AND($C468=$C470, N470&lt;&gt;""), N470,"")))</f>
        <v>Connection from NonPublishedInformation to ReviewIrregularitySummary under MG-ReviewIrregularitySummary-hasReviewIrregularitySummary-ReviewRequestSummary_ND-ReviewRequestsStatistics</v>
      </c>
      <c r="O468" s="90" t="str">
        <f>IF(TMInput!N468&lt;&gt;"",TMInput!N468,IF(AND($C468=$C469, O469&lt;&gt;""),O469, IF(AND($C468=$C470, O470&lt;&gt;""), O470,"")))</f>
        <v>tedm:MG-ReviewIrregularitySummary-hasReviewIrregularitySummary-ReviewRequestSummary_ND-ReviewRequestsStatistics</v>
      </c>
      <c r="P468" s="85" t="str">
        <f>IF(TMInput!O468&lt;&gt;"",TMInput!O468,IF(AND($C468=$C469, P469&lt;&gt;""),P469, IF(AND($C468=$C470, P470&lt;&gt;""), P470,"")))</f>
        <v>efac:FieldsPrivacy</v>
      </c>
      <c r="Q468" s="90" t="str">
        <f>IF(TMInput!P468&lt;&gt;"",TMInput!P468,IF(AND($C468=$C469, Q469&lt;&gt;""),Q469, IF(AND($C468=$C470, Q470&lt;&gt;""), Q470,"")))</f>
        <v>..</v>
      </c>
      <c r="R468" s="90" t="str">
        <f>IF(TMInput!Q468&lt;&gt;"", TMInput!Q468, IF(AND(OR($C468&amp;$H468=$C469&amp;$H469, $C468&amp;$I468=$C469&amp;$I469), R469&lt;&gt;""), R469, IF(AND(OR($C468&amp;$H468=$C470&amp;$H470, $C468&amp;$I468=$C470&amp;$I470), R470&lt;&gt;""), R470, IF(AND(OR($C468&amp;$H468=$C471&amp;$H471, $C468&amp;$I468=$C471&amp;$I471), R471&lt;&gt;""), R471, IF(AND(OR($C468&amp;$H468=$C472&amp;$H472, $C468&amp;$I468=$C472&amp;$I472), R472&lt;&gt;""), R472, "")))))</f>
        <v>BT-195(BT-636)-LotResult</v>
      </c>
      <c r="S468" s="90" t="str">
        <f>IF(TMInput!R468&lt;&gt;"", TMInput!R468, IF(AND(OR($C468&amp;$H468=$C469&amp;$H469, $C468&amp;$I468=$C469&amp;$I469), S469&lt;&gt;""), S469, IF(AND(OR($C468&amp;$H468=$C470&amp;$H470, $C468&amp;$I468=$C470&amp;$I470), S470&lt;&gt;""), S470, IF(AND(OR($C468&amp;$H468=$C471&amp;$H471, $C468&amp;$I468=$C471&amp;$I471), S471&lt;&gt;""), S471, IF(AND(OR($C468&amp;$H468=$C472&amp;$H472, $C468&amp;$I468=$C472&amp;$I472), S472&lt;&gt;""), S472, "")))))</f>
        <v>The field BT-195(BT-636)-LotResult, Unpublished Identifier, specifies information to generate the URI of the masked property</v>
      </c>
      <c r="T468" s="90" t="str">
        <f>IF(TMInput!S468&lt;&gt;"", TMInput!S468, IF(AND(OR($C468&amp;$H468=$C469&amp;$H469, $C468&amp;$I468=$C469&amp;$I469), T469&lt;&gt;""), T469, IF(AND(OR($C468&amp;$H468=$C470&amp;$H470, $C468&amp;$I468=$C470&amp;$I470), T470&lt;&gt;""), T470, IF(AND(OR($C468&amp;$H468=$C471&amp;$H471, $C468&amp;$I468=$C471&amp;$I471), T471&lt;&gt;""), T471, IF(AND(OR($C468&amp;$H468=$C472&amp;$H472, $C468&amp;$I468=$C472&amp;$I472), T472&lt;&gt;""), T472, "")))))</f>
        <v>efbc:FieldIdentifierCode/text() = 'buy-rev-typ'</v>
      </c>
      <c r="U468" s="92" t="str">
        <f>IF(TMInput!T468&lt;&gt;"", TMInput!T468, IF(AND($C468=$C469, U469&lt;&gt;""), U469, IF(AND($C468=$C470, U470&lt;&gt;""), U470, IF(AND($C468=$C471, U471&lt;&gt;""), U471, IF(AND($C468=$C472, U472&lt;&gt;""), U472, "")))))</f>
        <v>http://data.europa.eu/a4g/ontology#hasIrregularityType</v>
      </c>
      <c r="V468" s="90" t="str">
        <f>IF(TMInput!U468&lt;&gt;"", TMInput!U468, IF(AND($C468=$C469, V469&lt;&gt;""), V469, IF(AND($C468=$C470, V470&lt;&gt;""), V470, IF(AND($C468=$C471, V471&lt;&gt;""), V471, IF(AND($C468=$C472, V472&lt;&gt;""), V472, "")))))</f>
        <v>BT-197(BT-636)-LotResult</v>
      </c>
      <c r="W468" s="90" t="str">
        <f>IF(TMInput!V468&lt;&gt;"", TMInput!V468, IF(AND($C468=$C469, W469&lt;&gt;""), W469, IF(AND($C468=$C470, W470&lt;&gt;""), W470, IF(AND($C468=$C471, W471&lt;&gt;""), W471, IF(AND($C468=$C472, W472&lt;&gt;""), W472, "")))))</f>
        <v>In BT-197(BT-636)-LotResult, Unpublished Justification Code, we link to the at-voc:non-publication-justification controlled list</v>
      </c>
      <c r="X468" s="90" t="str">
        <f>IF(TMInput!W468&lt;&gt;"", TMInput!W468, IF(AND($C468=$C469, X469&lt;&gt;""), X469, IF(AND($C468=$C470, X470&lt;&gt;""), X470, IF(AND($C468=$C471, X471&lt;&gt;""), X471, IF(AND($C468=$C472, X472&lt;&gt;""), X472, "")))))</f>
        <v>BT-198(BT-636)-LotResult</v>
      </c>
      <c r="Y468" s="90" t="str">
        <f>IF(TMInput!X468&lt;&gt;"", TMInput!X468, IF(AND($C468=$C469, Y469&lt;&gt;""), Y469, IF(AND($C468=$C470, Y470&lt;&gt;""), Y470, IF(AND($C468=$C471, Y471&lt;&gt;""), Y471, IF(AND($C468=$C472, Y472&lt;&gt;""), Y472, "")))))</f>
        <v>Unpublished Accessibility Date (Unpublished Access Date below SDK 1.6)</v>
      </c>
      <c r="Z468" s="90" t="str">
        <f>IF(TMInput!Y468&lt;&gt;"", TMInput!Y468, IF(AND($C468=$C469, Z469&lt;&gt;""), Z469, IF(AND($C468=$C470, Z470&lt;&gt;""), Z470, IF(AND($C468=$C471, Z471&lt;&gt;""), Z471, IF(AND($C468=$C472, Z472&lt;&gt;""), Z472, "")))))</f>
        <v>tedm:MG-langString-hasConfidentialityJustification--NonPublishedInformation-ND-ReviewRequestsStatisticsTypeUnpublish</v>
      </c>
      <c r="AA468" s="90" t="str">
        <f>IF(TMInput!Z468&lt;&gt;"", TMInput!Z468, IF(AND($C468=$C469, AA469&lt;&gt;""), AA469, IF(AND($C468=$C470, AA470&lt;&gt;""), AA470, IF(AND($C468=$C471, AA471&lt;&gt;""), AA471, IF(AND($C468=$C472, AA472&lt;&gt;""), AA472, "")))))</f>
        <v>/*/ext:UBLExtensions/ext:UBLExtension/ext:ExtensionContent/efext:EformsExtension/efac:NoticeResult/efac:LotResult/efac:AppealRequestsStatistics[efbc:StatisticsCode/@listName='irregularity-type']/efac:FieldsPrivacy[efbc:FieldIdentifierCode/text()='buy-rev-typ']/efbc:ReasonDescription</v>
      </c>
      <c r="AB468" s="90" t="str">
        <f>IF(TMInput!AA468&lt;&gt;"", TMInput!AA468, IF(AND($C468=$C469, AB469&lt;&gt;""), AB469, IF(AND($C468=$C470, AB470&lt;&gt;""), AB470, IF(AND($C468=$C471, AB471&lt;&gt;""), AB471, IF(AND($C468=$C472, AB472&lt;&gt;""), AB472, "")))))</f>
        <v>BT-196(BT-636)-LotResult</v>
      </c>
      <c r="AC468" s="90" t="str">
        <f>IF(TMInput!AB468&lt;&gt;"", TMInput!AB468, IF(AND($C468=$C469, AC469&lt;&gt;""), AC469, IF(AND($C468=$C470, AC470&lt;&gt;""), AC470, IF(AND($C468=$C471, AC471&lt;&gt;""), AC471, IF(AND($C468=$C472, AC472&lt;&gt;""), AC472, "")))))</f>
        <v>Unpublished Justification Description of MG-NonPublishedInformation under ND-ReviewRequestsStatisticsTypeUnpublish</v>
      </c>
      <c r="AD468" s="90" t="str">
        <f>IF(TMInput!AC468&lt;&gt;"", TMInput!AC468, IF(AND($C468=$C469, AD469&lt;&gt;""), AD469, IF(AND($C468=$C470, AD470&lt;&gt;""), AD470, IF(AND($C468=$C471, AD471&lt;&gt;""), AD471, IF(AND($C468=$C472, AD472&lt;&gt;""), AD472, "")))))</f>
        <v>BT-196(BT-636)-LotResult-Language</v>
      </c>
      <c r="AE468" s="90" t="str">
        <f>IF(TMInput!AD468&lt;&gt;"", TMInput!AD468, IF(AND($C468=$C469, AE469&lt;&gt;""), AE469, IF(AND($C468=$C470, AE470&lt;&gt;""), AE470, IF(AND($C468=$C471, AE471&lt;&gt;""), AE471, IF(AND($C468=$C472, AE472&lt;&gt;""), AE472, "")))))</f>
        <v>Language of Unpublished Justification Description of MG-NonPublishedInformation under ND-ReviewRequestsStatisticsTypeUnpublish</v>
      </c>
    </row>
    <row r="469">
      <c r="A469" s="85" t="b">
        <f t="shared" si="1"/>
        <v>0</v>
      </c>
      <c r="B469" s="90" t="str">
        <f>IF(AND(TMInput!A469="",$C469&lt;&gt;""),B468,TMInput!A469)</f>
        <v>ND-ReviewRequestsStatisticsTypeUnpublish.rml.ttl</v>
      </c>
      <c r="C469" s="90" t="str">
        <f>TMInput!B469</f>
        <v>tedm:MG-NonPublishedInformation-ND-ReviewRequestsStatisticsTypeUnpublish</v>
      </c>
      <c r="D469" s="85" t="str">
        <f>IF(TMInput!C469&lt;&gt;"", TMInput!C469, IF(AND($C469=$C470, D470&lt;&gt;""), D470, IF(AND($C469=$C471, D471&lt;&gt;""), D471, IF(AND($C469=$C472, D472&lt;&gt;""), D472, IF(AND($C469=$C473, D473&lt;&gt;""), D473, "")))))</f>
        <v>MG-NonPublishedInformation</v>
      </c>
      <c r="E469" s="90" t="str">
        <f>IF(TMInput!D469&lt;&gt;"",TMInput!D469,IF(AND($C469=$C470, E470&lt;&gt;""),E470, IF(AND($C469=$C471, E471&lt;&gt;""), E471,"")))</f>
        <v/>
      </c>
      <c r="F469" s="90" t="str">
        <f>IF(TMInput!E469&lt;&gt;"",TMInput!E469,IF(AND($C469=$C470, F470&lt;&gt;""),F470, IF(AND($C469=$C471, F471&lt;&gt;""), F471,"")))</f>
        <v/>
      </c>
      <c r="G469" s="85" t="str">
        <f>IF(TMInput!F469&lt;&gt;"",TMInput!F469,IF(AND($C469=$C470, G470&lt;&gt;""),G470, IF(AND($C469=$C471, G471&lt;&gt;""), G471,"")))</f>
        <v/>
      </c>
      <c r="H469" s="87" t="str">
        <f>TMInput!G469</f>
        <v>1.4</v>
      </c>
      <c r="I469" s="87" t="str">
        <f>TMInput!H469</f>
        <v/>
      </c>
      <c r="J469" s="90" t="str">
        <f>IF(TMInput!$A469="",J468,TMInput!I469)</f>
        <v/>
      </c>
      <c r="K469" s="85" t="str">
        <f>IF(TMInput!J469&lt;&gt;"",TMInput!J469,IF(AND($C469=$C470, K470&lt;&gt;""),K470, IF(AND($C469=$C471, K471&lt;&gt;""), K471,"")))</f>
        <v>MG-ReviewIrregularitySummary-hasReviewIrregularitySummary-ReviewRequestSummary</v>
      </c>
      <c r="L469" s="85" t="str">
        <f>IF(TMInput!K469&lt;&gt;"",TMInput!K469,IF(AND($C469=$C470, L470&lt;&gt;""),L470, IF(AND($C469=$C471, L471&lt;&gt;""), L471,"")))</f>
        <v>ND-ReviewRequestsStatistics</v>
      </c>
      <c r="M469" s="90" t="str">
        <f>IF(TMInput!L469&lt;&gt;"",TMInput!L469,IF(AND($C469=$C470, M470&lt;&gt;""),M470, IF(AND($C469=$C471, M471&lt;&gt;""), M471,"")))</f>
        <v>ND-ReviewRequestsStatisticsTypeUnpublish (concernsMaskedObject)</v>
      </c>
      <c r="N469" s="90" t="str">
        <f>IF(TMInput!M469&lt;&gt;"",TMInput!M469,IF(AND($C469=$C470, N470&lt;&gt;""),N470, IF(AND($C469=$C471, N471&lt;&gt;""), N471,"")))</f>
        <v>Connection from NonPublishedInformation to ReviewIrregularitySummary under MG-ReviewIrregularitySummary-hasReviewIrregularitySummary-ReviewRequestSummary_ND-ReviewRequestsStatistics</v>
      </c>
      <c r="O469" s="90" t="str">
        <f>IF(TMInput!N469&lt;&gt;"",TMInput!N469,IF(AND($C469=$C470, O470&lt;&gt;""),O470, IF(AND($C469=$C471, O471&lt;&gt;""), O471,"")))</f>
        <v>tedm:MG-ReviewIrregularitySummary-hasReviewIrregularitySummary-ReviewRequestSummary_ND-ReviewRequestsStatistics</v>
      </c>
      <c r="P469" s="85" t="str">
        <f>IF(TMInput!O469&lt;&gt;"",TMInput!O469,IF(AND($C469=$C470, P470&lt;&gt;""),P470, IF(AND($C469=$C471, P471&lt;&gt;""), P471,"")))</f>
        <v>efac:FieldsPrivacy</v>
      </c>
      <c r="Q469" s="90" t="str">
        <f>IF(TMInput!P469&lt;&gt;"",TMInput!P469,IF(AND($C469=$C470, Q470&lt;&gt;""),Q470, IF(AND($C469=$C471, Q471&lt;&gt;""), Q471,"")))</f>
        <v>..</v>
      </c>
      <c r="R469" s="90" t="str">
        <f>IF(TMInput!Q469&lt;&gt;"", TMInput!Q469, IF(AND(OR($C469&amp;$H469=$C470&amp;$H470, $C469&amp;$I469=$C470&amp;$I470), R470&lt;&gt;""), R470, IF(AND(OR($C469&amp;$H469=$C471&amp;$H471, $C469&amp;$I469=$C471&amp;$I471), R471&lt;&gt;""), R471, IF(AND(OR($C469&amp;$H469=$C472&amp;$H472, $C469&amp;$I469=$C472&amp;$I472), R472&lt;&gt;""), R472, IF(AND(OR($C469&amp;$H469=$C473&amp;$H473, $C469&amp;$I469=$C473&amp;$I473), R473&lt;&gt;""), R473, "")))))</f>
        <v>BT-195(BT-636)-LotResult</v>
      </c>
      <c r="S469" s="90" t="str">
        <f>IF(TMInput!R469&lt;&gt;"", TMInput!R469, IF(AND(OR($C469&amp;$H469=$C470&amp;$H470, $C469&amp;$I469=$C470&amp;$I470), S470&lt;&gt;""), S470, IF(AND(OR($C469&amp;$H469=$C471&amp;$H471, $C469&amp;$I469=$C471&amp;$I471), S471&lt;&gt;""), S471, IF(AND(OR($C469&amp;$H469=$C472&amp;$H472, $C469&amp;$I469=$C472&amp;$I472), S472&lt;&gt;""), S472, IF(AND(OR($C469&amp;$H469=$C473&amp;$H473, $C469&amp;$I469=$C473&amp;$I473), S473&lt;&gt;""), S473, "")))))</f>
        <v>The field BT-195(BT-636)-LotResult, Unpublished Identifier, specifies information to generate the URI of the masked property</v>
      </c>
      <c r="T469" s="90" t="str">
        <f>IF(TMInput!S469&lt;&gt;"", TMInput!S469, IF(AND(OR($C469&amp;$H469=$C470&amp;$H470, $C469&amp;$I469=$C470&amp;$I470), T470&lt;&gt;""), T470, IF(AND(OR($C469&amp;$H469=$C471&amp;$H471, $C469&amp;$I469=$C471&amp;$I471), T471&lt;&gt;""), T471, IF(AND(OR($C469&amp;$H469=$C472&amp;$H472, $C469&amp;$I469=$C472&amp;$I472), T472&lt;&gt;""), T472, IF(AND(OR($C469&amp;$H469=$C473&amp;$H473, $C469&amp;$I469=$C473&amp;$I473), T473&lt;&gt;""), T473, "")))))</f>
        <v>efbc:FieldIdentifierCode/text() = 'buy-rev-typ'</v>
      </c>
      <c r="U469" s="92" t="str">
        <f>IF(TMInput!T469&lt;&gt;"", TMInput!T469, IF(AND($C469=$C470, U470&lt;&gt;""), U470, IF(AND($C469=$C471, U471&lt;&gt;""), U471, IF(AND($C469=$C472, U472&lt;&gt;""), U472, IF(AND($C469=$C473, U473&lt;&gt;""), U473, "")))))</f>
        <v>http://data.europa.eu/a4g/ontology#hasIrregularityType</v>
      </c>
      <c r="V469" s="90" t="str">
        <f>IF(TMInput!U469&lt;&gt;"", TMInput!U469, IF(AND($C469=$C470, V470&lt;&gt;""), V470, IF(AND($C469=$C471, V471&lt;&gt;""), V471, IF(AND($C469=$C472, V472&lt;&gt;""), V472, IF(AND($C469=$C473, V473&lt;&gt;""), V473, "")))))</f>
        <v>BT-197(BT-636)-LotResult</v>
      </c>
      <c r="W469" s="90" t="str">
        <f>IF(TMInput!V469&lt;&gt;"", TMInput!V469, IF(AND($C469=$C470, W470&lt;&gt;""), W470, IF(AND($C469=$C471, W471&lt;&gt;""), W471, IF(AND($C469=$C472, W472&lt;&gt;""), W472, IF(AND($C469=$C473, W473&lt;&gt;""), W473, "")))))</f>
        <v>In BT-197(BT-636)-LotResult, Unpublished Justification Code, we link to the at-voc:non-publication-justification controlled list</v>
      </c>
      <c r="X469" s="90" t="str">
        <f>IF(TMInput!W469&lt;&gt;"", TMInput!W469, IF(AND($C469=$C470, X470&lt;&gt;""), X470, IF(AND($C469=$C471, X471&lt;&gt;""), X471, IF(AND($C469=$C472, X472&lt;&gt;""), X472, IF(AND($C469=$C473, X473&lt;&gt;""), X473, "")))))</f>
        <v>BT-198(BT-636)-LotResult</v>
      </c>
      <c r="Y469" s="90" t="str">
        <f>IF(TMInput!X469&lt;&gt;"", TMInput!X469, IF(AND($C469=$C470, Y470&lt;&gt;""), Y470, IF(AND($C469=$C471, Y471&lt;&gt;""), Y471, IF(AND($C469=$C472, Y472&lt;&gt;""), Y472, IF(AND($C469=$C473, Y473&lt;&gt;""), Y473, "")))))</f>
        <v>Unpublished Accessibility Date (Unpublished Access Date below SDK 1.6)</v>
      </c>
      <c r="Z469" s="90" t="str">
        <f>IF(TMInput!Y469&lt;&gt;"", TMInput!Y469, IF(AND($C469=$C470, Z470&lt;&gt;""), Z470, IF(AND($C469=$C471, Z471&lt;&gt;""), Z471, IF(AND($C469=$C472, Z472&lt;&gt;""), Z472, IF(AND($C469=$C473, Z473&lt;&gt;""), Z473, "")))))</f>
        <v>tedm:MG-langString-hasConfidentialityJustification--NonPublishedInformation-ND-ReviewRequestsStatisticsTypeUnpublish</v>
      </c>
      <c r="AA469" s="90" t="str">
        <f>IF(TMInput!Z469&lt;&gt;"", TMInput!Z469, IF(AND($C469=$C470, AA470&lt;&gt;""), AA470, IF(AND($C469=$C471, AA471&lt;&gt;""), AA471, IF(AND($C469=$C472, AA472&lt;&gt;""), AA472, IF(AND($C469=$C473, AA473&lt;&gt;""), AA473, "")))))</f>
        <v/>
      </c>
      <c r="AB469" s="90" t="str">
        <f>IF(TMInput!AA469&lt;&gt;"", TMInput!AA469, IF(AND($C469=$C470, AB470&lt;&gt;""), AB470, IF(AND($C469=$C471, AB471&lt;&gt;""), AB471, IF(AND($C469=$C472, AB472&lt;&gt;""), AB472, IF(AND($C469=$C473, AB473&lt;&gt;""), AB473, "")))))</f>
        <v>BT-196(BT-636)-LotResult</v>
      </c>
      <c r="AC469" s="90" t="str">
        <f>IF(TMInput!AB469&lt;&gt;"", TMInput!AB469, IF(AND($C469=$C470, AC470&lt;&gt;""), AC470, IF(AND($C469=$C471, AC471&lt;&gt;""), AC471, IF(AND($C469=$C472, AC472&lt;&gt;""), AC472, IF(AND($C469=$C473, AC473&lt;&gt;""), AC473, "")))))</f>
        <v>Unpublished Justification Description of MG-NonPublishedInformation under ND-ReviewRequestsStatisticsTypeUnpublish</v>
      </c>
      <c r="AD469" s="90" t="str">
        <f>IF(TMInput!AC469&lt;&gt;"", TMInput!AC469, IF(AND($C469=$C470, AD470&lt;&gt;""), AD470, IF(AND($C469=$C471, AD471&lt;&gt;""), AD471, IF(AND($C469=$C472, AD472&lt;&gt;""), AD472, IF(AND($C469=$C473, AD473&lt;&gt;""), AD473, "")))))</f>
        <v>BT-196(BT-636)-LotResult-Language</v>
      </c>
      <c r="AE469" s="90" t="str">
        <f>IF(TMInput!AD469&lt;&gt;"", TMInput!AD469, IF(AND($C469=$C470, AE470&lt;&gt;""), AE470, IF(AND($C469=$C471, AE471&lt;&gt;""), AE471, IF(AND($C469=$C472, AE472&lt;&gt;""), AE472, IF(AND($C469=$C473, AE473&lt;&gt;""), AE473, "")))))</f>
        <v>Language of Unpublished Justification Description of MG-NonPublishedInformation under ND-ReviewRequestsStatisticsTypeUnpublish</v>
      </c>
    </row>
    <row r="470">
      <c r="A470" s="85" t="b">
        <f t="shared" si="1"/>
        <v>0</v>
      </c>
      <c r="B470" s="90" t="str">
        <f>IF(AND(TMInput!A470="",$C470&lt;&gt;""),B469,TMInput!A470)</f>
        <v>ND-ReviewRequestsStatisticsTypeUnpublish.rml.ttl</v>
      </c>
      <c r="C470" s="90" t="str">
        <f>TMInput!B470</f>
        <v>tedm:MG-NonPublishedInformation-ND-ReviewRequestsStatisticsTypeUnpublish</v>
      </c>
      <c r="D470" s="85" t="str">
        <f>IF(TMInput!C470&lt;&gt;"", TMInput!C470, IF(AND($C470=$C471, D471&lt;&gt;""), D471, IF(AND($C470=$C472, D472&lt;&gt;""), D472, IF(AND($C470=$C473, D473&lt;&gt;""), D473, IF(AND($C470=$C474, D474&lt;&gt;""), D474, "")))))</f>
        <v>MG-NonPublishedInformation</v>
      </c>
      <c r="E470" s="90" t="str">
        <f>IF(TMInput!D470&lt;&gt;"",TMInput!D470,IF(AND($C470=$C471, E471&lt;&gt;""),E471, IF(AND($C470=$C472, E472&lt;&gt;""), E472,"")))</f>
        <v/>
      </c>
      <c r="F470" s="90" t="str">
        <f>IF(TMInput!E470&lt;&gt;"",TMInput!E470,IF(AND($C470=$C471, F471&lt;&gt;""),F471, IF(AND($C470=$C472, F472&lt;&gt;""), F472,"")))</f>
        <v/>
      </c>
      <c r="G470" s="85" t="str">
        <f>IF(TMInput!F470&lt;&gt;"",TMInput!F470,IF(AND($C470=$C471, G471&lt;&gt;""),G471, IF(AND($C470=$C472, G472&lt;&gt;""), G472,"")))</f>
        <v/>
      </c>
      <c r="H470" s="87" t="str">
        <f>TMInput!G470</f>
        <v>1.4</v>
      </c>
      <c r="I470" s="87" t="str">
        <f>TMInput!H470</f>
        <v/>
      </c>
      <c r="J470" s="90" t="str">
        <f>IF(TMInput!$A470="",J469,TMInput!I470)</f>
        <v/>
      </c>
      <c r="K470" s="85" t="str">
        <f>IF(TMInput!J470&lt;&gt;"",TMInput!J470,IF(AND($C470=$C471, K471&lt;&gt;""),K471, IF(AND($C470=$C472, K472&lt;&gt;""), K472,"")))</f>
        <v>MG-ReviewIrregularitySummary-hasReviewIrregularitySummary-ReviewRequestSummary</v>
      </c>
      <c r="L470" s="85" t="str">
        <f>IF(TMInput!K470&lt;&gt;"",TMInput!K470,IF(AND($C470=$C471, L471&lt;&gt;""),L471, IF(AND($C470=$C472, L472&lt;&gt;""), L472,"")))</f>
        <v>ND-ReviewRequestsStatistics</v>
      </c>
      <c r="M470" s="90" t="str">
        <f>IF(TMInput!L470&lt;&gt;"",TMInput!L470,IF(AND($C470=$C471, M471&lt;&gt;""),M471, IF(AND($C470=$C472, M472&lt;&gt;""), M472,"")))</f>
        <v>ND-ReviewRequestsStatisticsTypeUnpublish (concernsMaskedObject)</v>
      </c>
      <c r="N470" s="90" t="str">
        <f>IF(TMInput!M470&lt;&gt;"",TMInput!M470,IF(AND($C470=$C471, N471&lt;&gt;""),N471, IF(AND($C470=$C472, N472&lt;&gt;""), N472,"")))</f>
        <v>Connection from NonPublishedInformation to ReviewIrregularitySummary under MG-ReviewIrregularitySummary-hasReviewIrregularitySummary-ReviewRequestSummary_ND-ReviewRequestsStatistics</v>
      </c>
      <c r="O470" s="90" t="str">
        <f>IF(TMInput!N470&lt;&gt;"",TMInput!N470,IF(AND($C470=$C471, O471&lt;&gt;""),O471, IF(AND($C470=$C472, O472&lt;&gt;""), O472,"")))</f>
        <v>tedm:MG-ReviewIrregularitySummary-hasReviewIrregularitySummary-ReviewRequestSummary_ND-ReviewRequestsStatistics</v>
      </c>
      <c r="P470" s="85" t="str">
        <f>IF(TMInput!O470&lt;&gt;"",TMInput!O470,IF(AND($C470=$C471, P471&lt;&gt;""),P471, IF(AND($C470=$C472, P472&lt;&gt;""), P472,"")))</f>
        <v>efac:FieldsPrivacy</v>
      </c>
      <c r="Q470" s="90" t="str">
        <f>IF(TMInput!P470&lt;&gt;"",TMInput!P470,IF(AND($C470=$C471, Q471&lt;&gt;""),Q471, IF(AND($C470=$C472, Q472&lt;&gt;""), Q472,"")))</f>
        <v>..</v>
      </c>
      <c r="R470" s="90" t="str">
        <f>IF(TMInput!Q470&lt;&gt;"", TMInput!Q470, IF(AND(OR($C470&amp;$H470=$C471&amp;$H471, $C470&amp;$I470=$C471&amp;$I471), R471&lt;&gt;""), R471, IF(AND(OR($C470&amp;$H470=$C472&amp;$H472, $C470&amp;$I470=$C472&amp;$I472), R472&lt;&gt;""), R472, IF(AND(OR($C470&amp;$H470=$C473&amp;$H473, $C470&amp;$I470=$C473&amp;$I473), R473&lt;&gt;""), R473, IF(AND(OR($C470&amp;$H470=$C474&amp;$H474, $C470&amp;$I470=$C474&amp;$I474), R474&lt;&gt;""), R474, "")))))</f>
        <v>BT-195(BT-636)-LotResult</v>
      </c>
      <c r="S470" s="90" t="str">
        <f>IF(TMInput!R470&lt;&gt;"", TMInput!R470, IF(AND(OR($C470&amp;$H470=$C471&amp;$H471, $C470&amp;$I470=$C471&amp;$I471), S471&lt;&gt;""), S471, IF(AND(OR($C470&amp;$H470=$C472&amp;$H472, $C470&amp;$I470=$C472&amp;$I472), S472&lt;&gt;""), S472, IF(AND(OR($C470&amp;$H470=$C473&amp;$H473, $C470&amp;$I470=$C473&amp;$I473), S473&lt;&gt;""), S473, IF(AND(OR($C470&amp;$H470=$C474&amp;$H474, $C470&amp;$I470=$C474&amp;$I474), S474&lt;&gt;""), S474, "")))))</f>
        <v>The field BT-195(BT-636)-LotResult, Unpublished Identifier, specifies information to generate the URI of the masked property</v>
      </c>
      <c r="T470" s="90" t="str">
        <f>IF(TMInput!S470&lt;&gt;"", TMInput!S470, IF(AND(OR($C470&amp;$H470=$C471&amp;$H471, $C470&amp;$I470=$C471&amp;$I471), T471&lt;&gt;""), T471, IF(AND(OR($C470&amp;$H470=$C472&amp;$H472, $C470&amp;$I470=$C472&amp;$I472), T472&lt;&gt;""), T472, IF(AND(OR($C470&amp;$H470=$C473&amp;$H473, $C470&amp;$I470=$C473&amp;$I473), T473&lt;&gt;""), T473, IF(AND(OR($C470&amp;$H470=$C474&amp;$H474, $C470&amp;$I470=$C474&amp;$I474), T474&lt;&gt;""), T474, "")))))</f>
        <v>efbc:FieldIdentifierCode/text() = 'buy-rev-typ'</v>
      </c>
      <c r="U470" s="92" t="str">
        <f>IF(TMInput!T470&lt;&gt;"", TMInput!T470, IF(AND($C470=$C471, U471&lt;&gt;""), U471, IF(AND($C470=$C472, U472&lt;&gt;""), U472, IF(AND($C470=$C473, U473&lt;&gt;""), U473, IF(AND($C470=$C474, U474&lt;&gt;""), U474, "")))))</f>
        <v>http://data.europa.eu/a4g/ontology#hasIrregularityType</v>
      </c>
      <c r="V470" s="90" t="str">
        <f>IF(TMInput!U470&lt;&gt;"", TMInput!U470, IF(AND($C470=$C471, V471&lt;&gt;""), V471, IF(AND($C470=$C472, V472&lt;&gt;""), V472, IF(AND($C470=$C473, V473&lt;&gt;""), V473, IF(AND($C470=$C474, V474&lt;&gt;""), V474, "")))))</f>
        <v>BT-197(BT-636)-LotResult</v>
      </c>
      <c r="W470" s="90" t="str">
        <f>IF(TMInput!V470&lt;&gt;"", TMInput!V470, IF(AND($C470=$C471, W471&lt;&gt;""), W471, IF(AND($C470=$C472, W472&lt;&gt;""), W472, IF(AND($C470=$C473, W473&lt;&gt;""), W473, IF(AND($C470=$C474, W474&lt;&gt;""), W474, "")))))</f>
        <v>In BT-197(BT-636)-LotResult, Unpublished Justification Code, we link to the at-voc:non-publication-justification controlled list</v>
      </c>
      <c r="X470" s="90" t="str">
        <f>IF(TMInput!W470&lt;&gt;"", TMInput!W470, IF(AND($C470=$C471, X471&lt;&gt;""), X471, IF(AND($C470=$C472, X472&lt;&gt;""), X472, IF(AND($C470=$C473, X473&lt;&gt;""), X473, IF(AND($C470=$C474, X474&lt;&gt;""), X474, "")))))</f>
        <v>BT-198(BT-636)-LotResult</v>
      </c>
      <c r="Y470" s="90" t="str">
        <f>IF(TMInput!X470&lt;&gt;"", TMInput!X470, IF(AND($C470=$C471, Y471&lt;&gt;""), Y471, IF(AND($C470=$C472, Y472&lt;&gt;""), Y472, IF(AND($C470=$C473, Y473&lt;&gt;""), Y473, IF(AND($C470=$C474, Y474&lt;&gt;""), Y474, "")))))</f>
        <v>Unpublished Accessibility Date (Unpublished Access Date below SDK 1.6)</v>
      </c>
      <c r="Z470" s="90" t="str">
        <f>IF(TMInput!Y470&lt;&gt;"", TMInput!Y470, IF(AND($C470=$C471, Z471&lt;&gt;""), Z471, IF(AND($C470=$C472, Z472&lt;&gt;""), Z472, IF(AND($C470=$C473, Z473&lt;&gt;""), Z473, IF(AND($C470=$C474, Z474&lt;&gt;""), Z474, "")))))</f>
        <v>tedm:MG-langString-hasConfidentialityJustification--NonPublishedInformation-ND-ReviewRequestsStatisticsTypeUnpublish</v>
      </c>
      <c r="AA470" s="90" t="str">
        <f>IF(TMInput!Z470&lt;&gt;"", TMInput!Z470, IF(AND($C470=$C471, AA471&lt;&gt;""), AA471, IF(AND($C470=$C472, AA472&lt;&gt;""), AA472, IF(AND($C470=$C473, AA473&lt;&gt;""), AA473, IF(AND($C470=$C474, AA474&lt;&gt;""), AA474, "")))))</f>
        <v/>
      </c>
      <c r="AB470" s="90" t="str">
        <f>IF(TMInput!AA470&lt;&gt;"", TMInput!AA470, IF(AND($C470=$C471, AB471&lt;&gt;""), AB471, IF(AND($C470=$C472, AB472&lt;&gt;""), AB472, IF(AND($C470=$C473, AB473&lt;&gt;""), AB473, IF(AND($C470=$C474, AB474&lt;&gt;""), AB474, "")))))</f>
        <v>BT-196(BT-636)-LotResult</v>
      </c>
      <c r="AC470" s="90" t="str">
        <f>IF(TMInput!AB470&lt;&gt;"", TMInput!AB470, IF(AND($C470=$C471, AC471&lt;&gt;""), AC471, IF(AND($C470=$C472, AC472&lt;&gt;""), AC472, IF(AND($C470=$C473, AC473&lt;&gt;""), AC473, IF(AND($C470=$C474, AC474&lt;&gt;""), AC474, "")))))</f>
        <v>Unpublished Justification Description of MG-NonPublishedInformation under ND-ReviewRequestsStatisticsTypeUnpublish</v>
      </c>
      <c r="AD470" s="90" t="str">
        <f>IF(TMInput!AC470&lt;&gt;"", TMInput!AC470, IF(AND($C470=$C471, AD471&lt;&gt;""), AD471, IF(AND($C470=$C472, AD472&lt;&gt;""), AD472, IF(AND($C470=$C473, AD473&lt;&gt;""), AD473, IF(AND($C470=$C474, AD474&lt;&gt;""), AD474, "")))))</f>
        <v>BT-196(BT-636)-LotResult-Language</v>
      </c>
      <c r="AE470" s="90" t="str">
        <f>IF(TMInput!AD470&lt;&gt;"", TMInput!AD470, IF(AND($C470=$C471, AE471&lt;&gt;""), AE471, IF(AND($C470=$C472, AE472&lt;&gt;""), AE472, IF(AND($C470=$C473, AE473&lt;&gt;""), AE473, IF(AND($C470=$C474, AE474&lt;&gt;""), AE474, "")))))</f>
        <v>Language of Unpublished Justification Description of MG-NonPublishedInformation under ND-ReviewRequestsStatisticsTypeUnpublish</v>
      </c>
    </row>
    <row r="471">
      <c r="A471" s="85" t="b">
        <f t="shared" si="1"/>
        <v>0</v>
      </c>
      <c r="B471" s="90" t="str">
        <f>IF(AND(TMInput!A471="",$C471&lt;&gt;""),B470,TMInput!A471)</f>
        <v>ND-ReviewRequestsStatisticsTypeUnpublish.rml.ttl</v>
      </c>
      <c r="C471" s="90" t="str">
        <f>TMInput!B471</f>
        <v>tedm:MG-NonPublishedInformation-ND-ReviewRequestsStatisticsTypeUnpublish</v>
      </c>
      <c r="D471" s="85" t="str">
        <f>IF(TMInput!C471&lt;&gt;"", TMInput!C471, IF(AND($C471=$C472, D472&lt;&gt;""), D472, IF(AND($C471=$C473, D473&lt;&gt;""), D473, IF(AND($C471=$C474, D474&lt;&gt;""), D474, IF(AND($C471=$C475, D475&lt;&gt;""), D475, "")))))</f>
        <v>MG-NonPublishedInformation</v>
      </c>
      <c r="E471" s="90" t="str">
        <f>IF(TMInput!D471&lt;&gt;"",TMInput!D471,IF(AND($C471=$C472, E472&lt;&gt;""),E472, IF(AND($C471=$C473, E473&lt;&gt;""), E473,"")))</f>
        <v/>
      </c>
      <c r="F471" s="90" t="str">
        <f>IF(TMInput!E471&lt;&gt;"",TMInput!E471,IF(AND($C471=$C472, F472&lt;&gt;""),F472, IF(AND($C471=$C473, F473&lt;&gt;""), F473,"")))</f>
        <v/>
      </c>
      <c r="G471" s="85" t="str">
        <f>IF(TMInput!F471&lt;&gt;"",TMInput!F471,IF(AND($C471=$C472, G472&lt;&gt;""),G472, IF(AND($C471=$C473, G473&lt;&gt;""), G473,"")))</f>
        <v/>
      </c>
      <c r="H471" s="87" t="str">
        <f>TMInput!G471</f>
        <v>1.4</v>
      </c>
      <c r="I471" s="87" t="str">
        <f>TMInput!H471</f>
        <v/>
      </c>
      <c r="J471" s="90" t="str">
        <f>IF(TMInput!$A471="",J470,TMInput!I471)</f>
        <v/>
      </c>
      <c r="K471" s="85" t="str">
        <f>IF(TMInput!J471&lt;&gt;"",TMInput!J471,IF(AND($C471=$C472, K472&lt;&gt;""),K472, IF(AND($C471=$C473, K473&lt;&gt;""), K473,"")))</f>
        <v/>
      </c>
      <c r="L471" s="85" t="str">
        <f>IF(TMInput!K471&lt;&gt;"",TMInput!K471,IF(AND($C471=$C472, L472&lt;&gt;""),L472, IF(AND($C471=$C473, L473&lt;&gt;""), L473,"")))</f>
        <v/>
      </c>
      <c r="M471" s="90" t="str">
        <f>IF(TMInput!L471&lt;&gt;"",TMInput!L471,IF(AND($C471=$C472, M472&lt;&gt;""),M472, IF(AND($C471=$C473, M473&lt;&gt;""), M473,"")))</f>
        <v/>
      </c>
      <c r="N471" s="90" t="str">
        <f>IF(TMInput!M471&lt;&gt;"",TMInput!M471,IF(AND($C471=$C472, N472&lt;&gt;""),N472, IF(AND($C471=$C473, N473&lt;&gt;""), N473,"")))</f>
        <v/>
      </c>
      <c r="O471" s="90" t="str">
        <f>IF(TMInput!N471&lt;&gt;"",TMInput!N471,IF(AND($C471=$C472, O472&lt;&gt;""),O472, IF(AND($C471=$C473, O473&lt;&gt;""), O473,"")))</f>
        <v/>
      </c>
      <c r="P471" s="85" t="str">
        <f>IF(TMInput!O471&lt;&gt;"",TMInput!O471,IF(AND($C471=$C472, P472&lt;&gt;""),P472, IF(AND($C471=$C473, P473&lt;&gt;""), P473,"")))</f>
        <v/>
      </c>
      <c r="Q471" s="90" t="str">
        <f>IF(TMInput!P471&lt;&gt;"",TMInput!P471,IF(AND($C471=$C472, Q472&lt;&gt;""),Q472, IF(AND($C471=$C473, Q473&lt;&gt;""), Q473,"")))</f>
        <v/>
      </c>
      <c r="R471" s="90" t="str">
        <f>IF(TMInput!Q471&lt;&gt;"", TMInput!Q471, IF(AND(OR($C471&amp;$H471=$C472&amp;$H472, $C471&amp;$I471=$C472&amp;$I472), R472&lt;&gt;""), R472, IF(AND(OR($C471&amp;$H471=$C473&amp;$H473, $C471&amp;$I471=$C473&amp;$I473), R473&lt;&gt;""), R473, IF(AND(OR($C471&amp;$H471=$C474&amp;$H474, $C471&amp;$I471=$C474&amp;$I474), R474&lt;&gt;""), R474, IF(AND(OR($C471&amp;$H471=$C475&amp;$H475, $C471&amp;$I471=$C475&amp;$I475), R475&lt;&gt;""), R475, "")))))</f>
        <v>BT-195(BT-636)-LotResult</v>
      </c>
      <c r="S471" s="90" t="str">
        <f>IF(TMInput!R471&lt;&gt;"", TMInput!R471, IF(AND(OR($C471&amp;$H471=$C472&amp;$H472, $C471&amp;$I471=$C472&amp;$I472), S472&lt;&gt;""), S472, IF(AND(OR($C471&amp;$H471=$C473&amp;$H473, $C471&amp;$I471=$C473&amp;$I473), S473&lt;&gt;""), S473, IF(AND(OR($C471&amp;$H471=$C474&amp;$H474, $C471&amp;$I471=$C474&amp;$I474), S474&lt;&gt;""), S474, IF(AND(OR($C471&amp;$H471=$C475&amp;$H475, $C471&amp;$I471=$C475&amp;$I475), S475&lt;&gt;""), S475, "")))))</f>
        <v>The field BT-195(BT-636)-LotResult, Unpublished Identifier, specifies information to generate the URI of the masked property</v>
      </c>
      <c r="T471" s="90" t="str">
        <f>IF(TMInput!S471&lt;&gt;"", TMInput!S471, IF(AND(OR($C471&amp;$H471=$C472&amp;$H472, $C471&amp;$I471=$C472&amp;$I472), T472&lt;&gt;""), T472, IF(AND(OR($C471&amp;$H471=$C473&amp;$H473, $C471&amp;$I471=$C473&amp;$I473), T473&lt;&gt;""), T473, IF(AND(OR($C471&amp;$H471=$C474&amp;$H474, $C471&amp;$I471=$C474&amp;$I474), T474&lt;&gt;""), T474, IF(AND(OR($C471&amp;$H471=$C475&amp;$H475, $C471&amp;$I471=$C475&amp;$I475), T475&lt;&gt;""), T475, "")))))</f>
        <v>efbc:FieldIdentifierCode/text() = 'buy-rev-typ'</v>
      </c>
      <c r="U471" s="92" t="str">
        <f>IF(TMInput!T471&lt;&gt;"", TMInput!T471, IF(AND($C471=$C472, U472&lt;&gt;""), U472, IF(AND($C471=$C473, U473&lt;&gt;""), U473, IF(AND($C471=$C474, U474&lt;&gt;""), U474, IF(AND($C471=$C475, U475&lt;&gt;""), U475, "")))))</f>
        <v>http://data.europa.eu/a4g/ontology#hasIrregularityType</v>
      </c>
      <c r="V471" s="90" t="str">
        <f>IF(TMInput!U471&lt;&gt;"", TMInput!U471, IF(AND($C471=$C472, V472&lt;&gt;""), V472, IF(AND($C471=$C473, V473&lt;&gt;""), V473, IF(AND($C471=$C474, V474&lt;&gt;""), V474, IF(AND($C471=$C475, V475&lt;&gt;""), V475, "")))))</f>
        <v>BT-197(BT-636)-LotResult</v>
      </c>
      <c r="W471" s="90" t="str">
        <f>IF(TMInput!V471&lt;&gt;"", TMInput!V471, IF(AND($C471=$C472, W472&lt;&gt;""), W472, IF(AND($C471=$C473, W473&lt;&gt;""), W473, IF(AND($C471=$C474, W474&lt;&gt;""), W474, IF(AND($C471=$C475, W475&lt;&gt;""), W475, "")))))</f>
        <v>In BT-197(BT-636)-LotResult, Unpublished Justification Code, we link to the at-voc:non-publication-justification controlled list</v>
      </c>
      <c r="X471" s="90" t="str">
        <f>IF(TMInput!W471&lt;&gt;"", TMInput!W471, IF(AND($C471=$C472, X472&lt;&gt;""), X472, IF(AND($C471=$C473, X473&lt;&gt;""), X473, IF(AND($C471=$C474, X474&lt;&gt;""), X474, IF(AND($C471=$C475, X475&lt;&gt;""), X475, "")))))</f>
        <v>BT-198(BT-636)-LotResult</v>
      </c>
      <c r="Y471" s="90" t="str">
        <f>IF(TMInput!X471&lt;&gt;"", TMInput!X471, IF(AND($C471=$C472, Y472&lt;&gt;""), Y472, IF(AND($C471=$C473, Y473&lt;&gt;""), Y473, IF(AND($C471=$C474, Y474&lt;&gt;""), Y474, IF(AND($C471=$C475, Y475&lt;&gt;""), Y475, "")))))</f>
        <v>Unpublished Accessibility Date (Unpublished Access Date below SDK 1.6)</v>
      </c>
      <c r="Z471" s="90" t="str">
        <f>IF(TMInput!Y471&lt;&gt;"", TMInput!Y471, IF(AND($C471=$C472, Z472&lt;&gt;""), Z472, IF(AND($C471=$C473, Z473&lt;&gt;""), Z473, IF(AND($C471=$C474, Z474&lt;&gt;""), Z474, IF(AND($C471=$C475, Z475&lt;&gt;""), Z475, "")))))</f>
        <v>tedm:MG-langString-hasConfidentialityJustification--NonPublishedInformation-ND-ReviewRequestsStatisticsTypeUnpublish</v>
      </c>
      <c r="AA471" s="90" t="str">
        <f>IF(TMInput!Z471&lt;&gt;"", TMInput!Z471, IF(AND($C471=$C472, AA472&lt;&gt;""), AA472, IF(AND($C471=$C473, AA473&lt;&gt;""), AA473, IF(AND($C471=$C474, AA474&lt;&gt;""), AA474, IF(AND($C471=$C475, AA475&lt;&gt;""), AA475, "")))))</f>
        <v/>
      </c>
      <c r="AB471" s="90" t="str">
        <f>IF(TMInput!AA471&lt;&gt;"", TMInput!AA471, IF(AND($C471=$C472, AB472&lt;&gt;""), AB472, IF(AND($C471=$C473, AB473&lt;&gt;""), AB473, IF(AND($C471=$C474, AB474&lt;&gt;""), AB474, IF(AND($C471=$C475, AB475&lt;&gt;""), AB475, "")))))</f>
        <v>BT-196(BT-636)-LotResult</v>
      </c>
      <c r="AC471" s="90" t="str">
        <f>IF(TMInput!AB471&lt;&gt;"", TMInput!AB471, IF(AND($C471=$C472, AC472&lt;&gt;""), AC472, IF(AND($C471=$C473, AC473&lt;&gt;""), AC473, IF(AND($C471=$C474, AC474&lt;&gt;""), AC474, IF(AND($C471=$C475, AC475&lt;&gt;""), AC475, "")))))</f>
        <v>Unpublished Justification Description of MG-NonPublishedInformation under ND-ReviewRequestsStatisticsTypeUnpublish</v>
      </c>
      <c r="AD471" s="90" t="str">
        <f>IF(TMInput!AC471&lt;&gt;"", TMInput!AC471, IF(AND($C471=$C472, AD472&lt;&gt;""), AD472, IF(AND($C471=$C473, AD473&lt;&gt;""), AD473, IF(AND($C471=$C474, AD474&lt;&gt;""), AD474, IF(AND($C471=$C475, AD475&lt;&gt;""), AD475, "")))))</f>
        <v>BT-196(BT-636)-LotResult-Language</v>
      </c>
      <c r="AE471" s="90" t="str">
        <f>IF(TMInput!AD471&lt;&gt;"", TMInput!AD471, IF(AND($C471=$C472, AE472&lt;&gt;""), AE472, IF(AND($C471=$C473, AE473&lt;&gt;""), AE473, IF(AND($C471=$C474, AE474&lt;&gt;""), AE474, IF(AND($C471=$C475, AE475&lt;&gt;""), AE475, "")))))</f>
        <v>Language of Unpublished Justification Description of MG-NonPublishedInformation under ND-ReviewRequestsStatisticsTypeUnpublish</v>
      </c>
    </row>
    <row r="472">
      <c r="A472" s="85" t="b">
        <f t="shared" si="1"/>
        <v>0</v>
      </c>
      <c r="B472" s="90" t="str">
        <f>IF(AND(TMInput!A472="",$C472&lt;&gt;""),B471,TMInput!A472)</f>
        <v>ND-ReviewRequestsStatisticsTypeUnpublish.rml.ttl</v>
      </c>
      <c r="C472" s="90" t="str">
        <f>TMInput!B472</f>
        <v>tedm:MG-NonPublishedInformation-ND-ReviewRequestsStatisticsTypeUnpublish</v>
      </c>
      <c r="D472" s="85" t="str">
        <f>IF(TMInput!C472&lt;&gt;"", TMInput!C472, IF(AND($C472=$C473, D473&lt;&gt;""), D473, IF(AND($C472=$C474, D474&lt;&gt;""), D474, IF(AND($C472=$C475, D475&lt;&gt;""), D475, IF(AND($C472=$C476, D476&lt;&gt;""), D476, "")))))</f>
        <v/>
      </c>
      <c r="E472" s="90" t="str">
        <f>IF(TMInput!D472&lt;&gt;"",TMInput!D472,IF(AND($C472=$C473, E473&lt;&gt;""),E473, IF(AND($C472=$C474, E474&lt;&gt;""), E474,"")))</f>
        <v/>
      </c>
      <c r="F472" s="90" t="str">
        <f>IF(TMInput!E472&lt;&gt;"",TMInput!E472,IF(AND($C472=$C473, F473&lt;&gt;""),F473, IF(AND($C472=$C474, F474&lt;&gt;""), F474,"")))</f>
        <v/>
      </c>
      <c r="G472" s="85" t="str">
        <f>IF(TMInput!F472&lt;&gt;"",TMInput!F472,IF(AND($C472=$C473, G473&lt;&gt;""),G473, IF(AND($C472=$C474, G474&lt;&gt;""), G474,"")))</f>
        <v/>
      </c>
      <c r="H472" s="87" t="str">
        <f>TMInput!G472</f>
        <v>1.4</v>
      </c>
      <c r="I472" s="87" t="str">
        <f>TMInput!H472</f>
        <v/>
      </c>
      <c r="J472" s="90" t="str">
        <f>IF(TMInput!$A472="",J471,TMInput!I472)</f>
        <v/>
      </c>
      <c r="K472" s="85" t="str">
        <f>IF(TMInput!J472&lt;&gt;"",TMInput!J472,IF(AND($C472=$C473, K473&lt;&gt;""),K473, IF(AND($C472=$C474, K474&lt;&gt;""), K474,"")))</f>
        <v/>
      </c>
      <c r="L472" s="85" t="str">
        <f>IF(TMInput!K472&lt;&gt;"",TMInput!K472,IF(AND($C472=$C473, L473&lt;&gt;""),L473, IF(AND($C472=$C474, L474&lt;&gt;""), L474,"")))</f>
        <v/>
      </c>
      <c r="M472" s="90" t="str">
        <f>IF(TMInput!L472&lt;&gt;"",TMInput!L472,IF(AND($C472=$C473, M473&lt;&gt;""),M473, IF(AND($C472=$C474, M474&lt;&gt;""), M474,"")))</f>
        <v/>
      </c>
      <c r="N472" s="90" t="str">
        <f>IF(TMInput!M472&lt;&gt;"",TMInput!M472,IF(AND($C472=$C473, N473&lt;&gt;""),N473, IF(AND($C472=$C474, N474&lt;&gt;""), N474,"")))</f>
        <v/>
      </c>
      <c r="O472" s="90" t="str">
        <f>IF(TMInput!N472&lt;&gt;"",TMInput!N472,IF(AND($C472=$C473, O473&lt;&gt;""),O473, IF(AND($C472=$C474, O474&lt;&gt;""), O474,"")))</f>
        <v/>
      </c>
      <c r="P472" s="85" t="str">
        <f>IF(TMInput!O472&lt;&gt;"",TMInput!O472,IF(AND($C472=$C473, P473&lt;&gt;""),P473, IF(AND($C472=$C474, P474&lt;&gt;""), P474,"")))</f>
        <v/>
      </c>
      <c r="Q472" s="90" t="str">
        <f>IF(TMInput!P472&lt;&gt;"",TMInput!P472,IF(AND($C472=$C473, Q473&lt;&gt;""),Q473, IF(AND($C472=$C474, Q474&lt;&gt;""), Q474,"")))</f>
        <v/>
      </c>
      <c r="R472" s="90" t="str">
        <f>IF(TMInput!Q472&lt;&gt;"", TMInput!Q472, IF(AND(OR($C472&amp;$H472=$C473&amp;$H473, $C472&amp;$I472=$C473&amp;$I473), R473&lt;&gt;""), R473, IF(AND(OR($C472&amp;$H472=$C474&amp;$H474, $C472&amp;$I472=$C474&amp;$I474), R474&lt;&gt;""), R474, IF(AND(OR($C472&amp;$H472=$C475&amp;$H475, $C472&amp;$I472=$C475&amp;$I475), R475&lt;&gt;""), R475, IF(AND(OR($C472&amp;$H472=$C476&amp;$H476, $C472&amp;$I472=$C476&amp;$I476), R476&lt;&gt;""), R476, "")))))</f>
        <v/>
      </c>
      <c r="S472" s="90" t="str">
        <f>IF(TMInput!R472&lt;&gt;"", TMInput!R472, IF(AND(OR($C472&amp;$H472=$C473&amp;$H473, $C472&amp;$I472=$C473&amp;$I473), S473&lt;&gt;""), S473, IF(AND(OR($C472&amp;$H472=$C474&amp;$H474, $C472&amp;$I472=$C474&amp;$I474), S474&lt;&gt;""), S474, IF(AND(OR($C472&amp;$H472=$C475&amp;$H475, $C472&amp;$I472=$C475&amp;$I475), S475&lt;&gt;""), S475, IF(AND(OR($C472&amp;$H472=$C476&amp;$H476, $C472&amp;$I472=$C476&amp;$I476), S476&lt;&gt;""), S476, "")))))</f>
        <v/>
      </c>
      <c r="T472" s="90" t="str">
        <f>IF(TMInput!S472&lt;&gt;"", TMInput!S472, IF(AND(OR($C472&amp;$H472=$C473&amp;$H473, $C472&amp;$I472=$C473&amp;$I473), T473&lt;&gt;""), T473, IF(AND(OR($C472&amp;$H472=$C474&amp;$H474, $C472&amp;$I472=$C474&amp;$I474), T474&lt;&gt;""), T474, IF(AND(OR($C472&amp;$H472=$C475&amp;$H475, $C472&amp;$I472=$C475&amp;$I475), T475&lt;&gt;""), T475, IF(AND(OR($C472&amp;$H472=$C476&amp;$H476, $C472&amp;$I472=$C476&amp;$I476), T476&lt;&gt;""), T476, "")))))</f>
        <v/>
      </c>
      <c r="U472" s="90" t="str">
        <f>IF(TMInput!T472&lt;&gt;"", TMInput!T472, IF(AND($C472=$C473, U473&lt;&gt;""), U473, IF(AND($C472=$C474, U474&lt;&gt;""), U474, IF(AND($C472=$C475, U475&lt;&gt;""), U475, IF(AND($C472=$C476, U476&lt;&gt;""), U476, "")))))</f>
        <v/>
      </c>
      <c r="V472" s="90" t="str">
        <f>IF(TMInput!U472&lt;&gt;"", TMInput!U472, IF(AND($C472=$C473, V473&lt;&gt;""), V473, IF(AND($C472=$C474, V474&lt;&gt;""), V474, IF(AND($C472=$C475, V475&lt;&gt;""), V475, IF(AND($C472=$C476, V476&lt;&gt;""), V476, "")))))</f>
        <v>BT-197(BT-636)-LotResult</v>
      </c>
      <c r="W472" s="90" t="str">
        <f>IF(TMInput!V472&lt;&gt;"", TMInput!V472, IF(AND($C472=$C473, W473&lt;&gt;""), W473, IF(AND($C472=$C474, W474&lt;&gt;""), W474, IF(AND($C472=$C475, W475&lt;&gt;""), W475, IF(AND($C472=$C476, W476&lt;&gt;""), W476, "")))))</f>
        <v>In BT-197(BT-636)-LotResult, Unpublished Justification Code, we link to the at-voc:non-publication-justification controlled list</v>
      </c>
      <c r="X472" s="90" t="str">
        <f>IF(TMInput!W472&lt;&gt;"", TMInput!W472, IF(AND($C472=$C473, X473&lt;&gt;""), X473, IF(AND($C472=$C474, X474&lt;&gt;""), X474, IF(AND($C472=$C475, X475&lt;&gt;""), X475, IF(AND($C472=$C476, X476&lt;&gt;""), X476, "")))))</f>
        <v>BT-198(BT-636)-LotResult</v>
      </c>
      <c r="Y472" s="90" t="str">
        <f>IF(TMInput!X472&lt;&gt;"", TMInput!X472, IF(AND($C472=$C473, Y473&lt;&gt;""), Y473, IF(AND($C472=$C474, Y474&lt;&gt;""), Y474, IF(AND($C472=$C475, Y475&lt;&gt;""), Y475, IF(AND($C472=$C476, Y476&lt;&gt;""), Y476, "")))))</f>
        <v>Unpublished Accessibility Date (Unpublished Access Date below SDK 1.6)</v>
      </c>
      <c r="Z472" s="90" t="str">
        <f>IF(TMInput!Y472&lt;&gt;"", TMInput!Y472, IF(AND($C472=$C473, Z473&lt;&gt;""), Z473, IF(AND($C472=$C474, Z474&lt;&gt;""), Z474, IF(AND($C472=$C475, Z475&lt;&gt;""), Z475, IF(AND($C472=$C476, Z476&lt;&gt;""), Z476, "")))))</f>
        <v>tedm:MG-langString-hasConfidentialityJustification--NonPublishedInformation-ND-ReviewRequestsStatisticsTypeUnpublish</v>
      </c>
      <c r="AA472" s="90" t="str">
        <f>IF(TMInput!Z472&lt;&gt;"", TMInput!Z472, IF(AND($C472=$C473, AA473&lt;&gt;""), AA473, IF(AND($C472=$C474, AA474&lt;&gt;""), AA474, IF(AND($C472=$C475, AA475&lt;&gt;""), AA475, IF(AND($C472=$C476, AA476&lt;&gt;""), AA476, "")))))</f>
        <v/>
      </c>
      <c r="AB472" s="90" t="str">
        <f>IF(TMInput!AA472&lt;&gt;"", TMInput!AA472, IF(AND($C472=$C473, AB473&lt;&gt;""), AB473, IF(AND($C472=$C474, AB474&lt;&gt;""), AB474, IF(AND($C472=$C475, AB475&lt;&gt;""), AB475, IF(AND($C472=$C476, AB476&lt;&gt;""), AB476, "")))))</f>
        <v>BT-196(BT-636)-LotResult</v>
      </c>
      <c r="AC472" s="90" t="str">
        <f>IF(TMInput!AB472&lt;&gt;"", TMInput!AB472, IF(AND($C472=$C473, AC473&lt;&gt;""), AC473, IF(AND($C472=$C474, AC474&lt;&gt;""), AC474, IF(AND($C472=$C475, AC475&lt;&gt;""), AC475, IF(AND($C472=$C476, AC476&lt;&gt;""), AC476, "")))))</f>
        <v>Unpublished Justification Description of MG-NonPublishedInformation under ND-ReviewRequestsStatisticsTypeUnpublish</v>
      </c>
      <c r="AD472" s="90" t="str">
        <f>IF(TMInput!AC472&lt;&gt;"", TMInput!AC472, IF(AND($C472=$C473, AD473&lt;&gt;""), AD473, IF(AND($C472=$C474, AD474&lt;&gt;""), AD474, IF(AND($C472=$C475, AD475&lt;&gt;""), AD475, IF(AND($C472=$C476, AD476&lt;&gt;""), AD476, "")))))</f>
        <v>BT-196(BT-636)-LotResult-Language</v>
      </c>
      <c r="AE472" s="90" t="str">
        <f>IF(TMInput!AD472&lt;&gt;"", TMInput!AD472, IF(AND($C472=$C473, AE473&lt;&gt;""), AE473, IF(AND($C472=$C474, AE474&lt;&gt;""), AE474, IF(AND($C472=$C475, AE475&lt;&gt;""), AE475, IF(AND($C472=$C476, AE476&lt;&gt;""), AE476, "")))))</f>
        <v>Language of Unpublished Justification Description of MG-NonPublishedInformation under ND-ReviewRequestsStatisticsTypeUnpublish</v>
      </c>
    </row>
    <row r="473">
      <c r="A473" s="85" t="b">
        <f t="shared" si="1"/>
        <v>0</v>
      </c>
      <c r="B473" s="90" t="str">
        <f>IF(AND(TMInput!A473="",$C473&lt;&gt;""),B472,TMInput!A473)</f>
        <v>ND-ReviewRequestsStatisticsTypeUnpublish.rml.ttl</v>
      </c>
      <c r="C473" s="90" t="str">
        <f>TMInput!B473</f>
        <v>tedm:MG-NonPublishedInformation-ND-ReviewRequestsStatisticsTypeUnpublish</v>
      </c>
      <c r="D473" s="85" t="str">
        <f>IF(TMInput!C473&lt;&gt;"", TMInput!C473, IF(AND($C473=$C474, D474&lt;&gt;""), D474, IF(AND($C473=$C475, D475&lt;&gt;""), D475, IF(AND($C473=$C476, D476&lt;&gt;""), D476, IF(AND($C473=$C477, D477&lt;&gt;""), D477, "")))))</f>
        <v/>
      </c>
      <c r="E473" s="90" t="str">
        <f>IF(TMInput!D473&lt;&gt;"",TMInput!D473,IF(AND($C473=$C474, E474&lt;&gt;""),E474, IF(AND($C473=$C475, E475&lt;&gt;""), E475,"")))</f>
        <v/>
      </c>
      <c r="F473" s="90" t="str">
        <f>IF(TMInput!E473&lt;&gt;"",TMInput!E473,IF(AND($C473=$C474, F474&lt;&gt;""),F474, IF(AND($C473=$C475, F475&lt;&gt;""), F475,"")))</f>
        <v/>
      </c>
      <c r="G473" s="85" t="str">
        <f>IF(TMInput!F473&lt;&gt;"",TMInput!F473,IF(AND($C473=$C474, G474&lt;&gt;""),G474, IF(AND($C473=$C475, G475&lt;&gt;""), G475,"")))</f>
        <v/>
      </c>
      <c r="H473" s="87" t="str">
        <f>TMInput!G473</f>
        <v>1.4</v>
      </c>
      <c r="I473" s="87" t="str">
        <f>TMInput!H473</f>
        <v/>
      </c>
      <c r="J473" s="90" t="str">
        <f>IF(TMInput!$A473="",J472,TMInput!I473)</f>
        <v/>
      </c>
      <c r="K473" s="85" t="str">
        <f>IF(TMInput!J473&lt;&gt;"",TMInput!J473,IF(AND($C473=$C474, K474&lt;&gt;""),K474, IF(AND($C473=$C475, K475&lt;&gt;""), K475,"")))</f>
        <v/>
      </c>
      <c r="L473" s="85" t="str">
        <f>IF(TMInput!K473&lt;&gt;"",TMInput!K473,IF(AND($C473=$C474, L474&lt;&gt;""),L474, IF(AND($C473=$C475, L475&lt;&gt;""), L475,"")))</f>
        <v/>
      </c>
      <c r="M473" s="90" t="str">
        <f>IF(TMInput!L473&lt;&gt;"",TMInput!L473,IF(AND($C473=$C474, M474&lt;&gt;""),M474, IF(AND($C473=$C475, M475&lt;&gt;""), M475,"")))</f>
        <v/>
      </c>
      <c r="N473" s="90" t="str">
        <f>IF(TMInput!M473&lt;&gt;"",TMInput!M473,IF(AND($C473=$C474, N474&lt;&gt;""),N474, IF(AND($C473=$C475, N475&lt;&gt;""), N475,"")))</f>
        <v/>
      </c>
      <c r="O473" s="90" t="str">
        <f>IF(TMInput!N473&lt;&gt;"",TMInput!N473,IF(AND($C473=$C474, O474&lt;&gt;""),O474, IF(AND($C473=$C475, O475&lt;&gt;""), O475,"")))</f>
        <v/>
      </c>
      <c r="P473" s="85" t="str">
        <f>IF(TMInput!O473&lt;&gt;"",TMInput!O473,IF(AND($C473=$C474, P474&lt;&gt;""),P474, IF(AND($C473=$C475, P475&lt;&gt;""), P475,"")))</f>
        <v/>
      </c>
      <c r="Q473" s="90" t="str">
        <f>IF(TMInput!P473&lt;&gt;"",TMInput!P473,IF(AND($C473=$C474, Q474&lt;&gt;""),Q474, IF(AND($C473=$C475, Q475&lt;&gt;""), Q475,"")))</f>
        <v/>
      </c>
      <c r="R473" s="90" t="str">
        <f>IF(TMInput!Q473&lt;&gt;"", TMInput!Q473, IF(AND(OR($C473&amp;$H473=$C474&amp;$H474, $C473&amp;$I473=$C474&amp;$I474), R474&lt;&gt;""), R474, IF(AND(OR($C473&amp;$H473=$C475&amp;$H475, $C473&amp;$I473=$C475&amp;$I475), R475&lt;&gt;""), R475, IF(AND(OR($C473&amp;$H473=$C476&amp;$H476, $C473&amp;$I473=$C476&amp;$I476), R476&lt;&gt;""), R476, IF(AND(OR($C473&amp;$H473=$C477&amp;$H477, $C473&amp;$I473=$C477&amp;$I477), R477&lt;&gt;""), R477, "")))))</f>
        <v/>
      </c>
      <c r="S473" s="90" t="str">
        <f>IF(TMInput!R473&lt;&gt;"", TMInput!R473, IF(AND(OR($C473&amp;$H473=$C474&amp;$H474, $C473&amp;$I473=$C474&amp;$I474), S474&lt;&gt;""), S474, IF(AND(OR($C473&amp;$H473=$C475&amp;$H475, $C473&amp;$I473=$C475&amp;$I475), S475&lt;&gt;""), S475, IF(AND(OR($C473&amp;$H473=$C476&amp;$H476, $C473&amp;$I473=$C476&amp;$I476), S476&lt;&gt;""), S476, IF(AND(OR($C473&amp;$H473=$C477&amp;$H477, $C473&amp;$I473=$C477&amp;$I477), S477&lt;&gt;""), S477, "")))))</f>
        <v/>
      </c>
      <c r="T473" s="90" t="str">
        <f>IF(TMInput!S473&lt;&gt;"", TMInput!S473, IF(AND(OR($C473&amp;$H473=$C474&amp;$H474, $C473&amp;$I473=$C474&amp;$I474), T474&lt;&gt;""), T474, IF(AND(OR($C473&amp;$H473=$C475&amp;$H475, $C473&amp;$I473=$C475&amp;$I475), T475&lt;&gt;""), T475, IF(AND(OR($C473&amp;$H473=$C476&amp;$H476, $C473&amp;$I473=$C476&amp;$I476), T476&lt;&gt;""), T476, IF(AND(OR($C473&amp;$H473=$C477&amp;$H477, $C473&amp;$I473=$C477&amp;$I477), T477&lt;&gt;""), T477, "")))))</f>
        <v/>
      </c>
      <c r="U473" s="90" t="str">
        <f>IF(TMInput!T473&lt;&gt;"", TMInput!T473, IF(AND($C473=$C474, U474&lt;&gt;""), U474, IF(AND($C473=$C475, U475&lt;&gt;""), U475, IF(AND($C473=$C476, U476&lt;&gt;""), U476, IF(AND($C473=$C477, U477&lt;&gt;""), U477, "")))))</f>
        <v/>
      </c>
      <c r="V473" s="90" t="str">
        <f>IF(TMInput!U473&lt;&gt;"", TMInput!U473, IF(AND($C473=$C474, V474&lt;&gt;""), V474, IF(AND($C473=$C475, V475&lt;&gt;""), V475, IF(AND($C473=$C476, V476&lt;&gt;""), V476, IF(AND($C473=$C477, V477&lt;&gt;""), V477, "")))))</f>
        <v>BT-197(BT-636)-LotResult</v>
      </c>
      <c r="W473" s="90" t="str">
        <f>IF(TMInput!V473&lt;&gt;"", TMInput!V473, IF(AND($C473=$C474, W474&lt;&gt;""), W474, IF(AND($C473=$C475, W475&lt;&gt;""), W475, IF(AND($C473=$C476, W476&lt;&gt;""), W476, IF(AND($C473=$C477, W477&lt;&gt;""), W477, "")))))</f>
        <v>In BT-197(BT-636)-LotResult, Unpublished Justification Code, we link to the at-voc:non-publication-justification controlled list</v>
      </c>
      <c r="X473" s="90" t="str">
        <f>IF(TMInput!W473&lt;&gt;"", TMInput!W473, IF(AND($C473=$C474, X474&lt;&gt;""), X474, IF(AND($C473=$C475, X475&lt;&gt;""), X475, IF(AND($C473=$C476, X476&lt;&gt;""), X476, IF(AND($C473=$C477, X477&lt;&gt;""), X477, "")))))</f>
        <v>BT-198(BT-636)-LotResult</v>
      </c>
      <c r="Y473" s="90" t="str">
        <f>IF(TMInput!X473&lt;&gt;"", TMInput!X473, IF(AND($C473=$C474, Y474&lt;&gt;""), Y474, IF(AND($C473=$C475, Y475&lt;&gt;""), Y475, IF(AND($C473=$C476, Y476&lt;&gt;""), Y476, IF(AND($C473=$C477, Y477&lt;&gt;""), Y477, "")))))</f>
        <v>Unpublished Accessibility Date (Unpublished Access Date below SDK 1.6)</v>
      </c>
      <c r="Z473" s="90" t="str">
        <f>IF(TMInput!Y473&lt;&gt;"", TMInput!Y473, IF(AND($C473=$C474, Z474&lt;&gt;""), Z474, IF(AND($C473=$C475, Z475&lt;&gt;""), Z475, IF(AND($C473=$C476, Z476&lt;&gt;""), Z476, IF(AND($C473=$C477, Z477&lt;&gt;""), Z477, "")))))</f>
        <v>tedm:MG-langString-hasConfidentialityJustification--NonPublishedInformation-ND-ReviewRequestsStatisticsTypeUnpublish</v>
      </c>
      <c r="AA473" s="90" t="str">
        <f>IF(TMInput!Z473&lt;&gt;"", TMInput!Z473, IF(AND($C473=$C474, AA474&lt;&gt;""), AA474, IF(AND($C473=$C475, AA475&lt;&gt;""), AA475, IF(AND($C473=$C476, AA476&lt;&gt;""), AA476, IF(AND($C473=$C477, AA477&lt;&gt;""), AA477, "")))))</f>
        <v/>
      </c>
      <c r="AB473" s="90" t="str">
        <f>IF(TMInput!AA473&lt;&gt;"", TMInput!AA473, IF(AND($C473=$C474, AB474&lt;&gt;""), AB474, IF(AND($C473=$C475, AB475&lt;&gt;""), AB475, IF(AND($C473=$C476, AB476&lt;&gt;""), AB476, IF(AND($C473=$C477, AB477&lt;&gt;""), AB477, "")))))</f>
        <v/>
      </c>
      <c r="AC473" s="90" t="str">
        <f>IF(TMInput!AB473&lt;&gt;"", TMInput!AB473, IF(AND($C473=$C474, AC474&lt;&gt;""), AC474, IF(AND($C473=$C475, AC475&lt;&gt;""), AC475, IF(AND($C473=$C476, AC476&lt;&gt;""), AC476, IF(AND($C473=$C477, AC477&lt;&gt;""), AC477, "")))))</f>
        <v/>
      </c>
      <c r="AD473" s="90" t="str">
        <f>IF(TMInput!AC473&lt;&gt;"", TMInput!AC473, IF(AND($C473=$C474, AD474&lt;&gt;""), AD474, IF(AND($C473=$C475, AD475&lt;&gt;""), AD475, IF(AND($C473=$C476, AD476&lt;&gt;""), AD476, IF(AND($C473=$C477, AD477&lt;&gt;""), AD477, "")))))</f>
        <v/>
      </c>
      <c r="AE473" s="90" t="str">
        <f>IF(TMInput!AD473&lt;&gt;"", TMInput!AD473, IF(AND($C473=$C474, AE474&lt;&gt;""), AE474, IF(AND($C473=$C475, AE475&lt;&gt;""), AE475, IF(AND($C473=$C476, AE476&lt;&gt;""), AE476, IF(AND($C473=$C477, AE477&lt;&gt;""), AE477, "")))))</f>
        <v/>
      </c>
    </row>
    <row r="474">
      <c r="A474" s="85" t="b">
        <f t="shared" si="1"/>
        <v>0</v>
      </c>
      <c r="B474" s="90" t="str">
        <f>IF(AND(TMInput!A474="",$C474&lt;&gt;""),B473,TMInput!A474)</f>
        <v>ND-ReviewRequestsStatisticsTypeUnpublish.rml.ttl</v>
      </c>
      <c r="C474" s="90" t="str">
        <f>TMInput!B474</f>
        <v>tedm:MG-NonPublishedInformation-ND-ReviewRequestsStatisticsTypeUnpublish</v>
      </c>
      <c r="D474" s="85" t="str">
        <f>IF(TMInput!C474&lt;&gt;"", TMInput!C474, IF(AND($C474=$C475, D475&lt;&gt;""), D475, IF(AND($C474=$C476, D476&lt;&gt;""), D476, IF(AND($C474=$C477, D477&lt;&gt;""), D477, IF(AND($C474=$C478, D478&lt;&gt;""), D478, "")))))</f>
        <v/>
      </c>
      <c r="E474" s="90" t="str">
        <f>IF(TMInput!D474&lt;&gt;"",TMInput!D474,IF(AND($C474=$C475, E475&lt;&gt;""),E475, IF(AND($C474=$C476, E476&lt;&gt;""), E476,"")))</f>
        <v/>
      </c>
      <c r="F474" s="90" t="str">
        <f>IF(TMInput!E474&lt;&gt;"",TMInput!E474,IF(AND($C474=$C475, F475&lt;&gt;""),F475, IF(AND($C474=$C476, F476&lt;&gt;""), F476,"")))</f>
        <v/>
      </c>
      <c r="G474" s="85" t="str">
        <f>IF(TMInput!F474&lt;&gt;"",TMInput!F474,IF(AND($C474=$C475, G475&lt;&gt;""),G475, IF(AND($C474=$C476, G476&lt;&gt;""), G476,"")))</f>
        <v/>
      </c>
      <c r="H474" s="87" t="str">
        <f>TMInput!G474</f>
        <v>1.4</v>
      </c>
      <c r="I474" s="87" t="str">
        <f>TMInput!H474</f>
        <v>1.5</v>
      </c>
      <c r="J474" s="90" t="str">
        <f>IF(TMInput!$A474="",J473,TMInput!I474)</f>
        <v/>
      </c>
      <c r="K474" s="85" t="str">
        <f>IF(TMInput!J474&lt;&gt;"",TMInput!J474,IF(AND($C474=$C475, K475&lt;&gt;""),K475, IF(AND($C474=$C476, K476&lt;&gt;""), K476,"")))</f>
        <v/>
      </c>
      <c r="L474" s="85" t="str">
        <f>IF(TMInput!K474&lt;&gt;"",TMInput!K474,IF(AND($C474=$C475, L475&lt;&gt;""),L475, IF(AND($C474=$C476, L476&lt;&gt;""), L476,"")))</f>
        <v/>
      </c>
      <c r="M474" s="90" t="str">
        <f>IF(TMInput!L474&lt;&gt;"",TMInput!L474,IF(AND($C474=$C475, M475&lt;&gt;""),M475, IF(AND($C474=$C476, M476&lt;&gt;""), M476,"")))</f>
        <v/>
      </c>
      <c r="N474" s="90" t="str">
        <f>IF(TMInput!M474&lt;&gt;"",TMInput!M474,IF(AND($C474=$C475, N475&lt;&gt;""),N475, IF(AND($C474=$C476, N476&lt;&gt;""), N476,"")))</f>
        <v/>
      </c>
      <c r="O474" s="90" t="str">
        <f>IF(TMInput!N474&lt;&gt;"",TMInput!N474,IF(AND($C474=$C475, O475&lt;&gt;""),O475, IF(AND($C474=$C476, O476&lt;&gt;""), O476,"")))</f>
        <v/>
      </c>
      <c r="P474" s="85" t="str">
        <f>IF(TMInput!O474&lt;&gt;"",TMInput!O474,IF(AND($C474=$C475, P475&lt;&gt;""),P475, IF(AND($C474=$C476, P476&lt;&gt;""), P476,"")))</f>
        <v/>
      </c>
      <c r="Q474" s="90" t="str">
        <f>IF(TMInput!P474&lt;&gt;"",TMInput!P474,IF(AND($C474=$C475, Q475&lt;&gt;""),Q475, IF(AND($C474=$C476, Q476&lt;&gt;""), Q476,"")))</f>
        <v/>
      </c>
      <c r="R474" s="90" t="str">
        <f>IF(TMInput!Q474&lt;&gt;"", TMInput!Q474, IF(AND(OR($C474&amp;$H474=$C475&amp;$H475, $C474&amp;$I474=$C475&amp;$I475), R475&lt;&gt;""), R475, IF(AND(OR($C474&amp;$H474=$C476&amp;$H476, $C474&amp;$I474=$C476&amp;$I476), R476&lt;&gt;""), R476, IF(AND(OR($C474&amp;$H474=$C477&amp;$H477, $C474&amp;$I474=$C477&amp;$I477), R477&lt;&gt;""), R477, IF(AND(OR($C474&amp;$H474=$C478&amp;$H478, $C474&amp;$I474=$C478&amp;$I478), R478&lt;&gt;""), R478, "")))))</f>
        <v/>
      </c>
      <c r="S474" s="90" t="str">
        <f>IF(TMInput!R474&lt;&gt;"", TMInput!R474, IF(AND(OR($C474&amp;$H474=$C475&amp;$H475, $C474&amp;$I474=$C475&amp;$I475), S475&lt;&gt;""), S475, IF(AND(OR($C474&amp;$H474=$C476&amp;$H476, $C474&amp;$I474=$C476&amp;$I476), S476&lt;&gt;""), S476, IF(AND(OR($C474&amp;$H474=$C477&amp;$H477, $C474&amp;$I474=$C477&amp;$I477), S477&lt;&gt;""), S477, IF(AND(OR($C474&amp;$H474=$C478&amp;$H478, $C474&amp;$I474=$C478&amp;$I478), S478&lt;&gt;""), S478, "")))))</f>
        <v/>
      </c>
      <c r="T474" s="90" t="str">
        <f>IF(TMInput!S474&lt;&gt;"", TMInput!S474, IF(AND(OR($C474&amp;$H474=$C475&amp;$H475, $C474&amp;$I474=$C475&amp;$I475), T475&lt;&gt;""), T475, IF(AND(OR($C474&amp;$H474=$C476&amp;$H476, $C474&amp;$I474=$C476&amp;$I476), T476&lt;&gt;""), T476, IF(AND(OR($C474&amp;$H474=$C477&amp;$H477, $C474&amp;$I474=$C477&amp;$I477), T477&lt;&gt;""), T477, IF(AND(OR($C474&amp;$H474=$C478&amp;$H478, $C474&amp;$I474=$C478&amp;$I478), T478&lt;&gt;""), T478, "")))))</f>
        <v/>
      </c>
      <c r="U474" s="90" t="str">
        <f>IF(TMInput!T474&lt;&gt;"", TMInput!T474, IF(AND($C474=$C475, U475&lt;&gt;""), U475, IF(AND($C474=$C476, U476&lt;&gt;""), U476, IF(AND($C474=$C477, U477&lt;&gt;""), U477, IF(AND($C474=$C478, U478&lt;&gt;""), U478, "")))))</f>
        <v/>
      </c>
      <c r="V474" s="90" t="str">
        <f>IF(TMInput!U474&lt;&gt;"", TMInput!U474, IF(AND($C474=$C475, V475&lt;&gt;""), V475, IF(AND($C474=$C476, V476&lt;&gt;""), V476, IF(AND($C474=$C477, V477&lt;&gt;""), V477, IF(AND($C474=$C478, V478&lt;&gt;""), V478, "")))))</f>
        <v/>
      </c>
      <c r="W474" s="90" t="str">
        <f>IF(TMInput!V474&lt;&gt;"", TMInput!V474, IF(AND($C474=$C475, W475&lt;&gt;""), W475, IF(AND($C474=$C476, W476&lt;&gt;""), W476, IF(AND($C474=$C477, W477&lt;&gt;""), W477, IF(AND($C474=$C478, W478&lt;&gt;""), W478, "")))))</f>
        <v/>
      </c>
      <c r="X474" s="90" t="str">
        <f>IF(TMInput!W474&lt;&gt;"", TMInput!W474, IF(AND($C474=$C475, X475&lt;&gt;""), X475, IF(AND($C474=$C476, X476&lt;&gt;""), X476, IF(AND($C474=$C477, X477&lt;&gt;""), X477, IF(AND($C474=$C478, X478&lt;&gt;""), X478, "")))))</f>
        <v>BT-198(BT-636)-LotResult</v>
      </c>
      <c r="Y474" s="90" t="str">
        <f>IF(TMInput!X474&lt;&gt;"", TMInput!X474, IF(AND($C474=$C475, Y475&lt;&gt;""), Y475, IF(AND($C474=$C476, Y476&lt;&gt;""), Y476, IF(AND($C474=$C477, Y477&lt;&gt;""), Y477, IF(AND($C474=$C478, Y478&lt;&gt;""), Y478, "")))))</f>
        <v>Unpublished Accessibility Date (Unpublished Access Date below SDK 1.6)</v>
      </c>
      <c r="Z474" s="90" t="str">
        <f>IF(TMInput!Y474&lt;&gt;"", TMInput!Y474, IF(AND($C474=$C475, Z475&lt;&gt;""), Z475, IF(AND($C474=$C476, Z476&lt;&gt;""), Z476, IF(AND($C474=$C477, Z477&lt;&gt;""), Z477, IF(AND($C474=$C478, Z478&lt;&gt;""), Z478, "")))))</f>
        <v>tedm:MG-langString-hasConfidentialityJustification--NonPublishedInformation-ND-ReviewRequestsStatisticsTypeUnpublish</v>
      </c>
      <c r="AA474" s="90" t="str">
        <f>IF(TMInput!Z474&lt;&gt;"", TMInput!Z474, IF(AND($C474=$C475, AA475&lt;&gt;""), AA475, IF(AND($C474=$C476, AA476&lt;&gt;""), AA476, IF(AND($C474=$C477, AA477&lt;&gt;""), AA477, IF(AND($C474=$C478, AA478&lt;&gt;""), AA478, "")))))</f>
        <v/>
      </c>
      <c r="AB474" s="90" t="str">
        <f>IF(TMInput!AA474&lt;&gt;"", TMInput!AA474, IF(AND($C474=$C475, AB475&lt;&gt;""), AB475, IF(AND($C474=$C476, AB476&lt;&gt;""), AB476, IF(AND($C474=$C477, AB477&lt;&gt;""), AB477, IF(AND($C474=$C478, AB478&lt;&gt;""), AB478, "")))))</f>
        <v/>
      </c>
      <c r="AC474" s="90" t="str">
        <f>IF(TMInput!AB474&lt;&gt;"", TMInput!AB474, IF(AND($C474=$C475, AC475&lt;&gt;""), AC475, IF(AND($C474=$C476, AC476&lt;&gt;""), AC476, IF(AND($C474=$C477, AC477&lt;&gt;""), AC477, IF(AND($C474=$C478, AC478&lt;&gt;""), AC478, "")))))</f>
        <v/>
      </c>
      <c r="AD474" s="90" t="str">
        <f>IF(TMInput!AC474&lt;&gt;"", TMInput!AC474, IF(AND($C474=$C475, AD475&lt;&gt;""), AD475, IF(AND($C474=$C476, AD476&lt;&gt;""), AD476, IF(AND($C474=$C477, AD477&lt;&gt;""), AD477, IF(AND($C474=$C478, AD478&lt;&gt;""), AD478, "")))))</f>
        <v/>
      </c>
      <c r="AE474" s="90" t="str">
        <f>IF(TMInput!AD474&lt;&gt;"", TMInput!AD474, IF(AND($C474=$C475, AE475&lt;&gt;""), AE475, IF(AND($C474=$C476, AE476&lt;&gt;""), AE476, IF(AND($C474=$C477, AE477&lt;&gt;""), AE477, IF(AND($C474=$C478, AE478&lt;&gt;""), AE478, "")))))</f>
        <v/>
      </c>
    </row>
    <row r="475">
      <c r="A475" s="85" t="b">
        <f t="shared" si="1"/>
        <v>0</v>
      </c>
      <c r="B475" s="90" t="str">
        <f>IF(AND(TMInput!A475="",$C475&lt;&gt;""),B474,TMInput!A475)</f>
        <v>ND-ReviewRequestsStatisticsTypeUnpublish.rml.ttl</v>
      </c>
      <c r="C475" s="90" t="str">
        <f>TMInput!B475</f>
        <v>tedm:MG-NonPublishedInformation-ND-ReviewRequestsStatisticsTypeUnpublish</v>
      </c>
      <c r="D475" s="85" t="str">
        <f>IF(TMInput!C475&lt;&gt;"", TMInput!C475, IF(AND($C475=$C476, D476&lt;&gt;""), D476, IF(AND($C475=$C477, D477&lt;&gt;""), D477, IF(AND($C475=$C478, D478&lt;&gt;""), D478, IF(AND($C475=$C479, D479&lt;&gt;""), D479, "")))))</f>
        <v/>
      </c>
      <c r="E475" s="90" t="str">
        <f>IF(TMInput!D475&lt;&gt;"",TMInput!D475,IF(AND($C475=$C476, E476&lt;&gt;""),E476, IF(AND($C475=$C477, E477&lt;&gt;""), E477,"")))</f>
        <v/>
      </c>
      <c r="F475" s="90" t="str">
        <f>IF(TMInput!E475&lt;&gt;"",TMInput!E475,IF(AND($C475=$C476, F476&lt;&gt;""),F476, IF(AND($C475=$C477, F477&lt;&gt;""), F477,"")))</f>
        <v/>
      </c>
      <c r="G475" s="85" t="str">
        <f>IF(TMInput!F475&lt;&gt;"",TMInput!F475,IF(AND($C475=$C476, G476&lt;&gt;""),G476, IF(AND($C475=$C477, G477&lt;&gt;""), G477,"")))</f>
        <v/>
      </c>
      <c r="H475" s="87" t="str">
        <f>TMInput!G475</f>
        <v>1.6</v>
      </c>
      <c r="I475" s="87" t="str">
        <f>TMInput!H475</f>
        <v/>
      </c>
      <c r="J475" s="90" t="str">
        <f>IF(TMInput!$A475="",J474,TMInput!I475)</f>
        <v/>
      </c>
      <c r="K475" s="85" t="str">
        <f>IF(TMInput!J475&lt;&gt;"",TMInput!J475,IF(AND($C475=$C476, K476&lt;&gt;""),K476, IF(AND($C475=$C477, K477&lt;&gt;""), K477,"")))</f>
        <v/>
      </c>
      <c r="L475" s="85" t="str">
        <f>IF(TMInput!K475&lt;&gt;"",TMInput!K475,IF(AND($C475=$C476, L476&lt;&gt;""),L476, IF(AND($C475=$C477, L477&lt;&gt;""), L477,"")))</f>
        <v/>
      </c>
      <c r="M475" s="90" t="str">
        <f>IF(TMInput!L475&lt;&gt;"",TMInput!L475,IF(AND($C475=$C476, M476&lt;&gt;""),M476, IF(AND($C475=$C477, M477&lt;&gt;""), M477,"")))</f>
        <v/>
      </c>
      <c r="N475" s="90" t="str">
        <f>IF(TMInput!M475&lt;&gt;"",TMInput!M475,IF(AND($C475=$C476, N476&lt;&gt;""),N476, IF(AND($C475=$C477, N477&lt;&gt;""), N477,"")))</f>
        <v/>
      </c>
      <c r="O475" s="90" t="str">
        <f>IF(TMInput!N475&lt;&gt;"",TMInput!N475,IF(AND($C475=$C476, O476&lt;&gt;""),O476, IF(AND($C475=$C477, O477&lt;&gt;""), O477,"")))</f>
        <v/>
      </c>
      <c r="P475" s="85" t="str">
        <f>IF(TMInput!O475&lt;&gt;"",TMInput!O475,IF(AND($C475=$C476, P476&lt;&gt;""),P476, IF(AND($C475=$C477, P477&lt;&gt;""), P477,"")))</f>
        <v/>
      </c>
      <c r="Q475" s="90" t="str">
        <f>IF(TMInput!P475&lt;&gt;"",TMInput!P475,IF(AND($C475=$C476, Q476&lt;&gt;""),Q476, IF(AND($C475=$C477, Q477&lt;&gt;""), Q477,"")))</f>
        <v/>
      </c>
      <c r="R475" s="90" t="str">
        <f>IF(TMInput!Q475&lt;&gt;"", TMInput!Q475, IF(AND(OR($C475&amp;$H475=$C476&amp;$H476, $C475&amp;$I475=$C476&amp;$I476), R476&lt;&gt;""), R476, IF(AND(OR($C475&amp;$H475=$C477&amp;$H477, $C475&amp;$I475=$C477&amp;$I477), R477&lt;&gt;""), R477, IF(AND(OR($C475&amp;$H475=$C478&amp;$H478, $C475&amp;$I475=$C478&amp;$I478), R478&lt;&gt;""), R478, IF(AND(OR($C475&amp;$H475=$C479&amp;$H479, $C475&amp;$I475=$C479&amp;$I479), R479&lt;&gt;""), R479, "")))))</f>
        <v/>
      </c>
      <c r="S475" s="90" t="str">
        <f>IF(TMInput!R475&lt;&gt;"", TMInput!R475, IF(AND(OR($C475&amp;$H475=$C476&amp;$H476, $C475&amp;$I475=$C476&amp;$I476), S476&lt;&gt;""), S476, IF(AND(OR($C475&amp;$H475=$C477&amp;$H477, $C475&amp;$I475=$C477&amp;$I477), S477&lt;&gt;""), S477, IF(AND(OR($C475&amp;$H475=$C478&amp;$H478, $C475&amp;$I475=$C478&amp;$I478), S478&lt;&gt;""), S478, IF(AND(OR($C475&amp;$H475=$C479&amp;$H479, $C475&amp;$I475=$C479&amp;$I479), S479&lt;&gt;""), S479, "")))))</f>
        <v/>
      </c>
      <c r="T475" s="90" t="str">
        <f>IF(TMInput!S475&lt;&gt;"", TMInput!S475, IF(AND(OR($C475&amp;$H475=$C476&amp;$H476, $C475&amp;$I475=$C476&amp;$I476), T476&lt;&gt;""), T476, IF(AND(OR($C475&amp;$H475=$C477&amp;$H477, $C475&amp;$I475=$C477&amp;$I477), T477&lt;&gt;""), T477, IF(AND(OR($C475&amp;$H475=$C478&amp;$H478, $C475&amp;$I475=$C478&amp;$I478), T478&lt;&gt;""), T478, IF(AND(OR($C475&amp;$H475=$C479&amp;$H479, $C475&amp;$I475=$C479&amp;$I479), T479&lt;&gt;""), T479, "")))))</f>
        <v/>
      </c>
      <c r="U475" s="90" t="str">
        <f>IF(TMInput!T475&lt;&gt;"", TMInput!T475, IF(AND($C475=$C476, U476&lt;&gt;""), U476, IF(AND($C475=$C477, U477&lt;&gt;""), U477, IF(AND($C475=$C478, U478&lt;&gt;""), U478, IF(AND($C475=$C479, U479&lt;&gt;""), U479, "")))))</f>
        <v/>
      </c>
      <c r="V475" s="90" t="str">
        <f>IF(TMInput!U475&lt;&gt;"", TMInput!U475, IF(AND($C475=$C476, V476&lt;&gt;""), V476, IF(AND($C475=$C477, V477&lt;&gt;""), V477, IF(AND($C475=$C478, V478&lt;&gt;""), V478, IF(AND($C475=$C479, V479&lt;&gt;""), V479, "")))))</f>
        <v/>
      </c>
      <c r="W475" s="90" t="str">
        <f>IF(TMInput!V475&lt;&gt;"", TMInput!V475, IF(AND($C475=$C476, W476&lt;&gt;""), W476, IF(AND($C475=$C477, W477&lt;&gt;""), W477, IF(AND($C475=$C478, W478&lt;&gt;""), W478, IF(AND($C475=$C479, W479&lt;&gt;""), W479, "")))))</f>
        <v/>
      </c>
      <c r="X475" s="90" t="str">
        <f>IF(TMInput!W475&lt;&gt;"", TMInput!W475, IF(AND($C475=$C476, X476&lt;&gt;""), X476, IF(AND($C475=$C477, X477&lt;&gt;""), X477, IF(AND($C475=$C478, X478&lt;&gt;""), X478, IF(AND($C475=$C479, X479&lt;&gt;""), X479, "")))))</f>
        <v/>
      </c>
      <c r="Y475" s="90" t="str">
        <f>IF(TMInput!X475&lt;&gt;"", TMInput!X475, IF(AND($C475=$C476, Y476&lt;&gt;""), Y476, IF(AND($C475=$C477, Y477&lt;&gt;""), Y477, IF(AND($C475=$C478, Y478&lt;&gt;""), Y478, IF(AND($C475=$C479, Y479&lt;&gt;""), Y479, "")))))</f>
        <v/>
      </c>
      <c r="Z475" s="90" t="str">
        <f>IF(TMInput!Y475&lt;&gt;"", TMInput!Y475, IF(AND($C475=$C476, Z476&lt;&gt;""), Z476, IF(AND($C475=$C477, Z477&lt;&gt;""), Z477, IF(AND($C475=$C478, Z478&lt;&gt;""), Z478, IF(AND($C475=$C479, Z479&lt;&gt;""), Z479, "")))))</f>
        <v>tedm:MG-langString-hasConfidentialityJustification--NonPublishedInformation-ND-ReviewRequestsStatisticsTypeUnpublish</v>
      </c>
      <c r="AA475" s="90" t="str">
        <f>IF(TMInput!Z475&lt;&gt;"", TMInput!Z475, IF(AND($C475=$C476, AA476&lt;&gt;""), AA476, IF(AND($C475=$C477, AA477&lt;&gt;""), AA477, IF(AND($C475=$C478, AA478&lt;&gt;""), AA478, IF(AND($C475=$C479, AA479&lt;&gt;""), AA479, "")))))</f>
        <v/>
      </c>
      <c r="AB475" s="90" t="str">
        <f>IF(TMInput!AA475&lt;&gt;"", TMInput!AA475, IF(AND($C475=$C476, AB476&lt;&gt;""), AB476, IF(AND($C475=$C477, AB477&lt;&gt;""), AB477, IF(AND($C475=$C478, AB478&lt;&gt;""), AB478, IF(AND($C475=$C479, AB479&lt;&gt;""), AB479, "")))))</f>
        <v/>
      </c>
      <c r="AC475" s="90" t="str">
        <f>IF(TMInput!AB475&lt;&gt;"", TMInput!AB475, IF(AND($C475=$C476, AC476&lt;&gt;""), AC476, IF(AND($C475=$C477, AC477&lt;&gt;""), AC477, IF(AND($C475=$C478, AC478&lt;&gt;""), AC478, IF(AND($C475=$C479, AC479&lt;&gt;""), AC479, "")))))</f>
        <v/>
      </c>
      <c r="AD475" s="90" t="str">
        <f>IF(TMInput!AC475&lt;&gt;"", TMInput!AC475, IF(AND($C475=$C476, AD476&lt;&gt;""), AD476, IF(AND($C475=$C477, AD477&lt;&gt;""), AD477, IF(AND($C475=$C478, AD478&lt;&gt;""), AD478, IF(AND($C475=$C479, AD479&lt;&gt;""), AD479, "")))))</f>
        <v/>
      </c>
      <c r="AE475" s="90" t="str">
        <f>IF(TMInput!AD475&lt;&gt;"", TMInput!AD475, IF(AND($C475=$C476, AE476&lt;&gt;""), AE476, IF(AND($C475=$C477, AE477&lt;&gt;""), AE477, IF(AND($C475=$C478, AE478&lt;&gt;""), AE478, IF(AND($C475=$C479, AE479&lt;&gt;""), AE479, "")))))</f>
        <v/>
      </c>
    </row>
    <row r="476">
      <c r="A476" s="85" t="b">
        <f t="shared" si="1"/>
        <v>1</v>
      </c>
      <c r="B476" s="90" t="str">
        <f>IF(AND(TMInput!A476="",$C476&lt;&gt;""),B475,TMInput!A476)</f>
        <v>ND-ReviewRequestsStatisticsCountUnpublish.rml.ttl</v>
      </c>
      <c r="C476" s="90" t="str">
        <f>TMInput!B476</f>
        <v>tedm:MG-NonPublishedInformation-ND-ReviewRequestsStatisticsCountUnpublish</v>
      </c>
      <c r="D476" s="85" t="str">
        <f>IF(TMInput!C476&lt;&gt;"", TMInput!C476, IF(AND($C476=$C477, D477&lt;&gt;""), D477, IF(AND($C476=$C478, D478&lt;&gt;""), D478, IF(AND($C476=$C479, D479&lt;&gt;""), D479, IF(AND($C476=$C480, D480&lt;&gt;""), D480, "")))))</f>
        <v>MG-NonPublishedInformation</v>
      </c>
      <c r="E476" s="90" t="str">
        <f>IF(TMInput!D476&lt;&gt;"",TMInput!D476,IF(AND($C476=$C477, E477&lt;&gt;""),E477, IF(AND($C476=$C478, E478&lt;&gt;""), E478,"")))</f>
        <v>ND-ReviewRequestsStatisticsCountUnpublish</v>
      </c>
      <c r="F476" s="90" t="str">
        <f>IF(TMInput!E476&lt;&gt;"",TMInput!E476,IF(AND($C476=$C477, F477&lt;&gt;""),F477, IF(AND($C476=$C478, F478&lt;&gt;""), F478,"")))</f>
        <v>/*/ext:UBLExtensions/ext:UBLExtension/ext:ExtensionContent/efext:EformsExtension/efac:NoticeResult/efac:LotResult/efac:AppealRequestsStatistics[efbc:StatisticsCode/@listName='irregularity-type']/efac:FieldsPrivacy[efbc:FieldIdentifierCode/text()='buy-rev-cou']</v>
      </c>
      <c r="G476" s="85" t="str">
        <f>IF(TMInput!F476&lt;&gt;"",TMInput!F476,IF(AND($C476=$C477, G477&lt;&gt;""),G477, IF(AND($C476=$C478, G478&lt;&gt;""), G478,"")))</f>
        <v>efbc:FieldIdentifierCode/text()='buy-rev-cou'</v>
      </c>
      <c r="H476" s="87" t="str">
        <f>TMInput!G476</f>
        <v>1.4</v>
      </c>
      <c r="I476" s="87" t="str">
        <f>TMInput!H476</f>
        <v/>
      </c>
      <c r="J476" s="90" t="str">
        <f>IF(TMInput!$A476="",J475,TMInput!I476)</f>
        <v/>
      </c>
      <c r="K476" s="85" t="str">
        <f>IF(TMInput!J476&lt;&gt;"",TMInput!J476,IF(AND($C476=$C477, K477&lt;&gt;""),K477, IF(AND($C476=$C478, K478&lt;&gt;""), K478,"")))</f>
        <v>MG-ReviewIrregularitySummary-hasReviewIrregularitySummary-ReviewRequestSummary</v>
      </c>
      <c r="L476" s="85" t="str">
        <f>IF(TMInput!K476&lt;&gt;"",TMInput!K476,IF(AND($C476=$C477, L477&lt;&gt;""),L477, IF(AND($C476=$C478, L478&lt;&gt;""), L478,"")))</f>
        <v>ND-ReviewRequestsStatistics</v>
      </c>
      <c r="M476" s="90" t="str">
        <f>IF(TMInput!L476&lt;&gt;"",TMInput!L476,IF(AND($C476=$C477, M477&lt;&gt;""),M477, IF(AND($C476=$C478, M478&lt;&gt;""), M478,"")))</f>
        <v>ND-ReviewRequestsStatisticsCountUnpublish (concernsMaskedObject)</v>
      </c>
      <c r="N476" s="90" t="str">
        <f>IF(TMInput!M476&lt;&gt;"",TMInput!M476,IF(AND($C476=$C477, N477&lt;&gt;""),N477, IF(AND($C476=$C478, N478&lt;&gt;""), N478,"")))</f>
        <v>Connection from NonPublishedInformation to ReviewIrregularitySummary under MG-ReviewIrregularitySummary-hasReviewIrregularitySummary-ReviewRequestSummary_ND-ReviewRequestsStatistics</v>
      </c>
      <c r="O476" s="90" t="str">
        <f>IF(TMInput!N476&lt;&gt;"",TMInput!N476,IF(AND($C476=$C477, O477&lt;&gt;""),O477, IF(AND($C476=$C478, O478&lt;&gt;""), O478,"")))</f>
        <v>tedm:MG-ReviewIrregularitySummary-hasReviewIrregularitySummary-ReviewRequestSummary_ND-ReviewRequestsStatistics</v>
      </c>
      <c r="P476" s="85" t="str">
        <f>IF(TMInput!O476&lt;&gt;"",TMInput!O476,IF(AND($C476=$C477, P477&lt;&gt;""),P477, IF(AND($C476=$C478, P478&lt;&gt;""), P478,"")))</f>
        <v>efac:FieldsPrivacy</v>
      </c>
      <c r="Q476" s="90" t="str">
        <f>IF(TMInput!P476&lt;&gt;"",TMInput!P476,IF(AND($C476=$C477, Q477&lt;&gt;""),Q477, IF(AND($C476=$C478, Q478&lt;&gt;""), Q478,"")))</f>
        <v>..</v>
      </c>
      <c r="R476" s="90" t="str">
        <f>IF(TMInput!Q476&lt;&gt;"", TMInput!Q476, IF(AND(OR($C476&amp;$H476=$C477&amp;$H477, $C476&amp;$I476=$C477&amp;$I477), R477&lt;&gt;""), R477, IF(AND(OR($C476&amp;$H476=$C478&amp;$H478, $C476&amp;$I476=$C478&amp;$I478), R478&lt;&gt;""), R478, IF(AND(OR($C476&amp;$H476=$C479&amp;$H479, $C476&amp;$I476=$C479&amp;$I479), R479&lt;&gt;""), R479, IF(AND(OR($C476&amp;$H476=$C480&amp;$H480, $C476&amp;$I476=$C480&amp;$I480), R480&lt;&gt;""), R480, "")))))</f>
        <v>BT-195(BT-635)-LotResult</v>
      </c>
      <c r="S476" s="90" t="str">
        <f>IF(TMInput!R476&lt;&gt;"", TMInput!R476, IF(AND(OR($C476&amp;$H476=$C477&amp;$H477, $C476&amp;$I476=$C477&amp;$I477), S477&lt;&gt;""), S477, IF(AND(OR($C476&amp;$H476=$C478&amp;$H478, $C476&amp;$I476=$C478&amp;$I478), S478&lt;&gt;""), S478, IF(AND(OR($C476&amp;$H476=$C479&amp;$H479, $C476&amp;$I476=$C479&amp;$I479), S479&lt;&gt;""), S479, IF(AND(OR($C476&amp;$H476=$C480&amp;$H480, $C476&amp;$I476=$C480&amp;$I480), S480&lt;&gt;""), S480, "")))))</f>
        <v>The field BT-195(BT-635)-LotResult, Unpublished Identifier, specifies information to generate the URI of the masked property</v>
      </c>
      <c r="T476" s="90" t="str">
        <f>IF(TMInput!S476&lt;&gt;"", TMInput!S476, IF(AND(OR($C476&amp;$H476=$C477&amp;$H477, $C476&amp;$I476=$C477&amp;$I477), T477&lt;&gt;""), T477, IF(AND(OR($C476&amp;$H476=$C478&amp;$H478, $C476&amp;$I476=$C478&amp;$I478), T478&lt;&gt;""), T478, IF(AND(OR($C476&amp;$H476=$C479&amp;$H479, $C476&amp;$I476=$C479&amp;$I479), T479&lt;&gt;""), T479, IF(AND(OR($C476&amp;$H476=$C480&amp;$H480, $C476&amp;$I476=$C480&amp;$I480), T480&lt;&gt;""), T480, "")))))</f>
        <v>efbc:FieldIdentifierCode/text() = 'buy-rev-cou'</v>
      </c>
      <c r="U476" s="92" t="str">
        <f>IF(TMInput!T476&lt;&gt;"", TMInput!T476, IF(AND($C476=$C477, U477&lt;&gt;""), U477, IF(AND($C476=$C478, U478&lt;&gt;""), U478, IF(AND($C476=$C479, U479&lt;&gt;""), U479, IF(AND($C476=$C480, U480&lt;&gt;""), U480, "")))))</f>
        <v>http://data.europa.eu/a4g/ontology#hasReviewIrregularityCount</v>
      </c>
      <c r="V476" s="90" t="str">
        <f>IF(TMInput!U476&lt;&gt;"", TMInput!U476, IF(AND($C476=$C477, V477&lt;&gt;""), V477, IF(AND($C476=$C478, V478&lt;&gt;""), V478, IF(AND($C476=$C479, V479&lt;&gt;""), V479, IF(AND($C476=$C480, V480&lt;&gt;""), V480, "")))))</f>
        <v>BT-197(BT-635)-LotResult</v>
      </c>
      <c r="W476" s="90" t="str">
        <f>IF(TMInput!V476&lt;&gt;"", TMInput!V476, IF(AND($C476=$C477, W477&lt;&gt;""), W477, IF(AND($C476=$C478, W478&lt;&gt;""), W478, IF(AND($C476=$C479, W479&lt;&gt;""), W479, IF(AND($C476=$C480, W480&lt;&gt;""), W480, "")))))</f>
        <v>In BT-197(BT-635)-LotResult, Unpublished Justification Code, we link to the at-voc:non-publication-justification controlled list</v>
      </c>
      <c r="X476" s="90" t="str">
        <f>IF(TMInput!W476&lt;&gt;"", TMInput!W476, IF(AND($C476=$C477, X477&lt;&gt;""), X477, IF(AND($C476=$C478, X478&lt;&gt;""), X478, IF(AND($C476=$C479, X479&lt;&gt;""), X479, IF(AND($C476=$C480, X480&lt;&gt;""), X480, "")))))</f>
        <v>BT-198(BT-635)-LotResult</v>
      </c>
      <c r="Y476" s="90" t="str">
        <f>IF(TMInput!X476&lt;&gt;"", TMInput!X476, IF(AND($C476=$C477, Y477&lt;&gt;""), Y477, IF(AND($C476=$C478, Y478&lt;&gt;""), Y478, IF(AND($C476=$C479, Y479&lt;&gt;""), Y479, IF(AND($C476=$C480, Y480&lt;&gt;""), Y480, "")))))</f>
        <v>Unpublished Accessibility Date (Unpublished Access Date below SDK 1.6)</v>
      </c>
      <c r="Z476" s="90" t="str">
        <f>IF(TMInput!Y476&lt;&gt;"", TMInput!Y476, IF(AND($C476=$C477, Z477&lt;&gt;""), Z477, IF(AND($C476=$C478, Z478&lt;&gt;""), Z478, IF(AND($C476=$C479, Z479&lt;&gt;""), Z479, IF(AND($C476=$C480, Z480&lt;&gt;""), Z480, "")))))</f>
        <v>tedm:MG-langString-hasConfidentialityJustification--NonPublishedInformation-ND-ReviewRequestsStatisticsCountUnpublish</v>
      </c>
      <c r="AA476" s="90" t="str">
        <f>IF(TMInput!Z476&lt;&gt;"", TMInput!Z476, IF(AND($C476=$C477, AA477&lt;&gt;""), AA477, IF(AND($C476=$C478, AA478&lt;&gt;""), AA478, IF(AND($C476=$C479, AA479&lt;&gt;""), AA479, IF(AND($C476=$C480, AA480&lt;&gt;""), AA480, "")))))</f>
        <v>/*/ext:UBLExtensions/ext:UBLExtension/ext:ExtensionContent/efext:EformsExtension/efac:NoticeResult/efac:LotResult/efac:AppealRequestsStatistics[efbc:StatisticsCode/@listName='irregularity-type']/efac:FieldsPrivacy[efbc:FieldIdentifierCode/text()='buy-rev-cou']/efbc:ReasonDescription</v>
      </c>
      <c r="AB476" s="90" t="str">
        <f>IF(TMInput!AA476&lt;&gt;"", TMInput!AA476, IF(AND($C476=$C477, AB477&lt;&gt;""), AB477, IF(AND($C476=$C478, AB478&lt;&gt;""), AB478, IF(AND($C476=$C479, AB479&lt;&gt;""), AB479, IF(AND($C476=$C480, AB480&lt;&gt;""), AB480, "")))))</f>
        <v>BT-196(BT-635)-LotResult</v>
      </c>
      <c r="AC476" s="90" t="str">
        <f>IF(TMInput!AB476&lt;&gt;"", TMInput!AB476, IF(AND($C476=$C477, AC477&lt;&gt;""), AC477, IF(AND($C476=$C478, AC478&lt;&gt;""), AC478, IF(AND($C476=$C479, AC479&lt;&gt;""), AC479, IF(AND($C476=$C480, AC480&lt;&gt;""), AC480, "")))))</f>
        <v>Unpublished Justification Description of MG-NonPublishedInformation under ND-ReviewRequestsStatisticsCountUnpublish</v>
      </c>
      <c r="AD476" s="90" t="str">
        <f>IF(TMInput!AC476&lt;&gt;"", TMInput!AC476, IF(AND($C476=$C477, AD477&lt;&gt;""), AD477, IF(AND($C476=$C478, AD478&lt;&gt;""), AD478, IF(AND($C476=$C479, AD479&lt;&gt;""), AD479, IF(AND($C476=$C480, AD480&lt;&gt;""), AD480, "")))))</f>
        <v>BT-196(BT-635)-LotResult-Language</v>
      </c>
      <c r="AE476" s="90" t="str">
        <f>IF(TMInput!AD476&lt;&gt;"", TMInput!AD476, IF(AND($C476=$C477, AE477&lt;&gt;""), AE477, IF(AND($C476=$C478, AE478&lt;&gt;""), AE478, IF(AND($C476=$C479, AE479&lt;&gt;""), AE479, IF(AND($C476=$C480, AE480&lt;&gt;""), AE480, "")))))</f>
        <v>Language of Unpublished Justification Description of MG-NonPublishedInformation under ND-ReviewRequestsStatisticsCountUnpublish</v>
      </c>
    </row>
    <row r="477">
      <c r="A477" s="85" t="b">
        <f t="shared" si="1"/>
        <v>0</v>
      </c>
      <c r="B477" s="90" t="str">
        <f>IF(AND(TMInput!A477="",$C477&lt;&gt;""),B476,TMInput!A477)</f>
        <v>ND-ReviewRequestsStatisticsCountUnpublish.rml.ttl</v>
      </c>
      <c r="C477" s="90" t="str">
        <f>TMInput!B477</f>
        <v>tedm:MG-NonPublishedInformation-ND-ReviewRequestsStatisticsCountUnpublish</v>
      </c>
      <c r="D477" s="85" t="str">
        <f>IF(TMInput!C477&lt;&gt;"", TMInput!C477, IF(AND($C477=$C478, D478&lt;&gt;""), D478, IF(AND($C477=$C479, D479&lt;&gt;""), D479, IF(AND($C477=$C480, D480&lt;&gt;""), D480, IF(AND($C477=$C481, D481&lt;&gt;""), D481, "")))))</f>
        <v>MG-NonPublishedInformation</v>
      </c>
      <c r="E477" s="90" t="str">
        <f>IF(TMInput!D477&lt;&gt;"",TMInput!D477,IF(AND($C477=$C478, E478&lt;&gt;""),E478, IF(AND($C477=$C479, E479&lt;&gt;""), E479,"")))</f>
        <v/>
      </c>
      <c r="F477" s="90" t="str">
        <f>IF(TMInput!E477&lt;&gt;"",TMInput!E477,IF(AND($C477=$C478, F478&lt;&gt;""),F478, IF(AND($C477=$C479, F479&lt;&gt;""), F479,"")))</f>
        <v/>
      </c>
      <c r="G477" s="85" t="str">
        <f>IF(TMInput!F477&lt;&gt;"",TMInput!F477,IF(AND($C477=$C478, G478&lt;&gt;""),G478, IF(AND($C477=$C479, G479&lt;&gt;""), G479,"")))</f>
        <v/>
      </c>
      <c r="H477" s="87" t="str">
        <f>TMInput!G477</f>
        <v>1.4</v>
      </c>
      <c r="I477" s="87" t="str">
        <f>TMInput!H477</f>
        <v/>
      </c>
      <c r="J477" s="90" t="str">
        <f>IF(TMInput!$A477="",J476,TMInput!I477)</f>
        <v/>
      </c>
      <c r="K477" s="85" t="str">
        <f>IF(TMInput!J477&lt;&gt;"",TMInput!J477,IF(AND($C477=$C478, K478&lt;&gt;""),K478, IF(AND($C477=$C479, K479&lt;&gt;""), K479,"")))</f>
        <v>MG-ReviewIrregularitySummary-hasReviewIrregularitySummary-ReviewRequestSummary</v>
      </c>
      <c r="L477" s="85" t="str">
        <f>IF(TMInput!K477&lt;&gt;"",TMInput!K477,IF(AND($C477=$C478, L478&lt;&gt;""),L478, IF(AND($C477=$C479, L479&lt;&gt;""), L479,"")))</f>
        <v>ND-ReviewRequestsStatistics</v>
      </c>
      <c r="M477" s="90" t="str">
        <f>IF(TMInput!L477&lt;&gt;"",TMInput!L477,IF(AND($C477=$C478, M478&lt;&gt;""),M478, IF(AND($C477=$C479, M479&lt;&gt;""), M479,"")))</f>
        <v>ND-ReviewRequestsStatisticsCountUnpublish (concernsMaskedObject)</v>
      </c>
      <c r="N477" s="90" t="str">
        <f>IF(TMInput!M477&lt;&gt;"",TMInput!M477,IF(AND($C477=$C478, N478&lt;&gt;""),N478, IF(AND($C477=$C479, N479&lt;&gt;""), N479,"")))</f>
        <v>Connection from NonPublishedInformation to ReviewIrregularitySummary under MG-ReviewIrregularitySummary-hasReviewIrregularitySummary-ReviewRequestSummary_ND-ReviewRequestsStatistics</v>
      </c>
      <c r="O477" s="90" t="str">
        <f>IF(TMInput!N477&lt;&gt;"",TMInput!N477,IF(AND($C477=$C478, O478&lt;&gt;""),O478, IF(AND($C477=$C479, O479&lt;&gt;""), O479,"")))</f>
        <v>tedm:MG-ReviewIrregularitySummary-hasReviewIrregularitySummary-ReviewRequestSummary_ND-ReviewRequestsStatistics</v>
      </c>
      <c r="P477" s="85" t="str">
        <f>IF(TMInput!O477&lt;&gt;"",TMInput!O477,IF(AND($C477=$C478, P478&lt;&gt;""),P478, IF(AND($C477=$C479, P479&lt;&gt;""), P479,"")))</f>
        <v>efac:FieldsPrivacy</v>
      </c>
      <c r="Q477" s="90" t="str">
        <f>IF(TMInput!P477&lt;&gt;"",TMInput!P477,IF(AND($C477=$C478, Q478&lt;&gt;""),Q478, IF(AND($C477=$C479, Q479&lt;&gt;""), Q479,"")))</f>
        <v>..</v>
      </c>
      <c r="R477" s="90" t="str">
        <f>IF(TMInput!Q477&lt;&gt;"", TMInput!Q477, IF(AND(OR($C477&amp;$H477=$C478&amp;$H478, $C477&amp;$I477=$C478&amp;$I478), R478&lt;&gt;""), R478, IF(AND(OR($C477&amp;$H477=$C479&amp;$H479, $C477&amp;$I477=$C479&amp;$I479), R479&lt;&gt;""), R479, IF(AND(OR($C477&amp;$H477=$C480&amp;$H480, $C477&amp;$I477=$C480&amp;$I480), R480&lt;&gt;""), R480, IF(AND(OR($C477&amp;$H477=$C481&amp;$H481, $C477&amp;$I477=$C481&amp;$I481), R481&lt;&gt;""), R481, "")))))</f>
        <v>BT-195(BT-635)-LotResult</v>
      </c>
      <c r="S477" s="90" t="str">
        <f>IF(TMInput!R477&lt;&gt;"", TMInput!R477, IF(AND(OR($C477&amp;$H477=$C478&amp;$H478, $C477&amp;$I477=$C478&amp;$I478), S478&lt;&gt;""), S478, IF(AND(OR($C477&amp;$H477=$C479&amp;$H479, $C477&amp;$I477=$C479&amp;$I479), S479&lt;&gt;""), S479, IF(AND(OR($C477&amp;$H477=$C480&amp;$H480, $C477&amp;$I477=$C480&amp;$I480), S480&lt;&gt;""), S480, IF(AND(OR($C477&amp;$H477=$C481&amp;$H481, $C477&amp;$I477=$C481&amp;$I481), S481&lt;&gt;""), S481, "")))))</f>
        <v>The field BT-195(BT-635)-LotResult, Unpublished Identifier, specifies information to generate the URI of the masked property</v>
      </c>
      <c r="T477" s="90" t="str">
        <f>IF(TMInput!S477&lt;&gt;"", TMInput!S477, IF(AND(OR($C477&amp;$H477=$C478&amp;$H478, $C477&amp;$I477=$C478&amp;$I478), T478&lt;&gt;""), T478, IF(AND(OR($C477&amp;$H477=$C479&amp;$H479, $C477&amp;$I477=$C479&amp;$I479), T479&lt;&gt;""), T479, IF(AND(OR($C477&amp;$H477=$C480&amp;$H480, $C477&amp;$I477=$C480&amp;$I480), T480&lt;&gt;""), T480, IF(AND(OR($C477&amp;$H477=$C481&amp;$H481, $C477&amp;$I477=$C481&amp;$I481), T481&lt;&gt;""), T481, "")))))</f>
        <v>efbc:FieldIdentifierCode/text() = 'buy-rev-cou'</v>
      </c>
      <c r="U477" s="92" t="str">
        <f>IF(TMInput!T477&lt;&gt;"", TMInput!T477, IF(AND($C477=$C478, U478&lt;&gt;""), U478, IF(AND($C477=$C479, U479&lt;&gt;""), U479, IF(AND($C477=$C480, U480&lt;&gt;""), U480, IF(AND($C477=$C481, U481&lt;&gt;""), U481, "")))))</f>
        <v>http://data.europa.eu/a4g/ontology#hasReviewIrregularityCount</v>
      </c>
      <c r="V477" s="90" t="str">
        <f>IF(TMInput!U477&lt;&gt;"", TMInput!U477, IF(AND($C477=$C478, V478&lt;&gt;""), V478, IF(AND($C477=$C479, V479&lt;&gt;""), V479, IF(AND($C477=$C480, V480&lt;&gt;""), V480, IF(AND($C477=$C481, V481&lt;&gt;""), V481, "")))))</f>
        <v>BT-197(BT-635)-LotResult</v>
      </c>
      <c r="W477" s="90" t="str">
        <f>IF(TMInput!V477&lt;&gt;"", TMInput!V477, IF(AND($C477=$C478, W478&lt;&gt;""), W478, IF(AND($C477=$C479, W479&lt;&gt;""), W479, IF(AND($C477=$C480, W480&lt;&gt;""), W480, IF(AND($C477=$C481, W481&lt;&gt;""), W481, "")))))</f>
        <v>In BT-197(BT-635)-LotResult, Unpublished Justification Code, we link to the at-voc:non-publication-justification controlled list</v>
      </c>
      <c r="X477" s="90" t="str">
        <f>IF(TMInput!W477&lt;&gt;"", TMInput!W477, IF(AND($C477=$C478, X478&lt;&gt;""), X478, IF(AND($C477=$C479, X479&lt;&gt;""), X479, IF(AND($C477=$C480, X480&lt;&gt;""), X480, IF(AND($C477=$C481, X481&lt;&gt;""), X481, "")))))</f>
        <v>BT-198(BT-635)-LotResult</v>
      </c>
      <c r="Y477" s="90" t="str">
        <f>IF(TMInput!X477&lt;&gt;"", TMInput!X477, IF(AND($C477=$C478, Y478&lt;&gt;""), Y478, IF(AND($C477=$C479, Y479&lt;&gt;""), Y479, IF(AND($C477=$C480, Y480&lt;&gt;""), Y480, IF(AND($C477=$C481, Y481&lt;&gt;""), Y481, "")))))</f>
        <v>Unpublished Accessibility Date (Unpublished Access Date below SDK 1.6)</v>
      </c>
      <c r="Z477" s="90" t="str">
        <f>IF(TMInput!Y477&lt;&gt;"", TMInput!Y477, IF(AND($C477=$C478, Z478&lt;&gt;""), Z478, IF(AND($C477=$C479, Z479&lt;&gt;""), Z479, IF(AND($C477=$C480, Z480&lt;&gt;""), Z480, IF(AND($C477=$C481, Z481&lt;&gt;""), Z481, "")))))</f>
        <v>tedm:MG-langString-hasConfidentialityJustification--NonPublishedInformation-ND-ReviewRequestsStatisticsCountUnpublish</v>
      </c>
      <c r="AA477" s="90" t="str">
        <f>IF(TMInput!Z477&lt;&gt;"", TMInput!Z477, IF(AND($C477=$C478, AA478&lt;&gt;""), AA478, IF(AND($C477=$C479, AA479&lt;&gt;""), AA479, IF(AND($C477=$C480, AA480&lt;&gt;""), AA480, IF(AND($C477=$C481, AA481&lt;&gt;""), AA481, "")))))</f>
        <v/>
      </c>
      <c r="AB477" s="90" t="str">
        <f>IF(TMInput!AA477&lt;&gt;"", TMInput!AA477, IF(AND($C477=$C478, AB478&lt;&gt;""), AB478, IF(AND($C477=$C479, AB479&lt;&gt;""), AB479, IF(AND($C477=$C480, AB480&lt;&gt;""), AB480, IF(AND($C477=$C481, AB481&lt;&gt;""), AB481, "")))))</f>
        <v>BT-196(BT-635)-LotResult</v>
      </c>
      <c r="AC477" s="90" t="str">
        <f>IF(TMInput!AB477&lt;&gt;"", TMInput!AB477, IF(AND($C477=$C478, AC478&lt;&gt;""), AC478, IF(AND($C477=$C479, AC479&lt;&gt;""), AC479, IF(AND($C477=$C480, AC480&lt;&gt;""), AC480, IF(AND($C477=$C481, AC481&lt;&gt;""), AC481, "")))))</f>
        <v>Unpublished Justification Description of MG-NonPublishedInformation under ND-ReviewRequestsStatisticsCountUnpublish</v>
      </c>
      <c r="AD477" s="90" t="str">
        <f>IF(TMInput!AC477&lt;&gt;"", TMInput!AC477, IF(AND($C477=$C478, AD478&lt;&gt;""), AD478, IF(AND($C477=$C479, AD479&lt;&gt;""), AD479, IF(AND($C477=$C480, AD480&lt;&gt;""), AD480, IF(AND($C477=$C481, AD481&lt;&gt;""), AD481, "")))))</f>
        <v>BT-196(BT-635)-LotResult-Language</v>
      </c>
      <c r="AE477" s="90" t="str">
        <f>IF(TMInput!AD477&lt;&gt;"", TMInput!AD477, IF(AND($C477=$C478, AE478&lt;&gt;""), AE478, IF(AND($C477=$C479, AE479&lt;&gt;""), AE479, IF(AND($C477=$C480, AE480&lt;&gt;""), AE480, IF(AND($C477=$C481, AE481&lt;&gt;""), AE481, "")))))</f>
        <v>Language of Unpublished Justification Description of MG-NonPublishedInformation under ND-ReviewRequestsStatisticsCountUnpublish</v>
      </c>
    </row>
    <row r="478">
      <c r="A478" s="85" t="b">
        <f t="shared" si="1"/>
        <v>0</v>
      </c>
      <c r="B478" s="90" t="str">
        <f>IF(AND(TMInput!A478="",$C478&lt;&gt;""),B477,TMInput!A478)</f>
        <v>ND-ReviewRequestsStatisticsCountUnpublish.rml.ttl</v>
      </c>
      <c r="C478" s="90" t="str">
        <f>TMInput!B478</f>
        <v>tedm:MG-NonPublishedInformation-ND-ReviewRequestsStatisticsCountUnpublish</v>
      </c>
      <c r="D478" s="85" t="str">
        <f>IF(TMInput!C478&lt;&gt;"", TMInput!C478, IF(AND($C478=$C479, D479&lt;&gt;""), D479, IF(AND($C478=$C480, D480&lt;&gt;""), D480, IF(AND($C478=$C481, D481&lt;&gt;""), D481, IF(AND($C478=$C482, D482&lt;&gt;""), D482, "")))))</f>
        <v>MG-NonPublishedInformation</v>
      </c>
      <c r="E478" s="90" t="str">
        <f>IF(TMInput!D478&lt;&gt;"",TMInput!D478,IF(AND($C478=$C479, E479&lt;&gt;""),E479, IF(AND($C478=$C480, E480&lt;&gt;""), E480,"")))</f>
        <v/>
      </c>
      <c r="F478" s="90" t="str">
        <f>IF(TMInput!E478&lt;&gt;"",TMInput!E478,IF(AND($C478=$C479, F479&lt;&gt;""),F479, IF(AND($C478=$C480, F480&lt;&gt;""), F480,"")))</f>
        <v/>
      </c>
      <c r="G478" s="85" t="str">
        <f>IF(TMInput!F478&lt;&gt;"",TMInput!F478,IF(AND($C478=$C479, G479&lt;&gt;""),G479, IF(AND($C478=$C480, G480&lt;&gt;""), G480,"")))</f>
        <v/>
      </c>
      <c r="H478" s="87" t="str">
        <f>TMInput!G478</f>
        <v>1.4</v>
      </c>
      <c r="I478" s="87" t="str">
        <f>TMInput!H478</f>
        <v/>
      </c>
      <c r="J478" s="90" t="str">
        <f>IF(TMInput!$A478="",J477,TMInput!I478)</f>
        <v/>
      </c>
      <c r="K478" s="85" t="str">
        <f>IF(TMInput!J478&lt;&gt;"",TMInput!J478,IF(AND($C478=$C479, K479&lt;&gt;""),K479, IF(AND($C478=$C480, K480&lt;&gt;""), K480,"")))</f>
        <v>MG-ReviewIrregularitySummary-hasReviewIrregularitySummary-ReviewRequestSummary</v>
      </c>
      <c r="L478" s="85" t="str">
        <f>IF(TMInput!K478&lt;&gt;"",TMInput!K478,IF(AND($C478=$C479, L479&lt;&gt;""),L479, IF(AND($C478=$C480, L480&lt;&gt;""), L480,"")))</f>
        <v>ND-ReviewRequestsStatistics</v>
      </c>
      <c r="M478" s="90" t="str">
        <f>IF(TMInput!L478&lt;&gt;"",TMInput!L478,IF(AND($C478=$C479, M479&lt;&gt;""),M479, IF(AND($C478=$C480, M480&lt;&gt;""), M480,"")))</f>
        <v>ND-ReviewRequestsStatisticsCountUnpublish (concernsMaskedObject)</v>
      </c>
      <c r="N478" s="90" t="str">
        <f>IF(TMInput!M478&lt;&gt;"",TMInput!M478,IF(AND($C478=$C479, N479&lt;&gt;""),N479, IF(AND($C478=$C480, N480&lt;&gt;""), N480,"")))</f>
        <v>Connection from NonPublishedInformation to ReviewIrregularitySummary under MG-ReviewIrregularitySummary-hasReviewIrregularitySummary-ReviewRequestSummary_ND-ReviewRequestsStatistics</v>
      </c>
      <c r="O478" s="90" t="str">
        <f>IF(TMInput!N478&lt;&gt;"",TMInput!N478,IF(AND($C478=$C479, O479&lt;&gt;""),O479, IF(AND($C478=$C480, O480&lt;&gt;""), O480,"")))</f>
        <v>tedm:MG-ReviewIrregularitySummary-hasReviewIrregularitySummary-ReviewRequestSummary_ND-ReviewRequestsStatistics</v>
      </c>
      <c r="P478" s="85" t="str">
        <f>IF(TMInput!O478&lt;&gt;"",TMInput!O478,IF(AND($C478=$C479, P479&lt;&gt;""),P479, IF(AND($C478=$C480, P480&lt;&gt;""), P480,"")))</f>
        <v>efac:FieldsPrivacy</v>
      </c>
      <c r="Q478" s="90" t="str">
        <f>IF(TMInput!P478&lt;&gt;"",TMInput!P478,IF(AND($C478=$C479, Q479&lt;&gt;""),Q479, IF(AND($C478=$C480, Q480&lt;&gt;""), Q480,"")))</f>
        <v>..</v>
      </c>
      <c r="R478" s="90" t="str">
        <f>IF(TMInput!Q478&lt;&gt;"", TMInput!Q478, IF(AND(OR($C478&amp;$H478=$C479&amp;$H479, $C478&amp;$I478=$C479&amp;$I479), R479&lt;&gt;""), R479, IF(AND(OR($C478&amp;$H478=$C480&amp;$H480, $C478&amp;$I478=$C480&amp;$I480), R480&lt;&gt;""), R480, IF(AND(OR($C478&amp;$H478=$C481&amp;$H481, $C478&amp;$I478=$C481&amp;$I481), R481&lt;&gt;""), R481, IF(AND(OR($C478&amp;$H478=$C482&amp;$H482, $C478&amp;$I478=$C482&amp;$I482), R482&lt;&gt;""), R482, "")))))</f>
        <v>BT-195(BT-635)-LotResult</v>
      </c>
      <c r="S478" s="90" t="str">
        <f>IF(TMInput!R478&lt;&gt;"", TMInput!R478, IF(AND(OR($C478&amp;$H478=$C479&amp;$H479, $C478&amp;$I478=$C479&amp;$I479), S479&lt;&gt;""), S479, IF(AND(OR($C478&amp;$H478=$C480&amp;$H480, $C478&amp;$I478=$C480&amp;$I480), S480&lt;&gt;""), S480, IF(AND(OR($C478&amp;$H478=$C481&amp;$H481, $C478&amp;$I478=$C481&amp;$I481), S481&lt;&gt;""), S481, IF(AND(OR($C478&amp;$H478=$C482&amp;$H482, $C478&amp;$I478=$C482&amp;$I482), S482&lt;&gt;""), S482, "")))))</f>
        <v>The field BT-195(BT-635)-LotResult, Unpublished Identifier, specifies information to generate the URI of the masked property</v>
      </c>
      <c r="T478" s="90" t="str">
        <f>IF(TMInput!S478&lt;&gt;"", TMInput!S478, IF(AND(OR($C478&amp;$H478=$C479&amp;$H479, $C478&amp;$I478=$C479&amp;$I479), T479&lt;&gt;""), T479, IF(AND(OR($C478&amp;$H478=$C480&amp;$H480, $C478&amp;$I478=$C480&amp;$I480), T480&lt;&gt;""), T480, IF(AND(OR($C478&amp;$H478=$C481&amp;$H481, $C478&amp;$I478=$C481&amp;$I481), T481&lt;&gt;""), T481, IF(AND(OR($C478&amp;$H478=$C482&amp;$H482, $C478&amp;$I478=$C482&amp;$I482), T482&lt;&gt;""), T482, "")))))</f>
        <v>efbc:FieldIdentifierCode/text() = 'buy-rev-cou'</v>
      </c>
      <c r="U478" s="92" t="str">
        <f>IF(TMInput!T478&lt;&gt;"", TMInput!T478, IF(AND($C478=$C479, U479&lt;&gt;""), U479, IF(AND($C478=$C480, U480&lt;&gt;""), U480, IF(AND($C478=$C481, U481&lt;&gt;""), U481, IF(AND($C478=$C482, U482&lt;&gt;""), U482, "")))))</f>
        <v>http://data.europa.eu/a4g/ontology#hasReviewIrregularityCount</v>
      </c>
      <c r="V478" s="90" t="str">
        <f>IF(TMInput!U478&lt;&gt;"", TMInput!U478, IF(AND($C478=$C479, V479&lt;&gt;""), V479, IF(AND($C478=$C480, V480&lt;&gt;""), V480, IF(AND($C478=$C481, V481&lt;&gt;""), V481, IF(AND($C478=$C482, V482&lt;&gt;""), V482, "")))))</f>
        <v>BT-197(BT-635)-LotResult</v>
      </c>
      <c r="W478" s="90" t="str">
        <f>IF(TMInput!V478&lt;&gt;"", TMInput!V478, IF(AND($C478=$C479, W479&lt;&gt;""), W479, IF(AND($C478=$C480, W480&lt;&gt;""), W480, IF(AND($C478=$C481, W481&lt;&gt;""), W481, IF(AND($C478=$C482, W482&lt;&gt;""), W482, "")))))</f>
        <v>In BT-197(BT-635)-LotResult, Unpublished Justification Code, we link to the at-voc:non-publication-justification controlled list</v>
      </c>
      <c r="X478" s="90" t="str">
        <f>IF(TMInput!W478&lt;&gt;"", TMInput!W478, IF(AND($C478=$C479, X479&lt;&gt;""), X479, IF(AND($C478=$C480, X480&lt;&gt;""), X480, IF(AND($C478=$C481, X481&lt;&gt;""), X481, IF(AND($C478=$C482, X482&lt;&gt;""), X482, "")))))</f>
        <v>BT-198(BT-635)-LotResult</v>
      </c>
      <c r="Y478" s="90" t="str">
        <f>IF(TMInput!X478&lt;&gt;"", TMInput!X478, IF(AND($C478=$C479, Y479&lt;&gt;""), Y479, IF(AND($C478=$C480, Y480&lt;&gt;""), Y480, IF(AND($C478=$C481, Y481&lt;&gt;""), Y481, IF(AND($C478=$C482, Y482&lt;&gt;""), Y482, "")))))</f>
        <v>Unpublished Accessibility Date (Unpublished Access Date below SDK 1.6)</v>
      </c>
      <c r="Z478" s="90" t="str">
        <f>IF(TMInput!Y478&lt;&gt;"", TMInput!Y478, IF(AND($C478=$C479, Z479&lt;&gt;""), Z479, IF(AND($C478=$C480, Z480&lt;&gt;""), Z480, IF(AND($C478=$C481, Z481&lt;&gt;""), Z481, IF(AND($C478=$C482, Z482&lt;&gt;""), Z482, "")))))</f>
        <v>tedm:MG-langString-hasConfidentialityJustification--NonPublishedInformation-ND-ReviewRequestsStatisticsCountUnpublish</v>
      </c>
      <c r="AA478" s="90" t="str">
        <f>IF(TMInput!Z478&lt;&gt;"", TMInput!Z478, IF(AND($C478=$C479, AA479&lt;&gt;""), AA479, IF(AND($C478=$C480, AA480&lt;&gt;""), AA480, IF(AND($C478=$C481, AA481&lt;&gt;""), AA481, IF(AND($C478=$C482, AA482&lt;&gt;""), AA482, "")))))</f>
        <v/>
      </c>
      <c r="AB478" s="90" t="str">
        <f>IF(TMInput!AA478&lt;&gt;"", TMInput!AA478, IF(AND($C478=$C479, AB479&lt;&gt;""), AB479, IF(AND($C478=$C480, AB480&lt;&gt;""), AB480, IF(AND($C478=$C481, AB481&lt;&gt;""), AB481, IF(AND($C478=$C482, AB482&lt;&gt;""), AB482, "")))))</f>
        <v>BT-196(BT-635)-LotResult</v>
      </c>
      <c r="AC478" s="90" t="str">
        <f>IF(TMInput!AB478&lt;&gt;"", TMInput!AB478, IF(AND($C478=$C479, AC479&lt;&gt;""), AC479, IF(AND($C478=$C480, AC480&lt;&gt;""), AC480, IF(AND($C478=$C481, AC481&lt;&gt;""), AC481, IF(AND($C478=$C482, AC482&lt;&gt;""), AC482, "")))))</f>
        <v>Unpublished Justification Description of MG-NonPublishedInformation under ND-ReviewRequestsStatisticsCountUnpublish</v>
      </c>
      <c r="AD478" s="90" t="str">
        <f>IF(TMInput!AC478&lt;&gt;"", TMInput!AC478, IF(AND($C478=$C479, AD479&lt;&gt;""), AD479, IF(AND($C478=$C480, AD480&lt;&gt;""), AD480, IF(AND($C478=$C481, AD481&lt;&gt;""), AD481, IF(AND($C478=$C482, AD482&lt;&gt;""), AD482, "")))))</f>
        <v>BT-196(BT-635)-LotResult-Language</v>
      </c>
      <c r="AE478" s="90" t="str">
        <f>IF(TMInput!AD478&lt;&gt;"", TMInput!AD478, IF(AND($C478=$C479, AE479&lt;&gt;""), AE479, IF(AND($C478=$C480, AE480&lt;&gt;""), AE480, IF(AND($C478=$C481, AE481&lt;&gt;""), AE481, IF(AND($C478=$C482, AE482&lt;&gt;""), AE482, "")))))</f>
        <v>Language of Unpublished Justification Description of MG-NonPublishedInformation under ND-ReviewRequestsStatisticsCountUnpublish</v>
      </c>
    </row>
    <row r="479">
      <c r="A479" s="85" t="b">
        <f t="shared" si="1"/>
        <v>0</v>
      </c>
      <c r="B479" s="90" t="str">
        <f>IF(AND(TMInput!A479="",$C479&lt;&gt;""),B478,TMInput!A479)</f>
        <v>ND-ReviewRequestsStatisticsCountUnpublish.rml.ttl</v>
      </c>
      <c r="C479" s="90" t="str">
        <f>TMInput!B479</f>
        <v>tedm:MG-NonPublishedInformation-ND-ReviewRequestsStatisticsCountUnpublish</v>
      </c>
      <c r="D479" s="85" t="str">
        <f>IF(TMInput!C479&lt;&gt;"", TMInput!C479, IF(AND($C479=$C480, D480&lt;&gt;""), D480, IF(AND($C479=$C481, D481&lt;&gt;""), D481, IF(AND($C479=$C482, D482&lt;&gt;""), D482, IF(AND($C479=$C483, D483&lt;&gt;""), D483, "")))))</f>
        <v>MG-NonPublishedInformation</v>
      </c>
      <c r="E479" s="90" t="str">
        <f>IF(TMInput!D479&lt;&gt;"",TMInput!D479,IF(AND($C479=$C480, E480&lt;&gt;""),E480, IF(AND($C479=$C481, E481&lt;&gt;""), E481,"")))</f>
        <v/>
      </c>
      <c r="F479" s="90" t="str">
        <f>IF(TMInput!E479&lt;&gt;"",TMInput!E479,IF(AND($C479=$C480, F480&lt;&gt;""),F480, IF(AND($C479=$C481, F481&lt;&gt;""), F481,"")))</f>
        <v/>
      </c>
      <c r="G479" s="85" t="str">
        <f>IF(TMInput!F479&lt;&gt;"",TMInput!F479,IF(AND($C479=$C480, G480&lt;&gt;""),G480, IF(AND($C479=$C481, G481&lt;&gt;""), G481,"")))</f>
        <v/>
      </c>
      <c r="H479" s="87" t="str">
        <f>TMInput!G479</f>
        <v>1.4</v>
      </c>
      <c r="I479" s="87" t="str">
        <f>TMInput!H479</f>
        <v/>
      </c>
      <c r="J479" s="90" t="str">
        <f>IF(TMInput!$A479="",J478,TMInput!I479)</f>
        <v/>
      </c>
      <c r="K479" s="85" t="str">
        <f>IF(TMInput!J479&lt;&gt;"",TMInput!J479,IF(AND($C479=$C480, K480&lt;&gt;""),K480, IF(AND($C479=$C481, K481&lt;&gt;""), K481,"")))</f>
        <v/>
      </c>
      <c r="L479" s="85" t="str">
        <f>IF(TMInput!K479&lt;&gt;"",TMInput!K479,IF(AND($C479=$C480, L480&lt;&gt;""),L480, IF(AND($C479=$C481, L481&lt;&gt;""), L481,"")))</f>
        <v/>
      </c>
      <c r="M479" s="90" t="str">
        <f>IF(TMInput!L479&lt;&gt;"",TMInput!L479,IF(AND($C479=$C480, M480&lt;&gt;""),M480, IF(AND($C479=$C481, M481&lt;&gt;""), M481,"")))</f>
        <v/>
      </c>
      <c r="N479" s="90" t="str">
        <f>IF(TMInput!M479&lt;&gt;"",TMInput!M479,IF(AND($C479=$C480, N480&lt;&gt;""),N480, IF(AND($C479=$C481, N481&lt;&gt;""), N481,"")))</f>
        <v/>
      </c>
      <c r="O479" s="90" t="str">
        <f>IF(TMInput!N479&lt;&gt;"",TMInput!N479,IF(AND($C479=$C480, O480&lt;&gt;""),O480, IF(AND($C479=$C481, O481&lt;&gt;""), O481,"")))</f>
        <v/>
      </c>
      <c r="P479" s="85" t="str">
        <f>IF(TMInput!O479&lt;&gt;"",TMInput!O479,IF(AND($C479=$C480, P480&lt;&gt;""),P480, IF(AND($C479=$C481, P481&lt;&gt;""), P481,"")))</f>
        <v/>
      </c>
      <c r="Q479" s="90" t="str">
        <f>IF(TMInput!P479&lt;&gt;"",TMInput!P479,IF(AND($C479=$C480, Q480&lt;&gt;""),Q480, IF(AND($C479=$C481, Q481&lt;&gt;""), Q481,"")))</f>
        <v/>
      </c>
      <c r="R479" s="90" t="str">
        <f>IF(TMInput!Q479&lt;&gt;"", TMInput!Q479, IF(AND(OR($C479&amp;$H479=$C480&amp;$H480, $C479&amp;$I479=$C480&amp;$I480), R480&lt;&gt;""), R480, IF(AND(OR($C479&amp;$H479=$C481&amp;$H481, $C479&amp;$I479=$C481&amp;$I481), R481&lt;&gt;""), R481, IF(AND(OR($C479&amp;$H479=$C482&amp;$H482, $C479&amp;$I479=$C482&amp;$I482), R482&lt;&gt;""), R482, IF(AND(OR($C479&amp;$H479=$C483&amp;$H483, $C479&amp;$I479=$C483&amp;$I483), R483&lt;&gt;""), R483, "")))))</f>
        <v>BT-195(BT-635)-LotResult</v>
      </c>
      <c r="S479" s="90" t="str">
        <f>IF(TMInput!R479&lt;&gt;"", TMInput!R479, IF(AND(OR($C479&amp;$H479=$C480&amp;$H480, $C479&amp;$I479=$C480&amp;$I480), S480&lt;&gt;""), S480, IF(AND(OR($C479&amp;$H479=$C481&amp;$H481, $C479&amp;$I479=$C481&amp;$I481), S481&lt;&gt;""), S481, IF(AND(OR($C479&amp;$H479=$C482&amp;$H482, $C479&amp;$I479=$C482&amp;$I482), S482&lt;&gt;""), S482, IF(AND(OR($C479&amp;$H479=$C483&amp;$H483, $C479&amp;$I479=$C483&amp;$I483), S483&lt;&gt;""), S483, "")))))</f>
        <v>The field BT-195(BT-635)-LotResult, Unpublished Identifier, specifies information to generate the URI of the masked property</v>
      </c>
      <c r="T479" s="90" t="str">
        <f>IF(TMInput!S479&lt;&gt;"", TMInput!S479, IF(AND(OR($C479&amp;$H479=$C480&amp;$H480, $C479&amp;$I479=$C480&amp;$I480), T480&lt;&gt;""), T480, IF(AND(OR($C479&amp;$H479=$C481&amp;$H481, $C479&amp;$I479=$C481&amp;$I481), T481&lt;&gt;""), T481, IF(AND(OR($C479&amp;$H479=$C482&amp;$H482, $C479&amp;$I479=$C482&amp;$I482), T482&lt;&gt;""), T482, IF(AND(OR($C479&amp;$H479=$C483&amp;$H483, $C479&amp;$I479=$C483&amp;$I483), T483&lt;&gt;""), T483, "")))))</f>
        <v>efbc:FieldIdentifierCode/text() = 'buy-rev-cou'</v>
      </c>
      <c r="U479" s="92" t="str">
        <f>IF(TMInput!T479&lt;&gt;"", TMInput!T479, IF(AND($C479=$C480, U480&lt;&gt;""), U480, IF(AND($C479=$C481, U481&lt;&gt;""), U481, IF(AND($C479=$C482, U482&lt;&gt;""), U482, IF(AND($C479=$C483, U483&lt;&gt;""), U483, "")))))</f>
        <v>http://data.europa.eu/a4g/ontology#hasReviewIrregularityCount</v>
      </c>
      <c r="V479" s="90" t="str">
        <f>IF(TMInput!U479&lt;&gt;"", TMInput!U479, IF(AND($C479=$C480, V480&lt;&gt;""), V480, IF(AND($C479=$C481, V481&lt;&gt;""), V481, IF(AND($C479=$C482, V482&lt;&gt;""), V482, IF(AND($C479=$C483, V483&lt;&gt;""), V483, "")))))</f>
        <v>BT-197(BT-635)-LotResult</v>
      </c>
      <c r="W479" s="90" t="str">
        <f>IF(TMInput!V479&lt;&gt;"", TMInput!V479, IF(AND($C479=$C480, W480&lt;&gt;""), W480, IF(AND($C479=$C481, W481&lt;&gt;""), W481, IF(AND($C479=$C482, W482&lt;&gt;""), W482, IF(AND($C479=$C483, W483&lt;&gt;""), W483, "")))))</f>
        <v>In BT-197(BT-635)-LotResult, Unpublished Justification Code, we link to the at-voc:non-publication-justification controlled list</v>
      </c>
      <c r="X479" s="90" t="str">
        <f>IF(TMInput!W479&lt;&gt;"", TMInput!W479, IF(AND($C479=$C480, X480&lt;&gt;""), X480, IF(AND($C479=$C481, X481&lt;&gt;""), X481, IF(AND($C479=$C482, X482&lt;&gt;""), X482, IF(AND($C479=$C483, X483&lt;&gt;""), X483, "")))))</f>
        <v>BT-198(BT-635)-LotResult</v>
      </c>
      <c r="Y479" s="90" t="str">
        <f>IF(TMInput!X479&lt;&gt;"", TMInput!X479, IF(AND($C479=$C480, Y480&lt;&gt;""), Y480, IF(AND($C479=$C481, Y481&lt;&gt;""), Y481, IF(AND($C479=$C482, Y482&lt;&gt;""), Y482, IF(AND($C479=$C483, Y483&lt;&gt;""), Y483, "")))))</f>
        <v>Unpublished Accessibility Date (Unpublished Access Date below SDK 1.6)</v>
      </c>
      <c r="Z479" s="90" t="str">
        <f>IF(TMInput!Y479&lt;&gt;"", TMInput!Y479, IF(AND($C479=$C480, Z480&lt;&gt;""), Z480, IF(AND($C479=$C481, Z481&lt;&gt;""), Z481, IF(AND($C479=$C482, Z482&lt;&gt;""), Z482, IF(AND($C479=$C483, Z483&lt;&gt;""), Z483, "")))))</f>
        <v>tedm:MG-langString-hasConfidentialityJustification--NonPublishedInformation-ND-ReviewRequestsStatisticsCountUnpublish</v>
      </c>
      <c r="AA479" s="90" t="str">
        <f>IF(TMInput!Z479&lt;&gt;"", TMInput!Z479, IF(AND($C479=$C480, AA480&lt;&gt;""), AA480, IF(AND($C479=$C481, AA481&lt;&gt;""), AA481, IF(AND($C479=$C482, AA482&lt;&gt;""), AA482, IF(AND($C479=$C483, AA483&lt;&gt;""), AA483, "")))))</f>
        <v/>
      </c>
      <c r="AB479" s="90" t="str">
        <f>IF(TMInput!AA479&lt;&gt;"", TMInput!AA479, IF(AND($C479=$C480, AB480&lt;&gt;""), AB480, IF(AND($C479=$C481, AB481&lt;&gt;""), AB481, IF(AND($C479=$C482, AB482&lt;&gt;""), AB482, IF(AND($C479=$C483, AB483&lt;&gt;""), AB483, "")))))</f>
        <v>BT-196(BT-635)-LotResult</v>
      </c>
      <c r="AC479" s="90" t="str">
        <f>IF(TMInput!AB479&lt;&gt;"", TMInput!AB479, IF(AND($C479=$C480, AC480&lt;&gt;""), AC480, IF(AND($C479=$C481, AC481&lt;&gt;""), AC481, IF(AND($C479=$C482, AC482&lt;&gt;""), AC482, IF(AND($C479=$C483, AC483&lt;&gt;""), AC483, "")))))</f>
        <v>Unpublished Justification Description of MG-NonPublishedInformation under ND-ReviewRequestsStatisticsCountUnpublish</v>
      </c>
      <c r="AD479" s="90" t="str">
        <f>IF(TMInput!AC479&lt;&gt;"", TMInput!AC479, IF(AND($C479=$C480, AD480&lt;&gt;""), AD480, IF(AND($C479=$C481, AD481&lt;&gt;""), AD481, IF(AND($C479=$C482, AD482&lt;&gt;""), AD482, IF(AND($C479=$C483, AD483&lt;&gt;""), AD483, "")))))</f>
        <v>BT-196(BT-635)-LotResult-Language</v>
      </c>
      <c r="AE479" s="90" t="str">
        <f>IF(TMInput!AD479&lt;&gt;"", TMInput!AD479, IF(AND($C479=$C480, AE480&lt;&gt;""), AE480, IF(AND($C479=$C481, AE481&lt;&gt;""), AE481, IF(AND($C479=$C482, AE482&lt;&gt;""), AE482, IF(AND($C479=$C483, AE483&lt;&gt;""), AE483, "")))))</f>
        <v>Language of Unpublished Justification Description of MG-NonPublishedInformation under ND-ReviewRequestsStatisticsCountUnpublish</v>
      </c>
    </row>
    <row r="480">
      <c r="A480" s="85" t="b">
        <f t="shared" si="1"/>
        <v>0</v>
      </c>
      <c r="B480" s="90" t="str">
        <f>IF(AND(TMInput!A480="",$C480&lt;&gt;""),B479,TMInput!A480)</f>
        <v>ND-ReviewRequestsStatisticsCountUnpublish.rml.ttl</v>
      </c>
      <c r="C480" s="90" t="str">
        <f>TMInput!B480</f>
        <v>tedm:MG-NonPublishedInformation-ND-ReviewRequestsStatisticsCountUnpublish</v>
      </c>
      <c r="D480" s="85" t="str">
        <f>IF(TMInput!C480&lt;&gt;"", TMInput!C480, IF(AND($C480=$C481, D481&lt;&gt;""), D481, IF(AND($C480=$C482, D482&lt;&gt;""), D482, IF(AND($C480=$C483, D483&lt;&gt;""), D483, IF(AND($C480=$C484, D484&lt;&gt;""), D484, "")))))</f>
        <v/>
      </c>
      <c r="E480" s="90" t="str">
        <f>IF(TMInput!D480&lt;&gt;"",TMInput!D480,IF(AND($C480=$C481, E481&lt;&gt;""),E481, IF(AND($C480=$C482, E482&lt;&gt;""), E482,"")))</f>
        <v/>
      </c>
      <c r="F480" s="90" t="str">
        <f>IF(TMInput!E480&lt;&gt;"",TMInput!E480,IF(AND($C480=$C481, F481&lt;&gt;""),F481, IF(AND($C480=$C482, F482&lt;&gt;""), F482,"")))</f>
        <v/>
      </c>
      <c r="G480" s="85" t="str">
        <f>IF(TMInput!F480&lt;&gt;"",TMInput!F480,IF(AND($C480=$C481, G481&lt;&gt;""),G481, IF(AND($C480=$C482, G482&lt;&gt;""), G482,"")))</f>
        <v/>
      </c>
      <c r="H480" s="87" t="str">
        <f>TMInput!G480</f>
        <v>1.4</v>
      </c>
      <c r="I480" s="87" t="str">
        <f>TMInput!H480</f>
        <v/>
      </c>
      <c r="J480" s="90" t="str">
        <f>IF(TMInput!$A480="",J479,TMInput!I480)</f>
        <v/>
      </c>
      <c r="K480" s="85" t="str">
        <f>IF(TMInput!J480&lt;&gt;"",TMInput!J480,IF(AND($C480=$C481, K481&lt;&gt;""),K481, IF(AND($C480=$C482, K482&lt;&gt;""), K482,"")))</f>
        <v/>
      </c>
      <c r="L480" s="85" t="str">
        <f>IF(TMInput!K480&lt;&gt;"",TMInput!K480,IF(AND($C480=$C481, L481&lt;&gt;""),L481, IF(AND($C480=$C482, L482&lt;&gt;""), L482,"")))</f>
        <v/>
      </c>
      <c r="M480" s="90" t="str">
        <f>IF(TMInput!L480&lt;&gt;"",TMInput!L480,IF(AND($C480=$C481, M481&lt;&gt;""),M481, IF(AND($C480=$C482, M482&lt;&gt;""), M482,"")))</f>
        <v/>
      </c>
      <c r="N480" s="90" t="str">
        <f>IF(TMInput!M480&lt;&gt;"",TMInput!M480,IF(AND($C480=$C481, N481&lt;&gt;""),N481, IF(AND($C480=$C482, N482&lt;&gt;""), N482,"")))</f>
        <v/>
      </c>
      <c r="O480" s="90" t="str">
        <f>IF(TMInput!N480&lt;&gt;"",TMInput!N480,IF(AND($C480=$C481, O481&lt;&gt;""),O481, IF(AND($C480=$C482, O482&lt;&gt;""), O482,"")))</f>
        <v/>
      </c>
      <c r="P480" s="85" t="str">
        <f>IF(TMInput!O480&lt;&gt;"",TMInput!O480,IF(AND($C480=$C481, P481&lt;&gt;""),P481, IF(AND($C480=$C482, P482&lt;&gt;""), P482,"")))</f>
        <v/>
      </c>
      <c r="Q480" s="90" t="str">
        <f>IF(TMInput!P480&lt;&gt;"",TMInput!P480,IF(AND($C480=$C481, Q481&lt;&gt;""),Q481, IF(AND($C480=$C482, Q482&lt;&gt;""), Q482,"")))</f>
        <v/>
      </c>
      <c r="R480" s="90" t="str">
        <f>IF(TMInput!Q480&lt;&gt;"", TMInput!Q480, IF(AND(OR($C480&amp;$H480=$C481&amp;$H481, $C480&amp;$I480=$C481&amp;$I481), R481&lt;&gt;""), R481, IF(AND(OR($C480&amp;$H480=$C482&amp;$H482, $C480&amp;$I480=$C482&amp;$I482), R482&lt;&gt;""), R482, IF(AND(OR($C480&amp;$H480=$C483&amp;$H483, $C480&amp;$I480=$C483&amp;$I483), R483&lt;&gt;""), R483, IF(AND(OR($C480&amp;$H480=$C484&amp;$H484, $C480&amp;$I480=$C484&amp;$I484), R484&lt;&gt;""), R484, "")))))</f>
        <v/>
      </c>
      <c r="S480" s="90" t="str">
        <f>IF(TMInput!R480&lt;&gt;"", TMInput!R480, IF(AND(OR($C480&amp;$H480=$C481&amp;$H481, $C480&amp;$I480=$C481&amp;$I481), S481&lt;&gt;""), S481, IF(AND(OR($C480&amp;$H480=$C482&amp;$H482, $C480&amp;$I480=$C482&amp;$I482), S482&lt;&gt;""), S482, IF(AND(OR($C480&amp;$H480=$C483&amp;$H483, $C480&amp;$I480=$C483&amp;$I483), S483&lt;&gt;""), S483, IF(AND(OR($C480&amp;$H480=$C484&amp;$H484, $C480&amp;$I480=$C484&amp;$I484), S484&lt;&gt;""), S484, "")))))</f>
        <v/>
      </c>
      <c r="T480" s="90" t="str">
        <f>IF(TMInput!S480&lt;&gt;"", TMInput!S480, IF(AND(OR($C480&amp;$H480=$C481&amp;$H481, $C480&amp;$I480=$C481&amp;$I481), T481&lt;&gt;""), T481, IF(AND(OR($C480&amp;$H480=$C482&amp;$H482, $C480&amp;$I480=$C482&amp;$I482), T482&lt;&gt;""), T482, IF(AND(OR($C480&amp;$H480=$C483&amp;$H483, $C480&amp;$I480=$C483&amp;$I483), T483&lt;&gt;""), T483, IF(AND(OR($C480&amp;$H480=$C484&amp;$H484, $C480&amp;$I480=$C484&amp;$I484), T484&lt;&gt;""), T484, "")))))</f>
        <v/>
      </c>
      <c r="U480" s="90" t="str">
        <f>IF(TMInput!T480&lt;&gt;"", TMInput!T480, IF(AND($C480=$C481, U481&lt;&gt;""), U481, IF(AND($C480=$C482, U482&lt;&gt;""), U482, IF(AND($C480=$C483, U483&lt;&gt;""), U483, IF(AND($C480=$C484, U484&lt;&gt;""), U484, "")))))</f>
        <v/>
      </c>
      <c r="V480" s="90" t="str">
        <f>IF(TMInput!U480&lt;&gt;"", TMInput!U480, IF(AND($C480=$C481, V481&lt;&gt;""), V481, IF(AND($C480=$C482, V482&lt;&gt;""), V482, IF(AND($C480=$C483, V483&lt;&gt;""), V483, IF(AND($C480=$C484, V484&lt;&gt;""), V484, "")))))</f>
        <v>BT-197(BT-635)-LotResult</v>
      </c>
      <c r="W480" s="90" t="str">
        <f>IF(TMInput!V480&lt;&gt;"", TMInput!V480, IF(AND($C480=$C481, W481&lt;&gt;""), W481, IF(AND($C480=$C482, W482&lt;&gt;""), W482, IF(AND($C480=$C483, W483&lt;&gt;""), W483, IF(AND($C480=$C484, W484&lt;&gt;""), W484, "")))))</f>
        <v>In BT-197(BT-635)-LotResult, Unpublished Justification Code, we link to the at-voc:non-publication-justification controlled list</v>
      </c>
      <c r="X480" s="90" t="str">
        <f>IF(TMInput!W480&lt;&gt;"", TMInput!W480, IF(AND($C480=$C481, X481&lt;&gt;""), X481, IF(AND($C480=$C482, X482&lt;&gt;""), X482, IF(AND($C480=$C483, X483&lt;&gt;""), X483, IF(AND($C480=$C484, X484&lt;&gt;""), X484, "")))))</f>
        <v>BT-198(BT-635)-LotResult</v>
      </c>
      <c r="Y480" s="90" t="str">
        <f>IF(TMInput!X480&lt;&gt;"", TMInput!X480, IF(AND($C480=$C481, Y481&lt;&gt;""), Y481, IF(AND($C480=$C482, Y482&lt;&gt;""), Y482, IF(AND($C480=$C483, Y483&lt;&gt;""), Y483, IF(AND($C480=$C484, Y484&lt;&gt;""), Y484, "")))))</f>
        <v>Unpublished Accessibility Date (Unpublished Access Date below SDK 1.6)</v>
      </c>
      <c r="Z480" s="90" t="str">
        <f>IF(TMInput!Y480&lt;&gt;"", TMInput!Y480, IF(AND($C480=$C481, Z481&lt;&gt;""), Z481, IF(AND($C480=$C482, Z482&lt;&gt;""), Z482, IF(AND($C480=$C483, Z483&lt;&gt;""), Z483, IF(AND($C480=$C484, Z484&lt;&gt;""), Z484, "")))))</f>
        <v>tedm:MG-langString-hasConfidentialityJustification--NonPublishedInformation-ND-ReviewRequestsStatisticsCountUnpublish</v>
      </c>
      <c r="AA480" s="90" t="str">
        <f>IF(TMInput!Z480&lt;&gt;"", TMInput!Z480, IF(AND($C480=$C481, AA481&lt;&gt;""), AA481, IF(AND($C480=$C482, AA482&lt;&gt;""), AA482, IF(AND($C480=$C483, AA483&lt;&gt;""), AA483, IF(AND($C480=$C484, AA484&lt;&gt;""), AA484, "")))))</f>
        <v/>
      </c>
      <c r="AB480" s="90" t="str">
        <f>IF(TMInput!AA480&lt;&gt;"", TMInput!AA480, IF(AND($C480=$C481, AB481&lt;&gt;""), AB481, IF(AND($C480=$C482, AB482&lt;&gt;""), AB482, IF(AND($C480=$C483, AB483&lt;&gt;""), AB483, IF(AND($C480=$C484, AB484&lt;&gt;""), AB484, "")))))</f>
        <v>BT-196(BT-635)-LotResult</v>
      </c>
      <c r="AC480" s="90" t="str">
        <f>IF(TMInput!AB480&lt;&gt;"", TMInput!AB480, IF(AND($C480=$C481, AC481&lt;&gt;""), AC481, IF(AND($C480=$C482, AC482&lt;&gt;""), AC482, IF(AND($C480=$C483, AC483&lt;&gt;""), AC483, IF(AND($C480=$C484, AC484&lt;&gt;""), AC484, "")))))</f>
        <v>Unpublished Justification Description of MG-NonPublishedInformation under ND-ReviewRequestsStatisticsCountUnpublish</v>
      </c>
      <c r="AD480" s="90" t="str">
        <f>IF(TMInput!AC480&lt;&gt;"", TMInput!AC480, IF(AND($C480=$C481, AD481&lt;&gt;""), AD481, IF(AND($C480=$C482, AD482&lt;&gt;""), AD482, IF(AND($C480=$C483, AD483&lt;&gt;""), AD483, IF(AND($C480=$C484, AD484&lt;&gt;""), AD484, "")))))</f>
        <v>BT-196(BT-635)-LotResult-Language</v>
      </c>
      <c r="AE480" s="90" t="str">
        <f>IF(TMInput!AD480&lt;&gt;"", TMInput!AD480, IF(AND($C480=$C481, AE481&lt;&gt;""), AE481, IF(AND($C480=$C482, AE482&lt;&gt;""), AE482, IF(AND($C480=$C483, AE483&lt;&gt;""), AE483, IF(AND($C480=$C484, AE484&lt;&gt;""), AE484, "")))))</f>
        <v>Language of Unpublished Justification Description of MG-NonPublishedInformation under ND-ReviewRequestsStatisticsCountUnpublish</v>
      </c>
    </row>
    <row r="481">
      <c r="A481" s="85" t="b">
        <f t="shared" si="1"/>
        <v>0</v>
      </c>
      <c r="B481" s="90" t="str">
        <f>IF(AND(TMInput!A481="",$C481&lt;&gt;""),B480,TMInput!A481)</f>
        <v>ND-ReviewRequestsStatisticsCountUnpublish.rml.ttl</v>
      </c>
      <c r="C481" s="90" t="str">
        <f>TMInput!B481</f>
        <v>tedm:MG-NonPublishedInformation-ND-ReviewRequestsStatisticsCountUnpublish</v>
      </c>
      <c r="D481" s="85" t="str">
        <f>IF(TMInput!C481&lt;&gt;"", TMInput!C481, IF(AND($C481=$C482, D482&lt;&gt;""), D482, IF(AND($C481=$C483, D483&lt;&gt;""), D483, IF(AND($C481=$C484, D484&lt;&gt;""), D484, IF(AND($C481=$C485, D485&lt;&gt;""), D485, "")))))</f>
        <v/>
      </c>
      <c r="E481" s="90" t="str">
        <f>IF(TMInput!D481&lt;&gt;"",TMInput!D481,IF(AND($C481=$C482, E482&lt;&gt;""),E482, IF(AND($C481=$C483, E483&lt;&gt;""), E483,"")))</f>
        <v/>
      </c>
      <c r="F481" s="90" t="str">
        <f>IF(TMInput!E481&lt;&gt;"",TMInput!E481,IF(AND($C481=$C482, F482&lt;&gt;""),F482, IF(AND($C481=$C483, F483&lt;&gt;""), F483,"")))</f>
        <v/>
      </c>
      <c r="G481" s="85" t="str">
        <f>IF(TMInput!F481&lt;&gt;"",TMInput!F481,IF(AND($C481=$C482, G482&lt;&gt;""),G482, IF(AND($C481=$C483, G483&lt;&gt;""), G483,"")))</f>
        <v/>
      </c>
      <c r="H481" s="87" t="str">
        <f>TMInput!G481</f>
        <v>1.4</v>
      </c>
      <c r="I481" s="87" t="str">
        <f>TMInput!H481</f>
        <v/>
      </c>
      <c r="J481" s="90" t="str">
        <f>IF(TMInput!$A481="",J480,TMInput!I481)</f>
        <v/>
      </c>
      <c r="K481" s="85" t="str">
        <f>IF(TMInput!J481&lt;&gt;"",TMInput!J481,IF(AND($C481=$C482, K482&lt;&gt;""),K482, IF(AND($C481=$C483, K483&lt;&gt;""), K483,"")))</f>
        <v/>
      </c>
      <c r="L481" s="85" t="str">
        <f>IF(TMInput!K481&lt;&gt;"",TMInput!K481,IF(AND($C481=$C482, L482&lt;&gt;""),L482, IF(AND($C481=$C483, L483&lt;&gt;""), L483,"")))</f>
        <v/>
      </c>
      <c r="M481" s="90" t="str">
        <f>IF(TMInput!L481&lt;&gt;"",TMInput!L481,IF(AND($C481=$C482, M482&lt;&gt;""),M482, IF(AND($C481=$C483, M483&lt;&gt;""), M483,"")))</f>
        <v/>
      </c>
      <c r="N481" s="90" t="str">
        <f>IF(TMInput!M481&lt;&gt;"",TMInput!M481,IF(AND($C481=$C482, N482&lt;&gt;""),N482, IF(AND($C481=$C483, N483&lt;&gt;""), N483,"")))</f>
        <v/>
      </c>
      <c r="O481" s="90" t="str">
        <f>IF(TMInput!N481&lt;&gt;"",TMInput!N481,IF(AND($C481=$C482, O482&lt;&gt;""),O482, IF(AND($C481=$C483, O483&lt;&gt;""), O483,"")))</f>
        <v/>
      </c>
      <c r="P481" s="85" t="str">
        <f>IF(TMInput!O481&lt;&gt;"",TMInput!O481,IF(AND($C481=$C482, P482&lt;&gt;""),P482, IF(AND($C481=$C483, P483&lt;&gt;""), P483,"")))</f>
        <v/>
      </c>
      <c r="Q481" s="90" t="str">
        <f>IF(TMInput!P481&lt;&gt;"",TMInput!P481,IF(AND($C481=$C482, Q482&lt;&gt;""),Q482, IF(AND($C481=$C483, Q483&lt;&gt;""), Q483,"")))</f>
        <v/>
      </c>
      <c r="R481" s="90" t="str">
        <f>IF(TMInput!Q481&lt;&gt;"", TMInput!Q481, IF(AND(OR($C481&amp;$H481=$C482&amp;$H482, $C481&amp;$I481=$C482&amp;$I482), R482&lt;&gt;""), R482, IF(AND(OR($C481&amp;$H481=$C483&amp;$H483, $C481&amp;$I481=$C483&amp;$I483), R483&lt;&gt;""), R483, IF(AND(OR($C481&amp;$H481=$C484&amp;$H484, $C481&amp;$I481=$C484&amp;$I484), R484&lt;&gt;""), R484, IF(AND(OR($C481&amp;$H481=$C485&amp;$H485, $C481&amp;$I481=$C485&amp;$I485), R485&lt;&gt;""), R485, "")))))</f>
        <v/>
      </c>
      <c r="S481" s="90" t="str">
        <f>IF(TMInput!R481&lt;&gt;"", TMInput!R481, IF(AND(OR($C481&amp;$H481=$C482&amp;$H482, $C481&amp;$I481=$C482&amp;$I482), S482&lt;&gt;""), S482, IF(AND(OR($C481&amp;$H481=$C483&amp;$H483, $C481&amp;$I481=$C483&amp;$I483), S483&lt;&gt;""), S483, IF(AND(OR($C481&amp;$H481=$C484&amp;$H484, $C481&amp;$I481=$C484&amp;$I484), S484&lt;&gt;""), S484, IF(AND(OR($C481&amp;$H481=$C485&amp;$H485, $C481&amp;$I481=$C485&amp;$I485), S485&lt;&gt;""), S485, "")))))</f>
        <v/>
      </c>
      <c r="T481" s="90" t="str">
        <f>IF(TMInput!S481&lt;&gt;"", TMInput!S481, IF(AND(OR($C481&amp;$H481=$C482&amp;$H482, $C481&amp;$I481=$C482&amp;$I482), T482&lt;&gt;""), T482, IF(AND(OR($C481&amp;$H481=$C483&amp;$H483, $C481&amp;$I481=$C483&amp;$I483), T483&lt;&gt;""), T483, IF(AND(OR($C481&amp;$H481=$C484&amp;$H484, $C481&amp;$I481=$C484&amp;$I484), T484&lt;&gt;""), T484, IF(AND(OR($C481&amp;$H481=$C485&amp;$H485, $C481&amp;$I481=$C485&amp;$I485), T485&lt;&gt;""), T485, "")))))</f>
        <v/>
      </c>
      <c r="U481" s="90" t="str">
        <f>IF(TMInput!T481&lt;&gt;"", TMInput!T481, IF(AND($C481=$C482, U482&lt;&gt;""), U482, IF(AND($C481=$C483, U483&lt;&gt;""), U483, IF(AND($C481=$C484, U484&lt;&gt;""), U484, IF(AND($C481=$C485, U485&lt;&gt;""), U485, "")))))</f>
        <v/>
      </c>
      <c r="V481" s="90" t="str">
        <f>IF(TMInput!U481&lt;&gt;"", TMInput!U481, IF(AND($C481=$C482, V482&lt;&gt;""), V482, IF(AND($C481=$C483, V483&lt;&gt;""), V483, IF(AND($C481=$C484, V484&lt;&gt;""), V484, IF(AND($C481=$C485, V485&lt;&gt;""), V485, "")))))</f>
        <v>BT-197(BT-635)-LotResult</v>
      </c>
      <c r="W481" s="90" t="str">
        <f>IF(TMInput!V481&lt;&gt;"", TMInput!V481, IF(AND($C481=$C482, W482&lt;&gt;""), W482, IF(AND($C481=$C483, W483&lt;&gt;""), W483, IF(AND($C481=$C484, W484&lt;&gt;""), W484, IF(AND($C481=$C485, W485&lt;&gt;""), W485, "")))))</f>
        <v>In BT-197(BT-635)-LotResult, Unpublished Justification Code, we link to the at-voc:non-publication-justification controlled list</v>
      </c>
      <c r="X481" s="90" t="str">
        <f>IF(TMInput!W481&lt;&gt;"", TMInput!W481, IF(AND($C481=$C482, X482&lt;&gt;""), X482, IF(AND($C481=$C483, X483&lt;&gt;""), X483, IF(AND($C481=$C484, X484&lt;&gt;""), X484, IF(AND($C481=$C485, X485&lt;&gt;""), X485, "")))))</f>
        <v>BT-198(BT-635)-LotResult</v>
      </c>
      <c r="Y481" s="90" t="str">
        <f>IF(TMInput!X481&lt;&gt;"", TMInput!X481, IF(AND($C481=$C482, Y482&lt;&gt;""), Y482, IF(AND($C481=$C483, Y483&lt;&gt;""), Y483, IF(AND($C481=$C484, Y484&lt;&gt;""), Y484, IF(AND($C481=$C485, Y485&lt;&gt;""), Y485, "")))))</f>
        <v>Unpublished Accessibility Date (Unpublished Access Date below SDK 1.6)</v>
      </c>
      <c r="Z481" s="90" t="str">
        <f>IF(TMInput!Y481&lt;&gt;"", TMInput!Y481, IF(AND($C481=$C482, Z482&lt;&gt;""), Z482, IF(AND($C481=$C483, Z483&lt;&gt;""), Z483, IF(AND($C481=$C484, Z484&lt;&gt;""), Z484, IF(AND($C481=$C485, Z485&lt;&gt;""), Z485, "")))))</f>
        <v>tedm:MG-langString-hasConfidentialityJustification--NonPublishedInformation-ND-ReviewRequestsStatisticsCountUnpublish</v>
      </c>
      <c r="AA481" s="90" t="str">
        <f>IF(TMInput!Z481&lt;&gt;"", TMInput!Z481, IF(AND($C481=$C482, AA482&lt;&gt;""), AA482, IF(AND($C481=$C483, AA483&lt;&gt;""), AA483, IF(AND($C481=$C484, AA484&lt;&gt;""), AA484, IF(AND($C481=$C485, AA485&lt;&gt;""), AA485, "")))))</f>
        <v/>
      </c>
      <c r="AB481" s="90" t="str">
        <f>IF(TMInput!AA481&lt;&gt;"", TMInput!AA481, IF(AND($C481=$C482, AB482&lt;&gt;""), AB482, IF(AND($C481=$C483, AB483&lt;&gt;""), AB483, IF(AND($C481=$C484, AB484&lt;&gt;""), AB484, IF(AND($C481=$C485, AB485&lt;&gt;""), AB485, "")))))</f>
        <v/>
      </c>
      <c r="AC481" s="90" t="str">
        <f>IF(TMInput!AB481&lt;&gt;"", TMInput!AB481, IF(AND($C481=$C482, AC482&lt;&gt;""), AC482, IF(AND($C481=$C483, AC483&lt;&gt;""), AC483, IF(AND($C481=$C484, AC484&lt;&gt;""), AC484, IF(AND($C481=$C485, AC485&lt;&gt;""), AC485, "")))))</f>
        <v/>
      </c>
      <c r="AD481" s="90" t="str">
        <f>IF(TMInput!AC481&lt;&gt;"", TMInput!AC481, IF(AND($C481=$C482, AD482&lt;&gt;""), AD482, IF(AND($C481=$C483, AD483&lt;&gt;""), AD483, IF(AND($C481=$C484, AD484&lt;&gt;""), AD484, IF(AND($C481=$C485, AD485&lt;&gt;""), AD485, "")))))</f>
        <v/>
      </c>
      <c r="AE481" s="90" t="str">
        <f>IF(TMInput!AD481&lt;&gt;"", TMInput!AD481, IF(AND($C481=$C482, AE482&lt;&gt;""), AE482, IF(AND($C481=$C483, AE483&lt;&gt;""), AE483, IF(AND($C481=$C484, AE484&lt;&gt;""), AE484, IF(AND($C481=$C485, AE485&lt;&gt;""), AE485, "")))))</f>
        <v/>
      </c>
    </row>
    <row r="482">
      <c r="A482" s="85" t="b">
        <f t="shared" si="1"/>
        <v>0</v>
      </c>
      <c r="B482" s="90" t="str">
        <f>IF(AND(TMInput!A482="",$C482&lt;&gt;""),B481,TMInput!A482)</f>
        <v>ND-ReviewRequestsStatisticsCountUnpublish.rml.ttl</v>
      </c>
      <c r="C482" s="90" t="str">
        <f>TMInput!B482</f>
        <v>tedm:MG-NonPublishedInformation-ND-ReviewRequestsStatisticsCountUnpublish</v>
      </c>
      <c r="D482" s="85" t="str">
        <f>IF(TMInput!C482&lt;&gt;"", TMInput!C482, IF(AND($C482=$C483, D483&lt;&gt;""), D483, IF(AND($C482=$C484, D484&lt;&gt;""), D484, IF(AND($C482=$C485, D485&lt;&gt;""), D485, IF(AND($C482=$C486, D486&lt;&gt;""), D486, "")))))</f>
        <v/>
      </c>
      <c r="E482" s="90" t="str">
        <f>IF(TMInput!D482&lt;&gt;"",TMInput!D482,IF(AND($C482=$C483, E483&lt;&gt;""),E483, IF(AND($C482=$C484, E484&lt;&gt;""), E484,"")))</f>
        <v/>
      </c>
      <c r="F482" s="90" t="str">
        <f>IF(TMInput!E482&lt;&gt;"",TMInput!E482,IF(AND($C482=$C483, F483&lt;&gt;""),F483, IF(AND($C482=$C484, F484&lt;&gt;""), F484,"")))</f>
        <v/>
      </c>
      <c r="G482" s="85" t="str">
        <f>IF(TMInput!F482&lt;&gt;"",TMInput!F482,IF(AND($C482=$C483, G483&lt;&gt;""),G483, IF(AND($C482=$C484, G484&lt;&gt;""), G484,"")))</f>
        <v/>
      </c>
      <c r="H482" s="87" t="str">
        <f>TMInput!G482</f>
        <v>1.4</v>
      </c>
      <c r="I482" s="87" t="str">
        <f>TMInput!H482</f>
        <v>1.5</v>
      </c>
      <c r="J482" s="90" t="str">
        <f>IF(TMInput!$A482="",J481,TMInput!I482)</f>
        <v/>
      </c>
      <c r="K482" s="85" t="str">
        <f>IF(TMInput!J482&lt;&gt;"",TMInput!J482,IF(AND($C482=$C483, K483&lt;&gt;""),K483, IF(AND($C482=$C484, K484&lt;&gt;""), K484,"")))</f>
        <v/>
      </c>
      <c r="L482" s="85" t="str">
        <f>IF(TMInput!K482&lt;&gt;"",TMInput!K482,IF(AND($C482=$C483, L483&lt;&gt;""),L483, IF(AND($C482=$C484, L484&lt;&gt;""), L484,"")))</f>
        <v/>
      </c>
      <c r="M482" s="90" t="str">
        <f>IF(TMInput!L482&lt;&gt;"",TMInput!L482,IF(AND($C482=$C483, M483&lt;&gt;""),M483, IF(AND($C482=$C484, M484&lt;&gt;""), M484,"")))</f>
        <v/>
      </c>
      <c r="N482" s="90" t="str">
        <f>IF(TMInput!M482&lt;&gt;"",TMInput!M482,IF(AND($C482=$C483, N483&lt;&gt;""),N483, IF(AND($C482=$C484, N484&lt;&gt;""), N484,"")))</f>
        <v/>
      </c>
      <c r="O482" s="90" t="str">
        <f>IF(TMInput!N482&lt;&gt;"",TMInput!N482,IF(AND($C482=$C483, O483&lt;&gt;""),O483, IF(AND($C482=$C484, O484&lt;&gt;""), O484,"")))</f>
        <v/>
      </c>
      <c r="P482" s="85" t="str">
        <f>IF(TMInput!O482&lt;&gt;"",TMInput!O482,IF(AND($C482=$C483, P483&lt;&gt;""),P483, IF(AND($C482=$C484, P484&lt;&gt;""), P484,"")))</f>
        <v/>
      </c>
      <c r="Q482" s="90" t="str">
        <f>IF(TMInput!P482&lt;&gt;"",TMInput!P482,IF(AND($C482=$C483, Q483&lt;&gt;""),Q483, IF(AND($C482=$C484, Q484&lt;&gt;""), Q484,"")))</f>
        <v/>
      </c>
      <c r="R482" s="90" t="str">
        <f>IF(TMInput!Q482&lt;&gt;"", TMInput!Q482, IF(AND(OR($C482&amp;$H482=$C483&amp;$H483, $C482&amp;$I482=$C483&amp;$I483), R483&lt;&gt;""), R483, IF(AND(OR($C482&amp;$H482=$C484&amp;$H484, $C482&amp;$I482=$C484&amp;$I484), R484&lt;&gt;""), R484, IF(AND(OR($C482&amp;$H482=$C485&amp;$H485, $C482&amp;$I482=$C485&amp;$I485), R485&lt;&gt;""), R485, IF(AND(OR($C482&amp;$H482=$C486&amp;$H486, $C482&amp;$I482=$C486&amp;$I486), R486&lt;&gt;""), R486, "")))))</f>
        <v/>
      </c>
      <c r="S482" s="90" t="str">
        <f>IF(TMInput!R482&lt;&gt;"", TMInput!R482, IF(AND(OR($C482&amp;$H482=$C483&amp;$H483, $C482&amp;$I482=$C483&amp;$I483), S483&lt;&gt;""), S483, IF(AND(OR($C482&amp;$H482=$C484&amp;$H484, $C482&amp;$I482=$C484&amp;$I484), S484&lt;&gt;""), S484, IF(AND(OR($C482&amp;$H482=$C485&amp;$H485, $C482&amp;$I482=$C485&amp;$I485), S485&lt;&gt;""), S485, IF(AND(OR($C482&amp;$H482=$C486&amp;$H486, $C482&amp;$I482=$C486&amp;$I486), S486&lt;&gt;""), S486, "")))))</f>
        <v/>
      </c>
      <c r="T482" s="90" t="str">
        <f>IF(TMInput!S482&lt;&gt;"", TMInput!S482, IF(AND(OR($C482&amp;$H482=$C483&amp;$H483, $C482&amp;$I482=$C483&amp;$I483), T483&lt;&gt;""), T483, IF(AND(OR($C482&amp;$H482=$C484&amp;$H484, $C482&amp;$I482=$C484&amp;$I484), T484&lt;&gt;""), T484, IF(AND(OR($C482&amp;$H482=$C485&amp;$H485, $C482&amp;$I482=$C485&amp;$I485), T485&lt;&gt;""), T485, IF(AND(OR($C482&amp;$H482=$C486&amp;$H486, $C482&amp;$I482=$C486&amp;$I486), T486&lt;&gt;""), T486, "")))))</f>
        <v/>
      </c>
      <c r="U482" s="90" t="str">
        <f>IF(TMInput!T482&lt;&gt;"", TMInput!T482, IF(AND($C482=$C483, U483&lt;&gt;""), U483, IF(AND($C482=$C484, U484&lt;&gt;""), U484, IF(AND($C482=$C485, U485&lt;&gt;""), U485, IF(AND($C482=$C486, U486&lt;&gt;""), U486, "")))))</f>
        <v/>
      </c>
      <c r="V482" s="90" t="str">
        <f>IF(TMInput!U482&lt;&gt;"", TMInput!U482, IF(AND($C482=$C483, V483&lt;&gt;""), V483, IF(AND($C482=$C484, V484&lt;&gt;""), V484, IF(AND($C482=$C485, V485&lt;&gt;""), V485, IF(AND($C482=$C486, V486&lt;&gt;""), V486, "")))))</f>
        <v/>
      </c>
      <c r="W482" s="90" t="str">
        <f>IF(TMInput!V482&lt;&gt;"", TMInput!V482, IF(AND($C482=$C483, W483&lt;&gt;""), W483, IF(AND($C482=$C484, W484&lt;&gt;""), W484, IF(AND($C482=$C485, W485&lt;&gt;""), W485, IF(AND($C482=$C486, W486&lt;&gt;""), W486, "")))))</f>
        <v/>
      </c>
      <c r="X482" s="90" t="str">
        <f>IF(TMInput!W482&lt;&gt;"", TMInput!W482, IF(AND($C482=$C483, X483&lt;&gt;""), X483, IF(AND($C482=$C484, X484&lt;&gt;""), X484, IF(AND($C482=$C485, X485&lt;&gt;""), X485, IF(AND($C482=$C486, X486&lt;&gt;""), X486, "")))))</f>
        <v>BT-198(BT-635)-LotResult</v>
      </c>
      <c r="Y482" s="90" t="str">
        <f>IF(TMInput!X482&lt;&gt;"", TMInput!X482, IF(AND($C482=$C483, Y483&lt;&gt;""), Y483, IF(AND($C482=$C484, Y484&lt;&gt;""), Y484, IF(AND($C482=$C485, Y485&lt;&gt;""), Y485, IF(AND($C482=$C486, Y486&lt;&gt;""), Y486, "")))))</f>
        <v>Unpublished Accessibility Date (Unpublished Access Date below SDK 1.6)</v>
      </c>
      <c r="Z482" s="90" t="str">
        <f>IF(TMInput!Y482&lt;&gt;"", TMInput!Y482, IF(AND($C482=$C483, Z483&lt;&gt;""), Z483, IF(AND($C482=$C484, Z484&lt;&gt;""), Z484, IF(AND($C482=$C485, Z485&lt;&gt;""), Z485, IF(AND($C482=$C486, Z486&lt;&gt;""), Z486, "")))))</f>
        <v>tedm:MG-langString-hasConfidentialityJustification--NonPublishedInformation-ND-ReviewRequestsStatisticsCountUnpublish</v>
      </c>
      <c r="AA482" s="90" t="str">
        <f>IF(TMInput!Z482&lt;&gt;"", TMInput!Z482, IF(AND($C482=$C483, AA483&lt;&gt;""), AA483, IF(AND($C482=$C484, AA484&lt;&gt;""), AA484, IF(AND($C482=$C485, AA485&lt;&gt;""), AA485, IF(AND($C482=$C486, AA486&lt;&gt;""), AA486, "")))))</f>
        <v/>
      </c>
      <c r="AB482" s="90" t="str">
        <f>IF(TMInput!AA482&lt;&gt;"", TMInput!AA482, IF(AND($C482=$C483, AB483&lt;&gt;""), AB483, IF(AND($C482=$C484, AB484&lt;&gt;""), AB484, IF(AND($C482=$C485, AB485&lt;&gt;""), AB485, IF(AND($C482=$C486, AB486&lt;&gt;""), AB486, "")))))</f>
        <v/>
      </c>
      <c r="AC482" s="90" t="str">
        <f>IF(TMInput!AB482&lt;&gt;"", TMInput!AB482, IF(AND($C482=$C483, AC483&lt;&gt;""), AC483, IF(AND($C482=$C484, AC484&lt;&gt;""), AC484, IF(AND($C482=$C485, AC485&lt;&gt;""), AC485, IF(AND($C482=$C486, AC486&lt;&gt;""), AC486, "")))))</f>
        <v/>
      </c>
      <c r="AD482" s="90" t="str">
        <f>IF(TMInput!AC482&lt;&gt;"", TMInput!AC482, IF(AND($C482=$C483, AD483&lt;&gt;""), AD483, IF(AND($C482=$C484, AD484&lt;&gt;""), AD484, IF(AND($C482=$C485, AD485&lt;&gt;""), AD485, IF(AND($C482=$C486, AD486&lt;&gt;""), AD486, "")))))</f>
        <v/>
      </c>
      <c r="AE482" s="90" t="str">
        <f>IF(TMInput!AD482&lt;&gt;"", TMInput!AD482, IF(AND($C482=$C483, AE483&lt;&gt;""), AE483, IF(AND($C482=$C484, AE484&lt;&gt;""), AE484, IF(AND($C482=$C485, AE485&lt;&gt;""), AE485, IF(AND($C482=$C486, AE486&lt;&gt;""), AE486, "")))))</f>
        <v/>
      </c>
    </row>
    <row r="483">
      <c r="A483" s="85" t="b">
        <f t="shared" si="1"/>
        <v>0</v>
      </c>
      <c r="B483" s="90" t="str">
        <f>IF(AND(TMInput!A483="",$C483&lt;&gt;""),B482,TMInput!A483)</f>
        <v>ND-ReviewRequestsStatisticsCountUnpublish.rml.ttl</v>
      </c>
      <c r="C483" s="90" t="str">
        <f>TMInput!B483</f>
        <v>tedm:MG-NonPublishedInformation-ND-ReviewRequestsStatisticsCountUnpublish</v>
      </c>
      <c r="D483" s="85" t="str">
        <f>IF(TMInput!C483&lt;&gt;"", TMInput!C483, IF(AND($C483=$C484, D484&lt;&gt;""), D484, IF(AND($C483=$C485, D485&lt;&gt;""), D485, IF(AND($C483=$C486, D486&lt;&gt;""), D486, IF(AND($C483=$C487, D487&lt;&gt;""), D487, "")))))</f>
        <v/>
      </c>
      <c r="E483" s="90" t="str">
        <f>IF(TMInput!D483&lt;&gt;"",TMInput!D483,IF(AND($C483=$C484, E484&lt;&gt;""),E484, IF(AND($C483=$C485, E485&lt;&gt;""), E485,"")))</f>
        <v/>
      </c>
      <c r="F483" s="90" t="str">
        <f>IF(TMInput!E483&lt;&gt;"",TMInput!E483,IF(AND($C483=$C484, F484&lt;&gt;""),F484, IF(AND($C483=$C485, F485&lt;&gt;""), F485,"")))</f>
        <v/>
      </c>
      <c r="G483" s="85" t="str">
        <f>IF(TMInput!F483&lt;&gt;"",TMInput!F483,IF(AND($C483=$C484, G484&lt;&gt;""),G484, IF(AND($C483=$C485, G485&lt;&gt;""), G485,"")))</f>
        <v/>
      </c>
      <c r="H483" s="87" t="str">
        <f>TMInput!G483</f>
        <v>1.6</v>
      </c>
      <c r="I483" s="87" t="str">
        <f>TMInput!H483</f>
        <v/>
      </c>
      <c r="J483" s="90" t="str">
        <f>IF(TMInput!$A483="",J482,TMInput!I483)</f>
        <v/>
      </c>
      <c r="K483" s="85" t="str">
        <f>IF(TMInput!J483&lt;&gt;"",TMInput!J483,IF(AND($C483=$C484, K484&lt;&gt;""),K484, IF(AND($C483=$C485, K485&lt;&gt;""), K485,"")))</f>
        <v/>
      </c>
      <c r="L483" s="85" t="str">
        <f>IF(TMInput!K483&lt;&gt;"",TMInput!K483,IF(AND($C483=$C484, L484&lt;&gt;""),L484, IF(AND($C483=$C485, L485&lt;&gt;""), L485,"")))</f>
        <v/>
      </c>
      <c r="M483" s="90" t="str">
        <f>IF(TMInput!L483&lt;&gt;"",TMInput!L483,IF(AND($C483=$C484, M484&lt;&gt;""),M484, IF(AND($C483=$C485, M485&lt;&gt;""), M485,"")))</f>
        <v/>
      </c>
      <c r="N483" s="90" t="str">
        <f>IF(TMInput!M483&lt;&gt;"",TMInput!M483,IF(AND($C483=$C484, N484&lt;&gt;""),N484, IF(AND($C483=$C485, N485&lt;&gt;""), N485,"")))</f>
        <v/>
      </c>
      <c r="O483" s="90" t="str">
        <f>IF(TMInput!N483&lt;&gt;"",TMInput!N483,IF(AND($C483=$C484, O484&lt;&gt;""),O484, IF(AND($C483=$C485, O485&lt;&gt;""), O485,"")))</f>
        <v/>
      </c>
      <c r="P483" s="85" t="str">
        <f>IF(TMInput!O483&lt;&gt;"",TMInput!O483,IF(AND($C483=$C484, P484&lt;&gt;""),P484, IF(AND($C483=$C485, P485&lt;&gt;""), P485,"")))</f>
        <v/>
      </c>
      <c r="Q483" s="90" t="str">
        <f>IF(TMInput!P483&lt;&gt;"",TMInput!P483,IF(AND($C483=$C484, Q484&lt;&gt;""),Q484, IF(AND($C483=$C485, Q485&lt;&gt;""), Q485,"")))</f>
        <v/>
      </c>
      <c r="R483" s="90" t="str">
        <f>IF(TMInput!Q483&lt;&gt;"", TMInput!Q483, IF(AND(OR($C483&amp;$H483=$C484&amp;$H484, $C483&amp;$I483=$C484&amp;$I484), R484&lt;&gt;""), R484, IF(AND(OR($C483&amp;$H483=$C485&amp;$H485, $C483&amp;$I483=$C485&amp;$I485), R485&lt;&gt;""), R485, IF(AND(OR($C483&amp;$H483=$C486&amp;$H486, $C483&amp;$I483=$C486&amp;$I486), R486&lt;&gt;""), R486, IF(AND(OR($C483&amp;$H483=$C487&amp;$H487, $C483&amp;$I483=$C487&amp;$I487), R487&lt;&gt;""), R487, "")))))</f>
        <v/>
      </c>
      <c r="S483" s="90" t="str">
        <f>IF(TMInput!R483&lt;&gt;"", TMInput!R483, IF(AND(OR($C483&amp;$H483=$C484&amp;$H484, $C483&amp;$I483=$C484&amp;$I484), S484&lt;&gt;""), S484, IF(AND(OR($C483&amp;$H483=$C485&amp;$H485, $C483&amp;$I483=$C485&amp;$I485), S485&lt;&gt;""), S485, IF(AND(OR($C483&amp;$H483=$C486&amp;$H486, $C483&amp;$I483=$C486&amp;$I486), S486&lt;&gt;""), S486, IF(AND(OR($C483&amp;$H483=$C487&amp;$H487, $C483&amp;$I483=$C487&amp;$I487), S487&lt;&gt;""), S487, "")))))</f>
        <v/>
      </c>
      <c r="T483" s="90" t="str">
        <f>IF(TMInput!S483&lt;&gt;"", TMInput!S483, IF(AND(OR($C483&amp;$H483=$C484&amp;$H484, $C483&amp;$I483=$C484&amp;$I484), T484&lt;&gt;""), T484, IF(AND(OR($C483&amp;$H483=$C485&amp;$H485, $C483&amp;$I483=$C485&amp;$I485), T485&lt;&gt;""), T485, IF(AND(OR($C483&amp;$H483=$C486&amp;$H486, $C483&amp;$I483=$C486&amp;$I486), T486&lt;&gt;""), T486, IF(AND(OR($C483&amp;$H483=$C487&amp;$H487, $C483&amp;$I483=$C487&amp;$I487), T487&lt;&gt;""), T487, "")))))</f>
        <v/>
      </c>
      <c r="U483" s="90" t="str">
        <f>IF(TMInput!T483&lt;&gt;"", TMInput!T483, IF(AND($C483=$C484, U484&lt;&gt;""), U484, IF(AND($C483=$C485, U485&lt;&gt;""), U485, IF(AND($C483=$C486, U486&lt;&gt;""), U486, IF(AND($C483=$C487, U487&lt;&gt;""), U487, "")))))</f>
        <v/>
      </c>
      <c r="V483" s="90" t="str">
        <f>IF(TMInput!U483&lt;&gt;"", TMInput!U483, IF(AND($C483=$C484, V484&lt;&gt;""), V484, IF(AND($C483=$C485, V485&lt;&gt;""), V485, IF(AND($C483=$C486, V486&lt;&gt;""), V486, IF(AND($C483=$C487, V487&lt;&gt;""), V487, "")))))</f>
        <v/>
      </c>
      <c r="W483" s="90" t="str">
        <f>IF(TMInput!V483&lt;&gt;"", TMInput!V483, IF(AND($C483=$C484, W484&lt;&gt;""), W484, IF(AND($C483=$C485, W485&lt;&gt;""), W485, IF(AND($C483=$C486, W486&lt;&gt;""), W486, IF(AND($C483=$C487, W487&lt;&gt;""), W487, "")))))</f>
        <v/>
      </c>
      <c r="X483" s="90" t="str">
        <f>IF(TMInput!W483&lt;&gt;"", TMInput!W483, IF(AND($C483=$C484, X484&lt;&gt;""), X484, IF(AND($C483=$C485, X485&lt;&gt;""), X485, IF(AND($C483=$C486, X486&lt;&gt;""), X486, IF(AND($C483=$C487, X487&lt;&gt;""), X487, "")))))</f>
        <v/>
      </c>
      <c r="Y483" s="90" t="str">
        <f>IF(TMInput!X483&lt;&gt;"", TMInput!X483, IF(AND($C483=$C484, Y484&lt;&gt;""), Y484, IF(AND($C483=$C485, Y485&lt;&gt;""), Y485, IF(AND($C483=$C486, Y486&lt;&gt;""), Y486, IF(AND($C483=$C487, Y487&lt;&gt;""), Y487, "")))))</f>
        <v/>
      </c>
      <c r="Z483" s="90" t="str">
        <f>IF(TMInput!Y483&lt;&gt;"", TMInput!Y483, IF(AND($C483=$C484, Z484&lt;&gt;""), Z484, IF(AND($C483=$C485, Z485&lt;&gt;""), Z485, IF(AND($C483=$C486, Z486&lt;&gt;""), Z486, IF(AND($C483=$C487, Z487&lt;&gt;""), Z487, "")))))</f>
        <v>tedm:MG-langString-hasConfidentialityJustification--NonPublishedInformation-ND-ReviewRequestsStatisticsCountUnpublish</v>
      </c>
      <c r="AA483" s="90" t="str">
        <f>IF(TMInput!Z483&lt;&gt;"", TMInput!Z483, IF(AND($C483=$C484, AA484&lt;&gt;""), AA484, IF(AND($C483=$C485, AA485&lt;&gt;""), AA485, IF(AND($C483=$C486, AA486&lt;&gt;""), AA486, IF(AND($C483=$C487, AA487&lt;&gt;""), AA487, "")))))</f>
        <v/>
      </c>
      <c r="AB483" s="90" t="str">
        <f>IF(TMInput!AA483&lt;&gt;"", TMInput!AA483, IF(AND($C483=$C484, AB484&lt;&gt;""), AB484, IF(AND($C483=$C485, AB485&lt;&gt;""), AB485, IF(AND($C483=$C486, AB486&lt;&gt;""), AB486, IF(AND($C483=$C487, AB487&lt;&gt;""), AB487, "")))))</f>
        <v/>
      </c>
      <c r="AC483" s="90" t="str">
        <f>IF(TMInput!AB483&lt;&gt;"", TMInput!AB483, IF(AND($C483=$C484, AC484&lt;&gt;""), AC484, IF(AND($C483=$C485, AC485&lt;&gt;""), AC485, IF(AND($C483=$C486, AC486&lt;&gt;""), AC486, IF(AND($C483=$C487, AC487&lt;&gt;""), AC487, "")))))</f>
        <v/>
      </c>
      <c r="AD483" s="90" t="str">
        <f>IF(TMInput!AC483&lt;&gt;"", TMInput!AC483, IF(AND($C483=$C484, AD484&lt;&gt;""), AD484, IF(AND($C483=$C485, AD485&lt;&gt;""), AD485, IF(AND($C483=$C486, AD486&lt;&gt;""), AD486, IF(AND($C483=$C487, AD487&lt;&gt;""), AD487, "")))))</f>
        <v/>
      </c>
      <c r="AE483" s="90" t="str">
        <f>IF(TMInput!AD483&lt;&gt;"", TMInput!AD483, IF(AND($C483=$C484, AE484&lt;&gt;""), AE484, IF(AND($C483=$C485, AE485&lt;&gt;""), AE485, IF(AND($C483=$C486, AE486&lt;&gt;""), AE486, IF(AND($C483=$C487, AE487&lt;&gt;""), AE487, "")))))</f>
        <v/>
      </c>
    </row>
    <row r="484">
      <c r="A484" s="85" t="b">
        <f t="shared" si="1"/>
        <v>1</v>
      </c>
      <c r="B484" s="90" t="str">
        <f>IF(AND(TMInput!A484="",$C484&lt;&gt;""),B483,TMInput!A484)</f>
        <v>ND-RevewRequestsUnpublish.rml.ttl</v>
      </c>
      <c r="C484" s="90" t="str">
        <f>TMInput!B484</f>
        <v>tedm:MG-NonPublishedInformation-ND-RevewRequestsUnpublish</v>
      </c>
      <c r="D484" s="85" t="str">
        <f>IF(TMInput!C484&lt;&gt;"", TMInput!C484, IF(AND($C484=$C485, D485&lt;&gt;""), D485, IF(AND($C484=$C486, D486&lt;&gt;""), D486, IF(AND($C484=$C487, D487&lt;&gt;""), D487, IF(AND($C484=$C488, D488&lt;&gt;""), D488, "")))))</f>
        <v>MG-NonPublishedInformation</v>
      </c>
      <c r="E484" s="90" t="str">
        <f>IF(TMInput!D484&lt;&gt;"",TMInput!D484,IF(AND($C484=$C485, E485&lt;&gt;""),E485, IF(AND($C484=$C486, E486&lt;&gt;""), E486,"")))</f>
        <v>ND-RevewRequestsUnpublish</v>
      </c>
      <c r="F484" s="90" t="str">
        <f>IF(TMInput!E484&lt;&gt;"",TMInput!E484,IF(AND($C484=$C485, F485&lt;&gt;""),F485, IF(AND($C484=$C486, F486&lt;&gt;""), F486,"")))</f>
        <v>/*/ext:UBLExtensions/ext:UBLExtension/ext:ExtensionContent/efext:EformsExtension/efac:NoticeResult/efac:LotResult/efac:AppealRequestsStatistics[efbc:StatisticsCode/@listName='review-type']/efac:FieldsPrivacy[efbc:FieldIdentifierCode/text()='rev-req']</v>
      </c>
      <c r="G484" s="85" t="str">
        <f>IF(TMInput!F484&lt;&gt;"",TMInput!F484,IF(AND($C484=$C485, G485&lt;&gt;""),G485, IF(AND($C484=$C486, G486&lt;&gt;""), G486,"")))</f>
        <v>efbc:FieldIdentifierCode/text()='rev-req'</v>
      </c>
      <c r="H484" s="87" t="str">
        <f>TMInput!G484</f>
        <v/>
      </c>
      <c r="I484" s="87" t="str">
        <f>TMInput!H484</f>
        <v/>
      </c>
      <c r="J484" s="90" t="str">
        <f>IF(TMInput!$A484="",J483,TMInput!I484)</f>
        <v/>
      </c>
      <c r="K484" s="85" t="str">
        <f>IF(TMInput!J484&lt;&gt;"",TMInput!J484,IF(AND($C484=$C485, K485&lt;&gt;""),K485, IF(AND($C484=$C486, K486&lt;&gt;""), K486,"")))</f>
        <v/>
      </c>
      <c r="L484" s="85" t="str">
        <f>IF(TMInput!K484&lt;&gt;"",TMInput!K484,IF(AND($C484=$C485, L485&lt;&gt;""),L485, IF(AND($C484=$C486, L486&lt;&gt;""), L486,"")))</f>
        <v/>
      </c>
      <c r="M484" s="90" t="str">
        <f>IF(TMInput!L484&lt;&gt;"",TMInput!L484,IF(AND($C484=$C485, M485&lt;&gt;""),M485, IF(AND($C484=$C486, M486&lt;&gt;""), M486,"")))</f>
        <v/>
      </c>
      <c r="N484" s="90" t="str">
        <f>IF(TMInput!M484&lt;&gt;"",TMInput!M484,IF(AND($C484=$C485, N485&lt;&gt;""),N485, IF(AND($C484=$C486, N486&lt;&gt;""), N486,"")))</f>
        <v/>
      </c>
      <c r="O484" s="90" t="str">
        <f>IF(TMInput!N484&lt;&gt;"",TMInput!N484,IF(AND($C484=$C485, O485&lt;&gt;""),O485, IF(AND($C484=$C486, O486&lt;&gt;""), O486,"")))</f>
        <v/>
      </c>
      <c r="P484" s="85" t="str">
        <f>IF(TMInput!O484&lt;&gt;"",TMInput!O484,IF(AND($C484=$C485, P485&lt;&gt;""),P485, IF(AND($C484=$C486, P486&lt;&gt;""), P486,"")))</f>
        <v/>
      </c>
      <c r="Q484" s="90" t="str">
        <f>IF(TMInput!P484&lt;&gt;"",TMInput!P484,IF(AND($C484=$C485, Q485&lt;&gt;""),Q485, IF(AND($C484=$C486, Q486&lt;&gt;""), Q486,"")))</f>
        <v/>
      </c>
      <c r="R484" s="90" t="str">
        <f>IF(TMInput!Q484&lt;&gt;"", TMInput!Q484, IF(AND(OR($C484&amp;$H484=$C485&amp;$H485, $C484&amp;$I484=$C485&amp;$I485), R485&lt;&gt;""), R485, IF(AND(OR($C484&amp;$H484=$C486&amp;$H486, $C484&amp;$I484=$C486&amp;$I486), R486&lt;&gt;""), R486, IF(AND(OR($C484&amp;$H484=$C487&amp;$H487, $C484&amp;$I484=$C487&amp;$I487), R487&lt;&gt;""), R487, IF(AND(OR($C484&amp;$H484=$C488&amp;$H488, $C484&amp;$I484=$C488&amp;$I488), R488&lt;&gt;""), R488, "")))))</f>
        <v>BT-195(BT-712)-LotResult</v>
      </c>
      <c r="S484" s="90" t="str">
        <f>IF(TMInput!R484&lt;&gt;"", TMInput!R484, IF(AND(OR($C484&amp;$H484=$C485&amp;$H485, $C484&amp;$I484=$C485&amp;$I485), S485&lt;&gt;""), S485, IF(AND(OR($C484&amp;$H484=$C486&amp;$H486, $C484&amp;$I484=$C486&amp;$I486), S486&lt;&gt;""), S486, IF(AND(OR($C484&amp;$H484=$C487&amp;$H487, $C484&amp;$I484=$C487&amp;$I487), S487&lt;&gt;""), S487, IF(AND(OR($C484&amp;$H484=$C488&amp;$H488, $C484&amp;$I484=$C488&amp;$I488), S488&lt;&gt;""), S488, "")))))</f>
        <v>The field BT-195(BT-712)-LotResult, Unpublished Identifier, specifies information to generate the URI of the masked property</v>
      </c>
      <c r="T484" s="90" t="str">
        <f>IF(TMInput!S484&lt;&gt;"", TMInput!S484, IF(AND(OR($C484&amp;$H484=$C485&amp;$H485, $C484&amp;$I484=$C485&amp;$I485), T485&lt;&gt;""), T485, IF(AND(OR($C484&amp;$H484=$C486&amp;$H486, $C484&amp;$I484=$C486&amp;$I486), T486&lt;&gt;""), T486, IF(AND(OR($C484&amp;$H484=$C487&amp;$H487, $C484&amp;$I484=$C487&amp;$I487), T487&lt;&gt;""), T487, IF(AND(OR($C484&amp;$H484=$C488&amp;$H488, $C484&amp;$I484=$C488&amp;$I488), T488&lt;&gt;""), T488, "")))))</f>
        <v>efbc:FieldIdentifierCode/text() = 'rev-req'</v>
      </c>
      <c r="U484" s="92" t="str">
        <f>IF(TMInput!T484&lt;&gt;"", TMInput!T484, IF(AND($C484=$C485, U485&lt;&gt;""), U485, IF(AND($C484=$C486, U486&lt;&gt;""), U486, IF(AND($C484=$C487, U487&lt;&gt;""), U487, IF(AND($C484=$C488, U488&lt;&gt;""), U488, "")))))</f>
        <v>http://data.europa.eu/a4g/ontology#hasTotalNumberOfComplainants</v>
      </c>
      <c r="V484" s="90" t="str">
        <f>IF(TMInput!U484&lt;&gt;"", TMInput!U484, IF(AND($C484=$C485, V485&lt;&gt;""), V485, IF(AND($C484=$C486, V486&lt;&gt;""), V486, IF(AND($C484=$C487, V487&lt;&gt;""), V487, IF(AND($C484=$C488, V488&lt;&gt;""), V488, "")))))</f>
        <v>BT-197(BT-712)-LotResult</v>
      </c>
      <c r="W484" s="90" t="str">
        <f>IF(TMInput!V484&lt;&gt;"", TMInput!V484, IF(AND($C484=$C485, W485&lt;&gt;""), W485, IF(AND($C484=$C486, W486&lt;&gt;""), W486, IF(AND($C484=$C487, W487&lt;&gt;""), W487, IF(AND($C484=$C488, W488&lt;&gt;""), W488, "")))))</f>
        <v>In BT-197(BT-712)-LotResult, Unpublished Justification Code, we link to the at-voc:non-publication-justification controlled list</v>
      </c>
      <c r="X484" s="90" t="str">
        <f>IF(TMInput!W484&lt;&gt;"", TMInput!W484, IF(AND($C484=$C485, X485&lt;&gt;""), X485, IF(AND($C484=$C486, X486&lt;&gt;""), X486, IF(AND($C484=$C487, X487&lt;&gt;""), X487, IF(AND($C484=$C488, X488&lt;&gt;""), X488, "")))))</f>
        <v>BT-198(BT-712)-LotResult</v>
      </c>
      <c r="Y484" s="90" t="str">
        <f>IF(TMInput!X484&lt;&gt;"", TMInput!X484, IF(AND($C484=$C485, Y485&lt;&gt;""), Y485, IF(AND($C484=$C486, Y486&lt;&gt;""), Y486, IF(AND($C484=$C487, Y487&lt;&gt;""), Y487, IF(AND($C484=$C488, Y488&lt;&gt;""), Y488, "")))))</f>
        <v>Unpublished Accessibility Date (Unpublished Access Date below SDK 1.6)</v>
      </c>
      <c r="Z484" s="90" t="str">
        <f>IF(TMInput!Y484&lt;&gt;"", TMInput!Y484, IF(AND($C484=$C485, Z485&lt;&gt;""), Z485, IF(AND($C484=$C486, Z486&lt;&gt;""), Z486, IF(AND($C484=$C487, Z487&lt;&gt;""), Z487, IF(AND($C484=$C488, Z488&lt;&gt;""), Z488, "")))))</f>
        <v>tedm:MG-langString-hasConfidentialityJustification--NonPublishedInformation-ND-RevewRequestsUnpublish</v>
      </c>
      <c r="AA484" s="90" t="str">
        <f>IF(TMInput!Z484&lt;&gt;"", TMInput!Z484, IF(AND($C484=$C485, AA485&lt;&gt;""), AA485, IF(AND($C484=$C486, AA486&lt;&gt;""), AA486, IF(AND($C484=$C487, AA487&lt;&gt;""), AA487, IF(AND($C484=$C488, AA488&lt;&gt;""), AA488, "")))))</f>
        <v>/*/ext:UBLExtensions/ext:UBLExtension/ext:ExtensionContent/efext:EformsExtension/efac:NoticeResult/efac:LotResult/efac:AppealRequestsStatistics[efbc:StatisticsCode/@listName='review-type']/efac:FieldsPrivacy[efbc:FieldIdentifierCode/text()='rev-req']/efbc:ReasonDescription</v>
      </c>
      <c r="AB484" s="90" t="str">
        <f>IF(TMInput!AA484&lt;&gt;"", TMInput!AA484, IF(AND($C484=$C485, AB485&lt;&gt;""), AB485, IF(AND($C484=$C486, AB486&lt;&gt;""), AB486, IF(AND($C484=$C487, AB487&lt;&gt;""), AB487, IF(AND($C484=$C488, AB488&lt;&gt;""), AB488, "")))))</f>
        <v>BT-196(BT-712)-LotResult</v>
      </c>
      <c r="AC484" s="90" t="str">
        <f>IF(TMInput!AB484&lt;&gt;"", TMInput!AB484, IF(AND($C484=$C485, AC485&lt;&gt;""), AC485, IF(AND($C484=$C486, AC486&lt;&gt;""), AC486, IF(AND($C484=$C487, AC487&lt;&gt;""), AC487, IF(AND($C484=$C488, AC488&lt;&gt;""), AC488, "")))))</f>
        <v>Unpublished Justification Description of MG-NonPublishedInformation under ND-RevewRequestsUnpublish</v>
      </c>
      <c r="AD484" s="90" t="str">
        <f>IF(TMInput!AC484&lt;&gt;"", TMInput!AC484, IF(AND($C484=$C485, AD485&lt;&gt;""), AD485, IF(AND($C484=$C486, AD486&lt;&gt;""), AD486, IF(AND($C484=$C487, AD487&lt;&gt;""), AD487, IF(AND($C484=$C488, AD488&lt;&gt;""), AD488, "")))))</f>
        <v>BT-196(BT-712)-LotResult-Language</v>
      </c>
      <c r="AE484" s="90" t="str">
        <f>IF(TMInput!AD484&lt;&gt;"", TMInput!AD484, IF(AND($C484=$C485, AE485&lt;&gt;""), AE485, IF(AND($C484=$C486, AE486&lt;&gt;""), AE486, IF(AND($C484=$C487, AE487&lt;&gt;""), AE487, IF(AND($C484=$C488, AE488&lt;&gt;""), AE488, "")))))</f>
        <v>Language of Unpublished Justification Description of MG-NonPublishedInformation under ND-RevewRequestsUnpublish</v>
      </c>
    </row>
    <row r="485">
      <c r="A485" s="85" t="b">
        <f t="shared" si="1"/>
        <v>0</v>
      </c>
      <c r="B485" s="90" t="str">
        <f>IF(AND(TMInput!A485="",$C485&lt;&gt;""),B484,TMInput!A485)</f>
        <v>ND-RevewRequestsUnpublish.rml.ttl</v>
      </c>
      <c r="C485" s="90" t="str">
        <f>TMInput!B485</f>
        <v>tedm:MG-NonPublishedInformation-ND-RevewRequestsUnpublish</v>
      </c>
      <c r="D485" s="85" t="str">
        <f>IF(TMInput!C485&lt;&gt;"", TMInput!C485, IF(AND($C485=$C486, D486&lt;&gt;""), D486, IF(AND($C485=$C487, D487&lt;&gt;""), D487, IF(AND($C485=$C488, D488&lt;&gt;""), D488, IF(AND($C485=$C489, D489&lt;&gt;""), D489, "")))))</f>
        <v>MG-NonPublishedInformation</v>
      </c>
      <c r="E485" s="90" t="str">
        <f>IF(TMInput!D485&lt;&gt;"",TMInput!D485,IF(AND($C485=$C486, E486&lt;&gt;""),E486, IF(AND($C485=$C487, E487&lt;&gt;""), E487,"")))</f>
        <v/>
      </c>
      <c r="F485" s="90" t="str">
        <f>IF(TMInput!E485&lt;&gt;"",TMInput!E485,IF(AND($C485=$C486, F486&lt;&gt;""),F486, IF(AND($C485=$C487, F487&lt;&gt;""), F487,"")))</f>
        <v/>
      </c>
      <c r="G485" s="85" t="str">
        <f>IF(TMInput!F485&lt;&gt;"",TMInput!F485,IF(AND($C485=$C486, G486&lt;&gt;""),G486, IF(AND($C485=$C487, G487&lt;&gt;""), G487,"")))</f>
        <v/>
      </c>
      <c r="H485" s="87" t="str">
        <f>TMInput!G485</f>
        <v/>
      </c>
      <c r="I485" s="87" t="str">
        <f>TMInput!H485</f>
        <v/>
      </c>
      <c r="J485" s="90" t="str">
        <f>IF(TMInput!$A485="",J484,TMInput!I485)</f>
        <v/>
      </c>
      <c r="K485" s="85" t="str">
        <f>IF(TMInput!J485&lt;&gt;"",TMInput!J485,IF(AND($C485=$C486, K486&lt;&gt;""),K486, IF(AND($C485=$C487, K487&lt;&gt;""), K487,"")))</f>
        <v/>
      </c>
      <c r="L485" s="85" t="str">
        <f>IF(TMInput!K485&lt;&gt;"",TMInput!K485,IF(AND($C485=$C486, L486&lt;&gt;""),L486, IF(AND($C485=$C487, L487&lt;&gt;""), L487,"")))</f>
        <v/>
      </c>
      <c r="M485" s="90" t="str">
        <f>IF(TMInput!L485&lt;&gt;"",TMInput!L485,IF(AND($C485=$C486, M486&lt;&gt;""),M486, IF(AND($C485=$C487, M487&lt;&gt;""), M487,"")))</f>
        <v/>
      </c>
      <c r="N485" s="90" t="str">
        <f>IF(TMInput!M485&lt;&gt;"",TMInput!M485,IF(AND($C485=$C486, N486&lt;&gt;""),N486, IF(AND($C485=$C487, N487&lt;&gt;""), N487,"")))</f>
        <v/>
      </c>
      <c r="O485" s="90" t="str">
        <f>IF(TMInput!N485&lt;&gt;"",TMInput!N485,IF(AND($C485=$C486, O486&lt;&gt;""),O486, IF(AND($C485=$C487, O487&lt;&gt;""), O487,"")))</f>
        <v/>
      </c>
      <c r="P485" s="85" t="str">
        <f>IF(TMInput!O485&lt;&gt;"",TMInput!O485,IF(AND($C485=$C486, P486&lt;&gt;""),P486, IF(AND($C485=$C487, P487&lt;&gt;""), P487,"")))</f>
        <v/>
      </c>
      <c r="Q485" s="90" t="str">
        <f>IF(TMInput!P485&lt;&gt;"",TMInput!P485,IF(AND($C485=$C486, Q486&lt;&gt;""),Q486, IF(AND($C485=$C487, Q487&lt;&gt;""), Q487,"")))</f>
        <v/>
      </c>
      <c r="R485" s="90" t="str">
        <f>IF(TMInput!Q485&lt;&gt;"", TMInput!Q485, IF(AND(OR($C485&amp;$H485=$C486&amp;$H486, $C485&amp;$I485=$C486&amp;$I486), R486&lt;&gt;""), R486, IF(AND(OR($C485&amp;$H485=$C487&amp;$H487, $C485&amp;$I485=$C487&amp;$I487), R487&lt;&gt;""), R487, IF(AND(OR($C485&amp;$H485=$C488&amp;$H488, $C485&amp;$I485=$C488&amp;$I488), R488&lt;&gt;""), R488, IF(AND(OR($C485&amp;$H485=$C489&amp;$H489, $C485&amp;$I485=$C489&amp;$I489), R489&lt;&gt;""), R489, "")))))</f>
        <v>BT-195(BT-712)-LotResult</v>
      </c>
      <c r="S485" s="90" t="str">
        <f>IF(TMInput!R485&lt;&gt;"", TMInput!R485, IF(AND(OR($C485&amp;$H485=$C486&amp;$H486, $C485&amp;$I485=$C486&amp;$I486), S486&lt;&gt;""), S486, IF(AND(OR($C485&amp;$H485=$C487&amp;$H487, $C485&amp;$I485=$C487&amp;$I487), S487&lt;&gt;""), S487, IF(AND(OR($C485&amp;$H485=$C488&amp;$H488, $C485&amp;$I485=$C488&amp;$I488), S488&lt;&gt;""), S488, IF(AND(OR($C485&amp;$H485=$C489&amp;$H489, $C485&amp;$I485=$C489&amp;$I489), S489&lt;&gt;""), S489, "")))))</f>
        <v>The field BT-195(BT-712)-LotResult, Unpublished Identifier, specifies information to generate the URI of the masked property</v>
      </c>
      <c r="T485" s="90" t="str">
        <f>IF(TMInput!S485&lt;&gt;"", TMInput!S485, IF(AND(OR($C485&amp;$H485=$C486&amp;$H486, $C485&amp;$I485=$C486&amp;$I486), T486&lt;&gt;""), T486, IF(AND(OR($C485&amp;$H485=$C487&amp;$H487, $C485&amp;$I485=$C487&amp;$I487), T487&lt;&gt;""), T487, IF(AND(OR($C485&amp;$H485=$C488&amp;$H488, $C485&amp;$I485=$C488&amp;$I488), T488&lt;&gt;""), T488, IF(AND(OR($C485&amp;$H485=$C489&amp;$H489, $C485&amp;$I485=$C489&amp;$I489), T489&lt;&gt;""), T489, "")))))</f>
        <v>efbc:FieldIdentifierCode/text() = 'rev-req'</v>
      </c>
      <c r="U485" s="92" t="str">
        <f>IF(TMInput!T485&lt;&gt;"", TMInput!T485, IF(AND($C485=$C486, U486&lt;&gt;""), U486, IF(AND($C485=$C487, U487&lt;&gt;""), U487, IF(AND($C485=$C488, U488&lt;&gt;""), U488, IF(AND($C485=$C489, U489&lt;&gt;""), U489, "")))))</f>
        <v>http://data.europa.eu/a4g/ontology#hasTotalNumberOfComplainants</v>
      </c>
      <c r="V485" s="90" t="str">
        <f>IF(TMInput!U485&lt;&gt;"", TMInput!U485, IF(AND($C485=$C486, V486&lt;&gt;""), V486, IF(AND($C485=$C487, V487&lt;&gt;""), V487, IF(AND($C485=$C488, V488&lt;&gt;""), V488, IF(AND($C485=$C489, V489&lt;&gt;""), V489, "")))))</f>
        <v>BT-197(BT-712)-LotResult</v>
      </c>
      <c r="W485" s="90" t="str">
        <f>IF(TMInput!V485&lt;&gt;"", TMInput!V485, IF(AND($C485=$C486, W486&lt;&gt;""), W486, IF(AND($C485=$C487, W487&lt;&gt;""), W487, IF(AND($C485=$C488, W488&lt;&gt;""), W488, IF(AND($C485=$C489, W489&lt;&gt;""), W489, "")))))</f>
        <v>In BT-197(BT-712)-LotResult, Unpublished Justification Code, we link to the at-voc:non-publication-justification controlled list</v>
      </c>
      <c r="X485" s="90" t="str">
        <f>IF(TMInput!W485&lt;&gt;"", TMInput!W485, IF(AND($C485=$C486, X486&lt;&gt;""), X486, IF(AND($C485=$C487, X487&lt;&gt;""), X487, IF(AND($C485=$C488, X488&lt;&gt;""), X488, IF(AND($C485=$C489, X489&lt;&gt;""), X489, "")))))</f>
        <v>BT-198(BT-712)-LotResult</v>
      </c>
      <c r="Y485" s="90" t="str">
        <f>IF(TMInput!X485&lt;&gt;"", TMInput!X485, IF(AND($C485=$C486, Y486&lt;&gt;""), Y486, IF(AND($C485=$C487, Y487&lt;&gt;""), Y487, IF(AND($C485=$C488, Y488&lt;&gt;""), Y488, IF(AND($C485=$C489, Y489&lt;&gt;""), Y489, "")))))</f>
        <v>Unpublished Accessibility Date (Unpublished Access Date below SDK 1.6)</v>
      </c>
      <c r="Z485" s="90" t="str">
        <f>IF(TMInput!Y485&lt;&gt;"", TMInput!Y485, IF(AND($C485=$C486, Z486&lt;&gt;""), Z486, IF(AND($C485=$C487, Z487&lt;&gt;""), Z487, IF(AND($C485=$C488, Z488&lt;&gt;""), Z488, IF(AND($C485=$C489, Z489&lt;&gt;""), Z489, "")))))</f>
        <v>tedm:MG-langString-hasConfidentialityJustification--NonPublishedInformation-ND-RevewRequestsUnpublish</v>
      </c>
      <c r="AA485" s="90" t="str">
        <f>IF(TMInput!Z485&lt;&gt;"", TMInput!Z485, IF(AND($C485=$C486, AA486&lt;&gt;""), AA486, IF(AND($C485=$C487, AA487&lt;&gt;""), AA487, IF(AND($C485=$C488, AA488&lt;&gt;""), AA488, IF(AND($C485=$C489, AA489&lt;&gt;""), AA489, "")))))</f>
        <v/>
      </c>
      <c r="AB485" s="90" t="str">
        <f>IF(TMInput!AA485&lt;&gt;"", TMInput!AA485, IF(AND($C485=$C486, AB486&lt;&gt;""), AB486, IF(AND($C485=$C487, AB487&lt;&gt;""), AB487, IF(AND($C485=$C488, AB488&lt;&gt;""), AB488, IF(AND($C485=$C489, AB489&lt;&gt;""), AB489, "")))))</f>
        <v>BT-196(BT-712)-LotResult</v>
      </c>
      <c r="AC485" s="90" t="str">
        <f>IF(TMInput!AB485&lt;&gt;"", TMInput!AB485, IF(AND($C485=$C486, AC486&lt;&gt;""), AC486, IF(AND($C485=$C487, AC487&lt;&gt;""), AC487, IF(AND($C485=$C488, AC488&lt;&gt;""), AC488, IF(AND($C485=$C489, AC489&lt;&gt;""), AC489, "")))))</f>
        <v>Unpublished Justification Description of MG-NonPublishedInformation under ND-RevewRequestsUnpublish</v>
      </c>
      <c r="AD485" s="90" t="str">
        <f>IF(TMInput!AC485&lt;&gt;"", TMInput!AC485, IF(AND($C485=$C486, AD486&lt;&gt;""), AD486, IF(AND($C485=$C487, AD487&lt;&gt;""), AD487, IF(AND($C485=$C488, AD488&lt;&gt;""), AD488, IF(AND($C485=$C489, AD489&lt;&gt;""), AD489, "")))))</f>
        <v>BT-196(BT-712)-LotResult-Language</v>
      </c>
      <c r="AE485" s="90" t="str">
        <f>IF(TMInput!AD485&lt;&gt;"", TMInput!AD485, IF(AND($C485=$C486, AE486&lt;&gt;""), AE486, IF(AND($C485=$C487, AE487&lt;&gt;""), AE487, IF(AND($C485=$C488, AE488&lt;&gt;""), AE488, IF(AND($C485=$C489, AE489&lt;&gt;""), AE489, "")))))</f>
        <v>Language of Unpublished Justification Description of MG-NonPublishedInformation under ND-RevewRequestsUnpublish</v>
      </c>
    </row>
    <row r="486">
      <c r="A486" s="85" t="b">
        <f t="shared" si="1"/>
        <v>0</v>
      </c>
      <c r="B486" s="90" t="str">
        <f>IF(AND(TMInput!A486="",$C486&lt;&gt;""),B485,TMInput!A486)</f>
        <v>ND-RevewRequestsUnpublish.rml.ttl</v>
      </c>
      <c r="C486" s="90" t="str">
        <f>TMInput!B486</f>
        <v>tedm:MG-NonPublishedInformation-ND-RevewRequestsUnpublish</v>
      </c>
      <c r="D486" s="85" t="str">
        <f>IF(TMInput!C486&lt;&gt;"", TMInput!C486, IF(AND($C486=$C487, D487&lt;&gt;""), D487, IF(AND($C486=$C488, D488&lt;&gt;""), D488, IF(AND($C486=$C489, D489&lt;&gt;""), D489, IF(AND($C486=$C490, D490&lt;&gt;""), D490, "")))))</f>
        <v>MG-NonPublishedInformation</v>
      </c>
      <c r="E486" s="90" t="str">
        <f>IF(TMInput!D486&lt;&gt;"",TMInput!D486,IF(AND($C486=$C487, E487&lt;&gt;""),E487, IF(AND($C486=$C488, E488&lt;&gt;""), E488,"")))</f>
        <v/>
      </c>
      <c r="F486" s="90" t="str">
        <f>IF(TMInput!E486&lt;&gt;"",TMInput!E486,IF(AND($C486=$C487, F487&lt;&gt;""),F487, IF(AND($C486=$C488, F488&lt;&gt;""), F488,"")))</f>
        <v/>
      </c>
      <c r="G486" s="85" t="str">
        <f>IF(TMInput!F486&lt;&gt;"",TMInput!F486,IF(AND($C486=$C487, G487&lt;&gt;""),G487, IF(AND($C486=$C488, G488&lt;&gt;""), G488,"")))</f>
        <v/>
      </c>
      <c r="H486" s="87" t="str">
        <f>TMInput!G486</f>
        <v/>
      </c>
      <c r="I486" s="87" t="str">
        <f>TMInput!H486</f>
        <v/>
      </c>
      <c r="J486" s="90" t="str">
        <f>IF(TMInput!$A486="",J485,TMInput!I486)</f>
        <v/>
      </c>
      <c r="K486" s="85" t="str">
        <f>IF(TMInput!J486&lt;&gt;"",TMInput!J486,IF(AND($C486=$C487, K487&lt;&gt;""),K487, IF(AND($C486=$C488, K488&lt;&gt;""), K488,"")))</f>
        <v/>
      </c>
      <c r="L486" s="85" t="str">
        <f>IF(TMInput!K486&lt;&gt;"",TMInput!K486,IF(AND($C486=$C487, L487&lt;&gt;""),L487, IF(AND($C486=$C488, L488&lt;&gt;""), L488,"")))</f>
        <v/>
      </c>
      <c r="M486" s="90" t="str">
        <f>IF(TMInput!L486&lt;&gt;"",TMInput!L486,IF(AND($C486=$C487, M487&lt;&gt;""),M487, IF(AND($C486=$C488, M488&lt;&gt;""), M488,"")))</f>
        <v/>
      </c>
      <c r="N486" s="90" t="str">
        <f>IF(TMInput!M486&lt;&gt;"",TMInput!M486,IF(AND($C486=$C487, N487&lt;&gt;""),N487, IF(AND($C486=$C488, N488&lt;&gt;""), N488,"")))</f>
        <v/>
      </c>
      <c r="O486" s="90" t="str">
        <f>IF(TMInput!N486&lt;&gt;"",TMInput!N486,IF(AND($C486=$C487, O487&lt;&gt;""),O487, IF(AND($C486=$C488, O488&lt;&gt;""), O488,"")))</f>
        <v/>
      </c>
      <c r="P486" s="85" t="str">
        <f>IF(TMInput!O486&lt;&gt;"",TMInput!O486,IF(AND($C486=$C487, P487&lt;&gt;""),P487, IF(AND($C486=$C488, P488&lt;&gt;""), P488,"")))</f>
        <v/>
      </c>
      <c r="Q486" s="90" t="str">
        <f>IF(TMInput!P486&lt;&gt;"",TMInput!P486,IF(AND($C486=$C487, Q487&lt;&gt;""),Q487, IF(AND($C486=$C488, Q488&lt;&gt;""), Q488,"")))</f>
        <v/>
      </c>
      <c r="R486" s="90" t="str">
        <f>IF(TMInput!Q486&lt;&gt;"", TMInput!Q486, IF(AND(OR($C486&amp;$H486=$C487&amp;$H487, $C486&amp;$I486=$C487&amp;$I487), R487&lt;&gt;""), R487, IF(AND(OR($C486&amp;$H486=$C488&amp;$H488, $C486&amp;$I486=$C488&amp;$I488), R488&lt;&gt;""), R488, IF(AND(OR($C486&amp;$H486=$C489&amp;$H489, $C486&amp;$I486=$C489&amp;$I489), R489&lt;&gt;""), R489, IF(AND(OR($C486&amp;$H486=$C490&amp;$H490, $C486&amp;$I486=$C490&amp;$I490), R490&lt;&gt;""), R490, "")))))</f>
        <v>BT-195(BT-712)-LotResult</v>
      </c>
      <c r="S486" s="90" t="str">
        <f>IF(TMInput!R486&lt;&gt;"", TMInput!R486, IF(AND(OR($C486&amp;$H486=$C487&amp;$H487, $C486&amp;$I486=$C487&amp;$I487), S487&lt;&gt;""), S487, IF(AND(OR($C486&amp;$H486=$C488&amp;$H488, $C486&amp;$I486=$C488&amp;$I488), S488&lt;&gt;""), S488, IF(AND(OR($C486&amp;$H486=$C489&amp;$H489, $C486&amp;$I486=$C489&amp;$I489), S489&lt;&gt;""), S489, IF(AND(OR($C486&amp;$H486=$C490&amp;$H490, $C486&amp;$I486=$C490&amp;$I490), S490&lt;&gt;""), S490, "")))))</f>
        <v>The field BT-195(BT-712)-LotResult, Unpublished Identifier, specifies information to generate the URI of the masked property</v>
      </c>
      <c r="T486" s="90" t="str">
        <f>IF(TMInput!S486&lt;&gt;"", TMInput!S486, IF(AND(OR($C486&amp;$H486=$C487&amp;$H487, $C486&amp;$I486=$C487&amp;$I487), T487&lt;&gt;""), T487, IF(AND(OR($C486&amp;$H486=$C488&amp;$H488, $C486&amp;$I486=$C488&amp;$I488), T488&lt;&gt;""), T488, IF(AND(OR($C486&amp;$H486=$C489&amp;$H489, $C486&amp;$I486=$C489&amp;$I489), T489&lt;&gt;""), T489, IF(AND(OR($C486&amp;$H486=$C490&amp;$H490, $C486&amp;$I486=$C490&amp;$I490), T490&lt;&gt;""), T490, "")))))</f>
        <v>efbc:FieldIdentifierCode/text() = 'rev-req'</v>
      </c>
      <c r="U486" s="92" t="str">
        <f>IF(TMInput!T486&lt;&gt;"", TMInput!T486, IF(AND($C486=$C487, U487&lt;&gt;""), U487, IF(AND($C486=$C488, U488&lt;&gt;""), U488, IF(AND($C486=$C489, U489&lt;&gt;""), U489, IF(AND($C486=$C490, U490&lt;&gt;""), U490, "")))))</f>
        <v>http://data.europa.eu/a4g/ontology#hasTotalNumberOfComplainants</v>
      </c>
      <c r="V486" s="90" t="str">
        <f>IF(TMInput!U486&lt;&gt;"", TMInput!U486, IF(AND($C486=$C487, V487&lt;&gt;""), V487, IF(AND($C486=$C488, V488&lt;&gt;""), V488, IF(AND($C486=$C489, V489&lt;&gt;""), V489, IF(AND($C486=$C490, V490&lt;&gt;""), V490, "")))))</f>
        <v>BT-197(BT-712)-LotResult</v>
      </c>
      <c r="W486" s="90" t="str">
        <f>IF(TMInput!V486&lt;&gt;"", TMInput!V486, IF(AND($C486=$C487, W487&lt;&gt;""), W487, IF(AND($C486=$C488, W488&lt;&gt;""), W488, IF(AND($C486=$C489, W489&lt;&gt;""), W489, IF(AND($C486=$C490, W490&lt;&gt;""), W490, "")))))</f>
        <v>In BT-197(BT-712)-LotResult, Unpublished Justification Code, we link to the at-voc:non-publication-justification controlled list</v>
      </c>
      <c r="X486" s="90" t="str">
        <f>IF(TMInput!W486&lt;&gt;"", TMInput!W486, IF(AND($C486=$C487, X487&lt;&gt;""), X487, IF(AND($C486=$C488, X488&lt;&gt;""), X488, IF(AND($C486=$C489, X489&lt;&gt;""), X489, IF(AND($C486=$C490, X490&lt;&gt;""), X490, "")))))</f>
        <v>BT-198(BT-712)-LotResult</v>
      </c>
      <c r="Y486" s="90" t="str">
        <f>IF(TMInput!X486&lt;&gt;"", TMInput!X486, IF(AND($C486=$C487, Y487&lt;&gt;""), Y487, IF(AND($C486=$C488, Y488&lt;&gt;""), Y488, IF(AND($C486=$C489, Y489&lt;&gt;""), Y489, IF(AND($C486=$C490, Y490&lt;&gt;""), Y490, "")))))</f>
        <v>Unpublished Accessibility Date (Unpublished Access Date below SDK 1.6)</v>
      </c>
      <c r="Z486" s="90" t="str">
        <f>IF(TMInput!Y486&lt;&gt;"", TMInput!Y486, IF(AND($C486=$C487, Z487&lt;&gt;""), Z487, IF(AND($C486=$C488, Z488&lt;&gt;""), Z488, IF(AND($C486=$C489, Z489&lt;&gt;""), Z489, IF(AND($C486=$C490, Z490&lt;&gt;""), Z490, "")))))</f>
        <v>tedm:MG-langString-hasConfidentialityJustification--NonPublishedInformation-ND-RevewRequestsUnpublish</v>
      </c>
      <c r="AA486" s="90" t="str">
        <f>IF(TMInput!Z486&lt;&gt;"", TMInput!Z486, IF(AND($C486=$C487, AA487&lt;&gt;""), AA487, IF(AND($C486=$C488, AA488&lt;&gt;""), AA488, IF(AND($C486=$C489, AA489&lt;&gt;""), AA489, IF(AND($C486=$C490, AA490&lt;&gt;""), AA490, "")))))</f>
        <v/>
      </c>
      <c r="AB486" s="90" t="str">
        <f>IF(TMInput!AA486&lt;&gt;"", TMInput!AA486, IF(AND($C486=$C487, AB487&lt;&gt;""), AB487, IF(AND($C486=$C488, AB488&lt;&gt;""), AB488, IF(AND($C486=$C489, AB489&lt;&gt;""), AB489, IF(AND($C486=$C490, AB490&lt;&gt;""), AB490, "")))))</f>
        <v>BT-196(BT-712)-LotResult</v>
      </c>
      <c r="AC486" s="90" t="str">
        <f>IF(TMInput!AB486&lt;&gt;"", TMInput!AB486, IF(AND($C486=$C487, AC487&lt;&gt;""), AC487, IF(AND($C486=$C488, AC488&lt;&gt;""), AC488, IF(AND($C486=$C489, AC489&lt;&gt;""), AC489, IF(AND($C486=$C490, AC490&lt;&gt;""), AC490, "")))))</f>
        <v>Unpublished Justification Description of MG-NonPublishedInformation under ND-RevewRequestsUnpublish</v>
      </c>
      <c r="AD486" s="90" t="str">
        <f>IF(TMInput!AC486&lt;&gt;"", TMInput!AC486, IF(AND($C486=$C487, AD487&lt;&gt;""), AD487, IF(AND($C486=$C488, AD488&lt;&gt;""), AD488, IF(AND($C486=$C489, AD489&lt;&gt;""), AD489, IF(AND($C486=$C490, AD490&lt;&gt;""), AD490, "")))))</f>
        <v>BT-196(BT-712)-LotResult-Language</v>
      </c>
      <c r="AE486" s="90" t="str">
        <f>IF(TMInput!AD486&lt;&gt;"", TMInput!AD486, IF(AND($C486=$C487, AE487&lt;&gt;""), AE487, IF(AND($C486=$C488, AE488&lt;&gt;""), AE488, IF(AND($C486=$C489, AE489&lt;&gt;""), AE489, IF(AND($C486=$C490, AE490&lt;&gt;""), AE490, "")))))</f>
        <v>Language of Unpublished Justification Description of MG-NonPublishedInformation under ND-RevewRequestsUnpublish</v>
      </c>
    </row>
    <row r="487">
      <c r="A487" s="85" t="b">
        <f t="shared" si="1"/>
        <v>0</v>
      </c>
      <c r="B487" s="90" t="str">
        <f>IF(AND(TMInput!A487="",$C487&lt;&gt;""),B486,TMInput!A487)</f>
        <v>ND-RevewRequestsUnpublish.rml.ttl</v>
      </c>
      <c r="C487" s="90" t="str">
        <f>TMInput!B487</f>
        <v>tedm:MG-NonPublishedInformation-ND-RevewRequestsUnpublish</v>
      </c>
      <c r="D487" s="85" t="str">
        <f>IF(TMInput!C487&lt;&gt;"", TMInput!C487, IF(AND($C487=$C488, D488&lt;&gt;""), D488, IF(AND($C487=$C489, D489&lt;&gt;""), D489, IF(AND($C487=$C490, D490&lt;&gt;""), D490, IF(AND($C487=$C491, D491&lt;&gt;""), D491, "")))))</f>
        <v/>
      </c>
      <c r="E487" s="90" t="str">
        <f>IF(TMInput!D487&lt;&gt;"",TMInput!D487,IF(AND($C487=$C488, E488&lt;&gt;""),E488, IF(AND($C487=$C489, E489&lt;&gt;""), E489,"")))</f>
        <v/>
      </c>
      <c r="F487" s="90" t="str">
        <f>IF(TMInput!E487&lt;&gt;"",TMInput!E487,IF(AND($C487=$C488, F488&lt;&gt;""),F488, IF(AND($C487=$C489, F489&lt;&gt;""), F489,"")))</f>
        <v/>
      </c>
      <c r="G487" s="85" t="str">
        <f>IF(TMInput!F487&lt;&gt;"",TMInput!F487,IF(AND($C487=$C488, G488&lt;&gt;""),G488, IF(AND($C487=$C489, G489&lt;&gt;""), G489,"")))</f>
        <v/>
      </c>
      <c r="H487" s="87" t="str">
        <f>TMInput!G487</f>
        <v/>
      </c>
      <c r="I487" s="87" t="str">
        <f>TMInput!H487</f>
        <v/>
      </c>
      <c r="J487" s="90" t="str">
        <f>IF(TMInput!$A487="",J486,TMInput!I487)</f>
        <v/>
      </c>
      <c r="K487" s="85" t="str">
        <f>IF(TMInput!J487&lt;&gt;"",TMInput!J487,IF(AND($C487=$C488, K488&lt;&gt;""),K488, IF(AND($C487=$C489, K489&lt;&gt;""), K489,"")))</f>
        <v/>
      </c>
      <c r="L487" s="85" t="str">
        <f>IF(TMInput!K487&lt;&gt;"",TMInput!K487,IF(AND($C487=$C488, L488&lt;&gt;""),L488, IF(AND($C487=$C489, L489&lt;&gt;""), L489,"")))</f>
        <v/>
      </c>
      <c r="M487" s="90" t="str">
        <f>IF(TMInput!L487&lt;&gt;"",TMInput!L487,IF(AND($C487=$C488, M488&lt;&gt;""),M488, IF(AND($C487=$C489, M489&lt;&gt;""), M489,"")))</f>
        <v/>
      </c>
      <c r="N487" s="90" t="str">
        <f>IF(TMInput!M487&lt;&gt;"",TMInput!M487,IF(AND($C487=$C488, N488&lt;&gt;""),N488, IF(AND($C487=$C489, N489&lt;&gt;""), N489,"")))</f>
        <v/>
      </c>
      <c r="O487" s="90" t="str">
        <f>IF(TMInput!N487&lt;&gt;"",TMInput!N487,IF(AND($C487=$C488, O488&lt;&gt;""),O488, IF(AND($C487=$C489, O489&lt;&gt;""), O489,"")))</f>
        <v/>
      </c>
      <c r="P487" s="85" t="str">
        <f>IF(TMInput!O487&lt;&gt;"",TMInput!O487,IF(AND($C487=$C488, P488&lt;&gt;""),P488, IF(AND($C487=$C489, P489&lt;&gt;""), P489,"")))</f>
        <v/>
      </c>
      <c r="Q487" s="90" t="str">
        <f>IF(TMInput!P487&lt;&gt;"",TMInput!P487,IF(AND($C487=$C488, Q488&lt;&gt;""),Q488, IF(AND($C487=$C489, Q489&lt;&gt;""), Q489,"")))</f>
        <v/>
      </c>
      <c r="R487" s="90" t="str">
        <f>IF(TMInput!Q487&lt;&gt;"", TMInput!Q487, IF(AND(OR($C487&amp;$H487=$C488&amp;$H488, $C487&amp;$I487=$C488&amp;$I488), R488&lt;&gt;""), R488, IF(AND(OR($C487&amp;$H487=$C489&amp;$H489, $C487&amp;$I487=$C489&amp;$I489), R489&lt;&gt;""), R489, IF(AND(OR($C487&amp;$H487=$C490&amp;$H490, $C487&amp;$I487=$C490&amp;$I490), R490&lt;&gt;""), R490, IF(AND(OR($C487&amp;$H487=$C491&amp;$H491, $C487&amp;$I487=$C491&amp;$I491), R491&lt;&gt;""), R491, "")))))</f>
        <v/>
      </c>
      <c r="S487" s="90" t="str">
        <f>IF(TMInput!R487&lt;&gt;"", TMInput!R487, IF(AND(OR($C487&amp;$H487=$C488&amp;$H488, $C487&amp;$I487=$C488&amp;$I488), S488&lt;&gt;""), S488, IF(AND(OR($C487&amp;$H487=$C489&amp;$H489, $C487&amp;$I487=$C489&amp;$I489), S489&lt;&gt;""), S489, IF(AND(OR($C487&amp;$H487=$C490&amp;$H490, $C487&amp;$I487=$C490&amp;$I490), S490&lt;&gt;""), S490, IF(AND(OR($C487&amp;$H487=$C491&amp;$H491, $C487&amp;$I487=$C491&amp;$I491), S491&lt;&gt;""), S491, "")))))</f>
        <v/>
      </c>
      <c r="T487" s="90" t="str">
        <f>IF(TMInput!S487&lt;&gt;"", TMInput!S487, IF(AND(OR($C487&amp;$H487=$C488&amp;$H488, $C487&amp;$I487=$C488&amp;$I488), T488&lt;&gt;""), T488, IF(AND(OR($C487&amp;$H487=$C489&amp;$H489, $C487&amp;$I487=$C489&amp;$I489), T489&lt;&gt;""), T489, IF(AND(OR($C487&amp;$H487=$C490&amp;$H490, $C487&amp;$I487=$C490&amp;$I490), T490&lt;&gt;""), T490, IF(AND(OR($C487&amp;$H487=$C491&amp;$H491, $C487&amp;$I487=$C491&amp;$I491), T491&lt;&gt;""), T491, "")))))</f>
        <v/>
      </c>
      <c r="U487" s="90" t="str">
        <f>IF(TMInput!T487&lt;&gt;"", TMInput!T487, IF(AND($C487=$C488, U488&lt;&gt;""), U488, IF(AND($C487=$C489, U489&lt;&gt;""), U489, IF(AND($C487=$C490, U490&lt;&gt;""), U490, IF(AND($C487=$C491, U491&lt;&gt;""), U491, "")))))</f>
        <v/>
      </c>
      <c r="V487" s="90" t="str">
        <f>IF(TMInput!U487&lt;&gt;"", TMInput!U487, IF(AND($C487=$C488, V488&lt;&gt;""), V488, IF(AND($C487=$C489, V489&lt;&gt;""), V489, IF(AND($C487=$C490, V490&lt;&gt;""), V490, IF(AND($C487=$C491, V491&lt;&gt;""), V491, "")))))</f>
        <v>BT-197(BT-712)-LotResult</v>
      </c>
      <c r="W487" s="90" t="str">
        <f>IF(TMInput!V487&lt;&gt;"", TMInput!V487, IF(AND($C487=$C488, W488&lt;&gt;""), W488, IF(AND($C487=$C489, W489&lt;&gt;""), W489, IF(AND($C487=$C490, W490&lt;&gt;""), W490, IF(AND($C487=$C491, W491&lt;&gt;""), W491, "")))))</f>
        <v>In BT-197(BT-712)-LotResult, Unpublished Justification Code, we link to the at-voc:non-publication-justification controlled list</v>
      </c>
      <c r="X487" s="90" t="str">
        <f>IF(TMInput!W487&lt;&gt;"", TMInput!W487, IF(AND($C487=$C488, X488&lt;&gt;""), X488, IF(AND($C487=$C489, X489&lt;&gt;""), X489, IF(AND($C487=$C490, X490&lt;&gt;""), X490, IF(AND($C487=$C491, X491&lt;&gt;""), X491, "")))))</f>
        <v>BT-198(BT-712)-LotResult</v>
      </c>
      <c r="Y487" s="90" t="str">
        <f>IF(TMInput!X487&lt;&gt;"", TMInput!X487, IF(AND($C487=$C488, Y488&lt;&gt;""), Y488, IF(AND($C487=$C489, Y489&lt;&gt;""), Y489, IF(AND($C487=$C490, Y490&lt;&gt;""), Y490, IF(AND($C487=$C491, Y491&lt;&gt;""), Y491, "")))))</f>
        <v>Unpublished Accessibility Date (Unpublished Access Date below SDK 1.6)</v>
      </c>
      <c r="Z487" s="90" t="str">
        <f>IF(TMInput!Y487&lt;&gt;"", TMInput!Y487, IF(AND($C487=$C488, Z488&lt;&gt;""), Z488, IF(AND($C487=$C489, Z489&lt;&gt;""), Z489, IF(AND($C487=$C490, Z490&lt;&gt;""), Z490, IF(AND($C487=$C491, Z491&lt;&gt;""), Z491, "")))))</f>
        <v>tedm:MG-langString-hasConfidentialityJustification--NonPublishedInformation-ND-RevewRequestsUnpublish</v>
      </c>
      <c r="AA487" s="90" t="str">
        <f>IF(TMInput!Z487&lt;&gt;"", TMInput!Z487, IF(AND($C487=$C488, AA488&lt;&gt;""), AA488, IF(AND($C487=$C489, AA489&lt;&gt;""), AA489, IF(AND($C487=$C490, AA490&lt;&gt;""), AA490, IF(AND($C487=$C491, AA491&lt;&gt;""), AA491, "")))))</f>
        <v/>
      </c>
      <c r="AB487" s="90" t="str">
        <f>IF(TMInput!AA487&lt;&gt;"", TMInput!AA487, IF(AND($C487=$C488, AB488&lt;&gt;""), AB488, IF(AND($C487=$C489, AB489&lt;&gt;""), AB489, IF(AND($C487=$C490, AB490&lt;&gt;""), AB490, IF(AND($C487=$C491, AB491&lt;&gt;""), AB491, "")))))</f>
        <v>BT-196(BT-712)-LotResult</v>
      </c>
      <c r="AC487" s="90" t="str">
        <f>IF(TMInput!AB487&lt;&gt;"", TMInput!AB487, IF(AND($C487=$C488, AC488&lt;&gt;""), AC488, IF(AND($C487=$C489, AC489&lt;&gt;""), AC489, IF(AND($C487=$C490, AC490&lt;&gt;""), AC490, IF(AND($C487=$C491, AC491&lt;&gt;""), AC491, "")))))</f>
        <v>Unpublished Justification Description of MG-NonPublishedInformation under ND-RevewRequestsUnpublish</v>
      </c>
      <c r="AD487" s="90" t="str">
        <f>IF(TMInput!AC487&lt;&gt;"", TMInput!AC487, IF(AND($C487=$C488, AD488&lt;&gt;""), AD488, IF(AND($C487=$C489, AD489&lt;&gt;""), AD489, IF(AND($C487=$C490, AD490&lt;&gt;""), AD490, IF(AND($C487=$C491, AD491&lt;&gt;""), AD491, "")))))</f>
        <v>BT-196(BT-712)-LotResult-Language</v>
      </c>
      <c r="AE487" s="90" t="str">
        <f>IF(TMInput!AD487&lt;&gt;"", TMInput!AD487, IF(AND($C487=$C488, AE488&lt;&gt;""), AE488, IF(AND($C487=$C489, AE489&lt;&gt;""), AE489, IF(AND($C487=$C490, AE490&lt;&gt;""), AE490, IF(AND($C487=$C491, AE491&lt;&gt;""), AE491, "")))))</f>
        <v>Language of Unpublished Justification Description of MG-NonPublishedInformation under ND-RevewRequestsUnpublish</v>
      </c>
    </row>
    <row r="488">
      <c r="A488" s="85" t="b">
        <f t="shared" si="1"/>
        <v>0</v>
      </c>
      <c r="B488" s="90" t="str">
        <f>IF(AND(TMInput!A488="",$C488&lt;&gt;""),B487,TMInput!A488)</f>
        <v>ND-RevewRequestsUnpublish.rml.ttl</v>
      </c>
      <c r="C488" s="90" t="str">
        <f>TMInput!B488</f>
        <v>tedm:MG-NonPublishedInformation-ND-RevewRequestsUnpublish</v>
      </c>
      <c r="D488" s="85" t="str">
        <f>IF(TMInput!C488&lt;&gt;"", TMInput!C488, IF(AND($C488=$C489, D489&lt;&gt;""), D489, IF(AND($C488=$C490, D490&lt;&gt;""), D490, IF(AND($C488=$C491, D491&lt;&gt;""), D491, IF(AND($C488=$C492, D492&lt;&gt;""), D492, "")))))</f>
        <v/>
      </c>
      <c r="E488" s="90" t="str">
        <f>IF(TMInput!D488&lt;&gt;"",TMInput!D488,IF(AND($C488=$C489, E489&lt;&gt;""),E489, IF(AND($C488=$C490, E490&lt;&gt;""), E490,"")))</f>
        <v/>
      </c>
      <c r="F488" s="90" t="str">
        <f>IF(TMInput!E488&lt;&gt;"",TMInput!E488,IF(AND($C488=$C489, F489&lt;&gt;""),F489, IF(AND($C488=$C490, F490&lt;&gt;""), F490,"")))</f>
        <v/>
      </c>
      <c r="G488" s="85" t="str">
        <f>IF(TMInput!F488&lt;&gt;"",TMInput!F488,IF(AND($C488=$C489, G489&lt;&gt;""),G489, IF(AND($C488=$C490, G490&lt;&gt;""), G490,"")))</f>
        <v/>
      </c>
      <c r="H488" s="87" t="str">
        <f>TMInput!G488</f>
        <v/>
      </c>
      <c r="I488" s="87" t="str">
        <f>TMInput!H488</f>
        <v/>
      </c>
      <c r="J488" s="90" t="str">
        <f>IF(TMInput!$A488="",J487,TMInput!I488)</f>
        <v/>
      </c>
      <c r="K488" s="85" t="str">
        <f>IF(TMInput!J488&lt;&gt;"",TMInput!J488,IF(AND($C488=$C489, K489&lt;&gt;""),K489, IF(AND($C488=$C490, K490&lt;&gt;""), K490,"")))</f>
        <v/>
      </c>
      <c r="L488" s="85" t="str">
        <f>IF(TMInput!K488&lt;&gt;"",TMInput!K488,IF(AND($C488=$C489, L489&lt;&gt;""),L489, IF(AND($C488=$C490, L490&lt;&gt;""), L490,"")))</f>
        <v/>
      </c>
      <c r="M488" s="90" t="str">
        <f>IF(TMInput!L488&lt;&gt;"",TMInput!L488,IF(AND($C488=$C489, M489&lt;&gt;""),M489, IF(AND($C488=$C490, M490&lt;&gt;""), M490,"")))</f>
        <v/>
      </c>
      <c r="N488" s="90" t="str">
        <f>IF(TMInput!M488&lt;&gt;"",TMInput!M488,IF(AND($C488=$C489, N489&lt;&gt;""),N489, IF(AND($C488=$C490, N490&lt;&gt;""), N490,"")))</f>
        <v/>
      </c>
      <c r="O488" s="90" t="str">
        <f>IF(TMInput!N488&lt;&gt;"",TMInput!N488,IF(AND($C488=$C489, O489&lt;&gt;""),O489, IF(AND($C488=$C490, O490&lt;&gt;""), O490,"")))</f>
        <v/>
      </c>
      <c r="P488" s="85" t="str">
        <f>IF(TMInput!O488&lt;&gt;"",TMInput!O488,IF(AND($C488=$C489, P489&lt;&gt;""),P489, IF(AND($C488=$C490, P490&lt;&gt;""), P490,"")))</f>
        <v/>
      </c>
      <c r="Q488" s="90" t="str">
        <f>IF(TMInput!P488&lt;&gt;"",TMInput!P488,IF(AND($C488=$C489, Q489&lt;&gt;""),Q489, IF(AND($C488=$C490, Q490&lt;&gt;""), Q490,"")))</f>
        <v/>
      </c>
      <c r="R488" s="90" t="str">
        <f>IF(TMInput!Q488&lt;&gt;"", TMInput!Q488, IF(AND(OR($C488&amp;$H488=$C489&amp;$H489, $C488&amp;$I488=$C489&amp;$I489), R489&lt;&gt;""), R489, IF(AND(OR($C488&amp;$H488=$C490&amp;$H490, $C488&amp;$I488=$C490&amp;$I490), R490&lt;&gt;""), R490, IF(AND(OR($C488&amp;$H488=$C491&amp;$H491, $C488&amp;$I488=$C491&amp;$I491), R491&lt;&gt;""), R491, IF(AND(OR($C488&amp;$H488=$C492&amp;$H492, $C488&amp;$I488=$C492&amp;$I492), R492&lt;&gt;""), R492, "")))))</f>
        <v/>
      </c>
      <c r="S488" s="90" t="str">
        <f>IF(TMInput!R488&lt;&gt;"", TMInput!R488, IF(AND(OR($C488&amp;$H488=$C489&amp;$H489, $C488&amp;$I488=$C489&amp;$I489), S489&lt;&gt;""), S489, IF(AND(OR($C488&amp;$H488=$C490&amp;$H490, $C488&amp;$I488=$C490&amp;$I490), S490&lt;&gt;""), S490, IF(AND(OR($C488&amp;$H488=$C491&amp;$H491, $C488&amp;$I488=$C491&amp;$I491), S491&lt;&gt;""), S491, IF(AND(OR($C488&amp;$H488=$C492&amp;$H492, $C488&amp;$I488=$C492&amp;$I492), S492&lt;&gt;""), S492, "")))))</f>
        <v/>
      </c>
      <c r="T488" s="90" t="str">
        <f>IF(TMInput!S488&lt;&gt;"", TMInput!S488, IF(AND(OR($C488&amp;$H488=$C489&amp;$H489, $C488&amp;$I488=$C489&amp;$I489), T489&lt;&gt;""), T489, IF(AND(OR($C488&amp;$H488=$C490&amp;$H490, $C488&amp;$I488=$C490&amp;$I490), T490&lt;&gt;""), T490, IF(AND(OR($C488&amp;$H488=$C491&amp;$H491, $C488&amp;$I488=$C491&amp;$I491), T491&lt;&gt;""), T491, IF(AND(OR($C488&amp;$H488=$C492&amp;$H492, $C488&amp;$I488=$C492&amp;$I492), T492&lt;&gt;""), T492, "")))))</f>
        <v/>
      </c>
      <c r="U488" s="90" t="str">
        <f>IF(TMInput!T488&lt;&gt;"", TMInput!T488, IF(AND($C488=$C489, U489&lt;&gt;""), U489, IF(AND($C488=$C490, U490&lt;&gt;""), U490, IF(AND($C488=$C491, U491&lt;&gt;""), U491, IF(AND($C488=$C492, U492&lt;&gt;""), U492, "")))))</f>
        <v/>
      </c>
      <c r="V488" s="90" t="str">
        <f>IF(TMInput!U488&lt;&gt;"", TMInput!U488, IF(AND($C488=$C489, V489&lt;&gt;""), V489, IF(AND($C488=$C490, V490&lt;&gt;""), V490, IF(AND($C488=$C491, V491&lt;&gt;""), V491, IF(AND($C488=$C492, V492&lt;&gt;""), V492, "")))))</f>
        <v>BT-197(BT-712)-LotResult</v>
      </c>
      <c r="W488" s="90" t="str">
        <f>IF(TMInput!V488&lt;&gt;"", TMInput!V488, IF(AND($C488=$C489, W489&lt;&gt;""), W489, IF(AND($C488=$C490, W490&lt;&gt;""), W490, IF(AND($C488=$C491, W491&lt;&gt;""), W491, IF(AND($C488=$C492, W492&lt;&gt;""), W492, "")))))</f>
        <v>In BT-197(BT-712)-LotResult, Unpublished Justification Code, we link to the at-voc:non-publication-justification controlled list</v>
      </c>
      <c r="X488" s="90" t="str">
        <f>IF(TMInput!W488&lt;&gt;"", TMInput!W488, IF(AND($C488=$C489, X489&lt;&gt;""), X489, IF(AND($C488=$C490, X490&lt;&gt;""), X490, IF(AND($C488=$C491, X491&lt;&gt;""), X491, IF(AND($C488=$C492, X492&lt;&gt;""), X492, "")))))</f>
        <v>BT-198(BT-712)-LotResult</v>
      </c>
      <c r="Y488" s="90" t="str">
        <f>IF(TMInput!X488&lt;&gt;"", TMInput!X488, IF(AND($C488=$C489, Y489&lt;&gt;""), Y489, IF(AND($C488=$C490, Y490&lt;&gt;""), Y490, IF(AND($C488=$C491, Y491&lt;&gt;""), Y491, IF(AND($C488=$C492, Y492&lt;&gt;""), Y492, "")))))</f>
        <v>Unpublished Accessibility Date (Unpublished Access Date below SDK 1.6)</v>
      </c>
      <c r="Z488" s="90" t="str">
        <f>IF(TMInput!Y488&lt;&gt;"", TMInput!Y488, IF(AND($C488=$C489, Z489&lt;&gt;""), Z489, IF(AND($C488=$C490, Z490&lt;&gt;""), Z490, IF(AND($C488=$C491, Z491&lt;&gt;""), Z491, IF(AND($C488=$C492, Z492&lt;&gt;""), Z492, "")))))</f>
        <v>tedm:MG-langString-hasConfidentialityJustification--NonPublishedInformation-ND-RevewRequestsUnpublish</v>
      </c>
      <c r="AA488" s="90" t="str">
        <f>IF(TMInput!Z488&lt;&gt;"", TMInput!Z488, IF(AND($C488=$C489, AA489&lt;&gt;""), AA489, IF(AND($C488=$C490, AA490&lt;&gt;""), AA490, IF(AND($C488=$C491, AA491&lt;&gt;""), AA491, IF(AND($C488=$C492, AA492&lt;&gt;""), AA492, "")))))</f>
        <v/>
      </c>
      <c r="AB488" s="90" t="str">
        <f>IF(TMInput!AA488&lt;&gt;"", TMInput!AA488, IF(AND($C488=$C489, AB489&lt;&gt;""), AB489, IF(AND($C488=$C490, AB490&lt;&gt;""), AB490, IF(AND($C488=$C491, AB491&lt;&gt;""), AB491, IF(AND($C488=$C492, AB492&lt;&gt;""), AB492, "")))))</f>
        <v/>
      </c>
      <c r="AC488" s="90" t="str">
        <f>IF(TMInput!AB488&lt;&gt;"", TMInput!AB488, IF(AND($C488=$C489, AC489&lt;&gt;""), AC489, IF(AND($C488=$C490, AC490&lt;&gt;""), AC490, IF(AND($C488=$C491, AC491&lt;&gt;""), AC491, IF(AND($C488=$C492, AC492&lt;&gt;""), AC492, "")))))</f>
        <v/>
      </c>
      <c r="AD488" s="90" t="str">
        <f>IF(TMInput!AC488&lt;&gt;"", TMInput!AC488, IF(AND($C488=$C489, AD489&lt;&gt;""), AD489, IF(AND($C488=$C490, AD490&lt;&gt;""), AD490, IF(AND($C488=$C491, AD491&lt;&gt;""), AD491, IF(AND($C488=$C492, AD492&lt;&gt;""), AD492, "")))))</f>
        <v/>
      </c>
      <c r="AE488" s="90" t="str">
        <f>IF(TMInput!AD488&lt;&gt;"", TMInput!AD488, IF(AND($C488=$C489, AE489&lt;&gt;""), AE489, IF(AND($C488=$C490, AE490&lt;&gt;""), AE490, IF(AND($C488=$C491, AE491&lt;&gt;""), AE491, IF(AND($C488=$C492, AE492&lt;&gt;""), AE492, "")))))</f>
        <v/>
      </c>
    </row>
    <row r="489">
      <c r="A489" s="85" t="b">
        <f t="shared" si="1"/>
        <v>0</v>
      </c>
      <c r="B489" s="90" t="str">
        <f>IF(AND(TMInput!A489="",$C489&lt;&gt;""),B488,TMInput!A489)</f>
        <v>ND-RevewRequestsUnpublish.rml.ttl</v>
      </c>
      <c r="C489" s="90" t="str">
        <f>TMInput!B489</f>
        <v>tedm:MG-NonPublishedInformation-ND-RevewRequestsUnpublish</v>
      </c>
      <c r="D489" s="85" t="str">
        <f>IF(TMInput!C489&lt;&gt;"", TMInput!C489, IF(AND($C489=$C490, D490&lt;&gt;""), D490, IF(AND($C489=$C491, D491&lt;&gt;""), D491, IF(AND($C489=$C492, D492&lt;&gt;""), D492, IF(AND($C489=$C493, D493&lt;&gt;""), D493, "")))))</f>
        <v/>
      </c>
      <c r="E489" s="90" t="str">
        <f>IF(TMInput!D489&lt;&gt;"",TMInput!D489,IF(AND($C489=$C490, E490&lt;&gt;""),E490, IF(AND($C489=$C491, E491&lt;&gt;""), E491,"")))</f>
        <v/>
      </c>
      <c r="F489" s="90" t="str">
        <f>IF(TMInput!E489&lt;&gt;"",TMInput!E489,IF(AND($C489=$C490, F490&lt;&gt;""),F490, IF(AND($C489=$C491, F491&lt;&gt;""), F491,"")))</f>
        <v/>
      </c>
      <c r="G489" s="85" t="str">
        <f>IF(TMInput!F489&lt;&gt;"",TMInput!F489,IF(AND($C489=$C490, G490&lt;&gt;""),G490, IF(AND($C489=$C491, G491&lt;&gt;""), G491,"")))</f>
        <v/>
      </c>
      <c r="H489" s="87" t="str">
        <f>TMInput!G489</f>
        <v/>
      </c>
      <c r="I489" s="87" t="str">
        <f>TMInput!H489</f>
        <v>1.5</v>
      </c>
      <c r="J489" s="90" t="str">
        <f>IF(TMInput!$A489="",J488,TMInput!I489)</f>
        <v/>
      </c>
      <c r="K489" s="85" t="str">
        <f>IF(TMInput!J489&lt;&gt;"",TMInput!J489,IF(AND($C489=$C490, K490&lt;&gt;""),K490, IF(AND($C489=$C491, K491&lt;&gt;""), K491,"")))</f>
        <v/>
      </c>
      <c r="L489" s="85" t="str">
        <f>IF(TMInput!K489&lt;&gt;"",TMInput!K489,IF(AND($C489=$C490, L490&lt;&gt;""),L490, IF(AND($C489=$C491, L491&lt;&gt;""), L491,"")))</f>
        <v/>
      </c>
      <c r="M489" s="90" t="str">
        <f>IF(TMInput!L489&lt;&gt;"",TMInput!L489,IF(AND($C489=$C490, M490&lt;&gt;""),M490, IF(AND($C489=$C491, M491&lt;&gt;""), M491,"")))</f>
        <v/>
      </c>
      <c r="N489" s="90" t="str">
        <f>IF(TMInput!M489&lt;&gt;"",TMInput!M489,IF(AND($C489=$C490, N490&lt;&gt;""),N490, IF(AND($C489=$C491, N491&lt;&gt;""), N491,"")))</f>
        <v/>
      </c>
      <c r="O489" s="90" t="str">
        <f>IF(TMInput!N489&lt;&gt;"",TMInput!N489,IF(AND($C489=$C490, O490&lt;&gt;""),O490, IF(AND($C489=$C491, O491&lt;&gt;""), O491,"")))</f>
        <v/>
      </c>
      <c r="P489" s="85" t="str">
        <f>IF(TMInput!O489&lt;&gt;"",TMInput!O489,IF(AND($C489=$C490, P490&lt;&gt;""),P490, IF(AND($C489=$C491, P491&lt;&gt;""), P491,"")))</f>
        <v/>
      </c>
      <c r="Q489" s="90" t="str">
        <f>IF(TMInput!P489&lt;&gt;"",TMInput!P489,IF(AND($C489=$C490, Q490&lt;&gt;""),Q490, IF(AND($C489=$C491, Q491&lt;&gt;""), Q491,"")))</f>
        <v/>
      </c>
      <c r="R489" s="90" t="str">
        <f>IF(TMInput!Q489&lt;&gt;"", TMInput!Q489, IF(AND(OR($C489&amp;$H489=$C490&amp;$H490, $C489&amp;$I489=$C490&amp;$I490), R490&lt;&gt;""), R490, IF(AND(OR($C489&amp;$H489=$C491&amp;$H491, $C489&amp;$I489=$C491&amp;$I491), R491&lt;&gt;""), R491, IF(AND(OR($C489&amp;$H489=$C492&amp;$H492, $C489&amp;$I489=$C492&amp;$I492), R492&lt;&gt;""), R492, IF(AND(OR($C489&amp;$H489=$C493&amp;$H493, $C489&amp;$I489=$C493&amp;$I493), R493&lt;&gt;""), R493, "")))))</f>
        <v/>
      </c>
      <c r="S489" s="90" t="str">
        <f>IF(TMInput!R489&lt;&gt;"", TMInput!R489, IF(AND(OR($C489&amp;$H489=$C490&amp;$H490, $C489&amp;$I489=$C490&amp;$I490), S490&lt;&gt;""), S490, IF(AND(OR($C489&amp;$H489=$C491&amp;$H491, $C489&amp;$I489=$C491&amp;$I491), S491&lt;&gt;""), S491, IF(AND(OR($C489&amp;$H489=$C492&amp;$H492, $C489&amp;$I489=$C492&amp;$I492), S492&lt;&gt;""), S492, IF(AND(OR($C489&amp;$H489=$C493&amp;$H493, $C489&amp;$I489=$C493&amp;$I493), S493&lt;&gt;""), S493, "")))))</f>
        <v/>
      </c>
      <c r="T489" s="90" t="str">
        <f>IF(TMInput!S489&lt;&gt;"", TMInput!S489, IF(AND(OR($C489&amp;$H489=$C490&amp;$H490, $C489&amp;$I489=$C490&amp;$I490), T490&lt;&gt;""), T490, IF(AND(OR($C489&amp;$H489=$C491&amp;$H491, $C489&amp;$I489=$C491&amp;$I491), T491&lt;&gt;""), T491, IF(AND(OR($C489&amp;$H489=$C492&amp;$H492, $C489&amp;$I489=$C492&amp;$I492), T492&lt;&gt;""), T492, IF(AND(OR($C489&amp;$H489=$C493&amp;$H493, $C489&amp;$I489=$C493&amp;$I493), T493&lt;&gt;""), T493, "")))))</f>
        <v/>
      </c>
      <c r="U489" s="90" t="str">
        <f>IF(TMInput!T489&lt;&gt;"", TMInput!T489, IF(AND($C489=$C490, U490&lt;&gt;""), U490, IF(AND($C489=$C491, U491&lt;&gt;""), U491, IF(AND($C489=$C492, U492&lt;&gt;""), U492, IF(AND($C489=$C493, U493&lt;&gt;""), U493, "")))))</f>
        <v/>
      </c>
      <c r="V489" s="90" t="str">
        <f>IF(TMInput!U489&lt;&gt;"", TMInput!U489, IF(AND($C489=$C490, V490&lt;&gt;""), V490, IF(AND($C489=$C491, V491&lt;&gt;""), V491, IF(AND($C489=$C492, V492&lt;&gt;""), V492, IF(AND($C489=$C493, V493&lt;&gt;""), V493, "")))))</f>
        <v/>
      </c>
      <c r="W489" s="90" t="str">
        <f>IF(TMInput!V489&lt;&gt;"", TMInput!V489, IF(AND($C489=$C490, W490&lt;&gt;""), W490, IF(AND($C489=$C491, W491&lt;&gt;""), W491, IF(AND($C489=$C492, W492&lt;&gt;""), W492, IF(AND($C489=$C493, W493&lt;&gt;""), W493, "")))))</f>
        <v/>
      </c>
      <c r="X489" s="90" t="str">
        <f>IF(TMInput!W489&lt;&gt;"", TMInput!W489, IF(AND($C489=$C490, X490&lt;&gt;""), X490, IF(AND($C489=$C491, X491&lt;&gt;""), X491, IF(AND($C489=$C492, X492&lt;&gt;""), X492, IF(AND($C489=$C493, X493&lt;&gt;""), X493, "")))))</f>
        <v>BT-198(BT-712)-LotResult</v>
      </c>
      <c r="Y489" s="90" t="str">
        <f>IF(TMInput!X489&lt;&gt;"", TMInput!X489, IF(AND($C489=$C490, Y490&lt;&gt;""), Y490, IF(AND($C489=$C491, Y491&lt;&gt;""), Y491, IF(AND($C489=$C492, Y492&lt;&gt;""), Y492, IF(AND($C489=$C493, Y493&lt;&gt;""), Y493, "")))))</f>
        <v>Unpublished Accessibility Date (Unpublished Access Date below SDK 1.6)</v>
      </c>
      <c r="Z489" s="90" t="str">
        <f>IF(TMInput!Y489&lt;&gt;"", TMInput!Y489, IF(AND($C489=$C490, Z490&lt;&gt;""), Z490, IF(AND($C489=$C491, Z491&lt;&gt;""), Z491, IF(AND($C489=$C492, Z492&lt;&gt;""), Z492, IF(AND($C489=$C493, Z493&lt;&gt;""), Z493, "")))))</f>
        <v>tedm:MG-langString-hasConfidentialityJustification--NonPublishedInformation-ND-RevewRequestsUnpublish</v>
      </c>
      <c r="AA489" s="90" t="str">
        <f>IF(TMInput!Z489&lt;&gt;"", TMInput!Z489, IF(AND($C489=$C490, AA490&lt;&gt;""), AA490, IF(AND($C489=$C491, AA491&lt;&gt;""), AA491, IF(AND($C489=$C492, AA492&lt;&gt;""), AA492, IF(AND($C489=$C493, AA493&lt;&gt;""), AA493, "")))))</f>
        <v/>
      </c>
      <c r="AB489" s="90" t="str">
        <f>IF(TMInput!AA489&lt;&gt;"", TMInput!AA489, IF(AND($C489=$C490, AB490&lt;&gt;""), AB490, IF(AND($C489=$C491, AB491&lt;&gt;""), AB491, IF(AND($C489=$C492, AB492&lt;&gt;""), AB492, IF(AND($C489=$C493, AB493&lt;&gt;""), AB493, "")))))</f>
        <v/>
      </c>
      <c r="AC489" s="90" t="str">
        <f>IF(TMInput!AB489&lt;&gt;"", TMInput!AB489, IF(AND($C489=$C490, AC490&lt;&gt;""), AC490, IF(AND($C489=$C491, AC491&lt;&gt;""), AC491, IF(AND($C489=$C492, AC492&lt;&gt;""), AC492, IF(AND($C489=$C493, AC493&lt;&gt;""), AC493, "")))))</f>
        <v/>
      </c>
      <c r="AD489" s="90" t="str">
        <f>IF(TMInput!AC489&lt;&gt;"", TMInput!AC489, IF(AND($C489=$C490, AD490&lt;&gt;""), AD490, IF(AND($C489=$C491, AD491&lt;&gt;""), AD491, IF(AND($C489=$C492, AD492&lt;&gt;""), AD492, IF(AND($C489=$C493, AD493&lt;&gt;""), AD493, "")))))</f>
        <v/>
      </c>
      <c r="AE489" s="90" t="str">
        <f>IF(TMInput!AD489&lt;&gt;"", TMInput!AD489, IF(AND($C489=$C490, AE490&lt;&gt;""), AE490, IF(AND($C489=$C491, AE491&lt;&gt;""), AE491, IF(AND($C489=$C492, AE492&lt;&gt;""), AE492, IF(AND($C489=$C493, AE493&lt;&gt;""), AE493, "")))))</f>
        <v/>
      </c>
    </row>
    <row r="490">
      <c r="A490" s="85" t="b">
        <f t="shared" si="1"/>
        <v>0</v>
      </c>
      <c r="B490" s="90" t="str">
        <f>IF(AND(TMInput!A490="",$C490&lt;&gt;""),B489,TMInput!A490)</f>
        <v>ND-RevewRequestsUnpublish.rml.ttl</v>
      </c>
      <c r="C490" s="90" t="str">
        <f>TMInput!B490</f>
        <v>tedm:MG-NonPublishedInformation-ND-RevewRequestsUnpublish</v>
      </c>
      <c r="D490" s="85" t="str">
        <f>IF(TMInput!C490&lt;&gt;"", TMInput!C490, IF(AND($C490=$C491, D491&lt;&gt;""), D491, IF(AND($C490=$C492, D492&lt;&gt;""), D492, IF(AND($C490=$C493, D493&lt;&gt;""), D493, IF(AND($C490=$C494, D494&lt;&gt;""), D494, "")))))</f>
        <v/>
      </c>
      <c r="E490" s="90" t="str">
        <f>IF(TMInput!D490&lt;&gt;"",TMInput!D490,IF(AND($C490=$C491, E491&lt;&gt;""),E491, IF(AND($C490=$C492, E492&lt;&gt;""), E492,"")))</f>
        <v/>
      </c>
      <c r="F490" s="90" t="str">
        <f>IF(TMInput!E490&lt;&gt;"",TMInput!E490,IF(AND($C490=$C491, F491&lt;&gt;""),F491, IF(AND($C490=$C492, F492&lt;&gt;""), F492,"")))</f>
        <v/>
      </c>
      <c r="G490" s="85" t="str">
        <f>IF(TMInput!F490&lt;&gt;"",TMInput!F490,IF(AND($C490=$C491, G491&lt;&gt;""),G491, IF(AND($C490=$C492, G492&lt;&gt;""), G492,"")))</f>
        <v/>
      </c>
      <c r="H490" s="87" t="str">
        <f>TMInput!G490</f>
        <v>1.6</v>
      </c>
      <c r="I490" s="87" t="str">
        <f>TMInput!H490</f>
        <v/>
      </c>
      <c r="J490" s="90" t="str">
        <f>IF(TMInput!$A490="",J489,TMInput!I490)</f>
        <v/>
      </c>
      <c r="K490" s="85" t="str">
        <f>IF(TMInput!J490&lt;&gt;"",TMInput!J490,IF(AND($C490=$C491, K491&lt;&gt;""),K491, IF(AND($C490=$C492, K492&lt;&gt;""), K492,"")))</f>
        <v/>
      </c>
      <c r="L490" s="85" t="str">
        <f>IF(TMInput!K490&lt;&gt;"",TMInput!K490,IF(AND($C490=$C491, L491&lt;&gt;""),L491, IF(AND($C490=$C492, L492&lt;&gt;""), L492,"")))</f>
        <v/>
      </c>
      <c r="M490" s="90" t="str">
        <f>IF(TMInput!L490&lt;&gt;"",TMInput!L490,IF(AND($C490=$C491, M491&lt;&gt;""),M491, IF(AND($C490=$C492, M492&lt;&gt;""), M492,"")))</f>
        <v/>
      </c>
      <c r="N490" s="90" t="str">
        <f>IF(TMInput!M490&lt;&gt;"",TMInput!M490,IF(AND($C490=$C491, N491&lt;&gt;""),N491, IF(AND($C490=$C492, N492&lt;&gt;""), N492,"")))</f>
        <v/>
      </c>
      <c r="O490" s="90" t="str">
        <f>IF(TMInput!N490&lt;&gt;"",TMInput!N490,IF(AND($C490=$C491, O491&lt;&gt;""),O491, IF(AND($C490=$C492, O492&lt;&gt;""), O492,"")))</f>
        <v/>
      </c>
      <c r="P490" s="85" t="str">
        <f>IF(TMInput!O490&lt;&gt;"",TMInput!O490,IF(AND($C490=$C491, P491&lt;&gt;""),P491, IF(AND($C490=$C492, P492&lt;&gt;""), P492,"")))</f>
        <v/>
      </c>
      <c r="Q490" s="90" t="str">
        <f>IF(TMInput!P490&lt;&gt;"",TMInput!P490,IF(AND($C490=$C491, Q491&lt;&gt;""),Q491, IF(AND($C490=$C492, Q492&lt;&gt;""), Q492,"")))</f>
        <v/>
      </c>
      <c r="R490" s="90" t="str">
        <f>IF(TMInput!Q490&lt;&gt;"", TMInput!Q490, IF(AND(OR($C490&amp;$H490=$C491&amp;$H491, $C490&amp;$I490=$C491&amp;$I491), R491&lt;&gt;""), R491, IF(AND(OR($C490&amp;$H490=$C492&amp;$H492, $C490&amp;$I490=$C492&amp;$I492), R492&lt;&gt;""), R492, IF(AND(OR($C490&amp;$H490=$C493&amp;$H493, $C490&amp;$I490=$C493&amp;$I493), R493&lt;&gt;""), R493, IF(AND(OR($C490&amp;$H490=$C494&amp;$H494, $C490&amp;$I490=$C494&amp;$I494), R494&lt;&gt;""), R494, "")))))</f>
        <v/>
      </c>
      <c r="S490" s="90" t="str">
        <f>IF(TMInput!R490&lt;&gt;"", TMInput!R490, IF(AND(OR($C490&amp;$H490=$C491&amp;$H491, $C490&amp;$I490=$C491&amp;$I491), S491&lt;&gt;""), S491, IF(AND(OR($C490&amp;$H490=$C492&amp;$H492, $C490&amp;$I490=$C492&amp;$I492), S492&lt;&gt;""), S492, IF(AND(OR($C490&amp;$H490=$C493&amp;$H493, $C490&amp;$I490=$C493&amp;$I493), S493&lt;&gt;""), S493, IF(AND(OR($C490&amp;$H490=$C494&amp;$H494, $C490&amp;$I490=$C494&amp;$I494), S494&lt;&gt;""), S494, "")))))</f>
        <v/>
      </c>
      <c r="T490" s="90" t="str">
        <f>IF(TMInput!S490&lt;&gt;"", TMInput!S490, IF(AND(OR($C490&amp;$H490=$C491&amp;$H491, $C490&amp;$I490=$C491&amp;$I491), T491&lt;&gt;""), T491, IF(AND(OR($C490&amp;$H490=$C492&amp;$H492, $C490&amp;$I490=$C492&amp;$I492), T492&lt;&gt;""), T492, IF(AND(OR($C490&amp;$H490=$C493&amp;$H493, $C490&amp;$I490=$C493&amp;$I493), T493&lt;&gt;""), T493, IF(AND(OR($C490&amp;$H490=$C494&amp;$H494, $C490&amp;$I490=$C494&amp;$I494), T494&lt;&gt;""), T494, "")))))</f>
        <v/>
      </c>
      <c r="U490" s="90" t="str">
        <f>IF(TMInput!T490&lt;&gt;"", TMInput!T490, IF(AND($C490=$C491, U491&lt;&gt;""), U491, IF(AND($C490=$C492, U492&lt;&gt;""), U492, IF(AND($C490=$C493, U493&lt;&gt;""), U493, IF(AND($C490=$C494, U494&lt;&gt;""), U494, "")))))</f>
        <v/>
      </c>
      <c r="V490" s="90" t="str">
        <f>IF(TMInput!U490&lt;&gt;"", TMInput!U490, IF(AND($C490=$C491, V491&lt;&gt;""), V491, IF(AND($C490=$C492, V492&lt;&gt;""), V492, IF(AND($C490=$C493, V493&lt;&gt;""), V493, IF(AND($C490=$C494, V494&lt;&gt;""), V494, "")))))</f>
        <v/>
      </c>
      <c r="W490" s="90" t="str">
        <f>IF(TMInput!V490&lt;&gt;"", TMInput!V490, IF(AND($C490=$C491, W491&lt;&gt;""), W491, IF(AND($C490=$C492, W492&lt;&gt;""), W492, IF(AND($C490=$C493, W493&lt;&gt;""), W493, IF(AND($C490=$C494, W494&lt;&gt;""), W494, "")))))</f>
        <v/>
      </c>
      <c r="X490" s="90" t="str">
        <f>IF(TMInput!W490&lt;&gt;"", TMInput!W490, IF(AND($C490=$C491, X491&lt;&gt;""), X491, IF(AND($C490=$C492, X492&lt;&gt;""), X492, IF(AND($C490=$C493, X493&lt;&gt;""), X493, IF(AND($C490=$C494, X494&lt;&gt;""), X494, "")))))</f>
        <v/>
      </c>
      <c r="Y490" s="90" t="str">
        <f>IF(TMInput!X490&lt;&gt;"", TMInput!X490, IF(AND($C490=$C491, Y491&lt;&gt;""), Y491, IF(AND($C490=$C492, Y492&lt;&gt;""), Y492, IF(AND($C490=$C493, Y493&lt;&gt;""), Y493, IF(AND($C490=$C494, Y494&lt;&gt;""), Y494, "")))))</f>
        <v/>
      </c>
      <c r="Z490" s="90" t="str">
        <f>IF(TMInput!Y490&lt;&gt;"", TMInput!Y490, IF(AND($C490=$C491, Z491&lt;&gt;""), Z491, IF(AND($C490=$C492, Z492&lt;&gt;""), Z492, IF(AND($C490=$C493, Z493&lt;&gt;""), Z493, IF(AND($C490=$C494, Z494&lt;&gt;""), Z494, "")))))</f>
        <v>tedm:MG-langString-hasConfidentialityJustification--NonPublishedInformation-ND-RevewRequestsUnpublish</v>
      </c>
      <c r="AA490" s="90" t="str">
        <f>IF(TMInput!Z490&lt;&gt;"", TMInput!Z490, IF(AND($C490=$C491, AA491&lt;&gt;""), AA491, IF(AND($C490=$C492, AA492&lt;&gt;""), AA492, IF(AND($C490=$C493, AA493&lt;&gt;""), AA493, IF(AND($C490=$C494, AA494&lt;&gt;""), AA494, "")))))</f>
        <v/>
      </c>
      <c r="AB490" s="90" t="str">
        <f>IF(TMInput!AA490&lt;&gt;"", TMInput!AA490, IF(AND($C490=$C491, AB491&lt;&gt;""), AB491, IF(AND($C490=$C492, AB492&lt;&gt;""), AB492, IF(AND($C490=$C493, AB493&lt;&gt;""), AB493, IF(AND($C490=$C494, AB494&lt;&gt;""), AB494, "")))))</f>
        <v/>
      </c>
      <c r="AC490" s="90" t="str">
        <f>IF(TMInput!AB490&lt;&gt;"", TMInput!AB490, IF(AND($C490=$C491, AC491&lt;&gt;""), AC491, IF(AND($C490=$C492, AC492&lt;&gt;""), AC492, IF(AND($C490=$C493, AC493&lt;&gt;""), AC493, IF(AND($C490=$C494, AC494&lt;&gt;""), AC494, "")))))</f>
        <v/>
      </c>
      <c r="AD490" s="90" t="str">
        <f>IF(TMInput!AC490&lt;&gt;"", TMInput!AC490, IF(AND($C490=$C491, AD491&lt;&gt;""), AD491, IF(AND($C490=$C492, AD492&lt;&gt;""), AD492, IF(AND($C490=$C493, AD493&lt;&gt;""), AD493, IF(AND($C490=$C494, AD494&lt;&gt;""), AD494, "")))))</f>
        <v/>
      </c>
      <c r="AE490" s="90" t="str">
        <f>IF(TMInput!AD490&lt;&gt;"", TMInput!AD490, IF(AND($C490=$C491, AE491&lt;&gt;""), AE491, IF(AND($C490=$C492, AE492&lt;&gt;""), AE492, IF(AND($C490=$C493, AE493&lt;&gt;""), AE493, IF(AND($C490=$C494, AE494&lt;&gt;""), AE494, "")))))</f>
        <v/>
      </c>
    </row>
    <row r="491">
      <c r="A491" s="85" t="b">
        <f t="shared" si="1"/>
        <v>1</v>
      </c>
      <c r="B491" s="90" t="str">
        <f>IF(AND(TMInput!A491="",$C491&lt;&gt;""),B490,TMInput!A491)</f>
        <v>---</v>
      </c>
      <c r="C491" s="90" t="str">
        <f>TMInput!B491</f>
        <v>---</v>
      </c>
      <c r="D491" s="85" t="str">
        <f>IF(TMInput!C491&lt;&gt;"", TMInput!C491, IF(AND($C491=$C492, D492&lt;&gt;""), D492, IF(AND($C491=$C493, D493&lt;&gt;""), D493, IF(AND($C491=$C494, D494&lt;&gt;""), D494, IF(AND($C491=$C495, D495&lt;&gt;""), D495, "")))))</f>
        <v/>
      </c>
      <c r="E491" s="90" t="str">
        <f>IF(TMInput!D491&lt;&gt;"",TMInput!D491,IF(AND($C491=$C492, E492&lt;&gt;""),E492, IF(AND($C491=$C493, E493&lt;&gt;""), E493,"")))</f>
        <v>ND-ReceivedSubmissionTypeUnpublish</v>
      </c>
      <c r="F491" s="90" t="str">
        <f>IF(TMInput!E491&lt;&gt;"",TMInput!E491,IF(AND($C491=$C492, F492&lt;&gt;""),F492, IF(AND($C491=$C493, F493&lt;&gt;""), F493,"")))</f>
        <v>/*/ext:UBLExtensions/ext:UBLExtension/ext:ExtensionContent/efext:EformsExtension/efac:NoticeResult/efac:LotResult/efac:ReceivedSubmissionsStatistics/efac:FieldsPrivacy[efbc:FieldIdentifierCode/text()='rec-sub-typ']</v>
      </c>
      <c r="G491" s="85" t="str">
        <f>IF(TMInput!F491&lt;&gt;"",TMInput!F491,IF(AND($C491=$C492, G492&lt;&gt;""),G492, IF(AND($C491=$C493, G493&lt;&gt;""), G493,"")))</f>
        <v>efbc:FieldIdentifierCode/text()='rec-sub-typ'</v>
      </c>
      <c r="H491" s="87" t="str">
        <f>TMInput!G491</f>
        <v/>
      </c>
      <c r="I491" s="87" t="str">
        <f>TMInput!H491</f>
        <v/>
      </c>
      <c r="J491" s="90" t="str">
        <f>IF(TMInput!$A491="",J490,TMInput!I491)</f>
        <v/>
      </c>
      <c r="K491" s="85" t="str">
        <f>IF(TMInput!J491&lt;&gt;"",TMInput!J491,IF(AND($C491=$C492, K492&lt;&gt;""),K492, IF(AND($C491=$C493, K493&lt;&gt;""), K493,"")))</f>
        <v/>
      </c>
      <c r="L491" s="85" t="str">
        <f>IF(TMInput!K491&lt;&gt;"",TMInput!K491,IF(AND($C491=$C492, L492&lt;&gt;""),L492, IF(AND($C491=$C493, L493&lt;&gt;""), L493,"")))</f>
        <v/>
      </c>
      <c r="M491" s="90" t="str">
        <f>IF(TMInput!L491&lt;&gt;"",TMInput!L491,IF(AND($C491=$C492, M492&lt;&gt;""),M492, IF(AND($C491=$C493, M493&lt;&gt;""), M493,"")))</f>
        <v/>
      </c>
      <c r="N491" s="90" t="str">
        <f>IF(TMInput!M491&lt;&gt;"",TMInput!M491,IF(AND($C491=$C492, N492&lt;&gt;""),N492, IF(AND($C491=$C493, N493&lt;&gt;""), N493,"")))</f>
        <v/>
      </c>
      <c r="O491" s="90" t="str">
        <f>IF(TMInput!N491&lt;&gt;"",TMInput!N491,IF(AND($C491=$C492, O492&lt;&gt;""),O492, IF(AND($C491=$C493, O493&lt;&gt;""), O493,"")))</f>
        <v/>
      </c>
      <c r="P491" s="85" t="str">
        <f>IF(TMInput!O491&lt;&gt;"",TMInput!O491,IF(AND($C491=$C492, P492&lt;&gt;""),P492, IF(AND($C491=$C493, P493&lt;&gt;""), P493,"")))</f>
        <v/>
      </c>
      <c r="Q491" s="90" t="str">
        <f>IF(TMInput!P491&lt;&gt;"",TMInput!P491,IF(AND($C491=$C492, Q492&lt;&gt;""),Q492, IF(AND($C491=$C493, Q493&lt;&gt;""), Q493,"")))</f>
        <v/>
      </c>
      <c r="R491" s="90" t="str">
        <f>IF(TMInput!Q491&lt;&gt;"", TMInput!Q491, IF(AND(OR($C491&amp;$H491=$C492&amp;$H492, $C491&amp;$I491=$C492&amp;$I492), R492&lt;&gt;""), R492, IF(AND(OR($C491&amp;$H491=$C493&amp;$H493, $C491&amp;$I491=$C493&amp;$I493), R493&lt;&gt;""), R493, IF(AND(OR($C491&amp;$H491=$C494&amp;$H494, $C491&amp;$I491=$C494&amp;$I494), R494&lt;&gt;""), R494, IF(AND(OR($C491&amp;$H491=$C495&amp;$H495, $C491&amp;$I491=$C495&amp;$I495), R495&lt;&gt;""), R495, "")))))</f>
        <v>BT-195(BT-760)-LotResult</v>
      </c>
      <c r="S491" s="90" t="str">
        <f>IF(TMInput!R491&lt;&gt;"", TMInput!R491, IF(AND(OR($C491&amp;$H491=$C492&amp;$H492, $C491&amp;$I491=$C492&amp;$I492), S492&lt;&gt;""), S492, IF(AND(OR($C491&amp;$H491=$C493&amp;$H493, $C491&amp;$I491=$C493&amp;$I493), S493&lt;&gt;""), S493, IF(AND(OR($C491&amp;$H491=$C494&amp;$H494, $C491&amp;$I491=$C494&amp;$I494), S494&lt;&gt;""), S494, IF(AND(OR($C491&amp;$H491=$C495&amp;$H495, $C491&amp;$I491=$C495&amp;$I495), S495&lt;&gt;""), S495, "")))))</f>
        <v>The field BT-195(BT-760)-LotResult, Unpublished Identifier, specifies information to generate the URI of the masked property</v>
      </c>
      <c r="T491" s="90" t="str">
        <f>IF(TMInput!S491&lt;&gt;"", TMInput!S491, IF(AND(OR($C491&amp;$H491=$C492&amp;$H492, $C491&amp;$I491=$C492&amp;$I492), T492&lt;&gt;""), T492, IF(AND(OR($C491&amp;$H491=$C493&amp;$H493, $C491&amp;$I491=$C493&amp;$I493), T493&lt;&gt;""), T493, IF(AND(OR($C491&amp;$H491=$C494&amp;$H494, $C491&amp;$I491=$C494&amp;$I494), T494&lt;&gt;""), T494, IF(AND(OR($C491&amp;$H491=$C495&amp;$H495, $C491&amp;$I491=$C495&amp;$I495), T495&lt;&gt;""), T495, "")))))</f>
        <v>efbc:FieldIdentifierCode/text() = 'rec-sub-typ'</v>
      </c>
      <c r="U491" s="90" t="str">
        <f>IF(TMInput!T491&lt;&gt;"", TMInput!T491, IF(AND($C491=$C492, U492&lt;&gt;""), U492, IF(AND($C491=$C493, U493&lt;&gt;""), U493, IF(AND($C491=$C494, U494&lt;&gt;""), U494, IF(AND($C491=$C495, U495&lt;&gt;""), U495, "")))))</f>
        <v>UNKNOWN</v>
      </c>
      <c r="V491" s="90" t="str">
        <f>IF(TMInput!U491&lt;&gt;"", TMInput!U491, IF(AND($C491=$C492, V492&lt;&gt;""), V492, IF(AND($C491=$C493, V493&lt;&gt;""), V493, IF(AND($C491=$C494, V494&lt;&gt;""), V494, IF(AND($C491=$C495, V495&lt;&gt;""), V495, "")))))</f>
        <v>BT-197(BT-760)-LotResult</v>
      </c>
      <c r="W491" s="90" t="str">
        <f>IF(TMInput!V491&lt;&gt;"", TMInput!V491, IF(AND($C491=$C492, W492&lt;&gt;""), W492, IF(AND($C491=$C493, W493&lt;&gt;""), W493, IF(AND($C491=$C494, W494&lt;&gt;""), W494, IF(AND($C491=$C495, W495&lt;&gt;""), W495, "")))))</f>
        <v>In BT-197(BT-760)-LotResult, Unpublished Justification Code, we link to the at-voc:non-publication-justification controlled list</v>
      </c>
      <c r="X491" s="90" t="str">
        <f>IF(TMInput!W491&lt;&gt;"", TMInput!W491, IF(AND($C491=$C492, X492&lt;&gt;""), X492, IF(AND($C491=$C493, X493&lt;&gt;""), X493, IF(AND($C491=$C494, X494&lt;&gt;""), X494, IF(AND($C491=$C495, X495&lt;&gt;""), X495, "")))))</f>
        <v>BT-198(BT-760)-LotResult</v>
      </c>
      <c r="Y491" s="90" t="str">
        <f>IF(TMInput!X491&lt;&gt;"", TMInput!X491, IF(AND($C491=$C492, Y492&lt;&gt;""), Y492, IF(AND($C491=$C493, Y493&lt;&gt;""), Y493, IF(AND($C491=$C494, Y494&lt;&gt;""), Y494, IF(AND($C491=$C495, Y495&lt;&gt;""), Y495, "")))))</f>
        <v>Unpublished Accessibility Date (Unpublished Access Date below SDK 1.6)</v>
      </c>
      <c r="Z491" s="90" t="str">
        <f>IF(TMInput!Y491&lt;&gt;"", TMInput!Y491, IF(AND($C491=$C492, Z492&lt;&gt;""), Z492, IF(AND($C491=$C493, Z493&lt;&gt;""), Z493, IF(AND($C491=$C494, Z494&lt;&gt;""), Z494, IF(AND($C491=$C495, Z495&lt;&gt;""), Z495, "")))))</f>
        <v>tedm:MG-langString-hasConfidentialityJustification-</v>
      </c>
      <c r="AA491" s="90" t="str">
        <f>IF(TMInput!Z491&lt;&gt;"", TMInput!Z491, IF(AND($C491=$C492, AA492&lt;&gt;""), AA492, IF(AND($C491=$C493, AA493&lt;&gt;""), AA493, IF(AND($C491=$C494, AA494&lt;&gt;""), AA494, IF(AND($C491=$C495, AA495&lt;&gt;""), AA495, "")))))</f>
        <v>/*/ext:UBLExtensions/ext:UBLExtension/ext:ExtensionContent/efext:EformsExtension/efac:NoticeResult/efac:LotResult/efac:ReceivedSubmissionsStatistics/efac:FieldsPrivacy[efbc:FieldIdentifierCode/text()='rec-sub-typ']/efbc:ReasonDescription</v>
      </c>
      <c r="AB491" s="90" t="str">
        <f>IF(TMInput!AA491&lt;&gt;"", TMInput!AA491, IF(AND($C491=$C492, AB492&lt;&gt;""), AB492, IF(AND($C491=$C493, AB493&lt;&gt;""), AB493, IF(AND($C491=$C494, AB494&lt;&gt;""), AB494, IF(AND($C491=$C495, AB495&lt;&gt;""), AB495, "")))))</f>
        <v>BT-196(BT-760)-LotResult</v>
      </c>
      <c r="AC491" s="90" t="str">
        <f>IF(TMInput!AB491&lt;&gt;"", TMInput!AB491, IF(AND($C491=$C492, AC492&lt;&gt;""), AC492, IF(AND($C491=$C493, AC493&lt;&gt;""), AC493, IF(AND($C491=$C494, AC494&lt;&gt;""), AC494, IF(AND($C491=$C495, AC495&lt;&gt;""), AC495, "")))))</f>
        <v>Unpublished Justification Description of  under ND-ReceivedSubmissionTypeUnpublish</v>
      </c>
      <c r="AD491" s="90" t="str">
        <f>IF(TMInput!AC491&lt;&gt;"", TMInput!AC491, IF(AND($C491=$C492, AD492&lt;&gt;""), AD492, IF(AND($C491=$C493, AD493&lt;&gt;""), AD493, IF(AND($C491=$C494, AD494&lt;&gt;""), AD494, IF(AND($C491=$C495, AD495&lt;&gt;""), AD495, "")))))</f>
        <v>BT-196(BT-760)-LotResult-Language</v>
      </c>
      <c r="AE491" s="90" t="str">
        <f>IF(TMInput!AD491&lt;&gt;"", TMInput!AD491, IF(AND($C491=$C492, AE492&lt;&gt;""), AE492, IF(AND($C491=$C493, AE493&lt;&gt;""), AE493, IF(AND($C491=$C494, AE494&lt;&gt;""), AE494, IF(AND($C491=$C495, AE495&lt;&gt;""), AE495, "")))))</f>
        <v>Language of Unpublished Justification Description of  under ND-ReceivedSubmissionTypeUnpublish</v>
      </c>
    </row>
    <row r="492">
      <c r="A492" s="85" t="b">
        <f t="shared" si="1"/>
        <v>0</v>
      </c>
      <c r="B492" s="90" t="str">
        <f>IF(AND(TMInput!A492="",$C492&lt;&gt;""),B491,TMInput!A492)</f>
        <v>---</v>
      </c>
      <c r="C492" s="90" t="str">
        <f>TMInput!B492</f>
        <v>---</v>
      </c>
      <c r="D492" s="85" t="str">
        <f>IF(TMInput!C492&lt;&gt;"", TMInput!C492, IF(AND($C492=$C493, D493&lt;&gt;""), D493, IF(AND($C492=$C494, D494&lt;&gt;""), D494, IF(AND($C492=$C495, D495&lt;&gt;""), D495, IF(AND($C492=$C496, D496&lt;&gt;""), D496, "")))))</f>
        <v/>
      </c>
      <c r="E492" s="90" t="str">
        <f>IF(TMInput!D492&lt;&gt;"",TMInput!D492,IF(AND($C492=$C493, E493&lt;&gt;""),E493, IF(AND($C492=$C494, E494&lt;&gt;""), E494,"")))</f>
        <v/>
      </c>
      <c r="F492" s="90" t="str">
        <f>IF(TMInput!E492&lt;&gt;"",TMInput!E492,IF(AND($C492=$C493, F493&lt;&gt;""),F493, IF(AND($C492=$C494, F494&lt;&gt;""), F494,"")))</f>
        <v/>
      </c>
      <c r="G492" s="85" t="str">
        <f>IF(TMInput!F492&lt;&gt;"",TMInput!F492,IF(AND($C492=$C493, G493&lt;&gt;""),G493, IF(AND($C492=$C494, G494&lt;&gt;""), G494,"")))</f>
        <v/>
      </c>
      <c r="H492" s="87" t="str">
        <f>TMInput!G492</f>
        <v/>
      </c>
      <c r="I492" s="87" t="str">
        <f>TMInput!H492</f>
        <v/>
      </c>
      <c r="J492" s="90" t="str">
        <f>IF(TMInput!$A492="",J491,TMInput!I492)</f>
        <v/>
      </c>
      <c r="K492" s="85" t="str">
        <f>IF(TMInput!J492&lt;&gt;"",TMInput!J492,IF(AND($C492=$C493, K493&lt;&gt;""),K493, IF(AND($C492=$C494, K494&lt;&gt;""), K494,"")))</f>
        <v/>
      </c>
      <c r="L492" s="85" t="str">
        <f>IF(TMInput!K492&lt;&gt;"",TMInput!K492,IF(AND($C492=$C493, L493&lt;&gt;""),L493, IF(AND($C492=$C494, L494&lt;&gt;""), L494,"")))</f>
        <v/>
      </c>
      <c r="M492" s="90" t="str">
        <f>IF(TMInput!L492&lt;&gt;"",TMInput!L492,IF(AND($C492=$C493, M493&lt;&gt;""),M493, IF(AND($C492=$C494, M494&lt;&gt;""), M494,"")))</f>
        <v/>
      </c>
      <c r="N492" s="90" t="str">
        <f>IF(TMInput!M492&lt;&gt;"",TMInput!M492,IF(AND($C492=$C493, N493&lt;&gt;""),N493, IF(AND($C492=$C494, N494&lt;&gt;""), N494,"")))</f>
        <v/>
      </c>
      <c r="O492" s="90" t="str">
        <f>IF(TMInput!N492&lt;&gt;"",TMInput!N492,IF(AND($C492=$C493, O493&lt;&gt;""),O493, IF(AND($C492=$C494, O494&lt;&gt;""), O494,"")))</f>
        <v/>
      </c>
      <c r="P492" s="85" t="str">
        <f>IF(TMInput!O492&lt;&gt;"",TMInput!O492,IF(AND($C492=$C493, P493&lt;&gt;""),P493, IF(AND($C492=$C494, P494&lt;&gt;""), P494,"")))</f>
        <v/>
      </c>
      <c r="Q492" s="90" t="str">
        <f>IF(TMInput!P492&lt;&gt;"",TMInput!P492,IF(AND($C492=$C493, Q493&lt;&gt;""),Q493, IF(AND($C492=$C494, Q494&lt;&gt;""), Q494,"")))</f>
        <v/>
      </c>
      <c r="R492" s="90" t="str">
        <f>IF(TMInput!Q492&lt;&gt;"", TMInput!Q492, IF(AND(OR($C492&amp;$H492=$C493&amp;$H493, $C492&amp;$I492=$C493&amp;$I493), R493&lt;&gt;""), R493, IF(AND(OR($C492&amp;$H492=$C494&amp;$H494, $C492&amp;$I492=$C494&amp;$I494), R494&lt;&gt;""), R494, IF(AND(OR($C492&amp;$H492=$C495&amp;$H495, $C492&amp;$I492=$C495&amp;$I495), R495&lt;&gt;""), R495, IF(AND(OR($C492&amp;$H492=$C496&amp;$H496, $C492&amp;$I492=$C496&amp;$I496), R496&lt;&gt;""), R496, "")))))</f>
        <v>BT-195(BT-760)-LotResult</v>
      </c>
      <c r="S492" s="90" t="str">
        <f>IF(TMInput!R492&lt;&gt;"", TMInput!R492, IF(AND(OR($C492&amp;$H492=$C493&amp;$H493, $C492&amp;$I492=$C493&amp;$I493), S493&lt;&gt;""), S493, IF(AND(OR($C492&amp;$H492=$C494&amp;$H494, $C492&amp;$I492=$C494&amp;$I494), S494&lt;&gt;""), S494, IF(AND(OR($C492&amp;$H492=$C495&amp;$H495, $C492&amp;$I492=$C495&amp;$I495), S495&lt;&gt;""), S495, IF(AND(OR($C492&amp;$H492=$C496&amp;$H496, $C492&amp;$I492=$C496&amp;$I496), S496&lt;&gt;""), S496, "")))))</f>
        <v>The field BT-195(BT-760)-LotResult, Unpublished Identifier, specifies information to generate the URI of the masked property</v>
      </c>
      <c r="T492" s="90" t="str">
        <f>IF(TMInput!S492&lt;&gt;"", TMInput!S492, IF(AND(OR($C492&amp;$H492=$C493&amp;$H493, $C492&amp;$I492=$C493&amp;$I493), T493&lt;&gt;""), T493, IF(AND(OR($C492&amp;$H492=$C494&amp;$H494, $C492&amp;$I492=$C494&amp;$I494), T494&lt;&gt;""), T494, IF(AND(OR($C492&amp;$H492=$C495&amp;$H495, $C492&amp;$I492=$C495&amp;$I495), T495&lt;&gt;""), T495, IF(AND(OR($C492&amp;$H492=$C496&amp;$H496, $C492&amp;$I492=$C496&amp;$I496), T496&lt;&gt;""), T496, "")))))</f>
        <v>efbc:FieldIdentifierCode/text() = 'rec-sub-typ'</v>
      </c>
      <c r="U492" s="90" t="str">
        <f>IF(TMInput!T492&lt;&gt;"", TMInput!T492, IF(AND($C492=$C493, U493&lt;&gt;""), U493, IF(AND($C492=$C494, U494&lt;&gt;""), U494, IF(AND($C492=$C495, U495&lt;&gt;""), U495, IF(AND($C492=$C496, U496&lt;&gt;""), U496, "")))))</f>
        <v>UNKNOWN</v>
      </c>
      <c r="V492" s="90" t="str">
        <f>IF(TMInput!U492&lt;&gt;"", TMInput!U492, IF(AND($C492=$C493, V493&lt;&gt;""), V493, IF(AND($C492=$C494, V494&lt;&gt;""), V494, IF(AND($C492=$C495, V495&lt;&gt;""), V495, IF(AND($C492=$C496, V496&lt;&gt;""), V496, "")))))</f>
        <v>BT-197(BT-760)-LotResult</v>
      </c>
      <c r="W492" s="90" t="str">
        <f>IF(TMInput!V492&lt;&gt;"", TMInput!V492, IF(AND($C492=$C493, W493&lt;&gt;""), W493, IF(AND($C492=$C494, W494&lt;&gt;""), W494, IF(AND($C492=$C495, W495&lt;&gt;""), W495, IF(AND($C492=$C496, W496&lt;&gt;""), W496, "")))))</f>
        <v>In BT-197(BT-760)-LotResult, Unpublished Justification Code, we link to the at-voc:non-publication-justification controlled list</v>
      </c>
      <c r="X492" s="90" t="str">
        <f>IF(TMInput!W492&lt;&gt;"", TMInput!W492, IF(AND($C492=$C493, X493&lt;&gt;""), X493, IF(AND($C492=$C494, X494&lt;&gt;""), X494, IF(AND($C492=$C495, X495&lt;&gt;""), X495, IF(AND($C492=$C496, X496&lt;&gt;""), X496, "")))))</f>
        <v>BT-198(BT-760)-LotResult</v>
      </c>
      <c r="Y492" s="90" t="str">
        <f>IF(TMInput!X492&lt;&gt;"", TMInput!X492, IF(AND($C492=$C493, Y493&lt;&gt;""), Y493, IF(AND($C492=$C494, Y494&lt;&gt;""), Y494, IF(AND($C492=$C495, Y495&lt;&gt;""), Y495, IF(AND($C492=$C496, Y496&lt;&gt;""), Y496, "")))))</f>
        <v>Unpublished Accessibility Date (Unpublished Access Date below SDK 1.6)</v>
      </c>
      <c r="Z492" s="90" t="str">
        <f>IF(TMInput!Y492&lt;&gt;"", TMInput!Y492, IF(AND($C492=$C493, Z493&lt;&gt;""), Z493, IF(AND($C492=$C494, Z494&lt;&gt;""), Z494, IF(AND($C492=$C495, Z495&lt;&gt;""), Z495, IF(AND($C492=$C496, Z496&lt;&gt;""), Z496, "")))))</f>
        <v>tedm:MG-langString-hasConfidentialityJustification-</v>
      </c>
      <c r="AA492" s="90" t="str">
        <f>IF(TMInput!Z492&lt;&gt;"", TMInput!Z492, IF(AND($C492=$C493, AA493&lt;&gt;""), AA493, IF(AND($C492=$C494, AA494&lt;&gt;""), AA494, IF(AND($C492=$C495, AA495&lt;&gt;""), AA495, IF(AND($C492=$C496, AA496&lt;&gt;""), AA496, "")))))</f>
        <v/>
      </c>
      <c r="AB492" s="90" t="str">
        <f>IF(TMInput!AA492&lt;&gt;"", TMInput!AA492, IF(AND($C492=$C493, AB493&lt;&gt;""), AB493, IF(AND($C492=$C494, AB494&lt;&gt;""), AB494, IF(AND($C492=$C495, AB495&lt;&gt;""), AB495, IF(AND($C492=$C496, AB496&lt;&gt;""), AB496, "")))))</f>
        <v>BT-196(BT-760)-LotResult</v>
      </c>
      <c r="AC492" s="90" t="str">
        <f>IF(TMInput!AB492&lt;&gt;"", TMInput!AB492, IF(AND($C492=$C493, AC493&lt;&gt;""), AC493, IF(AND($C492=$C494, AC494&lt;&gt;""), AC494, IF(AND($C492=$C495, AC495&lt;&gt;""), AC495, IF(AND($C492=$C496, AC496&lt;&gt;""), AC496, "")))))</f>
        <v>Unpublished Justification Description of  under ND-ReceivedSubmissionTypeUnpublish</v>
      </c>
      <c r="AD492" s="90" t="str">
        <f>IF(TMInput!AC492&lt;&gt;"", TMInput!AC492, IF(AND($C492=$C493, AD493&lt;&gt;""), AD493, IF(AND($C492=$C494, AD494&lt;&gt;""), AD494, IF(AND($C492=$C495, AD495&lt;&gt;""), AD495, IF(AND($C492=$C496, AD496&lt;&gt;""), AD496, "")))))</f>
        <v>BT-196(BT-760)-LotResult-Language</v>
      </c>
      <c r="AE492" s="90" t="str">
        <f>IF(TMInput!AD492&lt;&gt;"", TMInput!AD492, IF(AND($C492=$C493, AE493&lt;&gt;""), AE493, IF(AND($C492=$C494, AE494&lt;&gt;""), AE494, IF(AND($C492=$C495, AE495&lt;&gt;""), AE495, IF(AND($C492=$C496, AE496&lt;&gt;""), AE496, "")))))</f>
        <v>Language of Unpublished Justification Description of  under ND-ReceivedSubmissionTypeUnpublish</v>
      </c>
    </row>
    <row r="493">
      <c r="A493" s="85" t="b">
        <f t="shared" si="1"/>
        <v>0</v>
      </c>
      <c r="B493" s="90" t="str">
        <f>IF(AND(TMInput!A493="",$C493&lt;&gt;""),B492,TMInput!A493)</f>
        <v>---</v>
      </c>
      <c r="C493" s="90" t="str">
        <f>TMInput!B493</f>
        <v>---</v>
      </c>
      <c r="D493" s="85" t="str">
        <f>IF(TMInput!C493&lt;&gt;"", TMInput!C493, IF(AND($C493=$C494, D494&lt;&gt;""), D494, IF(AND($C493=$C495, D495&lt;&gt;""), D495, IF(AND($C493=$C496, D496&lt;&gt;""), D496, IF(AND($C493=$C497, D497&lt;&gt;""), D497, "")))))</f>
        <v/>
      </c>
      <c r="E493" s="90" t="str">
        <f>IF(TMInput!D493&lt;&gt;"",TMInput!D493,IF(AND($C493=$C494, E494&lt;&gt;""),E494, IF(AND($C493=$C495, E495&lt;&gt;""), E495,"")))</f>
        <v/>
      </c>
      <c r="F493" s="90" t="str">
        <f>IF(TMInput!E493&lt;&gt;"",TMInput!E493,IF(AND($C493=$C494, F494&lt;&gt;""),F494, IF(AND($C493=$C495, F495&lt;&gt;""), F495,"")))</f>
        <v/>
      </c>
      <c r="G493" s="85" t="str">
        <f>IF(TMInput!F493&lt;&gt;"",TMInput!F493,IF(AND($C493=$C494, G494&lt;&gt;""),G494, IF(AND($C493=$C495, G495&lt;&gt;""), G495,"")))</f>
        <v/>
      </c>
      <c r="H493" s="87" t="str">
        <f>TMInput!G493</f>
        <v/>
      </c>
      <c r="I493" s="87" t="str">
        <f>TMInput!H493</f>
        <v/>
      </c>
      <c r="J493" s="90" t="str">
        <f>IF(TMInput!$A493="",J492,TMInput!I493)</f>
        <v/>
      </c>
      <c r="K493" s="85" t="str">
        <f>IF(TMInput!J493&lt;&gt;"",TMInput!J493,IF(AND($C493=$C494, K494&lt;&gt;""),K494, IF(AND($C493=$C495, K495&lt;&gt;""), K495,"")))</f>
        <v/>
      </c>
      <c r="L493" s="85" t="str">
        <f>IF(TMInput!K493&lt;&gt;"",TMInput!K493,IF(AND($C493=$C494, L494&lt;&gt;""),L494, IF(AND($C493=$C495, L495&lt;&gt;""), L495,"")))</f>
        <v/>
      </c>
      <c r="M493" s="90" t="str">
        <f>IF(TMInput!L493&lt;&gt;"",TMInput!L493,IF(AND($C493=$C494, M494&lt;&gt;""),M494, IF(AND($C493=$C495, M495&lt;&gt;""), M495,"")))</f>
        <v/>
      </c>
      <c r="N493" s="90" t="str">
        <f>IF(TMInput!M493&lt;&gt;"",TMInput!M493,IF(AND($C493=$C494, N494&lt;&gt;""),N494, IF(AND($C493=$C495, N495&lt;&gt;""), N495,"")))</f>
        <v/>
      </c>
      <c r="O493" s="90" t="str">
        <f>IF(TMInput!N493&lt;&gt;"",TMInput!N493,IF(AND($C493=$C494, O494&lt;&gt;""),O494, IF(AND($C493=$C495, O495&lt;&gt;""), O495,"")))</f>
        <v/>
      </c>
      <c r="P493" s="85" t="str">
        <f>IF(TMInput!O493&lt;&gt;"",TMInput!O493,IF(AND($C493=$C494, P494&lt;&gt;""),P494, IF(AND($C493=$C495, P495&lt;&gt;""), P495,"")))</f>
        <v/>
      </c>
      <c r="Q493" s="90" t="str">
        <f>IF(TMInput!P493&lt;&gt;"",TMInput!P493,IF(AND($C493=$C494, Q494&lt;&gt;""),Q494, IF(AND($C493=$C495, Q495&lt;&gt;""), Q495,"")))</f>
        <v/>
      </c>
      <c r="R493" s="90" t="str">
        <f>IF(TMInput!Q493&lt;&gt;"", TMInput!Q493, IF(AND(OR($C493&amp;$H493=$C494&amp;$H494, $C493&amp;$I493=$C494&amp;$I494), R494&lt;&gt;""), R494, IF(AND(OR($C493&amp;$H493=$C495&amp;$H495, $C493&amp;$I493=$C495&amp;$I495), R495&lt;&gt;""), R495, IF(AND(OR($C493&amp;$H493=$C496&amp;$H496, $C493&amp;$I493=$C496&amp;$I496), R496&lt;&gt;""), R496, IF(AND(OR($C493&amp;$H493=$C497&amp;$H497, $C493&amp;$I493=$C497&amp;$I497), R497&lt;&gt;""), R497, "")))))</f>
        <v/>
      </c>
      <c r="S493" s="90" t="str">
        <f>IF(TMInput!R493&lt;&gt;"", TMInput!R493, IF(AND(OR($C493&amp;$H493=$C494&amp;$H494, $C493&amp;$I493=$C494&amp;$I494), S494&lt;&gt;""), S494, IF(AND(OR($C493&amp;$H493=$C495&amp;$H495, $C493&amp;$I493=$C495&amp;$I495), S495&lt;&gt;""), S495, IF(AND(OR($C493&amp;$H493=$C496&amp;$H496, $C493&amp;$I493=$C496&amp;$I496), S496&lt;&gt;""), S496, IF(AND(OR($C493&amp;$H493=$C497&amp;$H497, $C493&amp;$I493=$C497&amp;$I497), S497&lt;&gt;""), S497, "")))))</f>
        <v/>
      </c>
      <c r="T493" s="90" t="str">
        <f>IF(TMInput!S493&lt;&gt;"", TMInput!S493, IF(AND(OR($C493&amp;$H493=$C494&amp;$H494, $C493&amp;$I493=$C494&amp;$I494), T494&lt;&gt;""), T494, IF(AND(OR($C493&amp;$H493=$C495&amp;$H495, $C493&amp;$I493=$C495&amp;$I495), T495&lt;&gt;""), T495, IF(AND(OR($C493&amp;$H493=$C496&amp;$H496, $C493&amp;$I493=$C496&amp;$I496), T496&lt;&gt;""), T496, IF(AND(OR($C493&amp;$H493=$C497&amp;$H497, $C493&amp;$I493=$C497&amp;$I497), T497&lt;&gt;""), T497, "")))))</f>
        <v/>
      </c>
      <c r="U493" s="90" t="str">
        <f>IF(TMInput!T493&lt;&gt;"", TMInput!T493, IF(AND($C493=$C494, U494&lt;&gt;""), U494, IF(AND($C493=$C495, U495&lt;&gt;""), U495, IF(AND($C493=$C496, U496&lt;&gt;""), U496, IF(AND($C493=$C497, U497&lt;&gt;""), U497, "")))))</f>
        <v/>
      </c>
      <c r="V493" s="90" t="str">
        <f>IF(TMInput!U493&lt;&gt;"", TMInput!U493, IF(AND($C493=$C494, V494&lt;&gt;""), V494, IF(AND($C493=$C495, V495&lt;&gt;""), V495, IF(AND($C493=$C496, V496&lt;&gt;""), V496, IF(AND($C493=$C497, V497&lt;&gt;""), V497, "")))))</f>
        <v>BT-197(BT-760)-LotResult</v>
      </c>
      <c r="W493" s="90" t="str">
        <f>IF(TMInput!V493&lt;&gt;"", TMInput!V493, IF(AND($C493=$C494, W494&lt;&gt;""), W494, IF(AND($C493=$C495, W495&lt;&gt;""), W495, IF(AND($C493=$C496, W496&lt;&gt;""), W496, IF(AND($C493=$C497, W497&lt;&gt;""), W497, "")))))</f>
        <v>In BT-197(BT-760)-LotResult, Unpublished Justification Code, we link to the at-voc:non-publication-justification controlled list</v>
      </c>
      <c r="X493" s="90" t="str">
        <f>IF(TMInput!W493&lt;&gt;"", TMInput!W493, IF(AND($C493=$C494, X494&lt;&gt;""), X494, IF(AND($C493=$C495, X495&lt;&gt;""), X495, IF(AND($C493=$C496, X496&lt;&gt;""), X496, IF(AND($C493=$C497, X497&lt;&gt;""), X497, "")))))</f>
        <v>BT-198(BT-760)-LotResult</v>
      </c>
      <c r="Y493" s="90" t="str">
        <f>IF(TMInput!X493&lt;&gt;"", TMInput!X493, IF(AND($C493=$C494, Y494&lt;&gt;""), Y494, IF(AND($C493=$C495, Y495&lt;&gt;""), Y495, IF(AND($C493=$C496, Y496&lt;&gt;""), Y496, IF(AND($C493=$C497, Y497&lt;&gt;""), Y497, "")))))</f>
        <v>Unpublished Accessibility Date (Unpublished Access Date below SDK 1.6)</v>
      </c>
      <c r="Z493" s="90" t="str">
        <f>IF(TMInput!Y493&lt;&gt;"", TMInput!Y493, IF(AND($C493=$C494, Z494&lt;&gt;""), Z494, IF(AND($C493=$C495, Z495&lt;&gt;""), Z495, IF(AND($C493=$C496, Z496&lt;&gt;""), Z496, IF(AND($C493=$C497, Z497&lt;&gt;""), Z497, "")))))</f>
        <v>tedm:MG-langString-hasConfidentialityJustification-</v>
      </c>
      <c r="AA493" s="90" t="str">
        <f>IF(TMInput!Z493&lt;&gt;"", TMInput!Z493, IF(AND($C493=$C494, AA494&lt;&gt;""), AA494, IF(AND($C493=$C495, AA495&lt;&gt;""), AA495, IF(AND($C493=$C496, AA496&lt;&gt;""), AA496, IF(AND($C493=$C497, AA497&lt;&gt;""), AA497, "")))))</f>
        <v/>
      </c>
      <c r="AB493" s="90" t="str">
        <f>IF(TMInput!AA493&lt;&gt;"", TMInput!AA493, IF(AND($C493=$C494, AB494&lt;&gt;""), AB494, IF(AND($C493=$C495, AB495&lt;&gt;""), AB495, IF(AND($C493=$C496, AB496&lt;&gt;""), AB496, IF(AND($C493=$C497, AB497&lt;&gt;""), AB497, "")))))</f>
        <v>BT-196(BT-760)-LotResult</v>
      </c>
      <c r="AC493" s="90" t="str">
        <f>IF(TMInput!AB493&lt;&gt;"", TMInput!AB493, IF(AND($C493=$C494, AC494&lt;&gt;""), AC494, IF(AND($C493=$C495, AC495&lt;&gt;""), AC495, IF(AND($C493=$C496, AC496&lt;&gt;""), AC496, IF(AND($C493=$C497, AC497&lt;&gt;""), AC497, "")))))</f>
        <v>Unpublished Justification Description of  under ND-ReceivedSubmissionTypeUnpublish</v>
      </c>
      <c r="AD493" s="90" t="str">
        <f>IF(TMInput!AC493&lt;&gt;"", TMInput!AC493, IF(AND($C493=$C494, AD494&lt;&gt;""), AD494, IF(AND($C493=$C495, AD495&lt;&gt;""), AD495, IF(AND($C493=$C496, AD496&lt;&gt;""), AD496, IF(AND($C493=$C497, AD497&lt;&gt;""), AD497, "")))))</f>
        <v>BT-196(BT-760)-LotResult-Language</v>
      </c>
      <c r="AE493" s="90" t="str">
        <f>IF(TMInput!AD493&lt;&gt;"", TMInput!AD493, IF(AND($C493=$C494, AE494&lt;&gt;""), AE494, IF(AND($C493=$C495, AE495&lt;&gt;""), AE495, IF(AND($C493=$C496, AE496&lt;&gt;""), AE496, IF(AND($C493=$C497, AE497&lt;&gt;""), AE497, "")))))</f>
        <v>Language of Unpublished Justification Description of  under ND-ReceivedSubmissionTypeUnpublish</v>
      </c>
    </row>
    <row r="494">
      <c r="A494" s="85" t="b">
        <f t="shared" si="1"/>
        <v>0</v>
      </c>
      <c r="B494" s="90" t="str">
        <f>IF(AND(TMInput!A494="",$C494&lt;&gt;""),B493,TMInput!A494)</f>
        <v>---</v>
      </c>
      <c r="C494" s="90" t="str">
        <f>TMInput!B494</f>
        <v>---</v>
      </c>
      <c r="D494" s="85" t="str">
        <f>IF(TMInput!C494&lt;&gt;"", TMInput!C494, IF(AND($C494=$C495, D495&lt;&gt;""), D495, IF(AND($C494=$C496, D496&lt;&gt;""), D496, IF(AND($C494=$C497, D497&lt;&gt;""), D497, IF(AND($C494=$C498, D498&lt;&gt;""), D498, "")))))</f>
        <v/>
      </c>
      <c r="E494" s="90" t="str">
        <f>IF(TMInput!D494&lt;&gt;"",TMInput!D494,IF(AND($C494=$C495, E495&lt;&gt;""),E495, IF(AND($C494=$C496, E496&lt;&gt;""), E496,"")))</f>
        <v/>
      </c>
      <c r="F494" s="90" t="str">
        <f>IF(TMInput!E494&lt;&gt;"",TMInput!E494,IF(AND($C494=$C495, F495&lt;&gt;""),F495, IF(AND($C494=$C496, F496&lt;&gt;""), F496,"")))</f>
        <v/>
      </c>
      <c r="G494" s="85" t="str">
        <f>IF(TMInput!F494&lt;&gt;"",TMInput!F494,IF(AND($C494=$C495, G495&lt;&gt;""),G495, IF(AND($C494=$C496, G496&lt;&gt;""), G496,"")))</f>
        <v/>
      </c>
      <c r="H494" s="87" t="str">
        <f>TMInput!G494</f>
        <v/>
      </c>
      <c r="I494" s="87" t="str">
        <f>TMInput!H494</f>
        <v/>
      </c>
      <c r="J494" s="90" t="str">
        <f>IF(TMInput!$A494="",J493,TMInput!I494)</f>
        <v/>
      </c>
      <c r="K494" s="85" t="str">
        <f>IF(TMInput!J494&lt;&gt;"",TMInput!J494,IF(AND($C494=$C495, K495&lt;&gt;""),K495, IF(AND($C494=$C496, K496&lt;&gt;""), K496,"")))</f>
        <v/>
      </c>
      <c r="L494" s="85" t="str">
        <f>IF(TMInput!K494&lt;&gt;"",TMInput!K494,IF(AND($C494=$C495, L495&lt;&gt;""),L495, IF(AND($C494=$C496, L496&lt;&gt;""), L496,"")))</f>
        <v/>
      </c>
      <c r="M494" s="90" t="str">
        <f>IF(TMInput!L494&lt;&gt;"",TMInput!L494,IF(AND($C494=$C495, M495&lt;&gt;""),M495, IF(AND($C494=$C496, M496&lt;&gt;""), M496,"")))</f>
        <v/>
      </c>
      <c r="N494" s="90" t="str">
        <f>IF(TMInput!M494&lt;&gt;"",TMInput!M494,IF(AND($C494=$C495, N495&lt;&gt;""),N495, IF(AND($C494=$C496, N496&lt;&gt;""), N496,"")))</f>
        <v/>
      </c>
      <c r="O494" s="90" t="str">
        <f>IF(TMInput!N494&lt;&gt;"",TMInput!N494,IF(AND($C494=$C495, O495&lt;&gt;""),O495, IF(AND($C494=$C496, O496&lt;&gt;""), O496,"")))</f>
        <v/>
      </c>
      <c r="P494" s="85" t="str">
        <f>IF(TMInput!O494&lt;&gt;"",TMInput!O494,IF(AND($C494=$C495, P495&lt;&gt;""),P495, IF(AND($C494=$C496, P496&lt;&gt;""), P496,"")))</f>
        <v/>
      </c>
      <c r="Q494" s="90" t="str">
        <f>IF(TMInput!P494&lt;&gt;"",TMInput!P494,IF(AND($C494=$C495, Q495&lt;&gt;""),Q495, IF(AND($C494=$C496, Q496&lt;&gt;""), Q496,"")))</f>
        <v/>
      </c>
      <c r="R494" s="90" t="str">
        <f>IF(TMInput!Q494&lt;&gt;"", TMInput!Q494, IF(AND(OR($C494&amp;$H494=$C495&amp;$H495, $C494&amp;$I494=$C495&amp;$I495), R495&lt;&gt;""), R495, IF(AND(OR($C494&amp;$H494=$C496&amp;$H496, $C494&amp;$I494=$C496&amp;$I496), R496&lt;&gt;""), R496, IF(AND(OR($C494&amp;$H494=$C497&amp;$H497, $C494&amp;$I494=$C497&amp;$I497), R497&lt;&gt;""), R497, IF(AND(OR($C494&amp;$H494=$C498&amp;$H498, $C494&amp;$I494=$C498&amp;$I498), R498&lt;&gt;""), R498, "")))))</f>
        <v/>
      </c>
      <c r="S494" s="90" t="str">
        <f>IF(TMInput!R494&lt;&gt;"", TMInput!R494, IF(AND(OR($C494&amp;$H494=$C495&amp;$H495, $C494&amp;$I494=$C495&amp;$I495), S495&lt;&gt;""), S495, IF(AND(OR($C494&amp;$H494=$C496&amp;$H496, $C494&amp;$I494=$C496&amp;$I496), S496&lt;&gt;""), S496, IF(AND(OR($C494&amp;$H494=$C497&amp;$H497, $C494&amp;$I494=$C497&amp;$I497), S497&lt;&gt;""), S497, IF(AND(OR($C494&amp;$H494=$C498&amp;$H498, $C494&amp;$I494=$C498&amp;$I498), S498&lt;&gt;""), S498, "")))))</f>
        <v/>
      </c>
      <c r="T494" s="90" t="str">
        <f>IF(TMInput!S494&lt;&gt;"", TMInput!S494, IF(AND(OR($C494&amp;$H494=$C495&amp;$H495, $C494&amp;$I494=$C495&amp;$I495), T495&lt;&gt;""), T495, IF(AND(OR($C494&amp;$H494=$C496&amp;$H496, $C494&amp;$I494=$C496&amp;$I496), T496&lt;&gt;""), T496, IF(AND(OR($C494&amp;$H494=$C497&amp;$H497, $C494&amp;$I494=$C497&amp;$I497), T497&lt;&gt;""), T497, IF(AND(OR($C494&amp;$H494=$C498&amp;$H498, $C494&amp;$I494=$C498&amp;$I498), T498&lt;&gt;""), T498, "")))))</f>
        <v/>
      </c>
      <c r="U494" s="90" t="str">
        <f>IF(TMInput!T494&lt;&gt;"", TMInput!T494, IF(AND($C494=$C495, U495&lt;&gt;""), U495, IF(AND($C494=$C496, U496&lt;&gt;""), U496, IF(AND($C494=$C497, U497&lt;&gt;""), U497, IF(AND($C494=$C498, U498&lt;&gt;""), U498, "")))))</f>
        <v/>
      </c>
      <c r="V494" s="90" t="str">
        <f>IF(TMInput!U494&lt;&gt;"", TMInput!U494, IF(AND($C494=$C495, V495&lt;&gt;""), V495, IF(AND($C494=$C496, V496&lt;&gt;""), V496, IF(AND($C494=$C497, V497&lt;&gt;""), V497, IF(AND($C494=$C498, V498&lt;&gt;""), V498, "")))))</f>
        <v>BT-197(BT-760)-LotResult</v>
      </c>
      <c r="W494" s="90" t="str">
        <f>IF(TMInput!V494&lt;&gt;"", TMInput!V494, IF(AND($C494=$C495, W495&lt;&gt;""), W495, IF(AND($C494=$C496, W496&lt;&gt;""), W496, IF(AND($C494=$C497, W497&lt;&gt;""), W497, IF(AND($C494=$C498, W498&lt;&gt;""), W498, "")))))</f>
        <v>In BT-197(BT-760)-LotResult, Unpublished Justification Code, we link to the at-voc:non-publication-justification controlled list</v>
      </c>
      <c r="X494" s="90" t="str">
        <f>IF(TMInput!W494&lt;&gt;"", TMInput!W494, IF(AND($C494=$C495, X495&lt;&gt;""), X495, IF(AND($C494=$C496, X496&lt;&gt;""), X496, IF(AND($C494=$C497, X497&lt;&gt;""), X497, IF(AND($C494=$C498, X498&lt;&gt;""), X498, "")))))</f>
        <v>BT-198(BT-760)-LotResult</v>
      </c>
      <c r="Y494" s="90" t="str">
        <f>IF(TMInput!X494&lt;&gt;"", TMInput!X494, IF(AND($C494=$C495, Y495&lt;&gt;""), Y495, IF(AND($C494=$C496, Y496&lt;&gt;""), Y496, IF(AND($C494=$C497, Y497&lt;&gt;""), Y497, IF(AND($C494=$C498, Y498&lt;&gt;""), Y498, "")))))</f>
        <v>Unpublished Accessibility Date (Unpublished Access Date below SDK 1.6)</v>
      </c>
      <c r="Z494" s="90" t="str">
        <f>IF(TMInput!Y494&lt;&gt;"", TMInput!Y494, IF(AND($C494=$C495, Z495&lt;&gt;""), Z495, IF(AND($C494=$C496, Z496&lt;&gt;""), Z496, IF(AND($C494=$C497, Z497&lt;&gt;""), Z497, IF(AND($C494=$C498, Z498&lt;&gt;""), Z498, "")))))</f>
        <v>tedm:MG-langString-hasConfidentialityJustification-</v>
      </c>
      <c r="AA494" s="90" t="str">
        <f>IF(TMInput!Z494&lt;&gt;"", TMInput!Z494, IF(AND($C494=$C495, AA495&lt;&gt;""), AA495, IF(AND($C494=$C496, AA496&lt;&gt;""), AA496, IF(AND($C494=$C497, AA497&lt;&gt;""), AA497, IF(AND($C494=$C498, AA498&lt;&gt;""), AA498, "")))))</f>
        <v/>
      </c>
      <c r="AB494" s="90" t="str">
        <f>IF(TMInput!AA494&lt;&gt;"", TMInput!AA494, IF(AND($C494=$C495, AB495&lt;&gt;""), AB495, IF(AND($C494=$C496, AB496&lt;&gt;""), AB496, IF(AND($C494=$C497, AB497&lt;&gt;""), AB497, IF(AND($C494=$C498, AB498&lt;&gt;""), AB498, "")))))</f>
        <v/>
      </c>
      <c r="AC494" s="90" t="str">
        <f>IF(TMInput!AB494&lt;&gt;"", TMInput!AB494, IF(AND($C494=$C495, AC495&lt;&gt;""), AC495, IF(AND($C494=$C496, AC496&lt;&gt;""), AC496, IF(AND($C494=$C497, AC497&lt;&gt;""), AC497, IF(AND($C494=$C498, AC498&lt;&gt;""), AC498, "")))))</f>
        <v/>
      </c>
      <c r="AD494" s="90" t="str">
        <f>IF(TMInput!AC494&lt;&gt;"", TMInput!AC494, IF(AND($C494=$C495, AD495&lt;&gt;""), AD495, IF(AND($C494=$C496, AD496&lt;&gt;""), AD496, IF(AND($C494=$C497, AD497&lt;&gt;""), AD497, IF(AND($C494=$C498, AD498&lt;&gt;""), AD498, "")))))</f>
        <v/>
      </c>
      <c r="AE494" s="90" t="str">
        <f>IF(TMInput!AD494&lt;&gt;"", TMInput!AD494, IF(AND($C494=$C495, AE495&lt;&gt;""), AE495, IF(AND($C494=$C496, AE496&lt;&gt;""), AE496, IF(AND($C494=$C497, AE497&lt;&gt;""), AE497, IF(AND($C494=$C498, AE498&lt;&gt;""), AE498, "")))))</f>
        <v/>
      </c>
    </row>
    <row r="495">
      <c r="A495" s="85" t="b">
        <f t="shared" si="1"/>
        <v>0</v>
      </c>
      <c r="B495" s="90" t="str">
        <f>IF(AND(TMInput!A495="",$C495&lt;&gt;""),B494,TMInput!A495)</f>
        <v>---</v>
      </c>
      <c r="C495" s="90" t="str">
        <f>TMInput!B495</f>
        <v>---</v>
      </c>
      <c r="D495" s="85" t="str">
        <f>IF(TMInput!C495&lt;&gt;"", TMInput!C495, IF(AND($C495=$C496, D496&lt;&gt;""), D496, IF(AND($C495=$C497, D497&lt;&gt;""), D497, IF(AND($C495=$C498, D498&lt;&gt;""), D498, IF(AND($C495=$C499, D499&lt;&gt;""), D499, "")))))</f>
        <v/>
      </c>
      <c r="E495" s="90" t="str">
        <f>IF(TMInput!D495&lt;&gt;"",TMInput!D495,IF(AND($C495=$C496, E496&lt;&gt;""),E496, IF(AND($C495=$C497, E497&lt;&gt;""), E497,"")))</f>
        <v/>
      </c>
      <c r="F495" s="90" t="str">
        <f>IF(TMInput!E495&lt;&gt;"",TMInput!E495,IF(AND($C495=$C496, F496&lt;&gt;""),F496, IF(AND($C495=$C497, F497&lt;&gt;""), F497,"")))</f>
        <v/>
      </c>
      <c r="G495" s="85" t="str">
        <f>IF(TMInput!F495&lt;&gt;"",TMInput!F495,IF(AND($C495=$C496, G496&lt;&gt;""),G496, IF(AND($C495=$C497, G497&lt;&gt;""), G497,"")))</f>
        <v/>
      </c>
      <c r="H495" s="87" t="str">
        <f>TMInput!G495</f>
        <v/>
      </c>
      <c r="I495" s="87" t="str">
        <f>TMInput!H495</f>
        <v>1.5</v>
      </c>
      <c r="J495" s="90" t="str">
        <f>IF(TMInput!$A495="",J494,TMInput!I495)</f>
        <v/>
      </c>
      <c r="K495" s="85" t="str">
        <f>IF(TMInput!J495&lt;&gt;"",TMInput!J495,IF(AND($C495=$C496, K496&lt;&gt;""),K496, IF(AND($C495=$C497, K497&lt;&gt;""), K497,"")))</f>
        <v/>
      </c>
      <c r="L495" s="85" t="str">
        <f>IF(TMInput!K495&lt;&gt;"",TMInput!K495,IF(AND($C495=$C496, L496&lt;&gt;""),L496, IF(AND($C495=$C497, L497&lt;&gt;""), L497,"")))</f>
        <v/>
      </c>
      <c r="M495" s="90" t="str">
        <f>IF(TMInput!L495&lt;&gt;"",TMInput!L495,IF(AND($C495=$C496, M496&lt;&gt;""),M496, IF(AND($C495=$C497, M497&lt;&gt;""), M497,"")))</f>
        <v/>
      </c>
      <c r="N495" s="90" t="str">
        <f>IF(TMInput!M495&lt;&gt;"",TMInput!M495,IF(AND($C495=$C496, N496&lt;&gt;""),N496, IF(AND($C495=$C497, N497&lt;&gt;""), N497,"")))</f>
        <v/>
      </c>
      <c r="O495" s="90" t="str">
        <f>IF(TMInput!N495&lt;&gt;"",TMInput!N495,IF(AND($C495=$C496, O496&lt;&gt;""),O496, IF(AND($C495=$C497, O497&lt;&gt;""), O497,"")))</f>
        <v/>
      </c>
      <c r="P495" s="85" t="str">
        <f>IF(TMInput!O495&lt;&gt;"",TMInput!O495,IF(AND($C495=$C496, P496&lt;&gt;""),P496, IF(AND($C495=$C497, P497&lt;&gt;""), P497,"")))</f>
        <v/>
      </c>
      <c r="Q495" s="90" t="str">
        <f>IF(TMInput!P495&lt;&gt;"",TMInput!P495,IF(AND($C495=$C496, Q496&lt;&gt;""),Q496, IF(AND($C495=$C497, Q497&lt;&gt;""), Q497,"")))</f>
        <v/>
      </c>
      <c r="R495" s="90" t="str">
        <f>IF(TMInput!Q495&lt;&gt;"", TMInput!Q495, IF(AND(OR($C495&amp;$H495=$C496&amp;$H496, $C495&amp;$I495=$C496&amp;$I496), R496&lt;&gt;""), R496, IF(AND(OR($C495&amp;$H495=$C497&amp;$H497, $C495&amp;$I495=$C497&amp;$I497), R497&lt;&gt;""), R497, IF(AND(OR($C495&amp;$H495=$C498&amp;$H498, $C495&amp;$I495=$C498&amp;$I498), R498&lt;&gt;""), R498, IF(AND(OR($C495&amp;$H495=$C499&amp;$H499, $C495&amp;$I495=$C499&amp;$I499), R499&lt;&gt;""), R499, "")))))</f>
        <v/>
      </c>
      <c r="S495" s="90" t="str">
        <f>IF(TMInput!R495&lt;&gt;"", TMInput!R495, IF(AND(OR($C495&amp;$H495=$C496&amp;$H496, $C495&amp;$I495=$C496&amp;$I496), S496&lt;&gt;""), S496, IF(AND(OR($C495&amp;$H495=$C497&amp;$H497, $C495&amp;$I495=$C497&amp;$I497), S497&lt;&gt;""), S497, IF(AND(OR($C495&amp;$H495=$C498&amp;$H498, $C495&amp;$I495=$C498&amp;$I498), S498&lt;&gt;""), S498, IF(AND(OR($C495&amp;$H495=$C499&amp;$H499, $C495&amp;$I495=$C499&amp;$I499), S499&lt;&gt;""), S499, "")))))</f>
        <v/>
      </c>
      <c r="T495" s="90" t="str">
        <f>IF(TMInput!S495&lt;&gt;"", TMInput!S495, IF(AND(OR($C495&amp;$H495=$C496&amp;$H496, $C495&amp;$I495=$C496&amp;$I496), T496&lt;&gt;""), T496, IF(AND(OR($C495&amp;$H495=$C497&amp;$H497, $C495&amp;$I495=$C497&amp;$I497), T497&lt;&gt;""), T497, IF(AND(OR($C495&amp;$H495=$C498&amp;$H498, $C495&amp;$I495=$C498&amp;$I498), T498&lt;&gt;""), T498, IF(AND(OR($C495&amp;$H495=$C499&amp;$H499, $C495&amp;$I495=$C499&amp;$I499), T499&lt;&gt;""), T499, "")))))</f>
        <v/>
      </c>
      <c r="U495" s="90" t="str">
        <f>IF(TMInput!T495&lt;&gt;"", TMInput!T495, IF(AND($C495=$C496, U496&lt;&gt;""), U496, IF(AND($C495=$C497, U497&lt;&gt;""), U497, IF(AND($C495=$C498, U498&lt;&gt;""), U498, IF(AND($C495=$C499, U499&lt;&gt;""), U499, "")))))</f>
        <v/>
      </c>
      <c r="V495" s="90" t="str">
        <f>IF(TMInput!U495&lt;&gt;"", TMInput!U495, IF(AND($C495=$C496, V496&lt;&gt;""), V496, IF(AND($C495=$C497, V497&lt;&gt;""), V497, IF(AND($C495=$C498, V498&lt;&gt;""), V498, IF(AND($C495=$C499, V499&lt;&gt;""), V499, "")))))</f>
        <v/>
      </c>
      <c r="W495" s="90" t="str">
        <f>IF(TMInput!V495&lt;&gt;"", TMInput!V495, IF(AND($C495=$C496, W496&lt;&gt;""), W496, IF(AND($C495=$C497, W497&lt;&gt;""), W497, IF(AND($C495=$C498, W498&lt;&gt;""), W498, IF(AND($C495=$C499, W499&lt;&gt;""), W499, "")))))</f>
        <v/>
      </c>
      <c r="X495" s="90" t="str">
        <f>IF(TMInput!W495&lt;&gt;"", TMInput!W495, IF(AND($C495=$C496, X496&lt;&gt;""), X496, IF(AND($C495=$C497, X497&lt;&gt;""), X497, IF(AND($C495=$C498, X498&lt;&gt;""), X498, IF(AND($C495=$C499, X499&lt;&gt;""), X499, "")))))</f>
        <v>BT-198(BT-760)-LotResult</v>
      </c>
      <c r="Y495" s="90" t="str">
        <f>IF(TMInput!X495&lt;&gt;"", TMInput!X495, IF(AND($C495=$C496, Y496&lt;&gt;""), Y496, IF(AND($C495=$C497, Y497&lt;&gt;""), Y497, IF(AND($C495=$C498, Y498&lt;&gt;""), Y498, IF(AND($C495=$C499, Y499&lt;&gt;""), Y499, "")))))</f>
        <v>Unpublished Accessibility Date (Unpublished Access Date below SDK 1.6)</v>
      </c>
      <c r="Z495" s="90" t="str">
        <f>IF(TMInput!Y495&lt;&gt;"", TMInput!Y495, IF(AND($C495=$C496, Z496&lt;&gt;""), Z496, IF(AND($C495=$C497, Z497&lt;&gt;""), Z497, IF(AND($C495=$C498, Z498&lt;&gt;""), Z498, IF(AND($C495=$C499, Z499&lt;&gt;""), Z499, "")))))</f>
        <v>tedm:MG-langString-hasConfidentialityJustification-</v>
      </c>
      <c r="AA495" s="90" t="str">
        <f>IF(TMInput!Z495&lt;&gt;"", TMInput!Z495, IF(AND($C495=$C496, AA496&lt;&gt;""), AA496, IF(AND($C495=$C497, AA497&lt;&gt;""), AA497, IF(AND($C495=$C498, AA498&lt;&gt;""), AA498, IF(AND($C495=$C499, AA499&lt;&gt;""), AA499, "")))))</f>
        <v/>
      </c>
      <c r="AB495" s="90" t="str">
        <f>IF(TMInput!AA495&lt;&gt;"", TMInput!AA495, IF(AND($C495=$C496, AB496&lt;&gt;""), AB496, IF(AND($C495=$C497, AB497&lt;&gt;""), AB497, IF(AND($C495=$C498, AB498&lt;&gt;""), AB498, IF(AND($C495=$C499, AB499&lt;&gt;""), AB499, "")))))</f>
        <v/>
      </c>
      <c r="AC495" s="90" t="str">
        <f>IF(TMInput!AB495&lt;&gt;"", TMInput!AB495, IF(AND($C495=$C496, AC496&lt;&gt;""), AC496, IF(AND($C495=$C497, AC497&lt;&gt;""), AC497, IF(AND($C495=$C498, AC498&lt;&gt;""), AC498, IF(AND($C495=$C499, AC499&lt;&gt;""), AC499, "")))))</f>
        <v/>
      </c>
      <c r="AD495" s="90" t="str">
        <f>IF(TMInput!AC495&lt;&gt;"", TMInput!AC495, IF(AND($C495=$C496, AD496&lt;&gt;""), AD496, IF(AND($C495=$C497, AD497&lt;&gt;""), AD497, IF(AND($C495=$C498, AD498&lt;&gt;""), AD498, IF(AND($C495=$C499, AD499&lt;&gt;""), AD499, "")))))</f>
        <v/>
      </c>
      <c r="AE495" s="90" t="str">
        <f>IF(TMInput!AD495&lt;&gt;"", TMInput!AD495, IF(AND($C495=$C496, AE496&lt;&gt;""), AE496, IF(AND($C495=$C497, AE497&lt;&gt;""), AE497, IF(AND($C495=$C498, AE498&lt;&gt;""), AE498, IF(AND($C495=$C499, AE499&lt;&gt;""), AE499, "")))))</f>
        <v/>
      </c>
    </row>
    <row r="496">
      <c r="A496" s="85" t="b">
        <f t="shared" si="1"/>
        <v>0</v>
      </c>
      <c r="B496" s="90" t="str">
        <f>IF(AND(TMInput!A496="",$C496&lt;&gt;""),B495,TMInput!A496)</f>
        <v>---</v>
      </c>
      <c r="C496" s="90" t="str">
        <f>TMInput!B496</f>
        <v>---</v>
      </c>
      <c r="D496" s="85" t="str">
        <f>IF(TMInput!C496&lt;&gt;"", TMInput!C496, IF(AND($C496=$C497, D497&lt;&gt;""), D497, IF(AND($C496=$C498, D498&lt;&gt;""), D498, IF(AND($C496=$C499, D499&lt;&gt;""), D499, IF(AND($C496=$C500, D500&lt;&gt;""), D500, "")))))</f>
        <v/>
      </c>
      <c r="E496" s="90" t="str">
        <f>IF(TMInput!D496&lt;&gt;"",TMInput!D496,IF(AND($C496=$C497, E497&lt;&gt;""),E497, IF(AND($C496=$C498, E498&lt;&gt;""), E498,"")))</f>
        <v/>
      </c>
      <c r="F496" s="90" t="str">
        <f>IF(TMInput!E496&lt;&gt;"",TMInput!E496,IF(AND($C496=$C497, F497&lt;&gt;""),F497, IF(AND($C496=$C498, F498&lt;&gt;""), F498,"")))</f>
        <v/>
      </c>
      <c r="G496" s="85" t="str">
        <f>IF(TMInput!F496&lt;&gt;"",TMInput!F496,IF(AND($C496=$C497, G497&lt;&gt;""),G497, IF(AND($C496=$C498, G498&lt;&gt;""), G498,"")))</f>
        <v/>
      </c>
      <c r="H496" s="87" t="str">
        <f>TMInput!G496</f>
        <v>1.6</v>
      </c>
      <c r="I496" s="87" t="str">
        <f>TMInput!H496</f>
        <v/>
      </c>
      <c r="J496" s="90" t="str">
        <f>IF(TMInput!$A496="",J495,TMInput!I496)</f>
        <v/>
      </c>
      <c r="K496" s="85" t="str">
        <f>IF(TMInput!J496&lt;&gt;"",TMInput!J496,IF(AND($C496=$C497, K497&lt;&gt;""),K497, IF(AND($C496=$C498, K498&lt;&gt;""), K498,"")))</f>
        <v/>
      </c>
      <c r="L496" s="85" t="str">
        <f>IF(TMInput!K496&lt;&gt;"",TMInput!K496,IF(AND($C496=$C497, L497&lt;&gt;""),L497, IF(AND($C496=$C498, L498&lt;&gt;""), L498,"")))</f>
        <v/>
      </c>
      <c r="M496" s="90" t="str">
        <f>IF(TMInput!L496&lt;&gt;"",TMInput!L496,IF(AND($C496=$C497, M497&lt;&gt;""),M497, IF(AND($C496=$C498, M498&lt;&gt;""), M498,"")))</f>
        <v/>
      </c>
      <c r="N496" s="90" t="str">
        <f>IF(TMInput!M496&lt;&gt;"",TMInput!M496,IF(AND($C496=$C497, N497&lt;&gt;""),N497, IF(AND($C496=$C498, N498&lt;&gt;""), N498,"")))</f>
        <v/>
      </c>
      <c r="O496" s="90" t="str">
        <f>IF(TMInput!N496&lt;&gt;"",TMInput!N496,IF(AND($C496=$C497, O497&lt;&gt;""),O497, IF(AND($C496=$C498, O498&lt;&gt;""), O498,"")))</f>
        <v/>
      </c>
      <c r="P496" s="85" t="str">
        <f>IF(TMInput!O496&lt;&gt;"",TMInput!O496,IF(AND($C496=$C497, P497&lt;&gt;""),P497, IF(AND($C496=$C498, P498&lt;&gt;""), P498,"")))</f>
        <v/>
      </c>
      <c r="Q496" s="90" t="str">
        <f>IF(TMInput!P496&lt;&gt;"",TMInput!P496,IF(AND($C496=$C497, Q497&lt;&gt;""),Q497, IF(AND($C496=$C498, Q498&lt;&gt;""), Q498,"")))</f>
        <v/>
      </c>
      <c r="R496" s="90" t="str">
        <f>IF(TMInput!Q496&lt;&gt;"", TMInput!Q496, IF(AND(OR($C496&amp;$H496=$C497&amp;$H497, $C496&amp;$I496=$C497&amp;$I497), R497&lt;&gt;""), R497, IF(AND(OR($C496&amp;$H496=$C498&amp;$H498, $C496&amp;$I496=$C498&amp;$I498), R498&lt;&gt;""), R498, IF(AND(OR($C496&amp;$H496=$C499&amp;$H499, $C496&amp;$I496=$C499&amp;$I499), R499&lt;&gt;""), R499, IF(AND(OR($C496&amp;$H496=$C500&amp;$H500, $C496&amp;$I496=$C500&amp;$I500), R500&lt;&gt;""), R500, "")))))</f>
        <v/>
      </c>
      <c r="S496" s="90" t="str">
        <f>IF(TMInput!R496&lt;&gt;"", TMInput!R496, IF(AND(OR($C496&amp;$H496=$C497&amp;$H497, $C496&amp;$I496=$C497&amp;$I497), S497&lt;&gt;""), S497, IF(AND(OR($C496&amp;$H496=$C498&amp;$H498, $C496&amp;$I496=$C498&amp;$I498), S498&lt;&gt;""), S498, IF(AND(OR($C496&amp;$H496=$C499&amp;$H499, $C496&amp;$I496=$C499&amp;$I499), S499&lt;&gt;""), S499, IF(AND(OR($C496&amp;$H496=$C500&amp;$H500, $C496&amp;$I496=$C500&amp;$I500), S500&lt;&gt;""), S500, "")))))</f>
        <v/>
      </c>
      <c r="T496" s="90" t="str">
        <f>IF(TMInput!S496&lt;&gt;"", TMInput!S496, IF(AND(OR($C496&amp;$H496=$C497&amp;$H497, $C496&amp;$I496=$C497&amp;$I497), T497&lt;&gt;""), T497, IF(AND(OR($C496&amp;$H496=$C498&amp;$H498, $C496&amp;$I496=$C498&amp;$I498), T498&lt;&gt;""), T498, IF(AND(OR($C496&amp;$H496=$C499&amp;$H499, $C496&amp;$I496=$C499&amp;$I499), T499&lt;&gt;""), T499, IF(AND(OR($C496&amp;$H496=$C500&amp;$H500, $C496&amp;$I496=$C500&amp;$I500), T500&lt;&gt;""), T500, "")))))</f>
        <v/>
      </c>
      <c r="U496" s="90" t="str">
        <f>IF(TMInput!T496&lt;&gt;"", TMInput!T496, IF(AND($C496=$C497, U497&lt;&gt;""), U497, IF(AND($C496=$C498, U498&lt;&gt;""), U498, IF(AND($C496=$C499, U499&lt;&gt;""), U499, IF(AND($C496=$C500, U500&lt;&gt;""), U500, "")))))</f>
        <v/>
      </c>
      <c r="V496" s="90" t="str">
        <f>IF(TMInput!U496&lt;&gt;"", TMInput!U496, IF(AND($C496=$C497, V497&lt;&gt;""), V497, IF(AND($C496=$C498, V498&lt;&gt;""), V498, IF(AND($C496=$C499, V499&lt;&gt;""), V499, IF(AND($C496=$C500, V500&lt;&gt;""), V500, "")))))</f>
        <v/>
      </c>
      <c r="W496" s="90" t="str">
        <f>IF(TMInput!V496&lt;&gt;"", TMInput!V496, IF(AND($C496=$C497, W497&lt;&gt;""), W497, IF(AND($C496=$C498, W498&lt;&gt;""), W498, IF(AND($C496=$C499, W499&lt;&gt;""), W499, IF(AND($C496=$C500, W500&lt;&gt;""), W500, "")))))</f>
        <v/>
      </c>
      <c r="X496" s="90" t="str">
        <f>IF(TMInput!W496&lt;&gt;"", TMInput!W496, IF(AND($C496=$C497, X497&lt;&gt;""), X497, IF(AND($C496=$C498, X498&lt;&gt;""), X498, IF(AND($C496=$C499, X499&lt;&gt;""), X499, IF(AND($C496=$C500, X500&lt;&gt;""), X500, "")))))</f>
        <v/>
      </c>
      <c r="Y496" s="90" t="str">
        <f>IF(TMInput!X496&lt;&gt;"", TMInput!X496, IF(AND($C496=$C497, Y497&lt;&gt;""), Y497, IF(AND($C496=$C498, Y498&lt;&gt;""), Y498, IF(AND($C496=$C499, Y499&lt;&gt;""), Y499, IF(AND($C496=$C500, Y500&lt;&gt;""), Y500, "")))))</f>
        <v/>
      </c>
      <c r="Z496" s="90" t="str">
        <f>IF(TMInput!Y496&lt;&gt;"", TMInput!Y496, IF(AND($C496=$C497, Z497&lt;&gt;""), Z497, IF(AND($C496=$C498, Z498&lt;&gt;""), Z498, IF(AND($C496=$C499, Z499&lt;&gt;""), Z499, IF(AND($C496=$C500, Z500&lt;&gt;""), Z500, "")))))</f>
        <v>tedm:MG-langString-hasConfidentialityJustification-</v>
      </c>
      <c r="AA496" s="90" t="str">
        <f>IF(TMInput!Z496&lt;&gt;"", TMInput!Z496, IF(AND($C496=$C497, AA497&lt;&gt;""), AA497, IF(AND($C496=$C498, AA498&lt;&gt;""), AA498, IF(AND($C496=$C499, AA499&lt;&gt;""), AA499, IF(AND($C496=$C500, AA500&lt;&gt;""), AA500, "")))))</f>
        <v/>
      </c>
      <c r="AB496" s="90" t="str">
        <f>IF(TMInput!AA496&lt;&gt;"", TMInput!AA496, IF(AND($C496=$C497, AB497&lt;&gt;""), AB497, IF(AND($C496=$C498, AB498&lt;&gt;""), AB498, IF(AND($C496=$C499, AB499&lt;&gt;""), AB499, IF(AND($C496=$C500, AB500&lt;&gt;""), AB500, "")))))</f>
        <v/>
      </c>
      <c r="AC496" s="90" t="str">
        <f>IF(TMInput!AB496&lt;&gt;"", TMInput!AB496, IF(AND($C496=$C497, AC497&lt;&gt;""), AC497, IF(AND($C496=$C498, AC498&lt;&gt;""), AC498, IF(AND($C496=$C499, AC499&lt;&gt;""), AC499, IF(AND($C496=$C500, AC500&lt;&gt;""), AC500, "")))))</f>
        <v/>
      </c>
      <c r="AD496" s="90" t="str">
        <f>IF(TMInput!AC496&lt;&gt;"", TMInput!AC496, IF(AND($C496=$C497, AD497&lt;&gt;""), AD497, IF(AND($C496=$C498, AD498&lt;&gt;""), AD498, IF(AND($C496=$C499, AD499&lt;&gt;""), AD499, IF(AND($C496=$C500, AD500&lt;&gt;""), AD500, "")))))</f>
        <v/>
      </c>
      <c r="AE496" s="90" t="str">
        <f>IF(TMInput!AD496&lt;&gt;"", TMInput!AD496, IF(AND($C496=$C497, AE497&lt;&gt;""), AE497, IF(AND($C496=$C498, AE498&lt;&gt;""), AE498, IF(AND($C496=$C499, AE499&lt;&gt;""), AE499, IF(AND($C496=$C500, AE500&lt;&gt;""), AE500, "")))))</f>
        <v/>
      </c>
    </row>
    <row r="497">
      <c r="A497" s="85" t="b">
        <f t="shared" si="1"/>
        <v>1</v>
      </c>
      <c r="B497" s="90" t="str">
        <f>IF(AND(TMInput!A497="",$C497&lt;&gt;""),B496,TMInput!A497)</f>
        <v>ND-ReceivedSubmissionCountUnpublish.rml.ttl</v>
      </c>
      <c r="C497" s="90" t="str">
        <f>TMInput!B497</f>
        <v>tedm:MG-NonPublishedInformation-ND-ReceivedSubmissionCountUnpublish</v>
      </c>
      <c r="D497" s="85" t="str">
        <f>IF(TMInput!C497&lt;&gt;"", TMInput!C497, IF(AND($C497=$C498, D498&lt;&gt;""), D498, IF(AND($C497=$C499, D499&lt;&gt;""), D499, IF(AND($C497=$C500, D500&lt;&gt;""), D500, IF(AND($C497=$C501, D501&lt;&gt;""), D501, "")))))</f>
        <v>MG-NonPublishedInformation</v>
      </c>
      <c r="E497" s="90" t="str">
        <f>IF(TMInput!D497&lt;&gt;"",TMInput!D497,IF(AND($C497=$C498, E498&lt;&gt;""),E498, IF(AND($C497=$C499, E499&lt;&gt;""), E499,"")))</f>
        <v>ND-ReceivedSubmissionCountUnpublish</v>
      </c>
      <c r="F497" s="90" t="str">
        <f>IF(TMInput!E497&lt;&gt;"",TMInput!E497,IF(AND($C497=$C498, F498&lt;&gt;""),F498, IF(AND($C497=$C499, F499&lt;&gt;""), F499,"")))</f>
        <v>/*/ext:UBLExtensions/ext:UBLExtension/ext:ExtensionContent/efext:EformsExtension/efac:NoticeResult/efac:LotResult/efac:ReceivedSubmissionsStatistics/efac:FieldsPrivacy[efbc:FieldIdentifierCode/text()='rec-sub-cou']</v>
      </c>
      <c r="G497" s="85" t="str">
        <f>IF(TMInput!F497&lt;&gt;"",TMInput!F497,IF(AND($C497=$C498, G498&lt;&gt;""),G498, IF(AND($C497=$C499, G499&lt;&gt;""), G499,"")))</f>
        <v>efbc:FieldIdentifierCode/text()='rec-sub-cou'</v>
      </c>
      <c r="H497" s="87" t="str">
        <f>TMInput!G497</f>
        <v/>
      </c>
      <c r="I497" s="87" t="str">
        <f>TMInput!H497</f>
        <v/>
      </c>
      <c r="J497" s="90" t="str">
        <f>IF(TMInput!$A497="",J496,TMInput!I497)</f>
        <v/>
      </c>
      <c r="K497" s="85" t="str">
        <f>IF(TMInput!J497&lt;&gt;"",TMInput!J497,IF(AND($C497=$C498, K498&lt;&gt;""),K498, IF(AND($C497=$C499, K499&lt;&gt;""), K499,"")))</f>
        <v>MG-LotAwardOutcome-summarisesInformationForAwardOutcome-SubmissionStatisticalInformation</v>
      </c>
      <c r="L497" s="85" t="str">
        <f>IF(TMInput!K497&lt;&gt;"",TMInput!K497,IF(AND($C497=$C498, L498&lt;&gt;""),L498, IF(AND($C497=$C499, L499&lt;&gt;""), L499,"")))</f>
        <v>ND-ReceivedSubmissions</v>
      </c>
      <c r="M497" s="90" t="str">
        <f>IF(TMInput!L497&lt;&gt;"",TMInput!L497,IF(AND($C497=$C498, M498&lt;&gt;""),M498, IF(AND($C497=$C499, M499&lt;&gt;""), M499,"")))</f>
        <v>ND-ReceivedSubmissionCountUnpublish (concernsMaskedObject)</v>
      </c>
      <c r="N497" s="90" t="str">
        <f>IF(TMInput!M497&lt;&gt;"",TMInput!M497,IF(AND($C497=$C498, N498&lt;&gt;""),N498, IF(AND($C497=$C499, N499&lt;&gt;""), N499,"")))</f>
        <v>Connection from NonPublishedInformation to LotAwardOutcome under MG-LotAwardOutcome-summarisesInformationForAwardOutcome-SubmissionStatisticalInformation_ND-ReceivedSubmissions</v>
      </c>
      <c r="O497" s="90" t="str">
        <f>IF(TMInput!N497&lt;&gt;"",TMInput!N497,IF(AND($C497=$C498, O498&lt;&gt;""),O498, IF(AND($C497=$C499, O499&lt;&gt;""), O499,"")))</f>
        <v>tedm:MG-LotAwardOutcome-summarisesInformationForAwardOutcome-SubmissionStatisticalInformation_ND-ReceivedSubmissions</v>
      </c>
      <c r="P497" s="85" t="str">
        <f>IF(TMInput!O497&lt;&gt;"",TMInput!O497,IF(AND($C497=$C498, P498&lt;&gt;""),P498, IF(AND($C497=$C499, P499&lt;&gt;""), P499,"")))</f>
        <v>efac:FieldsPrivacy</v>
      </c>
      <c r="Q497" s="90" t="str">
        <f>IF(TMInput!P497&lt;&gt;"",TMInput!P497,IF(AND($C497=$C498, Q498&lt;&gt;""),Q498, IF(AND($C497=$C499, Q499&lt;&gt;""), Q499,"")))</f>
        <v>..</v>
      </c>
      <c r="R497" s="90" t="str">
        <f>IF(TMInput!Q497&lt;&gt;"", TMInput!Q497, IF(AND(OR($C497&amp;$H497=$C498&amp;$H498, $C497&amp;$I497=$C498&amp;$I498), R498&lt;&gt;""), R498, IF(AND(OR($C497&amp;$H497=$C499&amp;$H499, $C497&amp;$I497=$C499&amp;$I499), R499&lt;&gt;""), R499, IF(AND(OR($C497&amp;$H497=$C500&amp;$H500, $C497&amp;$I497=$C500&amp;$I500), R500&lt;&gt;""), R500, IF(AND(OR($C497&amp;$H497=$C501&amp;$H501, $C497&amp;$I497=$C501&amp;$I501), R501&lt;&gt;""), R501, "")))))</f>
        <v>BT-195(BT-759)-LotResult</v>
      </c>
      <c r="S497" s="90" t="str">
        <f>IF(TMInput!R497&lt;&gt;"", TMInput!R497, IF(AND(OR($C497&amp;$H497=$C498&amp;$H498, $C497&amp;$I497=$C498&amp;$I498), S498&lt;&gt;""), S498, IF(AND(OR($C497&amp;$H497=$C499&amp;$H499, $C497&amp;$I497=$C499&amp;$I499), S499&lt;&gt;""), S499, IF(AND(OR($C497&amp;$H497=$C500&amp;$H500, $C497&amp;$I497=$C500&amp;$I500), S500&lt;&gt;""), S500, IF(AND(OR($C497&amp;$H497=$C501&amp;$H501, $C497&amp;$I497=$C501&amp;$I501), S501&lt;&gt;""), S501, "")))))</f>
        <v>The field BT-195(BT-759)-LotResult, Unpublished Identifier, specifies information to generate the URI of the masked property</v>
      </c>
      <c r="T497" s="90" t="str">
        <f>IF(TMInput!S497&lt;&gt;"", TMInput!S497, IF(AND(OR($C497&amp;$H497=$C498&amp;$H498, $C497&amp;$I497=$C498&amp;$I498), T498&lt;&gt;""), T498, IF(AND(OR($C497&amp;$H497=$C499&amp;$H499, $C497&amp;$I497=$C499&amp;$I499), T499&lt;&gt;""), T499, IF(AND(OR($C497&amp;$H497=$C500&amp;$H500, $C497&amp;$I497=$C500&amp;$I500), T500&lt;&gt;""), T500, IF(AND(OR($C497&amp;$H497=$C501&amp;$H501, $C497&amp;$I497=$C501&amp;$I501), T501&lt;&gt;""), T501, "")))))</f>
        <v>efbc:FieldIdentifierCode/text()='rec-sub-cou' and ../efbc:StatisticsCode/text() = 'tenders'</v>
      </c>
      <c r="U497" s="92" t="str">
        <f>IF(TMInput!T497&lt;&gt;"", TMInput!T497, IF(AND($C497=$C498, U498&lt;&gt;""), U498, IF(AND($C497=$C499, U499&lt;&gt;""), U499, IF(AND($C497=$C500, U500&lt;&gt;""), U500, IF(AND($C497=$C501, U501&lt;&gt;""), U501, "")))))</f>
        <v>http://data.europa.eu/a4g/ontology#hasReceivedTenders</v>
      </c>
      <c r="V497" s="90" t="str">
        <f>IF(TMInput!U497&lt;&gt;"", TMInput!U497, IF(AND($C497=$C498, V498&lt;&gt;""), V498, IF(AND($C497=$C499, V499&lt;&gt;""), V499, IF(AND($C497=$C500, V500&lt;&gt;""), V500, IF(AND($C497=$C501, V501&lt;&gt;""), V501, "")))))</f>
        <v>BT-197(BT-759)-LotResult</v>
      </c>
      <c r="W497" s="90" t="str">
        <f>IF(TMInput!V497&lt;&gt;"", TMInput!V497, IF(AND($C497=$C498, W498&lt;&gt;""), W498, IF(AND($C497=$C499, W499&lt;&gt;""), W499, IF(AND($C497=$C500, W500&lt;&gt;""), W500, IF(AND($C497=$C501, W501&lt;&gt;""), W501, "")))))</f>
        <v>In BT-197(BT-759)-LotResult, Unpublished Justification Code, we link to the at-voc:non-publication-justification controlled list</v>
      </c>
      <c r="X497" s="90" t="str">
        <f>IF(TMInput!W497&lt;&gt;"", TMInput!W497, IF(AND($C497=$C498, X498&lt;&gt;""), X498, IF(AND($C497=$C499, X499&lt;&gt;""), X499, IF(AND($C497=$C500, X500&lt;&gt;""), X500, IF(AND($C497=$C501, X501&lt;&gt;""), X501, "")))))</f>
        <v>BT-198(BT-759)-LotResult</v>
      </c>
      <c r="Y497" s="90" t="str">
        <f>IF(TMInput!X497&lt;&gt;"", TMInput!X497, IF(AND($C497=$C498, Y498&lt;&gt;""), Y498, IF(AND($C497=$C499, Y499&lt;&gt;""), Y499, IF(AND($C497=$C500, Y500&lt;&gt;""), Y500, IF(AND($C497=$C501, Y501&lt;&gt;""), Y501, "")))))</f>
        <v>Unpublished Accessibility Date (Unpublished Access Date below SDK 1.6)</v>
      </c>
      <c r="Z497" s="90" t="str">
        <f>IF(TMInput!Y497&lt;&gt;"", TMInput!Y497, IF(AND($C497=$C498, Z498&lt;&gt;""), Z498, IF(AND($C497=$C499, Z499&lt;&gt;""), Z499, IF(AND($C497=$C500, Z500&lt;&gt;""), Z500, IF(AND($C497=$C501, Z501&lt;&gt;""), Z501, "")))))</f>
        <v>tedm:MG-langString-hasConfidentialityJustification--NonPublishedInformation-ND-ReceivedSubmissionCountUnpublish</v>
      </c>
      <c r="AA497" s="90" t="str">
        <f>IF(TMInput!Z497&lt;&gt;"", TMInput!Z497, IF(AND($C497=$C498, AA498&lt;&gt;""), AA498, IF(AND($C497=$C499, AA499&lt;&gt;""), AA499, IF(AND($C497=$C500, AA500&lt;&gt;""), AA500, IF(AND($C497=$C501, AA501&lt;&gt;""), AA501, "")))))</f>
        <v>/*/ext:UBLExtensions/ext:UBLExtension/ext:ExtensionContent/efext:EformsExtension/efac:NoticeResult/efac:LotResult/efac:ReceivedSubmissionsStatistics/efac:FieldsPrivacy[efbc:FieldIdentifierCode/text()='rec-sub-cou']/efbc:ReasonDescription</v>
      </c>
      <c r="AB497" s="90" t="str">
        <f>IF(TMInput!AA497&lt;&gt;"", TMInput!AA497, IF(AND($C497=$C498, AB498&lt;&gt;""), AB498, IF(AND($C497=$C499, AB499&lt;&gt;""), AB499, IF(AND($C497=$C500, AB500&lt;&gt;""), AB500, IF(AND($C497=$C501, AB501&lt;&gt;""), AB501, "")))))</f>
        <v>BT-196(BT-759)-LotResult</v>
      </c>
      <c r="AC497" s="90" t="str">
        <f>IF(TMInput!AB497&lt;&gt;"", TMInput!AB497, IF(AND($C497=$C498, AC498&lt;&gt;""), AC498, IF(AND($C497=$C499, AC499&lt;&gt;""), AC499, IF(AND($C497=$C500, AC500&lt;&gt;""), AC500, IF(AND($C497=$C501, AC501&lt;&gt;""), AC501, "")))))</f>
        <v>Unpublished Justification Description of MG-NonPublishedInformation under ND-ReceivedSubmissionCountUnpublish</v>
      </c>
      <c r="AD497" s="90" t="str">
        <f>IF(TMInput!AC497&lt;&gt;"", TMInput!AC497, IF(AND($C497=$C498, AD498&lt;&gt;""), AD498, IF(AND($C497=$C499, AD499&lt;&gt;""), AD499, IF(AND($C497=$C500, AD500&lt;&gt;""), AD500, IF(AND($C497=$C501, AD501&lt;&gt;""), AD501, "")))))</f>
        <v>BT-196(BT-759)-LotResult-Language</v>
      </c>
      <c r="AE497" s="90" t="str">
        <f>IF(TMInput!AD497&lt;&gt;"", TMInput!AD497, IF(AND($C497=$C498, AE498&lt;&gt;""), AE498, IF(AND($C497=$C499, AE499&lt;&gt;""), AE499, IF(AND($C497=$C500, AE500&lt;&gt;""), AE500, IF(AND($C497=$C501, AE501&lt;&gt;""), AE501, "")))))</f>
        <v>Language of Unpublished Justification Description of MG-NonPublishedInformation under ND-ReceivedSubmissionCountUnpublish</v>
      </c>
    </row>
    <row r="498">
      <c r="A498" s="85" t="b">
        <f t="shared" si="1"/>
        <v>0</v>
      </c>
      <c r="B498" s="90" t="str">
        <f>IF(AND(TMInput!A498="",$C498&lt;&gt;""),B497,TMInput!A498)</f>
        <v>ND-ReceivedSubmissionCountUnpublish.rml.ttl</v>
      </c>
      <c r="C498" s="90" t="str">
        <f>TMInput!B498</f>
        <v>tedm:MG-NonPublishedInformation-ND-ReceivedSubmissionCountUnpublish</v>
      </c>
      <c r="D498" s="85" t="str">
        <f>IF(TMInput!C498&lt;&gt;"", TMInput!C498, IF(AND($C498=$C499, D499&lt;&gt;""), D499, IF(AND($C498=$C500, D500&lt;&gt;""), D500, IF(AND($C498=$C501, D501&lt;&gt;""), D501, IF(AND($C498=$C502, D502&lt;&gt;""), D502, "")))))</f>
        <v>MG-NonPublishedInformation</v>
      </c>
      <c r="E498" s="90" t="str">
        <f>IF(TMInput!D498&lt;&gt;"",TMInput!D498,IF(AND($C498=$C499, E499&lt;&gt;""),E499, IF(AND($C498=$C500, E500&lt;&gt;""), E500,"")))</f>
        <v/>
      </c>
      <c r="F498" s="90" t="str">
        <f>IF(TMInput!E498&lt;&gt;"",TMInput!E498,IF(AND($C498=$C499, F499&lt;&gt;""),F499, IF(AND($C498=$C500, F500&lt;&gt;""), F500,"")))</f>
        <v/>
      </c>
      <c r="G498" s="85" t="str">
        <f>IF(TMInput!F498&lt;&gt;"",TMInput!F498,IF(AND($C498=$C499, G499&lt;&gt;""),G499, IF(AND($C498=$C500, G500&lt;&gt;""), G500,"")))</f>
        <v/>
      </c>
      <c r="H498" s="87" t="str">
        <f>TMInput!G498</f>
        <v/>
      </c>
      <c r="I498" s="87" t="str">
        <f>TMInput!H498</f>
        <v/>
      </c>
      <c r="J498" s="90" t="str">
        <f>IF(TMInput!$A498="",J497,TMInput!I498)</f>
        <v/>
      </c>
      <c r="K498" s="85" t="str">
        <f>IF(TMInput!J498&lt;&gt;"",TMInput!J498,IF(AND($C498=$C499, K499&lt;&gt;""),K499, IF(AND($C498=$C500, K500&lt;&gt;""), K500,"")))</f>
        <v>MG-LotAwardOutcome-summarisesInformationForAwardOutcome-SubmissionStatisticalInformation</v>
      </c>
      <c r="L498" s="85" t="str">
        <f>IF(TMInput!K498&lt;&gt;"",TMInput!K498,IF(AND($C498=$C499, L499&lt;&gt;""),L499, IF(AND($C498=$C500, L500&lt;&gt;""), L500,"")))</f>
        <v>ND-ReceivedSubmissions</v>
      </c>
      <c r="M498" s="90" t="str">
        <f>IF(TMInput!L498&lt;&gt;"",TMInput!L498,IF(AND($C498=$C499, M499&lt;&gt;""),M499, IF(AND($C498=$C500, M500&lt;&gt;""), M500,"")))</f>
        <v>ND-ReceivedSubmissionCountUnpublish (concernsMaskedObject)</v>
      </c>
      <c r="N498" s="90" t="str">
        <f>IF(TMInput!M498&lt;&gt;"",TMInput!M498,IF(AND($C498=$C499, N499&lt;&gt;""),N499, IF(AND($C498=$C500, N500&lt;&gt;""), N500,"")))</f>
        <v>Connection from NonPublishedInformation to LotAwardOutcome under MG-LotAwardOutcome-summarisesInformationForAwardOutcome-SubmissionStatisticalInformation_ND-ReceivedSubmissions</v>
      </c>
      <c r="O498" s="90" t="str">
        <f>IF(TMInput!N498&lt;&gt;"",TMInput!N498,IF(AND($C498=$C499, O499&lt;&gt;""),O499, IF(AND($C498=$C500, O500&lt;&gt;""), O500,"")))</f>
        <v>tedm:MG-LotAwardOutcome-summarisesInformationForAwardOutcome-SubmissionStatisticalInformation_ND-ReceivedSubmissions</v>
      </c>
      <c r="P498" s="85" t="str">
        <f>IF(TMInput!O498&lt;&gt;"",TMInput!O498,IF(AND($C498=$C499, P499&lt;&gt;""),P499, IF(AND($C498=$C500, P500&lt;&gt;""), P500,"")))</f>
        <v>efac:FieldsPrivacy</v>
      </c>
      <c r="Q498" s="90" t="str">
        <f>IF(TMInput!P498&lt;&gt;"",TMInput!P498,IF(AND($C498=$C499, Q499&lt;&gt;""),Q499, IF(AND($C498=$C500, Q500&lt;&gt;""), Q500,"")))</f>
        <v>..</v>
      </c>
      <c r="R498" s="90" t="str">
        <f>IF(TMInput!Q498&lt;&gt;"", TMInput!Q498, IF(AND(OR($C498&amp;$H498=$C499&amp;$H499, $C498&amp;$I498=$C499&amp;$I499), R499&lt;&gt;""), R499, IF(AND(OR($C498&amp;$H498=$C500&amp;$H500, $C498&amp;$I498=$C500&amp;$I500), R500&lt;&gt;""), R500, IF(AND(OR($C498&amp;$H498=$C501&amp;$H501, $C498&amp;$I498=$C501&amp;$I501), R501&lt;&gt;""), R501, IF(AND(OR($C498&amp;$H498=$C502&amp;$H502, $C498&amp;$I498=$C502&amp;$I502), R502&lt;&gt;""), R502, "")))))</f>
        <v>BT-195(BT-759)-LotResult</v>
      </c>
      <c r="S498" s="90" t="str">
        <f>IF(TMInput!R498&lt;&gt;"", TMInput!R498, IF(AND(OR($C498&amp;$H498=$C499&amp;$H499, $C498&amp;$I498=$C499&amp;$I499), S499&lt;&gt;""), S499, IF(AND(OR($C498&amp;$H498=$C500&amp;$H500, $C498&amp;$I498=$C500&amp;$I500), S500&lt;&gt;""), S500, IF(AND(OR($C498&amp;$H498=$C501&amp;$H501, $C498&amp;$I498=$C501&amp;$I501), S501&lt;&gt;""), S501, IF(AND(OR($C498&amp;$H498=$C502&amp;$H502, $C498&amp;$I498=$C502&amp;$I502), S502&lt;&gt;""), S502, "")))))</f>
        <v>The field BT-195(BT-759)-LotResult, Unpublished Identifier, specifies information to generate the URI of the masked property</v>
      </c>
      <c r="T498" s="90" t="str">
        <f>IF(TMInput!S498&lt;&gt;"", TMInput!S498, IF(AND(OR($C498&amp;$H498=$C499&amp;$H499, $C498&amp;$I498=$C499&amp;$I499), T499&lt;&gt;""), T499, IF(AND(OR($C498&amp;$H498=$C500&amp;$H500, $C498&amp;$I498=$C500&amp;$I500), T500&lt;&gt;""), T500, IF(AND(OR($C498&amp;$H498=$C501&amp;$H501, $C498&amp;$I498=$C501&amp;$I501), T501&lt;&gt;""), T501, IF(AND(OR($C498&amp;$H498=$C502&amp;$H502, $C498&amp;$I498=$C502&amp;$I502), T502&lt;&gt;""), T502, "")))))</f>
        <v>efbc:FieldIdentifierCode/text()='rec-sub-cou' and ../efbc:StatisticsCode/text() = 'tenders'</v>
      </c>
      <c r="U498" s="92" t="str">
        <f>IF(TMInput!T498&lt;&gt;"", TMInput!T498, IF(AND($C498=$C499, U499&lt;&gt;""), U499, IF(AND($C498=$C500, U500&lt;&gt;""), U500, IF(AND($C498=$C501, U501&lt;&gt;""), U501, IF(AND($C498=$C502, U502&lt;&gt;""), U502, "")))))</f>
        <v>http://data.europa.eu/a4g/ontology#hasReceivedTenders</v>
      </c>
      <c r="V498" s="90" t="str">
        <f>IF(TMInput!U498&lt;&gt;"", TMInput!U498, IF(AND($C498=$C499, V499&lt;&gt;""), V499, IF(AND($C498=$C500, V500&lt;&gt;""), V500, IF(AND($C498=$C501, V501&lt;&gt;""), V501, IF(AND($C498=$C502, V502&lt;&gt;""), V502, "")))))</f>
        <v>BT-197(BT-759)-LotResult</v>
      </c>
      <c r="W498" s="90" t="str">
        <f>IF(TMInput!V498&lt;&gt;"", TMInput!V498, IF(AND($C498=$C499, W499&lt;&gt;""), W499, IF(AND($C498=$C500, W500&lt;&gt;""), W500, IF(AND($C498=$C501, W501&lt;&gt;""), W501, IF(AND($C498=$C502, W502&lt;&gt;""), W502, "")))))</f>
        <v>In BT-197(BT-759)-LotResult, Unpublished Justification Code, we link to the at-voc:non-publication-justification controlled list</v>
      </c>
      <c r="X498" s="90" t="str">
        <f>IF(TMInput!W498&lt;&gt;"", TMInput!W498, IF(AND($C498=$C499, X499&lt;&gt;""), X499, IF(AND($C498=$C500, X500&lt;&gt;""), X500, IF(AND($C498=$C501, X501&lt;&gt;""), X501, IF(AND($C498=$C502, X502&lt;&gt;""), X502, "")))))</f>
        <v>BT-198(BT-759)-LotResult</v>
      </c>
      <c r="Y498" s="90" t="str">
        <f>IF(TMInput!X498&lt;&gt;"", TMInput!X498, IF(AND($C498=$C499, Y499&lt;&gt;""), Y499, IF(AND($C498=$C500, Y500&lt;&gt;""), Y500, IF(AND($C498=$C501, Y501&lt;&gt;""), Y501, IF(AND($C498=$C502, Y502&lt;&gt;""), Y502, "")))))</f>
        <v>Unpublished Accessibility Date (Unpublished Access Date below SDK 1.6)</v>
      </c>
      <c r="Z498" s="90" t="str">
        <f>IF(TMInput!Y498&lt;&gt;"", TMInput!Y498, IF(AND($C498=$C499, Z499&lt;&gt;""), Z499, IF(AND($C498=$C500, Z500&lt;&gt;""), Z500, IF(AND($C498=$C501, Z501&lt;&gt;""), Z501, IF(AND($C498=$C502, Z502&lt;&gt;""), Z502, "")))))</f>
        <v>tedm:MG-langString-hasConfidentialityJustification--NonPublishedInformation-ND-ReceivedSubmissionCountUnpublish</v>
      </c>
      <c r="AA498" s="90" t="str">
        <f>IF(TMInput!Z498&lt;&gt;"", TMInput!Z498, IF(AND($C498=$C499, AA499&lt;&gt;""), AA499, IF(AND($C498=$C500, AA500&lt;&gt;""), AA500, IF(AND($C498=$C501, AA501&lt;&gt;""), AA501, IF(AND($C498=$C502, AA502&lt;&gt;""), AA502, "")))))</f>
        <v/>
      </c>
      <c r="AB498" s="90" t="str">
        <f>IF(TMInput!AA498&lt;&gt;"", TMInput!AA498, IF(AND($C498=$C499, AB499&lt;&gt;""), AB499, IF(AND($C498=$C500, AB500&lt;&gt;""), AB500, IF(AND($C498=$C501, AB501&lt;&gt;""), AB501, IF(AND($C498=$C502, AB502&lt;&gt;""), AB502, "")))))</f>
        <v>BT-196(BT-759)-LotResult</v>
      </c>
      <c r="AC498" s="90" t="str">
        <f>IF(TMInput!AB498&lt;&gt;"", TMInput!AB498, IF(AND($C498=$C499, AC499&lt;&gt;""), AC499, IF(AND($C498=$C500, AC500&lt;&gt;""), AC500, IF(AND($C498=$C501, AC501&lt;&gt;""), AC501, IF(AND($C498=$C502, AC502&lt;&gt;""), AC502, "")))))</f>
        <v>Unpublished Justification Description of MG-NonPublishedInformation under ND-ReceivedSubmissionCountUnpublish</v>
      </c>
      <c r="AD498" s="90" t="str">
        <f>IF(TMInput!AC498&lt;&gt;"", TMInput!AC498, IF(AND($C498=$C499, AD499&lt;&gt;""), AD499, IF(AND($C498=$C500, AD500&lt;&gt;""), AD500, IF(AND($C498=$C501, AD501&lt;&gt;""), AD501, IF(AND($C498=$C502, AD502&lt;&gt;""), AD502, "")))))</f>
        <v>BT-196(BT-759)-LotResult-Language</v>
      </c>
      <c r="AE498" s="90" t="str">
        <f>IF(TMInput!AD498&lt;&gt;"", TMInput!AD498, IF(AND($C498=$C499, AE499&lt;&gt;""), AE499, IF(AND($C498=$C500, AE500&lt;&gt;""), AE500, IF(AND($C498=$C501, AE501&lt;&gt;""), AE501, IF(AND($C498=$C502, AE502&lt;&gt;""), AE502, "")))))</f>
        <v>Language of Unpublished Justification Description of MG-NonPublishedInformation under ND-ReceivedSubmissionCountUnpublish</v>
      </c>
    </row>
    <row r="499">
      <c r="A499" s="85" t="b">
        <f t="shared" si="1"/>
        <v>0</v>
      </c>
      <c r="B499" s="90" t="str">
        <f>IF(AND(TMInput!A499="",$C499&lt;&gt;""),B498,TMInput!A499)</f>
        <v>ND-ReceivedSubmissionCountUnpublish.rml.ttl</v>
      </c>
      <c r="C499" s="90" t="str">
        <f>TMInput!B499</f>
        <v>tedm:MG-NonPublishedInformation-ND-ReceivedSubmissionCountUnpublish</v>
      </c>
      <c r="D499" s="85" t="str">
        <f>IF(TMInput!C499&lt;&gt;"", TMInput!C499, IF(AND($C499=$C500, D500&lt;&gt;""), D500, IF(AND($C499=$C501, D501&lt;&gt;""), D501, IF(AND($C499=$C502, D502&lt;&gt;""), D502, IF(AND($C499=$C503, D503&lt;&gt;""), D503, "")))))</f>
        <v>MG-NonPublishedInformation</v>
      </c>
      <c r="E499" s="90" t="str">
        <f>IF(TMInput!D499&lt;&gt;"",TMInput!D499,IF(AND($C499=$C500, E500&lt;&gt;""),E500, IF(AND($C499=$C501, E501&lt;&gt;""), E501,"")))</f>
        <v/>
      </c>
      <c r="F499" s="90" t="str">
        <f>IF(TMInput!E499&lt;&gt;"",TMInput!E499,IF(AND($C499=$C500, F500&lt;&gt;""),F500, IF(AND($C499=$C501, F501&lt;&gt;""), F501,"")))</f>
        <v/>
      </c>
      <c r="G499" s="85" t="str">
        <f>IF(TMInput!F499&lt;&gt;"",TMInput!F499,IF(AND($C499=$C500, G500&lt;&gt;""),G500, IF(AND($C499=$C501, G501&lt;&gt;""), G501,"")))</f>
        <v/>
      </c>
      <c r="H499" s="87" t="str">
        <f>TMInput!G499</f>
        <v/>
      </c>
      <c r="I499" s="87" t="str">
        <f>TMInput!H499</f>
        <v/>
      </c>
      <c r="J499" s="90" t="str">
        <f>IF(TMInput!$A499="",J498,TMInput!I499)</f>
        <v/>
      </c>
      <c r="K499" s="85" t="str">
        <f>IF(TMInput!J499&lt;&gt;"",TMInput!J499,IF(AND($C499=$C500, K500&lt;&gt;""),K500, IF(AND($C499=$C501, K501&lt;&gt;""), K501,"")))</f>
        <v>MG-LotAwardOutcome-summarisesInformationForAwardOutcome-SubmissionStatisticalInformation</v>
      </c>
      <c r="L499" s="85" t="str">
        <f>IF(TMInput!K499&lt;&gt;"",TMInput!K499,IF(AND($C499=$C500, L500&lt;&gt;""),L500, IF(AND($C499=$C501, L501&lt;&gt;""), L501,"")))</f>
        <v>ND-ReceivedSubmissions</v>
      </c>
      <c r="M499" s="90" t="str">
        <f>IF(TMInput!L499&lt;&gt;"",TMInput!L499,IF(AND($C499=$C500, M500&lt;&gt;""),M500, IF(AND($C499=$C501, M501&lt;&gt;""), M501,"")))</f>
        <v>ND-ReceivedSubmissionCountUnpublish (concernsMaskedObject)</v>
      </c>
      <c r="N499" s="90" t="str">
        <f>IF(TMInput!M499&lt;&gt;"",TMInput!M499,IF(AND($C499=$C500, N500&lt;&gt;""),N500, IF(AND($C499=$C501, N501&lt;&gt;""), N501,"")))</f>
        <v>Connection from NonPublishedInformation to LotAwardOutcome under MG-LotAwardOutcome-summarisesInformationForAwardOutcome-SubmissionStatisticalInformation_ND-ReceivedSubmissions</v>
      </c>
      <c r="O499" s="90" t="str">
        <f>IF(TMInput!N499&lt;&gt;"",TMInput!N499,IF(AND($C499=$C500, O500&lt;&gt;""),O500, IF(AND($C499=$C501, O501&lt;&gt;""), O501,"")))</f>
        <v>tedm:MG-LotAwardOutcome-summarisesInformationForAwardOutcome-SubmissionStatisticalInformation_ND-ReceivedSubmissions</v>
      </c>
      <c r="P499" s="85" t="str">
        <f>IF(TMInput!O499&lt;&gt;"",TMInput!O499,IF(AND($C499=$C500, P500&lt;&gt;""),P500, IF(AND($C499=$C501, P501&lt;&gt;""), P501,"")))</f>
        <v>efac:FieldsPrivacy</v>
      </c>
      <c r="Q499" s="90" t="str">
        <f>IF(TMInput!P499&lt;&gt;"",TMInput!P499,IF(AND($C499=$C500, Q500&lt;&gt;""),Q500, IF(AND($C499=$C501, Q501&lt;&gt;""), Q501,"")))</f>
        <v>..</v>
      </c>
      <c r="R499" s="90" t="str">
        <f>IF(TMInput!Q499&lt;&gt;"", TMInput!Q499, IF(AND(OR($C499&amp;$H499=$C500&amp;$H500, $C499&amp;$I499=$C500&amp;$I500), R500&lt;&gt;""), R500, IF(AND(OR($C499&amp;$H499=$C501&amp;$H501, $C499&amp;$I499=$C501&amp;$I501), R501&lt;&gt;""), R501, IF(AND(OR($C499&amp;$H499=$C502&amp;$H502, $C499&amp;$I499=$C502&amp;$I502), R502&lt;&gt;""), R502, IF(AND(OR($C499&amp;$H499=$C503&amp;$H503, $C499&amp;$I499=$C503&amp;$I503), R503&lt;&gt;""), R503, "")))))</f>
        <v>BT-195(BT-759)-LotResult</v>
      </c>
      <c r="S499" s="90" t="str">
        <f>IF(TMInput!R499&lt;&gt;"", TMInput!R499, IF(AND(OR($C499&amp;$H499=$C500&amp;$H500, $C499&amp;$I499=$C500&amp;$I500), S500&lt;&gt;""), S500, IF(AND(OR($C499&amp;$H499=$C501&amp;$H501, $C499&amp;$I499=$C501&amp;$I501), S501&lt;&gt;""), S501, IF(AND(OR($C499&amp;$H499=$C502&amp;$H502, $C499&amp;$I499=$C502&amp;$I502), S502&lt;&gt;""), S502, IF(AND(OR($C499&amp;$H499=$C503&amp;$H503, $C499&amp;$I499=$C503&amp;$I503), S503&lt;&gt;""), S503, "")))))</f>
        <v>The field BT-195(BT-759)-LotResult, Unpublished Identifier, specifies information to generate the URI of the masked property</v>
      </c>
      <c r="T499" s="90" t="str">
        <f>IF(TMInput!S499&lt;&gt;"", TMInput!S499, IF(AND(OR($C499&amp;$H499=$C500&amp;$H500, $C499&amp;$I499=$C500&amp;$I500), T500&lt;&gt;""), T500, IF(AND(OR($C499&amp;$H499=$C501&amp;$H501, $C499&amp;$I499=$C501&amp;$I501), T501&lt;&gt;""), T501, IF(AND(OR($C499&amp;$H499=$C502&amp;$H502, $C499&amp;$I499=$C502&amp;$I502), T502&lt;&gt;""), T502, IF(AND(OR($C499&amp;$H499=$C503&amp;$H503, $C499&amp;$I499=$C503&amp;$I503), T503&lt;&gt;""), T503, "")))))</f>
        <v>efbc:FieldIdentifierCode/text()='rec-sub-cou' and ../efbc:StatisticsCode/text() = 'tenders'</v>
      </c>
      <c r="U499" s="92" t="str">
        <f>IF(TMInput!T499&lt;&gt;"", TMInput!T499, IF(AND($C499=$C500, U500&lt;&gt;""), U500, IF(AND($C499=$C501, U501&lt;&gt;""), U501, IF(AND($C499=$C502, U502&lt;&gt;""), U502, IF(AND($C499=$C503, U503&lt;&gt;""), U503, "")))))</f>
        <v>http://data.europa.eu/a4g/ontology#hasReceivedTenders</v>
      </c>
      <c r="V499" s="90" t="str">
        <f>IF(TMInput!U499&lt;&gt;"", TMInput!U499, IF(AND($C499=$C500, V500&lt;&gt;""), V500, IF(AND($C499=$C501, V501&lt;&gt;""), V501, IF(AND($C499=$C502, V502&lt;&gt;""), V502, IF(AND($C499=$C503, V503&lt;&gt;""), V503, "")))))</f>
        <v>BT-197(BT-759)-LotResult</v>
      </c>
      <c r="W499" s="90" t="str">
        <f>IF(TMInput!V499&lt;&gt;"", TMInput!V499, IF(AND($C499=$C500, W500&lt;&gt;""), W500, IF(AND($C499=$C501, W501&lt;&gt;""), W501, IF(AND($C499=$C502, W502&lt;&gt;""), W502, IF(AND($C499=$C503, W503&lt;&gt;""), W503, "")))))</f>
        <v>In BT-197(BT-759)-LotResult, Unpublished Justification Code, we link to the at-voc:non-publication-justification controlled list</v>
      </c>
      <c r="X499" s="90" t="str">
        <f>IF(TMInput!W499&lt;&gt;"", TMInput!W499, IF(AND($C499=$C500, X500&lt;&gt;""), X500, IF(AND($C499=$C501, X501&lt;&gt;""), X501, IF(AND($C499=$C502, X502&lt;&gt;""), X502, IF(AND($C499=$C503, X503&lt;&gt;""), X503, "")))))</f>
        <v>BT-198(BT-759)-LotResult</v>
      </c>
      <c r="Y499" s="90" t="str">
        <f>IF(TMInput!X499&lt;&gt;"", TMInput!X499, IF(AND($C499=$C500, Y500&lt;&gt;""), Y500, IF(AND($C499=$C501, Y501&lt;&gt;""), Y501, IF(AND($C499=$C502, Y502&lt;&gt;""), Y502, IF(AND($C499=$C503, Y503&lt;&gt;""), Y503, "")))))</f>
        <v>Unpublished Accessibility Date (Unpublished Access Date below SDK 1.6)</v>
      </c>
      <c r="Z499" s="90" t="str">
        <f>IF(TMInput!Y499&lt;&gt;"", TMInput!Y499, IF(AND($C499=$C500, Z500&lt;&gt;""), Z500, IF(AND($C499=$C501, Z501&lt;&gt;""), Z501, IF(AND($C499=$C502, Z502&lt;&gt;""), Z502, IF(AND($C499=$C503, Z503&lt;&gt;""), Z503, "")))))</f>
        <v>tedm:MG-langString-hasConfidentialityJustification--NonPublishedInformation-ND-ReceivedSubmissionCountUnpublish</v>
      </c>
      <c r="AA499" s="90" t="str">
        <f>IF(TMInput!Z499&lt;&gt;"", TMInput!Z499, IF(AND($C499=$C500, AA500&lt;&gt;""), AA500, IF(AND($C499=$C501, AA501&lt;&gt;""), AA501, IF(AND($C499=$C502, AA502&lt;&gt;""), AA502, IF(AND($C499=$C503, AA503&lt;&gt;""), AA503, "")))))</f>
        <v/>
      </c>
      <c r="AB499" s="90" t="str">
        <f>IF(TMInput!AA499&lt;&gt;"", TMInput!AA499, IF(AND($C499=$C500, AB500&lt;&gt;""), AB500, IF(AND($C499=$C501, AB501&lt;&gt;""), AB501, IF(AND($C499=$C502, AB502&lt;&gt;""), AB502, IF(AND($C499=$C503, AB503&lt;&gt;""), AB503, "")))))</f>
        <v>BT-196(BT-759)-LotResult</v>
      </c>
      <c r="AC499" s="90" t="str">
        <f>IF(TMInput!AB499&lt;&gt;"", TMInput!AB499, IF(AND($C499=$C500, AC500&lt;&gt;""), AC500, IF(AND($C499=$C501, AC501&lt;&gt;""), AC501, IF(AND($C499=$C502, AC502&lt;&gt;""), AC502, IF(AND($C499=$C503, AC503&lt;&gt;""), AC503, "")))))</f>
        <v>Unpublished Justification Description of MG-NonPublishedInformation under ND-ReceivedSubmissionCountUnpublish</v>
      </c>
      <c r="AD499" s="90" t="str">
        <f>IF(TMInput!AC499&lt;&gt;"", TMInput!AC499, IF(AND($C499=$C500, AD500&lt;&gt;""), AD500, IF(AND($C499=$C501, AD501&lt;&gt;""), AD501, IF(AND($C499=$C502, AD502&lt;&gt;""), AD502, IF(AND($C499=$C503, AD503&lt;&gt;""), AD503, "")))))</f>
        <v>BT-196(BT-759)-LotResult-Language</v>
      </c>
      <c r="AE499" s="90" t="str">
        <f>IF(TMInput!AD499&lt;&gt;"", TMInput!AD499, IF(AND($C499=$C500, AE500&lt;&gt;""), AE500, IF(AND($C499=$C501, AE501&lt;&gt;""), AE501, IF(AND($C499=$C502, AE502&lt;&gt;""), AE502, IF(AND($C499=$C503, AE503&lt;&gt;""), AE503, "")))))</f>
        <v>Language of Unpublished Justification Description of MG-NonPublishedInformation under ND-ReceivedSubmissionCountUnpublish</v>
      </c>
    </row>
    <row r="500">
      <c r="A500" s="85" t="b">
        <f t="shared" si="1"/>
        <v>0</v>
      </c>
      <c r="B500" s="90" t="str">
        <f>IF(AND(TMInput!A500="",$C500&lt;&gt;""),B499,TMInput!A500)</f>
        <v>ND-ReceivedSubmissionCountUnpublish.rml.ttl</v>
      </c>
      <c r="C500" s="90" t="str">
        <f>TMInput!B500</f>
        <v>tedm:MG-NonPublishedInformation-ND-ReceivedSubmissionCountUnpublish</v>
      </c>
      <c r="D500" s="85" t="str">
        <f>IF(TMInput!C500&lt;&gt;"", TMInput!C500, IF(AND($C500=$C501, D501&lt;&gt;""), D501, IF(AND($C500=$C502, D502&lt;&gt;""), D502, IF(AND($C500=$C503, D503&lt;&gt;""), D503, IF(AND($C500=$C504, D504&lt;&gt;""), D504, "")))))</f>
        <v>MG-NonPublishedInformation</v>
      </c>
      <c r="E500" s="90" t="str">
        <f>IF(TMInput!D500&lt;&gt;"",TMInput!D500,IF(AND($C500=$C501, E501&lt;&gt;""),E501, IF(AND($C500=$C502, E502&lt;&gt;""), E502,"")))</f>
        <v/>
      </c>
      <c r="F500" s="90" t="str">
        <f>IF(TMInput!E500&lt;&gt;"",TMInput!E500,IF(AND($C500=$C501, F501&lt;&gt;""),F501, IF(AND($C500=$C502, F502&lt;&gt;""), F502,"")))</f>
        <v/>
      </c>
      <c r="G500" s="85" t="str">
        <f>IF(TMInput!F500&lt;&gt;"",TMInput!F500,IF(AND($C500=$C501, G501&lt;&gt;""),G501, IF(AND($C500=$C502, G502&lt;&gt;""), G502,"")))</f>
        <v/>
      </c>
      <c r="H500" s="87" t="str">
        <f>TMInput!G500</f>
        <v/>
      </c>
      <c r="I500" s="87" t="str">
        <f>TMInput!H500</f>
        <v/>
      </c>
      <c r="J500" s="90" t="str">
        <f>IF(TMInput!$A500="",J499,TMInput!I500)</f>
        <v/>
      </c>
      <c r="K500" s="85" t="str">
        <f>IF(TMInput!J500&lt;&gt;"",TMInput!J500,IF(AND($C500=$C501, K501&lt;&gt;""),K501, IF(AND($C500=$C502, K502&lt;&gt;""), K502,"")))</f>
        <v/>
      </c>
      <c r="L500" s="85" t="str">
        <f>IF(TMInput!K500&lt;&gt;"",TMInput!K500,IF(AND($C500=$C501, L501&lt;&gt;""),L501, IF(AND($C500=$C502, L502&lt;&gt;""), L502,"")))</f>
        <v/>
      </c>
      <c r="M500" s="90" t="str">
        <f>IF(TMInput!L500&lt;&gt;"",TMInput!L500,IF(AND($C500=$C501, M501&lt;&gt;""),M501, IF(AND($C500=$C502, M502&lt;&gt;""), M502,"")))</f>
        <v/>
      </c>
      <c r="N500" s="90" t="str">
        <f>IF(TMInput!M500&lt;&gt;"",TMInput!M500,IF(AND($C500=$C501, N501&lt;&gt;""),N501, IF(AND($C500=$C502, N502&lt;&gt;""), N502,"")))</f>
        <v/>
      </c>
      <c r="O500" s="90" t="str">
        <f>IF(TMInput!N500&lt;&gt;"",TMInput!N500,IF(AND($C500=$C501, O501&lt;&gt;""),O501, IF(AND($C500=$C502, O502&lt;&gt;""), O502,"")))</f>
        <v/>
      </c>
      <c r="P500" s="85" t="str">
        <f>IF(TMInput!O500&lt;&gt;"",TMInput!O500,IF(AND($C500=$C501, P501&lt;&gt;""),P501, IF(AND($C500=$C502, P502&lt;&gt;""), P502,"")))</f>
        <v/>
      </c>
      <c r="Q500" s="90" t="str">
        <f>IF(TMInput!P500&lt;&gt;"",TMInput!P500,IF(AND($C500=$C501, Q501&lt;&gt;""),Q501, IF(AND($C500=$C502, Q502&lt;&gt;""), Q502,"")))</f>
        <v/>
      </c>
      <c r="R500" s="90" t="str">
        <f>IF(TMInput!Q500&lt;&gt;"", TMInput!Q500, IF(AND(OR($C500&amp;$H500=$C501&amp;$H501, $C500&amp;$I500=$C501&amp;$I501), R501&lt;&gt;""), R501, IF(AND(OR($C500&amp;$H500=$C502&amp;$H502, $C500&amp;$I500=$C502&amp;$I502), R502&lt;&gt;""), R502, IF(AND(OR($C500&amp;$H500=$C503&amp;$H503, $C500&amp;$I500=$C503&amp;$I503), R503&lt;&gt;""), R503, IF(AND(OR($C500&amp;$H500=$C504&amp;$H504, $C500&amp;$I500=$C504&amp;$I504), R504&lt;&gt;""), R504, "")))))</f>
        <v>BT-195(BT-759)-LotResult</v>
      </c>
      <c r="S500" s="90" t="str">
        <f>IF(TMInput!R500&lt;&gt;"", TMInput!R500, IF(AND(OR($C500&amp;$H500=$C501&amp;$H501, $C500&amp;$I500=$C501&amp;$I501), S501&lt;&gt;""), S501, IF(AND(OR($C500&amp;$H500=$C502&amp;$H502, $C500&amp;$I500=$C502&amp;$I502), S502&lt;&gt;""), S502, IF(AND(OR($C500&amp;$H500=$C503&amp;$H503, $C500&amp;$I500=$C503&amp;$I503), S503&lt;&gt;""), S503, IF(AND(OR($C500&amp;$H500=$C504&amp;$H504, $C500&amp;$I500=$C504&amp;$I504), S504&lt;&gt;""), S504, "")))))</f>
        <v>The field BT-195(BT-759)-LotResult, Unpublished Identifier, specifies information to generate the URI of the masked property</v>
      </c>
      <c r="T500" s="90" t="str">
        <f>IF(TMInput!S500&lt;&gt;"", TMInput!S500, IF(AND(OR($C500&amp;$H500=$C501&amp;$H501, $C500&amp;$I500=$C501&amp;$I501), T501&lt;&gt;""), T501, IF(AND(OR($C500&amp;$H500=$C502&amp;$H502, $C500&amp;$I500=$C502&amp;$I502), T502&lt;&gt;""), T502, IF(AND(OR($C500&amp;$H500=$C503&amp;$H503, $C500&amp;$I500=$C503&amp;$I503), T503&lt;&gt;""), T503, IF(AND(OR($C500&amp;$H500=$C504&amp;$H504, $C500&amp;$I500=$C504&amp;$I504), T504&lt;&gt;""), T504, "")))))</f>
        <v>efbc:FieldIdentifierCode/text()='rec-sub-cou' and ../efbc:StatisticsCode/text() = 'tenders'</v>
      </c>
      <c r="U500" s="92" t="str">
        <f>IF(TMInput!T500&lt;&gt;"", TMInput!T500, IF(AND($C500=$C501, U501&lt;&gt;""), U501, IF(AND($C500=$C502, U502&lt;&gt;""), U502, IF(AND($C500=$C503, U503&lt;&gt;""), U503, IF(AND($C500=$C504, U504&lt;&gt;""), U504, "")))))</f>
        <v>http://data.europa.eu/a4g/ontology#hasReceivedTenders</v>
      </c>
      <c r="V500" s="90" t="str">
        <f>IF(TMInput!U500&lt;&gt;"", TMInput!U500, IF(AND($C500=$C501, V501&lt;&gt;""), V501, IF(AND($C500=$C502, V502&lt;&gt;""), V502, IF(AND($C500=$C503, V503&lt;&gt;""), V503, IF(AND($C500=$C504, V504&lt;&gt;""), V504, "")))))</f>
        <v>BT-197(BT-759)-LotResult</v>
      </c>
      <c r="W500" s="90" t="str">
        <f>IF(TMInput!V500&lt;&gt;"", TMInput!V500, IF(AND($C500=$C501, W501&lt;&gt;""), W501, IF(AND($C500=$C502, W502&lt;&gt;""), W502, IF(AND($C500=$C503, W503&lt;&gt;""), W503, IF(AND($C500=$C504, W504&lt;&gt;""), W504, "")))))</f>
        <v>In BT-197(BT-759)-LotResult, Unpublished Justification Code, we link to the at-voc:non-publication-justification controlled list</v>
      </c>
      <c r="X500" s="90" t="str">
        <f>IF(TMInput!W500&lt;&gt;"", TMInput!W500, IF(AND($C500=$C501, X501&lt;&gt;""), X501, IF(AND($C500=$C502, X502&lt;&gt;""), X502, IF(AND($C500=$C503, X503&lt;&gt;""), X503, IF(AND($C500=$C504, X504&lt;&gt;""), X504, "")))))</f>
        <v>BT-198(BT-759)-LotResult</v>
      </c>
      <c r="Y500" s="90" t="str">
        <f>IF(TMInput!X500&lt;&gt;"", TMInput!X500, IF(AND($C500=$C501, Y501&lt;&gt;""), Y501, IF(AND($C500=$C502, Y502&lt;&gt;""), Y502, IF(AND($C500=$C503, Y503&lt;&gt;""), Y503, IF(AND($C500=$C504, Y504&lt;&gt;""), Y504, "")))))</f>
        <v>Unpublished Accessibility Date (Unpublished Access Date below SDK 1.6)</v>
      </c>
      <c r="Z500" s="90" t="str">
        <f>IF(TMInput!Y500&lt;&gt;"", TMInput!Y500, IF(AND($C500=$C501, Z501&lt;&gt;""), Z501, IF(AND($C500=$C502, Z502&lt;&gt;""), Z502, IF(AND($C500=$C503, Z503&lt;&gt;""), Z503, IF(AND($C500=$C504, Z504&lt;&gt;""), Z504, "")))))</f>
        <v>tedm:MG-langString-hasConfidentialityJustification--NonPublishedInformation-ND-ReceivedSubmissionCountUnpublish</v>
      </c>
      <c r="AA500" s="90" t="str">
        <f>IF(TMInput!Z500&lt;&gt;"", TMInput!Z500, IF(AND($C500=$C501, AA501&lt;&gt;""), AA501, IF(AND($C500=$C502, AA502&lt;&gt;""), AA502, IF(AND($C500=$C503, AA503&lt;&gt;""), AA503, IF(AND($C500=$C504, AA504&lt;&gt;""), AA504, "")))))</f>
        <v/>
      </c>
      <c r="AB500" s="90" t="str">
        <f>IF(TMInput!AA500&lt;&gt;"", TMInput!AA500, IF(AND($C500=$C501, AB501&lt;&gt;""), AB501, IF(AND($C500=$C502, AB502&lt;&gt;""), AB502, IF(AND($C500=$C503, AB503&lt;&gt;""), AB503, IF(AND($C500=$C504, AB504&lt;&gt;""), AB504, "")))))</f>
        <v>BT-196(BT-759)-LotResult</v>
      </c>
      <c r="AC500" s="90" t="str">
        <f>IF(TMInput!AB500&lt;&gt;"", TMInput!AB500, IF(AND($C500=$C501, AC501&lt;&gt;""), AC501, IF(AND($C500=$C502, AC502&lt;&gt;""), AC502, IF(AND($C500=$C503, AC503&lt;&gt;""), AC503, IF(AND($C500=$C504, AC504&lt;&gt;""), AC504, "")))))</f>
        <v>Unpublished Justification Description of MG-NonPublishedInformation under ND-ReceivedSubmissionCountUnpublish</v>
      </c>
      <c r="AD500" s="90" t="str">
        <f>IF(TMInput!AC500&lt;&gt;"", TMInput!AC500, IF(AND($C500=$C501, AD501&lt;&gt;""), AD501, IF(AND($C500=$C502, AD502&lt;&gt;""), AD502, IF(AND($C500=$C503, AD503&lt;&gt;""), AD503, IF(AND($C500=$C504, AD504&lt;&gt;""), AD504, "")))))</f>
        <v>BT-196(BT-759)-LotResult-Language</v>
      </c>
      <c r="AE500" s="90" t="str">
        <f>IF(TMInput!AD500&lt;&gt;"", TMInput!AD500, IF(AND($C500=$C501, AE501&lt;&gt;""), AE501, IF(AND($C500=$C502, AE502&lt;&gt;""), AE502, IF(AND($C500=$C503, AE503&lt;&gt;""), AE503, IF(AND($C500=$C504, AE504&lt;&gt;""), AE504, "")))))</f>
        <v>Language of Unpublished Justification Description of MG-NonPublishedInformation under ND-ReceivedSubmissionCountUnpublish</v>
      </c>
    </row>
    <row r="501">
      <c r="A501" s="85" t="b">
        <f t="shared" si="1"/>
        <v>1</v>
      </c>
      <c r="B501" s="90" t="str">
        <f>IF(AND(TMInput!A501="",$C501&lt;&gt;""),B500,TMInput!A501)</f>
        <v>ND-ReceivedSubmissionCountUnpublish.rml.ttl</v>
      </c>
      <c r="C501" s="90" t="str">
        <f>TMInput!B501</f>
        <v>tedm:MG-NonPublishedInformation-ND-ReceivedSubmissionCountUnpublish</v>
      </c>
      <c r="D501" s="85" t="str">
        <f>IF(TMInput!C501&lt;&gt;"", TMInput!C501, IF(AND($C501=$C502, D502&lt;&gt;""), D502, IF(AND($C501=$C503, D503&lt;&gt;""), D503, IF(AND($C501=$C504, D504&lt;&gt;""), D504, IF(AND($C501=$C505, D505&lt;&gt;""), D505, "")))))</f>
        <v/>
      </c>
      <c r="E501" s="90" t="str">
        <f>IF(TMInput!D501&lt;&gt;"",TMInput!D501,IF(AND($C501=$C502, E502&lt;&gt;""),E502, IF(AND($C501=$C503, E503&lt;&gt;""), E503,"")))</f>
        <v/>
      </c>
      <c r="F501" s="90" t="str">
        <f>IF(TMInput!E501&lt;&gt;"",TMInput!E501,IF(AND($C501=$C502, F502&lt;&gt;""),F502, IF(AND($C501=$C503, F503&lt;&gt;""), F503,"")))</f>
        <v/>
      </c>
      <c r="G501" s="85" t="str">
        <f>IF(TMInput!F501&lt;&gt;"",TMInput!F501,IF(AND($C501=$C502, G502&lt;&gt;""),G502, IF(AND($C501=$C503, G503&lt;&gt;""), G503,"")))</f>
        <v/>
      </c>
      <c r="H501" s="87" t="str">
        <f>TMInput!G501</f>
        <v/>
      </c>
      <c r="I501" s="87" t="str">
        <f>TMInput!H501</f>
        <v/>
      </c>
      <c r="J501" s="90" t="str">
        <f>IF(TMInput!$A501="",J500,TMInput!I501)</f>
        <v/>
      </c>
      <c r="K501" s="85" t="str">
        <f>IF(TMInput!J501&lt;&gt;"",TMInput!J501,IF(AND($C501=$C502, K502&lt;&gt;""),K502, IF(AND($C501=$C503, K503&lt;&gt;""), K503,"")))</f>
        <v/>
      </c>
      <c r="L501" s="85" t="str">
        <f>IF(TMInput!K501&lt;&gt;"",TMInput!K501,IF(AND($C501=$C502, L502&lt;&gt;""),L502, IF(AND($C501=$C503, L503&lt;&gt;""), L503,"")))</f>
        <v/>
      </c>
      <c r="M501" s="90" t="str">
        <f>IF(TMInput!L501&lt;&gt;"",TMInput!L501,IF(AND($C501=$C502, M502&lt;&gt;""),M502, IF(AND($C501=$C503, M503&lt;&gt;""), M503,"")))</f>
        <v/>
      </c>
      <c r="N501" s="90" t="str">
        <f>IF(TMInput!M501&lt;&gt;"",TMInput!M501,IF(AND($C501=$C502, N502&lt;&gt;""),N502, IF(AND($C501=$C503, N503&lt;&gt;""), N503,"")))</f>
        <v/>
      </c>
      <c r="O501" s="90" t="str">
        <f>IF(TMInput!N501&lt;&gt;"",TMInput!N501,IF(AND($C501=$C502, O502&lt;&gt;""),O502, IF(AND($C501=$C503, O503&lt;&gt;""), O503,"")))</f>
        <v/>
      </c>
      <c r="P501" s="85" t="str">
        <f>IF(TMInput!O501&lt;&gt;"",TMInput!O501,IF(AND($C501=$C502, P502&lt;&gt;""),P502, IF(AND($C501=$C503, P503&lt;&gt;""), P503,"")))</f>
        <v/>
      </c>
      <c r="Q501" s="90" t="str">
        <f>IF(TMInput!P501&lt;&gt;"",TMInput!P501,IF(AND($C501=$C502, Q502&lt;&gt;""),Q502, IF(AND($C501=$C503, Q503&lt;&gt;""), Q503,"")))</f>
        <v/>
      </c>
      <c r="R501" s="90" t="str">
        <f>IF(TMInput!Q501&lt;&gt;"", TMInput!Q501, IF(AND(OR($C501&amp;$H501=$C502&amp;$H502, $C501&amp;$I501=$C502&amp;$I502), R502&lt;&gt;""), R502, IF(AND(OR($C501&amp;$H501=$C503&amp;$H503, $C501&amp;$I501=$C503&amp;$I503), R503&lt;&gt;""), R503, IF(AND(OR($C501&amp;$H501=$C504&amp;$H504, $C501&amp;$I501=$C504&amp;$I504), R504&lt;&gt;""), R504, IF(AND(OR($C501&amp;$H501=$C505&amp;$H505, $C501&amp;$I501=$C505&amp;$I505), R505&lt;&gt;""), R505, "")))))</f>
        <v>BT-195(BT-759)-LotResult</v>
      </c>
      <c r="S501" s="90" t="str">
        <f>IF(TMInput!R501&lt;&gt;"", TMInput!R501, IF(AND(OR($C501&amp;$H501=$C502&amp;$H502, $C501&amp;$I501=$C502&amp;$I502), S502&lt;&gt;""), S502, IF(AND(OR($C501&amp;$H501=$C503&amp;$H503, $C501&amp;$I501=$C503&amp;$I503), S503&lt;&gt;""), S503, IF(AND(OR($C501&amp;$H501=$C504&amp;$H504, $C501&amp;$I501=$C504&amp;$I504), S504&lt;&gt;""), S504, IF(AND(OR($C501&amp;$H501=$C505&amp;$H505, $C501&amp;$I501=$C505&amp;$I505), S505&lt;&gt;""), S505, "")))))</f>
        <v>The field BT-195(BT-759)-LotResult, Unpublished Identifier, specifies information to generate the URI of the masked property</v>
      </c>
      <c r="T501" s="90" t="str">
        <f>IF(TMInput!S501&lt;&gt;"", TMInput!S501, IF(AND(OR($C501&amp;$H501=$C502&amp;$H502, $C501&amp;$I501=$C502&amp;$I502), T502&lt;&gt;""), T502, IF(AND(OR($C501&amp;$H501=$C503&amp;$H503, $C501&amp;$I501=$C503&amp;$I503), T503&lt;&gt;""), T503, IF(AND(OR($C501&amp;$H501=$C504&amp;$H504, $C501&amp;$I501=$C504&amp;$I504), T504&lt;&gt;""), T504, IF(AND(OR($C501&amp;$H501=$C505&amp;$H505, $C501&amp;$I501=$C505&amp;$I505), T505&lt;&gt;""), T505, "")))))</f>
        <v>efbc:FieldIdentifierCode/text()='rec-sub-cou' and ../efbc:StatisticsCode/text() = 'part-req'</v>
      </c>
      <c r="U501" s="92" t="str">
        <f>IF(TMInput!T501&lt;&gt;"", TMInput!T501, IF(AND($C501=$C502, U502&lt;&gt;""), U502, IF(AND($C501=$C503, U503&lt;&gt;""), U503, IF(AND($C501=$C504, U504&lt;&gt;""), U504, IF(AND($C501=$C505, U505&lt;&gt;""), U505, "")))))</f>
        <v>http://data.europa.eu/a4g/ontology#hasReceivedParticipationRequests</v>
      </c>
      <c r="V501" s="90" t="str">
        <f>IF(TMInput!U501&lt;&gt;"", TMInput!U501, IF(AND($C501=$C502, V502&lt;&gt;""), V502, IF(AND($C501=$C503, V503&lt;&gt;""), V503, IF(AND($C501=$C504, V504&lt;&gt;""), V504, IF(AND($C501=$C505, V505&lt;&gt;""), V505, "")))))</f>
        <v>BT-197(BT-759)-LotResult</v>
      </c>
      <c r="W501" s="90" t="str">
        <f>IF(TMInput!V501&lt;&gt;"", TMInput!V501, IF(AND($C501=$C502, W502&lt;&gt;""), W502, IF(AND($C501=$C503, W503&lt;&gt;""), W503, IF(AND($C501=$C504, W504&lt;&gt;""), W504, IF(AND($C501=$C505, W505&lt;&gt;""), W505, "")))))</f>
        <v>In BT-197(BT-759)-LotResult, Unpublished Justification Code, we link to the at-voc:non-publication-justification controlled list</v>
      </c>
      <c r="X501" s="90" t="str">
        <f>IF(TMInput!W501&lt;&gt;"", TMInput!W501, IF(AND($C501=$C502, X502&lt;&gt;""), X502, IF(AND($C501=$C503, X503&lt;&gt;""), X503, IF(AND($C501=$C504, X504&lt;&gt;""), X504, IF(AND($C501=$C505, X505&lt;&gt;""), X505, "")))))</f>
        <v>BT-198(BT-759)-LotResult</v>
      </c>
      <c r="Y501" s="90" t="str">
        <f>IF(TMInput!X501&lt;&gt;"", TMInput!X501, IF(AND($C501=$C502, Y502&lt;&gt;""), Y502, IF(AND($C501=$C503, Y503&lt;&gt;""), Y503, IF(AND($C501=$C504, Y504&lt;&gt;""), Y504, IF(AND($C501=$C505, Y505&lt;&gt;""), Y505, "")))))</f>
        <v>Unpublished Accessibility Date (Unpublished Access Date below SDK 1.6)</v>
      </c>
      <c r="Z501" s="90" t="str">
        <f>IF(TMInput!Y501&lt;&gt;"", TMInput!Y501, IF(AND($C501=$C502, Z502&lt;&gt;""), Z502, IF(AND($C501=$C503, Z503&lt;&gt;""), Z503, IF(AND($C501=$C504, Z504&lt;&gt;""), Z504, IF(AND($C501=$C505, Z505&lt;&gt;""), Z505, "")))))</f>
        <v>tedm:MG-langString-hasConfidentialityJustification--NonPublishedInformation-ND-ReceivedSubmissionCountUnpublish</v>
      </c>
      <c r="AA501" s="90" t="str">
        <f>IF(TMInput!Z501&lt;&gt;"", TMInput!Z501, IF(AND($C501=$C502, AA502&lt;&gt;""), AA502, IF(AND($C501=$C503, AA503&lt;&gt;""), AA503, IF(AND($C501=$C504, AA504&lt;&gt;""), AA504, IF(AND($C501=$C505, AA505&lt;&gt;""), AA505, "")))))</f>
        <v/>
      </c>
      <c r="AB501" s="90" t="str">
        <f>IF(TMInput!AA501&lt;&gt;"", TMInput!AA501, IF(AND($C501=$C502, AB502&lt;&gt;""), AB502, IF(AND($C501=$C503, AB503&lt;&gt;""), AB503, IF(AND($C501=$C504, AB504&lt;&gt;""), AB504, IF(AND($C501=$C505, AB505&lt;&gt;""), AB505, "")))))</f>
        <v>BT-196(BT-759)-LotResult</v>
      </c>
      <c r="AC501" s="90" t="str">
        <f>IF(TMInput!AB501&lt;&gt;"", TMInput!AB501, IF(AND($C501=$C502, AC502&lt;&gt;""), AC502, IF(AND($C501=$C503, AC503&lt;&gt;""), AC503, IF(AND($C501=$C504, AC504&lt;&gt;""), AC504, IF(AND($C501=$C505, AC505&lt;&gt;""), AC505, "")))))</f>
        <v>Unpublished Justification Description of MG-NonPublishedInformation under ND-ReceivedSubmissionCountUnpublish</v>
      </c>
      <c r="AD501" s="90" t="str">
        <f>IF(TMInput!AC501&lt;&gt;"", TMInput!AC501, IF(AND($C501=$C502, AD502&lt;&gt;""), AD502, IF(AND($C501=$C503, AD503&lt;&gt;""), AD503, IF(AND($C501=$C504, AD504&lt;&gt;""), AD504, IF(AND($C501=$C505, AD505&lt;&gt;""), AD505, "")))))</f>
        <v>BT-196(BT-759)-LotResult-Language</v>
      </c>
      <c r="AE501" s="90" t="str">
        <f>IF(TMInput!AD501&lt;&gt;"", TMInput!AD501, IF(AND($C501=$C502, AE502&lt;&gt;""), AE502, IF(AND($C501=$C503, AE503&lt;&gt;""), AE503, IF(AND($C501=$C504, AE504&lt;&gt;""), AE504, IF(AND($C501=$C505, AE505&lt;&gt;""), AE505, "")))))</f>
        <v>Language of Unpublished Justification Description of MG-NonPublishedInformation under ND-ReceivedSubmissionCountUnpublish</v>
      </c>
    </row>
    <row r="502">
      <c r="A502" s="85" t="b">
        <f t="shared" si="1"/>
        <v>1</v>
      </c>
      <c r="B502" s="90" t="str">
        <f>IF(AND(TMInput!A502="",$C502&lt;&gt;""),B501,TMInput!A502)</f>
        <v>ND-ReceivedSubmissionCountUnpublish.rml.ttl</v>
      </c>
      <c r="C502" s="90" t="str">
        <f>TMInput!B502</f>
        <v>tedm:MG-NonPublishedInformation-ND-ReceivedSubmissionCountUnpublish</v>
      </c>
      <c r="D502" s="85" t="str">
        <f>IF(TMInput!C502&lt;&gt;"", TMInput!C502, IF(AND($C502=$C503, D503&lt;&gt;""), D503, IF(AND($C502=$C504, D504&lt;&gt;""), D504, IF(AND($C502=$C505, D505&lt;&gt;""), D505, IF(AND($C502=$C506, D506&lt;&gt;""), D506, "")))))</f>
        <v/>
      </c>
      <c r="E502" s="90" t="str">
        <f>IF(TMInput!D502&lt;&gt;"",TMInput!D502,IF(AND($C502=$C503, E503&lt;&gt;""),E503, IF(AND($C502=$C504, E504&lt;&gt;""), E504,"")))</f>
        <v/>
      </c>
      <c r="F502" s="90" t="str">
        <f>IF(TMInput!E502&lt;&gt;"",TMInput!E502,IF(AND($C502=$C503, F503&lt;&gt;""),F503, IF(AND($C502=$C504, F504&lt;&gt;""), F504,"")))</f>
        <v/>
      </c>
      <c r="G502" s="85" t="str">
        <f>IF(TMInput!F502&lt;&gt;"",TMInput!F502,IF(AND($C502=$C503, G503&lt;&gt;""),G503, IF(AND($C502=$C504, G504&lt;&gt;""), G504,"")))</f>
        <v/>
      </c>
      <c r="H502" s="87" t="str">
        <f>TMInput!G502</f>
        <v/>
      </c>
      <c r="I502" s="87" t="str">
        <f>TMInput!H502</f>
        <v/>
      </c>
      <c r="J502" s="90" t="str">
        <f>IF(TMInput!$A502="",J501,TMInput!I502)</f>
        <v/>
      </c>
      <c r="K502" s="85" t="str">
        <f>IF(TMInput!J502&lt;&gt;"",TMInput!J502,IF(AND($C502=$C503, K503&lt;&gt;""),K503, IF(AND($C502=$C504, K504&lt;&gt;""), K504,"")))</f>
        <v/>
      </c>
      <c r="L502" s="85" t="str">
        <f>IF(TMInput!K502&lt;&gt;"",TMInput!K502,IF(AND($C502=$C503, L503&lt;&gt;""),L503, IF(AND($C502=$C504, L504&lt;&gt;""), L504,"")))</f>
        <v/>
      </c>
      <c r="M502" s="90" t="str">
        <f>IF(TMInput!L502&lt;&gt;"",TMInput!L502,IF(AND($C502=$C503, M503&lt;&gt;""),M503, IF(AND($C502=$C504, M504&lt;&gt;""), M504,"")))</f>
        <v/>
      </c>
      <c r="N502" s="90" t="str">
        <f>IF(TMInput!M502&lt;&gt;"",TMInput!M502,IF(AND($C502=$C503, N503&lt;&gt;""),N503, IF(AND($C502=$C504, N504&lt;&gt;""), N504,"")))</f>
        <v/>
      </c>
      <c r="O502" s="90" t="str">
        <f>IF(TMInput!N502&lt;&gt;"",TMInput!N502,IF(AND($C502=$C503, O503&lt;&gt;""),O503, IF(AND($C502=$C504, O504&lt;&gt;""), O504,"")))</f>
        <v/>
      </c>
      <c r="P502" s="85" t="str">
        <f>IF(TMInput!O502&lt;&gt;"",TMInput!O502,IF(AND($C502=$C503, P503&lt;&gt;""),P503, IF(AND($C502=$C504, P504&lt;&gt;""), P504,"")))</f>
        <v/>
      </c>
      <c r="Q502" s="90" t="str">
        <f>IF(TMInput!P502&lt;&gt;"",TMInput!P502,IF(AND($C502=$C503, Q503&lt;&gt;""),Q503, IF(AND($C502=$C504, Q504&lt;&gt;""), Q504,"")))</f>
        <v/>
      </c>
      <c r="R502" s="90" t="str">
        <f>IF(TMInput!Q502&lt;&gt;"", TMInput!Q502, IF(AND(OR($C502&amp;$H502=$C503&amp;$H503, $C502&amp;$I502=$C503&amp;$I503), R503&lt;&gt;""), R503, IF(AND(OR($C502&amp;$H502=$C504&amp;$H504, $C502&amp;$I502=$C504&amp;$I504), R504&lt;&gt;""), R504, IF(AND(OR($C502&amp;$H502=$C505&amp;$H505, $C502&amp;$I502=$C505&amp;$I505), R505&lt;&gt;""), R505, IF(AND(OR($C502&amp;$H502=$C506&amp;$H506, $C502&amp;$I502=$C506&amp;$I506), R506&lt;&gt;""), R506, "")))))</f>
        <v>BT-195(BT-759)-LotResult</v>
      </c>
      <c r="S502" s="90" t="str">
        <f>IF(TMInput!R502&lt;&gt;"", TMInput!R502, IF(AND(OR($C502&amp;$H502=$C503&amp;$H503, $C502&amp;$I502=$C503&amp;$I503), S503&lt;&gt;""), S503, IF(AND(OR($C502&amp;$H502=$C504&amp;$H504, $C502&amp;$I502=$C504&amp;$I504), S504&lt;&gt;""), S504, IF(AND(OR($C502&amp;$H502=$C505&amp;$H505, $C502&amp;$I502=$C505&amp;$I505), S505&lt;&gt;""), S505, IF(AND(OR($C502&amp;$H502=$C506&amp;$H506, $C502&amp;$I502=$C506&amp;$I506), S506&lt;&gt;""), S506, "")))))</f>
        <v>The field BT-195(BT-759)-LotResult, Unpublished Identifier, specifies information to generate the URI of the masked property</v>
      </c>
      <c r="T502" s="90" t="str">
        <f>IF(TMInput!S502&lt;&gt;"", TMInput!S502, IF(AND(OR($C502&amp;$H502=$C503&amp;$H503, $C502&amp;$I502=$C503&amp;$I503), T503&lt;&gt;""), T503, IF(AND(OR($C502&amp;$H502=$C504&amp;$H504, $C502&amp;$I502=$C504&amp;$I504), T504&lt;&gt;""), T504, IF(AND(OR($C502&amp;$H502=$C505&amp;$H505, $C502&amp;$I502=$C505&amp;$I505), T505&lt;&gt;""), T505, IF(AND(OR($C502&amp;$H502=$C506&amp;$H506, $C502&amp;$I502=$C506&amp;$I506), T506&lt;&gt;""), T506, "")))))</f>
        <v>efbc:FieldIdentifierCode/text()='rec-sub-cou' and ../efbc:StatisticsCode/text() = 't-esubm'</v>
      </c>
      <c r="U502" s="92" t="str">
        <f>IF(TMInput!T502&lt;&gt;"", TMInput!T502, IF(AND($C502=$C503, U503&lt;&gt;""), U503, IF(AND($C502=$C504, U504&lt;&gt;""), U504, IF(AND($C502=$C505, U505&lt;&gt;""), U505, IF(AND($C502=$C506, U506&lt;&gt;""), U506, "")))))</f>
        <v>http://data.europa.eu/a4g/ontology#hasElectronicTenders</v>
      </c>
      <c r="V502" s="90" t="str">
        <f>IF(TMInput!U502&lt;&gt;"", TMInput!U502, IF(AND($C502=$C503, V503&lt;&gt;""), V503, IF(AND($C502=$C504, V504&lt;&gt;""), V504, IF(AND($C502=$C505, V505&lt;&gt;""), V505, IF(AND($C502=$C506, V506&lt;&gt;""), V506, "")))))</f>
        <v>BT-197(BT-759)-LotResult</v>
      </c>
      <c r="W502" s="90" t="str">
        <f>IF(TMInput!V502&lt;&gt;"", TMInput!V502, IF(AND($C502=$C503, W503&lt;&gt;""), W503, IF(AND($C502=$C504, W504&lt;&gt;""), W504, IF(AND($C502=$C505, W505&lt;&gt;""), W505, IF(AND($C502=$C506, W506&lt;&gt;""), W506, "")))))</f>
        <v>In BT-197(BT-759)-LotResult, Unpublished Justification Code, we link to the at-voc:non-publication-justification controlled list</v>
      </c>
      <c r="X502" s="90" t="str">
        <f>IF(TMInput!W502&lt;&gt;"", TMInput!W502, IF(AND($C502=$C503, X503&lt;&gt;""), X503, IF(AND($C502=$C504, X504&lt;&gt;""), X504, IF(AND($C502=$C505, X505&lt;&gt;""), X505, IF(AND($C502=$C506, X506&lt;&gt;""), X506, "")))))</f>
        <v>BT-198(BT-759)-LotResult</v>
      </c>
      <c r="Y502" s="90" t="str">
        <f>IF(TMInput!X502&lt;&gt;"", TMInput!X502, IF(AND($C502=$C503, Y503&lt;&gt;""), Y503, IF(AND($C502=$C504, Y504&lt;&gt;""), Y504, IF(AND($C502=$C505, Y505&lt;&gt;""), Y505, IF(AND($C502=$C506, Y506&lt;&gt;""), Y506, "")))))</f>
        <v>Unpublished Accessibility Date (Unpublished Access Date below SDK 1.6)</v>
      </c>
      <c r="Z502" s="90" t="str">
        <f>IF(TMInput!Y502&lt;&gt;"", TMInput!Y502, IF(AND($C502=$C503, Z503&lt;&gt;""), Z503, IF(AND($C502=$C504, Z504&lt;&gt;""), Z504, IF(AND($C502=$C505, Z505&lt;&gt;""), Z505, IF(AND($C502=$C506, Z506&lt;&gt;""), Z506, "")))))</f>
        <v>tedm:MG-langString-hasConfidentialityJustification--NonPublishedInformation-ND-ReceivedSubmissionCountUnpublish</v>
      </c>
      <c r="AA502" s="90" t="str">
        <f>IF(TMInput!Z502&lt;&gt;"", TMInput!Z502, IF(AND($C502=$C503, AA503&lt;&gt;""), AA503, IF(AND($C502=$C504, AA504&lt;&gt;""), AA504, IF(AND($C502=$C505, AA505&lt;&gt;""), AA505, IF(AND($C502=$C506, AA506&lt;&gt;""), AA506, "")))))</f>
        <v/>
      </c>
      <c r="AB502" s="90" t="str">
        <f>IF(TMInput!AA502&lt;&gt;"", TMInput!AA502, IF(AND($C502=$C503, AB503&lt;&gt;""), AB503, IF(AND($C502=$C504, AB504&lt;&gt;""), AB504, IF(AND($C502=$C505, AB505&lt;&gt;""), AB505, IF(AND($C502=$C506, AB506&lt;&gt;""), AB506, "")))))</f>
        <v>BT-196(BT-759)-LotResult</v>
      </c>
      <c r="AC502" s="90" t="str">
        <f>IF(TMInput!AB502&lt;&gt;"", TMInput!AB502, IF(AND($C502=$C503, AC503&lt;&gt;""), AC503, IF(AND($C502=$C504, AC504&lt;&gt;""), AC504, IF(AND($C502=$C505, AC505&lt;&gt;""), AC505, IF(AND($C502=$C506, AC506&lt;&gt;""), AC506, "")))))</f>
        <v>Unpublished Justification Description of MG-NonPublishedInformation under ND-ReceivedSubmissionCountUnpublish</v>
      </c>
      <c r="AD502" s="90" t="str">
        <f>IF(TMInput!AC502&lt;&gt;"", TMInput!AC502, IF(AND($C502=$C503, AD503&lt;&gt;""), AD503, IF(AND($C502=$C504, AD504&lt;&gt;""), AD504, IF(AND($C502=$C505, AD505&lt;&gt;""), AD505, IF(AND($C502=$C506, AD506&lt;&gt;""), AD506, "")))))</f>
        <v>BT-196(BT-759)-LotResult-Language</v>
      </c>
      <c r="AE502" s="90" t="str">
        <f>IF(TMInput!AD502&lt;&gt;"", TMInput!AD502, IF(AND($C502=$C503, AE503&lt;&gt;""), AE503, IF(AND($C502=$C504, AE504&lt;&gt;""), AE504, IF(AND($C502=$C505, AE505&lt;&gt;""), AE505, IF(AND($C502=$C506, AE506&lt;&gt;""), AE506, "")))))</f>
        <v>Language of Unpublished Justification Description of MG-NonPublishedInformation under ND-ReceivedSubmissionCountUnpublish</v>
      </c>
    </row>
    <row r="503">
      <c r="A503" s="85" t="b">
        <f t="shared" si="1"/>
        <v>1</v>
      </c>
      <c r="B503" s="90" t="str">
        <f>IF(AND(TMInput!A503="",$C503&lt;&gt;""),B502,TMInput!A503)</f>
        <v>ND-ReceivedSubmissionCountUnpublish.rml.ttl</v>
      </c>
      <c r="C503" s="90" t="str">
        <f>TMInput!B503</f>
        <v>tedm:MG-NonPublishedInformation-ND-ReceivedSubmissionCountUnpublish</v>
      </c>
      <c r="D503" s="85" t="str">
        <f>IF(TMInput!C503&lt;&gt;"", TMInput!C503, IF(AND($C503=$C504, D504&lt;&gt;""), D504, IF(AND($C503=$C505, D505&lt;&gt;""), D505, IF(AND($C503=$C506, D506&lt;&gt;""), D506, IF(AND($C503=$C507, D507&lt;&gt;""), D507, "")))))</f>
        <v/>
      </c>
      <c r="E503" s="90" t="str">
        <f>IF(TMInput!D503&lt;&gt;"",TMInput!D503,IF(AND($C503=$C504, E504&lt;&gt;""),E504, IF(AND($C503=$C505, E505&lt;&gt;""), E505,"")))</f>
        <v/>
      </c>
      <c r="F503" s="90" t="str">
        <f>IF(TMInput!E503&lt;&gt;"",TMInput!E503,IF(AND($C503=$C504, F504&lt;&gt;""),F504, IF(AND($C503=$C505, F505&lt;&gt;""), F505,"")))</f>
        <v/>
      </c>
      <c r="G503" s="85" t="str">
        <f>IF(TMInput!F503&lt;&gt;"",TMInput!F503,IF(AND($C503=$C504, G504&lt;&gt;""),G504, IF(AND($C503=$C505, G505&lt;&gt;""), G505,"")))</f>
        <v/>
      </c>
      <c r="H503" s="87" t="str">
        <f>TMInput!G503</f>
        <v/>
      </c>
      <c r="I503" s="87" t="str">
        <f>TMInput!H503</f>
        <v/>
      </c>
      <c r="J503" s="90" t="str">
        <f>IF(TMInput!$A503="",J502,TMInput!I503)</f>
        <v/>
      </c>
      <c r="K503" s="85" t="str">
        <f>IF(TMInput!J503&lt;&gt;"",TMInput!J503,IF(AND($C503=$C504, K504&lt;&gt;""),K504, IF(AND($C503=$C505, K505&lt;&gt;""), K505,"")))</f>
        <v/>
      </c>
      <c r="L503" s="85" t="str">
        <f>IF(TMInput!K503&lt;&gt;"",TMInput!K503,IF(AND($C503=$C504, L504&lt;&gt;""),L504, IF(AND($C503=$C505, L505&lt;&gt;""), L505,"")))</f>
        <v/>
      </c>
      <c r="M503" s="90" t="str">
        <f>IF(TMInput!L503&lt;&gt;"",TMInput!L503,IF(AND($C503=$C504, M504&lt;&gt;""),M504, IF(AND($C503=$C505, M505&lt;&gt;""), M505,"")))</f>
        <v/>
      </c>
      <c r="N503" s="90" t="str">
        <f>IF(TMInput!M503&lt;&gt;"",TMInput!M503,IF(AND($C503=$C504, N504&lt;&gt;""),N504, IF(AND($C503=$C505, N505&lt;&gt;""), N505,"")))</f>
        <v/>
      </c>
      <c r="O503" s="90" t="str">
        <f>IF(TMInput!N503&lt;&gt;"",TMInput!N503,IF(AND($C503=$C504, O504&lt;&gt;""),O504, IF(AND($C503=$C505, O505&lt;&gt;""), O505,"")))</f>
        <v/>
      </c>
      <c r="P503" s="85" t="str">
        <f>IF(TMInput!O503&lt;&gt;"",TMInput!O503,IF(AND($C503=$C504, P504&lt;&gt;""),P504, IF(AND($C503=$C505, P505&lt;&gt;""), P505,"")))</f>
        <v/>
      </c>
      <c r="Q503" s="90" t="str">
        <f>IF(TMInput!P503&lt;&gt;"",TMInput!P503,IF(AND($C503=$C504, Q504&lt;&gt;""),Q504, IF(AND($C503=$C505, Q505&lt;&gt;""), Q505,"")))</f>
        <v/>
      </c>
      <c r="R503" s="90" t="str">
        <f>IF(TMInput!Q503&lt;&gt;"", TMInput!Q503, IF(AND(OR($C503&amp;$H503=$C504&amp;$H504, $C503&amp;$I503=$C504&amp;$I504), R504&lt;&gt;""), R504, IF(AND(OR($C503&amp;$H503=$C505&amp;$H505, $C503&amp;$I503=$C505&amp;$I505), R505&lt;&gt;""), R505, IF(AND(OR($C503&amp;$H503=$C506&amp;$H506, $C503&amp;$I503=$C506&amp;$I506), R506&lt;&gt;""), R506, IF(AND(OR($C503&amp;$H503=$C507&amp;$H507, $C503&amp;$I503=$C507&amp;$I507), R507&lt;&gt;""), R507, "")))))</f>
        <v>BT-195(BT-759)-LotResult</v>
      </c>
      <c r="S503" s="90" t="str">
        <f>IF(TMInput!R503&lt;&gt;"", TMInput!R503, IF(AND(OR($C503&amp;$H503=$C504&amp;$H504, $C503&amp;$I503=$C504&amp;$I504), S504&lt;&gt;""), S504, IF(AND(OR($C503&amp;$H503=$C505&amp;$H505, $C503&amp;$I503=$C505&amp;$I505), S505&lt;&gt;""), S505, IF(AND(OR($C503&amp;$H503=$C506&amp;$H506, $C503&amp;$I503=$C506&amp;$I506), S506&lt;&gt;""), S506, IF(AND(OR($C503&amp;$H503=$C507&amp;$H507, $C503&amp;$I503=$C507&amp;$I507), S507&lt;&gt;""), S507, "")))))</f>
        <v>The field BT-195(BT-759)-LotResult, Unpublished Identifier, specifies information to generate the URI of the masked property</v>
      </c>
      <c r="T503" s="90" t="str">
        <f>IF(TMInput!S503&lt;&gt;"", TMInput!S503, IF(AND(OR($C503&amp;$H503=$C504&amp;$H504, $C503&amp;$I503=$C504&amp;$I504), T504&lt;&gt;""), T504, IF(AND(OR($C503&amp;$H503=$C505&amp;$H505, $C503&amp;$I503=$C505&amp;$I505), T505&lt;&gt;""), T505, IF(AND(OR($C503&amp;$H503=$C506&amp;$H506, $C503&amp;$I503=$C506&amp;$I506), T506&lt;&gt;""), T506, IF(AND(OR($C503&amp;$H503=$C507&amp;$H507, $C503&amp;$I503=$C507&amp;$I507), T507&lt;&gt;""), T507, "")))))</f>
        <v>efbc:FieldIdentifierCode/text()='rec-sub-cou' and ../efbc:StatisticsCode/text() = 't-med'</v>
      </c>
      <c r="U503" s="92" t="str">
        <f>IF(TMInput!T503&lt;&gt;"", TMInput!T503, IF(AND($C503=$C504, U504&lt;&gt;""), U504, IF(AND($C503=$C505, U505&lt;&gt;""), U505, IF(AND($C503=$C506, U506&lt;&gt;""), U506, IF(AND($C503=$C507, U507&lt;&gt;""), U507, "")))))</f>
        <v>http://data.europa.eu/a4g/ontology#hasMediumTenderPerLots</v>
      </c>
      <c r="V503" s="90" t="str">
        <f>IF(TMInput!U503&lt;&gt;"", TMInput!U503, IF(AND($C503=$C504, V504&lt;&gt;""), V504, IF(AND($C503=$C505, V505&lt;&gt;""), V505, IF(AND($C503=$C506, V506&lt;&gt;""), V506, IF(AND($C503=$C507, V507&lt;&gt;""), V507, "")))))</f>
        <v>BT-197(BT-759)-LotResult</v>
      </c>
      <c r="W503" s="90" t="str">
        <f>IF(TMInput!V503&lt;&gt;"", TMInput!V503, IF(AND($C503=$C504, W504&lt;&gt;""), W504, IF(AND($C503=$C505, W505&lt;&gt;""), W505, IF(AND($C503=$C506, W506&lt;&gt;""), W506, IF(AND($C503=$C507, W507&lt;&gt;""), W507, "")))))</f>
        <v>In BT-197(BT-759)-LotResult, Unpublished Justification Code, we link to the at-voc:non-publication-justification controlled list</v>
      </c>
      <c r="X503" s="90" t="str">
        <f>IF(TMInput!W503&lt;&gt;"", TMInput!W503, IF(AND($C503=$C504, X504&lt;&gt;""), X504, IF(AND($C503=$C505, X505&lt;&gt;""), X505, IF(AND($C503=$C506, X506&lt;&gt;""), X506, IF(AND($C503=$C507, X507&lt;&gt;""), X507, "")))))</f>
        <v>BT-198(BT-759)-LotResult</v>
      </c>
      <c r="Y503" s="90" t="str">
        <f>IF(TMInput!X503&lt;&gt;"", TMInput!X503, IF(AND($C503=$C504, Y504&lt;&gt;""), Y504, IF(AND($C503=$C505, Y505&lt;&gt;""), Y505, IF(AND($C503=$C506, Y506&lt;&gt;""), Y506, IF(AND($C503=$C507, Y507&lt;&gt;""), Y507, "")))))</f>
        <v>Unpublished Accessibility Date (Unpublished Access Date below SDK 1.6)</v>
      </c>
      <c r="Z503" s="90" t="str">
        <f>IF(TMInput!Y503&lt;&gt;"", TMInput!Y503, IF(AND($C503=$C504, Z504&lt;&gt;""), Z504, IF(AND($C503=$C505, Z505&lt;&gt;""), Z505, IF(AND($C503=$C506, Z506&lt;&gt;""), Z506, IF(AND($C503=$C507, Z507&lt;&gt;""), Z507, "")))))</f>
        <v>tedm:MG-langString-hasConfidentialityJustification--NonPublishedInformation-ND-ReceivedSubmissionCountUnpublish</v>
      </c>
      <c r="AA503" s="90" t="str">
        <f>IF(TMInput!Z503&lt;&gt;"", TMInput!Z503, IF(AND($C503=$C504, AA504&lt;&gt;""), AA504, IF(AND($C503=$C505, AA505&lt;&gt;""), AA505, IF(AND($C503=$C506, AA506&lt;&gt;""), AA506, IF(AND($C503=$C507, AA507&lt;&gt;""), AA507, "")))))</f>
        <v/>
      </c>
      <c r="AB503" s="90" t="str">
        <f>IF(TMInput!AA503&lt;&gt;"", TMInput!AA503, IF(AND($C503=$C504, AB504&lt;&gt;""), AB504, IF(AND($C503=$C505, AB505&lt;&gt;""), AB505, IF(AND($C503=$C506, AB506&lt;&gt;""), AB506, IF(AND($C503=$C507, AB507&lt;&gt;""), AB507, "")))))</f>
        <v>BT-196(BT-759)-LotResult</v>
      </c>
      <c r="AC503" s="90" t="str">
        <f>IF(TMInput!AB503&lt;&gt;"", TMInput!AB503, IF(AND($C503=$C504, AC504&lt;&gt;""), AC504, IF(AND($C503=$C505, AC505&lt;&gt;""), AC505, IF(AND($C503=$C506, AC506&lt;&gt;""), AC506, IF(AND($C503=$C507, AC507&lt;&gt;""), AC507, "")))))</f>
        <v>Unpublished Justification Description of MG-NonPublishedInformation under ND-ReceivedSubmissionCountUnpublish</v>
      </c>
      <c r="AD503" s="90" t="str">
        <f>IF(TMInput!AC503&lt;&gt;"", TMInput!AC503, IF(AND($C503=$C504, AD504&lt;&gt;""), AD504, IF(AND($C503=$C505, AD505&lt;&gt;""), AD505, IF(AND($C503=$C506, AD506&lt;&gt;""), AD506, IF(AND($C503=$C507, AD507&lt;&gt;""), AD507, "")))))</f>
        <v>BT-196(BT-759)-LotResult-Language</v>
      </c>
      <c r="AE503" s="90" t="str">
        <f>IF(TMInput!AD503&lt;&gt;"", TMInput!AD503, IF(AND($C503=$C504, AE504&lt;&gt;""), AE504, IF(AND($C503=$C505, AE505&lt;&gt;""), AE505, IF(AND($C503=$C506, AE506&lt;&gt;""), AE506, IF(AND($C503=$C507, AE507&lt;&gt;""), AE507, "")))))</f>
        <v>Language of Unpublished Justification Description of MG-NonPublishedInformation under ND-ReceivedSubmissionCountUnpublish</v>
      </c>
    </row>
    <row r="504">
      <c r="A504" s="85" t="b">
        <f t="shared" si="1"/>
        <v>1</v>
      </c>
      <c r="B504" s="90" t="str">
        <f>IF(AND(TMInput!A504="",$C504&lt;&gt;""),B503,TMInput!A504)</f>
        <v>ND-ReceivedSubmissionCountUnpublish.rml.ttl</v>
      </c>
      <c r="C504" s="90" t="str">
        <f>TMInput!B504</f>
        <v>tedm:MG-NonPublishedInformation-ND-ReceivedSubmissionCountUnpublish</v>
      </c>
      <c r="D504" s="85" t="str">
        <f>IF(TMInput!C504&lt;&gt;"", TMInput!C504, IF(AND($C504=$C505, D505&lt;&gt;""), D505, IF(AND($C504=$C506, D506&lt;&gt;""), D506, IF(AND($C504=$C507, D507&lt;&gt;""), D507, IF(AND($C504=$C508, D508&lt;&gt;""), D508, "")))))</f>
        <v/>
      </c>
      <c r="E504" s="90" t="str">
        <f>IF(TMInput!D504&lt;&gt;"",TMInput!D504,IF(AND($C504=$C505, E505&lt;&gt;""),E505, IF(AND($C504=$C506, E506&lt;&gt;""), E506,"")))</f>
        <v/>
      </c>
      <c r="F504" s="90" t="str">
        <f>IF(TMInput!E504&lt;&gt;"",TMInput!E504,IF(AND($C504=$C505, F505&lt;&gt;""),F505, IF(AND($C504=$C506, F506&lt;&gt;""), F506,"")))</f>
        <v/>
      </c>
      <c r="G504" s="85" t="str">
        <f>IF(TMInput!F504&lt;&gt;"",TMInput!F504,IF(AND($C504=$C505, G505&lt;&gt;""),G505, IF(AND($C504=$C506, G506&lt;&gt;""), G506,"")))</f>
        <v/>
      </c>
      <c r="H504" s="87" t="str">
        <f>TMInput!G504</f>
        <v/>
      </c>
      <c r="I504" s="87" t="str">
        <f>TMInput!H504</f>
        <v/>
      </c>
      <c r="J504" s="90" t="str">
        <f>IF(TMInput!$A504="",J503,TMInput!I504)</f>
        <v/>
      </c>
      <c r="K504" s="85" t="str">
        <f>IF(TMInput!J504&lt;&gt;"",TMInput!J504,IF(AND($C504=$C505, K505&lt;&gt;""),K505, IF(AND($C504=$C506, K506&lt;&gt;""), K506,"")))</f>
        <v/>
      </c>
      <c r="L504" s="85" t="str">
        <f>IF(TMInput!K504&lt;&gt;"",TMInput!K504,IF(AND($C504=$C505, L505&lt;&gt;""),L505, IF(AND($C504=$C506, L506&lt;&gt;""), L506,"")))</f>
        <v/>
      </c>
      <c r="M504" s="90" t="str">
        <f>IF(TMInput!L504&lt;&gt;"",TMInput!L504,IF(AND($C504=$C505, M505&lt;&gt;""),M505, IF(AND($C504=$C506, M506&lt;&gt;""), M506,"")))</f>
        <v/>
      </c>
      <c r="N504" s="90" t="str">
        <f>IF(TMInput!M504&lt;&gt;"",TMInput!M504,IF(AND($C504=$C505, N505&lt;&gt;""),N505, IF(AND($C504=$C506, N506&lt;&gt;""), N506,"")))</f>
        <v/>
      </c>
      <c r="O504" s="90" t="str">
        <f>IF(TMInput!N504&lt;&gt;"",TMInput!N504,IF(AND($C504=$C505, O505&lt;&gt;""),O505, IF(AND($C504=$C506, O506&lt;&gt;""), O506,"")))</f>
        <v/>
      </c>
      <c r="P504" s="85" t="str">
        <f>IF(TMInput!O504&lt;&gt;"",TMInput!O504,IF(AND($C504=$C505, P505&lt;&gt;""),P505, IF(AND($C504=$C506, P506&lt;&gt;""), P506,"")))</f>
        <v/>
      </c>
      <c r="Q504" s="90" t="str">
        <f>IF(TMInput!P504&lt;&gt;"",TMInput!P504,IF(AND($C504=$C505, Q505&lt;&gt;""),Q505, IF(AND($C504=$C506, Q506&lt;&gt;""), Q506,"")))</f>
        <v/>
      </c>
      <c r="R504" s="90" t="str">
        <f>IF(TMInput!Q504&lt;&gt;"", TMInput!Q504, IF(AND(OR($C504&amp;$H504=$C505&amp;$H505, $C504&amp;$I504=$C505&amp;$I505), R505&lt;&gt;""), R505, IF(AND(OR($C504&amp;$H504=$C506&amp;$H506, $C504&amp;$I504=$C506&amp;$I506), R506&lt;&gt;""), R506, IF(AND(OR($C504&amp;$H504=$C507&amp;$H507, $C504&amp;$I504=$C507&amp;$I507), R507&lt;&gt;""), R507, IF(AND(OR($C504&amp;$H504=$C508&amp;$H508, $C504&amp;$I504=$C508&amp;$I508), R508&lt;&gt;""), R508, "")))))</f>
        <v>BT-195(BT-759)-LotResult</v>
      </c>
      <c r="S504" s="90" t="str">
        <f>IF(TMInput!R504&lt;&gt;"", TMInput!R504, IF(AND(OR($C504&amp;$H504=$C505&amp;$H505, $C504&amp;$I504=$C505&amp;$I505), S505&lt;&gt;""), S505, IF(AND(OR($C504&amp;$H504=$C506&amp;$H506, $C504&amp;$I504=$C506&amp;$I506), S506&lt;&gt;""), S506, IF(AND(OR($C504&amp;$H504=$C507&amp;$H507, $C504&amp;$I504=$C507&amp;$I507), S507&lt;&gt;""), S507, IF(AND(OR($C504&amp;$H504=$C508&amp;$H508, $C504&amp;$I504=$C508&amp;$I508), S508&lt;&gt;""), S508, "")))))</f>
        <v>The field BT-195(BT-759)-LotResult, Unpublished Identifier, specifies information to generate the URI of the masked property</v>
      </c>
      <c r="T504" s="90" t="str">
        <f>IF(TMInput!S504&lt;&gt;"", TMInput!S504, IF(AND(OR($C504&amp;$H504=$C505&amp;$H505, $C504&amp;$I504=$C505&amp;$I505), T505&lt;&gt;""), T505, IF(AND(OR($C504&amp;$H504=$C506&amp;$H506, $C504&amp;$I504=$C506&amp;$I506), T506&lt;&gt;""), T506, IF(AND(OR($C504&amp;$H504=$C507&amp;$H507, $C504&amp;$I504=$C507&amp;$I507), T507&lt;&gt;""), T507, IF(AND(OR($C504&amp;$H504=$C508&amp;$H508, $C504&amp;$I504=$C508&amp;$I508), T508&lt;&gt;""), T508, "")))))</f>
        <v>efbc:FieldIdentifierCode/text()='rec-sub-cou' and ../efbc:StatisticsCode/text() = 't-micro'</v>
      </c>
      <c r="U504" s="92" t="str">
        <f>IF(TMInput!T504&lt;&gt;"", TMInput!T504, IF(AND($C504=$C505, U505&lt;&gt;""), U505, IF(AND($C504=$C506, U506&lt;&gt;""), U506, IF(AND($C504=$C507, U507&lt;&gt;""), U507, IF(AND($C504=$C508, U508&lt;&gt;""), U508, "")))))</f>
        <v>http://data.europa.eu/a4g/ontology#hasReceivedMicroTenders</v>
      </c>
      <c r="V504" s="90" t="str">
        <f>IF(TMInput!U504&lt;&gt;"", TMInput!U504, IF(AND($C504=$C505, V505&lt;&gt;""), V505, IF(AND($C504=$C506, V506&lt;&gt;""), V506, IF(AND($C504=$C507, V507&lt;&gt;""), V507, IF(AND($C504=$C508, V508&lt;&gt;""), V508, "")))))</f>
        <v>BT-197(BT-759)-LotResult</v>
      </c>
      <c r="W504" s="90" t="str">
        <f>IF(TMInput!V504&lt;&gt;"", TMInput!V504, IF(AND($C504=$C505, W505&lt;&gt;""), W505, IF(AND($C504=$C506, W506&lt;&gt;""), W506, IF(AND($C504=$C507, W507&lt;&gt;""), W507, IF(AND($C504=$C508, W508&lt;&gt;""), W508, "")))))</f>
        <v>In BT-197(BT-759)-LotResult, Unpublished Justification Code, we link to the at-voc:non-publication-justification controlled list</v>
      </c>
      <c r="X504" s="90" t="str">
        <f>IF(TMInput!W504&lt;&gt;"", TMInput!W504, IF(AND($C504=$C505, X505&lt;&gt;""), X505, IF(AND($C504=$C506, X506&lt;&gt;""), X506, IF(AND($C504=$C507, X507&lt;&gt;""), X507, IF(AND($C504=$C508, X508&lt;&gt;""), X508, "")))))</f>
        <v>BT-198(BT-759)-LotResult</v>
      </c>
      <c r="Y504" s="90" t="str">
        <f>IF(TMInput!X504&lt;&gt;"", TMInput!X504, IF(AND($C504=$C505, Y505&lt;&gt;""), Y505, IF(AND($C504=$C506, Y506&lt;&gt;""), Y506, IF(AND($C504=$C507, Y507&lt;&gt;""), Y507, IF(AND($C504=$C508, Y508&lt;&gt;""), Y508, "")))))</f>
        <v>Unpublished Accessibility Date (Unpublished Access Date below SDK 1.6)</v>
      </c>
      <c r="Z504" s="90" t="str">
        <f>IF(TMInput!Y504&lt;&gt;"", TMInput!Y504, IF(AND($C504=$C505, Z505&lt;&gt;""), Z505, IF(AND($C504=$C506, Z506&lt;&gt;""), Z506, IF(AND($C504=$C507, Z507&lt;&gt;""), Z507, IF(AND($C504=$C508, Z508&lt;&gt;""), Z508, "")))))</f>
        <v>tedm:MG-langString-hasConfidentialityJustification--NonPublishedInformation-ND-ReceivedSubmissionCountUnpublish</v>
      </c>
      <c r="AA504" s="90" t="str">
        <f>IF(TMInput!Z504&lt;&gt;"", TMInput!Z504, IF(AND($C504=$C505, AA505&lt;&gt;""), AA505, IF(AND($C504=$C506, AA506&lt;&gt;""), AA506, IF(AND($C504=$C507, AA507&lt;&gt;""), AA507, IF(AND($C504=$C508, AA508&lt;&gt;""), AA508, "")))))</f>
        <v/>
      </c>
      <c r="AB504" s="90" t="str">
        <f>IF(TMInput!AA504&lt;&gt;"", TMInput!AA504, IF(AND($C504=$C505, AB505&lt;&gt;""), AB505, IF(AND($C504=$C506, AB506&lt;&gt;""), AB506, IF(AND($C504=$C507, AB507&lt;&gt;""), AB507, IF(AND($C504=$C508, AB508&lt;&gt;""), AB508, "")))))</f>
        <v>BT-196(BT-759)-LotResult</v>
      </c>
      <c r="AC504" s="90" t="str">
        <f>IF(TMInput!AB504&lt;&gt;"", TMInput!AB504, IF(AND($C504=$C505, AC505&lt;&gt;""), AC505, IF(AND($C504=$C506, AC506&lt;&gt;""), AC506, IF(AND($C504=$C507, AC507&lt;&gt;""), AC507, IF(AND($C504=$C508, AC508&lt;&gt;""), AC508, "")))))</f>
        <v>Unpublished Justification Description of MG-NonPublishedInformation under ND-ReceivedSubmissionCountUnpublish</v>
      </c>
      <c r="AD504" s="90" t="str">
        <f>IF(TMInput!AC504&lt;&gt;"", TMInput!AC504, IF(AND($C504=$C505, AD505&lt;&gt;""), AD505, IF(AND($C504=$C506, AD506&lt;&gt;""), AD506, IF(AND($C504=$C507, AD507&lt;&gt;""), AD507, IF(AND($C504=$C508, AD508&lt;&gt;""), AD508, "")))))</f>
        <v>BT-196(BT-759)-LotResult-Language</v>
      </c>
      <c r="AE504" s="90" t="str">
        <f>IF(TMInput!AD504&lt;&gt;"", TMInput!AD504, IF(AND($C504=$C505, AE505&lt;&gt;""), AE505, IF(AND($C504=$C506, AE506&lt;&gt;""), AE506, IF(AND($C504=$C507, AE507&lt;&gt;""), AE507, IF(AND($C504=$C508, AE508&lt;&gt;""), AE508, "")))))</f>
        <v>Language of Unpublished Justification Description of MG-NonPublishedInformation under ND-ReceivedSubmissionCountUnpublish</v>
      </c>
    </row>
    <row r="505">
      <c r="A505" s="85" t="b">
        <f t="shared" si="1"/>
        <v>1</v>
      </c>
      <c r="B505" s="90" t="str">
        <f>IF(AND(TMInput!A505="",$C505&lt;&gt;""),B504,TMInput!A505)</f>
        <v>ND-ReceivedSubmissionCountUnpublish.rml.ttl</v>
      </c>
      <c r="C505" s="90" t="str">
        <f>TMInput!B505</f>
        <v>tedm:MG-NonPublishedInformation-ND-ReceivedSubmissionCountUnpublish</v>
      </c>
      <c r="D505" s="85" t="str">
        <f>IF(TMInput!C505&lt;&gt;"", TMInput!C505, IF(AND($C505=$C506, D506&lt;&gt;""), D506, IF(AND($C505=$C507, D507&lt;&gt;""), D507, IF(AND($C505=$C508, D508&lt;&gt;""), D508, IF(AND($C505=$C509, D509&lt;&gt;""), D509, "")))))</f>
        <v/>
      </c>
      <c r="E505" s="90" t="str">
        <f>IF(TMInput!D505&lt;&gt;"",TMInput!D505,IF(AND($C505=$C506, E506&lt;&gt;""),E506, IF(AND($C505=$C507, E507&lt;&gt;""), E507,"")))</f>
        <v/>
      </c>
      <c r="F505" s="90" t="str">
        <f>IF(TMInput!E505&lt;&gt;"",TMInput!E505,IF(AND($C505=$C506, F506&lt;&gt;""),F506, IF(AND($C505=$C507, F507&lt;&gt;""), F507,"")))</f>
        <v/>
      </c>
      <c r="G505" s="85" t="str">
        <f>IF(TMInput!F505&lt;&gt;"",TMInput!F505,IF(AND($C505=$C506, G506&lt;&gt;""),G506, IF(AND($C505=$C507, G507&lt;&gt;""), G507,"")))</f>
        <v/>
      </c>
      <c r="H505" s="87" t="str">
        <f>TMInput!G505</f>
        <v/>
      </c>
      <c r="I505" s="87" t="str">
        <f>TMInput!H505</f>
        <v/>
      </c>
      <c r="J505" s="90" t="str">
        <f>IF(TMInput!$A505="",J504,TMInput!I505)</f>
        <v/>
      </c>
      <c r="K505" s="85" t="str">
        <f>IF(TMInput!J505&lt;&gt;"",TMInput!J505,IF(AND($C505=$C506, K506&lt;&gt;""),K506, IF(AND($C505=$C507, K507&lt;&gt;""), K507,"")))</f>
        <v/>
      </c>
      <c r="L505" s="85" t="str">
        <f>IF(TMInput!K505&lt;&gt;"",TMInput!K505,IF(AND($C505=$C506, L506&lt;&gt;""),L506, IF(AND($C505=$C507, L507&lt;&gt;""), L507,"")))</f>
        <v/>
      </c>
      <c r="M505" s="90" t="str">
        <f>IF(TMInput!L505&lt;&gt;"",TMInput!L505,IF(AND($C505=$C506, M506&lt;&gt;""),M506, IF(AND($C505=$C507, M507&lt;&gt;""), M507,"")))</f>
        <v/>
      </c>
      <c r="N505" s="90" t="str">
        <f>IF(TMInput!M505&lt;&gt;"",TMInput!M505,IF(AND($C505=$C506, N506&lt;&gt;""),N506, IF(AND($C505=$C507, N507&lt;&gt;""), N507,"")))</f>
        <v/>
      </c>
      <c r="O505" s="90" t="str">
        <f>IF(TMInput!N505&lt;&gt;"",TMInput!N505,IF(AND($C505=$C506, O506&lt;&gt;""),O506, IF(AND($C505=$C507, O507&lt;&gt;""), O507,"")))</f>
        <v/>
      </c>
      <c r="P505" s="85" t="str">
        <f>IF(TMInput!O505&lt;&gt;"",TMInput!O505,IF(AND($C505=$C506, P506&lt;&gt;""),P506, IF(AND($C505=$C507, P507&lt;&gt;""), P507,"")))</f>
        <v/>
      </c>
      <c r="Q505" s="90" t="str">
        <f>IF(TMInput!P505&lt;&gt;"",TMInput!P505,IF(AND($C505=$C506, Q506&lt;&gt;""),Q506, IF(AND($C505=$C507, Q507&lt;&gt;""), Q507,"")))</f>
        <v/>
      </c>
      <c r="R505" s="90" t="str">
        <f>IF(TMInput!Q505&lt;&gt;"", TMInput!Q505, IF(AND(OR($C505&amp;$H505=$C506&amp;$H506, $C505&amp;$I505=$C506&amp;$I506), R506&lt;&gt;""), R506, IF(AND(OR($C505&amp;$H505=$C507&amp;$H507, $C505&amp;$I505=$C507&amp;$I507), R507&lt;&gt;""), R507, IF(AND(OR($C505&amp;$H505=$C508&amp;$H508, $C505&amp;$I505=$C508&amp;$I508), R508&lt;&gt;""), R508, IF(AND(OR($C505&amp;$H505=$C509&amp;$H509, $C505&amp;$I505=$C509&amp;$I509), R509&lt;&gt;""), R509, "")))))</f>
        <v>BT-195(BT-759)-LotResult</v>
      </c>
      <c r="S505" s="90" t="str">
        <f>IF(TMInput!R505&lt;&gt;"", TMInput!R505, IF(AND(OR($C505&amp;$H505=$C506&amp;$H506, $C505&amp;$I505=$C506&amp;$I506), S506&lt;&gt;""), S506, IF(AND(OR($C505&amp;$H505=$C507&amp;$H507, $C505&amp;$I505=$C507&amp;$I507), S507&lt;&gt;""), S507, IF(AND(OR($C505&amp;$H505=$C508&amp;$H508, $C505&amp;$I505=$C508&amp;$I508), S508&lt;&gt;""), S508, IF(AND(OR($C505&amp;$H505=$C509&amp;$H509, $C505&amp;$I505=$C509&amp;$I509), S509&lt;&gt;""), S509, "")))))</f>
        <v>The field BT-195(BT-759)-LotResult, Unpublished Identifier, specifies information to generate the URI of the masked property</v>
      </c>
      <c r="T505" s="90" t="str">
        <f>IF(TMInput!S505&lt;&gt;"", TMInput!S505, IF(AND(OR($C505&amp;$H505=$C506&amp;$H506, $C505&amp;$I505=$C506&amp;$I506), T506&lt;&gt;""), T506, IF(AND(OR($C505&amp;$H505=$C507&amp;$H507, $C505&amp;$I505=$C507&amp;$I507), T507&lt;&gt;""), T507, IF(AND(OR($C505&amp;$H505=$C508&amp;$H508, $C505&amp;$I505=$C508&amp;$I508), T508&lt;&gt;""), T508, IF(AND(OR($C505&amp;$H505=$C509&amp;$H509, $C505&amp;$I505=$C509&amp;$I509), T509&lt;&gt;""), T509, "")))))</f>
        <v>efbc:FieldIdentifierCode/text()='rec-sub-cou' and ../efbc:StatisticsCode/text() = 't-no-eea'</v>
      </c>
      <c r="U505" s="92" t="str">
        <f>IF(TMInput!T505&lt;&gt;"", TMInput!T505, IF(AND($C505=$C506, U506&lt;&gt;""), U506, IF(AND($C505=$C507, U507&lt;&gt;""), U507, IF(AND($C505=$C508, U508&lt;&gt;""), U508, IF(AND($C505=$C509, U509&lt;&gt;""), U509, "")))))</f>
        <v>http://data.europa.eu/a4g/ontology#hasNonEEAReceivedTenders</v>
      </c>
      <c r="V505" s="90" t="str">
        <f>IF(TMInput!U505&lt;&gt;"", TMInput!U505, IF(AND($C505=$C506, V506&lt;&gt;""), V506, IF(AND($C505=$C507, V507&lt;&gt;""), V507, IF(AND($C505=$C508, V508&lt;&gt;""), V508, IF(AND($C505=$C509, V509&lt;&gt;""), V509, "")))))</f>
        <v>BT-197(BT-759)-LotResult</v>
      </c>
      <c r="W505" s="90" t="str">
        <f>IF(TMInput!V505&lt;&gt;"", TMInput!V505, IF(AND($C505=$C506, W506&lt;&gt;""), W506, IF(AND($C505=$C507, W507&lt;&gt;""), W507, IF(AND($C505=$C508, W508&lt;&gt;""), W508, IF(AND($C505=$C509, W509&lt;&gt;""), W509, "")))))</f>
        <v>In BT-197(BT-759)-LotResult, Unpublished Justification Code, we link to the at-voc:non-publication-justification controlled list</v>
      </c>
      <c r="X505" s="90" t="str">
        <f>IF(TMInput!W505&lt;&gt;"", TMInput!W505, IF(AND($C505=$C506, X506&lt;&gt;""), X506, IF(AND($C505=$C507, X507&lt;&gt;""), X507, IF(AND($C505=$C508, X508&lt;&gt;""), X508, IF(AND($C505=$C509, X509&lt;&gt;""), X509, "")))))</f>
        <v>BT-198(BT-759)-LotResult</v>
      </c>
      <c r="Y505" s="90" t="str">
        <f>IF(TMInput!X505&lt;&gt;"", TMInput!X505, IF(AND($C505=$C506, Y506&lt;&gt;""), Y506, IF(AND($C505=$C507, Y507&lt;&gt;""), Y507, IF(AND($C505=$C508, Y508&lt;&gt;""), Y508, IF(AND($C505=$C509, Y509&lt;&gt;""), Y509, "")))))</f>
        <v>Unpublished Accessibility Date (Unpublished Access Date below SDK 1.6)</v>
      </c>
      <c r="Z505" s="90" t="str">
        <f>IF(TMInput!Y505&lt;&gt;"", TMInput!Y505, IF(AND($C505=$C506, Z506&lt;&gt;""), Z506, IF(AND($C505=$C507, Z507&lt;&gt;""), Z507, IF(AND($C505=$C508, Z508&lt;&gt;""), Z508, IF(AND($C505=$C509, Z509&lt;&gt;""), Z509, "")))))</f>
        <v>tedm:MG-langString-hasConfidentialityJustification--NonPublishedInformation-ND-ReceivedSubmissionCountUnpublish</v>
      </c>
      <c r="AA505" s="90" t="str">
        <f>IF(TMInput!Z505&lt;&gt;"", TMInput!Z505, IF(AND($C505=$C506, AA506&lt;&gt;""), AA506, IF(AND($C505=$C507, AA507&lt;&gt;""), AA507, IF(AND($C505=$C508, AA508&lt;&gt;""), AA508, IF(AND($C505=$C509, AA509&lt;&gt;""), AA509, "")))))</f>
        <v/>
      </c>
      <c r="AB505" s="90" t="str">
        <f>IF(TMInput!AA505&lt;&gt;"", TMInput!AA505, IF(AND($C505=$C506, AB506&lt;&gt;""), AB506, IF(AND($C505=$C507, AB507&lt;&gt;""), AB507, IF(AND($C505=$C508, AB508&lt;&gt;""), AB508, IF(AND($C505=$C509, AB509&lt;&gt;""), AB509, "")))))</f>
        <v>BT-196(BT-759)-LotResult</v>
      </c>
      <c r="AC505" s="90" t="str">
        <f>IF(TMInput!AB505&lt;&gt;"", TMInput!AB505, IF(AND($C505=$C506, AC506&lt;&gt;""), AC506, IF(AND($C505=$C507, AC507&lt;&gt;""), AC507, IF(AND($C505=$C508, AC508&lt;&gt;""), AC508, IF(AND($C505=$C509, AC509&lt;&gt;""), AC509, "")))))</f>
        <v>Unpublished Justification Description of MG-NonPublishedInformation under ND-ReceivedSubmissionCountUnpublish</v>
      </c>
      <c r="AD505" s="90" t="str">
        <f>IF(TMInput!AC505&lt;&gt;"", TMInput!AC505, IF(AND($C505=$C506, AD506&lt;&gt;""), AD506, IF(AND($C505=$C507, AD507&lt;&gt;""), AD507, IF(AND($C505=$C508, AD508&lt;&gt;""), AD508, IF(AND($C505=$C509, AD509&lt;&gt;""), AD509, "")))))</f>
        <v>BT-196(BT-759)-LotResult-Language</v>
      </c>
      <c r="AE505" s="90" t="str">
        <f>IF(TMInput!AD505&lt;&gt;"", TMInput!AD505, IF(AND($C505=$C506, AE506&lt;&gt;""), AE506, IF(AND($C505=$C507, AE507&lt;&gt;""), AE507, IF(AND($C505=$C508, AE508&lt;&gt;""), AE508, IF(AND($C505=$C509, AE509&lt;&gt;""), AE509, "")))))</f>
        <v>Language of Unpublished Justification Description of MG-NonPublishedInformation under ND-ReceivedSubmissionCountUnpublish</v>
      </c>
    </row>
    <row r="506">
      <c r="A506" s="85" t="b">
        <f t="shared" si="1"/>
        <v>1</v>
      </c>
      <c r="B506" s="90" t="str">
        <f>IF(AND(TMInput!A506="",$C506&lt;&gt;""),B505,TMInput!A506)</f>
        <v>ND-ReceivedSubmissionCountUnpublish.rml.ttl</v>
      </c>
      <c r="C506" s="90" t="str">
        <f>TMInput!B506</f>
        <v>tedm:MG-NonPublishedInformation-ND-ReceivedSubmissionCountUnpublish</v>
      </c>
      <c r="D506" s="85" t="str">
        <f>IF(TMInput!C506&lt;&gt;"", TMInput!C506, IF(AND($C506=$C507, D507&lt;&gt;""), D507, IF(AND($C506=$C508, D508&lt;&gt;""), D508, IF(AND($C506=$C509, D509&lt;&gt;""), D509, IF(AND($C506=$C510, D510&lt;&gt;""), D510, "")))))</f>
        <v/>
      </c>
      <c r="E506" s="90" t="str">
        <f>IF(TMInput!D506&lt;&gt;"",TMInput!D506,IF(AND($C506=$C507, E507&lt;&gt;""),E507, IF(AND($C506=$C508, E508&lt;&gt;""), E508,"")))</f>
        <v/>
      </c>
      <c r="F506" s="90" t="str">
        <f>IF(TMInput!E506&lt;&gt;"",TMInput!E506,IF(AND($C506=$C507, F507&lt;&gt;""),F507, IF(AND($C506=$C508, F508&lt;&gt;""), F508,"")))</f>
        <v/>
      </c>
      <c r="G506" s="85" t="str">
        <f>IF(TMInput!F506&lt;&gt;"",TMInput!F506,IF(AND($C506=$C507, G507&lt;&gt;""),G507, IF(AND($C506=$C508, G508&lt;&gt;""), G508,"")))</f>
        <v/>
      </c>
      <c r="H506" s="87" t="str">
        <f>TMInput!G506</f>
        <v/>
      </c>
      <c r="I506" s="87" t="str">
        <f>TMInput!H506</f>
        <v/>
      </c>
      <c r="J506" s="90" t="str">
        <f>IF(TMInput!$A506="",J505,TMInput!I506)</f>
        <v/>
      </c>
      <c r="K506" s="85" t="str">
        <f>IF(TMInput!J506&lt;&gt;"",TMInput!J506,IF(AND($C506=$C507, K507&lt;&gt;""),K507, IF(AND($C506=$C508, K508&lt;&gt;""), K508,"")))</f>
        <v/>
      </c>
      <c r="L506" s="85" t="str">
        <f>IF(TMInput!K506&lt;&gt;"",TMInput!K506,IF(AND($C506=$C507, L507&lt;&gt;""),L507, IF(AND($C506=$C508, L508&lt;&gt;""), L508,"")))</f>
        <v/>
      </c>
      <c r="M506" s="90" t="str">
        <f>IF(TMInput!L506&lt;&gt;"",TMInput!L506,IF(AND($C506=$C507, M507&lt;&gt;""),M507, IF(AND($C506=$C508, M508&lt;&gt;""), M508,"")))</f>
        <v/>
      </c>
      <c r="N506" s="90" t="str">
        <f>IF(TMInput!M506&lt;&gt;"",TMInput!M506,IF(AND($C506=$C507, N507&lt;&gt;""),N507, IF(AND($C506=$C508, N508&lt;&gt;""), N508,"")))</f>
        <v/>
      </c>
      <c r="O506" s="90" t="str">
        <f>IF(TMInput!N506&lt;&gt;"",TMInput!N506,IF(AND($C506=$C507, O507&lt;&gt;""),O507, IF(AND($C506=$C508, O508&lt;&gt;""), O508,"")))</f>
        <v/>
      </c>
      <c r="P506" s="85" t="str">
        <f>IF(TMInput!O506&lt;&gt;"",TMInput!O506,IF(AND($C506=$C507, P507&lt;&gt;""),P507, IF(AND($C506=$C508, P508&lt;&gt;""), P508,"")))</f>
        <v/>
      </c>
      <c r="Q506" s="90" t="str">
        <f>IF(TMInput!P506&lt;&gt;"",TMInput!P506,IF(AND($C506=$C507, Q507&lt;&gt;""),Q507, IF(AND($C506=$C508, Q508&lt;&gt;""), Q508,"")))</f>
        <v/>
      </c>
      <c r="R506" s="90" t="str">
        <f>IF(TMInput!Q506&lt;&gt;"", TMInput!Q506, IF(AND(OR($C506&amp;$H506=$C507&amp;$H507, $C506&amp;$I506=$C507&amp;$I507), R507&lt;&gt;""), R507, IF(AND(OR($C506&amp;$H506=$C508&amp;$H508, $C506&amp;$I506=$C508&amp;$I508), R508&lt;&gt;""), R508, IF(AND(OR($C506&amp;$H506=$C509&amp;$H509, $C506&amp;$I506=$C509&amp;$I509), R509&lt;&gt;""), R509, IF(AND(OR($C506&amp;$H506=$C510&amp;$H510, $C506&amp;$I506=$C510&amp;$I510), R510&lt;&gt;""), R510, "")))))</f>
        <v>BT-195(BT-759)-LotResult</v>
      </c>
      <c r="S506" s="90" t="str">
        <f>IF(TMInput!R506&lt;&gt;"", TMInput!R506, IF(AND(OR($C506&amp;$H506=$C507&amp;$H507, $C506&amp;$I506=$C507&amp;$I507), S507&lt;&gt;""), S507, IF(AND(OR($C506&amp;$H506=$C508&amp;$H508, $C506&amp;$I506=$C508&amp;$I508), S508&lt;&gt;""), S508, IF(AND(OR($C506&amp;$H506=$C509&amp;$H509, $C506&amp;$I506=$C509&amp;$I509), S509&lt;&gt;""), S509, IF(AND(OR($C506&amp;$H506=$C510&amp;$H510, $C506&amp;$I506=$C510&amp;$I510), S510&lt;&gt;""), S510, "")))))</f>
        <v>The field BT-195(BT-759)-LotResult, Unpublished Identifier, specifies information to generate the URI of the masked property</v>
      </c>
      <c r="T506" s="90" t="str">
        <f>IF(TMInput!S506&lt;&gt;"", TMInput!S506, IF(AND(OR($C506&amp;$H506=$C507&amp;$H507, $C506&amp;$I506=$C507&amp;$I507), T507&lt;&gt;""), T507, IF(AND(OR($C506&amp;$H506=$C508&amp;$H508, $C506&amp;$I506=$C508&amp;$I508), T508&lt;&gt;""), T508, IF(AND(OR($C506&amp;$H506=$C509&amp;$H509, $C506&amp;$I506=$C509&amp;$I509), T509&lt;&gt;""), T509, IF(AND(OR($C506&amp;$H506=$C510&amp;$H510, $C506&amp;$I506=$C510&amp;$I510), T510&lt;&gt;""), T510, "")))))</f>
        <v>efbc:FieldIdentifierCode/text()='rec-sub-cou' and ../efbc:StatisticsCode/text() = 't-no-verif'</v>
      </c>
      <c r="U506" s="92" t="str">
        <f>IF(TMInput!T506&lt;&gt;"", TMInput!T506, IF(AND($C506=$C507, U507&lt;&gt;""), U507, IF(AND($C506=$C508, U508&lt;&gt;""), U508, IF(AND($C506=$C509, U509&lt;&gt;""), U509, IF(AND($C506=$C510, U510&lt;&gt;""), U510, "")))))</f>
        <v>http://data.europa.eu/a4g/ontology#hasUnverifiedTenders</v>
      </c>
      <c r="V506" s="90" t="str">
        <f>IF(TMInput!U506&lt;&gt;"", TMInput!U506, IF(AND($C506=$C507, V507&lt;&gt;""), V507, IF(AND($C506=$C508, V508&lt;&gt;""), V508, IF(AND($C506=$C509, V509&lt;&gt;""), V509, IF(AND($C506=$C510, V510&lt;&gt;""), V510, "")))))</f>
        <v>BT-197(BT-759)-LotResult</v>
      </c>
      <c r="W506" s="90" t="str">
        <f>IF(TMInput!V506&lt;&gt;"", TMInput!V506, IF(AND($C506=$C507, W507&lt;&gt;""), W507, IF(AND($C506=$C508, W508&lt;&gt;""), W508, IF(AND($C506=$C509, W509&lt;&gt;""), W509, IF(AND($C506=$C510, W510&lt;&gt;""), W510, "")))))</f>
        <v>In BT-197(BT-759)-LotResult, Unpublished Justification Code, we link to the at-voc:non-publication-justification controlled list</v>
      </c>
      <c r="X506" s="90" t="str">
        <f>IF(TMInput!W506&lt;&gt;"", TMInput!W506, IF(AND($C506=$C507, X507&lt;&gt;""), X507, IF(AND($C506=$C508, X508&lt;&gt;""), X508, IF(AND($C506=$C509, X509&lt;&gt;""), X509, IF(AND($C506=$C510, X510&lt;&gt;""), X510, "")))))</f>
        <v>BT-198(BT-759)-LotResult</v>
      </c>
      <c r="Y506" s="90" t="str">
        <f>IF(TMInput!X506&lt;&gt;"", TMInput!X506, IF(AND($C506=$C507, Y507&lt;&gt;""), Y507, IF(AND($C506=$C508, Y508&lt;&gt;""), Y508, IF(AND($C506=$C509, Y509&lt;&gt;""), Y509, IF(AND($C506=$C510, Y510&lt;&gt;""), Y510, "")))))</f>
        <v>Unpublished Accessibility Date (Unpublished Access Date below SDK 1.6)</v>
      </c>
      <c r="Z506" s="90" t="str">
        <f>IF(TMInput!Y506&lt;&gt;"", TMInput!Y506, IF(AND($C506=$C507, Z507&lt;&gt;""), Z507, IF(AND($C506=$C508, Z508&lt;&gt;""), Z508, IF(AND($C506=$C509, Z509&lt;&gt;""), Z509, IF(AND($C506=$C510, Z510&lt;&gt;""), Z510, "")))))</f>
        <v>tedm:MG-langString-hasConfidentialityJustification--NonPublishedInformation-ND-ReceivedSubmissionCountUnpublish</v>
      </c>
      <c r="AA506" s="90" t="str">
        <f>IF(TMInput!Z506&lt;&gt;"", TMInput!Z506, IF(AND($C506=$C507, AA507&lt;&gt;""), AA507, IF(AND($C506=$C508, AA508&lt;&gt;""), AA508, IF(AND($C506=$C509, AA509&lt;&gt;""), AA509, IF(AND($C506=$C510, AA510&lt;&gt;""), AA510, "")))))</f>
        <v/>
      </c>
      <c r="AB506" s="90" t="str">
        <f>IF(TMInput!AA506&lt;&gt;"", TMInput!AA506, IF(AND($C506=$C507, AB507&lt;&gt;""), AB507, IF(AND($C506=$C508, AB508&lt;&gt;""), AB508, IF(AND($C506=$C509, AB509&lt;&gt;""), AB509, IF(AND($C506=$C510, AB510&lt;&gt;""), AB510, "")))))</f>
        <v>BT-196(BT-759)-LotResult</v>
      </c>
      <c r="AC506" s="90" t="str">
        <f>IF(TMInput!AB506&lt;&gt;"", TMInput!AB506, IF(AND($C506=$C507, AC507&lt;&gt;""), AC507, IF(AND($C506=$C508, AC508&lt;&gt;""), AC508, IF(AND($C506=$C509, AC509&lt;&gt;""), AC509, IF(AND($C506=$C510, AC510&lt;&gt;""), AC510, "")))))</f>
        <v>Unpublished Justification Description of MG-NonPublishedInformation under ND-ReceivedSubmissionCountUnpublish</v>
      </c>
      <c r="AD506" s="90" t="str">
        <f>IF(TMInput!AC506&lt;&gt;"", TMInput!AC506, IF(AND($C506=$C507, AD507&lt;&gt;""), AD507, IF(AND($C506=$C508, AD508&lt;&gt;""), AD508, IF(AND($C506=$C509, AD509&lt;&gt;""), AD509, IF(AND($C506=$C510, AD510&lt;&gt;""), AD510, "")))))</f>
        <v>BT-196(BT-759)-LotResult-Language</v>
      </c>
      <c r="AE506" s="90" t="str">
        <f>IF(TMInput!AD506&lt;&gt;"", TMInput!AD506, IF(AND($C506=$C507, AE507&lt;&gt;""), AE507, IF(AND($C506=$C508, AE508&lt;&gt;""), AE508, IF(AND($C506=$C509, AE509&lt;&gt;""), AE509, IF(AND($C506=$C510, AE510&lt;&gt;""), AE510, "")))))</f>
        <v>Language of Unpublished Justification Description of MG-NonPublishedInformation under ND-ReceivedSubmissionCountUnpublish</v>
      </c>
    </row>
    <row r="507">
      <c r="A507" s="85" t="b">
        <f t="shared" si="1"/>
        <v>1</v>
      </c>
      <c r="B507" s="90" t="str">
        <f>IF(AND(TMInput!A507="",$C507&lt;&gt;""),B506,TMInput!A507)</f>
        <v>ND-ReceivedSubmissionCountUnpublish.rml.ttl</v>
      </c>
      <c r="C507" s="90" t="str">
        <f>TMInput!B507</f>
        <v>tedm:MG-NonPublishedInformation-ND-ReceivedSubmissionCountUnpublish</v>
      </c>
      <c r="D507" s="85" t="str">
        <f>IF(TMInput!C507&lt;&gt;"", TMInput!C507, IF(AND($C507=$C508, D508&lt;&gt;""), D508, IF(AND($C507=$C509, D509&lt;&gt;""), D509, IF(AND($C507=$C510, D510&lt;&gt;""), D510, IF(AND($C507=$C511, D511&lt;&gt;""), D511, "")))))</f>
        <v/>
      </c>
      <c r="E507" s="90" t="str">
        <f>IF(TMInput!D507&lt;&gt;"",TMInput!D507,IF(AND($C507=$C508, E508&lt;&gt;""),E508, IF(AND($C507=$C509, E509&lt;&gt;""), E509,"")))</f>
        <v/>
      </c>
      <c r="F507" s="90" t="str">
        <f>IF(TMInput!E507&lt;&gt;"",TMInput!E507,IF(AND($C507=$C508, F508&lt;&gt;""),F508, IF(AND($C507=$C509, F509&lt;&gt;""), F509,"")))</f>
        <v/>
      </c>
      <c r="G507" s="85" t="str">
        <f>IF(TMInput!F507&lt;&gt;"",TMInput!F507,IF(AND($C507=$C508, G508&lt;&gt;""),G508, IF(AND($C507=$C509, G509&lt;&gt;""), G509,"")))</f>
        <v/>
      </c>
      <c r="H507" s="87" t="str">
        <f>TMInput!G507</f>
        <v/>
      </c>
      <c r="I507" s="87" t="str">
        <f>TMInput!H507</f>
        <v/>
      </c>
      <c r="J507" s="90" t="str">
        <f>IF(TMInput!$A507="",J506,TMInput!I507)</f>
        <v/>
      </c>
      <c r="K507" s="85" t="str">
        <f>IF(TMInput!J507&lt;&gt;"",TMInput!J507,IF(AND($C507=$C508, K508&lt;&gt;""),K508, IF(AND($C507=$C509, K509&lt;&gt;""), K509,"")))</f>
        <v/>
      </c>
      <c r="L507" s="85" t="str">
        <f>IF(TMInput!K507&lt;&gt;"",TMInput!K507,IF(AND($C507=$C508, L508&lt;&gt;""),L508, IF(AND($C507=$C509, L509&lt;&gt;""), L509,"")))</f>
        <v/>
      </c>
      <c r="M507" s="90" t="str">
        <f>IF(TMInput!L507&lt;&gt;"",TMInput!L507,IF(AND($C507=$C508, M508&lt;&gt;""),M508, IF(AND($C507=$C509, M509&lt;&gt;""), M509,"")))</f>
        <v/>
      </c>
      <c r="N507" s="90" t="str">
        <f>IF(TMInput!M507&lt;&gt;"",TMInput!M507,IF(AND($C507=$C508, N508&lt;&gt;""),N508, IF(AND($C507=$C509, N509&lt;&gt;""), N509,"")))</f>
        <v/>
      </c>
      <c r="O507" s="90" t="str">
        <f>IF(TMInput!N507&lt;&gt;"",TMInput!N507,IF(AND($C507=$C508, O508&lt;&gt;""),O508, IF(AND($C507=$C509, O509&lt;&gt;""), O509,"")))</f>
        <v/>
      </c>
      <c r="P507" s="85" t="str">
        <f>IF(TMInput!O507&lt;&gt;"",TMInput!O507,IF(AND($C507=$C508, P508&lt;&gt;""),P508, IF(AND($C507=$C509, P509&lt;&gt;""), P509,"")))</f>
        <v/>
      </c>
      <c r="Q507" s="90" t="str">
        <f>IF(TMInput!P507&lt;&gt;"",TMInput!P507,IF(AND($C507=$C508, Q508&lt;&gt;""),Q508, IF(AND($C507=$C509, Q509&lt;&gt;""), Q509,"")))</f>
        <v/>
      </c>
      <c r="R507" s="90" t="str">
        <f>IF(TMInput!Q507&lt;&gt;"", TMInput!Q507, IF(AND(OR($C507&amp;$H507=$C508&amp;$H508, $C507&amp;$I507=$C508&amp;$I508), R508&lt;&gt;""), R508, IF(AND(OR($C507&amp;$H507=$C509&amp;$H509, $C507&amp;$I507=$C509&amp;$I509), R509&lt;&gt;""), R509, IF(AND(OR($C507&amp;$H507=$C510&amp;$H510, $C507&amp;$I507=$C510&amp;$I510), R510&lt;&gt;""), R510, IF(AND(OR($C507&amp;$H507=$C511&amp;$H511, $C507&amp;$I507=$C511&amp;$I511), R511&lt;&gt;""), R511, "")))))</f>
        <v>BT-195(BT-759)-LotResult</v>
      </c>
      <c r="S507" s="90" t="str">
        <f>IF(TMInput!R507&lt;&gt;"", TMInput!R507, IF(AND(OR($C507&amp;$H507=$C508&amp;$H508, $C507&amp;$I507=$C508&amp;$I508), S508&lt;&gt;""), S508, IF(AND(OR($C507&amp;$H507=$C509&amp;$H509, $C507&amp;$I507=$C509&amp;$I509), S509&lt;&gt;""), S509, IF(AND(OR($C507&amp;$H507=$C510&amp;$H510, $C507&amp;$I507=$C510&amp;$I510), S510&lt;&gt;""), S510, IF(AND(OR($C507&amp;$H507=$C511&amp;$H511, $C507&amp;$I507=$C511&amp;$I511), S511&lt;&gt;""), S511, "")))))</f>
        <v>The field BT-195(BT-759)-LotResult, Unpublished Identifier, specifies information to generate the URI of the masked property</v>
      </c>
      <c r="T507" s="90" t="str">
        <f>IF(TMInput!S507&lt;&gt;"", TMInput!S507, IF(AND(OR($C507&amp;$H507=$C508&amp;$H508, $C507&amp;$I507=$C508&amp;$I508), T508&lt;&gt;""), T508, IF(AND(OR($C507&amp;$H507=$C509&amp;$H509, $C507&amp;$I507=$C509&amp;$I509), T509&lt;&gt;""), T509, IF(AND(OR($C507&amp;$H507=$C510&amp;$H510, $C507&amp;$I507=$C510&amp;$I510), T510&lt;&gt;""), T510, IF(AND(OR($C507&amp;$H507=$C511&amp;$H511, $C507&amp;$I507=$C511&amp;$I511), T511&lt;&gt;""), T511, "")))))</f>
        <v>efbc:FieldIdentifierCode/text()='rec-sub-cou' and ../efbc:StatisticsCode/text() = 't-oth-eea'</v>
      </c>
      <c r="U507" s="92" t="str">
        <f>IF(TMInput!T507&lt;&gt;"", TMInput!T507, IF(AND($C507=$C508, U508&lt;&gt;""), U508, IF(AND($C507=$C509, U509&lt;&gt;""), U509, IF(AND($C507=$C510, U510&lt;&gt;""), U510, IF(AND($C507=$C511, U511&lt;&gt;""), U511, "")))))</f>
        <v>http://data.europa.eu/a4g/ontology#hasEEAReceivedTenders</v>
      </c>
      <c r="V507" s="90" t="str">
        <f>IF(TMInput!U507&lt;&gt;"", TMInput!U507, IF(AND($C507=$C508, V508&lt;&gt;""), V508, IF(AND($C507=$C509, V509&lt;&gt;""), V509, IF(AND($C507=$C510, V510&lt;&gt;""), V510, IF(AND($C507=$C511, V511&lt;&gt;""), V511, "")))))</f>
        <v>BT-197(BT-759)-LotResult</v>
      </c>
      <c r="W507" s="90" t="str">
        <f>IF(TMInput!V507&lt;&gt;"", TMInput!V507, IF(AND($C507=$C508, W508&lt;&gt;""), W508, IF(AND($C507=$C509, W509&lt;&gt;""), W509, IF(AND($C507=$C510, W510&lt;&gt;""), W510, IF(AND($C507=$C511, W511&lt;&gt;""), W511, "")))))</f>
        <v>In BT-197(BT-759)-LotResult, Unpublished Justification Code, we link to the at-voc:non-publication-justification controlled list</v>
      </c>
      <c r="X507" s="90" t="str">
        <f>IF(TMInput!W507&lt;&gt;"", TMInput!W507, IF(AND($C507=$C508, X508&lt;&gt;""), X508, IF(AND($C507=$C509, X509&lt;&gt;""), X509, IF(AND($C507=$C510, X510&lt;&gt;""), X510, IF(AND($C507=$C511, X511&lt;&gt;""), X511, "")))))</f>
        <v>BT-198(BT-759)-LotResult</v>
      </c>
      <c r="Y507" s="90" t="str">
        <f>IF(TMInput!X507&lt;&gt;"", TMInput!X507, IF(AND($C507=$C508, Y508&lt;&gt;""), Y508, IF(AND($C507=$C509, Y509&lt;&gt;""), Y509, IF(AND($C507=$C510, Y510&lt;&gt;""), Y510, IF(AND($C507=$C511, Y511&lt;&gt;""), Y511, "")))))</f>
        <v>Unpublished Accessibility Date (Unpublished Access Date below SDK 1.6)</v>
      </c>
      <c r="Z507" s="90" t="str">
        <f>IF(TMInput!Y507&lt;&gt;"", TMInput!Y507, IF(AND($C507=$C508, Z508&lt;&gt;""), Z508, IF(AND($C507=$C509, Z509&lt;&gt;""), Z509, IF(AND($C507=$C510, Z510&lt;&gt;""), Z510, IF(AND($C507=$C511, Z511&lt;&gt;""), Z511, "")))))</f>
        <v>tedm:MG-langString-hasConfidentialityJustification--NonPublishedInformation-ND-ReceivedSubmissionCountUnpublish</v>
      </c>
      <c r="AA507" s="90" t="str">
        <f>IF(TMInput!Z507&lt;&gt;"", TMInput!Z507, IF(AND($C507=$C508, AA508&lt;&gt;""), AA508, IF(AND($C507=$C509, AA509&lt;&gt;""), AA509, IF(AND($C507=$C510, AA510&lt;&gt;""), AA510, IF(AND($C507=$C511, AA511&lt;&gt;""), AA511, "")))))</f>
        <v/>
      </c>
      <c r="AB507" s="90" t="str">
        <f>IF(TMInput!AA507&lt;&gt;"", TMInput!AA507, IF(AND($C507=$C508, AB508&lt;&gt;""), AB508, IF(AND($C507=$C509, AB509&lt;&gt;""), AB509, IF(AND($C507=$C510, AB510&lt;&gt;""), AB510, IF(AND($C507=$C511, AB511&lt;&gt;""), AB511, "")))))</f>
        <v>BT-196(BT-759)-LotResult</v>
      </c>
      <c r="AC507" s="90" t="str">
        <f>IF(TMInput!AB507&lt;&gt;"", TMInput!AB507, IF(AND($C507=$C508, AC508&lt;&gt;""), AC508, IF(AND($C507=$C509, AC509&lt;&gt;""), AC509, IF(AND($C507=$C510, AC510&lt;&gt;""), AC510, IF(AND($C507=$C511, AC511&lt;&gt;""), AC511, "")))))</f>
        <v>Unpublished Justification Description of MG-NonPublishedInformation under ND-ReceivedSubmissionCountUnpublish</v>
      </c>
      <c r="AD507" s="90" t="str">
        <f>IF(TMInput!AC507&lt;&gt;"", TMInput!AC507, IF(AND($C507=$C508, AD508&lt;&gt;""), AD508, IF(AND($C507=$C509, AD509&lt;&gt;""), AD509, IF(AND($C507=$C510, AD510&lt;&gt;""), AD510, IF(AND($C507=$C511, AD511&lt;&gt;""), AD511, "")))))</f>
        <v>BT-196(BT-759)-LotResult-Language</v>
      </c>
      <c r="AE507" s="90" t="str">
        <f>IF(TMInput!AD507&lt;&gt;"", TMInput!AD507, IF(AND($C507=$C508, AE508&lt;&gt;""), AE508, IF(AND($C507=$C509, AE509&lt;&gt;""), AE509, IF(AND($C507=$C510, AE510&lt;&gt;""), AE510, IF(AND($C507=$C511, AE511&lt;&gt;""), AE511, "")))))</f>
        <v>Language of Unpublished Justification Description of MG-NonPublishedInformation under ND-ReceivedSubmissionCountUnpublish</v>
      </c>
    </row>
    <row r="508">
      <c r="A508" s="85" t="b">
        <f t="shared" si="1"/>
        <v>1</v>
      </c>
      <c r="B508" s="90" t="str">
        <f>IF(AND(TMInput!A508="",$C508&lt;&gt;""),B507,TMInput!A508)</f>
        <v>ND-ReceivedSubmissionCountUnpublish.rml.ttl</v>
      </c>
      <c r="C508" s="90" t="str">
        <f>TMInput!B508</f>
        <v>tedm:MG-NonPublishedInformation-ND-ReceivedSubmissionCountUnpublish</v>
      </c>
      <c r="D508" s="85" t="str">
        <f>IF(TMInput!C508&lt;&gt;"", TMInput!C508, IF(AND($C508=$C509, D509&lt;&gt;""), D509, IF(AND($C508=$C510, D510&lt;&gt;""), D510, IF(AND($C508=$C511, D511&lt;&gt;""), D511, IF(AND($C508=$C512, D512&lt;&gt;""), D512, "")))))</f>
        <v/>
      </c>
      <c r="E508" s="90" t="str">
        <f>IF(TMInput!D508&lt;&gt;"",TMInput!D508,IF(AND($C508=$C509, E509&lt;&gt;""),E509, IF(AND($C508=$C510, E510&lt;&gt;""), E510,"")))</f>
        <v/>
      </c>
      <c r="F508" s="90" t="str">
        <f>IF(TMInput!E508&lt;&gt;"",TMInput!E508,IF(AND($C508=$C509, F509&lt;&gt;""),F509, IF(AND($C508=$C510, F510&lt;&gt;""), F510,"")))</f>
        <v/>
      </c>
      <c r="G508" s="85" t="str">
        <f>IF(TMInput!F508&lt;&gt;"",TMInput!F508,IF(AND($C508=$C509, G509&lt;&gt;""),G509, IF(AND($C508=$C510, G510&lt;&gt;""), G510,"")))</f>
        <v/>
      </c>
      <c r="H508" s="87" t="str">
        <f>TMInput!G508</f>
        <v/>
      </c>
      <c r="I508" s="87" t="str">
        <f>TMInput!H508</f>
        <v/>
      </c>
      <c r="J508" s="90" t="str">
        <f>IF(TMInput!$A508="",J507,TMInput!I508)</f>
        <v/>
      </c>
      <c r="K508" s="85" t="str">
        <f>IF(TMInput!J508&lt;&gt;"",TMInput!J508,IF(AND($C508=$C509, K509&lt;&gt;""),K509, IF(AND($C508=$C510, K510&lt;&gt;""), K510,"")))</f>
        <v/>
      </c>
      <c r="L508" s="85" t="str">
        <f>IF(TMInput!K508&lt;&gt;"",TMInput!K508,IF(AND($C508=$C509, L509&lt;&gt;""),L509, IF(AND($C508=$C510, L510&lt;&gt;""), L510,"")))</f>
        <v/>
      </c>
      <c r="M508" s="90" t="str">
        <f>IF(TMInput!L508&lt;&gt;"",TMInput!L508,IF(AND($C508=$C509, M509&lt;&gt;""),M509, IF(AND($C508=$C510, M510&lt;&gt;""), M510,"")))</f>
        <v/>
      </c>
      <c r="N508" s="90" t="str">
        <f>IF(TMInput!M508&lt;&gt;"",TMInput!M508,IF(AND($C508=$C509, N509&lt;&gt;""),N509, IF(AND($C508=$C510, N510&lt;&gt;""), N510,"")))</f>
        <v/>
      </c>
      <c r="O508" s="90" t="str">
        <f>IF(TMInput!N508&lt;&gt;"",TMInput!N508,IF(AND($C508=$C509, O509&lt;&gt;""),O509, IF(AND($C508=$C510, O510&lt;&gt;""), O510,"")))</f>
        <v/>
      </c>
      <c r="P508" s="85" t="str">
        <f>IF(TMInput!O508&lt;&gt;"",TMInput!O508,IF(AND($C508=$C509, P509&lt;&gt;""),P509, IF(AND($C508=$C510, P510&lt;&gt;""), P510,"")))</f>
        <v/>
      </c>
      <c r="Q508" s="90" t="str">
        <f>IF(TMInput!P508&lt;&gt;"",TMInput!P508,IF(AND($C508=$C509, Q509&lt;&gt;""),Q509, IF(AND($C508=$C510, Q510&lt;&gt;""), Q510,"")))</f>
        <v/>
      </c>
      <c r="R508" s="90" t="str">
        <f>IF(TMInput!Q508&lt;&gt;"", TMInput!Q508, IF(AND(OR($C508&amp;$H508=$C509&amp;$H509, $C508&amp;$I508=$C509&amp;$I509), R509&lt;&gt;""), R509, IF(AND(OR($C508&amp;$H508=$C510&amp;$H510, $C508&amp;$I508=$C510&amp;$I510), R510&lt;&gt;""), R510, IF(AND(OR($C508&amp;$H508=$C511&amp;$H511, $C508&amp;$I508=$C511&amp;$I511), R511&lt;&gt;""), R511, IF(AND(OR($C508&amp;$H508=$C512&amp;$H512, $C508&amp;$I508=$C512&amp;$I512), R512&lt;&gt;""), R512, "")))))</f>
        <v>BT-195(BT-759)-LotResult</v>
      </c>
      <c r="S508" s="90" t="str">
        <f>IF(TMInput!R508&lt;&gt;"", TMInput!R508, IF(AND(OR($C508&amp;$H508=$C509&amp;$H509, $C508&amp;$I508=$C509&amp;$I509), S509&lt;&gt;""), S509, IF(AND(OR($C508&amp;$H508=$C510&amp;$H510, $C508&amp;$I508=$C510&amp;$I510), S510&lt;&gt;""), S510, IF(AND(OR($C508&amp;$H508=$C511&amp;$H511, $C508&amp;$I508=$C511&amp;$I511), S511&lt;&gt;""), S511, IF(AND(OR($C508&amp;$H508=$C512&amp;$H512, $C508&amp;$I508=$C512&amp;$I512), S512&lt;&gt;""), S512, "")))))</f>
        <v>The field BT-195(BT-759)-LotResult, Unpublished Identifier, specifies information to generate the URI of the masked property</v>
      </c>
      <c r="T508" s="90" t="str">
        <f>IF(TMInput!S508&lt;&gt;"", TMInput!S508, IF(AND(OR($C508&amp;$H508=$C509&amp;$H509, $C508&amp;$I508=$C509&amp;$I509), T509&lt;&gt;""), T509, IF(AND(OR($C508&amp;$H508=$C510&amp;$H510, $C508&amp;$I508=$C510&amp;$I510), T510&lt;&gt;""), T510, IF(AND(OR($C508&amp;$H508=$C511&amp;$H511, $C508&amp;$I508=$C511&amp;$I511), T511&lt;&gt;""), T511, IF(AND(OR($C508&amp;$H508=$C512&amp;$H512, $C508&amp;$I508=$C512&amp;$I512), T512&lt;&gt;""), T512, "")))))</f>
        <v>efbc:FieldIdentifierCode/text()='rec-sub-cou' and ../efbc:StatisticsCode/text() = 't-small'</v>
      </c>
      <c r="U508" s="92" t="str">
        <f>IF(TMInput!T508&lt;&gt;"", TMInput!T508, IF(AND($C508=$C509, U509&lt;&gt;""), U509, IF(AND($C508=$C510, U510&lt;&gt;""), U510, IF(AND($C508=$C511, U511&lt;&gt;""), U511, IF(AND($C508=$C512, U512&lt;&gt;""), U512, "")))))</f>
        <v>http://data.europa.eu/a4g/ontology#hasReceivedSmallTenders</v>
      </c>
      <c r="V508" s="90" t="str">
        <f>IF(TMInput!U508&lt;&gt;"", TMInput!U508, IF(AND($C508=$C509, V509&lt;&gt;""), V509, IF(AND($C508=$C510, V510&lt;&gt;""), V510, IF(AND($C508=$C511, V511&lt;&gt;""), V511, IF(AND($C508=$C512, V512&lt;&gt;""), V512, "")))))</f>
        <v>BT-197(BT-759)-LotResult</v>
      </c>
      <c r="W508" s="90" t="str">
        <f>IF(TMInput!V508&lt;&gt;"", TMInput!V508, IF(AND($C508=$C509, W509&lt;&gt;""), W509, IF(AND($C508=$C510, W510&lt;&gt;""), W510, IF(AND($C508=$C511, W511&lt;&gt;""), W511, IF(AND($C508=$C512, W512&lt;&gt;""), W512, "")))))</f>
        <v>In BT-197(BT-759)-LotResult, Unpublished Justification Code, we link to the at-voc:non-publication-justification controlled list</v>
      </c>
      <c r="X508" s="90" t="str">
        <f>IF(TMInput!W508&lt;&gt;"", TMInput!W508, IF(AND($C508=$C509, X509&lt;&gt;""), X509, IF(AND($C508=$C510, X510&lt;&gt;""), X510, IF(AND($C508=$C511, X511&lt;&gt;""), X511, IF(AND($C508=$C512, X512&lt;&gt;""), X512, "")))))</f>
        <v>BT-198(BT-759)-LotResult</v>
      </c>
      <c r="Y508" s="90" t="str">
        <f>IF(TMInput!X508&lt;&gt;"", TMInput!X508, IF(AND($C508=$C509, Y509&lt;&gt;""), Y509, IF(AND($C508=$C510, Y510&lt;&gt;""), Y510, IF(AND($C508=$C511, Y511&lt;&gt;""), Y511, IF(AND($C508=$C512, Y512&lt;&gt;""), Y512, "")))))</f>
        <v>Unpublished Accessibility Date (Unpublished Access Date below SDK 1.6)</v>
      </c>
      <c r="Z508" s="90" t="str">
        <f>IF(TMInput!Y508&lt;&gt;"", TMInput!Y508, IF(AND($C508=$C509, Z509&lt;&gt;""), Z509, IF(AND($C508=$C510, Z510&lt;&gt;""), Z510, IF(AND($C508=$C511, Z511&lt;&gt;""), Z511, IF(AND($C508=$C512, Z512&lt;&gt;""), Z512, "")))))</f>
        <v>tedm:MG-langString-hasConfidentialityJustification--NonPublishedInformation-ND-ReceivedSubmissionCountUnpublish</v>
      </c>
      <c r="AA508" s="90" t="str">
        <f>IF(TMInput!Z508&lt;&gt;"", TMInput!Z508, IF(AND($C508=$C509, AA509&lt;&gt;""), AA509, IF(AND($C508=$C510, AA510&lt;&gt;""), AA510, IF(AND($C508=$C511, AA511&lt;&gt;""), AA511, IF(AND($C508=$C512, AA512&lt;&gt;""), AA512, "")))))</f>
        <v/>
      </c>
      <c r="AB508" s="90" t="str">
        <f>IF(TMInput!AA508&lt;&gt;"", TMInput!AA508, IF(AND($C508=$C509, AB509&lt;&gt;""), AB509, IF(AND($C508=$C510, AB510&lt;&gt;""), AB510, IF(AND($C508=$C511, AB511&lt;&gt;""), AB511, IF(AND($C508=$C512, AB512&lt;&gt;""), AB512, "")))))</f>
        <v>BT-196(BT-759)-LotResult</v>
      </c>
      <c r="AC508" s="90" t="str">
        <f>IF(TMInput!AB508&lt;&gt;"", TMInput!AB508, IF(AND($C508=$C509, AC509&lt;&gt;""), AC509, IF(AND($C508=$C510, AC510&lt;&gt;""), AC510, IF(AND($C508=$C511, AC511&lt;&gt;""), AC511, IF(AND($C508=$C512, AC512&lt;&gt;""), AC512, "")))))</f>
        <v>Unpublished Justification Description of MG-NonPublishedInformation under ND-ReceivedSubmissionCountUnpublish</v>
      </c>
      <c r="AD508" s="90" t="str">
        <f>IF(TMInput!AC508&lt;&gt;"", TMInput!AC508, IF(AND($C508=$C509, AD509&lt;&gt;""), AD509, IF(AND($C508=$C510, AD510&lt;&gt;""), AD510, IF(AND($C508=$C511, AD511&lt;&gt;""), AD511, IF(AND($C508=$C512, AD512&lt;&gt;""), AD512, "")))))</f>
        <v>BT-196(BT-759)-LotResult-Language</v>
      </c>
      <c r="AE508" s="90" t="str">
        <f>IF(TMInput!AD508&lt;&gt;"", TMInput!AD508, IF(AND($C508=$C509, AE509&lt;&gt;""), AE509, IF(AND($C508=$C510, AE510&lt;&gt;""), AE510, IF(AND($C508=$C511, AE511&lt;&gt;""), AE511, IF(AND($C508=$C512, AE512&lt;&gt;""), AE512, "")))))</f>
        <v>Language of Unpublished Justification Description of MG-NonPublishedInformation under ND-ReceivedSubmissionCountUnpublish</v>
      </c>
    </row>
    <row r="509">
      <c r="A509" s="85" t="b">
        <f t="shared" si="1"/>
        <v>1</v>
      </c>
      <c r="B509" s="90" t="str">
        <f>IF(AND(TMInput!A509="",$C509&lt;&gt;""),B508,TMInput!A509)</f>
        <v>ND-ReceivedSubmissionCountUnpublish.rml.ttl</v>
      </c>
      <c r="C509" s="90" t="str">
        <f>TMInput!B509</f>
        <v>tedm:MG-NonPublishedInformation-ND-ReceivedSubmissionCountUnpublish</v>
      </c>
      <c r="D509" s="85" t="str">
        <f>IF(TMInput!C509&lt;&gt;"", TMInput!C509, IF(AND($C509=$C510, D510&lt;&gt;""), D510, IF(AND($C509=$C511, D511&lt;&gt;""), D511, IF(AND($C509=$C512, D512&lt;&gt;""), D512, IF(AND($C509=$C513, D513&lt;&gt;""), D513, "")))))</f>
        <v/>
      </c>
      <c r="E509" s="90" t="str">
        <f>IF(TMInput!D509&lt;&gt;"",TMInput!D509,IF(AND($C509=$C510, E510&lt;&gt;""),E510, IF(AND($C509=$C511, E511&lt;&gt;""), E511,"")))</f>
        <v/>
      </c>
      <c r="F509" s="90" t="str">
        <f>IF(TMInput!E509&lt;&gt;"",TMInput!E509,IF(AND($C509=$C510, F510&lt;&gt;""),F510, IF(AND($C509=$C511, F511&lt;&gt;""), F511,"")))</f>
        <v/>
      </c>
      <c r="G509" s="85" t="str">
        <f>IF(TMInput!F509&lt;&gt;"",TMInput!F509,IF(AND($C509=$C510, G510&lt;&gt;""),G510, IF(AND($C509=$C511, G511&lt;&gt;""), G511,"")))</f>
        <v/>
      </c>
      <c r="H509" s="87" t="str">
        <f>TMInput!G509</f>
        <v/>
      </c>
      <c r="I509" s="87" t="str">
        <f>TMInput!H509</f>
        <v/>
      </c>
      <c r="J509" s="90" t="str">
        <f>IF(TMInput!$A509="",J508,TMInput!I509)</f>
        <v/>
      </c>
      <c r="K509" s="85" t="str">
        <f>IF(TMInput!J509&lt;&gt;"",TMInput!J509,IF(AND($C509=$C510, K510&lt;&gt;""),K510, IF(AND($C509=$C511, K511&lt;&gt;""), K511,"")))</f>
        <v/>
      </c>
      <c r="L509" s="85" t="str">
        <f>IF(TMInput!K509&lt;&gt;"",TMInput!K509,IF(AND($C509=$C510, L510&lt;&gt;""),L510, IF(AND($C509=$C511, L511&lt;&gt;""), L511,"")))</f>
        <v/>
      </c>
      <c r="M509" s="90" t="str">
        <f>IF(TMInput!L509&lt;&gt;"",TMInput!L509,IF(AND($C509=$C510, M510&lt;&gt;""),M510, IF(AND($C509=$C511, M511&lt;&gt;""), M511,"")))</f>
        <v/>
      </c>
      <c r="N509" s="90" t="str">
        <f>IF(TMInput!M509&lt;&gt;"",TMInput!M509,IF(AND($C509=$C510, N510&lt;&gt;""),N510, IF(AND($C509=$C511, N511&lt;&gt;""), N511,"")))</f>
        <v/>
      </c>
      <c r="O509" s="90" t="str">
        <f>IF(TMInput!N509&lt;&gt;"",TMInput!N509,IF(AND($C509=$C510, O510&lt;&gt;""),O510, IF(AND($C509=$C511, O511&lt;&gt;""), O511,"")))</f>
        <v/>
      </c>
      <c r="P509" s="85" t="str">
        <f>IF(TMInput!O509&lt;&gt;"",TMInput!O509,IF(AND($C509=$C510, P510&lt;&gt;""),P510, IF(AND($C509=$C511, P511&lt;&gt;""), P511,"")))</f>
        <v/>
      </c>
      <c r="Q509" s="90" t="str">
        <f>IF(TMInput!P509&lt;&gt;"",TMInput!P509,IF(AND($C509=$C510, Q510&lt;&gt;""),Q510, IF(AND($C509=$C511, Q511&lt;&gt;""), Q511,"")))</f>
        <v/>
      </c>
      <c r="R509" s="90" t="str">
        <f>IF(TMInput!Q509&lt;&gt;"", TMInput!Q509, IF(AND(OR($C509&amp;$H509=$C510&amp;$H510, $C509&amp;$I509=$C510&amp;$I510), R510&lt;&gt;""), R510, IF(AND(OR($C509&amp;$H509=$C511&amp;$H511, $C509&amp;$I509=$C511&amp;$I511), R511&lt;&gt;""), R511, IF(AND(OR($C509&amp;$H509=$C512&amp;$H512, $C509&amp;$I509=$C512&amp;$I512), R512&lt;&gt;""), R512, IF(AND(OR($C509&amp;$H509=$C513&amp;$H513, $C509&amp;$I509=$C513&amp;$I513), R513&lt;&gt;""), R513, "")))))</f>
        <v>BT-195(BT-759)-LotResult</v>
      </c>
      <c r="S509" s="90" t="str">
        <f>IF(TMInput!R509&lt;&gt;"", TMInput!R509, IF(AND(OR($C509&amp;$H509=$C510&amp;$H510, $C509&amp;$I509=$C510&amp;$I510), S510&lt;&gt;""), S510, IF(AND(OR($C509&amp;$H509=$C511&amp;$H511, $C509&amp;$I509=$C511&amp;$I511), S511&lt;&gt;""), S511, IF(AND(OR($C509&amp;$H509=$C512&amp;$H512, $C509&amp;$I509=$C512&amp;$I512), S512&lt;&gt;""), S512, IF(AND(OR($C509&amp;$H509=$C513&amp;$H513, $C509&amp;$I509=$C513&amp;$I513), S513&lt;&gt;""), S513, "")))))</f>
        <v>The field BT-195(BT-759)-LotResult, Unpublished Identifier, specifies information to generate the URI of the masked property</v>
      </c>
      <c r="T509" s="90" t="str">
        <f>IF(TMInput!S509&lt;&gt;"", TMInput!S509, IF(AND(OR($C509&amp;$H509=$C510&amp;$H510, $C509&amp;$I509=$C510&amp;$I510), T510&lt;&gt;""), T510, IF(AND(OR($C509&amp;$H509=$C511&amp;$H511, $C509&amp;$I509=$C511&amp;$I511), T511&lt;&gt;""), T511, IF(AND(OR($C509&amp;$H509=$C512&amp;$H512, $C509&amp;$I509=$C512&amp;$I512), T512&lt;&gt;""), T512, IF(AND(OR($C509&amp;$H509=$C513&amp;$H513, $C509&amp;$I509=$C513&amp;$I513), T513&lt;&gt;""), T513, "")))))</f>
        <v>efbc:FieldIdentifierCode/text()='rec-sub-cou' and ../efbc:StatisticsCode/text() = 't-sme'</v>
      </c>
      <c r="U509" s="92" t="str">
        <f>IF(TMInput!T509&lt;&gt;"", TMInput!T509, IF(AND($C509=$C510, U510&lt;&gt;""), U510, IF(AND($C509=$C511, U511&lt;&gt;""), U511, IF(AND($C509=$C512, U512&lt;&gt;""), U512, IF(AND($C509=$C513, U513&lt;&gt;""), U513, "")))))</f>
        <v>http://data.europa.eu/a4g/ontology#hasSMEReceivedTenders</v>
      </c>
      <c r="V509" s="90" t="str">
        <f>IF(TMInput!U509&lt;&gt;"", TMInput!U509, IF(AND($C509=$C510, V510&lt;&gt;""), V510, IF(AND($C509=$C511, V511&lt;&gt;""), V511, IF(AND($C509=$C512, V512&lt;&gt;""), V512, IF(AND($C509=$C513, V513&lt;&gt;""), V513, "")))))</f>
        <v>BT-197(BT-759)-LotResult</v>
      </c>
      <c r="W509" s="90" t="str">
        <f>IF(TMInput!V509&lt;&gt;"", TMInput!V509, IF(AND($C509=$C510, W510&lt;&gt;""), W510, IF(AND($C509=$C511, W511&lt;&gt;""), W511, IF(AND($C509=$C512, W512&lt;&gt;""), W512, IF(AND($C509=$C513, W513&lt;&gt;""), W513, "")))))</f>
        <v>In BT-197(BT-759)-LotResult, Unpublished Justification Code, we link to the at-voc:non-publication-justification controlled list</v>
      </c>
      <c r="X509" s="90" t="str">
        <f>IF(TMInput!W509&lt;&gt;"", TMInput!W509, IF(AND($C509=$C510, X510&lt;&gt;""), X510, IF(AND($C509=$C511, X511&lt;&gt;""), X511, IF(AND($C509=$C512, X512&lt;&gt;""), X512, IF(AND($C509=$C513, X513&lt;&gt;""), X513, "")))))</f>
        <v>BT-198(BT-759)-LotResult</v>
      </c>
      <c r="Y509" s="90" t="str">
        <f>IF(TMInput!X509&lt;&gt;"", TMInput!X509, IF(AND($C509=$C510, Y510&lt;&gt;""), Y510, IF(AND($C509=$C511, Y511&lt;&gt;""), Y511, IF(AND($C509=$C512, Y512&lt;&gt;""), Y512, IF(AND($C509=$C513, Y513&lt;&gt;""), Y513, "")))))</f>
        <v>Unpublished Accessibility Date (Unpublished Access Date below SDK 1.6)</v>
      </c>
      <c r="Z509" s="90" t="str">
        <f>IF(TMInput!Y509&lt;&gt;"", TMInput!Y509, IF(AND($C509=$C510, Z510&lt;&gt;""), Z510, IF(AND($C509=$C511, Z511&lt;&gt;""), Z511, IF(AND($C509=$C512, Z512&lt;&gt;""), Z512, IF(AND($C509=$C513, Z513&lt;&gt;""), Z513, "")))))</f>
        <v>tedm:MG-langString-hasConfidentialityJustification--NonPublishedInformation-ND-ReceivedSubmissionCountUnpublish</v>
      </c>
      <c r="AA509" s="90" t="str">
        <f>IF(TMInput!Z509&lt;&gt;"", TMInput!Z509, IF(AND($C509=$C510, AA510&lt;&gt;""), AA510, IF(AND($C509=$C511, AA511&lt;&gt;""), AA511, IF(AND($C509=$C512, AA512&lt;&gt;""), AA512, IF(AND($C509=$C513, AA513&lt;&gt;""), AA513, "")))))</f>
        <v/>
      </c>
      <c r="AB509" s="90" t="str">
        <f>IF(TMInput!AA509&lt;&gt;"", TMInput!AA509, IF(AND($C509=$C510, AB510&lt;&gt;""), AB510, IF(AND($C509=$C511, AB511&lt;&gt;""), AB511, IF(AND($C509=$C512, AB512&lt;&gt;""), AB512, IF(AND($C509=$C513, AB513&lt;&gt;""), AB513, "")))))</f>
        <v>BT-196(BT-759)-LotResult</v>
      </c>
      <c r="AC509" s="90" t="str">
        <f>IF(TMInput!AB509&lt;&gt;"", TMInput!AB509, IF(AND($C509=$C510, AC510&lt;&gt;""), AC510, IF(AND($C509=$C511, AC511&lt;&gt;""), AC511, IF(AND($C509=$C512, AC512&lt;&gt;""), AC512, IF(AND($C509=$C513, AC513&lt;&gt;""), AC513, "")))))</f>
        <v>Unpublished Justification Description of MG-NonPublishedInformation under ND-ReceivedSubmissionCountUnpublish</v>
      </c>
      <c r="AD509" s="90" t="str">
        <f>IF(TMInput!AC509&lt;&gt;"", TMInput!AC509, IF(AND($C509=$C510, AD510&lt;&gt;""), AD510, IF(AND($C509=$C511, AD511&lt;&gt;""), AD511, IF(AND($C509=$C512, AD512&lt;&gt;""), AD512, IF(AND($C509=$C513, AD513&lt;&gt;""), AD513, "")))))</f>
        <v>BT-196(BT-759)-LotResult-Language</v>
      </c>
      <c r="AE509" s="90" t="str">
        <f>IF(TMInput!AD509&lt;&gt;"", TMInput!AD509, IF(AND($C509=$C510, AE510&lt;&gt;""), AE510, IF(AND($C509=$C511, AE511&lt;&gt;""), AE511, IF(AND($C509=$C512, AE512&lt;&gt;""), AE512, IF(AND($C509=$C513, AE513&lt;&gt;""), AE513, "")))))</f>
        <v>Language of Unpublished Justification Description of MG-NonPublishedInformation under ND-ReceivedSubmissionCountUnpublish</v>
      </c>
    </row>
    <row r="510">
      <c r="A510" s="85" t="b">
        <f t="shared" si="1"/>
        <v>1</v>
      </c>
      <c r="B510" s="90" t="str">
        <f>IF(AND(TMInput!A510="",$C510&lt;&gt;""),B509,TMInput!A510)</f>
        <v>ND-ReceivedSubmissionCountUnpublish.rml.ttl</v>
      </c>
      <c r="C510" s="90" t="str">
        <f>TMInput!B510</f>
        <v>tedm:MG-NonPublishedInformation-ND-ReceivedSubmissionCountUnpublish</v>
      </c>
      <c r="D510" s="85" t="str">
        <f>IF(TMInput!C510&lt;&gt;"", TMInput!C510, IF(AND($C510=$C511, D511&lt;&gt;""), D511, IF(AND($C510=$C512, D512&lt;&gt;""), D512, IF(AND($C510=$C513, D513&lt;&gt;""), D513, IF(AND($C510=$C514, D514&lt;&gt;""), D514, "")))))</f>
        <v/>
      </c>
      <c r="E510" s="90" t="str">
        <f>IF(TMInput!D510&lt;&gt;"",TMInput!D510,IF(AND($C510=$C511, E511&lt;&gt;""),E511, IF(AND($C510=$C512, E512&lt;&gt;""), E512,"")))</f>
        <v/>
      </c>
      <c r="F510" s="90" t="str">
        <f>IF(TMInput!E510&lt;&gt;"",TMInput!E510,IF(AND($C510=$C511, F511&lt;&gt;""),F511, IF(AND($C510=$C512, F512&lt;&gt;""), F512,"")))</f>
        <v/>
      </c>
      <c r="G510" s="85" t="str">
        <f>IF(TMInput!F510&lt;&gt;"",TMInput!F510,IF(AND($C510=$C511, G511&lt;&gt;""),G511, IF(AND($C510=$C512, G512&lt;&gt;""), G512,"")))</f>
        <v/>
      </c>
      <c r="H510" s="87" t="str">
        <f>TMInput!G510</f>
        <v/>
      </c>
      <c r="I510" s="87" t="str">
        <f>TMInput!H510</f>
        <v/>
      </c>
      <c r="J510" s="90" t="str">
        <f>IF(TMInput!$A510="",J509,TMInput!I510)</f>
        <v/>
      </c>
      <c r="K510" s="85" t="str">
        <f>IF(TMInput!J510&lt;&gt;"",TMInput!J510,IF(AND($C510=$C511, K511&lt;&gt;""),K511, IF(AND($C510=$C512, K512&lt;&gt;""), K512,"")))</f>
        <v/>
      </c>
      <c r="L510" s="85" t="str">
        <f>IF(TMInput!K510&lt;&gt;"",TMInput!K510,IF(AND($C510=$C511, L511&lt;&gt;""),L511, IF(AND($C510=$C512, L512&lt;&gt;""), L512,"")))</f>
        <v/>
      </c>
      <c r="M510" s="90" t="str">
        <f>IF(TMInput!L510&lt;&gt;"",TMInput!L510,IF(AND($C510=$C511, M511&lt;&gt;""),M511, IF(AND($C510=$C512, M512&lt;&gt;""), M512,"")))</f>
        <v/>
      </c>
      <c r="N510" s="90" t="str">
        <f>IF(TMInput!M510&lt;&gt;"",TMInput!M510,IF(AND($C510=$C511, N511&lt;&gt;""),N511, IF(AND($C510=$C512, N512&lt;&gt;""), N512,"")))</f>
        <v/>
      </c>
      <c r="O510" s="90" t="str">
        <f>IF(TMInput!N510&lt;&gt;"",TMInput!N510,IF(AND($C510=$C511, O511&lt;&gt;""),O511, IF(AND($C510=$C512, O512&lt;&gt;""), O512,"")))</f>
        <v/>
      </c>
      <c r="P510" s="85" t="str">
        <f>IF(TMInput!O510&lt;&gt;"",TMInput!O510,IF(AND($C510=$C511, P511&lt;&gt;""),P511, IF(AND($C510=$C512, P512&lt;&gt;""), P512,"")))</f>
        <v/>
      </c>
      <c r="Q510" s="90" t="str">
        <f>IF(TMInput!P510&lt;&gt;"",TMInput!P510,IF(AND($C510=$C511, Q511&lt;&gt;""),Q511, IF(AND($C510=$C512, Q512&lt;&gt;""), Q512,"")))</f>
        <v/>
      </c>
      <c r="R510" s="90" t="str">
        <f>IF(TMInput!Q510&lt;&gt;"", TMInput!Q510, IF(AND(OR($C510&amp;$H510=$C511&amp;$H511, $C510&amp;$I510=$C511&amp;$I511), R511&lt;&gt;""), R511, IF(AND(OR($C510&amp;$H510=$C512&amp;$H512, $C510&amp;$I510=$C512&amp;$I512), R512&lt;&gt;""), R512, IF(AND(OR($C510&amp;$H510=$C513&amp;$H513, $C510&amp;$I510=$C513&amp;$I513), R513&lt;&gt;""), R513, IF(AND(OR($C510&amp;$H510=$C514&amp;$H514, $C510&amp;$I510=$C514&amp;$I514), R514&lt;&gt;""), R514, "")))))</f>
        <v>BT-195(BT-759)-LotResult</v>
      </c>
      <c r="S510" s="90" t="str">
        <f>IF(TMInput!R510&lt;&gt;"", TMInput!R510, IF(AND(OR($C510&amp;$H510=$C511&amp;$H511, $C510&amp;$I510=$C511&amp;$I511), S511&lt;&gt;""), S511, IF(AND(OR($C510&amp;$H510=$C512&amp;$H512, $C510&amp;$I510=$C512&amp;$I512), S512&lt;&gt;""), S512, IF(AND(OR($C510&amp;$H510=$C513&amp;$H513, $C510&amp;$I510=$C513&amp;$I513), S513&lt;&gt;""), S513, IF(AND(OR($C510&amp;$H510=$C514&amp;$H514, $C510&amp;$I510=$C514&amp;$I514), S514&lt;&gt;""), S514, "")))))</f>
        <v>The field BT-195(BT-759)-LotResult, Unpublished Identifier, specifies information to generate the URI of the masked property</v>
      </c>
      <c r="T510" s="90" t="str">
        <f>IF(TMInput!S510&lt;&gt;"", TMInput!S510, IF(AND(OR($C510&amp;$H510=$C511&amp;$H511, $C510&amp;$I510=$C511&amp;$I511), T511&lt;&gt;""), T511, IF(AND(OR($C510&amp;$H510=$C512&amp;$H512, $C510&amp;$I510=$C512&amp;$I512), T512&lt;&gt;""), T512, IF(AND(OR($C510&amp;$H510=$C513&amp;$H513, $C510&amp;$I510=$C513&amp;$I513), T513&lt;&gt;""), T513, IF(AND(OR($C510&amp;$H510=$C514&amp;$H514, $C510&amp;$I510=$C514&amp;$I514), T514&lt;&gt;""), T514, "")))))</f>
        <v>efbc:FieldIdentifierCode/text()='rec-sub-cou' and ../efbc:StatisticsCode/text() = 't-verif-inad'</v>
      </c>
      <c r="U510" s="92" t="str">
        <f>IF(TMInput!T510&lt;&gt;"", TMInput!T510, IF(AND($C510=$C511, U511&lt;&gt;""), U511, IF(AND($C510=$C512, U512&lt;&gt;""), U512, IF(AND($C510=$C513, U513&lt;&gt;""), U513, IF(AND($C510=$C514, U514&lt;&gt;""), U514, "")))))</f>
        <v>http://data.europa.eu/a4g/ontology#hasInadmissibleTenders</v>
      </c>
      <c r="V510" s="90" t="str">
        <f>IF(TMInput!U510&lt;&gt;"", TMInput!U510, IF(AND($C510=$C511, V511&lt;&gt;""), V511, IF(AND($C510=$C512, V512&lt;&gt;""), V512, IF(AND($C510=$C513, V513&lt;&gt;""), V513, IF(AND($C510=$C514, V514&lt;&gt;""), V514, "")))))</f>
        <v>BT-197(BT-759)-LotResult</v>
      </c>
      <c r="W510" s="90" t="str">
        <f>IF(TMInput!V510&lt;&gt;"", TMInput!V510, IF(AND($C510=$C511, W511&lt;&gt;""), W511, IF(AND($C510=$C512, W512&lt;&gt;""), W512, IF(AND($C510=$C513, W513&lt;&gt;""), W513, IF(AND($C510=$C514, W514&lt;&gt;""), W514, "")))))</f>
        <v>In BT-197(BT-759)-LotResult, Unpublished Justification Code, we link to the at-voc:non-publication-justification controlled list</v>
      </c>
      <c r="X510" s="90" t="str">
        <f>IF(TMInput!W510&lt;&gt;"", TMInput!W510, IF(AND($C510=$C511, X511&lt;&gt;""), X511, IF(AND($C510=$C512, X512&lt;&gt;""), X512, IF(AND($C510=$C513, X513&lt;&gt;""), X513, IF(AND($C510=$C514, X514&lt;&gt;""), X514, "")))))</f>
        <v>BT-198(BT-759)-LotResult</v>
      </c>
      <c r="Y510" s="90" t="str">
        <f>IF(TMInput!X510&lt;&gt;"", TMInput!X510, IF(AND($C510=$C511, Y511&lt;&gt;""), Y511, IF(AND($C510=$C512, Y512&lt;&gt;""), Y512, IF(AND($C510=$C513, Y513&lt;&gt;""), Y513, IF(AND($C510=$C514, Y514&lt;&gt;""), Y514, "")))))</f>
        <v>Unpublished Accessibility Date (Unpublished Access Date below SDK 1.6)</v>
      </c>
      <c r="Z510" s="90" t="str">
        <f>IF(TMInput!Y510&lt;&gt;"", TMInput!Y510, IF(AND($C510=$C511, Z511&lt;&gt;""), Z511, IF(AND($C510=$C512, Z512&lt;&gt;""), Z512, IF(AND($C510=$C513, Z513&lt;&gt;""), Z513, IF(AND($C510=$C514, Z514&lt;&gt;""), Z514, "")))))</f>
        <v>tedm:MG-langString-hasConfidentialityJustification--NonPublishedInformation-ND-ReceivedSubmissionCountUnpublish</v>
      </c>
      <c r="AA510" s="90" t="str">
        <f>IF(TMInput!Z510&lt;&gt;"", TMInput!Z510, IF(AND($C510=$C511, AA511&lt;&gt;""), AA511, IF(AND($C510=$C512, AA512&lt;&gt;""), AA512, IF(AND($C510=$C513, AA513&lt;&gt;""), AA513, IF(AND($C510=$C514, AA514&lt;&gt;""), AA514, "")))))</f>
        <v/>
      </c>
      <c r="AB510" s="90" t="str">
        <f>IF(TMInput!AA510&lt;&gt;"", TMInput!AA510, IF(AND($C510=$C511, AB511&lt;&gt;""), AB511, IF(AND($C510=$C512, AB512&lt;&gt;""), AB512, IF(AND($C510=$C513, AB513&lt;&gt;""), AB513, IF(AND($C510=$C514, AB514&lt;&gt;""), AB514, "")))))</f>
        <v>BT-196(BT-759)-LotResult</v>
      </c>
      <c r="AC510" s="90" t="str">
        <f>IF(TMInput!AB510&lt;&gt;"", TMInput!AB510, IF(AND($C510=$C511, AC511&lt;&gt;""), AC511, IF(AND($C510=$C512, AC512&lt;&gt;""), AC512, IF(AND($C510=$C513, AC513&lt;&gt;""), AC513, IF(AND($C510=$C514, AC514&lt;&gt;""), AC514, "")))))</f>
        <v>Unpublished Justification Description of MG-NonPublishedInformation under ND-ReceivedSubmissionCountUnpublish</v>
      </c>
      <c r="AD510" s="90" t="str">
        <f>IF(TMInput!AC510&lt;&gt;"", TMInput!AC510, IF(AND($C510=$C511, AD511&lt;&gt;""), AD511, IF(AND($C510=$C512, AD512&lt;&gt;""), AD512, IF(AND($C510=$C513, AD513&lt;&gt;""), AD513, IF(AND($C510=$C514, AD514&lt;&gt;""), AD514, "")))))</f>
        <v>BT-196(BT-759)-LotResult-Language</v>
      </c>
      <c r="AE510" s="90" t="str">
        <f>IF(TMInput!AD510&lt;&gt;"", TMInput!AD510, IF(AND($C510=$C511, AE511&lt;&gt;""), AE511, IF(AND($C510=$C512, AE512&lt;&gt;""), AE512, IF(AND($C510=$C513, AE513&lt;&gt;""), AE513, IF(AND($C510=$C514, AE514&lt;&gt;""), AE514, "")))))</f>
        <v>Language of Unpublished Justification Description of MG-NonPublishedInformation under ND-ReceivedSubmissionCountUnpublish</v>
      </c>
    </row>
    <row r="511">
      <c r="A511" s="85" t="b">
        <f t="shared" si="1"/>
        <v>1</v>
      </c>
      <c r="B511" s="90" t="str">
        <f>IF(AND(TMInput!A511="",$C511&lt;&gt;""),B510,TMInput!A511)</f>
        <v>ND-ReceivedSubmissionCountUnpublish.rml.ttl</v>
      </c>
      <c r="C511" s="90" t="str">
        <f>TMInput!B511</f>
        <v>tedm:MG-NonPublishedInformation-ND-ReceivedSubmissionCountUnpublish</v>
      </c>
      <c r="D511" s="85" t="str">
        <f>IF(TMInput!C511&lt;&gt;"", TMInput!C511, IF(AND($C511=$C512, D512&lt;&gt;""), D512, IF(AND($C511=$C513, D513&lt;&gt;""), D513, IF(AND($C511=$C514, D514&lt;&gt;""), D514, IF(AND($C511=$C515, D515&lt;&gt;""), D515, "")))))</f>
        <v/>
      </c>
      <c r="E511" s="90" t="str">
        <f>IF(TMInput!D511&lt;&gt;"",TMInput!D511,IF(AND($C511=$C512, E512&lt;&gt;""),E512, IF(AND($C511=$C513, E513&lt;&gt;""), E513,"")))</f>
        <v/>
      </c>
      <c r="F511" s="90" t="str">
        <f>IF(TMInput!E511&lt;&gt;"",TMInput!E511,IF(AND($C511=$C512, F512&lt;&gt;""),F512, IF(AND($C511=$C513, F513&lt;&gt;""), F513,"")))</f>
        <v/>
      </c>
      <c r="G511" s="85" t="str">
        <f>IF(TMInput!F511&lt;&gt;"",TMInput!F511,IF(AND($C511=$C512, G512&lt;&gt;""),G512, IF(AND($C511=$C513, G513&lt;&gt;""), G513,"")))</f>
        <v/>
      </c>
      <c r="H511" s="87" t="str">
        <f>TMInput!G511</f>
        <v/>
      </c>
      <c r="I511" s="87" t="str">
        <f>TMInput!H511</f>
        <v/>
      </c>
      <c r="J511" s="90" t="str">
        <f>IF(TMInput!$A511="",J510,TMInput!I511)</f>
        <v/>
      </c>
      <c r="K511" s="85" t="str">
        <f>IF(TMInput!J511&lt;&gt;"",TMInput!J511,IF(AND($C511=$C512, K512&lt;&gt;""),K512, IF(AND($C511=$C513, K513&lt;&gt;""), K513,"")))</f>
        <v/>
      </c>
      <c r="L511" s="85" t="str">
        <f>IF(TMInput!K511&lt;&gt;"",TMInput!K511,IF(AND($C511=$C512, L512&lt;&gt;""),L512, IF(AND($C511=$C513, L513&lt;&gt;""), L513,"")))</f>
        <v/>
      </c>
      <c r="M511" s="90" t="str">
        <f>IF(TMInput!L511&lt;&gt;"",TMInput!L511,IF(AND($C511=$C512, M512&lt;&gt;""),M512, IF(AND($C511=$C513, M513&lt;&gt;""), M513,"")))</f>
        <v/>
      </c>
      <c r="N511" s="90" t="str">
        <f>IF(TMInput!M511&lt;&gt;"",TMInput!M511,IF(AND($C511=$C512, N512&lt;&gt;""),N512, IF(AND($C511=$C513, N513&lt;&gt;""), N513,"")))</f>
        <v/>
      </c>
      <c r="O511" s="90" t="str">
        <f>IF(TMInput!N511&lt;&gt;"",TMInput!N511,IF(AND($C511=$C512, O512&lt;&gt;""),O512, IF(AND($C511=$C513, O513&lt;&gt;""), O513,"")))</f>
        <v/>
      </c>
      <c r="P511" s="85" t="str">
        <f>IF(TMInput!O511&lt;&gt;"",TMInput!O511,IF(AND($C511=$C512, P512&lt;&gt;""),P512, IF(AND($C511=$C513, P513&lt;&gt;""), P513,"")))</f>
        <v/>
      </c>
      <c r="Q511" s="90" t="str">
        <f>IF(TMInput!P511&lt;&gt;"",TMInput!P511,IF(AND($C511=$C512, Q512&lt;&gt;""),Q512, IF(AND($C511=$C513, Q513&lt;&gt;""), Q513,"")))</f>
        <v/>
      </c>
      <c r="R511" s="90" t="str">
        <f>IF(TMInput!Q511&lt;&gt;"", TMInput!Q511, IF(AND(OR($C511&amp;$H511=$C512&amp;$H512, $C511&amp;$I511=$C512&amp;$I512), R512&lt;&gt;""), R512, IF(AND(OR($C511&amp;$H511=$C513&amp;$H513, $C511&amp;$I511=$C513&amp;$I513), R513&lt;&gt;""), R513, IF(AND(OR($C511&amp;$H511=$C514&amp;$H514, $C511&amp;$I511=$C514&amp;$I514), R514&lt;&gt;""), R514, IF(AND(OR($C511&amp;$H511=$C515&amp;$H515, $C511&amp;$I511=$C515&amp;$I515), R515&lt;&gt;""), R515, "")))))</f>
        <v>BT-195(BT-759)-LotResult</v>
      </c>
      <c r="S511" s="90" t="str">
        <f>IF(TMInput!R511&lt;&gt;"", TMInput!R511, IF(AND(OR($C511&amp;$H511=$C512&amp;$H512, $C511&amp;$I511=$C512&amp;$I512), S512&lt;&gt;""), S512, IF(AND(OR($C511&amp;$H511=$C513&amp;$H513, $C511&amp;$I511=$C513&amp;$I513), S513&lt;&gt;""), S513, IF(AND(OR($C511&amp;$H511=$C514&amp;$H514, $C511&amp;$I511=$C514&amp;$I514), S514&lt;&gt;""), S514, IF(AND(OR($C511&amp;$H511=$C515&amp;$H515, $C511&amp;$I511=$C515&amp;$I515), S515&lt;&gt;""), S515, "")))))</f>
        <v>The field BT-195(BT-759)-LotResult, Unpublished Identifier, specifies information to generate the URI of the masked property</v>
      </c>
      <c r="T511" s="90" t="str">
        <f>IF(TMInput!S511&lt;&gt;"", TMInput!S511, IF(AND(OR($C511&amp;$H511=$C512&amp;$H512, $C511&amp;$I511=$C512&amp;$I512), T512&lt;&gt;""), T512, IF(AND(OR($C511&amp;$H511=$C513&amp;$H513, $C511&amp;$I511=$C513&amp;$I513), T513&lt;&gt;""), T513, IF(AND(OR($C511&amp;$H511=$C514&amp;$H514, $C511&amp;$I511=$C514&amp;$I514), T514&lt;&gt;""), T514, IF(AND(OR($C511&amp;$H511=$C515&amp;$H515, $C511&amp;$I511=$C515&amp;$I515), T515&lt;&gt;""), T515, "")))))</f>
        <v>efbc:FieldIdentifierCode/text()='rec-sub-cou' and ../efbc:StatisticsCode/text() = 't-verif-inad-low'</v>
      </c>
      <c r="U511" s="92" t="str">
        <f>IF(TMInput!T511&lt;&gt;"", TMInput!T511, IF(AND($C511=$C512, U512&lt;&gt;""), U512, IF(AND($C511=$C513, U513&lt;&gt;""), U513, IF(AND($C511=$C514, U514&lt;&gt;""), U514, IF(AND($C511=$C515, U515&lt;&gt;""), U515, "")))))</f>
        <v>http://data.europa.eu/a4g/ontology#hasAbnormallyLowTenders</v>
      </c>
      <c r="V511" s="90" t="str">
        <f>IF(TMInput!U511&lt;&gt;"", TMInput!U511, IF(AND($C511=$C512, V512&lt;&gt;""), V512, IF(AND($C511=$C513, V513&lt;&gt;""), V513, IF(AND($C511=$C514, V514&lt;&gt;""), V514, IF(AND($C511=$C515, V515&lt;&gt;""), V515, "")))))</f>
        <v>BT-197(BT-759)-LotResult</v>
      </c>
      <c r="W511" s="90" t="str">
        <f>IF(TMInput!V511&lt;&gt;"", TMInput!V511, IF(AND($C511=$C512, W512&lt;&gt;""), W512, IF(AND($C511=$C513, W513&lt;&gt;""), W513, IF(AND($C511=$C514, W514&lt;&gt;""), W514, IF(AND($C511=$C515, W515&lt;&gt;""), W515, "")))))</f>
        <v>In BT-197(BT-759)-LotResult, Unpublished Justification Code, we link to the at-voc:non-publication-justification controlled list</v>
      </c>
      <c r="X511" s="90" t="str">
        <f>IF(TMInput!W511&lt;&gt;"", TMInput!W511, IF(AND($C511=$C512, X512&lt;&gt;""), X512, IF(AND($C511=$C513, X513&lt;&gt;""), X513, IF(AND($C511=$C514, X514&lt;&gt;""), X514, IF(AND($C511=$C515, X515&lt;&gt;""), X515, "")))))</f>
        <v>BT-198(BT-759)-LotResult</v>
      </c>
      <c r="Y511" s="90" t="str">
        <f>IF(TMInput!X511&lt;&gt;"", TMInput!X511, IF(AND($C511=$C512, Y512&lt;&gt;""), Y512, IF(AND($C511=$C513, Y513&lt;&gt;""), Y513, IF(AND($C511=$C514, Y514&lt;&gt;""), Y514, IF(AND($C511=$C515, Y515&lt;&gt;""), Y515, "")))))</f>
        <v>Unpublished Accessibility Date (Unpublished Access Date below SDK 1.6)</v>
      </c>
      <c r="Z511" s="90" t="str">
        <f>IF(TMInput!Y511&lt;&gt;"", TMInput!Y511, IF(AND($C511=$C512, Z512&lt;&gt;""), Z512, IF(AND($C511=$C513, Z513&lt;&gt;""), Z513, IF(AND($C511=$C514, Z514&lt;&gt;""), Z514, IF(AND($C511=$C515, Z515&lt;&gt;""), Z515, "")))))</f>
        <v>tedm:MG-langString-hasConfidentialityJustification--NonPublishedInformation-ND-ReceivedSubmissionCountUnpublish</v>
      </c>
      <c r="AA511" s="90" t="str">
        <f>IF(TMInput!Z511&lt;&gt;"", TMInput!Z511, IF(AND($C511=$C512, AA512&lt;&gt;""), AA512, IF(AND($C511=$C513, AA513&lt;&gt;""), AA513, IF(AND($C511=$C514, AA514&lt;&gt;""), AA514, IF(AND($C511=$C515, AA515&lt;&gt;""), AA515, "")))))</f>
        <v/>
      </c>
      <c r="AB511" s="90" t="str">
        <f>IF(TMInput!AA511&lt;&gt;"", TMInput!AA511, IF(AND($C511=$C512, AB512&lt;&gt;""), AB512, IF(AND($C511=$C513, AB513&lt;&gt;""), AB513, IF(AND($C511=$C514, AB514&lt;&gt;""), AB514, IF(AND($C511=$C515, AB515&lt;&gt;""), AB515, "")))))</f>
        <v>BT-196(BT-759)-LotResult</v>
      </c>
      <c r="AC511" s="90" t="str">
        <f>IF(TMInput!AB511&lt;&gt;"", TMInput!AB511, IF(AND($C511=$C512, AC512&lt;&gt;""), AC512, IF(AND($C511=$C513, AC513&lt;&gt;""), AC513, IF(AND($C511=$C514, AC514&lt;&gt;""), AC514, IF(AND($C511=$C515, AC515&lt;&gt;""), AC515, "")))))</f>
        <v>Unpublished Justification Description of MG-NonPublishedInformation under ND-ReceivedSubmissionCountUnpublish</v>
      </c>
      <c r="AD511" s="90" t="str">
        <f>IF(TMInput!AC511&lt;&gt;"", TMInput!AC511, IF(AND($C511=$C512, AD512&lt;&gt;""), AD512, IF(AND($C511=$C513, AD513&lt;&gt;""), AD513, IF(AND($C511=$C514, AD514&lt;&gt;""), AD514, IF(AND($C511=$C515, AD515&lt;&gt;""), AD515, "")))))</f>
        <v>BT-196(BT-759)-LotResult-Language</v>
      </c>
      <c r="AE511" s="90" t="str">
        <f>IF(TMInput!AD511&lt;&gt;"", TMInput!AD511, IF(AND($C511=$C512, AE512&lt;&gt;""), AE512, IF(AND($C511=$C513, AE513&lt;&gt;""), AE513, IF(AND($C511=$C514, AE514&lt;&gt;""), AE514, IF(AND($C511=$C515, AE515&lt;&gt;""), AE515, "")))))</f>
        <v>Language of Unpublished Justification Description of MG-NonPublishedInformation under ND-ReceivedSubmissionCountUnpublish</v>
      </c>
    </row>
    <row r="512">
      <c r="A512" s="85" t="b">
        <f t="shared" si="1"/>
        <v>0</v>
      </c>
      <c r="B512" s="90" t="str">
        <f>IF(AND(TMInput!A512="",$C512&lt;&gt;""),B511,TMInput!A512)</f>
        <v>ND-ReceivedSubmissionCountUnpublish.rml.ttl</v>
      </c>
      <c r="C512" s="90" t="str">
        <f>TMInput!B512</f>
        <v>tedm:MG-NonPublishedInformation-ND-ReceivedSubmissionCountUnpublish</v>
      </c>
      <c r="D512" s="85" t="str">
        <f>IF(TMInput!C512&lt;&gt;"", TMInput!C512, IF(AND($C512=$C513, D513&lt;&gt;""), D513, IF(AND($C512=$C514, D514&lt;&gt;""), D514, IF(AND($C512=$C515, D515&lt;&gt;""), D515, IF(AND($C512=$C516, D516&lt;&gt;""), D516, "")))))</f>
        <v/>
      </c>
      <c r="E512" s="90" t="str">
        <f>IF(TMInput!D512&lt;&gt;"",TMInput!D512,IF(AND($C512=$C513, E513&lt;&gt;""),E513, IF(AND($C512=$C514, E514&lt;&gt;""), E514,"")))</f>
        <v/>
      </c>
      <c r="F512" s="90" t="str">
        <f>IF(TMInput!E512&lt;&gt;"",TMInput!E512,IF(AND($C512=$C513, F513&lt;&gt;""),F513, IF(AND($C512=$C514, F514&lt;&gt;""), F514,"")))</f>
        <v/>
      </c>
      <c r="G512" s="85" t="str">
        <f>IF(TMInput!F512&lt;&gt;"",TMInput!F512,IF(AND($C512=$C513, G513&lt;&gt;""),G513, IF(AND($C512=$C514, G514&lt;&gt;""), G514,"")))</f>
        <v/>
      </c>
      <c r="H512" s="87" t="str">
        <f>TMInput!G512</f>
        <v/>
      </c>
      <c r="I512" s="87" t="str">
        <f>TMInput!H512</f>
        <v/>
      </c>
      <c r="J512" s="90" t="str">
        <f>IF(TMInput!$A512="",J511,TMInput!I512)</f>
        <v/>
      </c>
      <c r="K512" s="85" t="str">
        <f>IF(TMInput!J512&lt;&gt;"",TMInput!J512,IF(AND($C512=$C513, K513&lt;&gt;""),K513, IF(AND($C512=$C514, K514&lt;&gt;""), K514,"")))</f>
        <v/>
      </c>
      <c r="L512" s="85" t="str">
        <f>IF(TMInput!K512&lt;&gt;"",TMInput!K512,IF(AND($C512=$C513, L513&lt;&gt;""),L513, IF(AND($C512=$C514, L514&lt;&gt;""), L514,"")))</f>
        <v/>
      </c>
      <c r="M512" s="90" t="str">
        <f>IF(TMInput!L512&lt;&gt;"",TMInput!L512,IF(AND($C512=$C513, M513&lt;&gt;""),M513, IF(AND($C512=$C514, M514&lt;&gt;""), M514,"")))</f>
        <v/>
      </c>
      <c r="N512" s="90" t="str">
        <f>IF(TMInput!M512&lt;&gt;"",TMInput!M512,IF(AND($C512=$C513, N513&lt;&gt;""),N513, IF(AND($C512=$C514, N514&lt;&gt;""), N514,"")))</f>
        <v/>
      </c>
      <c r="O512" s="90" t="str">
        <f>IF(TMInput!N512&lt;&gt;"",TMInput!N512,IF(AND($C512=$C513, O513&lt;&gt;""),O513, IF(AND($C512=$C514, O514&lt;&gt;""), O514,"")))</f>
        <v/>
      </c>
      <c r="P512" s="85" t="str">
        <f>IF(TMInput!O512&lt;&gt;"",TMInput!O512,IF(AND($C512=$C513, P513&lt;&gt;""),P513, IF(AND($C512=$C514, P514&lt;&gt;""), P514,"")))</f>
        <v/>
      </c>
      <c r="Q512" s="90" t="str">
        <f>IF(TMInput!P512&lt;&gt;"",TMInput!P512,IF(AND($C512=$C513, Q513&lt;&gt;""),Q513, IF(AND($C512=$C514, Q514&lt;&gt;""), Q514,"")))</f>
        <v/>
      </c>
      <c r="R512" s="90" t="str">
        <f>IF(TMInput!Q512&lt;&gt;"", TMInput!Q512, IF(AND(OR($C512&amp;$H512=$C513&amp;$H513, $C512&amp;$I512=$C513&amp;$I513), R513&lt;&gt;""), R513, IF(AND(OR($C512&amp;$H512=$C514&amp;$H514, $C512&amp;$I512=$C514&amp;$I514), R514&lt;&gt;""), R514, IF(AND(OR($C512&amp;$H512=$C515&amp;$H515, $C512&amp;$I512=$C515&amp;$I515), R515&lt;&gt;""), R515, IF(AND(OR($C512&amp;$H512=$C516&amp;$H516, $C512&amp;$I512=$C516&amp;$I516), R516&lt;&gt;""), R516, "")))))</f>
        <v/>
      </c>
      <c r="S512" s="90" t="str">
        <f>IF(TMInput!R512&lt;&gt;"", TMInput!R512, IF(AND(OR($C512&amp;$H512=$C513&amp;$H513, $C512&amp;$I512=$C513&amp;$I513), S513&lt;&gt;""), S513, IF(AND(OR($C512&amp;$H512=$C514&amp;$H514, $C512&amp;$I512=$C514&amp;$I514), S514&lt;&gt;""), S514, IF(AND(OR($C512&amp;$H512=$C515&amp;$H515, $C512&amp;$I512=$C515&amp;$I515), S515&lt;&gt;""), S515, IF(AND(OR($C512&amp;$H512=$C516&amp;$H516, $C512&amp;$I512=$C516&amp;$I516), S516&lt;&gt;""), S516, "")))))</f>
        <v/>
      </c>
      <c r="T512" s="90" t="str">
        <f>IF(TMInput!S512&lt;&gt;"", TMInput!S512, IF(AND(OR($C512&amp;$H512=$C513&amp;$H513, $C512&amp;$I512=$C513&amp;$I513), T513&lt;&gt;""), T513, IF(AND(OR($C512&amp;$H512=$C514&amp;$H514, $C512&amp;$I512=$C514&amp;$I514), T514&lt;&gt;""), T514, IF(AND(OR($C512&amp;$H512=$C515&amp;$H515, $C512&amp;$I512=$C515&amp;$I515), T515&lt;&gt;""), T515, IF(AND(OR($C512&amp;$H512=$C516&amp;$H516, $C512&amp;$I512=$C516&amp;$I516), T516&lt;&gt;""), T516, "")))))</f>
        <v/>
      </c>
      <c r="U512" s="90" t="str">
        <f>IF(TMInput!T512&lt;&gt;"", TMInput!T512, IF(AND($C512=$C513, U513&lt;&gt;""), U513, IF(AND($C512=$C514, U514&lt;&gt;""), U514, IF(AND($C512=$C515, U515&lt;&gt;""), U515, IF(AND($C512=$C516, U516&lt;&gt;""), U516, "")))))</f>
        <v/>
      </c>
      <c r="V512" s="90" t="str">
        <f>IF(TMInput!U512&lt;&gt;"", TMInput!U512, IF(AND($C512=$C513, V513&lt;&gt;""), V513, IF(AND($C512=$C514, V514&lt;&gt;""), V514, IF(AND($C512=$C515, V515&lt;&gt;""), V515, IF(AND($C512=$C516, V516&lt;&gt;""), V516, "")))))</f>
        <v>BT-197(BT-759)-LotResult</v>
      </c>
      <c r="W512" s="90" t="str">
        <f>IF(TMInput!V512&lt;&gt;"", TMInput!V512, IF(AND($C512=$C513, W513&lt;&gt;""), W513, IF(AND($C512=$C514, W514&lt;&gt;""), W514, IF(AND($C512=$C515, W515&lt;&gt;""), W515, IF(AND($C512=$C516, W516&lt;&gt;""), W516, "")))))</f>
        <v>In BT-197(BT-759)-LotResult, Unpublished Justification Code, we link to the at-voc:non-publication-justification controlled list</v>
      </c>
      <c r="X512" s="90" t="str">
        <f>IF(TMInput!W512&lt;&gt;"", TMInput!W512, IF(AND($C512=$C513, X513&lt;&gt;""), X513, IF(AND($C512=$C514, X514&lt;&gt;""), X514, IF(AND($C512=$C515, X515&lt;&gt;""), X515, IF(AND($C512=$C516, X516&lt;&gt;""), X516, "")))))</f>
        <v>BT-198(BT-759)-LotResult</v>
      </c>
      <c r="Y512" s="90" t="str">
        <f>IF(TMInput!X512&lt;&gt;"", TMInput!X512, IF(AND($C512=$C513, Y513&lt;&gt;""), Y513, IF(AND($C512=$C514, Y514&lt;&gt;""), Y514, IF(AND($C512=$C515, Y515&lt;&gt;""), Y515, IF(AND($C512=$C516, Y516&lt;&gt;""), Y516, "")))))</f>
        <v>Unpublished Accessibility Date (Unpublished Access Date below SDK 1.6)</v>
      </c>
      <c r="Z512" s="90" t="str">
        <f>IF(TMInput!Y512&lt;&gt;"", TMInput!Y512, IF(AND($C512=$C513, Z513&lt;&gt;""), Z513, IF(AND($C512=$C514, Z514&lt;&gt;""), Z514, IF(AND($C512=$C515, Z515&lt;&gt;""), Z515, IF(AND($C512=$C516, Z516&lt;&gt;""), Z516, "")))))</f>
        <v>tedm:MG-langString-hasConfidentialityJustification--NonPublishedInformation-ND-ReceivedSubmissionCountUnpublish</v>
      </c>
      <c r="AA512" s="90" t="str">
        <f>IF(TMInput!Z512&lt;&gt;"", TMInput!Z512, IF(AND($C512=$C513, AA513&lt;&gt;""), AA513, IF(AND($C512=$C514, AA514&lt;&gt;""), AA514, IF(AND($C512=$C515, AA515&lt;&gt;""), AA515, IF(AND($C512=$C516, AA516&lt;&gt;""), AA516, "")))))</f>
        <v/>
      </c>
      <c r="AB512" s="90" t="str">
        <f>IF(TMInput!AA512&lt;&gt;"", TMInput!AA512, IF(AND($C512=$C513, AB513&lt;&gt;""), AB513, IF(AND($C512=$C514, AB514&lt;&gt;""), AB514, IF(AND($C512=$C515, AB515&lt;&gt;""), AB515, IF(AND($C512=$C516, AB516&lt;&gt;""), AB516, "")))))</f>
        <v>BT-196(BT-759)-LotResult</v>
      </c>
      <c r="AC512" s="90" t="str">
        <f>IF(TMInput!AB512&lt;&gt;"", TMInput!AB512, IF(AND($C512=$C513, AC513&lt;&gt;""), AC513, IF(AND($C512=$C514, AC514&lt;&gt;""), AC514, IF(AND($C512=$C515, AC515&lt;&gt;""), AC515, IF(AND($C512=$C516, AC516&lt;&gt;""), AC516, "")))))</f>
        <v>Unpublished Justification Description of MG-NonPublishedInformation under ND-ReceivedSubmissionCountUnpublish</v>
      </c>
      <c r="AD512" s="90" t="str">
        <f>IF(TMInput!AC512&lt;&gt;"", TMInput!AC512, IF(AND($C512=$C513, AD513&lt;&gt;""), AD513, IF(AND($C512=$C514, AD514&lt;&gt;""), AD514, IF(AND($C512=$C515, AD515&lt;&gt;""), AD515, IF(AND($C512=$C516, AD516&lt;&gt;""), AD516, "")))))</f>
        <v>BT-196(BT-759)-LotResult-Language</v>
      </c>
      <c r="AE512" s="90" t="str">
        <f>IF(TMInput!AD512&lt;&gt;"", TMInput!AD512, IF(AND($C512=$C513, AE513&lt;&gt;""), AE513, IF(AND($C512=$C514, AE514&lt;&gt;""), AE514, IF(AND($C512=$C515, AE515&lt;&gt;""), AE515, IF(AND($C512=$C516, AE516&lt;&gt;""), AE516, "")))))</f>
        <v>Language of Unpublished Justification Description of MG-NonPublishedInformation under ND-ReceivedSubmissionCountUnpublish</v>
      </c>
    </row>
    <row r="513">
      <c r="A513" s="85" t="b">
        <f t="shared" si="1"/>
        <v>0</v>
      </c>
      <c r="B513" s="90" t="str">
        <f>IF(AND(TMInput!A513="",$C513&lt;&gt;""),B512,TMInput!A513)</f>
        <v>ND-ReceivedSubmissionCountUnpublish.rml.ttl</v>
      </c>
      <c r="C513" s="90" t="str">
        <f>TMInput!B513</f>
        <v>tedm:MG-NonPublishedInformation-ND-ReceivedSubmissionCountUnpublish</v>
      </c>
      <c r="D513" s="85" t="str">
        <f>IF(TMInput!C513&lt;&gt;"", TMInput!C513, IF(AND($C513=$C514, D514&lt;&gt;""), D514, IF(AND($C513=$C515, D515&lt;&gt;""), D515, IF(AND($C513=$C516, D516&lt;&gt;""), D516, IF(AND($C513=$C517, D517&lt;&gt;""), D517, "")))))</f>
        <v/>
      </c>
      <c r="E513" s="90" t="str">
        <f>IF(TMInput!D513&lt;&gt;"",TMInput!D513,IF(AND($C513=$C514, E514&lt;&gt;""),E514, IF(AND($C513=$C515, E515&lt;&gt;""), E515,"")))</f>
        <v/>
      </c>
      <c r="F513" s="90" t="str">
        <f>IF(TMInput!E513&lt;&gt;"",TMInput!E513,IF(AND($C513=$C514, F514&lt;&gt;""),F514, IF(AND($C513=$C515, F515&lt;&gt;""), F515,"")))</f>
        <v/>
      </c>
      <c r="G513" s="85" t="str">
        <f>IF(TMInput!F513&lt;&gt;"",TMInput!F513,IF(AND($C513=$C514, G514&lt;&gt;""),G514, IF(AND($C513=$C515, G515&lt;&gt;""), G515,"")))</f>
        <v/>
      </c>
      <c r="H513" s="87" t="str">
        <f>TMInput!G513</f>
        <v/>
      </c>
      <c r="I513" s="87" t="str">
        <f>TMInput!H513</f>
        <v/>
      </c>
      <c r="J513" s="90" t="str">
        <f>IF(TMInput!$A513="",J512,TMInput!I513)</f>
        <v/>
      </c>
      <c r="K513" s="85" t="str">
        <f>IF(TMInput!J513&lt;&gt;"",TMInput!J513,IF(AND($C513=$C514, K514&lt;&gt;""),K514, IF(AND($C513=$C515, K515&lt;&gt;""), K515,"")))</f>
        <v/>
      </c>
      <c r="L513" s="85" t="str">
        <f>IF(TMInput!K513&lt;&gt;"",TMInput!K513,IF(AND($C513=$C514, L514&lt;&gt;""),L514, IF(AND($C513=$C515, L515&lt;&gt;""), L515,"")))</f>
        <v/>
      </c>
      <c r="M513" s="90" t="str">
        <f>IF(TMInput!L513&lt;&gt;"",TMInput!L513,IF(AND($C513=$C514, M514&lt;&gt;""),M514, IF(AND($C513=$C515, M515&lt;&gt;""), M515,"")))</f>
        <v/>
      </c>
      <c r="N513" s="90" t="str">
        <f>IF(TMInput!M513&lt;&gt;"",TMInput!M513,IF(AND($C513=$C514, N514&lt;&gt;""),N514, IF(AND($C513=$C515, N515&lt;&gt;""), N515,"")))</f>
        <v/>
      </c>
      <c r="O513" s="90" t="str">
        <f>IF(TMInput!N513&lt;&gt;"",TMInput!N513,IF(AND($C513=$C514, O514&lt;&gt;""),O514, IF(AND($C513=$C515, O515&lt;&gt;""), O515,"")))</f>
        <v/>
      </c>
      <c r="P513" s="85" t="str">
        <f>IF(TMInput!O513&lt;&gt;"",TMInput!O513,IF(AND($C513=$C514, P514&lt;&gt;""),P514, IF(AND($C513=$C515, P515&lt;&gt;""), P515,"")))</f>
        <v/>
      </c>
      <c r="Q513" s="90" t="str">
        <f>IF(TMInput!P513&lt;&gt;"",TMInput!P513,IF(AND($C513=$C514, Q514&lt;&gt;""),Q514, IF(AND($C513=$C515, Q515&lt;&gt;""), Q515,"")))</f>
        <v/>
      </c>
      <c r="R513" s="90" t="str">
        <f>IF(TMInput!Q513&lt;&gt;"", TMInput!Q513, IF(AND(OR($C513&amp;$H513=$C514&amp;$H514, $C513&amp;$I513=$C514&amp;$I514), R514&lt;&gt;""), R514, IF(AND(OR($C513&amp;$H513=$C515&amp;$H515, $C513&amp;$I513=$C515&amp;$I515), R515&lt;&gt;""), R515, IF(AND(OR($C513&amp;$H513=$C516&amp;$H516, $C513&amp;$I513=$C516&amp;$I516), R516&lt;&gt;""), R516, IF(AND(OR($C513&amp;$H513=$C517&amp;$H517, $C513&amp;$I513=$C517&amp;$I517), R517&lt;&gt;""), R517, "")))))</f>
        <v/>
      </c>
      <c r="S513" s="90" t="str">
        <f>IF(TMInput!R513&lt;&gt;"", TMInput!R513, IF(AND(OR($C513&amp;$H513=$C514&amp;$H514, $C513&amp;$I513=$C514&amp;$I514), S514&lt;&gt;""), S514, IF(AND(OR($C513&amp;$H513=$C515&amp;$H515, $C513&amp;$I513=$C515&amp;$I515), S515&lt;&gt;""), S515, IF(AND(OR($C513&amp;$H513=$C516&amp;$H516, $C513&amp;$I513=$C516&amp;$I516), S516&lt;&gt;""), S516, IF(AND(OR($C513&amp;$H513=$C517&amp;$H517, $C513&amp;$I513=$C517&amp;$I517), S517&lt;&gt;""), S517, "")))))</f>
        <v/>
      </c>
      <c r="T513" s="90" t="str">
        <f>IF(TMInput!S513&lt;&gt;"", TMInput!S513, IF(AND(OR($C513&amp;$H513=$C514&amp;$H514, $C513&amp;$I513=$C514&amp;$I514), T514&lt;&gt;""), T514, IF(AND(OR($C513&amp;$H513=$C515&amp;$H515, $C513&amp;$I513=$C515&amp;$I515), T515&lt;&gt;""), T515, IF(AND(OR($C513&amp;$H513=$C516&amp;$H516, $C513&amp;$I513=$C516&amp;$I516), T516&lt;&gt;""), T516, IF(AND(OR($C513&amp;$H513=$C517&amp;$H517, $C513&amp;$I513=$C517&amp;$I517), T517&lt;&gt;""), T517, "")))))</f>
        <v/>
      </c>
      <c r="U513" s="90" t="str">
        <f>IF(TMInput!T513&lt;&gt;"", TMInput!T513, IF(AND($C513=$C514, U514&lt;&gt;""), U514, IF(AND($C513=$C515, U515&lt;&gt;""), U515, IF(AND($C513=$C516, U516&lt;&gt;""), U516, IF(AND($C513=$C517, U517&lt;&gt;""), U517, "")))))</f>
        <v/>
      </c>
      <c r="V513" s="90" t="str">
        <f>IF(TMInput!U513&lt;&gt;"", TMInput!U513, IF(AND($C513=$C514, V514&lt;&gt;""), V514, IF(AND($C513=$C515, V515&lt;&gt;""), V515, IF(AND($C513=$C516, V516&lt;&gt;""), V516, IF(AND($C513=$C517, V517&lt;&gt;""), V517, "")))))</f>
        <v>BT-197(BT-759)-LotResult</v>
      </c>
      <c r="W513" s="90" t="str">
        <f>IF(TMInput!V513&lt;&gt;"", TMInput!V513, IF(AND($C513=$C514, W514&lt;&gt;""), W514, IF(AND($C513=$C515, W515&lt;&gt;""), W515, IF(AND($C513=$C516, W516&lt;&gt;""), W516, IF(AND($C513=$C517, W517&lt;&gt;""), W517, "")))))</f>
        <v>In BT-197(BT-759)-LotResult, Unpublished Justification Code, we link to the at-voc:non-publication-justification controlled list</v>
      </c>
      <c r="X513" s="90" t="str">
        <f>IF(TMInput!W513&lt;&gt;"", TMInput!W513, IF(AND($C513=$C514, X514&lt;&gt;""), X514, IF(AND($C513=$C515, X515&lt;&gt;""), X515, IF(AND($C513=$C516, X516&lt;&gt;""), X516, IF(AND($C513=$C517, X517&lt;&gt;""), X517, "")))))</f>
        <v>BT-198(BT-759)-LotResult</v>
      </c>
      <c r="Y513" s="90" t="str">
        <f>IF(TMInput!X513&lt;&gt;"", TMInput!X513, IF(AND($C513=$C514, Y514&lt;&gt;""), Y514, IF(AND($C513=$C515, Y515&lt;&gt;""), Y515, IF(AND($C513=$C516, Y516&lt;&gt;""), Y516, IF(AND($C513=$C517, Y517&lt;&gt;""), Y517, "")))))</f>
        <v>Unpublished Accessibility Date (Unpublished Access Date below SDK 1.6)</v>
      </c>
      <c r="Z513" s="90" t="str">
        <f>IF(TMInput!Y513&lt;&gt;"", TMInput!Y513, IF(AND($C513=$C514, Z514&lt;&gt;""), Z514, IF(AND($C513=$C515, Z515&lt;&gt;""), Z515, IF(AND($C513=$C516, Z516&lt;&gt;""), Z516, IF(AND($C513=$C517, Z517&lt;&gt;""), Z517, "")))))</f>
        <v>tedm:MG-langString-hasConfidentialityJustification--NonPublishedInformation-ND-ReceivedSubmissionCountUnpublish</v>
      </c>
      <c r="AA513" s="90" t="str">
        <f>IF(TMInput!Z513&lt;&gt;"", TMInput!Z513, IF(AND($C513=$C514, AA514&lt;&gt;""), AA514, IF(AND($C513=$C515, AA515&lt;&gt;""), AA515, IF(AND($C513=$C516, AA516&lt;&gt;""), AA516, IF(AND($C513=$C517, AA517&lt;&gt;""), AA517, "")))))</f>
        <v/>
      </c>
      <c r="AB513" s="90" t="str">
        <f>IF(TMInput!AA513&lt;&gt;"", TMInput!AA513, IF(AND($C513=$C514, AB514&lt;&gt;""), AB514, IF(AND($C513=$C515, AB515&lt;&gt;""), AB515, IF(AND($C513=$C516, AB516&lt;&gt;""), AB516, IF(AND($C513=$C517, AB517&lt;&gt;""), AB517, "")))))</f>
        <v/>
      </c>
      <c r="AC513" s="90" t="str">
        <f>IF(TMInput!AB513&lt;&gt;"", TMInput!AB513, IF(AND($C513=$C514, AC514&lt;&gt;""), AC514, IF(AND($C513=$C515, AC515&lt;&gt;""), AC515, IF(AND($C513=$C516, AC516&lt;&gt;""), AC516, IF(AND($C513=$C517, AC517&lt;&gt;""), AC517, "")))))</f>
        <v/>
      </c>
      <c r="AD513" s="90" t="str">
        <f>IF(TMInput!AC513&lt;&gt;"", TMInput!AC513, IF(AND($C513=$C514, AD514&lt;&gt;""), AD514, IF(AND($C513=$C515, AD515&lt;&gt;""), AD515, IF(AND($C513=$C516, AD516&lt;&gt;""), AD516, IF(AND($C513=$C517, AD517&lt;&gt;""), AD517, "")))))</f>
        <v/>
      </c>
      <c r="AE513" s="90" t="str">
        <f>IF(TMInput!AD513&lt;&gt;"", TMInput!AD513, IF(AND($C513=$C514, AE514&lt;&gt;""), AE514, IF(AND($C513=$C515, AE515&lt;&gt;""), AE515, IF(AND($C513=$C516, AE516&lt;&gt;""), AE516, IF(AND($C513=$C517, AE517&lt;&gt;""), AE517, "")))))</f>
        <v/>
      </c>
    </row>
    <row r="514">
      <c r="A514" s="85" t="b">
        <f t="shared" si="1"/>
        <v>0</v>
      </c>
      <c r="B514" s="90" t="str">
        <f>IF(AND(TMInput!A514="",$C514&lt;&gt;""),B513,TMInput!A514)</f>
        <v>ND-ReceivedSubmissionCountUnpublish.rml.ttl</v>
      </c>
      <c r="C514" s="90" t="str">
        <f>TMInput!B514</f>
        <v>tedm:MG-NonPublishedInformation-ND-ReceivedSubmissionCountUnpublish</v>
      </c>
      <c r="D514" s="85" t="str">
        <f>IF(TMInput!C514&lt;&gt;"", TMInput!C514, IF(AND($C514=$C515, D515&lt;&gt;""), D515, IF(AND($C514=$C516, D516&lt;&gt;""), D516, IF(AND($C514=$C517, D517&lt;&gt;""), D517, IF(AND($C514=$C518, D518&lt;&gt;""), D518, "")))))</f>
        <v/>
      </c>
      <c r="E514" s="90" t="str">
        <f>IF(TMInput!D514&lt;&gt;"",TMInput!D514,IF(AND($C514=$C515, E515&lt;&gt;""),E515, IF(AND($C514=$C516, E516&lt;&gt;""), E516,"")))</f>
        <v/>
      </c>
      <c r="F514" s="90" t="str">
        <f>IF(TMInput!E514&lt;&gt;"",TMInput!E514,IF(AND($C514=$C515, F515&lt;&gt;""),F515, IF(AND($C514=$C516, F516&lt;&gt;""), F516,"")))</f>
        <v/>
      </c>
      <c r="G514" s="85" t="str">
        <f>IF(TMInput!F514&lt;&gt;"",TMInput!F514,IF(AND($C514=$C515, G515&lt;&gt;""),G515, IF(AND($C514=$C516, G516&lt;&gt;""), G516,"")))</f>
        <v/>
      </c>
      <c r="H514" s="87" t="str">
        <f>TMInput!G514</f>
        <v/>
      </c>
      <c r="I514" s="87" t="str">
        <f>TMInput!H514</f>
        <v>1.5</v>
      </c>
      <c r="J514" s="90" t="str">
        <f>IF(TMInput!$A514="",J513,TMInput!I514)</f>
        <v/>
      </c>
      <c r="K514" s="85" t="str">
        <f>IF(TMInput!J514&lt;&gt;"",TMInput!J514,IF(AND($C514=$C515, K515&lt;&gt;""),K515, IF(AND($C514=$C516, K516&lt;&gt;""), K516,"")))</f>
        <v/>
      </c>
      <c r="L514" s="85" t="str">
        <f>IF(TMInput!K514&lt;&gt;"",TMInput!K514,IF(AND($C514=$C515, L515&lt;&gt;""),L515, IF(AND($C514=$C516, L516&lt;&gt;""), L516,"")))</f>
        <v/>
      </c>
      <c r="M514" s="90" t="str">
        <f>IF(TMInput!L514&lt;&gt;"",TMInput!L514,IF(AND($C514=$C515, M515&lt;&gt;""),M515, IF(AND($C514=$C516, M516&lt;&gt;""), M516,"")))</f>
        <v/>
      </c>
      <c r="N514" s="90" t="str">
        <f>IF(TMInput!M514&lt;&gt;"",TMInput!M514,IF(AND($C514=$C515, N515&lt;&gt;""),N515, IF(AND($C514=$C516, N516&lt;&gt;""), N516,"")))</f>
        <v/>
      </c>
      <c r="O514" s="90" t="str">
        <f>IF(TMInput!N514&lt;&gt;"",TMInput!N514,IF(AND($C514=$C515, O515&lt;&gt;""),O515, IF(AND($C514=$C516, O516&lt;&gt;""), O516,"")))</f>
        <v/>
      </c>
      <c r="P514" s="85" t="str">
        <f>IF(TMInput!O514&lt;&gt;"",TMInput!O514,IF(AND($C514=$C515, P515&lt;&gt;""),P515, IF(AND($C514=$C516, P516&lt;&gt;""), P516,"")))</f>
        <v/>
      </c>
      <c r="Q514" s="90" t="str">
        <f>IF(TMInput!P514&lt;&gt;"",TMInput!P514,IF(AND($C514=$C515, Q515&lt;&gt;""),Q515, IF(AND($C514=$C516, Q516&lt;&gt;""), Q516,"")))</f>
        <v/>
      </c>
      <c r="R514" s="90" t="str">
        <f>IF(TMInput!Q514&lt;&gt;"", TMInput!Q514, IF(AND(OR($C514&amp;$H514=$C515&amp;$H515, $C514&amp;$I514=$C515&amp;$I515), R515&lt;&gt;""), R515, IF(AND(OR($C514&amp;$H514=$C516&amp;$H516, $C514&amp;$I514=$C516&amp;$I516), R516&lt;&gt;""), R516, IF(AND(OR($C514&amp;$H514=$C517&amp;$H517, $C514&amp;$I514=$C517&amp;$I517), R517&lt;&gt;""), R517, IF(AND(OR($C514&amp;$H514=$C518&amp;$H518, $C514&amp;$I514=$C518&amp;$I518), R518&lt;&gt;""), R518, "")))))</f>
        <v/>
      </c>
      <c r="S514" s="90" t="str">
        <f>IF(TMInput!R514&lt;&gt;"", TMInput!R514, IF(AND(OR($C514&amp;$H514=$C515&amp;$H515, $C514&amp;$I514=$C515&amp;$I515), S515&lt;&gt;""), S515, IF(AND(OR($C514&amp;$H514=$C516&amp;$H516, $C514&amp;$I514=$C516&amp;$I516), S516&lt;&gt;""), S516, IF(AND(OR($C514&amp;$H514=$C517&amp;$H517, $C514&amp;$I514=$C517&amp;$I517), S517&lt;&gt;""), S517, IF(AND(OR($C514&amp;$H514=$C518&amp;$H518, $C514&amp;$I514=$C518&amp;$I518), S518&lt;&gt;""), S518, "")))))</f>
        <v/>
      </c>
      <c r="T514" s="90" t="str">
        <f>IF(TMInput!S514&lt;&gt;"", TMInput!S514, IF(AND(OR($C514&amp;$H514=$C515&amp;$H515, $C514&amp;$I514=$C515&amp;$I515), T515&lt;&gt;""), T515, IF(AND(OR($C514&amp;$H514=$C516&amp;$H516, $C514&amp;$I514=$C516&amp;$I516), T516&lt;&gt;""), T516, IF(AND(OR($C514&amp;$H514=$C517&amp;$H517, $C514&amp;$I514=$C517&amp;$I517), T517&lt;&gt;""), T517, IF(AND(OR($C514&amp;$H514=$C518&amp;$H518, $C514&amp;$I514=$C518&amp;$I518), T518&lt;&gt;""), T518, "")))))</f>
        <v/>
      </c>
      <c r="U514" s="90" t="str">
        <f>IF(TMInput!T514&lt;&gt;"", TMInput!T514, IF(AND($C514=$C515, U515&lt;&gt;""), U515, IF(AND($C514=$C516, U516&lt;&gt;""), U516, IF(AND($C514=$C517, U517&lt;&gt;""), U517, IF(AND($C514=$C518, U518&lt;&gt;""), U518, "")))))</f>
        <v/>
      </c>
      <c r="V514" s="90" t="str">
        <f>IF(TMInput!U514&lt;&gt;"", TMInput!U514, IF(AND($C514=$C515, V515&lt;&gt;""), V515, IF(AND($C514=$C516, V516&lt;&gt;""), V516, IF(AND($C514=$C517, V517&lt;&gt;""), V517, IF(AND($C514=$C518, V518&lt;&gt;""), V518, "")))))</f>
        <v/>
      </c>
      <c r="W514" s="90" t="str">
        <f>IF(TMInput!V514&lt;&gt;"", TMInput!V514, IF(AND($C514=$C515, W515&lt;&gt;""), W515, IF(AND($C514=$C516, W516&lt;&gt;""), W516, IF(AND($C514=$C517, W517&lt;&gt;""), W517, IF(AND($C514=$C518, W518&lt;&gt;""), W518, "")))))</f>
        <v/>
      </c>
      <c r="X514" s="90" t="str">
        <f>IF(TMInput!W514&lt;&gt;"", TMInput!W514, IF(AND($C514=$C515, X515&lt;&gt;""), X515, IF(AND($C514=$C516, X516&lt;&gt;""), X516, IF(AND($C514=$C517, X517&lt;&gt;""), X517, IF(AND($C514=$C518, X518&lt;&gt;""), X518, "")))))</f>
        <v>BT-198(BT-759)-LotResult</v>
      </c>
      <c r="Y514" s="90" t="str">
        <f>IF(TMInput!X514&lt;&gt;"", TMInput!X514, IF(AND($C514=$C515, Y515&lt;&gt;""), Y515, IF(AND($C514=$C516, Y516&lt;&gt;""), Y516, IF(AND($C514=$C517, Y517&lt;&gt;""), Y517, IF(AND($C514=$C518, Y518&lt;&gt;""), Y518, "")))))</f>
        <v>Unpublished Accessibility Date (Unpublished Access Date below SDK 1.6)</v>
      </c>
      <c r="Z514" s="90" t="str">
        <f>IF(TMInput!Y514&lt;&gt;"", TMInput!Y514, IF(AND($C514=$C515, Z515&lt;&gt;""), Z515, IF(AND($C514=$C516, Z516&lt;&gt;""), Z516, IF(AND($C514=$C517, Z517&lt;&gt;""), Z517, IF(AND($C514=$C518, Z518&lt;&gt;""), Z518, "")))))</f>
        <v>tedm:MG-langString-hasConfidentialityJustification--NonPublishedInformation-ND-ReceivedSubmissionCountUnpublish</v>
      </c>
      <c r="AA514" s="90" t="str">
        <f>IF(TMInput!Z514&lt;&gt;"", TMInput!Z514, IF(AND($C514=$C515, AA515&lt;&gt;""), AA515, IF(AND($C514=$C516, AA516&lt;&gt;""), AA516, IF(AND($C514=$C517, AA517&lt;&gt;""), AA517, IF(AND($C514=$C518, AA518&lt;&gt;""), AA518, "")))))</f>
        <v/>
      </c>
      <c r="AB514" s="90" t="str">
        <f>IF(TMInput!AA514&lt;&gt;"", TMInput!AA514, IF(AND($C514=$C515, AB515&lt;&gt;""), AB515, IF(AND($C514=$C516, AB516&lt;&gt;""), AB516, IF(AND($C514=$C517, AB517&lt;&gt;""), AB517, IF(AND($C514=$C518, AB518&lt;&gt;""), AB518, "")))))</f>
        <v/>
      </c>
      <c r="AC514" s="90" t="str">
        <f>IF(TMInput!AB514&lt;&gt;"", TMInput!AB514, IF(AND($C514=$C515, AC515&lt;&gt;""), AC515, IF(AND($C514=$C516, AC516&lt;&gt;""), AC516, IF(AND($C514=$C517, AC517&lt;&gt;""), AC517, IF(AND($C514=$C518, AC518&lt;&gt;""), AC518, "")))))</f>
        <v/>
      </c>
      <c r="AD514" s="90" t="str">
        <f>IF(TMInput!AC514&lt;&gt;"", TMInput!AC514, IF(AND($C514=$C515, AD515&lt;&gt;""), AD515, IF(AND($C514=$C516, AD516&lt;&gt;""), AD516, IF(AND($C514=$C517, AD517&lt;&gt;""), AD517, IF(AND($C514=$C518, AD518&lt;&gt;""), AD518, "")))))</f>
        <v/>
      </c>
      <c r="AE514" s="90" t="str">
        <f>IF(TMInput!AD514&lt;&gt;"", TMInput!AD514, IF(AND($C514=$C515, AE515&lt;&gt;""), AE515, IF(AND($C514=$C516, AE516&lt;&gt;""), AE516, IF(AND($C514=$C517, AE517&lt;&gt;""), AE517, IF(AND($C514=$C518, AE518&lt;&gt;""), AE518, "")))))</f>
        <v/>
      </c>
    </row>
    <row r="515">
      <c r="A515" s="85" t="b">
        <f t="shared" si="1"/>
        <v>0</v>
      </c>
      <c r="B515" s="90" t="str">
        <f>IF(AND(TMInput!A515="",$C515&lt;&gt;""),B514,TMInput!A515)</f>
        <v>ND-ReceivedSubmissionCountUnpublish.rml.ttl</v>
      </c>
      <c r="C515" s="90" t="str">
        <f>TMInput!B515</f>
        <v>tedm:MG-NonPublishedInformation-ND-ReceivedSubmissionCountUnpublish</v>
      </c>
      <c r="D515" s="85" t="str">
        <f>IF(TMInput!C515&lt;&gt;"", TMInput!C515, IF(AND($C515=$C516, D516&lt;&gt;""), D516, IF(AND($C515=$C517, D517&lt;&gt;""), D517, IF(AND($C515=$C518, D518&lt;&gt;""), D518, IF(AND($C515=$C519, D519&lt;&gt;""), D519, "")))))</f>
        <v/>
      </c>
      <c r="E515" s="90" t="str">
        <f>IF(TMInput!D515&lt;&gt;"",TMInput!D515,IF(AND($C515=$C516, E516&lt;&gt;""),E516, IF(AND($C515=$C517, E517&lt;&gt;""), E517,"")))</f>
        <v/>
      </c>
      <c r="F515" s="90" t="str">
        <f>IF(TMInput!E515&lt;&gt;"",TMInput!E515,IF(AND($C515=$C516, F516&lt;&gt;""),F516, IF(AND($C515=$C517, F517&lt;&gt;""), F517,"")))</f>
        <v/>
      </c>
      <c r="G515" s="85" t="str">
        <f>IF(TMInput!F515&lt;&gt;"",TMInput!F515,IF(AND($C515=$C516, G516&lt;&gt;""),G516, IF(AND($C515=$C517, G517&lt;&gt;""), G517,"")))</f>
        <v/>
      </c>
      <c r="H515" s="87" t="str">
        <f>TMInput!G515</f>
        <v>1.6</v>
      </c>
      <c r="I515" s="87" t="str">
        <f>TMInput!H515</f>
        <v/>
      </c>
      <c r="J515" s="90" t="str">
        <f>IF(TMInput!$A515="",J514,TMInput!I515)</f>
        <v/>
      </c>
      <c r="K515" s="85" t="str">
        <f>IF(TMInput!J515&lt;&gt;"",TMInput!J515,IF(AND($C515=$C516, K516&lt;&gt;""),K516, IF(AND($C515=$C517, K517&lt;&gt;""), K517,"")))</f>
        <v/>
      </c>
      <c r="L515" s="85" t="str">
        <f>IF(TMInput!K515&lt;&gt;"",TMInput!K515,IF(AND($C515=$C516, L516&lt;&gt;""),L516, IF(AND($C515=$C517, L517&lt;&gt;""), L517,"")))</f>
        <v/>
      </c>
      <c r="M515" s="90" t="str">
        <f>IF(TMInput!L515&lt;&gt;"",TMInput!L515,IF(AND($C515=$C516, M516&lt;&gt;""),M516, IF(AND($C515=$C517, M517&lt;&gt;""), M517,"")))</f>
        <v/>
      </c>
      <c r="N515" s="90" t="str">
        <f>IF(TMInput!M515&lt;&gt;"",TMInput!M515,IF(AND($C515=$C516, N516&lt;&gt;""),N516, IF(AND($C515=$C517, N517&lt;&gt;""), N517,"")))</f>
        <v/>
      </c>
      <c r="O515" s="90" t="str">
        <f>IF(TMInput!N515&lt;&gt;"",TMInput!N515,IF(AND($C515=$C516, O516&lt;&gt;""),O516, IF(AND($C515=$C517, O517&lt;&gt;""), O517,"")))</f>
        <v/>
      </c>
      <c r="P515" s="85" t="str">
        <f>IF(TMInput!O515&lt;&gt;"",TMInput!O515,IF(AND($C515=$C516, P516&lt;&gt;""),P516, IF(AND($C515=$C517, P517&lt;&gt;""), P517,"")))</f>
        <v/>
      </c>
      <c r="Q515" s="90" t="str">
        <f>IF(TMInput!P515&lt;&gt;"",TMInput!P515,IF(AND($C515=$C516, Q516&lt;&gt;""),Q516, IF(AND($C515=$C517, Q517&lt;&gt;""), Q517,"")))</f>
        <v/>
      </c>
      <c r="R515" s="90" t="str">
        <f>IF(TMInput!Q515&lt;&gt;"", TMInput!Q515, IF(AND(OR($C515&amp;$H515=$C516&amp;$H516, $C515&amp;$I515=$C516&amp;$I516), R516&lt;&gt;""), R516, IF(AND(OR($C515&amp;$H515=$C517&amp;$H517, $C515&amp;$I515=$C517&amp;$I517), R517&lt;&gt;""), R517, IF(AND(OR($C515&amp;$H515=$C518&amp;$H518, $C515&amp;$I515=$C518&amp;$I518), R518&lt;&gt;""), R518, IF(AND(OR($C515&amp;$H515=$C519&amp;$H519, $C515&amp;$I515=$C519&amp;$I519), R519&lt;&gt;""), R519, "")))))</f>
        <v/>
      </c>
      <c r="S515" s="90" t="str">
        <f>IF(TMInput!R515&lt;&gt;"", TMInput!R515, IF(AND(OR($C515&amp;$H515=$C516&amp;$H516, $C515&amp;$I515=$C516&amp;$I516), S516&lt;&gt;""), S516, IF(AND(OR($C515&amp;$H515=$C517&amp;$H517, $C515&amp;$I515=$C517&amp;$I517), S517&lt;&gt;""), S517, IF(AND(OR($C515&amp;$H515=$C518&amp;$H518, $C515&amp;$I515=$C518&amp;$I518), S518&lt;&gt;""), S518, IF(AND(OR($C515&amp;$H515=$C519&amp;$H519, $C515&amp;$I515=$C519&amp;$I519), S519&lt;&gt;""), S519, "")))))</f>
        <v/>
      </c>
      <c r="T515" s="90" t="str">
        <f>IF(TMInput!S515&lt;&gt;"", TMInput!S515, IF(AND(OR($C515&amp;$H515=$C516&amp;$H516, $C515&amp;$I515=$C516&amp;$I516), T516&lt;&gt;""), T516, IF(AND(OR($C515&amp;$H515=$C517&amp;$H517, $C515&amp;$I515=$C517&amp;$I517), T517&lt;&gt;""), T517, IF(AND(OR($C515&amp;$H515=$C518&amp;$H518, $C515&amp;$I515=$C518&amp;$I518), T518&lt;&gt;""), T518, IF(AND(OR($C515&amp;$H515=$C519&amp;$H519, $C515&amp;$I515=$C519&amp;$I519), T519&lt;&gt;""), T519, "")))))</f>
        <v/>
      </c>
      <c r="U515" s="90" t="str">
        <f>IF(TMInput!T515&lt;&gt;"", TMInput!T515, IF(AND($C515=$C516, U516&lt;&gt;""), U516, IF(AND($C515=$C517, U517&lt;&gt;""), U517, IF(AND($C515=$C518, U518&lt;&gt;""), U518, IF(AND($C515=$C519, U519&lt;&gt;""), U519, "")))))</f>
        <v/>
      </c>
      <c r="V515" s="90" t="str">
        <f>IF(TMInput!U515&lt;&gt;"", TMInput!U515, IF(AND($C515=$C516, V516&lt;&gt;""), V516, IF(AND($C515=$C517, V517&lt;&gt;""), V517, IF(AND($C515=$C518, V518&lt;&gt;""), V518, IF(AND($C515=$C519, V519&lt;&gt;""), V519, "")))))</f>
        <v/>
      </c>
      <c r="W515" s="90" t="str">
        <f>IF(TMInput!V515&lt;&gt;"", TMInput!V515, IF(AND($C515=$C516, W516&lt;&gt;""), W516, IF(AND($C515=$C517, W517&lt;&gt;""), W517, IF(AND($C515=$C518, W518&lt;&gt;""), W518, IF(AND($C515=$C519, W519&lt;&gt;""), W519, "")))))</f>
        <v/>
      </c>
      <c r="X515" s="90" t="str">
        <f>IF(TMInput!W515&lt;&gt;"", TMInput!W515, IF(AND($C515=$C516, X516&lt;&gt;""), X516, IF(AND($C515=$C517, X517&lt;&gt;""), X517, IF(AND($C515=$C518, X518&lt;&gt;""), X518, IF(AND($C515=$C519, X519&lt;&gt;""), X519, "")))))</f>
        <v/>
      </c>
      <c r="Y515" s="90" t="str">
        <f>IF(TMInput!X515&lt;&gt;"", TMInput!X515, IF(AND($C515=$C516, Y516&lt;&gt;""), Y516, IF(AND($C515=$C517, Y517&lt;&gt;""), Y517, IF(AND($C515=$C518, Y518&lt;&gt;""), Y518, IF(AND($C515=$C519, Y519&lt;&gt;""), Y519, "")))))</f>
        <v/>
      </c>
      <c r="Z515" s="90" t="str">
        <f>IF(TMInput!Y515&lt;&gt;"", TMInput!Y515, IF(AND($C515=$C516, Z516&lt;&gt;""), Z516, IF(AND($C515=$C517, Z517&lt;&gt;""), Z517, IF(AND($C515=$C518, Z518&lt;&gt;""), Z518, IF(AND($C515=$C519, Z519&lt;&gt;""), Z519, "")))))</f>
        <v>tedm:MG-langString-hasConfidentialityJustification--NonPublishedInformation-ND-ReceivedSubmissionCountUnpublish</v>
      </c>
      <c r="AA515" s="90" t="str">
        <f>IF(TMInput!Z515&lt;&gt;"", TMInput!Z515, IF(AND($C515=$C516, AA516&lt;&gt;""), AA516, IF(AND($C515=$C517, AA517&lt;&gt;""), AA517, IF(AND($C515=$C518, AA518&lt;&gt;""), AA518, IF(AND($C515=$C519, AA519&lt;&gt;""), AA519, "")))))</f>
        <v/>
      </c>
      <c r="AB515" s="90" t="str">
        <f>IF(TMInput!AA515&lt;&gt;"", TMInput!AA515, IF(AND($C515=$C516, AB516&lt;&gt;""), AB516, IF(AND($C515=$C517, AB517&lt;&gt;""), AB517, IF(AND($C515=$C518, AB518&lt;&gt;""), AB518, IF(AND($C515=$C519, AB519&lt;&gt;""), AB519, "")))))</f>
        <v/>
      </c>
      <c r="AC515" s="90" t="str">
        <f>IF(TMInput!AB515&lt;&gt;"", TMInput!AB515, IF(AND($C515=$C516, AC516&lt;&gt;""), AC516, IF(AND($C515=$C517, AC517&lt;&gt;""), AC517, IF(AND($C515=$C518, AC518&lt;&gt;""), AC518, IF(AND($C515=$C519, AC519&lt;&gt;""), AC519, "")))))</f>
        <v/>
      </c>
      <c r="AD515" s="90" t="str">
        <f>IF(TMInput!AC515&lt;&gt;"", TMInput!AC515, IF(AND($C515=$C516, AD516&lt;&gt;""), AD516, IF(AND($C515=$C517, AD517&lt;&gt;""), AD517, IF(AND($C515=$C518, AD518&lt;&gt;""), AD518, IF(AND($C515=$C519, AD519&lt;&gt;""), AD519, "")))))</f>
        <v/>
      </c>
      <c r="AE515" s="90" t="str">
        <f>IF(TMInput!AD515&lt;&gt;"", TMInput!AD515, IF(AND($C515=$C516, AE516&lt;&gt;""), AE516, IF(AND($C515=$C517, AE517&lt;&gt;""), AE517, IF(AND($C515=$C518, AE518&lt;&gt;""), AE518, IF(AND($C515=$C519, AE519&lt;&gt;""), AE519, "")))))</f>
        <v/>
      </c>
    </row>
    <row r="516">
      <c r="A516" s="85" t="b">
        <f t="shared" si="1"/>
        <v>1</v>
      </c>
      <c r="B516" s="90" t="str">
        <f>IF(AND(TMInput!A516="",$C516&lt;&gt;""),B515,TMInput!A516)</f>
        <v>ND-CrossBorderLawUnpublish.rml.ttl</v>
      </c>
      <c r="C516" s="90" t="str">
        <f>TMInput!B516</f>
        <v>tedm:MG-NonPublishedInformation-ND-CrossBorderLawUnpublish</v>
      </c>
      <c r="D516" s="85" t="str">
        <f>IF(TMInput!C516&lt;&gt;"", TMInput!C516, IF(AND($C516=$C517, D517&lt;&gt;""), D517, IF(AND($C516=$C518, D518&lt;&gt;""), D518, IF(AND($C516=$C519, D519&lt;&gt;""), D519, IF(AND($C516=$C520, D520&lt;&gt;""), D520, "")))))</f>
        <v>MG-NonPublishedInformation</v>
      </c>
      <c r="E516" s="90" t="str">
        <f>IF(TMInput!D516&lt;&gt;"",TMInput!D516,IF(AND($C516=$C517, E517&lt;&gt;""),E517, IF(AND($C516=$C518, E518&lt;&gt;""), E518,"")))</f>
        <v>ND-CrossBorderLawUnpublish</v>
      </c>
      <c r="F516" s="90" t="str">
        <f>IF(TMInput!E516&lt;&gt;"",TMInput!E516,IF(AND($C516=$C517, F517&lt;&gt;""),F517, IF(AND($C516=$C518, F518&lt;&gt;""), F518,"")))</f>
        <v>/*/cac:TenderingTerms/cac:ProcurementLegislationDocumentReference[cbc:ID/text()='CrossBorderLaw']/ext:UBLExtensions/ext:UBLExtension/ext:ExtensionContent/efext:EformsExtension/efac:FieldsPrivacy[efbc:FieldIdentifierCode/text()='cro-bor-law']</v>
      </c>
      <c r="G516" s="85" t="str">
        <f>IF(TMInput!F516&lt;&gt;"",TMInput!F516,IF(AND($C516=$C517, G517&lt;&gt;""),G517, IF(AND($C516=$C518, G518&lt;&gt;""), G518,"")))</f>
        <v>efbc:FieldIdentifierCode/text()='cro-bor-law'</v>
      </c>
      <c r="H516" s="87" t="str">
        <f>TMInput!G516</f>
        <v/>
      </c>
      <c r="I516" s="87" t="str">
        <f>TMInput!H516</f>
        <v/>
      </c>
      <c r="J516" s="90" t="str">
        <f>IF(TMInput!$A516="",J515,TMInput!I516)</f>
        <v/>
      </c>
      <c r="K516" s="85" t="str">
        <f>IF(TMInput!J516&lt;&gt;"",TMInput!J516,IF(AND($C516=$C517, K517&lt;&gt;""),K517, IF(AND($C516=$C518, K518&lt;&gt;""), K518,"")))</f>
        <v>MG-ProcedureTerm-isSubjectToTerm-Procedure</v>
      </c>
      <c r="L516" s="85" t="str">
        <f>IF(TMInput!K516&lt;&gt;"",TMInput!K516,IF(AND($C516=$C517, L517&lt;&gt;""),L517, IF(AND($C516=$C518, L518&lt;&gt;""), L518,"")))</f>
        <v>ND-CrossBorderLaw</v>
      </c>
      <c r="M516" s="90" t="str">
        <f>IF(TMInput!L516&lt;&gt;"",TMInput!L516,IF(AND($C516=$C517, M517&lt;&gt;""),M517, IF(AND($C516=$C518, M518&lt;&gt;""), M518,"")))</f>
        <v>ND-CrossBorderLawUnpublish (concernsMaskedObject)</v>
      </c>
      <c r="N516" s="90" t="str">
        <f>IF(TMInput!M516&lt;&gt;"",TMInput!M516,IF(AND($C516=$C517, N517&lt;&gt;""),N517, IF(AND($C516=$C518, N518&lt;&gt;""), N518,"")))</f>
        <v>Connection from NonPublishedInformation to ProcedureTerm under MG-ProcedureTerm-isSubjectToTerm-Procedure_ND-CrossBorderLaw</v>
      </c>
      <c r="O516" s="90" t="str">
        <f>IF(TMInput!N516&lt;&gt;"",TMInput!N516,IF(AND($C516=$C517, O517&lt;&gt;""),O517, IF(AND($C516=$C518, O518&lt;&gt;""), O518,"")))</f>
        <v>tedm:MG-ProcedureTerm-isSubjectToTerm-Procedure_ND-CrossBorderLaw</v>
      </c>
      <c r="P516" s="85" t="str">
        <f>IF(TMInput!O516&lt;&gt;"",TMInput!O516,IF(AND($C516=$C517, P517&lt;&gt;""),P517, IF(AND($C516=$C518, P518&lt;&gt;""), P518,"")))</f>
        <v>ext:UBLExtensions/ext:UBLExtension/ext:ExtensionContent/efext:EformsExtension/efac:FieldsPrivacy</v>
      </c>
      <c r="Q516" s="90" t="str">
        <f>IF(TMInput!P516&lt;&gt;"",TMInput!P516,IF(AND($C516=$C517, Q517&lt;&gt;""),Q517, IF(AND($C516=$C518, Q518&lt;&gt;""), Q518,"")))</f>
        <v>../../../../..</v>
      </c>
      <c r="R516" s="90" t="str">
        <f>IF(TMInput!Q516&lt;&gt;"", TMInput!Q516, IF(AND(OR($C516&amp;$H516=$C517&amp;$H517, $C516&amp;$I516=$C517&amp;$I517), R517&lt;&gt;""), R517, IF(AND(OR($C516&amp;$H516=$C518&amp;$H518, $C516&amp;$I516=$C518&amp;$I518), R518&lt;&gt;""), R518, IF(AND(OR($C516&amp;$H516=$C519&amp;$H519, $C516&amp;$I516=$C519&amp;$I519), R519&lt;&gt;""), R519, IF(AND(OR($C516&amp;$H516=$C520&amp;$H520, $C516&amp;$I516=$C520&amp;$I520), R520&lt;&gt;""), R520, "")))))</f>
        <v>BT-195(BT-09)-Procedure</v>
      </c>
      <c r="S516" s="90" t="str">
        <f>IF(TMInput!R516&lt;&gt;"", TMInput!R516, IF(AND(OR($C516&amp;$H516=$C517&amp;$H517, $C516&amp;$I516=$C517&amp;$I517), S517&lt;&gt;""), S517, IF(AND(OR($C516&amp;$H516=$C518&amp;$H518, $C516&amp;$I516=$C518&amp;$I518), S518&lt;&gt;""), S518, IF(AND(OR($C516&amp;$H516=$C519&amp;$H519, $C516&amp;$I516=$C519&amp;$I519), S519&lt;&gt;""), S519, IF(AND(OR($C516&amp;$H516=$C520&amp;$H520, $C516&amp;$I516=$C520&amp;$I520), S520&lt;&gt;""), S520, "")))))</f>
        <v>The field BT-195(BT-09)-Procedure, Unpublished Identifier, specifies information to generate the URI of the masked property</v>
      </c>
      <c r="T516" s="90" t="str">
        <f>IF(TMInput!S516&lt;&gt;"", TMInput!S516, IF(AND(OR($C516&amp;$H516=$C517&amp;$H517, $C516&amp;$I516=$C517&amp;$I517), T517&lt;&gt;""), T517, IF(AND(OR($C516&amp;$H516=$C518&amp;$H518, $C516&amp;$I516=$C518&amp;$I518), T518&lt;&gt;""), T518, IF(AND(OR($C516&amp;$H516=$C519&amp;$H519, $C516&amp;$I516=$C519&amp;$I519), T519&lt;&gt;""), T519, IF(AND(OR($C516&amp;$H516=$C520&amp;$H520, $C516&amp;$I516=$C520&amp;$I520), T520&lt;&gt;""), T520, "")))))</f>
        <v>efbc:FieldIdentifierCode/text() = 'cro-bor-law'</v>
      </c>
      <c r="U516" s="92" t="str">
        <f>IF(TMInput!T516&lt;&gt;"", TMInput!T516, IF(AND($C516=$C517, U517&lt;&gt;""), U517, IF(AND($C516=$C518, U518&lt;&gt;""), U518, IF(AND($C516=$C519, U519&lt;&gt;""), U519, IF(AND($C516=$C520, U520&lt;&gt;""), U520, "")))))</f>
        <v>http://data.europa.eu/a4g/ontology#hasCrossBorderLaw</v>
      </c>
      <c r="V516" s="90" t="str">
        <f>IF(TMInput!U516&lt;&gt;"", TMInput!U516, IF(AND($C516=$C517, V517&lt;&gt;""), V517, IF(AND($C516=$C518, V518&lt;&gt;""), V518, IF(AND($C516=$C519, V519&lt;&gt;""), V519, IF(AND($C516=$C520, V520&lt;&gt;""), V520, "")))))</f>
        <v>BT-197(BT-09)-Procedure</v>
      </c>
      <c r="W516" s="90" t="str">
        <f>IF(TMInput!V516&lt;&gt;"", TMInput!V516, IF(AND($C516=$C517, W517&lt;&gt;""), W517, IF(AND($C516=$C518, W518&lt;&gt;""), W518, IF(AND($C516=$C519, W519&lt;&gt;""), W519, IF(AND($C516=$C520, W520&lt;&gt;""), W520, "")))))</f>
        <v>In BT-197(BT-09)-Procedure, Unpublished Justification Code, we link to the at-voc:non-publication-justification controlled list</v>
      </c>
      <c r="X516" s="90" t="str">
        <f>IF(TMInput!W516&lt;&gt;"", TMInput!W516, IF(AND($C516=$C517, X517&lt;&gt;""), X517, IF(AND($C516=$C518, X518&lt;&gt;""), X518, IF(AND($C516=$C519, X519&lt;&gt;""), X519, IF(AND($C516=$C520, X520&lt;&gt;""), X520, "")))))</f>
        <v>BT-198(BT-09)-Procedure</v>
      </c>
      <c r="Y516" s="90" t="str">
        <f>IF(TMInput!X516&lt;&gt;"", TMInput!X516, IF(AND($C516=$C517, Y517&lt;&gt;""), Y517, IF(AND($C516=$C518, Y518&lt;&gt;""), Y518, IF(AND($C516=$C519, Y519&lt;&gt;""), Y519, IF(AND($C516=$C520, Y520&lt;&gt;""), Y520, "")))))</f>
        <v>Unpublished Accessibility Date (Unpublished Access Date below SDK 1.6)</v>
      </c>
      <c r="Z516" s="90" t="str">
        <f>IF(TMInput!Y516&lt;&gt;"", TMInput!Y516, IF(AND($C516=$C517, Z517&lt;&gt;""), Z517, IF(AND($C516=$C518, Z518&lt;&gt;""), Z518, IF(AND($C516=$C519, Z519&lt;&gt;""), Z519, IF(AND($C516=$C520, Z520&lt;&gt;""), Z520, "")))))</f>
        <v>tedm:MG-langString-hasConfidentialityJustification--NonPublishedInformation-ND-CrossBorderLawUnpublish</v>
      </c>
      <c r="AA516" s="90" t="str">
        <f>IF(TMInput!Z516&lt;&gt;"", TMInput!Z516, IF(AND($C516=$C517, AA517&lt;&gt;""), AA517, IF(AND($C516=$C518, AA518&lt;&gt;""), AA518, IF(AND($C516=$C519, AA519&lt;&gt;""), AA519, IF(AND($C516=$C520, AA520&lt;&gt;""), AA520, "")))))</f>
        <v>/*/cac:TenderingTerms/cac:ProcurementLegislationDocumentReference[cbc:ID/text()='CrossBorderLaw']/ext:UBLExtensions/ext:UBLExtension/ext:ExtensionContent/efext:EformsExtension/efac:FieldsPrivacy[efbc:FieldIdentifierCode/text()='cro-bor-law']/efbc:ReasonDescription</v>
      </c>
      <c r="AB516" s="90" t="str">
        <f>IF(TMInput!AA516&lt;&gt;"", TMInput!AA516, IF(AND($C516=$C517, AB517&lt;&gt;""), AB517, IF(AND($C516=$C518, AB518&lt;&gt;""), AB518, IF(AND($C516=$C519, AB519&lt;&gt;""), AB519, IF(AND($C516=$C520, AB520&lt;&gt;""), AB520, "")))))</f>
        <v>BT-196(BT-09)-Procedure</v>
      </c>
      <c r="AC516" s="90" t="str">
        <f>IF(TMInput!AB516&lt;&gt;"", TMInput!AB516, IF(AND($C516=$C517, AC517&lt;&gt;""), AC517, IF(AND($C516=$C518, AC518&lt;&gt;""), AC518, IF(AND($C516=$C519, AC519&lt;&gt;""), AC519, IF(AND($C516=$C520, AC520&lt;&gt;""), AC520, "")))))</f>
        <v>Unpublished Justification Description of MG-NonPublishedInformation under ND-CrossBorderLawUnpublish</v>
      </c>
      <c r="AD516" s="90" t="str">
        <f>IF(TMInput!AC516&lt;&gt;"", TMInput!AC516, IF(AND($C516=$C517, AD517&lt;&gt;""), AD517, IF(AND($C516=$C518, AD518&lt;&gt;""), AD518, IF(AND($C516=$C519, AD519&lt;&gt;""), AD519, IF(AND($C516=$C520, AD520&lt;&gt;""), AD520, "")))))</f>
        <v>BT-196(BT-09)-Procedure-Language</v>
      </c>
      <c r="AE516" s="90" t="str">
        <f>IF(TMInput!AD516&lt;&gt;"", TMInput!AD516, IF(AND($C516=$C517, AE517&lt;&gt;""), AE517, IF(AND($C516=$C518, AE518&lt;&gt;""), AE518, IF(AND($C516=$C519, AE519&lt;&gt;""), AE519, IF(AND($C516=$C520, AE520&lt;&gt;""), AE520, "")))))</f>
        <v>Language of Unpublished Justification Description of MG-NonPublishedInformation under ND-CrossBorderLawUnpublish</v>
      </c>
    </row>
    <row r="517">
      <c r="A517" s="85" t="b">
        <f t="shared" si="1"/>
        <v>0</v>
      </c>
      <c r="B517" s="90" t="str">
        <f>IF(AND(TMInput!A517="",$C517&lt;&gt;""),B516,TMInput!A517)</f>
        <v>ND-CrossBorderLawUnpublish.rml.ttl</v>
      </c>
      <c r="C517" s="90" t="str">
        <f>TMInput!B517</f>
        <v>tedm:MG-NonPublishedInformation-ND-CrossBorderLawUnpublish</v>
      </c>
      <c r="D517" s="85" t="str">
        <f>IF(TMInput!C517&lt;&gt;"", TMInput!C517, IF(AND($C517=$C518, D518&lt;&gt;""), D518, IF(AND($C517=$C519, D519&lt;&gt;""), D519, IF(AND($C517=$C520, D520&lt;&gt;""), D520, IF(AND($C517=$C521, D521&lt;&gt;""), D521, "")))))</f>
        <v>MG-NonPublishedInformation</v>
      </c>
      <c r="E517" s="90" t="str">
        <f>IF(TMInput!D517&lt;&gt;"",TMInput!D517,IF(AND($C517=$C518, E518&lt;&gt;""),E518, IF(AND($C517=$C519, E519&lt;&gt;""), E519,"")))</f>
        <v/>
      </c>
      <c r="F517" s="90" t="str">
        <f>IF(TMInput!E517&lt;&gt;"",TMInput!E517,IF(AND($C517=$C518, F518&lt;&gt;""),F518, IF(AND($C517=$C519, F519&lt;&gt;""), F519,"")))</f>
        <v/>
      </c>
      <c r="G517" s="85" t="str">
        <f>IF(TMInput!F517&lt;&gt;"",TMInput!F517,IF(AND($C517=$C518, G518&lt;&gt;""),G518, IF(AND($C517=$C519, G519&lt;&gt;""), G519,"")))</f>
        <v/>
      </c>
      <c r="H517" s="87" t="str">
        <f>TMInput!G517</f>
        <v/>
      </c>
      <c r="I517" s="87" t="str">
        <f>TMInput!H517</f>
        <v/>
      </c>
      <c r="J517" s="90" t="str">
        <f>IF(TMInput!$A517="",J516,TMInput!I517)</f>
        <v/>
      </c>
      <c r="K517" s="85" t="str">
        <f>IF(TMInput!J517&lt;&gt;"",TMInput!J517,IF(AND($C517=$C518, K518&lt;&gt;""),K518, IF(AND($C517=$C519, K519&lt;&gt;""), K519,"")))</f>
        <v>MG-ProcedureTerm-isSubjectToTerm-Procedure</v>
      </c>
      <c r="L517" s="85" t="str">
        <f>IF(TMInput!K517&lt;&gt;"",TMInput!K517,IF(AND($C517=$C518, L518&lt;&gt;""),L518, IF(AND($C517=$C519, L519&lt;&gt;""), L519,"")))</f>
        <v>ND-CrossBorderLaw</v>
      </c>
      <c r="M517" s="90" t="str">
        <f>IF(TMInput!L517&lt;&gt;"",TMInput!L517,IF(AND($C517=$C518, M518&lt;&gt;""),M518, IF(AND($C517=$C519, M519&lt;&gt;""), M519,"")))</f>
        <v>ND-CrossBorderLawUnpublish (concernsMaskedObject)</v>
      </c>
      <c r="N517" s="90" t="str">
        <f>IF(TMInput!M517&lt;&gt;"",TMInput!M517,IF(AND($C517=$C518, N518&lt;&gt;""),N518, IF(AND($C517=$C519, N519&lt;&gt;""), N519,"")))</f>
        <v>Connection from NonPublishedInformation to ProcedureTerm under MG-ProcedureTerm-isSubjectToTerm-Procedure_ND-CrossBorderLaw</v>
      </c>
      <c r="O517" s="90" t="str">
        <f>IF(TMInput!N517&lt;&gt;"",TMInput!N517,IF(AND($C517=$C518, O518&lt;&gt;""),O518, IF(AND($C517=$C519, O519&lt;&gt;""), O519,"")))</f>
        <v>tedm:MG-ProcedureTerm-isSubjectToTerm-Procedure_ND-CrossBorderLaw</v>
      </c>
      <c r="P517" s="85" t="str">
        <f>IF(TMInput!O517&lt;&gt;"",TMInput!O517,IF(AND($C517=$C518, P518&lt;&gt;""),P518, IF(AND($C517=$C519, P519&lt;&gt;""), P519,"")))</f>
        <v>ext:UBLExtensions/ext:UBLExtension/ext:ExtensionContent/efext:EformsExtension/efac:FieldsPrivacy</v>
      </c>
      <c r="Q517" s="90" t="str">
        <f>IF(TMInput!P517&lt;&gt;"",TMInput!P517,IF(AND($C517=$C518, Q518&lt;&gt;""),Q518, IF(AND($C517=$C519, Q519&lt;&gt;""), Q519,"")))</f>
        <v>../../../../..</v>
      </c>
      <c r="R517" s="90" t="str">
        <f>IF(TMInput!Q517&lt;&gt;"", TMInput!Q517, IF(AND(OR($C517&amp;$H517=$C518&amp;$H518, $C517&amp;$I517=$C518&amp;$I518), R518&lt;&gt;""), R518, IF(AND(OR($C517&amp;$H517=$C519&amp;$H519, $C517&amp;$I517=$C519&amp;$I519), R519&lt;&gt;""), R519, IF(AND(OR($C517&amp;$H517=$C520&amp;$H520, $C517&amp;$I517=$C520&amp;$I520), R520&lt;&gt;""), R520, IF(AND(OR($C517&amp;$H517=$C521&amp;$H521, $C517&amp;$I517=$C521&amp;$I521), R521&lt;&gt;""), R521, "")))))</f>
        <v>BT-195(BT-09)-Procedure</v>
      </c>
      <c r="S517" s="90" t="str">
        <f>IF(TMInput!R517&lt;&gt;"", TMInput!R517, IF(AND(OR($C517&amp;$H517=$C518&amp;$H518, $C517&amp;$I517=$C518&amp;$I518), S518&lt;&gt;""), S518, IF(AND(OR($C517&amp;$H517=$C519&amp;$H519, $C517&amp;$I517=$C519&amp;$I519), S519&lt;&gt;""), S519, IF(AND(OR($C517&amp;$H517=$C520&amp;$H520, $C517&amp;$I517=$C520&amp;$I520), S520&lt;&gt;""), S520, IF(AND(OR($C517&amp;$H517=$C521&amp;$H521, $C517&amp;$I517=$C521&amp;$I521), S521&lt;&gt;""), S521, "")))))</f>
        <v>The field BT-195(BT-09)-Procedure, Unpublished Identifier, specifies information to generate the URI of the masked property</v>
      </c>
      <c r="T517" s="90" t="str">
        <f>IF(TMInput!S517&lt;&gt;"", TMInput!S517, IF(AND(OR($C517&amp;$H517=$C518&amp;$H518, $C517&amp;$I517=$C518&amp;$I518), T518&lt;&gt;""), T518, IF(AND(OR($C517&amp;$H517=$C519&amp;$H519, $C517&amp;$I517=$C519&amp;$I519), T519&lt;&gt;""), T519, IF(AND(OR($C517&amp;$H517=$C520&amp;$H520, $C517&amp;$I517=$C520&amp;$I520), T520&lt;&gt;""), T520, IF(AND(OR($C517&amp;$H517=$C521&amp;$H521, $C517&amp;$I517=$C521&amp;$I521), T521&lt;&gt;""), T521, "")))))</f>
        <v>efbc:FieldIdentifierCode/text() = 'cro-bor-law'</v>
      </c>
      <c r="U517" s="92" t="str">
        <f>IF(TMInput!T517&lt;&gt;"", TMInput!T517, IF(AND($C517=$C518, U518&lt;&gt;""), U518, IF(AND($C517=$C519, U519&lt;&gt;""), U519, IF(AND($C517=$C520, U520&lt;&gt;""), U520, IF(AND($C517=$C521, U521&lt;&gt;""), U521, "")))))</f>
        <v>http://data.europa.eu/a4g/ontology#hasCrossBorderLaw</v>
      </c>
      <c r="V517" s="90" t="str">
        <f>IF(TMInput!U517&lt;&gt;"", TMInput!U517, IF(AND($C517=$C518, V518&lt;&gt;""), V518, IF(AND($C517=$C519, V519&lt;&gt;""), V519, IF(AND($C517=$C520, V520&lt;&gt;""), V520, IF(AND($C517=$C521, V521&lt;&gt;""), V521, "")))))</f>
        <v>BT-197(BT-09)-Procedure</v>
      </c>
      <c r="W517" s="90" t="str">
        <f>IF(TMInput!V517&lt;&gt;"", TMInput!V517, IF(AND($C517=$C518, W518&lt;&gt;""), W518, IF(AND($C517=$C519, W519&lt;&gt;""), W519, IF(AND($C517=$C520, W520&lt;&gt;""), W520, IF(AND($C517=$C521, W521&lt;&gt;""), W521, "")))))</f>
        <v>In BT-197(BT-09)-Procedure, Unpublished Justification Code, we link to the at-voc:non-publication-justification controlled list</v>
      </c>
      <c r="X517" s="90" t="str">
        <f>IF(TMInput!W517&lt;&gt;"", TMInput!W517, IF(AND($C517=$C518, X518&lt;&gt;""), X518, IF(AND($C517=$C519, X519&lt;&gt;""), X519, IF(AND($C517=$C520, X520&lt;&gt;""), X520, IF(AND($C517=$C521, X521&lt;&gt;""), X521, "")))))</f>
        <v>BT-198(BT-09)-Procedure</v>
      </c>
      <c r="Y517" s="90" t="str">
        <f>IF(TMInput!X517&lt;&gt;"", TMInput!X517, IF(AND($C517=$C518, Y518&lt;&gt;""), Y518, IF(AND($C517=$C519, Y519&lt;&gt;""), Y519, IF(AND($C517=$C520, Y520&lt;&gt;""), Y520, IF(AND($C517=$C521, Y521&lt;&gt;""), Y521, "")))))</f>
        <v>Unpublished Accessibility Date (Unpublished Access Date below SDK 1.6)</v>
      </c>
      <c r="Z517" s="90" t="str">
        <f>IF(TMInput!Y517&lt;&gt;"", TMInput!Y517, IF(AND($C517=$C518, Z518&lt;&gt;""), Z518, IF(AND($C517=$C519, Z519&lt;&gt;""), Z519, IF(AND($C517=$C520, Z520&lt;&gt;""), Z520, IF(AND($C517=$C521, Z521&lt;&gt;""), Z521, "")))))</f>
        <v>tedm:MG-langString-hasConfidentialityJustification--NonPublishedInformation-ND-CrossBorderLawUnpublish</v>
      </c>
      <c r="AA517" s="90" t="str">
        <f>IF(TMInput!Z517&lt;&gt;"", TMInput!Z517, IF(AND($C517=$C518, AA518&lt;&gt;""), AA518, IF(AND($C517=$C519, AA519&lt;&gt;""), AA519, IF(AND($C517=$C520, AA520&lt;&gt;""), AA520, IF(AND($C517=$C521, AA521&lt;&gt;""), AA521, "")))))</f>
        <v/>
      </c>
      <c r="AB517" s="90" t="str">
        <f>IF(TMInput!AA517&lt;&gt;"", TMInput!AA517, IF(AND($C517=$C518, AB518&lt;&gt;""), AB518, IF(AND($C517=$C519, AB519&lt;&gt;""), AB519, IF(AND($C517=$C520, AB520&lt;&gt;""), AB520, IF(AND($C517=$C521, AB521&lt;&gt;""), AB521, "")))))</f>
        <v>BT-196(BT-09)-Procedure</v>
      </c>
      <c r="AC517" s="90" t="str">
        <f>IF(TMInput!AB517&lt;&gt;"", TMInput!AB517, IF(AND($C517=$C518, AC518&lt;&gt;""), AC518, IF(AND($C517=$C519, AC519&lt;&gt;""), AC519, IF(AND($C517=$C520, AC520&lt;&gt;""), AC520, IF(AND($C517=$C521, AC521&lt;&gt;""), AC521, "")))))</f>
        <v>Unpublished Justification Description of MG-NonPublishedInformation under ND-CrossBorderLawUnpublish</v>
      </c>
      <c r="AD517" s="90" t="str">
        <f>IF(TMInput!AC517&lt;&gt;"", TMInput!AC517, IF(AND($C517=$C518, AD518&lt;&gt;""), AD518, IF(AND($C517=$C519, AD519&lt;&gt;""), AD519, IF(AND($C517=$C520, AD520&lt;&gt;""), AD520, IF(AND($C517=$C521, AD521&lt;&gt;""), AD521, "")))))</f>
        <v>BT-196(BT-09)-Procedure-Language</v>
      </c>
      <c r="AE517" s="90" t="str">
        <f>IF(TMInput!AD517&lt;&gt;"", TMInput!AD517, IF(AND($C517=$C518, AE518&lt;&gt;""), AE518, IF(AND($C517=$C519, AE519&lt;&gt;""), AE519, IF(AND($C517=$C520, AE520&lt;&gt;""), AE520, IF(AND($C517=$C521, AE521&lt;&gt;""), AE521, "")))))</f>
        <v>Language of Unpublished Justification Description of MG-NonPublishedInformation under ND-CrossBorderLawUnpublish</v>
      </c>
    </row>
    <row r="518">
      <c r="A518" s="85" t="b">
        <f t="shared" si="1"/>
        <v>0</v>
      </c>
      <c r="B518" s="90" t="str">
        <f>IF(AND(TMInput!A518="",$C518&lt;&gt;""),B517,TMInput!A518)</f>
        <v>ND-CrossBorderLawUnpublish.rml.ttl</v>
      </c>
      <c r="C518" s="90" t="str">
        <f>TMInput!B518</f>
        <v>tedm:MG-NonPublishedInformation-ND-CrossBorderLawUnpublish</v>
      </c>
      <c r="D518" s="85" t="str">
        <f>IF(TMInput!C518&lt;&gt;"", TMInput!C518, IF(AND($C518=$C519, D519&lt;&gt;""), D519, IF(AND($C518=$C520, D520&lt;&gt;""), D520, IF(AND($C518=$C521, D521&lt;&gt;""), D521, IF(AND($C518=$C522, D522&lt;&gt;""), D522, "")))))</f>
        <v>MG-NonPublishedInformation</v>
      </c>
      <c r="E518" s="90" t="str">
        <f>IF(TMInput!D518&lt;&gt;"",TMInput!D518,IF(AND($C518=$C519, E519&lt;&gt;""),E519, IF(AND($C518=$C520, E520&lt;&gt;""), E520,"")))</f>
        <v/>
      </c>
      <c r="F518" s="90" t="str">
        <f>IF(TMInput!E518&lt;&gt;"",TMInput!E518,IF(AND($C518=$C519, F519&lt;&gt;""),F519, IF(AND($C518=$C520, F520&lt;&gt;""), F520,"")))</f>
        <v/>
      </c>
      <c r="G518" s="85" t="str">
        <f>IF(TMInput!F518&lt;&gt;"",TMInput!F518,IF(AND($C518=$C519, G519&lt;&gt;""),G519, IF(AND($C518=$C520, G520&lt;&gt;""), G520,"")))</f>
        <v/>
      </c>
      <c r="H518" s="87" t="str">
        <f>TMInput!G518</f>
        <v/>
      </c>
      <c r="I518" s="87" t="str">
        <f>TMInput!H518</f>
        <v/>
      </c>
      <c r="J518" s="90" t="str">
        <f>IF(TMInput!$A518="",J517,TMInput!I518)</f>
        <v/>
      </c>
      <c r="K518" s="85" t="str">
        <f>IF(TMInput!J518&lt;&gt;"",TMInput!J518,IF(AND($C518=$C519, K519&lt;&gt;""),K519, IF(AND($C518=$C520, K520&lt;&gt;""), K520,"")))</f>
        <v>MG-ProcedureTerm-isSubjectToTerm-Procedure</v>
      </c>
      <c r="L518" s="85" t="str">
        <f>IF(TMInput!K518&lt;&gt;"",TMInput!K518,IF(AND($C518=$C519, L519&lt;&gt;""),L519, IF(AND($C518=$C520, L520&lt;&gt;""), L520,"")))</f>
        <v>ND-CrossBorderLaw</v>
      </c>
      <c r="M518" s="90" t="str">
        <f>IF(TMInput!L518&lt;&gt;"",TMInput!L518,IF(AND($C518=$C519, M519&lt;&gt;""),M519, IF(AND($C518=$C520, M520&lt;&gt;""), M520,"")))</f>
        <v>ND-CrossBorderLawUnpublish (concernsMaskedObject)</v>
      </c>
      <c r="N518" s="90" t="str">
        <f>IF(TMInput!M518&lt;&gt;"",TMInput!M518,IF(AND($C518=$C519, N519&lt;&gt;""),N519, IF(AND($C518=$C520, N520&lt;&gt;""), N520,"")))</f>
        <v>Connection from NonPublishedInformation to ProcedureTerm under MG-ProcedureTerm-isSubjectToTerm-Procedure_ND-CrossBorderLaw</v>
      </c>
      <c r="O518" s="90" t="str">
        <f>IF(TMInput!N518&lt;&gt;"",TMInput!N518,IF(AND($C518=$C519, O519&lt;&gt;""),O519, IF(AND($C518=$C520, O520&lt;&gt;""), O520,"")))</f>
        <v>tedm:MG-ProcedureTerm-isSubjectToTerm-Procedure_ND-CrossBorderLaw</v>
      </c>
      <c r="P518" s="85" t="str">
        <f>IF(TMInput!O518&lt;&gt;"",TMInput!O518,IF(AND($C518=$C519, P519&lt;&gt;""),P519, IF(AND($C518=$C520, P520&lt;&gt;""), P520,"")))</f>
        <v>ext:UBLExtensions/ext:UBLExtension/ext:ExtensionContent/efext:EformsExtension/efac:FieldsPrivacy</v>
      </c>
      <c r="Q518" s="90" t="str">
        <f>IF(TMInput!P518&lt;&gt;"",TMInput!P518,IF(AND($C518=$C519, Q519&lt;&gt;""),Q519, IF(AND($C518=$C520, Q520&lt;&gt;""), Q520,"")))</f>
        <v>../../../../..</v>
      </c>
      <c r="R518" s="90" t="str">
        <f>IF(TMInput!Q518&lt;&gt;"", TMInput!Q518, IF(AND(OR($C518&amp;$H518=$C519&amp;$H519, $C518&amp;$I518=$C519&amp;$I519), R519&lt;&gt;""), R519, IF(AND(OR($C518&amp;$H518=$C520&amp;$H520, $C518&amp;$I518=$C520&amp;$I520), R520&lt;&gt;""), R520, IF(AND(OR($C518&amp;$H518=$C521&amp;$H521, $C518&amp;$I518=$C521&amp;$I521), R521&lt;&gt;""), R521, IF(AND(OR($C518&amp;$H518=$C522&amp;$H522, $C518&amp;$I518=$C522&amp;$I522), R522&lt;&gt;""), R522, "")))))</f>
        <v>BT-195(BT-09)-Procedure</v>
      </c>
      <c r="S518" s="90" t="str">
        <f>IF(TMInput!R518&lt;&gt;"", TMInput!R518, IF(AND(OR($C518&amp;$H518=$C519&amp;$H519, $C518&amp;$I518=$C519&amp;$I519), S519&lt;&gt;""), S519, IF(AND(OR($C518&amp;$H518=$C520&amp;$H520, $C518&amp;$I518=$C520&amp;$I520), S520&lt;&gt;""), S520, IF(AND(OR($C518&amp;$H518=$C521&amp;$H521, $C518&amp;$I518=$C521&amp;$I521), S521&lt;&gt;""), S521, IF(AND(OR($C518&amp;$H518=$C522&amp;$H522, $C518&amp;$I518=$C522&amp;$I522), S522&lt;&gt;""), S522, "")))))</f>
        <v>The field BT-195(BT-09)-Procedure, Unpublished Identifier, specifies information to generate the URI of the masked property</v>
      </c>
      <c r="T518" s="90" t="str">
        <f>IF(TMInput!S518&lt;&gt;"", TMInput!S518, IF(AND(OR($C518&amp;$H518=$C519&amp;$H519, $C518&amp;$I518=$C519&amp;$I519), T519&lt;&gt;""), T519, IF(AND(OR($C518&amp;$H518=$C520&amp;$H520, $C518&amp;$I518=$C520&amp;$I520), T520&lt;&gt;""), T520, IF(AND(OR($C518&amp;$H518=$C521&amp;$H521, $C518&amp;$I518=$C521&amp;$I521), T521&lt;&gt;""), T521, IF(AND(OR($C518&amp;$H518=$C522&amp;$H522, $C518&amp;$I518=$C522&amp;$I522), T522&lt;&gt;""), T522, "")))))</f>
        <v>efbc:FieldIdentifierCode/text() = 'cro-bor-law'</v>
      </c>
      <c r="U518" s="92" t="str">
        <f>IF(TMInput!T518&lt;&gt;"", TMInput!T518, IF(AND($C518=$C519, U519&lt;&gt;""), U519, IF(AND($C518=$C520, U520&lt;&gt;""), U520, IF(AND($C518=$C521, U521&lt;&gt;""), U521, IF(AND($C518=$C522, U522&lt;&gt;""), U522, "")))))</f>
        <v>http://data.europa.eu/a4g/ontology#hasCrossBorderLaw</v>
      </c>
      <c r="V518" s="90" t="str">
        <f>IF(TMInput!U518&lt;&gt;"", TMInput!U518, IF(AND($C518=$C519, V519&lt;&gt;""), V519, IF(AND($C518=$C520, V520&lt;&gt;""), V520, IF(AND($C518=$C521, V521&lt;&gt;""), V521, IF(AND($C518=$C522, V522&lt;&gt;""), V522, "")))))</f>
        <v>BT-197(BT-09)-Procedure</v>
      </c>
      <c r="W518" s="90" t="str">
        <f>IF(TMInput!V518&lt;&gt;"", TMInput!V518, IF(AND($C518=$C519, W519&lt;&gt;""), W519, IF(AND($C518=$C520, W520&lt;&gt;""), W520, IF(AND($C518=$C521, W521&lt;&gt;""), W521, IF(AND($C518=$C522, W522&lt;&gt;""), W522, "")))))</f>
        <v>In BT-197(BT-09)-Procedure, Unpublished Justification Code, we link to the at-voc:non-publication-justification controlled list</v>
      </c>
      <c r="X518" s="90" t="str">
        <f>IF(TMInput!W518&lt;&gt;"", TMInput!W518, IF(AND($C518=$C519, X519&lt;&gt;""), X519, IF(AND($C518=$C520, X520&lt;&gt;""), X520, IF(AND($C518=$C521, X521&lt;&gt;""), X521, IF(AND($C518=$C522, X522&lt;&gt;""), X522, "")))))</f>
        <v>BT-198(BT-09)-Procedure</v>
      </c>
      <c r="Y518" s="90" t="str">
        <f>IF(TMInput!X518&lt;&gt;"", TMInput!X518, IF(AND($C518=$C519, Y519&lt;&gt;""), Y519, IF(AND($C518=$C520, Y520&lt;&gt;""), Y520, IF(AND($C518=$C521, Y521&lt;&gt;""), Y521, IF(AND($C518=$C522, Y522&lt;&gt;""), Y522, "")))))</f>
        <v>Unpublished Accessibility Date (Unpublished Access Date below SDK 1.6)</v>
      </c>
      <c r="Z518" s="90" t="str">
        <f>IF(TMInput!Y518&lt;&gt;"", TMInput!Y518, IF(AND($C518=$C519, Z519&lt;&gt;""), Z519, IF(AND($C518=$C520, Z520&lt;&gt;""), Z520, IF(AND($C518=$C521, Z521&lt;&gt;""), Z521, IF(AND($C518=$C522, Z522&lt;&gt;""), Z522, "")))))</f>
        <v>tedm:MG-langString-hasConfidentialityJustification--NonPublishedInformation-ND-CrossBorderLawUnpublish</v>
      </c>
      <c r="AA518" s="90" t="str">
        <f>IF(TMInput!Z518&lt;&gt;"", TMInput!Z518, IF(AND($C518=$C519, AA519&lt;&gt;""), AA519, IF(AND($C518=$C520, AA520&lt;&gt;""), AA520, IF(AND($C518=$C521, AA521&lt;&gt;""), AA521, IF(AND($C518=$C522, AA522&lt;&gt;""), AA522, "")))))</f>
        <v/>
      </c>
      <c r="AB518" s="90" t="str">
        <f>IF(TMInput!AA518&lt;&gt;"", TMInput!AA518, IF(AND($C518=$C519, AB519&lt;&gt;""), AB519, IF(AND($C518=$C520, AB520&lt;&gt;""), AB520, IF(AND($C518=$C521, AB521&lt;&gt;""), AB521, IF(AND($C518=$C522, AB522&lt;&gt;""), AB522, "")))))</f>
        <v>BT-196(BT-09)-Procedure</v>
      </c>
      <c r="AC518" s="90" t="str">
        <f>IF(TMInput!AB518&lt;&gt;"", TMInput!AB518, IF(AND($C518=$C519, AC519&lt;&gt;""), AC519, IF(AND($C518=$C520, AC520&lt;&gt;""), AC520, IF(AND($C518=$C521, AC521&lt;&gt;""), AC521, IF(AND($C518=$C522, AC522&lt;&gt;""), AC522, "")))))</f>
        <v>Unpublished Justification Description of MG-NonPublishedInformation under ND-CrossBorderLawUnpublish</v>
      </c>
      <c r="AD518" s="90" t="str">
        <f>IF(TMInput!AC518&lt;&gt;"", TMInput!AC518, IF(AND($C518=$C519, AD519&lt;&gt;""), AD519, IF(AND($C518=$C520, AD520&lt;&gt;""), AD520, IF(AND($C518=$C521, AD521&lt;&gt;""), AD521, IF(AND($C518=$C522, AD522&lt;&gt;""), AD522, "")))))</f>
        <v>BT-196(BT-09)-Procedure-Language</v>
      </c>
      <c r="AE518" s="90" t="str">
        <f>IF(TMInput!AD518&lt;&gt;"", TMInput!AD518, IF(AND($C518=$C519, AE519&lt;&gt;""), AE519, IF(AND($C518=$C520, AE520&lt;&gt;""), AE520, IF(AND($C518=$C521, AE521&lt;&gt;""), AE521, IF(AND($C518=$C522, AE522&lt;&gt;""), AE522, "")))))</f>
        <v>Language of Unpublished Justification Description of MG-NonPublishedInformation under ND-CrossBorderLawUnpublish</v>
      </c>
    </row>
    <row r="519">
      <c r="A519" s="85" t="b">
        <f t="shared" si="1"/>
        <v>0</v>
      </c>
      <c r="B519" s="90" t="str">
        <f>IF(AND(TMInput!A519="",$C519&lt;&gt;""),B518,TMInput!A519)</f>
        <v>ND-CrossBorderLawUnpublish.rml.ttl</v>
      </c>
      <c r="C519" s="90" t="str">
        <f>TMInput!B519</f>
        <v>tedm:MG-NonPublishedInformation-ND-CrossBorderLawUnpublish</v>
      </c>
      <c r="D519" s="85" t="str">
        <f>IF(TMInput!C519&lt;&gt;"", TMInput!C519, IF(AND($C519=$C520, D520&lt;&gt;""), D520, IF(AND($C519=$C521, D521&lt;&gt;""), D521, IF(AND($C519=$C522, D522&lt;&gt;""), D522, IF(AND($C519=$C523, D523&lt;&gt;""), D523, "")))))</f>
        <v>MG-NonPublishedInformation</v>
      </c>
      <c r="E519" s="90" t="str">
        <f>IF(TMInput!D519&lt;&gt;"",TMInput!D519,IF(AND($C519=$C520, E520&lt;&gt;""),E520, IF(AND($C519=$C521, E521&lt;&gt;""), E521,"")))</f>
        <v/>
      </c>
      <c r="F519" s="90" t="str">
        <f>IF(TMInput!E519&lt;&gt;"",TMInput!E519,IF(AND($C519=$C520, F520&lt;&gt;""),F520, IF(AND($C519=$C521, F521&lt;&gt;""), F521,"")))</f>
        <v/>
      </c>
      <c r="G519" s="85" t="str">
        <f>IF(TMInput!F519&lt;&gt;"",TMInput!F519,IF(AND($C519=$C520, G520&lt;&gt;""),G520, IF(AND($C519=$C521, G521&lt;&gt;""), G521,"")))</f>
        <v/>
      </c>
      <c r="H519" s="87" t="str">
        <f>TMInput!G519</f>
        <v/>
      </c>
      <c r="I519" s="87" t="str">
        <f>TMInput!H519</f>
        <v/>
      </c>
      <c r="J519" s="90" t="str">
        <f>IF(TMInput!$A519="",J518,TMInput!I519)</f>
        <v/>
      </c>
      <c r="K519" s="85" t="str">
        <f>IF(TMInput!J519&lt;&gt;"",TMInput!J519,IF(AND($C519=$C520, K520&lt;&gt;""),K520, IF(AND($C519=$C521, K521&lt;&gt;""), K521,"")))</f>
        <v/>
      </c>
      <c r="L519" s="85" t="str">
        <f>IF(TMInput!K519&lt;&gt;"",TMInput!K519,IF(AND($C519=$C520, L520&lt;&gt;""),L520, IF(AND($C519=$C521, L521&lt;&gt;""), L521,"")))</f>
        <v/>
      </c>
      <c r="M519" s="90" t="str">
        <f>IF(TMInput!L519&lt;&gt;"",TMInput!L519,IF(AND($C519=$C520, M520&lt;&gt;""),M520, IF(AND($C519=$C521, M521&lt;&gt;""), M521,"")))</f>
        <v/>
      </c>
      <c r="N519" s="90" t="str">
        <f>IF(TMInput!M519&lt;&gt;"",TMInput!M519,IF(AND($C519=$C520, N520&lt;&gt;""),N520, IF(AND($C519=$C521, N521&lt;&gt;""), N521,"")))</f>
        <v/>
      </c>
      <c r="O519" s="90" t="str">
        <f>IF(TMInput!N519&lt;&gt;"",TMInput!N519,IF(AND($C519=$C520, O520&lt;&gt;""),O520, IF(AND($C519=$C521, O521&lt;&gt;""), O521,"")))</f>
        <v/>
      </c>
      <c r="P519" s="85" t="str">
        <f>IF(TMInput!O519&lt;&gt;"",TMInput!O519,IF(AND($C519=$C520, P520&lt;&gt;""),P520, IF(AND($C519=$C521, P521&lt;&gt;""), P521,"")))</f>
        <v/>
      </c>
      <c r="Q519" s="90" t="str">
        <f>IF(TMInput!P519&lt;&gt;"",TMInput!P519,IF(AND($C519=$C520, Q520&lt;&gt;""),Q520, IF(AND($C519=$C521, Q521&lt;&gt;""), Q521,"")))</f>
        <v/>
      </c>
      <c r="R519" s="90" t="str">
        <f>IF(TMInput!Q519&lt;&gt;"", TMInput!Q519, IF(AND(OR($C519&amp;$H519=$C520&amp;$H520, $C519&amp;$I519=$C520&amp;$I520), R520&lt;&gt;""), R520, IF(AND(OR($C519&amp;$H519=$C521&amp;$H521, $C519&amp;$I519=$C521&amp;$I521), R521&lt;&gt;""), R521, IF(AND(OR($C519&amp;$H519=$C522&amp;$H522, $C519&amp;$I519=$C522&amp;$I522), R522&lt;&gt;""), R522, IF(AND(OR($C519&amp;$H519=$C523&amp;$H523, $C519&amp;$I519=$C523&amp;$I523), R523&lt;&gt;""), R523, "")))))</f>
        <v>BT-195(BT-09)-Procedure</v>
      </c>
      <c r="S519" s="90" t="str">
        <f>IF(TMInput!R519&lt;&gt;"", TMInput!R519, IF(AND(OR($C519&amp;$H519=$C520&amp;$H520, $C519&amp;$I519=$C520&amp;$I520), S520&lt;&gt;""), S520, IF(AND(OR($C519&amp;$H519=$C521&amp;$H521, $C519&amp;$I519=$C521&amp;$I521), S521&lt;&gt;""), S521, IF(AND(OR($C519&amp;$H519=$C522&amp;$H522, $C519&amp;$I519=$C522&amp;$I522), S522&lt;&gt;""), S522, IF(AND(OR($C519&amp;$H519=$C523&amp;$H523, $C519&amp;$I519=$C523&amp;$I523), S523&lt;&gt;""), S523, "")))))</f>
        <v>The field BT-195(BT-09)-Procedure, Unpublished Identifier, specifies information to generate the URI of the masked property</v>
      </c>
      <c r="T519" s="90" t="str">
        <f>IF(TMInput!S519&lt;&gt;"", TMInput!S519, IF(AND(OR($C519&amp;$H519=$C520&amp;$H520, $C519&amp;$I519=$C520&amp;$I520), T520&lt;&gt;""), T520, IF(AND(OR($C519&amp;$H519=$C521&amp;$H521, $C519&amp;$I519=$C521&amp;$I521), T521&lt;&gt;""), T521, IF(AND(OR($C519&amp;$H519=$C522&amp;$H522, $C519&amp;$I519=$C522&amp;$I522), T522&lt;&gt;""), T522, IF(AND(OR($C519&amp;$H519=$C523&amp;$H523, $C519&amp;$I519=$C523&amp;$I523), T523&lt;&gt;""), T523, "")))))</f>
        <v>efbc:FieldIdentifierCode/text() = 'cro-bor-law'</v>
      </c>
      <c r="U519" s="92" t="str">
        <f>IF(TMInput!T519&lt;&gt;"", TMInput!T519, IF(AND($C519=$C520, U520&lt;&gt;""), U520, IF(AND($C519=$C521, U521&lt;&gt;""), U521, IF(AND($C519=$C522, U522&lt;&gt;""), U522, IF(AND($C519=$C523, U523&lt;&gt;""), U523, "")))))</f>
        <v>http://data.europa.eu/a4g/ontology#hasCrossBorderLaw</v>
      </c>
      <c r="V519" s="90" t="str">
        <f>IF(TMInput!U519&lt;&gt;"", TMInput!U519, IF(AND($C519=$C520, V520&lt;&gt;""), V520, IF(AND($C519=$C521, V521&lt;&gt;""), V521, IF(AND($C519=$C522, V522&lt;&gt;""), V522, IF(AND($C519=$C523, V523&lt;&gt;""), V523, "")))))</f>
        <v>BT-197(BT-09)-Procedure</v>
      </c>
      <c r="W519" s="90" t="str">
        <f>IF(TMInput!V519&lt;&gt;"", TMInput!V519, IF(AND($C519=$C520, W520&lt;&gt;""), W520, IF(AND($C519=$C521, W521&lt;&gt;""), W521, IF(AND($C519=$C522, W522&lt;&gt;""), W522, IF(AND($C519=$C523, W523&lt;&gt;""), W523, "")))))</f>
        <v>In BT-197(BT-09)-Procedure, Unpublished Justification Code, we link to the at-voc:non-publication-justification controlled list</v>
      </c>
      <c r="X519" s="90" t="str">
        <f>IF(TMInput!W519&lt;&gt;"", TMInput!W519, IF(AND($C519=$C520, X520&lt;&gt;""), X520, IF(AND($C519=$C521, X521&lt;&gt;""), X521, IF(AND($C519=$C522, X522&lt;&gt;""), X522, IF(AND($C519=$C523, X523&lt;&gt;""), X523, "")))))</f>
        <v>BT-198(BT-09)-Procedure</v>
      </c>
      <c r="Y519" s="90" t="str">
        <f>IF(TMInput!X519&lt;&gt;"", TMInput!X519, IF(AND($C519=$C520, Y520&lt;&gt;""), Y520, IF(AND($C519=$C521, Y521&lt;&gt;""), Y521, IF(AND($C519=$C522, Y522&lt;&gt;""), Y522, IF(AND($C519=$C523, Y523&lt;&gt;""), Y523, "")))))</f>
        <v>Unpublished Accessibility Date (Unpublished Access Date below SDK 1.6)</v>
      </c>
      <c r="Z519" s="90" t="str">
        <f>IF(TMInput!Y519&lt;&gt;"", TMInput!Y519, IF(AND($C519=$C520, Z520&lt;&gt;""), Z520, IF(AND($C519=$C521, Z521&lt;&gt;""), Z521, IF(AND($C519=$C522, Z522&lt;&gt;""), Z522, IF(AND($C519=$C523, Z523&lt;&gt;""), Z523, "")))))</f>
        <v>tedm:MG-langString-hasConfidentialityJustification--NonPublishedInformation-ND-CrossBorderLawUnpublish</v>
      </c>
      <c r="AA519" s="90" t="str">
        <f>IF(TMInput!Z519&lt;&gt;"", TMInput!Z519, IF(AND($C519=$C520, AA520&lt;&gt;""), AA520, IF(AND($C519=$C521, AA521&lt;&gt;""), AA521, IF(AND($C519=$C522, AA522&lt;&gt;""), AA522, IF(AND($C519=$C523, AA523&lt;&gt;""), AA523, "")))))</f>
        <v/>
      </c>
      <c r="AB519" s="90" t="str">
        <f>IF(TMInput!AA519&lt;&gt;"", TMInput!AA519, IF(AND($C519=$C520, AB520&lt;&gt;""), AB520, IF(AND($C519=$C521, AB521&lt;&gt;""), AB521, IF(AND($C519=$C522, AB522&lt;&gt;""), AB522, IF(AND($C519=$C523, AB523&lt;&gt;""), AB523, "")))))</f>
        <v>BT-196(BT-09)-Procedure</v>
      </c>
      <c r="AC519" s="90" t="str">
        <f>IF(TMInput!AB519&lt;&gt;"", TMInput!AB519, IF(AND($C519=$C520, AC520&lt;&gt;""), AC520, IF(AND($C519=$C521, AC521&lt;&gt;""), AC521, IF(AND($C519=$C522, AC522&lt;&gt;""), AC522, IF(AND($C519=$C523, AC523&lt;&gt;""), AC523, "")))))</f>
        <v>Unpublished Justification Description of MG-NonPublishedInformation under ND-CrossBorderLawUnpublish</v>
      </c>
      <c r="AD519" s="90" t="str">
        <f>IF(TMInput!AC519&lt;&gt;"", TMInput!AC519, IF(AND($C519=$C520, AD520&lt;&gt;""), AD520, IF(AND($C519=$C521, AD521&lt;&gt;""), AD521, IF(AND($C519=$C522, AD522&lt;&gt;""), AD522, IF(AND($C519=$C523, AD523&lt;&gt;""), AD523, "")))))</f>
        <v>BT-196(BT-09)-Procedure-Language</v>
      </c>
      <c r="AE519" s="90" t="str">
        <f>IF(TMInput!AD519&lt;&gt;"", TMInput!AD519, IF(AND($C519=$C520, AE520&lt;&gt;""), AE520, IF(AND($C519=$C521, AE521&lt;&gt;""), AE521, IF(AND($C519=$C522, AE522&lt;&gt;""), AE522, IF(AND($C519=$C523, AE523&lt;&gt;""), AE523, "")))))</f>
        <v>Language of Unpublished Justification Description of MG-NonPublishedInformation under ND-CrossBorderLawUnpublish</v>
      </c>
    </row>
    <row r="520">
      <c r="A520" s="85" t="b">
        <f t="shared" si="1"/>
        <v>0</v>
      </c>
      <c r="B520" s="90" t="str">
        <f>IF(AND(TMInput!A520="",$C520&lt;&gt;""),B519,TMInput!A520)</f>
        <v>ND-CrossBorderLawUnpublish.rml.ttl</v>
      </c>
      <c r="C520" s="90" t="str">
        <f>TMInput!B520</f>
        <v>tedm:MG-NonPublishedInformation-ND-CrossBorderLawUnpublish</v>
      </c>
      <c r="D520" s="85" t="str">
        <f>IF(TMInput!C520&lt;&gt;"", TMInput!C520, IF(AND($C520=$C521, D521&lt;&gt;""), D521, IF(AND($C520=$C522, D522&lt;&gt;""), D522, IF(AND($C520=$C523, D523&lt;&gt;""), D523, IF(AND($C520=$C524, D524&lt;&gt;""), D524, "")))))</f>
        <v/>
      </c>
      <c r="E520" s="90" t="str">
        <f>IF(TMInput!D520&lt;&gt;"",TMInput!D520,IF(AND($C520=$C521, E521&lt;&gt;""),E521, IF(AND($C520=$C522, E522&lt;&gt;""), E522,"")))</f>
        <v/>
      </c>
      <c r="F520" s="90" t="str">
        <f>IF(TMInput!E520&lt;&gt;"",TMInput!E520,IF(AND($C520=$C521, F521&lt;&gt;""),F521, IF(AND($C520=$C522, F522&lt;&gt;""), F522,"")))</f>
        <v/>
      </c>
      <c r="G520" s="85" t="str">
        <f>IF(TMInput!F520&lt;&gt;"",TMInput!F520,IF(AND($C520=$C521, G521&lt;&gt;""),G521, IF(AND($C520=$C522, G522&lt;&gt;""), G522,"")))</f>
        <v/>
      </c>
      <c r="H520" s="87" t="str">
        <f>TMInput!G520</f>
        <v/>
      </c>
      <c r="I520" s="87" t="str">
        <f>TMInput!H520</f>
        <v/>
      </c>
      <c r="J520" s="90" t="str">
        <f>IF(TMInput!$A520="",J519,TMInput!I520)</f>
        <v/>
      </c>
      <c r="K520" s="85" t="str">
        <f>IF(TMInput!J520&lt;&gt;"",TMInput!J520,IF(AND($C520=$C521, K521&lt;&gt;""),K521, IF(AND($C520=$C522, K522&lt;&gt;""), K522,"")))</f>
        <v/>
      </c>
      <c r="L520" s="85" t="str">
        <f>IF(TMInput!K520&lt;&gt;"",TMInput!K520,IF(AND($C520=$C521, L521&lt;&gt;""),L521, IF(AND($C520=$C522, L522&lt;&gt;""), L522,"")))</f>
        <v/>
      </c>
      <c r="M520" s="90" t="str">
        <f>IF(TMInput!L520&lt;&gt;"",TMInput!L520,IF(AND($C520=$C521, M521&lt;&gt;""),M521, IF(AND($C520=$C522, M522&lt;&gt;""), M522,"")))</f>
        <v/>
      </c>
      <c r="N520" s="90" t="str">
        <f>IF(TMInput!M520&lt;&gt;"",TMInput!M520,IF(AND($C520=$C521, N521&lt;&gt;""),N521, IF(AND($C520=$C522, N522&lt;&gt;""), N522,"")))</f>
        <v/>
      </c>
      <c r="O520" s="90" t="str">
        <f>IF(TMInput!N520&lt;&gt;"",TMInput!N520,IF(AND($C520=$C521, O521&lt;&gt;""),O521, IF(AND($C520=$C522, O522&lt;&gt;""), O522,"")))</f>
        <v/>
      </c>
      <c r="P520" s="85" t="str">
        <f>IF(TMInput!O520&lt;&gt;"",TMInput!O520,IF(AND($C520=$C521, P521&lt;&gt;""),P521, IF(AND($C520=$C522, P522&lt;&gt;""), P522,"")))</f>
        <v/>
      </c>
      <c r="Q520" s="90" t="str">
        <f>IF(TMInput!P520&lt;&gt;"",TMInput!P520,IF(AND($C520=$C521, Q521&lt;&gt;""),Q521, IF(AND($C520=$C522, Q522&lt;&gt;""), Q522,"")))</f>
        <v/>
      </c>
      <c r="R520" s="90" t="str">
        <f>IF(TMInput!Q520&lt;&gt;"", TMInput!Q520, IF(AND(OR($C520&amp;$H520=$C521&amp;$H521, $C520&amp;$I520=$C521&amp;$I521), R521&lt;&gt;""), R521, IF(AND(OR($C520&amp;$H520=$C522&amp;$H522, $C520&amp;$I520=$C522&amp;$I522), R522&lt;&gt;""), R522, IF(AND(OR($C520&amp;$H520=$C523&amp;$H523, $C520&amp;$I520=$C523&amp;$I523), R523&lt;&gt;""), R523, IF(AND(OR($C520&amp;$H520=$C524&amp;$H524, $C520&amp;$I520=$C524&amp;$I524), R524&lt;&gt;""), R524, "")))))</f>
        <v/>
      </c>
      <c r="S520" s="90" t="str">
        <f>IF(TMInput!R520&lt;&gt;"", TMInput!R520, IF(AND(OR($C520&amp;$H520=$C521&amp;$H521, $C520&amp;$I520=$C521&amp;$I521), S521&lt;&gt;""), S521, IF(AND(OR($C520&amp;$H520=$C522&amp;$H522, $C520&amp;$I520=$C522&amp;$I522), S522&lt;&gt;""), S522, IF(AND(OR($C520&amp;$H520=$C523&amp;$H523, $C520&amp;$I520=$C523&amp;$I523), S523&lt;&gt;""), S523, IF(AND(OR($C520&amp;$H520=$C524&amp;$H524, $C520&amp;$I520=$C524&amp;$I524), S524&lt;&gt;""), S524, "")))))</f>
        <v/>
      </c>
      <c r="T520" s="90" t="str">
        <f>IF(TMInput!S520&lt;&gt;"", TMInput!S520, IF(AND(OR($C520&amp;$H520=$C521&amp;$H521, $C520&amp;$I520=$C521&amp;$I521), T521&lt;&gt;""), T521, IF(AND(OR($C520&amp;$H520=$C522&amp;$H522, $C520&amp;$I520=$C522&amp;$I522), T522&lt;&gt;""), T522, IF(AND(OR($C520&amp;$H520=$C523&amp;$H523, $C520&amp;$I520=$C523&amp;$I523), T523&lt;&gt;""), T523, IF(AND(OR($C520&amp;$H520=$C524&amp;$H524, $C520&amp;$I520=$C524&amp;$I524), T524&lt;&gt;""), T524, "")))))</f>
        <v/>
      </c>
      <c r="U520" s="90" t="str">
        <f>IF(TMInput!T520&lt;&gt;"", TMInput!T520, IF(AND($C520=$C521, U521&lt;&gt;""), U521, IF(AND($C520=$C522, U522&lt;&gt;""), U522, IF(AND($C520=$C523, U523&lt;&gt;""), U523, IF(AND($C520=$C524, U524&lt;&gt;""), U524, "")))))</f>
        <v/>
      </c>
      <c r="V520" s="90" t="str">
        <f>IF(TMInput!U520&lt;&gt;"", TMInput!U520, IF(AND($C520=$C521, V521&lt;&gt;""), V521, IF(AND($C520=$C522, V522&lt;&gt;""), V522, IF(AND($C520=$C523, V523&lt;&gt;""), V523, IF(AND($C520=$C524, V524&lt;&gt;""), V524, "")))))</f>
        <v>BT-197(BT-09)-Procedure</v>
      </c>
      <c r="W520" s="90" t="str">
        <f>IF(TMInput!V520&lt;&gt;"", TMInput!V520, IF(AND($C520=$C521, W521&lt;&gt;""), W521, IF(AND($C520=$C522, W522&lt;&gt;""), W522, IF(AND($C520=$C523, W523&lt;&gt;""), W523, IF(AND($C520=$C524, W524&lt;&gt;""), W524, "")))))</f>
        <v>In BT-197(BT-09)-Procedure, Unpublished Justification Code, we link to the at-voc:non-publication-justification controlled list</v>
      </c>
      <c r="X520" s="90" t="str">
        <f>IF(TMInput!W520&lt;&gt;"", TMInput!W520, IF(AND($C520=$C521, X521&lt;&gt;""), X521, IF(AND($C520=$C522, X522&lt;&gt;""), X522, IF(AND($C520=$C523, X523&lt;&gt;""), X523, IF(AND($C520=$C524, X524&lt;&gt;""), X524, "")))))</f>
        <v>BT-198(BT-09)-Procedure</v>
      </c>
      <c r="Y520" s="90" t="str">
        <f>IF(TMInput!X520&lt;&gt;"", TMInput!X520, IF(AND($C520=$C521, Y521&lt;&gt;""), Y521, IF(AND($C520=$C522, Y522&lt;&gt;""), Y522, IF(AND($C520=$C523, Y523&lt;&gt;""), Y523, IF(AND($C520=$C524, Y524&lt;&gt;""), Y524, "")))))</f>
        <v>Unpublished Accessibility Date (Unpublished Access Date below SDK 1.6)</v>
      </c>
      <c r="Z520" s="90" t="str">
        <f>IF(TMInput!Y520&lt;&gt;"", TMInput!Y520, IF(AND($C520=$C521, Z521&lt;&gt;""), Z521, IF(AND($C520=$C522, Z522&lt;&gt;""), Z522, IF(AND($C520=$C523, Z523&lt;&gt;""), Z523, IF(AND($C520=$C524, Z524&lt;&gt;""), Z524, "")))))</f>
        <v>tedm:MG-langString-hasConfidentialityJustification--NonPublishedInformation-ND-CrossBorderLawUnpublish</v>
      </c>
      <c r="AA520" s="90" t="str">
        <f>IF(TMInput!Z520&lt;&gt;"", TMInput!Z520, IF(AND($C520=$C521, AA521&lt;&gt;""), AA521, IF(AND($C520=$C522, AA522&lt;&gt;""), AA522, IF(AND($C520=$C523, AA523&lt;&gt;""), AA523, IF(AND($C520=$C524, AA524&lt;&gt;""), AA524, "")))))</f>
        <v/>
      </c>
      <c r="AB520" s="90" t="str">
        <f>IF(TMInput!AA520&lt;&gt;"", TMInput!AA520, IF(AND($C520=$C521, AB521&lt;&gt;""), AB521, IF(AND($C520=$C522, AB522&lt;&gt;""), AB522, IF(AND($C520=$C523, AB523&lt;&gt;""), AB523, IF(AND($C520=$C524, AB524&lt;&gt;""), AB524, "")))))</f>
        <v>BT-196(BT-09)-Procedure</v>
      </c>
      <c r="AC520" s="90" t="str">
        <f>IF(TMInput!AB520&lt;&gt;"", TMInput!AB520, IF(AND($C520=$C521, AC521&lt;&gt;""), AC521, IF(AND($C520=$C522, AC522&lt;&gt;""), AC522, IF(AND($C520=$C523, AC523&lt;&gt;""), AC523, IF(AND($C520=$C524, AC524&lt;&gt;""), AC524, "")))))</f>
        <v>Unpublished Justification Description of MG-NonPublishedInformation under ND-CrossBorderLawUnpublish</v>
      </c>
      <c r="AD520" s="90" t="str">
        <f>IF(TMInput!AC520&lt;&gt;"", TMInput!AC520, IF(AND($C520=$C521, AD521&lt;&gt;""), AD521, IF(AND($C520=$C522, AD522&lt;&gt;""), AD522, IF(AND($C520=$C523, AD523&lt;&gt;""), AD523, IF(AND($C520=$C524, AD524&lt;&gt;""), AD524, "")))))</f>
        <v>BT-196(BT-09)-Procedure-Language</v>
      </c>
      <c r="AE520" s="90" t="str">
        <f>IF(TMInput!AD520&lt;&gt;"", TMInput!AD520, IF(AND($C520=$C521, AE521&lt;&gt;""), AE521, IF(AND($C520=$C522, AE522&lt;&gt;""), AE522, IF(AND($C520=$C523, AE523&lt;&gt;""), AE523, IF(AND($C520=$C524, AE524&lt;&gt;""), AE524, "")))))</f>
        <v>Language of Unpublished Justification Description of MG-NonPublishedInformation under ND-CrossBorderLawUnpublish</v>
      </c>
    </row>
    <row r="521">
      <c r="A521" s="85" t="b">
        <f t="shared" si="1"/>
        <v>0</v>
      </c>
      <c r="B521" s="90" t="str">
        <f>IF(AND(TMInput!A521="",$C521&lt;&gt;""),B520,TMInput!A521)</f>
        <v>ND-CrossBorderLawUnpublish.rml.ttl</v>
      </c>
      <c r="C521" s="90" t="str">
        <f>TMInput!B521</f>
        <v>tedm:MG-NonPublishedInformation-ND-CrossBorderLawUnpublish</v>
      </c>
      <c r="D521" s="85" t="str">
        <f>IF(TMInput!C521&lt;&gt;"", TMInput!C521, IF(AND($C521=$C522, D522&lt;&gt;""), D522, IF(AND($C521=$C523, D523&lt;&gt;""), D523, IF(AND($C521=$C524, D524&lt;&gt;""), D524, IF(AND($C521=$C525, D525&lt;&gt;""), D525, "")))))</f>
        <v/>
      </c>
      <c r="E521" s="90" t="str">
        <f>IF(TMInput!D521&lt;&gt;"",TMInput!D521,IF(AND($C521=$C522, E522&lt;&gt;""),E522, IF(AND($C521=$C523, E523&lt;&gt;""), E523,"")))</f>
        <v/>
      </c>
      <c r="F521" s="90" t="str">
        <f>IF(TMInput!E521&lt;&gt;"",TMInput!E521,IF(AND($C521=$C522, F522&lt;&gt;""),F522, IF(AND($C521=$C523, F523&lt;&gt;""), F523,"")))</f>
        <v/>
      </c>
      <c r="G521" s="85" t="str">
        <f>IF(TMInput!F521&lt;&gt;"",TMInput!F521,IF(AND($C521=$C522, G522&lt;&gt;""),G522, IF(AND($C521=$C523, G523&lt;&gt;""), G523,"")))</f>
        <v/>
      </c>
      <c r="H521" s="87" t="str">
        <f>TMInput!G521</f>
        <v/>
      </c>
      <c r="I521" s="87" t="str">
        <f>TMInput!H521</f>
        <v/>
      </c>
      <c r="J521" s="90" t="str">
        <f>IF(TMInput!$A521="",J520,TMInput!I521)</f>
        <v/>
      </c>
      <c r="K521" s="85" t="str">
        <f>IF(TMInput!J521&lt;&gt;"",TMInput!J521,IF(AND($C521=$C522, K522&lt;&gt;""),K522, IF(AND($C521=$C523, K523&lt;&gt;""), K523,"")))</f>
        <v/>
      </c>
      <c r="L521" s="85" t="str">
        <f>IF(TMInput!K521&lt;&gt;"",TMInput!K521,IF(AND($C521=$C522, L522&lt;&gt;""),L522, IF(AND($C521=$C523, L523&lt;&gt;""), L523,"")))</f>
        <v/>
      </c>
      <c r="M521" s="90" t="str">
        <f>IF(TMInput!L521&lt;&gt;"",TMInput!L521,IF(AND($C521=$C522, M522&lt;&gt;""),M522, IF(AND($C521=$C523, M523&lt;&gt;""), M523,"")))</f>
        <v/>
      </c>
      <c r="N521" s="90" t="str">
        <f>IF(TMInput!M521&lt;&gt;"",TMInput!M521,IF(AND($C521=$C522, N522&lt;&gt;""),N522, IF(AND($C521=$C523, N523&lt;&gt;""), N523,"")))</f>
        <v/>
      </c>
      <c r="O521" s="90" t="str">
        <f>IF(TMInput!N521&lt;&gt;"",TMInput!N521,IF(AND($C521=$C522, O522&lt;&gt;""),O522, IF(AND($C521=$C523, O523&lt;&gt;""), O523,"")))</f>
        <v/>
      </c>
      <c r="P521" s="85" t="str">
        <f>IF(TMInput!O521&lt;&gt;"",TMInput!O521,IF(AND($C521=$C522, P522&lt;&gt;""),P522, IF(AND($C521=$C523, P523&lt;&gt;""), P523,"")))</f>
        <v/>
      </c>
      <c r="Q521" s="90" t="str">
        <f>IF(TMInput!P521&lt;&gt;"",TMInput!P521,IF(AND($C521=$C522, Q522&lt;&gt;""),Q522, IF(AND($C521=$C523, Q523&lt;&gt;""), Q523,"")))</f>
        <v/>
      </c>
      <c r="R521" s="90" t="str">
        <f>IF(TMInput!Q521&lt;&gt;"", TMInput!Q521, IF(AND(OR($C521&amp;$H521=$C522&amp;$H522, $C521&amp;$I521=$C522&amp;$I522), R522&lt;&gt;""), R522, IF(AND(OR($C521&amp;$H521=$C523&amp;$H523, $C521&amp;$I521=$C523&amp;$I523), R523&lt;&gt;""), R523, IF(AND(OR($C521&amp;$H521=$C524&amp;$H524, $C521&amp;$I521=$C524&amp;$I524), R524&lt;&gt;""), R524, IF(AND(OR($C521&amp;$H521=$C525&amp;$H525, $C521&amp;$I521=$C525&amp;$I525), R525&lt;&gt;""), R525, "")))))</f>
        <v/>
      </c>
      <c r="S521" s="90" t="str">
        <f>IF(TMInput!R521&lt;&gt;"", TMInput!R521, IF(AND(OR($C521&amp;$H521=$C522&amp;$H522, $C521&amp;$I521=$C522&amp;$I522), S522&lt;&gt;""), S522, IF(AND(OR($C521&amp;$H521=$C523&amp;$H523, $C521&amp;$I521=$C523&amp;$I523), S523&lt;&gt;""), S523, IF(AND(OR($C521&amp;$H521=$C524&amp;$H524, $C521&amp;$I521=$C524&amp;$I524), S524&lt;&gt;""), S524, IF(AND(OR($C521&amp;$H521=$C525&amp;$H525, $C521&amp;$I521=$C525&amp;$I525), S525&lt;&gt;""), S525, "")))))</f>
        <v/>
      </c>
      <c r="T521" s="90" t="str">
        <f>IF(TMInput!S521&lt;&gt;"", TMInput!S521, IF(AND(OR($C521&amp;$H521=$C522&amp;$H522, $C521&amp;$I521=$C522&amp;$I522), T522&lt;&gt;""), T522, IF(AND(OR($C521&amp;$H521=$C523&amp;$H523, $C521&amp;$I521=$C523&amp;$I523), T523&lt;&gt;""), T523, IF(AND(OR($C521&amp;$H521=$C524&amp;$H524, $C521&amp;$I521=$C524&amp;$I524), T524&lt;&gt;""), T524, IF(AND(OR($C521&amp;$H521=$C525&amp;$H525, $C521&amp;$I521=$C525&amp;$I525), T525&lt;&gt;""), T525, "")))))</f>
        <v/>
      </c>
      <c r="U521" s="90" t="str">
        <f>IF(TMInput!T521&lt;&gt;"", TMInput!T521, IF(AND($C521=$C522, U522&lt;&gt;""), U522, IF(AND($C521=$C523, U523&lt;&gt;""), U523, IF(AND($C521=$C524, U524&lt;&gt;""), U524, IF(AND($C521=$C525, U525&lt;&gt;""), U525, "")))))</f>
        <v/>
      </c>
      <c r="V521" s="90" t="str">
        <f>IF(TMInput!U521&lt;&gt;"", TMInput!U521, IF(AND($C521=$C522, V522&lt;&gt;""), V522, IF(AND($C521=$C523, V523&lt;&gt;""), V523, IF(AND($C521=$C524, V524&lt;&gt;""), V524, IF(AND($C521=$C525, V525&lt;&gt;""), V525, "")))))</f>
        <v>BT-197(BT-09)-Procedure</v>
      </c>
      <c r="W521" s="90" t="str">
        <f>IF(TMInput!V521&lt;&gt;"", TMInput!V521, IF(AND($C521=$C522, W522&lt;&gt;""), W522, IF(AND($C521=$C523, W523&lt;&gt;""), W523, IF(AND($C521=$C524, W524&lt;&gt;""), W524, IF(AND($C521=$C525, W525&lt;&gt;""), W525, "")))))</f>
        <v>In BT-197(BT-09)-Procedure, Unpublished Justification Code, we link to the at-voc:non-publication-justification controlled list</v>
      </c>
      <c r="X521" s="90" t="str">
        <f>IF(TMInput!W521&lt;&gt;"", TMInput!W521, IF(AND($C521=$C522, X522&lt;&gt;""), X522, IF(AND($C521=$C523, X523&lt;&gt;""), X523, IF(AND($C521=$C524, X524&lt;&gt;""), X524, IF(AND($C521=$C525, X525&lt;&gt;""), X525, "")))))</f>
        <v>BT-198(BT-09)-Procedure</v>
      </c>
      <c r="Y521" s="90" t="str">
        <f>IF(TMInput!X521&lt;&gt;"", TMInput!X521, IF(AND($C521=$C522, Y522&lt;&gt;""), Y522, IF(AND($C521=$C523, Y523&lt;&gt;""), Y523, IF(AND($C521=$C524, Y524&lt;&gt;""), Y524, IF(AND($C521=$C525, Y525&lt;&gt;""), Y525, "")))))</f>
        <v>Unpublished Accessibility Date (Unpublished Access Date below SDK 1.6)</v>
      </c>
      <c r="Z521" s="90" t="str">
        <f>IF(TMInput!Y521&lt;&gt;"", TMInput!Y521, IF(AND($C521=$C522, Z522&lt;&gt;""), Z522, IF(AND($C521=$C523, Z523&lt;&gt;""), Z523, IF(AND($C521=$C524, Z524&lt;&gt;""), Z524, IF(AND($C521=$C525, Z525&lt;&gt;""), Z525, "")))))</f>
        <v>tedm:MG-langString-hasConfidentialityJustification--NonPublishedInformation-ND-CrossBorderLawUnpublish</v>
      </c>
      <c r="AA521" s="90" t="str">
        <f>IF(TMInput!Z521&lt;&gt;"", TMInput!Z521, IF(AND($C521=$C522, AA522&lt;&gt;""), AA522, IF(AND($C521=$C523, AA523&lt;&gt;""), AA523, IF(AND($C521=$C524, AA524&lt;&gt;""), AA524, IF(AND($C521=$C525, AA525&lt;&gt;""), AA525, "")))))</f>
        <v/>
      </c>
      <c r="AB521" s="90" t="str">
        <f>IF(TMInput!AA521&lt;&gt;"", TMInput!AA521, IF(AND($C521=$C522, AB522&lt;&gt;""), AB522, IF(AND($C521=$C523, AB523&lt;&gt;""), AB523, IF(AND($C521=$C524, AB524&lt;&gt;""), AB524, IF(AND($C521=$C525, AB525&lt;&gt;""), AB525, "")))))</f>
        <v/>
      </c>
      <c r="AC521" s="90" t="str">
        <f>IF(TMInput!AB521&lt;&gt;"", TMInput!AB521, IF(AND($C521=$C522, AC522&lt;&gt;""), AC522, IF(AND($C521=$C523, AC523&lt;&gt;""), AC523, IF(AND($C521=$C524, AC524&lt;&gt;""), AC524, IF(AND($C521=$C525, AC525&lt;&gt;""), AC525, "")))))</f>
        <v/>
      </c>
      <c r="AD521" s="90" t="str">
        <f>IF(TMInput!AC521&lt;&gt;"", TMInput!AC521, IF(AND($C521=$C522, AD522&lt;&gt;""), AD522, IF(AND($C521=$C523, AD523&lt;&gt;""), AD523, IF(AND($C521=$C524, AD524&lt;&gt;""), AD524, IF(AND($C521=$C525, AD525&lt;&gt;""), AD525, "")))))</f>
        <v/>
      </c>
      <c r="AE521" s="90" t="str">
        <f>IF(TMInput!AD521&lt;&gt;"", TMInput!AD521, IF(AND($C521=$C522, AE522&lt;&gt;""), AE522, IF(AND($C521=$C523, AE523&lt;&gt;""), AE523, IF(AND($C521=$C524, AE524&lt;&gt;""), AE524, IF(AND($C521=$C525, AE525&lt;&gt;""), AE525, "")))))</f>
        <v/>
      </c>
    </row>
    <row r="522">
      <c r="A522" s="85" t="b">
        <f t="shared" si="1"/>
        <v>0</v>
      </c>
      <c r="B522" s="90" t="str">
        <f>IF(AND(TMInput!A522="",$C522&lt;&gt;""),B521,TMInput!A522)</f>
        <v>ND-CrossBorderLawUnpublish.rml.ttl</v>
      </c>
      <c r="C522" s="90" t="str">
        <f>TMInput!B522</f>
        <v>tedm:MG-NonPublishedInformation-ND-CrossBorderLawUnpublish</v>
      </c>
      <c r="D522" s="85" t="str">
        <f>IF(TMInput!C522&lt;&gt;"", TMInput!C522, IF(AND($C522=$C523, D523&lt;&gt;""), D523, IF(AND($C522=$C524, D524&lt;&gt;""), D524, IF(AND($C522=$C525, D525&lt;&gt;""), D525, IF(AND($C522=$C526, D526&lt;&gt;""), D526, "")))))</f>
        <v/>
      </c>
      <c r="E522" s="90" t="str">
        <f>IF(TMInput!D522&lt;&gt;"",TMInput!D522,IF(AND($C522=$C523, E523&lt;&gt;""),E523, IF(AND($C522=$C524, E524&lt;&gt;""), E524,"")))</f>
        <v/>
      </c>
      <c r="F522" s="90" t="str">
        <f>IF(TMInput!E522&lt;&gt;"",TMInput!E522,IF(AND($C522=$C523, F523&lt;&gt;""),F523, IF(AND($C522=$C524, F524&lt;&gt;""), F524,"")))</f>
        <v/>
      </c>
      <c r="G522" s="85" t="str">
        <f>IF(TMInput!F522&lt;&gt;"",TMInput!F522,IF(AND($C522=$C523, G523&lt;&gt;""),G523, IF(AND($C522=$C524, G524&lt;&gt;""), G524,"")))</f>
        <v/>
      </c>
      <c r="H522" s="87" t="str">
        <f>TMInput!G522</f>
        <v/>
      </c>
      <c r="I522" s="87" t="str">
        <f>TMInput!H522</f>
        <v>1.5</v>
      </c>
      <c r="J522" s="90" t="str">
        <f>IF(TMInput!$A522="",J521,TMInput!I522)</f>
        <v/>
      </c>
      <c r="K522" s="85" t="str">
        <f>IF(TMInput!J522&lt;&gt;"",TMInput!J522,IF(AND($C522=$C523, K523&lt;&gt;""),K523, IF(AND($C522=$C524, K524&lt;&gt;""), K524,"")))</f>
        <v/>
      </c>
      <c r="L522" s="85" t="str">
        <f>IF(TMInput!K522&lt;&gt;"",TMInput!K522,IF(AND($C522=$C523, L523&lt;&gt;""),L523, IF(AND($C522=$C524, L524&lt;&gt;""), L524,"")))</f>
        <v/>
      </c>
      <c r="M522" s="90" t="str">
        <f>IF(TMInput!L522&lt;&gt;"",TMInput!L522,IF(AND($C522=$C523, M523&lt;&gt;""),M523, IF(AND($C522=$C524, M524&lt;&gt;""), M524,"")))</f>
        <v/>
      </c>
      <c r="N522" s="90" t="str">
        <f>IF(TMInput!M522&lt;&gt;"",TMInput!M522,IF(AND($C522=$C523, N523&lt;&gt;""),N523, IF(AND($C522=$C524, N524&lt;&gt;""), N524,"")))</f>
        <v/>
      </c>
      <c r="O522" s="90" t="str">
        <f>IF(TMInput!N522&lt;&gt;"",TMInput!N522,IF(AND($C522=$C523, O523&lt;&gt;""),O523, IF(AND($C522=$C524, O524&lt;&gt;""), O524,"")))</f>
        <v/>
      </c>
      <c r="P522" s="85" t="str">
        <f>IF(TMInput!O522&lt;&gt;"",TMInput!O522,IF(AND($C522=$C523, P523&lt;&gt;""),P523, IF(AND($C522=$C524, P524&lt;&gt;""), P524,"")))</f>
        <v/>
      </c>
      <c r="Q522" s="90" t="str">
        <f>IF(TMInput!P522&lt;&gt;"",TMInput!P522,IF(AND($C522=$C523, Q523&lt;&gt;""),Q523, IF(AND($C522=$C524, Q524&lt;&gt;""), Q524,"")))</f>
        <v/>
      </c>
      <c r="R522" s="90" t="str">
        <f>IF(TMInput!Q522&lt;&gt;"", TMInput!Q522, IF(AND(OR($C522&amp;$H522=$C523&amp;$H523, $C522&amp;$I522=$C523&amp;$I523), R523&lt;&gt;""), R523, IF(AND(OR($C522&amp;$H522=$C524&amp;$H524, $C522&amp;$I522=$C524&amp;$I524), R524&lt;&gt;""), R524, IF(AND(OR($C522&amp;$H522=$C525&amp;$H525, $C522&amp;$I522=$C525&amp;$I525), R525&lt;&gt;""), R525, IF(AND(OR($C522&amp;$H522=$C526&amp;$H526, $C522&amp;$I522=$C526&amp;$I526), R526&lt;&gt;""), R526, "")))))</f>
        <v/>
      </c>
      <c r="S522" s="90" t="str">
        <f>IF(TMInput!R522&lt;&gt;"", TMInput!R522, IF(AND(OR($C522&amp;$H522=$C523&amp;$H523, $C522&amp;$I522=$C523&amp;$I523), S523&lt;&gt;""), S523, IF(AND(OR($C522&amp;$H522=$C524&amp;$H524, $C522&amp;$I522=$C524&amp;$I524), S524&lt;&gt;""), S524, IF(AND(OR($C522&amp;$H522=$C525&amp;$H525, $C522&amp;$I522=$C525&amp;$I525), S525&lt;&gt;""), S525, IF(AND(OR($C522&amp;$H522=$C526&amp;$H526, $C522&amp;$I522=$C526&amp;$I526), S526&lt;&gt;""), S526, "")))))</f>
        <v/>
      </c>
      <c r="T522" s="90" t="str">
        <f>IF(TMInput!S522&lt;&gt;"", TMInput!S522, IF(AND(OR($C522&amp;$H522=$C523&amp;$H523, $C522&amp;$I522=$C523&amp;$I523), T523&lt;&gt;""), T523, IF(AND(OR($C522&amp;$H522=$C524&amp;$H524, $C522&amp;$I522=$C524&amp;$I524), T524&lt;&gt;""), T524, IF(AND(OR($C522&amp;$H522=$C525&amp;$H525, $C522&amp;$I522=$C525&amp;$I525), T525&lt;&gt;""), T525, IF(AND(OR($C522&amp;$H522=$C526&amp;$H526, $C522&amp;$I522=$C526&amp;$I526), T526&lt;&gt;""), T526, "")))))</f>
        <v/>
      </c>
      <c r="U522" s="90" t="str">
        <f>IF(TMInput!T522&lt;&gt;"", TMInput!T522, IF(AND($C522=$C523, U523&lt;&gt;""), U523, IF(AND($C522=$C524, U524&lt;&gt;""), U524, IF(AND($C522=$C525, U525&lt;&gt;""), U525, IF(AND($C522=$C526, U526&lt;&gt;""), U526, "")))))</f>
        <v/>
      </c>
      <c r="V522" s="90" t="str">
        <f>IF(TMInput!U522&lt;&gt;"", TMInput!U522, IF(AND($C522=$C523, V523&lt;&gt;""), V523, IF(AND($C522=$C524, V524&lt;&gt;""), V524, IF(AND($C522=$C525, V525&lt;&gt;""), V525, IF(AND($C522=$C526, V526&lt;&gt;""), V526, "")))))</f>
        <v/>
      </c>
      <c r="W522" s="90" t="str">
        <f>IF(TMInput!V522&lt;&gt;"", TMInput!V522, IF(AND($C522=$C523, W523&lt;&gt;""), W523, IF(AND($C522=$C524, W524&lt;&gt;""), W524, IF(AND($C522=$C525, W525&lt;&gt;""), W525, IF(AND($C522=$C526, W526&lt;&gt;""), W526, "")))))</f>
        <v/>
      </c>
      <c r="X522" s="90" t="str">
        <f>IF(TMInput!W522&lt;&gt;"", TMInput!W522, IF(AND($C522=$C523, X523&lt;&gt;""), X523, IF(AND($C522=$C524, X524&lt;&gt;""), X524, IF(AND($C522=$C525, X525&lt;&gt;""), X525, IF(AND($C522=$C526, X526&lt;&gt;""), X526, "")))))</f>
        <v>BT-198(BT-09)-Procedure</v>
      </c>
      <c r="Y522" s="90" t="str">
        <f>IF(TMInput!X522&lt;&gt;"", TMInput!X522, IF(AND($C522=$C523, Y523&lt;&gt;""), Y523, IF(AND($C522=$C524, Y524&lt;&gt;""), Y524, IF(AND($C522=$C525, Y525&lt;&gt;""), Y525, IF(AND($C522=$C526, Y526&lt;&gt;""), Y526, "")))))</f>
        <v>Unpublished Accessibility Date (Unpublished Access Date below SDK 1.6)</v>
      </c>
      <c r="Z522" s="90" t="str">
        <f>IF(TMInput!Y522&lt;&gt;"", TMInput!Y522, IF(AND($C522=$C523, Z523&lt;&gt;""), Z523, IF(AND($C522=$C524, Z524&lt;&gt;""), Z524, IF(AND($C522=$C525, Z525&lt;&gt;""), Z525, IF(AND($C522=$C526, Z526&lt;&gt;""), Z526, "")))))</f>
        <v>tedm:MG-langString-hasConfidentialityJustification--NonPublishedInformation-ND-CrossBorderLawUnpublish</v>
      </c>
      <c r="AA522" s="90" t="str">
        <f>IF(TMInput!Z522&lt;&gt;"", TMInput!Z522, IF(AND($C522=$C523, AA523&lt;&gt;""), AA523, IF(AND($C522=$C524, AA524&lt;&gt;""), AA524, IF(AND($C522=$C525, AA525&lt;&gt;""), AA525, IF(AND($C522=$C526, AA526&lt;&gt;""), AA526, "")))))</f>
        <v/>
      </c>
      <c r="AB522" s="90" t="str">
        <f>IF(TMInput!AA522&lt;&gt;"", TMInput!AA522, IF(AND($C522=$C523, AB523&lt;&gt;""), AB523, IF(AND($C522=$C524, AB524&lt;&gt;""), AB524, IF(AND($C522=$C525, AB525&lt;&gt;""), AB525, IF(AND($C522=$C526, AB526&lt;&gt;""), AB526, "")))))</f>
        <v/>
      </c>
      <c r="AC522" s="90" t="str">
        <f>IF(TMInput!AB522&lt;&gt;"", TMInput!AB522, IF(AND($C522=$C523, AC523&lt;&gt;""), AC523, IF(AND($C522=$C524, AC524&lt;&gt;""), AC524, IF(AND($C522=$C525, AC525&lt;&gt;""), AC525, IF(AND($C522=$C526, AC526&lt;&gt;""), AC526, "")))))</f>
        <v/>
      </c>
      <c r="AD522" s="90" t="str">
        <f>IF(TMInput!AC522&lt;&gt;"", TMInput!AC522, IF(AND($C522=$C523, AD523&lt;&gt;""), AD523, IF(AND($C522=$C524, AD524&lt;&gt;""), AD524, IF(AND($C522=$C525, AD525&lt;&gt;""), AD525, IF(AND($C522=$C526, AD526&lt;&gt;""), AD526, "")))))</f>
        <v/>
      </c>
      <c r="AE522" s="90" t="str">
        <f>IF(TMInput!AD522&lt;&gt;"", TMInput!AD522, IF(AND($C522=$C523, AE523&lt;&gt;""), AE523, IF(AND($C522=$C524, AE524&lt;&gt;""), AE524, IF(AND($C522=$C525, AE525&lt;&gt;""), AE525, IF(AND($C522=$C526, AE526&lt;&gt;""), AE526, "")))))</f>
        <v/>
      </c>
    </row>
    <row r="523">
      <c r="A523" s="85" t="b">
        <f t="shared" si="1"/>
        <v>0</v>
      </c>
      <c r="B523" s="90" t="str">
        <f>IF(AND(TMInput!A523="",$C523&lt;&gt;""),B522,TMInput!A523)</f>
        <v>ND-CrossBorderLawUnpublish.rml.ttl</v>
      </c>
      <c r="C523" s="90" t="str">
        <f>TMInput!B523</f>
        <v>tedm:MG-NonPublishedInformation-ND-CrossBorderLawUnpublish</v>
      </c>
      <c r="D523" s="85" t="str">
        <f>IF(TMInput!C523&lt;&gt;"", TMInput!C523, IF(AND($C523=$C524, D524&lt;&gt;""), D524, IF(AND($C523=$C525, D525&lt;&gt;""), D525, IF(AND($C523=$C526, D526&lt;&gt;""), D526, IF(AND($C523=$C527, D527&lt;&gt;""), D527, "")))))</f>
        <v/>
      </c>
      <c r="E523" s="90" t="str">
        <f>IF(TMInput!D523&lt;&gt;"",TMInput!D523,IF(AND($C523=$C524, E524&lt;&gt;""),E524, IF(AND($C523=$C525, E525&lt;&gt;""), E525,"")))</f>
        <v/>
      </c>
      <c r="F523" s="90" t="str">
        <f>IF(TMInput!E523&lt;&gt;"",TMInput!E523,IF(AND($C523=$C524, F524&lt;&gt;""),F524, IF(AND($C523=$C525, F525&lt;&gt;""), F525,"")))</f>
        <v/>
      </c>
      <c r="G523" s="85" t="str">
        <f>IF(TMInput!F523&lt;&gt;"",TMInput!F523,IF(AND($C523=$C524, G524&lt;&gt;""),G524, IF(AND($C523=$C525, G525&lt;&gt;""), G525,"")))</f>
        <v/>
      </c>
      <c r="H523" s="87" t="str">
        <f>TMInput!G523</f>
        <v>1.6</v>
      </c>
      <c r="I523" s="87" t="str">
        <f>TMInput!H523</f>
        <v/>
      </c>
      <c r="J523" s="90" t="str">
        <f>IF(TMInput!$A523="",J522,TMInput!I523)</f>
        <v/>
      </c>
      <c r="K523" s="85" t="str">
        <f>IF(TMInput!J523&lt;&gt;"",TMInput!J523,IF(AND($C523=$C524, K524&lt;&gt;""),K524, IF(AND($C523=$C525, K525&lt;&gt;""), K525,"")))</f>
        <v/>
      </c>
      <c r="L523" s="85" t="str">
        <f>IF(TMInput!K523&lt;&gt;"",TMInput!K523,IF(AND($C523=$C524, L524&lt;&gt;""),L524, IF(AND($C523=$C525, L525&lt;&gt;""), L525,"")))</f>
        <v/>
      </c>
      <c r="M523" s="90" t="str">
        <f>IF(TMInput!L523&lt;&gt;"",TMInput!L523,IF(AND($C523=$C524, M524&lt;&gt;""),M524, IF(AND($C523=$C525, M525&lt;&gt;""), M525,"")))</f>
        <v/>
      </c>
      <c r="N523" s="90" t="str">
        <f>IF(TMInput!M523&lt;&gt;"",TMInput!M523,IF(AND($C523=$C524, N524&lt;&gt;""),N524, IF(AND($C523=$C525, N525&lt;&gt;""), N525,"")))</f>
        <v/>
      </c>
      <c r="O523" s="90" t="str">
        <f>IF(TMInput!N523&lt;&gt;"",TMInput!N523,IF(AND($C523=$C524, O524&lt;&gt;""),O524, IF(AND($C523=$C525, O525&lt;&gt;""), O525,"")))</f>
        <v/>
      </c>
      <c r="P523" s="85" t="str">
        <f>IF(TMInput!O523&lt;&gt;"",TMInput!O523,IF(AND($C523=$C524, P524&lt;&gt;""),P524, IF(AND($C523=$C525, P525&lt;&gt;""), P525,"")))</f>
        <v/>
      </c>
      <c r="Q523" s="90" t="str">
        <f>IF(TMInput!P523&lt;&gt;"",TMInput!P523,IF(AND($C523=$C524, Q524&lt;&gt;""),Q524, IF(AND($C523=$C525, Q525&lt;&gt;""), Q525,"")))</f>
        <v/>
      </c>
      <c r="R523" s="90" t="str">
        <f>IF(TMInput!Q523&lt;&gt;"", TMInput!Q523, IF(AND(OR($C523&amp;$H523=$C524&amp;$H524, $C523&amp;$I523=$C524&amp;$I524), R524&lt;&gt;""), R524, IF(AND(OR($C523&amp;$H523=$C525&amp;$H525, $C523&amp;$I523=$C525&amp;$I525), R525&lt;&gt;""), R525, IF(AND(OR($C523&amp;$H523=$C526&amp;$H526, $C523&amp;$I523=$C526&amp;$I526), R526&lt;&gt;""), R526, IF(AND(OR($C523&amp;$H523=$C527&amp;$H527, $C523&amp;$I523=$C527&amp;$I527), R527&lt;&gt;""), R527, "")))))</f>
        <v/>
      </c>
      <c r="S523" s="90" t="str">
        <f>IF(TMInput!R523&lt;&gt;"", TMInput!R523, IF(AND(OR($C523&amp;$H523=$C524&amp;$H524, $C523&amp;$I523=$C524&amp;$I524), S524&lt;&gt;""), S524, IF(AND(OR($C523&amp;$H523=$C525&amp;$H525, $C523&amp;$I523=$C525&amp;$I525), S525&lt;&gt;""), S525, IF(AND(OR($C523&amp;$H523=$C526&amp;$H526, $C523&amp;$I523=$C526&amp;$I526), S526&lt;&gt;""), S526, IF(AND(OR($C523&amp;$H523=$C527&amp;$H527, $C523&amp;$I523=$C527&amp;$I527), S527&lt;&gt;""), S527, "")))))</f>
        <v/>
      </c>
      <c r="T523" s="90" t="str">
        <f>IF(TMInput!S523&lt;&gt;"", TMInput!S523, IF(AND(OR($C523&amp;$H523=$C524&amp;$H524, $C523&amp;$I523=$C524&amp;$I524), T524&lt;&gt;""), T524, IF(AND(OR($C523&amp;$H523=$C525&amp;$H525, $C523&amp;$I523=$C525&amp;$I525), T525&lt;&gt;""), T525, IF(AND(OR($C523&amp;$H523=$C526&amp;$H526, $C523&amp;$I523=$C526&amp;$I526), T526&lt;&gt;""), T526, IF(AND(OR($C523&amp;$H523=$C527&amp;$H527, $C523&amp;$I523=$C527&amp;$I527), T527&lt;&gt;""), T527, "")))))</f>
        <v/>
      </c>
      <c r="U523" s="90" t="str">
        <f>IF(TMInput!T523&lt;&gt;"", TMInput!T523, IF(AND($C523=$C524, U524&lt;&gt;""), U524, IF(AND($C523=$C525, U525&lt;&gt;""), U525, IF(AND($C523=$C526, U526&lt;&gt;""), U526, IF(AND($C523=$C527, U527&lt;&gt;""), U527, "")))))</f>
        <v/>
      </c>
      <c r="V523" s="90" t="str">
        <f>IF(TMInput!U523&lt;&gt;"", TMInput!U523, IF(AND($C523=$C524, V524&lt;&gt;""), V524, IF(AND($C523=$C525, V525&lt;&gt;""), V525, IF(AND($C523=$C526, V526&lt;&gt;""), V526, IF(AND($C523=$C527, V527&lt;&gt;""), V527, "")))))</f>
        <v/>
      </c>
      <c r="W523" s="90" t="str">
        <f>IF(TMInput!V523&lt;&gt;"", TMInput!V523, IF(AND($C523=$C524, W524&lt;&gt;""), W524, IF(AND($C523=$C525, W525&lt;&gt;""), W525, IF(AND($C523=$C526, W526&lt;&gt;""), W526, IF(AND($C523=$C527, W527&lt;&gt;""), W527, "")))))</f>
        <v/>
      </c>
      <c r="X523" s="90" t="str">
        <f>IF(TMInput!W523&lt;&gt;"", TMInput!W523, IF(AND($C523=$C524, X524&lt;&gt;""), X524, IF(AND($C523=$C525, X525&lt;&gt;""), X525, IF(AND($C523=$C526, X526&lt;&gt;""), X526, IF(AND($C523=$C527, X527&lt;&gt;""), X527, "")))))</f>
        <v/>
      </c>
      <c r="Y523" s="90" t="str">
        <f>IF(TMInput!X523&lt;&gt;"", TMInput!X523, IF(AND($C523=$C524, Y524&lt;&gt;""), Y524, IF(AND($C523=$C525, Y525&lt;&gt;""), Y525, IF(AND($C523=$C526, Y526&lt;&gt;""), Y526, IF(AND($C523=$C527, Y527&lt;&gt;""), Y527, "")))))</f>
        <v/>
      </c>
      <c r="Z523" s="90" t="str">
        <f>IF(TMInput!Y523&lt;&gt;"", TMInput!Y523, IF(AND($C523=$C524, Z524&lt;&gt;""), Z524, IF(AND($C523=$C525, Z525&lt;&gt;""), Z525, IF(AND($C523=$C526, Z526&lt;&gt;""), Z526, IF(AND($C523=$C527, Z527&lt;&gt;""), Z527, "")))))</f>
        <v>tedm:MG-langString-hasConfidentialityJustification--NonPublishedInformation-ND-CrossBorderLawUnpublish</v>
      </c>
      <c r="AA523" s="90" t="str">
        <f>IF(TMInput!Z523&lt;&gt;"", TMInput!Z523, IF(AND($C523=$C524, AA524&lt;&gt;""), AA524, IF(AND($C523=$C525, AA525&lt;&gt;""), AA525, IF(AND($C523=$C526, AA526&lt;&gt;""), AA526, IF(AND($C523=$C527, AA527&lt;&gt;""), AA527, "")))))</f>
        <v/>
      </c>
      <c r="AB523" s="90" t="str">
        <f>IF(TMInput!AA523&lt;&gt;"", TMInput!AA523, IF(AND($C523=$C524, AB524&lt;&gt;""), AB524, IF(AND($C523=$C525, AB525&lt;&gt;""), AB525, IF(AND($C523=$C526, AB526&lt;&gt;""), AB526, IF(AND($C523=$C527, AB527&lt;&gt;""), AB527, "")))))</f>
        <v/>
      </c>
      <c r="AC523" s="90" t="str">
        <f>IF(TMInput!AB523&lt;&gt;"", TMInput!AB523, IF(AND($C523=$C524, AC524&lt;&gt;""), AC524, IF(AND($C523=$C525, AC525&lt;&gt;""), AC525, IF(AND($C523=$C526, AC526&lt;&gt;""), AC526, IF(AND($C523=$C527, AC527&lt;&gt;""), AC527, "")))))</f>
        <v/>
      </c>
      <c r="AD523" s="90" t="str">
        <f>IF(TMInput!AC523&lt;&gt;"", TMInput!AC523, IF(AND($C523=$C524, AD524&lt;&gt;""), AD524, IF(AND($C523=$C525, AD525&lt;&gt;""), AD525, IF(AND($C523=$C526, AD526&lt;&gt;""), AD526, IF(AND($C523=$C527, AD527&lt;&gt;""), AD527, "")))))</f>
        <v/>
      </c>
      <c r="AE523" s="90" t="str">
        <f>IF(TMInput!AD523&lt;&gt;"", TMInput!AD523, IF(AND($C523=$C524, AE524&lt;&gt;""), AE524, IF(AND($C523=$C525, AE525&lt;&gt;""), AE525, IF(AND($C523=$C526, AE526&lt;&gt;""), AE526, IF(AND($C523=$C527, AE527&lt;&gt;""), AE527, "")))))</f>
        <v/>
      </c>
    </row>
    <row r="524">
      <c r="A524" s="85" t="b">
        <f t="shared" si="1"/>
        <v>1</v>
      </c>
      <c r="B524" s="90" t="str">
        <f>IF(AND(TMInput!A524="",$C524&lt;&gt;""),B523,TMInput!A524)</f>
        <v>ND-CountryOriginUnpublish_v1.3-1.7.rml.ttl</v>
      </c>
      <c r="C524" s="90" t="str">
        <f>TMInput!B524</f>
        <v>tedm:MG-NonPublishedInformation-ND-CountryOriginUnpublish</v>
      </c>
      <c r="D524" s="85" t="str">
        <f>IF(TMInput!C524&lt;&gt;"", TMInput!C524, IF(AND($C524=$C525, D525&lt;&gt;""), D525, IF(AND($C524=$C526, D526&lt;&gt;""), D526, IF(AND($C524=$C527, D527&lt;&gt;""), D527, IF(AND($C524=$C528, D528&lt;&gt;""), D528, "")))))</f>
        <v>MG-NonPublishedInformation</v>
      </c>
      <c r="E524" s="90" t="str">
        <f>IF(TMInput!D524&lt;&gt;"",TMInput!D524,IF(AND($C524=$C525, E525&lt;&gt;""),E525, IF(AND($C524=$C526, E526&lt;&gt;""), E526,"")))</f>
        <v>ND-CountryOriginUnpublish</v>
      </c>
      <c r="F524" s="90" t="str">
        <f>IF(TMInput!E524&lt;&gt;"",TMInput!E524,IF(AND($C524=$C525, F525&lt;&gt;""),F525, IF(AND($C524=$C526, F526&lt;&gt;""), F526,"")))</f>
        <v>/*/ext:UBLExtensions/ext:UBLExtension/ext:ExtensionContent/efext:EformsExtension/efac:NoticeResult/efac:LotTender/efac:Origin/efac:FieldsPrivacy[efbc:FieldIdentifierCode/text()='cou-ori']</v>
      </c>
      <c r="G524" s="85" t="str">
        <f>IF(TMInput!F524&lt;&gt;"",TMInput!F524,IF(AND($C524=$C525, G525&lt;&gt;""),G525, IF(AND($C524=$C526, G526&lt;&gt;""), G526,"")))</f>
        <v>efbc:FieldIdentifierCode/text()='cou-ori'</v>
      </c>
      <c r="H524" s="87" t="str">
        <f>TMInput!G524</f>
        <v/>
      </c>
      <c r="I524" s="87" t="str">
        <f>TMInput!H524</f>
        <v>1.7</v>
      </c>
      <c r="J524" s="90" t="b">
        <f>IF(TMInput!$A524="",J523,TMInput!I524)</f>
        <v>1</v>
      </c>
      <c r="K524" s="85" t="str">
        <f>IF(TMInput!J524&lt;&gt;"",TMInput!J524,IF(AND($C524=$C525, K525&lt;&gt;""),K525, IF(AND($C524=$C526, K526&lt;&gt;""), K526,"")))</f>
        <v/>
      </c>
      <c r="L524" s="85" t="str">
        <f>IF(TMInput!K524&lt;&gt;"",TMInput!K524,IF(AND($C524=$C525, L525&lt;&gt;""),L525, IF(AND($C524=$C526, L526&lt;&gt;""), L526,"")))</f>
        <v/>
      </c>
      <c r="M524" s="90" t="str">
        <f>IF(TMInput!L524&lt;&gt;"",TMInput!L524,IF(AND($C524=$C525, M525&lt;&gt;""),M525, IF(AND($C524=$C526, M526&lt;&gt;""), M526,"")))</f>
        <v/>
      </c>
      <c r="N524" s="90" t="str">
        <f>IF(TMInput!M524&lt;&gt;"",TMInput!M524,IF(AND($C524=$C525, N525&lt;&gt;""),N525, IF(AND($C524=$C526, N526&lt;&gt;""), N526,"")))</f>
        <v/>
      </c>
      <c r="O524" s="90" t="str">
        <f>IF(TMInput!N524&lt;&gt;"",TMInput!N524,IF(AND($C524=$C525, O525&lt;&gt;""),O525, IF(AND($C524=$C526, O526&lt;&gt;""), O526,"")))</f>
        <v/>
      </c>
      <c r="P524" s="85" t="str">
        <f>IF(TMInput!O524&lt;&gt;"",TMInput!O524,IF(AND($C524=$C525, P525&lt;&gt;""),P525, IF(AND($C524=$C526, P526&lt;&gt;""), P526,"")))</f>
        <v/>
      </c>
      <c r="Q524" s="90" t="str">
        <f>IF(TMInput!P524&lt;&gt;"",TMInput!P524,IF(AND($C524=$C525, Q525&lt;&gt;""),Q525, IF(AND($C524=$C526, Q526&lt;&gt;""), Q526,"")))</f>
        <v/>
      </c>
      <c r="R524" s="90" t="str">
        <f>IF(TMInput!Q524&lt;&gt;"", TMInput!Q524, IF(AND(OR($C524&amp;$H524=$C525&amp;$H525, $C524&amp;$I524=$C525&amp;$I525), R525&lt;&gt;""), R525, IF(AND(OR($C524&amp;$H524=$C526&amp;$H526, $C524&amp;$I524=$C526&amp;$I526), R526&lt;&gt;""), R526, IF(AND(OR($C524&amp;$H524=$C527&amp;$H527, $C524&amp;$I524=$C527&amp;$I527), R527&lt;&gt;""), R527, IF(AND(OR($C524&amp;$H524=$C528&amp;$H528, $C524&amp;$I524=$C528&amp;$I528), R528&lt;&gt;""), R528, "")))))</f>
        <v>BT-195(BT-191)-Tender</v>
      </c>
      <c r="S524" s="90" t="str">
        <f>IF(TMInput!R524&lt;&gt;"", TMInput!R524, IF(AND(OR($C524&amp;$H524=$C525&amp;$H525, $C524&amp;$I524=$C525&amp;$I525), S525&lt;&gt;""), S525, IF(AND(OR($C524&amp;$H524=$C526&amp;$H526, $C524&amp;$I524=$C526&amp;$I526), S526&lt;&gt;""), S526, IF(AND(OR($C524&amp;$H524=$C527&amp;$H527, $C524&amp;$I524=$C527&amp;$I527), S527&lt;&gt;""), S527, IF(AND(OR($C524&amp;$H524=$C528&amp;$H528, $C524&amp;$I524=$C528&amp;$I528), S528&lt;&gt;""), S528, "")))))</f>
        <v>The field BT-195(BT-191)-Tender, Unpublished Identifier, specifies information to generate the URI of the masked property</v>
      </c>
      <c r="T524" s="90" t="str">
        <f>IF(TMInput!S524&lt;&gt;"", TMInput!S524, IF(AND(OR($C524&amp;$H524=$C525&amp;$H525, $C524&amp;$I524=$C525&amp;$I525), T525&lt;&gt;""), T525, IF(AND(OR($C524&amp;$H524=$C526&amp;$H526, $C524&amp;$I524=$C526&amp;$I526), T526&lt;&gt;""), T526, IF(AND(OR($C524&amp;$H524=$C527&amp;$H527, $C524&amp;$I524=$C527&amp;$I527), T527&lt;&gt;""), T527, IF(AND(OR($C524&amp;$H524=$C528&amp;$H528, $C524&amp;$I524=$C528&amp;$I528), T528&lt;&gt;""), T528, "")))))</f>
        <v>efbc:FieldIdentifierCode/text() = 'cou-ori'</v>
      </c>
      <c r="U524" s="92" t="str">
        <f>IF(TMInput!T524&lt;&gt;"", TMInput!T524, IF(AND($C524=$C525, U525&lt;&gt;""), U525, IF(AND($C524=$C526, U526&lt;&gt;""), U526, IF(AND($C524=$C527, U527&lt;&gt;""), U527, IF(AND($C524=$C528, U528&lt;&gt;""), U528, "")))))</f>
        <v>http://data.europa.eu/a4g/ontology#hasItemCountryOfOrigin</v>
      </c>
      <c r="V524" s="90" t="str">
        <f>IF(TMInput!U524&lt;&gt;"", TMInput!U524, IF(AND($C524=$C525, V525&lt;&gt;""), V525, IF(AND($C524=$C526, V526&lt;&gt;""), V526, IF(AND($C524=$C527, V527&lt;&gt;""), V527, IF(AND($C524=$C528, V528&lt;&gt;""), V528, "")))))</f>
        <v>BT-197(BT-191)-Tender</v>
      </c>
      <c r="W524" s="90" t="str">
        <f>IF(TMInput!V524&lt;&gt;"", TMInput!V524, IF(AND($C524=$C525, W525&lt;&gt;""), W525, IF(AND($C524=$C526, W526&lt;&gt;""), W526, IF(AND($C524=$C527, W527&lt;&gt;""), W527, IF(AND($C524=$C528, W528&lt;&gt;""), W528, "")))))</f>
        <v>In BT-197(BT-191)-Tender, Unpublished Justification Code, we link to the at-voc:non-publication-justification controlled list</v>
      </c>
      <c r="X524" s="90" t="str">
        <f>IF(TMInput!W524&lt;&gt;"", TMInput!W524, IF(AND($C524=$C525, X525&lt;&gt;""), X525, IF(AND($C524=$C526, X526&lt;&gt;""), X526, IF(AND($C524=$C527, X527&lt;&gt;""), X527, IF(AND($C524=$C528, X528&lt;&gt;""), X528, "")))))</f>
        <v>BT-198(BT-191)-Tender</v>
      </c>
      <c r="Y524" s="90" t="str">
        <f>IF(TMInput!X524&lt;&gt;"", TMInput!X524, IF(AND($C524=$C525, Y525&lt;&gt;""), Y525, IF(AND($C524=$C526, Y526&lt;&gt;""), Y526, IF(AND($C524=$C527, Y527&lt;&gt;""), Y527, IF(AND($C524=$C528, Y528&lt;&gt;""), Y528, "")))))</f>
        <v>Unpublished Accessibility Date (Unpublished Access Date below SDK 1.6)</v>
      </c>
      <c r="Z524" s="90" t="str">
        <f>IF(TMInput!Y524&lt;&gt;"", TMInput!Y524, IF(AND($C524=$C525, Z525&lt;&gt;""), Z525, IF(AND($C524=$C526, Z526&lt;&gt;""), Z526, IF(AND($C524=$C527, Z527&lt;&gt;""), Z527, IF(AND($C524=$C528, Z528&lt;&gt;""), Z528, "")))))</f>
        <v>tedm:MG-langString-hasConfidentialityJustification--NonPublishedInformation-ND-CountryOriginUnpublish</v>
      </c>
      <c r="AA524" s="90" t="str">
        <f>IF(TMInput!Z524&lt;&gt;"", TMInput!Z524, IF(AND($C524=$C525, AA525&lt;&gt;""), AA525, IF(AND($C524=$C526, AA526&lt;&gt;""), AA526, IF(AND($C524=$C527, AA527&lt;&gt;""), AA527, IF(AND($C524=$C528, AA528&lt;&gt;""), AA528, "")))))</f>
        <v>/*/ext:UBLExtensions/ext:UBLExtension/ext:ExtensionContent/efext:EformsExtension/efac:NoticeResult/efac:LotTender/efac:Origin/efac:FieldsPrivacy[efbc:FieldIdentifierCode/text()='cou-ori']/efbc:ReasonDescription</v>
      </c>
      <c r="AB524" s="90" t="str">
        <f>IF(TMInput!AA524&lt;&gt;"", TMInput!AA524, IF(AND($C524=$C525, AB525&lt;&gt;""), AB525, IF(AND($C524=$C526, AB526&lt;&gt;""), AB526, IF(AND($C524=$C527, AB527&lt;&gt;""), AB527, IF(AND($C524=$C528, AB528&lt;&gt;""), AB528, "")))))</f>
        <v>BT-196(BT-191)-Tender</v>
      </c>
      <c r="AC524" s="90" t="str">
        <f>IF(TMInput!AB524&lt;&gt;"", TMInput!AB524, IF(AND($C524=$C525, AC525&lt;&gt;""), AC525, IF(AND($C524=$C526, AC526&lt;&gt;""), AC526, IF(AND($C524=$C527, AC527&lt;&gt;""), AC527, IF(AND($C524=$C528, AC528&lt;&gt;""), AC528, "")))))</f>
        <v>Unpublished Justification Description of MG-NonPublishedInformation under ND-CountryOriginUnpublish</v>
      </c>
      <c r="AD524" s="90" t="str">
        <f>IF(TMInput!AC524&lt;&gt;"", TMInput!AC524, IF(AND($C524=$C525, AD525&lt;&gt;""), AD525, IF(AND($C524=$C526, AD526&lt;&gt;""), AD526, IF(AND($C524=$C527, AD527&lt;&gt;""), AD527, IF(AND($C524=$C528, AD528&lt;&gt;""), AD528, "")))))</f>
        <v>BT-196(BT-191)-Tender-Language</v>
      </c>
      <c r="AE524" s="90" t="str">
        <f>IF(TMInput!AD524&lt;&gt;"", TMInput!AD524, IF(AND($C524=$C525, AE525&lt;&gt;""), AE525, IF(AND($C524=$C526, AE526&lt;&gt;""), AE526, IF(AND($C524=$C527, AE527&lt;&gt;""), AE527, IF(AND($C524=$C528, AE528&lt;&gt;""), AE528, "")))))</f>
        <v>Language of Unpublished Justification Description of MG-NonPublishedInformation under ND-CountryOriginUnpublish</v>
      </c>
    </row>
    <row r="525">
      <c r="A525" s="85" t="b">
        <f t="shared" si="1"/>
        <v>0</v>
      </c>
      <c r="B525" s="90" t="str">
        <f>IF(AND(TMInput!A525="",$C525&lt;&gt;""),B524,TMInput!A525)</f>
        <v>ND-CountryOriginUnpublish_v1.3-1.7.rml.ttl</v>
      </c>
      <c r="C525" s="90" t="str">
        <f>TMInput!B525</f>
        <v>tedm:MG-NonPublishedInformation-ND-CountryOriginUnpublish</v>
      </c>
      <c r="D525" s="85" t="str">
        <f>IF(TMInput!C525&lt;&gt;"", TMInput!C525, IF(AND($C525=$C526, D526&lt;&gt;""), D526, IF(AND($C525=$C527, D527&lt;&gt;""), D527, IF(AND($C525=$C528, D528&lt;&gt;""), D528, IF(AND($C525=$C529, D529&lt;&gt;""), D529, "")))))</f>
        <v>MG-NonPublishedInformation</v>
      </c>
      <c r="E525" s="90" t="str">
        <f>IF(TMInput!D525&lt;&gt;"",TMInput!D525,IF(AND($C525=$C526, E526&lt;&gt;""),E526, IF(AND($C525=$C527, E527&lt;&gt;""), E527,"")))</f>
        <v>ND-CountryOriginUnpublish</v>
      </c>
      <c r="F525" s="90" t="str">
        <f>IF(TMInput!E525&lt;&gt;"",TMInput!E525,IF(AND($C525=$C526, F526&lt;&gt;""),F526, IF(AND($C525=$C527, F527&lt;&gt;""), F527,"")))</f>
        <v>/*/ext:UBLExtensions/ext:UBLExtension/ext:ExtensionContent/efext:EformsExtension/efac:NoticeResult/efac:LotTender/efac:Origin/efac:FieldsPrivacy[efbc:FieldIdentifierCode/text()='cou-ori']</v>
      </c>
      <c r="G525" s="85" t="str">
        <f>IF(TMInput!F525&lt;&gt;"",TMInput!F525,IF(AND($C525=$C526, G526&lt;&gt;""),G526, IF(AND($C525=$C527, G527&lt;&gt;""), G527,"")))</f>
        <v>efbc:FieldIdentifierCode/text()='cou-ori'</v>
      </c>
      <c r="H525" s="87" t="str">
        <f>TMInput!G525</f>
        <v/>
      </c>
      <c r="I525" s="87" t="str">
        <f>TMInput!H525</f>
        <v>1.7</v>
      </c>
      <c r="J525" s="90" t="b">
        <f>IF(TMInput!$A525="",J524,TMInput!I525)</f>
        <v>1</v>
      </c>
      <c r="K525" s="85" t="str">
        <f>IF(TMInput!J525&lt;&gt;"",TMInput!J525,IF(AND($C525=$C526, K526&lt;&gt;""),K526, IF(AND($C525=$C527, K527&lt;&gt;""), K527,"")))</f>
        <v/>
      </c>
      <c r="L525" s="85" t="str">
        <f>IF(TMInput!K525&lt;&gt;"",TMInput!K525,IF(AND($C525=$C526, L526&lt;&gt;""),L526, IF(AND($C525=$C527, L527&lt;&gt;""), L527,"")))</f>
        <v/>
      </c>
      <c r="M525" s="90" t="str">
        <f>IF(TMInput!L525&lt;&gt;"",TMInput!L525,IF(AND($C525=$C526, M526&lt;&gt;""),M526, IF(AND($C525=$C527, M527&lt;&gt;""), M527,"")))</f>
        <v/>
      </c>
      <c r="N525" s="90" t="str">
        <f>IF(TMInput!M525&lt;&gt;"",TMInput!M525,IF(AND($C525=$C526, N526&lt;&gt;""),N526, IF(AND($C525=$C527, N527&lt;&gt;""), N527,"")))</f>
        <v/>
      </c>
      <c r="O525" s="90" t="str">
        <f>IF(TMInput!N525&lt;&gt;"",TMInput!N525,IF(AND($C525=$C526, O526&lt;&gt;""),O526, IF(AND($C525=$C527, O527&lt;&gt;""), O527,"")))</f>
        <v/>
      </c>
      <c r="P525" s="85" t="str">
        <f>IF(TMInput!O525&lt;&gt;"",TMInput!O525,IF(AND($C525=$C526, P526&lt;&gt;""),P526, IF(AND($C525=$C527, P527&lt;&gt;""), P527,"")))</f>
        <v/>
      </c>
      <c r="Q525" s="90" t="str">
        <f>IF(TMInput!P525&lt;&gt;"",TMInput!P525,IF(AND($C525=$C526, Q526&lt;&gt;""),Q526, IF(AND($C525=$C527, Q527&lt;&gt;""), Q527,"")))</f>
        <v/>
      </c>
      <c r="R525" s="90" t="str">
        <f>IF(TMInput!Q525&lt;&gt;"", TMInput!Q525, IF(AND(OR($C525&amp;$H525=$C526&amp;$H526, $C525&amp;$I525=$C526&amp;$I526), R526&lt;&gt;""), R526, IF(AND(OR($C525&amp;$H525=$C527&amp;$H527, $C525&amp;$I525=$C527&amp;$I527), R527&lt;&gt;""), R527, IF(AND(OR($C525&amp;$H525=$C528&amp;$H528, $C525&amp;$I525=$C528&amp;$I528), R528&lt;&gt;""), R528, IF(AND(OR($C525&amp;$H525=$C529&amp;$H529, $C525&amp;$I525=$C529&amp;$I529), R529&lt;&gt;""), R529, "")))))</f>
        <v>BT-195(BT-191)-Tender</v>
      </c>
      <c r="S525" s="90" t="str">
        <f>IF(TMInput!R525&lt;&gt;"", TMInput!R525, IF(AND(OR($C525&amp;$H525=$C526&amp;$H526, $C525&amp;$I525=$C526&amp;$I526), S526&lt;&gt;""), S526, IF(AND(OR($C525&amp;$H525=$C527&amp;$H527, $C525&amp;$I525=$C527&amp;$I527), S527&lt;&gt;""), S527, IF(AND(OR($C525&amp;$H525=$C528&amp;$H528, $C525&amp;$I525=$C528&amp;$I528), S528&lt;&gt;""), S528, IF(AND(OR($C525&amp;$H525=$C529&amp;$H529, $C525&amp;$I525=$C529&amp;$I529), S529&lt;&gt;""), S529, "")))))</f>
        <v>The field BT-195(BT-191)-Tender, Unpublished Identifier, specifies information to generate the URI of the masked property</v>
      </c>
      <c r="T525" s="90" t="str">
        <f>IF(TMInput!S525&lt;&gt;"", TMInput!S525, IF(AND(OR($C525&amp;$H525=$C526&amp;$H526, $C525&amp;$I525=$C526&amp;$I526), T526&lt;&gt;""), T526, IF(AND(OR($C525&amp;$H525=$C527&amp;$H527, $C525&amp;$I525=$C527&amp;$I527), T527&lt;&gt;""), T527, IF(AND(OR($C525&amp;$H525=$C528&amp;$H528, $C525&amp;$I525=$C528&amp;$I528), T528&lt;&gt;""), T528, IF(AND(OR($C525&amp;$H525=$C529&amp;$H529, $C525&amp;$I525=$C529&amp;$I529), T529&lt;&gt;""), T529, "")))))</f>
        <v>efbc:FieldIdentifierCode/text() = 'cou-ori'</v>
      </c>
      <c r="U525" s="92" t="str">
        <f>IF(TMInput!T525&lt;&gt;"", TMInput!T525, IF(AND($C525=$C526, U526&lt;&gt;""), U526, IF(AND($C525=$C527, U527&lt;&gt;""), U527, IF(AND($C525=$C528, U528&lt;&gt;""), U528, IF(AND($C525=$C529, U529&lt;&gt;""), U529, "")))))</f>
        <v>http://data.europa.eu/a4g/ontology#hasItemCountryOfOrigin</v>
      </c>
      <c r="V525" s="90" t="str">
        <f>IF(TMInput!U525&lt;&gt;"", TMInput!U525, IF(AND($C525=$C526, V526&lt;&gt;""), V526, IF(AND($C525=$C527, V527&lt;&gt;""), V527, IF(AND($C525=$C528, V528&lt;&gt;""), V528, IF(AND($C525=$C529, V529&lt;&gt;""), V529, "")))))</f>
        <v>BT-197(BT-191)-Tender</v>
      </c>
      <c r="W525" s="90" t="str">
        <f>IF(TMInput!V525&lt;&gt;"", TMInput!V525, IF(AND($C525=$C526, W526&lt;&gt;""), W526, IF(AND($C525=$C527, W527&lt;&gt;""), W527, IF(AND($C525=$C528, W528&lt;&gt;""), W528, IF(AND($C525=$C529, W529&lt;&gt;""), W529, "")))))</f>
        <v>In BT-197(BT-191)-Tender, Unpublished Justification Code, we link to the at-voc:non-publication-justification controlled list</v>
      </c>
      <c r="X525" s="90" t="str">
        <f>IF(TMInput!W525&lt;&gt;"", TMInput!W525, IF(AND($C525=$C526, X526&lt;&gt;""), X526, IF(AND($C525=$C527, X527&lt;&gt;""), X527, IF(AND($C525=$C528, X528&lt;&gt;""), X528, IF(AND($C525=$C529, X529&lt;&gt;""), X529, "")))))</f>
        <v>BT-198(BT-191)-Tender</v>
      </c>
      <c r="Y525" s="90" t="str">
        <f>IF(TMInput!X525&lt;&gt;"", TMInput!X525, IF(AND($C525=$C526, Y526&lt;&gt;""), Y526, IF(AND($C525=$C527, Y527&lt;&gt;""), Y527, IF(AND($C525=$C528, Y528&lt;&gt;""), Y528, IF(AND($C525=$C529, Y529&lt;&gt;""), Y529, "")))))</f>
        <v>Unpublished Accessibility Date (Unpublished Access Date below SDK 1.6)</v>
      </c>
      <c r="Z525" s="90" t="str">
        <f>IF(TMInput!Y525&lt;&gt;"", TMInput!Y525, IF(AND($C525=$C526, Z526&lt;&gt;""), Z526, IF(AND($C525=$C527, Z527&lt;&gt;""), Z527, IF(AND($C525=$C528, Z528&lt;&gt;""), Z528, IF(AND($C525=$C529, Z529&lt;&gt;""), Z529, "")))))</f>
        <v>tedm:MG-langString-hasConfidentialityJustification--NonPublishedInformation-ND-CountryOriginUnpublish</v>
      </c>
      <c r="AA525" s="90" t="str">
        <f>IF(TMInput!Z525&lt;&gt;"", TMInput!Z525, IF(AND($C525=$C526, AA526&lt;&gt;""), AA526, IF(AND($C525=$C527, AA527&lt;&gt;""), AA527, IF(AND($C525=$C528, AA528&lt;&gt;""), AA528, IF(AND($C525=$C529, AA529&lt;&gt;""), AA529, "")))))</f>
        <v>/*/ext:UBLExtensions/ext:UBLExtension/ext:ExtensionContent/efext:EformsExtension/efac:NoticeResult/efac:LotTender/efac:Origin/efac:FieldsPrivacy[efbc:FieldIdentifierCode/text()='cou-ori']/efbc:ReasonDescription</v>
      </c>
      <c r="AB525" s="90" t="str">
        <f>IF(TMInput!AA525&lt;&gt;"", TMInput!AA525, IF(AND($C525=$C526, AB526&lt;&gt;""), AB526, IF(AND($C525=$C527, AB527&lt;&gt;""), AB527, IF(AND($C525=$C528, AB528&lt;&gt;""), AB528, IF(AND($C525=$C529, AB529&lt;&gt;""), AB529, "")))))</f>
        <v>BT-196(BT-191)-Tender</v>
      </c>
      <c r="AC525" s="90" t="str">
        <f>IF(TMInput!AB525&lt;&gt;"", TMInput!AB525, IF(AND($C525=$C526, AC526&lt;&gt;""), AC526, IF(AND($C525=$C527, AC527&lt;&gt;""), AC527, IF(AND($C525=$C528, AC528&lt;&gt;""), AC528, IF(AND($C525=$C529, AC529&lt;&gt;""), AC529, "")))))</f>
        <v>Unpublished Justification Description of MG-NonPublishedInformation under ND-CountryOriginUnpublish</v>
      </c>
      <c r="AD525" s="90" t="str">
        <f>IF(TMInput!AC525&lt;&gt;"", TMInput!AC525, IF(AND($C525=$C526, AD526&lt;&gt;""), AD526, IF(AND($C525=$C527, AD527&lt;&gt;""), AD527, IF(AND($C525=$C528, AD528&lt;&gt;""), AD528, IF(AND($C525=$C529, AD529&lt;&gt;""), AD529, "")))))</f>
        <v>BT-196(BT-191)-Tender-Language</v>
      </c>
      <c r="AE525" s="90" t="str">
        <f>IF(TMInput!AD525&lt;&gt;"", TMInput!AD525, IF(AND($C525=$C526, AE526&lt;&gt;""), AE526, IF(AND($C525=$C527, AE527&lt;&gt;""), AE527, IF(AND($C525=$C528, AE528&lt;&gt;""), AE528, IF(AND($C525=$C529, AE529&lt;&gt;""), AE529, "")))))</f>
        <v>Language of Unpublished Justification Description of MG-NonPublishedInformation under ND-CountryOriginUnpublish</v>
      </c>
    </row>
    <row r="526">
      <c r="A526" s="85" t="b">
        <f t="shared" si="1"/>
        <v>1</v>
      </c>
      <c r="B526" s="90" t="str">
        <f>IF(AND(TMInput!A526="",$C526&lt;&gt;""),B525,TMInput!A526)</f>
        <v>ND-CountryOriginUnpublish_v1.8+.rml.ttl</v>
      </c>
      <c r="C526" s="90" t="str">
        <f>TMInput!B526</f>
        <v>tedm:MG-NonPublishedInformation-ND-CountryOriginUnpublish</v>
      </c>
      <c r="D526" s="85" t="str">
        <f>IF(TMInput!C526&lt;&gt;"", TMInput!C526, IF(AND($C526=$C527, D527&lt;&gt;""), D527, IF(AND($C526=$C528, D528&lt;&gt;""), D528, IF(AND($C526=$C529, D529&lt;&gt;""), D529, IF(AND($C526=$C530, D530&lt;&gt;""), D530, "")))))</f>
        <v>MG-NonPublishedInformation</v>
      </c>
      <c r="E526" s="90" t="str">
        <f>IF(TMInput!D526&lt;&gt;"",TMInput!D526,IF(AND($C526=$C527, E527&lt;&gt;""),E527, IF(AND($C526=$C528, E528&lt;&gt;""), E528,"")))</f>
        <v>ND-CountryOriginUnpublish</v>
      </c>
      <c r="F526" s="90" t="str">
        <f>IF(TMInput!E526&lt;&gt;"",TMInput!E526,IF(AND($C526=$C527, F527&lt;&gt;""),F527, IF(AND($C526=$C528, F528&lt;&gt;""), F528,"")))</f>
        <v>/*/ext:UBLExtensions/ext:UBLExtension/ext:ExtensionContent/efext:EformsExtension/efac:NoticeResult/efac:LotTender/efac:Origin/efac:FieldsPrivacy[efbc:FieldIdentifierCode/text()='cou-ori']</v>
      </c>
      <c r="G526" s="85" t="str">
        <f>IF(TMInput!F526&lt;&gt;"",TMInput!F526,IF(AND($C526=$C527, G527&lt;&gt;""),G527, IF(AND($C526=$C528, G528&lt;&gt;""), G528,"")))</f>
        <v>efbc:FieldIdentifierCode/text()='cou-ori'</v>
      </c>
      <c r="H526" s="87" t="str">
        <f>TMInput!G526</f>
        <v>1.8</v>
      </c>
      <c r="I526" s="87" t="str">
        <f>TMInput!H526</f>
        <v/>
      </c>
      <c r="J526" s="90" t="b">
        <f>IF(TMInput!$A526="",J525,TMInput!I526)</f>
        <v>1</v>
      </c>
      <c r="K526" s="85" t="str">
        <f>IF(TMInput!J526&lt;&gt;"",TMInput!J526,IF(AND($C526=$C527, K527&lt;&gt;""),K527, IF(AND($C526=$C528, K528&lt;&gt;""), K528,"")))</f>
        <v/>
      </c>
      <c r="L526" s="85" t="str">
        <f>IF(TMInput!K526&lt;&gt;"",TMInput!K526,IF(AND($C526=$C527, L527&lt;&gt;""),L527, IF(AND($C526=$C528, L528&lt;&gt;""), L528,"")))</f>
        <v/>
      </c>
      <c r="M526" s="90" t="str">
        <f>IF(TMInput!L526&lt;&gt;"",TMInput!L526,IF(AND($C526=$C527, M527&lt;&gt;""),M527, IF(AND($C526=$C528, M528&lt;&gt;""), M528,"")))</f>
        <v/>
      </c>
      <c r="N526" s="90" t="str">
        <f>IF(TMInput!M526&lt;&gt;"",TMInput!M526,IF(AND($C526=$C527, N527&lt;&gt;""),N527, IF(AND($C526=$C528, N528&lt;&gt;""), N528,"")))</f>
        <v/>
      </c>
      <c r="O526" s="90" t="str">
        <f>IF(TMInput!N526&lt;&gt;"",TMInput!N526,IF(AND($C526=$C527, O527&lt;&gt;""),O527, IF(AND($C526=$C528, O528&lt;&gt;""), O528,"")))</f>
        <v/>
      </c>
      <c r="P526" s="85" t="str">
        <f>IF(TMInput!O526&lt;&gt;"",TMInput!O526,IF(AND($C526=$C527, P527&lt;&gt;""),P527, IF(AND($C526=$C528, P528&lt;&gt;""), P528,"")))</f>
        <v/>
      </c>
      <c r="Q526" s="90" t="str">
        <f>IF(TMInput!P526&lt;&gt;"",TMInput!P526,IF(AND($C526=$C527, Q527&lt;&gt;""),Q527, IF(AND($C526=$C528, Q528&lt;&gt;""), Q528,"")))</f>
        <v/>
      </c>
      <c r="R526" s="90" t="str">
        <f>IF(TMInput!Q526&lt;&gt;"", TMInput!Q526, IF(AND(OR($C526&amp;$H526=$C527&amp;$H527, $C526&amp;$I526=$C527&amp;$I527), R527&lt;&gt;""), R527, IF(AND(OR($C526&amp;$H526=$C528&amp;$H528, $C526&amp;$I526=$C528&amp;$I528), R528&lt;&gt;""), R528, IF(AND(OR($C526&amp;$H526=$C529&amp;$H529, $C526&amp;$I526=$C529&amp;$I529), R529&lt;&gt;""), R529, IF(AND(OR($C526&amp;$H526=$C530&amp;$H530, $C526&amp;$I526=$C530&amp;$I530), R530&lt;&gt;""), R530, "")))))</f>
        <v>BT-195(BT-191)-Tender</v>
      </c>
      <c r="S526" s="90" t="str">
        <f>IF(TMInput!R526&lt;&gt;"", TMInput!R526, IF(AND(OR($C526&amp;$H526=$C527&amp;$H527, $C526&amp;$I526=$C527&amp;$I527), S527&lt;&gt;""), S527, IF(AND(OR($C526&amp;$H526=$C528&amp;$H528, $C526&amp;$I526=$C528&amp;$I528), S528&lt;&gt;""), S528, IF(AND(OR($C526&amp;$H526=$C529&amp;$H529, $C526&amp;$I526=$C529&amp;$I529), S529&lt;&gt;""), S529, IF(AND(OR($C526&amp;$H526=$C530&amp;$H530, $C526&amp;$I526=$C530&amp;$I530), S530&lt;&gt;""), S530, "")))))</f>
        <v>The field BT-195(BT-191)-Tender, Unpublished Identifier, specifies information to generate the URI of the masked property</v>
      </c>
      <c r="T526" s="90" t="str">
        <f>IF(TMInput!S526&lt;&gt;"", TMInput!S526, IF(AND(OR($C526&amp;$H526=$C527&amp;$H527, $C526&amp;$I526=$C527&amp;$I527), T527&lt;&gt;""), T527, IF(AND(OR($C526&amp;$H526=$C528&amp;$H528, $C526&amp;$I526=$C528&amp;$I528), T528&lt;&gt;""), T528, IF(AND(OR($C526&amp;$H526=$C529&amp;$H529, $C526&amp;$I526=$C529&amp;$I529), T529&lt;&gt;""), T529, IF(AND(OR($C526&amp;$H526=$C530&amp;$H530, $C526&amp;$I526=$C530&amp;$I530), T530&lt;&gt;""), T530, "")))))</f>
        <v>efbc:FieldIdentifierCode/text() = 'cou-ori'</v>
      </c>
      <c r="U526" s="92" t="str">
        <f>IF(TMInput!T526&lt;&gt;"", TMInput!T526, IF(AND($C526=$C527, U527&lt;&gt;""), U527, IF(AND($C526=$C528, U528&lt;&gt;""), U528, IF(AND($C526=$C529, U529&lt;&gt;""), U529, IF(AND($C526=$C530, U530&lt;&gt;""), U530, "")))))</f>
        <v>http://data.europa.eu/a4g/ontology#hasItemCountryOfOrigin</v>
      </c>
      <c r="V526" s="90" t="str">
        <f>IF(TMInput!U526&lt;&gt;"", TMInput!U526, IF(AND($C526=$C527, V527&lt;&gt;""), V527, IF(AND($C526=$C528, V528&lt;&gt;""), V528, IF(AND($C526=$C529, V529&lt;&gt;""), V529, IF(AND($C526=$C530, V530&lt;&gt;""), V530, "")))))</f>
        <v>BT-197(BT-191)-Tender</v>
      </c>
      <c r="W526" s="90" t="str">
        <f>IF(TMInput!V526&lt;&gt;"", TMInput!V526, IF(AND($C526=$C527, W527&lt;&gt;""), W527, IF(AND($C526=$C528, W528&lt;&gt;""), W528, IF(AND($C526=$C529, W529&lt;&gt;""), W529, IF(AND($C526=$C530, W530&lt;&gt;""), W530, "")))))</f>
        <v>In BT-197(BT-191)-Tender, Unpublished Justification Code, we link to the at-voc:non-publication-justification controlled list</v>
      </c>
      <c r="X526" s="90" t="str">
        <f>IF(TMInput!W526&lt;&gt;"", TMInput!W526, IF(AND($C526=$C527, X527&lt;&gt;""), X527, IF(AND($C526=$C528, X528&lt;&gt;""), X528, IF(AND($C526=$C529, X529&lt;&gt;""), X529, IF(AND($C526=$C530, X530&lt;&gt;""), X530, "")))))</f>
        <v>BT-198(BT-191)-Tender</v>
      </c>
      <c r="Y526" s="90" t="str">
        <f>IF(TMInput!X526&lt;&gt;"", TMInput!X526, IF(AND($C526=$C527, Y527&lt;&gt;""), Y527, IF(AND($C526=$C528, Y528&lt;&gt;""), Y528, IF(AND($C526=$C529, Y529&lt;&gt;""), Y529, IF(AND($C526=$C530, Y530&lt;&gt;""), Y530, "")))))</f>
        <v>Unpublished Accessibility Date (Unpublished Access Date below SDK 1.6)</v>
      </c>
      <c r="Z526" s="90" t="str">
        <f>IF(TMInput!Y526&lt;&gt;"", TMInput!Y526, IF(AND($C526=$C527, Z527&lt;&gt;""), Z527, IF(AND($C526=$C528, Z528&lt;&gt;""), Z528, IF(AND($C526=$C529, Z529&lt;&gt;""), Z529, IF(AND($C526=$C530, Z530&lt;&gt;""), Z530, "")))))</f>
        <v>tedm:MG-langString-hasConfidentialityJustification--NonPublishedInformation-ND-CountryOriginUnpublish</v>
      </c>
      <c r="AA526" s="90" t="str">
        <f>IF(TMInput!Z526&lt;&gt;"", TMInput!Z526, IF(AND($C526=$C527, AA527&lt;&gt;""), AA527, IF(AND($C526=$C528, AA528&lt;&gt;""), AA528, IF(AND($C526=$C529, AA529&lt;&gt;""), AA529, IF(AND($C526=$C530, AA530&lt;&gt;""), AA530, "")))))</f>
        <v>/*/ext:UBLExtensions/ext:UBLExtension/ext:ExtensionContent/efext:EformsExtension/efac:NoticeResult/efac:LotTender/efac:Origin/efac:FieldsPrivacy[efbc:FieldIdentifierCode/text()='cou-ori']/efbc:ReasonDescription</v>
      </c>
      <c r="AB526" s="90" t="str">
        <f>IF(TMInput!AA526&lt;&gt;"", TMInput!AA526, IF(AND($C526=$C527, AB527&lt;&gt;""), AB527, IF(AND($C526=$C528, AB528&lt;&gt;""), AB528, IF(AND($C526=$C529, AB529&lt;&gt;""), AB529, IF(AND($C526=$C530, AB530&lt;&gt;""), AB530, "")))))</f>
        <v>BT-196(BT-191)-Tender</v>
      </c>
      <c r="AC526" s="90" t="str">
        <f>IF(TMInput!AB526&lt;&gt;"", TMInput!AB526, IF(AND($C526=$C527, AC527&lt;&gt;""), AC527, IF(AND($C526=$C528, AC528&lt;&gt;""), AC528, IF(AND($C526=$C529, AC529&lt;&gt;""), AC529, IF(AND($C526=$C530, AC530&lt;&gt;""), AC530, "")))))</f>
        <v>Unpublished Justification Description of MG-NonPublishedInformation under ND-CountryOriginUnpublish</v>
      </c>
      <c r="AD526" s="90" t="str">
        <f>IF(TMInput!AC526&lt;&gt;"", TMInput!AC526, IF(AND($C526=$C527, AD527&lt;&gt;""), AD527, IF(AND($C526=$C528, AD528&lt;&gt;""), AD528, IF(AND($C526=$C529, AD529&lt;&gt;""), AD529, IF(AND($C526=$C530, AD530&lt;&gt;""), AD530, "")))))</f>
        <v>BT-196(BT-191)-Tender-Language</v>
      </c>
      <c r="AE526" s="90" t="str">
        <f>IF(TMInput!AD526&lt;&gt;"", TMInput!AD526, IF(AND($C526=$C527, AE527&lt;&gt;""), AE527, IF(AND($C526=$C528, AE528&lt;&gt;""), AE528, IF(AND($C526=$C529, AE529&lt;&gt;""), AE529, IF(AND($C526=$C530, AE530&lt;&gt;""), AE530, "")))))</f>
        <v>Language of Unpublished Justification Description of MG-NonPublishedInformation under ND-CountryOriginUnpublish</v>
      </c>
    </row>
    <row r="527">
      <c r="A527" s="85" t="b">
        <f t="shared" si="1"/>
        <v>0</v>
      </c>
      <c r="B527" s="90" t="str">
        <f>IF(AND(TMInput!A527="",$C527&lt;&gt;""),B526,TMInput!A527)</f>
        <v>ND-CountryOriginUnpublish_v1.8+.rml.ttl</v>
      </c>
      <c r="C527" s="90" t="str">
        <f>TMInput!B527</f>
        <v>tedm:MG-NonPublishedInformation-ND-CountryOriginUnpublish</v>
      </c>
      <c r="D527" s="85" t="str">
        <f>IF(TMInput!C527&lt;&gt;"", TMInput!C527, IF(AND($C527=$C528, D528&lt;&gt;""), D528, IF(AND($C527=$C529, D529&lt;&gt;""), D529, IF(AND($C527=$C530, D530&lt;&gt;""), D530, IF(AND($C527=$C531, D531&lt;&gt;""), D531, "")))))</f>
        <v>MG-NonPublishedInformation</v>
      </c>
      <c r="E527" s="90" t="str">
        <f>IF(TMInput!D527&lt;&gt;"",TMInput!D527,IF(AND($C527=$C528, E528&lt;&gt;""),E528, IF(AND($C527=$C529, E529&lt;&gt;""), E529,"")))</f>
        <v/>
      </c>
      <c r="F527" s="90" t="str">
        <f>IF(TMInput!E527&lt;&gt;"",TMInput!E527,IF(AND($C527=$C528, F528&lt;&gt;""),F528, IF(AND($C527=$C529, F529&lt;&gt;""), F529,"")))</f>
        <v/>
      </c>
      <c r="G527" s="85" t="str">
        <f>IF(TMInput!F527&lt;&gt;"",TMInput!F527,IF(AND($C527=$C528, G528&lt;&gt;""),G528, IF(AND($C527=$C529, G529&lt;&gt;""), G529,"")))</f>
        <v/>
      </c>
      <c r="H527" s="87" t="str">
        <f>TMInput!G527</f>
        <v>1.8</v>
      </c>
      <c r="I527" s="87" t="str">
        <f>TMInput!H527</f>
        <v/>
      </c>
      <c r="J527" s="90" t="b">
        <f>IF(TMInput!$A527="",J526,TMInput!I527)</f>
        <v>1</v>
      </c>
      <c r="K527" s="85" t="str">
        <f>IF(TMInput!J527&lt;&gt;"",TMInput!J527,IF(AND($C527=$C528, K528&lt;&gt;""),K528, IF(AND($C527=$C529, K529&lt;&gt;""), K529,"")))</f>
        <v/>
      </c>
      <c r="L527" s="85" t="str">
        <f>IF(TMInput!K527&lt;&gt;"",TMInput!K527,IF(AND($C527=$C528, L528&lt;&gt;""),L528, IF(AND($C527=$C529, L529&lt;&gt;""), L529,"")))</f>
        <v/>
      </c>
      <c r="M527" s="90" t="str">
        <f>IF(TMInput!L527&lt;&gt;"",TMInput!L527,IF(AND($C527=$C528, M528&lt;&gt;""),M528, IF(AND($C527=$C529, M529&lt;&gt;""), M529,"")))</f>
        <v/>
      </c>
      <c r="N527" s="90" t="str">
        <f>IF(TMInput!M527&lt;&gt;"",TMInput!M527,IF(AND($C527=$C528, N528&lt;&gt;""),N528, IF(AND($C527=$C529, N529&lt;&gt;""), N529,"")))</f>
        <v/>
      </c>
      <c r="O527" s="90" t="str">
        <f>IF(TMInput!N527&lt;&gt;"",TMInput!N527,IF(AND($C527=$C528, O528&lt;&gt;""),O528, IF(AND($C527=$C529, O529&lt;&gt;""), O529,"")))</f>
        <v/>
      </c>
      <c r="P527" s="85" t="str">
        <f>IF(TMInput!O527&lt;&gt;"",TMInput!O527,IF(AND($C527=$C528, P528&lt;&gt;""),P528, IF(AND($C527=$C529, P529&lt;&gt;""), P529,"")))</f>
        <v/>
      </c>
      <c r="Q527" s="90" t="str">
        <f>IF(TMInput!P527&lt;&gt;"",TMInput!P527,IF(AND($C527=$C528, Q528&lt;&gt;""),Q528, IF(AND($C527=$C529, Q529&lt;&gt;""), Q529,"")))</f>
        <v/>
      </c>
      <c r="R527" s="90" t="str">
        <f>IF(TMInput!Q527&lt;&gt;"", TMInput!Q527, IF(AND(OR($C527&amp;$H527=$C528&amp;$H528, $C527&amp;$I527=$C528&amp;$I528), R528&lt;&gt;""), R528, IF(AND(OR($C527&amp;$H527=$C529&amp;$H529, $C527&amp;$I527=$C529&amp;$I529), R529&lt;&gt;""), R529, IF(AND(OR($C527&amp;$H527=$C530&amp;$H530, $C527&amp;$I527=$C530&amp;$I530), R530&lt;&gt;""), R530, IF(AND(OR($C527&amp;$H527=$C531&amp;$H531, $C527&amp;$I527=$C531&amp;$I531), R531&lt;&gt;""), R531, "")))))</f>
        <v>BT-195(BT-191)-Tender</v>
      </c>
      <c r="S527" s="90" t="str">
        <f>IF(TMInput!R527&lt;&gt;"", TMInput!R527, IF(AND(OR($C527&amp;$H527=$C528&amp;$H528, $C527&amp;$I527=$C528&amp;$I528), S528&lt;&gt;""), S528, IF(AND(OR($C527&amp;$H527=$C529&amp;$H529, $C527&amp;$I527=$C529&amp;$I529), S529&lt;&gt;""), S529, IF(AND(OR($C527&amp;$H527=$C530&amp;$H530, $C527&amp;$I527=$C530&amp;$I530), S530&lt;&gt;""), S530, IF(AND(OR($C527&amp;$H527=$C531&amp;$H531, $C527&amp;$I527=$C531&amp;$I531), S531&lt;&gt;""), S531, "")))))</f>
        <v>The field BT-195(BT-191)-Tender, Unpublished Identifier, specifies information to generate the URI of the masked property</v>
      </c>
      <c r="T527" s="90" t="str">
        <f>IF(TMInput!S527&lt;&gt;"", TMInput!S527, IF(AND(OR($C527&amp;$H527=$C528&amp;$H528, $C527&amp;$I527=$C528&amp;$I528), T528&lt;&gt;""), T528, IF(AND(OR($C527&amp;$H527=$C529&amp;$H529, $C527&amp;$I527=$C529&amp;$I529), T529&lt;&gt;""), T529, IF(AND(OR($C527&amp;$H527=$C530&amp;$H530, $C527&amp;$I527=$C530&amp;$I530), T530&lt;&gt;""), T530, IF(AND(OR($C527&amp;$H527=$C531&amp;$H531, $C527&amp;$I527=$C531&amp;$I531), T531&lt;&gt;""), T531, "")))))</f>
        <v>efbc:FieldIdentifierCode/text() = 'cou-ori'</v>
      </c>
      <c r="U527" s="92" t="str">
        <f>IF(TMInput!T527&lt;&gt;"", TMInput!T527, IF(AND($C527=$C528, U528&lt;&gt;""), U528, IF(AND($C527=$C529, U529&lt;&gt;""), U529, IF(AND($C527=$C530, U530&lt;&gt;""), U530, IF(AND($C527=$C531, U531&lt;&gt;""), U531, "")))))</f>
        <v>http://data.europa.eu/a4g/ontology#hasItemCountryOfOrigin</v>
      </c>
      <c r="V527" s="90" t="str">
        <f>IF(TMInput!U527&lt;&gt;"", TMInput!U527, IF(AND($C527=$C528, V528&lt;&gt;""), V528, IF(AND($C527=$C529, V529&lt;&gt;""), V529, IF(AND($C527=$C530, V530&lt;&gt;""), V530, IF(AND($C527=$C531, V531&lt;&gt;""), V531, "")))))</f>
        <v>BT-197(BT-191)-Tender</v>
      </c>
      <c r="W527" s="90" t="str">
        <f>IF(TMInput!V527&lt;&gt;"", TMInput!V527, IF(AND($C527=$C528, W528&lt;&gt;""), W528, IF(AND($C527=$C529, W529&lt;&gt;""), W529, IF(AND($C527=$C530, W530&lt;&gt;""), W530, IF(AND($C527=$C531, W531&lt;&gt;""), W531, "")))))</f>
        <v>In BT-197(BT-191)-Tender, Unpublished Justification Code, we link to the at-voc:non-publication-justification controlled list</v>
      </c>
      <c r="X527" s="90" t="str">
        <f>IF(TMInput!W527&lt;&gt;"", TMInput!W527, IF(AND($C527=$C528, X528&lt;&gt;""), X528, IF(AND($C527=$C529, X529&lt;&gt;""), X529, IF(AND($C527=$C530, X530&lt;&gt;""), X530, IF(AND($C527=$C531, X531&lt;&gt;""), X531, "")))))</f>
        <v>BT-198(BT-191)-Tender</v>
      </c>
      <c r="Y527" s="90" t="str">
        <f>IF(TMInput!X527&lt;&gt;"", TMInput!X527, IF(AND($C527=$C528, Y528&lt;&gt;""), Y528, IF(AND($C527=$C529, Y529&lt;&gt;""), Y529, IF(AND($C527=$C530, Y530&lt;&gt;""), Y530, IF(AND($C527=$C531, Y531&lt;&gt;""), Y531, "")))))</f>
        <v>Unpublished Accessibility Date (Unpublished Access Date below SDK 1.6)</v>
      </c>
      <c r="Z527" s="90" t="str">
        <f>IF(TMInput!Y527&lt;&gt;"", TMInput!Y527, IF(AND($C527=$C528, Z528&lt;&gt;""), Z528, IF(AND($C527=$C529, Z529&lt;&gt;""), Z529, IF(AND($C527=$C530, Z530&lt;&gt;""), Z530, IF(AND($C527=$C531, Z531&lt;&gt;""), Z531, "")))))</f>
        <v>tedm:MG-langString-hasConfidentialityJustification--NonPublishedInformation-ND-CountryOriginUnpublish</v>
      </c>
      <c r="AA527" s="90" t="str">
        <f>IF(TMInput!Z527&lt;&gt;"", TMInput!Z527, IF(AND($C527=$C528, AA528&lt;&gt;""), AA528, IF(AND($C527=$C529, AA529&lt;&gt;""), AA529, IF(AND($C527=$C530, AA530&lt;&gt;""), AA530, IF(AND($C527=$C531, AA531&lt;&gt;""), AA531, "")))))</f>
        <v/>
      </c>
      <c r="AB527" s="90" t="str">
        <f>IF(TMInput!AA527&lt;&gt;"", TMInput!AA527, IF(AND($C527=$C528, AB528&lt;&gt;""), AB528, IF(AND($C527=$C529, AB529&lt;&gt;""), AB529, IF(AND($C527=$C530, AB530&lt;&gt;""), AB530, IF(AND($C527=$C531, AB531&lt;&gt;""), AB531, "")))))</f>
        <v>BT-196(BT-191)-Tender</v>
      </c>
      <c r="AC527" s="90" t="str">
        <f>IF(TMInput!AB527&lt;&gt;"", TMInput!AB527, IF(AND($C527=$C528, AC528&lt;&gt;""), AC528, IF(AND($C527=$C529, AC529&lt;&gt;""), AC529, IF(AND($C527=$C530, AC530&lt;&gt;""), AC530, IF(AND($C527=$C531, AC531&lt;&gt;""), AC531, "")))))</f>
        <v>Unpublished Justification Description of MG-NonPublishedInformation under ND-CountryOriginUnpublish</v>
      </c>
      <c r="AD527" s="90" t="str">
        <f>IF(TMInput!AC527&lt;&gt;"", TMInput!AC527, IF(AND($C527=$C528, AD528&lt;&gt;""), AD528, IF(AND($C527=$C529, AD529&lt;&gt;""), AD529, IF(AND($C527=$C530, AD530&lt;&gt;""), AD530, IF(AND($C527=$C531, AD531&lt;&gt;""), AD531, "")))))</f>
        <v>BT-196(BT-191)-Tender-Language</v>
      </c>
      <c r="AE527" s="90" t="str">
        <f>IF(TMInput!AD527&lt;&gt;"", TMInput!AD527, IF(AND($C527=$C528, AE528&lt;&gt;""), AE528, IF(AND($C527=$C529, AE529&lt;&gt;""), AE529, IF(AND($C527=$C530, AE530&lt;&gt;""), AE530, IF(AND($C527=$C531, AE531&lt;&gt;""), AE531, "")))))</f>
        <v>Language of Unpublished Justification Description of MG-NonPublishedInformation under ND-CountryOriginUnpublish</v>
      </c>
    </row>
    <row r="528">
      <c r="A528" s="85" t="b">
        <f t="shared" si="1"/>
        <v>0</v>
      </c>
      <c r="B528" s="90" t="str">
        <f>IF(AND(TMInput!A528="",$C528&lt;&gt;""),B527,TMInput!A528)</f>
        <v>ND-CountryOriginUnpublish_v1.8+.rml.ttl</v>
      </c>
      <c r="C528" s="90" t="str">
        <f>TMInput!B528</f>
        <v>tedm:MG-NonPublishedInformation-ND-CountryOriginUnpublish</v>
      </c>
      <c r="D528" s="85" t="str">
        <f>IF(TMInput!C528&lt;&gt;"", TMInput!C528, IF(AND($C528=$C529, D529&lt;&gt;""), D529, IF(AND($C528=$C530, D530&lt;&gt;""), D530, IF(AND($C528=$C531, D531&lt;&gt;""), D531, IF(AND($C528=$C532, D532&lt;&gt;""), D532, "")))))</f>
        <v>MG-NonPublishedInformation</v>
      </c>
      <c r="E528" s="90" t="str">
        <f>IF(TMInput!D528&lt;&gt;"",TMInput!D528,IF(AND($C528=$C529, E529&lt;&gt;""),E529, IF(AND($C528=$C530, E530&lt;&gt;""), E530,"")))</f>
        <v/>
      </c>
      <c r="F528" s="90" t="str">
        <f>IF(TMInput!E528&lt;&gt;"",TMInput!E528,IF(AND($C528=$C529, F529&lt;&gt;""),F529, IF(AND($C528=$C530, F530&lt;&gt;""), F530,"")))</f>
        <v/>
      </c>
      <c r="G528" s="85" t="str">
        <f>IF(TMInput!F528&lt;&gt;"",TMInput!F528,IF(AND($C528=$C529, G529&lt;&gt;""),G529, IF(AND($C528=$C530, G530&lt;&gt;""), G530,"")))</f>
        <v/>
      </c>
      <c r="H528" s="87" t="str">
        <f>TMInput!G528</f>
        <v/>
      </c>
      <c r="I528" s="87" t="str">
        <f>TMInput!H528</f>
        <v/>
      </c>
      <c r="J528" s="90" t="b">
        <f>IF(TMInput!$A528="",J527,TMInput!I528)</f>
        <v>1</v>
      </c>
      <c r="K528" s="85" t="str">
        <f>IF(TMInput!J528&lt;&gt;"",TMInput!J528,IF(AND($C528=$C529, K529&lt;&gt;""),K529, IF(AND($C528=$C530, K530&lt;&gt;""), K530,"")))</f>
        <v/>
      </c>
      <c r="L528" s="85" t="str">
        <f>IF(TMInput!K528&lt;&gt;"",TMInput!K528,IF(AND($C528=$C529, L529&lt;&gt;""),L529, IF(AND($C528=$C530, L530&lt;&gt;""), L530,"")))</f>
        <v/>
      </c>
      <c r="M528" s="90" t="str">
        <f>IF(TMInput!L528&lt;&gt;"",TMInput!L528,IF(AND($C528=$C529, M529&lt;&gt;""),M529, IF(AND($C528=$C530, M530&lt;&gt;""), M530,"")))</f>
        <v/>
      </c>
      <c r="N528" s="90" t="str">
        <f>IF(TMInput!M528&lt;&gt;"",TMInput!M528,IF(AND($C528=$C529, N529&lt;&gt;""),N529, IF(AND($C528=$C530, N530&lt;&gt;""), N530,"")))</f>
        <v/>
      </c>
      <c r="O528" s="90" t="str">
        <f>IF(TMInput!N528&lt;&gt;"",TMInput!N528,IF(AND($C528=$C529, O529&lt;&gt;""),O529, IF(AND($C528=$C530, O530&lt;&gt;""), O530,"")))</f>
        <v/>
      </c>
      <c r="P528" s="85" t="str">
        <f>IF(TMInput!O528&lt;&gt;"",TMInput!O528,IF(AND($C528=$C529, P529&lt;&gt;""),P529, IF(AND($C528=$C530, P530&lt;&gt;""), P530,"")))</f>
        <v/>
      </c>
      <c r="Q528" s="90" t="str">
        <f>IF(TMInput!P528&lt;&gt;"",TMInput!P528,IF(AND($C528=$C529, Q529&lt;&gt;""),Q529, IF(AND($C528=$C530, Q530&lt;&gt;""), Q530,"")))</f>
        <v/>
      </c>
      <c r="R528" s="90" t="str">
        <f>IF(TMInput!Q528&lt;&gt;"", TMInput!Q528, IF(AND(OR($C528&amp;$H528=$C529&amp;$H529, $C528&amp;$I528=$C529&amp;$I529), R529&lt;&gt;""), R529, IF(AND(OR($C528&amp;$H528=$C530&amp;$H530, $C528&amp;$I528=$C530&amp;$I530), R530&lt;&gt;""), R530, IF(AND(OR($C528&amp;$H528=$C531&amp;$H531, $C528&amp;$I528=$C531&amp;$I531), R531&lt;&gt;""), R531, IF(AND(OR($C528&amp;$H528=$C532&amp;$H532, $C528&amp;$I528=$C532&amp;$I532), R532&lt;&gt;""), R532, "")))))</f>
        <v>BT-195(BT-191)-Tender</v>
      </c>
      <c r="S528" s="90" t="str">
        <f>IF(TMInput!R528&lt;&gt;"", TMInput!R528, IF(AND(OR($C528&amp;$H528=$C529&amp;$H529, $C528&amp;$I528=$C529&amp;$I529), S529&lt;&gt;""), S529, IF(AND(OR($C528&amp;$H528=$C530&amp;$H530, $C528&amp;$I528=$C530&amp;$I530), S530&lt;&gt;""), S530, IF(AND(OR($C528&amp;$H528=$C531&amp;$H531, $C528&amp;$I528=$C531&amp;$I531), S531&lt;&gt;""), S531, IF(AND(OR($C528&amp;$H528=$C532&amp;$H532, $C528&amp;$I528=$C532&amp;$I532), S532&lt;&gt;""), S532, "")))))</f>
        <v>The field BT-195(BT-191)-Tender, Unpublished Identifier, specifies information to generate the URI of the masked property</v>
      </c>
      <c r="T528" s="90" t="str">
        <f>IF(TMInput!S528&lt;&gt;"", TMInput!S528, IF(AND(OR($C528&amp;$H528=$C529&amp;$H529, $C528&amp;$I528=$C529&amp;$I529), T529&lt;&gt;""), T529, IF(AND(OR($C528&amp;$H528=$C530&amp;$H530, $C528&amp;$I528=$C530&amp;$I530), T530&lt;&gt;""), T530, IF(AND(OR($C528&amp;$H528=$C531&amp;$H531, $C528&amp;$I528=$C531&amp;$I531), T531&lt;&gt;""), T531, IF(AND(OR($C528&amp;$H528=$C532&amp;$H532, $C528&amp;$I528=$C532&amp;$I532), T532&lt;&gt;""), T532, "")))))</f>
        <v>efbc:FieldIdentifierCode/text() = 'cou-ori'</v>
      </c>
      <c r="U528" s="92" t="str">
        <f>IF(TMInput!T528&lt;&gt;"", TMInput!T528, IF(AND($C528=$C529, U529&lt;&gt;""), U529, IF(AND($C528=$C530, U530&lt;&gt;""), U530, IF(AND($C528=$C531, U531&lt;&gt;""), U531, IF(AND($C528=$C532, U532&lt;&gt;""), U532, "")))))</f>
        <v>http://data.europa.eu/a4g/ontology#hasItemCountryOfOrigin</v>
      </c>
      <c r="V528" s="90" t="str">
        <f>IF(TMInput!U528&lt;&gt;"", TMInput!U528, IF(AND($C528=$C529, V529&lt;&gt;""), V529, IF(AND($C528=$C530, V530&lt;&gt;""), V530, IF(AND($C528=$C531, V531&lt;&gt;""), V531, IF(AND($C528=$C532, V532&lt;&gt;""), V532, "")))))</f>
        <v>BT-197(BT-191)-Tender</v>
      </c>
      <c r="W528" s="90" t="str">
        <f>IF(TMInput!V528&lt;&gt;"", TMInput!V528, IF(AND($C528=$C529, W529&lt;&gt;""), W529, IF(AND($C528=$C530, W530&lt;&gt;""), W530, IF(AND($C528=$C531, W531&lt;&gt;""), W531, IF(AND($C528=$C532, W532&lt;&gt;""), W532, "")))))</f>
        <v>In BT-197(BT-191)-Tender, Unpublished Justification Code, we link to the at-voc:non-publication-justification controlled list</v>
      </c>
      <c r="X528" s="90" t="str">
        <f>IF(TMInput!W528&lt;&gt;"", TMInput!W528, IF(AND($C528=$C529, X529&lt;&gt;""), X529, IF(AND($C528=$C530, X530&lt;&gt;""), X530, IF(AND($C528=$C531, X531&lt;&gt;""), X531, IF(AND($C528=$C532, X532&lt;&gt;""), X532, "")))))</f>
        <v>BT-198(BT-191)-Tender</v>
      </c>
      <c r="Y528" s="90" t="str">
        <f>IF(TMInput!X528&lt;&gt;"", TMInput!X528, IF(AND($C528=$C529, Y529&lt;&gt;""), Y529, IF(AND($C528=$C530, Y530&lt;&gt;""), Y530, IF(AND($C528=$C531, Y531&lt;&gt;""), Y531, IF(AND($C528=$C532, Y532&lt;&gt;""), Y532, "")))))</f>
        <v>Unpublished Accessibility Date (Unpublished Access Date below SDK 1.6)</v>
      </c>
      <c r="Z528" s="90" t="str">
        <f>IF(TMInput!Y528&lt;&gt;"", TMInput!Y528, IF(AND($C528=$C529, Z529&lt;&gt;""), Z529, IF(AND($C528=$C530, Z530&lt;&gt;""), Z530, IF(AND($C528=$C531, Z531&lt;&gt;""), Z531, IF(AND($C528=$C532, Z532&lt;&gt;""), Z532, "")))))</f>
        <v>tedm:MG-langString-hasConfidentialityJustification--NonPublishedInformation-ND-CountryOriginUnpublish</v>
      </c>
      <c r="AA528" s="90" t="str">
        <f>IF(TMInput!Z528&lt;&gt;"", TMInput!Z528, IF(AND($C528=$C529, AA529&lt;&gt;""), AA529, IF(AND($C528=$C530, AA530&lt;&gt;""), AA530, IF(AND($C528=$C531, AA531&lt;&gt;""), AA531, IF(AND($C528=$C532, AA532&lt;&gt;""), AA532, "")))))</f>
        <v/>
      </c>
      <c r="AB528" s="90" t="str">
        <f>IF(TMInput!AA528&lt;&gt;"", TMInput!AA528, IF(AND($C528=$C529, AB529&lt;&gt;""), AB529, IF(AND($C528=$C530, AB530&lt;&gt;""), AB530, IF(AND($C528=$C531, AB531&lt;&gt;""), AB531, IF(AND($C528=$C532, AB532&lt;&gt;""), AB532, "")))))</f>
        <v>BT-196(BT-191)-Tender</v>
      </c>
      <c r="AC528" s="90" t="str">
        <f>IF(TMInput!AB528&lt;&gt;"", TMInput!AB528, IF(AND($C528=$C529, AC529&lt;&gt;""), AC529, IF(AND($C528=$C530, AC530&lt;&gt;""), AC530, IF(AND($C528=$C531, AC531&lt;&gt;""), AC531, IF(AND($C528=$C532, AC532&lt;&gt;""), AC532, "")))))</f>
        <v>Unpublished Justification Description of MG-NonPublishedInformation under ND-CountryOriginUnpublish</v>
      </c>
      <c r="AD528" s="90" t="str">
        <f>IF(TMInput!AC528&lt;&gt;"", TMInput!AC528, IF(AND($C528=$C529, AD529&lt;&gt;""), AD529, IF(AND($C528=$C530, AD530&lt;&gt;""), AD530, IF(AND($C528=$C531, AD531&lt;&gt;""), AD531, IF(AND($C528=$C532, AD532&lt;&gt;""), AD532, "")))))</f>
        <v>BT-196(BT-191)-Tender-Language</v>
      </c>
      <c r="AE528" s="90" t="str">
        <f>IF(TMInput!AD528&lt;&gt;"", TMInput!AD528, IF(AND($C528=$C529, AE529&lt;&gt;""), AE529, IF(AND($C528=$C530, AE530&lt;&gt;""), AE530, IF(AND($C528=$C531, AE531&lt;&gt;""), AE531, IF(AND($C528=$C532, AE532&lt;&gt;""), AE532, "")))))</f>
        <v>Language of Unpublished Justification Description of MG-NonPublishedInformation under ND-CountryOriginUnpublish</v>
      </c>
    </row>
    <row r="529">
      <c r="A529" s="85" t="b">
        <f t="shared" si="1"/>
        <v>0</v>
      </c>
      <c r="B529" s="90" t="str">
        <f>IF(AND(TMInput!A529="",$C529&lt;&gt;""),B528,TMInput!A529)</f>
        <v>ND-CountryOriginUnpublish_v1.8+.rml.ttl</v>
      </c>
      <c r="C529" s="90" t="str">
        <f>TMInput!B529</f>
        <v>tedm:MG-NonPublishedInformation-ND-CountryOriginUnpublish</v>
      </c>
      <c r="D529" s="85" t="str">
        <f>IF(TMInput!C529&lt;&gt;"", TMInput!C529, IF(AND($C529=$C530, D530&lt;&gt;""), D530, IF(AND($C529=$C531, D531&lt;&gt;""), D531, IF(AND($C529=$C532, D532&lt;&gt;""), D532, IF(AND($C529=$C533, D533&lt;&gt;""), D533, "")))))</f>
        <v/>
      </c>
      <c r="E529" s="90" t="str">
        <f>IF(TMInput!D529&lt;&gt;"",TMInput!D529,IF(AND($C529=$C530, E530&lt;&gt;""),E530, IF(AND($C529=$C531, E531&lt;&gt;""), E531,"")))</f>
        <v/>
      </c>
      <c r="F529" s="90" t="str">
        <f>IF(TMInput!E529&lt;&gt;"",TMInput!E529,IF(AND($C529=$C530, F530&lt;&gt;""),F530, IF(AND($C529=$C531, F531&lt;&gt;""), F531,"")))</f>
        <v/>
      </c>
      <c r="G529" s="85" t="str">
        <f>IF(TMInput!F529&lt;&gt;"",TMInput!F529,IF(AND($C529=$C530, G530&lt;&gt;""),G530, IF(AND($C529=$C531, G531&lt;&gt;""), G531,"")))</f>
        <v/>
      </c>
      <c r="H529" s="87" t="str">
        <f>TMInput!G529</f>
        <v/>
      </c>
      <c r="I529" s="87" t="str">
        <f>TMInput!H529</f>
        <v/>
      </c>
      <c r="J529" s="90" t="b">
        <f>IF(TMInput!$A529="",J528,TMInput!I529)</f>
        <v>1</v>
      </c>
      <c r="K529" s="85" t="str">
        <f>IF(TMInput!J529&lt;&gt;"",TMInput!J529,IF(AND($C529=$C530, K530&lt;&gt;""),K530, IF(AND($C529=$C531, K531&lt;&gt;""), K531,"")))</f>
        <v/>
      </c>
      <c r="L529" s="85" t="str">
        <f>IF(TMInput!K529&lt;&gt;"",TMInput!K529,IF(AND($C529=$C530, L530&lt;&gt;""),L530, IF(AND($C529=$C531, L531&lt;&gt;""), L531,"")))</f>
        <v/>
      </c>
      <c r="M529" s="90" t="str">
        <f>IF(TMInput!L529&lt;&gt;"",TMInput!L529,IF(AND($C529=$C530, M530&lt;&gt;""),M530, IF(AND($C529=$C531, M531&lt;&gt;""), M531,"")))</f>
        <v/>
      </c>
      <c r="N529" s="90" t="str">
        <f>IF(TMInput!M529&lt;&gt;"",TMInput!M529,IF(AND($C529=$C530, N530&lt;&gt;""),N530, IF(AND($C529=$C531, N531&lt;&gt;""), N531,"")))</f>
        <v/>
      </c>
      <c r="O529" s="90" t="str">
        <f>IF(TMInput!N529&lt;&gt;"",TMInput!N529,IF(AND($C529=$C530, O530&lt;&gt;""),O530, IF(AND($C529=$C531, O531&lt;&gt;""), O531,"")))</f>
        <v/>
      </c>
      <c r="P529" s="85" t="str">
        <f>IF(TMInput!O529&lt;&gt;"",TMInput!O529,IF(AND($C529=$C530, P530&lt;&gt;""),P530, IF(AND($C529=$C531, P531&lt;&gt;""), P531,"")))</f>
        <v/>
      </c>
      <c r="Q529" s="90" t="str">
        <f>IF(TMInput!P529&lt;&gt;"",TMInput!P529,IF(AND($C529=$C530, Q530&lt;&gt;""),Q530, IF(AND($C529=$C531, Q531&lt;&gt;""), Q531,"")))</f>
        <v/>
      </c>
      <c r="R529" s="90" t="str">
        <f>IF(TMInput!Q529&lt;&gt;"", TMInput!Q529, IF(AND(OR($C529&amp;$H529=$C530&amp;$H530, $C529&amp;$I529=$C530&amp;$I530), R530&lt;&gt;""), R530, IF(AND(OR($C529&amp;$H529=$C531&amp;$H531, $C529&amp;$I529=$C531&amp;$I531), R531&lt;&gt;""), R531, IF(AND(OR($C529&amp;$H529=$C532&amp;$H532, $C529&amp;$I529=$C532&amp;$I532), R532&lt;&gt;""), R532, IF(AND(OR($C529&amp;$H529=$C533&amp;$H533, $C529&amp;$I529=$C533&amp;$I533), R533&lt;&gt;""), R533, "")))))</f>
        <v/>
      </c>
      <c r="S529" s="90" t="str">
        <f>IF(TMInput!R529&lt;&gt;"", TMInput!R529, IF(AND(OR($C529&amp;$H529=$C530&amp;$H530, $C529&amp;$I529=$C530&amp;$I530), S530&lt;&gt;""), S530, IF(AND(OR($C529&amp;$H529=$C531&amp;$H531, $C529&amp;$I529=$C531&amp;$I531), S531&lt;&gt;""), S531, IF(AND(OR($C529&amp;$H529=$C532&amp;$H532, $C529&amp;$I529=$C532&amp;$I532), S532&lt;&gt;""), S532, IF(AND(OR($C529&amp;$H529=$C533&amp;$H533, $C529&amp;$I529=$C533&amp;$I533), S533&lt;&gt;""), S533, "")))))</f>
        <v/>
      </c>
      <c r="T529" s="90" t="str">
        <f>IF(TMInput!S529&lt;&gt;"", TMInput!S529, IF(AND(OR($C529&amp;$H529=$C530&amp;$H530, $C529&amp;$I529=$C530&amp;$I530), T530&lt;&gt;""), T530, IF(AND(OR($C529&amp;$H529=$C531&amp;$H531, $C529&amp;$I529=$C531&amp;$I531), T531&lt;&gt;""), T531, IF(AND(OR($C529&amp;$H529=$C532&amp;$H532, $C529&amp;$I529=$C532&amp;$I532), T532&lt;&gt;""), T532, IF(AND(OR($C529&amp;$H529=$C533&amp;$H533, $C529&amp;$I529=$C533&amp;$I533), T533&lt;&gt;""), T533, "")))))</f>
        <v/>
      </c>
      <c r="U529" s="90" t="str">
        <f>IF(TMInput!T529&lt;&gt;"", TMInput!T529, IF(AND($C529=$C530, U530&lt;&gt;""), U530, IF(AND($C529=$C531, U531&lt;&gt;""), U531, IF(AND($C529=$C532, U532&lt;&gt;""), U532, IF(AND($C529=$C533, U533&lt;&gt;""), U533, "")))))</f>
        <v/>
      </c>
      <c r="V529" s="90" t="str">
        <f>IF(TMInput!U529&lt;&gt;"", TMInput!U529, IF(AND($C529=$C530, V530&lt;&gt;""), V530, IF(AND($C529=$C531, V531&lt;&gt;""), V531, IF(AND($C529=$C532, V532&lt;&gt;""), V532, IF(AND($C529=$C533, V533&lt;&gt;""), V533, "")))))</f>
        <v>BT-197(BT-191)-Tender</v>
      </c>
      <c r="W529" s="90" t="str">
        <f>IF(TMInput!V529&lt;&gt;"", TMInput!V529, IF(AND($C529=$C530, W530&lt;&gt;""), W530, IF(AND($C529=$C531, W531&lt;&gt;""), W531, IF(AND($C529=$C532, W532&lt;&gt;""), W532, IF(AND($C529=$C533, W533&lt;&gt;""), W533, "")))))</f>
        <v>In BT-197(BT-191)-Tender, Unpublished Justification Code, we link to the at-voc:non-publication-justification controlled list</v>
      </c>
      <c r="X529" s="90" t="str">
        <f>IF(TMInput!W529&lt;&gt;"", TMInput!W529, IF(AND($C529=$C530, X530&lt;&gt;""), X530, IF(AND($C529=$C531, X531&lt;&gt;""), X531, IF(AND($C529=$C532, X532&lt;&gt;""), X532, IF(AND($C529=$C533, X533&lt;&gt;""), X533, "")))))</f>
        <v>BT-198(BT-191)-Tender</v>
      </c>
      <c r="Y529" s="90" t="str">
        <f>IF(TMInput!X529&lt;&gt;"", TMInput!X529, IF(AND($C529=$C530, Y530&lt;&gt;""), Y530, IF(AND($C529=$C531, Y531&lt;&gt;""), Y531, IF(AND($C529=$C532, Y532&lt;&gt;""), Y532, IF(AND($C529=$C533, Y533&lt;&gt;""), Y533, "")))))</f>
        <v>Unpublished Accessibility Date (Unpublished Access Date below SDK 1.6)</v>
      </c>
      <c r="Z529" s="90" t="str">
        <f>IF(TMInput!Y529&lt;&gt;"", TMInput!Y529, IF(AND($C529=$C530, Z530&lt;&gt;""), Z530, IF(AND($C529=$C531, Z531&lt;&gt;""), Z531, IF(AND($C529=$C532, Z532&lt;&gt;""), Z532, IF(AND($C529=$C533, Z533&lt;&gt;""), Z533, "")))))</f>
        <v>tedm:MG-langString-hasConfidentialityJustification--NonPublishedInformation-ND-CountryOriginUnpublish</v>
      </c>
      <c r="AA529" s="90" t="str">
        <f>IF(TMInput!Z529&lt;&gt;"", TMInput!Z529, IF(AND($C529=$C530, AA530&lt;&gt;""), AA530, IF(AND($C529=$C531, AA531&lt;&gt;""), AA531, IF(AND($C529=$C532, AA532&lt;&gt;""), AA532, IF(AND($C529=$C533, AA533&lt;&gt;""), AA533, "")))))</f>
        <v/>
      </c>
      <c r="AB529" s="90" t="str">
        <f>IF(TMInput!AA529&lt;&gt;"", TMInput!AA529, IF(AND($C529=$C530, AB530&lt;&gt;""), AB530, IF(AND($C529=$C531, AB531&lt;&gt;""), AB531, IF(AND($C529=$C532, AB532&lt;&gt;""), AB532, IF(AND($C529=$C533, AB533&lt;&gt;""), AB533, "")))))</f>
        <v>BT-196(BT-191)-Tender</v>
      </c>
      <c r="AC529" s="90" t="str">
        <f>IF(TMInput!AB529&lt;&gt;"", TMInput!AB529, IF(AND($C529=$C530, AC530&lt;&gt;""), AC530, IF(AND($C529=$C531, AC531&lt;&gt;""), AC531, IF(AND($C529=$C532, AC532&lt;&gt;""), AC532, IF(AND($C529=$C533, AC533&lt;&gt;""), AC533, "")))))</f>
        <v>Unpublished Justification Description of MG-NonPublishedInformation under ND-CountryOriginUnpublish</v>
      </c>
      <c r="AD529" s="90" t="str">
        <f>IF(TMInput!AC529&lt;&gt;"", TMInput!AC529, IF(AND($C529=$C530, AD530&lt;&gt;""), AD530, IF(AND($C529=$C531, AD531&lt;&gt;""), AD531, IF(AND($C529=$C532, AD532&lt;&gt;""), AD532, IF(AND($C529=$C533, AD533&lt;&gt;""), AD533, "")))))</f>
        <v>BT-196(BT-191)-Tender-Language</v>
      </c>
      <c r="AE529" s="90" t="str">
        <f>IF(TMInput!AD529&lt;&gt;"", TMInput!AD529, IF(AND($C529=$C530, AE530&lt;&gt;""), AE530, IF(AND($C529=$C531, AE531&lt;&gt;""), AE531, IF(AND($C529=$C532, AE532&lt;&gt;""), AE532, IF(AND($C529=$C533, AE533&lt;&gt;""), AE533, "")))))</f>
        <v>Language of Unpublished Justification Description of MG-NonPublishedInformation under ND-CountryOriginUnpublish</v>
      </c>
    </row>
    <row r="530">
      <c r="A530" s="85" t="b">
        <f t="shared" si="1"/>
        <v>0</v>
      </c>
      <c r="B530" s="90" t="str">
        <f>IF(AND(TMInput!A530="",$C530&lt;&gt;""),B529,TMInput!A530)</f>
        <v>ND-CountryOriginUnpublish_v1.8+.rml.ttl</v>
      </c>
      <c r="C530" s="90" t="str">
        <f>TMInput!B530</f>
        <v>tedm:MG-NonPublishedInformation-ND-CountryOriginUnpublish</v>
      </c>
      <c r="D530" s="85" t="str">
        <f>IF(TMInput!C530&lt;&gt;"", TMInput!C530, IF(AND($C530=$C531, D531&lt;&gt;""), D531, IF(AND($C530=$C532, D532&lt;&gt;""), D532, IF(AND($C530=$C533, D533&lt;&gt;""), D533, IF(AND($C530=$C534, D534&lt;&gt;""), D534, "")))))</f>
        <v/>
      </c>
      <c r="E530" s="90" t="str">
        <f>IF(TMInput!D530&lt;&gt;"",TMInput!D530,IF(AND($C530=$C531, E531&lt;&gt;""),E531, IF(AND($C530=$C532, E532&lt;&gt;""), E532,"")))</f>
        <v/>
      </c>
      <c r="F530" s="90" t="str">
        <f>IF(TMInput!E530&lt;&gt;"",TMInput!E530,IF(AND($C530=$C531, F531&lt;&gt;""),F531, IF(AND($C530=$C532, F532&lt;&gt;""), F532,"")))</f>
        <v/>
      </c>
      <c r="G530" s="85" t="str">
        <f>IF(TMInput!F530&lt;&gt;"",TMInput!F530,IF(AND($C530=$C531, G531&lt;&gt;""),G531, IF(AND($C530=$C532, G532&lt;&gt;""), G532,"")))</f>
        <v/>
      </c>
      <c r="H530" s="87" t="str">
        <f>TMInput!G530</f>
        <v/>
      </c>
      <c r="I530" s="87" t="str">
        <f>TMInput!H530</f>
        <v/>
      </c>
      <c r="J530" s="90" t="b">
        <f>IF(TMInput!$A530="",J529,TMInput!I530)</f>
        <v>1</v>
      </c>
      <c r="K530" s="85" t="str">
        <f>IF(TMInput!J530&lt;&gt;"",TMInput!J530,IF(AND($C530=$C531, K531&lt;&gt;""),K531, IF(AND($C530=$C532, K532&lt;&gt;""), K532,"")))</f>
        <v/>
      </c>
      <c r="L530" s="85" t="str">
        <f>IF(TMInput!K530&lt;&gt;"",TMInput!K530,IF(AND($C530=$C531, L531&lt;&gt;""),L531, IF(AND($C530=$C532, L532&lt;&gt;""), L532,"")))</f>
        <v/>
      </c>
      <c r="M530" s="90" t="str">
        <f>IF(TMInput!L530&lt;&gt;"",TMInput!L530,IF(AND($C530=$C531, M531&lt;&gt;""),M531, IF(AND($C530=$C532, M532&lt;&gt;""), M532,"")))</f>
        <v/>
      </c>
      <c r="N530" s="90" t="str">
        <f>IF(TMInput!M530&lt;&gt;"",TMInput!M530,IF(AND($C530=$C531, N531&lt;&gt;""),N531, IF(AND($C530=$C532, N532&lt;&gt;""), N532,"")))</f>
        <v/>
      </c>
      <c r="O530" s="90" t="str">
        <f>IF(TMInput!N530&lt;&gt;"",TMInput!N530,IF(AND($C530=$C531, O531&lt;&gt;""),O531, IF(AND($C530=$C532, O532&lt;&gt;""), O532,"")))</f>
        <v/>
      </c>
      <c r="P530" s="85" t="str">
        <f>IF(TMInput!O530&lt;&gt;"",TMInput!O530,IF(AND($C530=$C531, P531&lt;&gt;""),P531, IF(AND($C530=$C532, P532&lt;&gt;""), P532,"")))</f>
        <v/>
      </c>
      <c r="Q530" s="90" t="str">
        <f>IF(TMInput!P530&lt;&gt;"",TMInput!P530,IF(AND($C530=$C531, Q531&lt;&gt;""),Q531, IF(AND($C530=$C532, Q532&lt;&gt;""), Q532,"")))</f>
        <v/>
      </c>
      <c r="R530" s="90" t="str">
        <f>IF(TMInput!Q530&lt;&gt;"", TMInput!Q530, IF(AND(OR($C530&amp;$H530=$C531&amp;$H531, $C530&amp;$I530=$C531&amp;$I531), R531&lt;&gt;""), R531, IF(AND(OR($C530&amp;$H530=$C532&amp;$H532, $C530&amp;$I530=$C532&amp;$I532), R532&lt;&gt;""), R532, IF(AND(OR($C530&amp;$H530=$C533&amp;$H533, $C530&amp;$I530=$C533&amp;$I533), R533&lt;&gt;""), R533, IF(AND(OR($C530&amp;$H530=$C534&amp;$H534, $C530&amp;$I530=$C534&amp;$I534), R534&lt;&gt;""), R534, "")))))</f>
        <v/>
      </c>
      <c r="S530" s="90" t="str">
        <f>IF(TMInput!R530&lt;&gt;"", TMInput!R530, IF(AND(OR($C530&amp;$H530=$C531&amp;$H531, $C530&amp;$I530=$C531&amp;$I531), S531&lt;&gt;""), S531, IF(AND(OR($C530&amp;$H530=$C532&amp;$H532, $C530&amp;$I530=$C532&amp;$I532), S532&lt;&gt;""), S532, IF(AND(OR($C530&amp;$H530=$C533&amp;$H533, $C530&amp;$I530=$C533&amp;$I533), S533&lt;&gt;""), S533, IF(AND(OR($C530&amp;$H530=$C534&amp;$H534, $C530&amp;$I530=$C534&amp;$I534), S534&lt;&gt;""), S534, "")))))</f>
        <v/>
      </c>
      <c r="T530" s="90" t="str">
        <f>IF(TMInput!S530&lt;&gt;"", TMInput!S530, IF(AND(OR($C530&amp;$H530=$C531&amp;$H531, $C530&amp;$I530=$C531&amp;$I531), T531&lt;&gt;""), T531, IF(AND(OR($C530&amp;$H530=$C532&amp;$H532, $C530&amp;$I530=$C532&amp;$I532), T532&lt;&gt;""), T532, IF(AND(OR($C530&amp;$H530=$C533&amp;$H533, $C530&amp;$I530=$C533&amp;$I533), T533&lt;&gt;""), T533, IF(AND(OR($C530&amp;$H530=$C534&amp;$H534, $C530&amp;$I530=$C534&amp;$I534), T534&lt;&gt;""), T534, "")))))</f>
        <v/>
      </c>
      <c r="U530" s="90" t="str">
        <f>IF(TMInput!T530&lt;&gt;"", TMInput!T530, IF(AND($C530=$C531, U531&lt;&gt;""), U531, IF(AND($C530=$C532, U532&lt;&gt;""), U532, IF(AND($C530=$C533, U533&lt;&gt;""), U533, IF(AND($C530=$C534, U534&lt;&gt;""), U534, "")))))</f>
        <v/>
      </c>
      <c r="V530" s="90" t="str">
        <f>IF(TMInput!U530&lt;&gt;"", TMInput!U530, IF(AND($C530=$C531, V531&lt;&gt;""), V531, IF(AND($C530=$C532, V532&lt;&gt;""), V532, IF(AND($C530=$C533, V533&lt;&gt;""), V533, IF(AND($C530=$C534, V534&lt;&gt;""), V534, "")))))</f>
        <v>BT-197(BT-191)-Tender</v>
      </c>
      <c r="W530" s="90" t="str">
        <f>IF(TMInput!V530&lt;&gt;"", TMInput!V530, IF(AND($C530=$C531, W531&lt;&gt;""), W531, IF(AND($C530=$C532, W532&lt;&gt;""), W532, IF(AND($C530=$C533, W533&lt;&gt;""), W533, IF(AND($C530=$C534, W534&lt;&gt;""), W534, "")))))</f>
        <v>In BT-197(BT-191)-Tender, Unpublished Justification Code, we link to the at-voc:non-publication-justification controlled list</v>
      </c>
      <c r="X530" s="90" t="str">
        <f>IF(TMInput!W530&lt;&gt;"", TMInput!W530, IF(AND($C530=$C531, X531&lt;&gt;""), X531, IF(AND($C530=$C532, X532&lt;&gt;""), X532, IF(AND($C530=$C533, X533&lt;&gt;""), X533, IF(AND($C530=$C534, X534&lt;&gt;""), X534, "")))))</f>
        <v>BT-198(BT-191)-Tender</v>
      </c>
      <c r="Y530" s="90" t="str">
        <f>IF(TMInput!X530&lt;&gt;"", TMInput!X530, IF(AND($C530=$C531, Y531&lt;&gt;""), Y531, IF(AND($C530=$C532, Y532&lt;&gt;""), Y532, IF(AND($C530=$C533, Y533&lt;&gt;""), Y533, IF(AND($C530=$C534, Y534&lt;&gt;""), Y534, "")))))</f>
        <v>Unpublished Accessibility Date (Unpublished Access Date below SDK 1.6)</v>
      </c>
      <c r="Z530" s="90" t="str">
        <f>IF(TMInput!Y530&lt;&gt;"", TMInput!Y530, IF(AND($C530=$C531, Z531&lt;&gt;""), Z531, IF(AND($C530=$C532, Z532&lt;&gt;""), Z532, IF(AND($C530=$C533, Z533&lt;&gt;""), Z533, IF(AND($C530=$C534, Z534&lt;&gt;""), Z534, "")))))</f>
        <v>tedm:MG-langString-hasConfidentialityJustification--NonPublishedInformation-ND-CountryOriginUnpublish</v>
      </c>
      <c r="AA530" s="90" t="str">
        <f>IF(TMInput!Z530&lt;&gt;"", TMInput!Z530, IF(AND($C530=$C531, AA531&lt;&gt;""), AA531, IF(AND($C530=$C532, AA532&lt;&gt;""), AA532, IF(AND($C530=$C533, AA533&lt;&gt;""), AA533, IF(AND($C530=$C534, AA534&lt;&gt;""), AA534, "")))))</f>
        <v/>
      </c>
      <c r="AB530" s="90" t="str">
        <f>IF(TMInput!AA530&lt;&gt;"", TMInput!AA530, IF(AND($C530=$C531, AB531&lt;&gt;""), AB531, IF(AND($C530=$C532, AB532&lt;&gt;""), AB532, IF(AND($C530=$C533, AB533&lt;&gt;""), AB533, IF(AND($C530=$C534, AB534&lt;&gt;""), AB534, "")))))</f>
        <v/>
      </c>
      <c r="AC530" s="90" t="str">
        <f>IF(TMInput!AB530&lt;&gt;"", TMInput!AB530, IF(AND($C530=$C531, AC531&lt;&gt;""), AC531, IF(AND($C530=$C532, AC532&lt;&gt;""), AC532, IF(AND($C530=$C533, AC533&lt;&gt;""), AC533, IF(AND($C530=$C534, AC534&lt;&gt;""), AC534, "")))))</f>
        <v/>
      </c>
      <c r="AD530" s="90" t="str">
        <f>IF(TMInput!AC530&lt;&gt;"", TMInput!AC530, IF(AND($C530=$C531, AD531&lt;&gt;""), AD531, IF(AND($C530=$C532, AD532&lt;&gt;""), AD532, IF(AND($C530=$C533, AD533&lt;&gt;""), AD533, IF(AND($C530=$C534, AD534&lt;&gt;""), AD534, "")))))</f>
        <v/>
      </c>
      <c r="AE530" s="90" t="str">
        <f>IF(TMInput!AD530&lt;&gt;"", TMInput!AD530, IF(AND($C530=$C531, AE531&lt;&gt;""), AE531, IF(AND($C530=$C532, AE532&lt;&gt;""), AE532, IF(AND($C530=$C533, AE533&lt;&gt;""), AE533, IF(AND($C530=$C534, AE534&lt;&gt;""), AE534, "")))))</f>
        <v/>
      </c>
    </row>
    <row r="531">
      <c r="A531" s="85" t="b">
        <f t="shared" si="1"/>
        <v>0</v>
      </c>
      <c r="B531" s="90" t="str">
        <f>IF(AND(TMInput!A531="",$C531&lt;&gt;""),B530,TMInput!A531)</f>
        <v>ND-CountryOriginUnpublish_v1.8+.rml.ttl</v>
      </c>
      <c r="C531" s="90" t="str">
        <f>TMInput!B531</f>
        <v>tedm:MG-NonPublishedInformation-ND-CountryOriginUnpublish</v>
      </c>
      <c r="D531" s="85" t="str">
        <f>IF(TMInput!C531&lt;&gt;"", TMInput!C531, IF(AND($C531=$C532, D532&lt;&gt;""), D532, IF(AND($C531=$C533, D533&lt;&gt;""), D533, IF(AND($C531=$C534, D534&lt;&gt;""), D534, IF(AND($C531=$C535, D535&lt;&gt;""), D535, "")))))</f>
        <v/>
      </c>
      <c r="E531" s="90" t="str">
        <f>IF(TMInput!D531&lt;&gt;"",TMInput!D531,IF(AND($C531=$C532, E532&lt;&gt;""),E532, IF(AND($C531=$C533, E533&lt;&gt;""), E533,"")))</f>
        <v/>
      </c>
      <c r="F531" s="90" t="str">
        <f>IF(TMInput!E531&lt;&gt;"",TMInput!E531,IF(AND($C531=$C532, F532&lt;&gt;""),F532, IF(AND($C531=$C533, F533&lt;&gt;""), F533,"")))</f>
        <v/>
      </c>
      <c r="G531" s="85" t="str">
        <f>IF(TMInput!F531&lt;&gt;"",TMInput!F531,IF(AND($C531=$C532, G532&lt;&gt;""),G532, IF(AND($C531=$C533, G533&lt;&gt;""), G533,"")))</f>
        <v/>
      </c>
      <c r="H531" s="87" t="str">
        <f>TMInput!G531</f>
        <v/>
      </c>
      <c r="I531" s="87" t="str">
        <f>TMInput!H531</f>
        <v>1.5</v>
      </c>
      <c r="J531" s="90" t="b">
        <f>IF(TMInput!$A531="",J530,TMInput!I531)</f>
        <v>1</v>
      </c>
      <c r="K531" s="85" t="str">
        <f>IF(TMInput!J531&lt;&gt;"",TMInput!J531,IF(AND($C531=$C532, K532&lt;&gt;""),K532, IF(AND($C531=$C533, K533&lt;&gt;""), K533,"")))</f>
        <v/>
      </c>
      <c r="L531" s="85" t="str">
        <f>IF(TMInput!K531&lt;&gt;"",TMInput!K531,IF(AND($C531=$C532, L532&lt;&gt;""),L532, IF(AND($C531=$C533, L533&lt;&gt;""), L533,"")))</f>
        <v/>
      </c>
      <c r="M531" s="90" t="str">
        <f>IF(TMInput!L531&lt;&gt;"",TMInput!L531,IF(AND($C531=$C532, M532&lt;&gt;""),M532, IF(AND($C531=$C533, M533&lt;&gt;""), M533,"")))</f>
        <v/>
      </c>
      <c r="N531" s="90" t="str">
        <f>IF(TMInput!M531&lt;&gt;"",TMInput!M531,IF(AND($C531=$C532, N532&lt;&gt;""),N532, IF(AND($C531=$C533, N533&lt;&gt;""), N533,"")))</f>
        <v/>
      </c>
      <c r="O531" s="90" t="str">
        <f>IF(TMInput!N531&lt;&gt;"",TMInput!N531,IF(AND($C531=$C532, O532&lt;&gt;""),O532, IF(AND($C531=$C533, O533&lt;&gt;""), O533,"")))</f>
        <v/>
      </c>
      <c r="P531" s="85" t="str">
        <f>IF(TMInput!O531&lt;&gt;"",TMInput!O531,IF(AND($C531=$C532, P532&lt;&gt;""),P532, IF(AND($C531=$C533, P533&lt;&gt;""), P533,"")))</f>
        <v/>
      </c>
      <c r="Q531" s="90" t="str">
        <f>IF(TMInput!P531&lt;&gt;"",TMInput!P531,IF(AND($C531=$C532, Q532&lt;&gt;""),Q532, IF(AND($C531=$C533, Q533&lt;&gt;""), Q533,"")))</f>
        <v/>
      </c>
      <c r="R531" s="90" t="str">
        <f>IF(TMInput!Q531&lt;&gt;"", TMInput!Q531, IF(AND(OR($C531&amp;$H531=$C532&amp;$H532, $C531&amp;$I531=$C532&amp;$I532), R532&lt;&gt;""), R532, IF(AND(OR($C531&amp;$H531=$C533&amp;$H533, $C531&amp;$I531=$C533&amp;$I533), R533&lt;&gt;""), R533, IF(AND(OR($C531&amp;$H531=$C534&amp;$H534, $C531&amp;$I531=$C534&amp;$I534), R534&lt;&gt;""), R534, IF(AND(OR($C531&amp;$H531=$C535&amp;$H535, $C531&amp;$I531=$C535&amp;$I535), R535&lt;&gt;""), R535, "")))))</f>
        <v/>
      </c>
      <c r="S531" s="90" t="str">
        <f>IF(TMInput!R531&lt;&gt;"", TMInput!R531, IF(AND(OR($C531&amp;$H531=$C532&amp;$H532, $C531&amp;$I531=$C532&amp;$I532), S532&lt;&gt;""), S532, IF(AND(OR($C531&amp;$H531=$C533&amp;$H533, $C531&amp;$I531=$C533&amp;$I533), S533&lt;&gt;""), S533, IF(AND(OR($C531&amp;$H531=$C534&amp;$H534, $C531&amp;$I531=$C534&amp;$I534), S534&lt;&gt;""), S534, IF(AND(OR($C531&amp;$H531=$C535&amp;$H535, $C531&amp;$I531=$C535&amp;$I535), S535&lt;&gt;""), S535, "")))))</f>
        <v/>
      </c>
      <c r="T531" s="90" t="str">
        <f>IF(TMInput!S531&lt;&gt;"", TMInput!S531, IF(AND(OR($C531&amp;$H531=$C532&amp;$H532, $C531&amp;$I531=$C532&amp;$I532), T532&lt;&gt;""), T532, IF(AND(OR($C531&amp;$H531=$C533&amp;$H533, $C531&amp;$I531=$C533&amp;$I533), T533&lt;&gt;""), T533, IF(AND(OR($C531&amp;$H531=$C534&amp;$H534, $C531&amp;$I531=$C534&amp;$I534), T534&lt;&gt;""), T534, IF(AND(OR($C531&amp;$H531=$C535&amp;$H535, $C531&amp;$I531=$C535&amp;$I535), T535&lt;&gt;""), T535, "")))))</f>
        <v/>
      </c>
      <c r="U531" s="90" t="str">
        <f>IF(TMInput!T531&lt;&gt;"", TMInput!T531, IF(AND($C531=$C532, U532&lt;&gt;""), U532, IF(AND($C531=$C533, U533&lt;&gt;""), U533, IF(AND($C531=$C534, U534&lt;&gt;""), U534, IF(AND($C531=$C535, U535&lt;&gt;""), U535, "")))))</f>
        <v/>
      </c>
      <c r="V531" s="90" t="str">
        <f>IF(TMInput!U531&lt;&gt;"", TMInput!U531, IF(AND($C531=$C532, V532&lt;&gt;""), V532, IF(AND($C531=$C533, V533&lt;&gt;""), V533, IF(AND($C531=$C534, V534&lt;&gt;""), V534, IF(AND($C531=$C535, V535&lt;&gt;""), V535, "")))))</f>
        <v/>
      </c>
      <c r="W531" s="90" t="str">
        <f>IF(TMInput!V531&lt;&gt;"", TMInput!V531, IF(AND($C531=$C532, W532&lt;&gt;""), W532, IF(AND($C531=$C533, W533&lt;&gt;""), W533, IF(AND($C531=$C534, W534&lt;&gt;""), W534, IF(AND($C531=$C535, W535&lt;&gt;""), W535, "")))))</f>
        <v/>
      </c>
      <c r="X531" s="90" t="str">
        <f>IF(TMInput!W531&lt;&gt;"", TMInput!W531, IF(AND($C531=$C532, X532&lt;&gt;""), X532, IF(AND($C531=$C533, X533&lt;&gt;""), X533, IF(AND($C531=$C534, X534&lt;&gt;""), X534, IF(AND($C531=$C535, X535&lt;&gt;""), X535, "")))))</f>
        <v>BT-198(BT-191)-Tender</v>
      </c>
      <c r="Y531" s="90" t="str">
        <f>IF(TMInput!X531&lt;&gt;"", TMInput!X531, IF(AND($C531=$C532, Y532&lt;&gt;""), Y532, IF(AND($C531=$C533, Y533&lt;&gt;""), Y533, IF(AND($C531=$C534, Y534&lt;&gt;""), Y534, IF(AND($C531=$C535, Y535&lt;&gt;""), Y535, "")))))</f>
        <v>Unpublished Accessibility Date (Unpublished Access Date below SDK 1.6)</v>
      </c>
      <c r="Z531" s="90" t="str">
        <f>IF(TMInput!Y531&lt;&gt;"", TMInput!Y531, IF(AND($C531=$C532, Z532&lt;&gt;""), Z532, IF(AND($C531=$C533, Z533&lt;&gt;""), Z533, IF(AND($C531=$C534, Z534&lt;&gt;""), Z534, IF(AND($C531=$C535, Z535&lt;&gt;""), Z535, "")))))</f>
        <v>tedm:MG-langString-hasConfidentialityJustification--NonPublishedInformation-ND-CountryOriginUnpublish</v>
      </c>
      <c r="AA531" s="90" t="str">
        <f>IF(TMInput!Z531&lt;&gt;"", TMInput!Z531, IF(AND($C531=$C532, AA532&lt;&gt;""), AA532, IF(AND($C531=$C533, AA533&lt;&gt;""), AA533, IF(AND($C531=$C534, AA534&lt;&gt;""), AA534, IF(AND($C531=$C535, AA535&lt;&gt;""), AA535, "")))))</f>
        <v/>
      </c>
      <c r="AB531" s="90" t="str">
        <f>IF(TMInput!AA531&lt;&gt;"", TMInput!AA531, IF(AND($C531=$C532, AB532&lt;&gt;""), AB532, IF(AND($C531=$C533, AB533&lt;&gt;""), AB533, IF(AND($C531=$C534, AB534&lt;&gt;""), AB534, IF(AND($C531=$C535, AB535&lt;&gt;""), AB535, "")))))</f>
        <v/>
      </c>
      <c r="AC531" s="90" t="str">
        <f>IF(TMInput!AB531&lt;&gt;"", TMInput!AB531, IF(AND($C531=$C532, AC532&lt;&gt;""), AC532, IF(AND($C531=$C533, AC533&lt;&gt;""), AC533, IF(AND($C531=$C534, AC534&lt;&gt;""), AC534, IF(AND($C531=$C535, AC535&lt;&gt;""), AC535, "")))))</f>
        <v/>
      </c>
      <c r="AD531" s="90" t="str">
        <f>IF(TMInput!AC531&lt;&gt;"", TMInput!AC531, IF(AND($C531=$C532, AD532&lt;&gt;""), AD532, IF(AND($C531=$C533, AD533&lt;&gt;""), AD533, IF(AND($C531=$C534, AD534&lt;&gt;""), AD534, IF(AND($C531=$C535, AD535&lt;&gt;""), AD535, "")))))</f>
        <v/>
      </c>
      <c r="AE531" s="90" t="str">
        <f>IF(TMInput!AD531&lt;&gt;"", TMInput!AD531, IF(AND($C531=$C532, AE532&lt;&gt;""), AE532, IF(AND($C531=$C533, AE533&lt;&gt;""), AE533, IF(AND($C531=$C534, AE534&lt;&gt;""), AE534, IF(AND($C531=$C535, AE535&lt;&gt;""), AE535, "")))))</f>
        <v/>
      </c>
    </row>
    <row r="532">
      <c r="A532" s="85" t="b">
        <f t="shared" si="1"/>
        <v>0</v>
      </c>
      <c r="B532" s="90" t="str">
        <f>IF(AND(TMInput!A532="",$C532&lt;&gt;""),B531,TMInput!A532)</f>
        <v>ND-CountryOriginUnpublish_v1.8+.rml.ttl</v>
      </c>
      <c r="C532" s="90" t="str">
        <f>TMInput!B532</f>
        <v>tedm:MG-NonPublishedInformation-ND-CountryOriginUnpublish</v>
      </c>
      <c r="D532" s="85" t="str">
        <f>IF(TMInput!C532&lt;&gt;"", TMInput!C532, IF(AND($C532=$C533, D533&lt;&gt;""), D533, IF(AND($C532=$C534, D534&lt;&gt;""), D534, IF(AND($C532=$C535, D535&lt;&gt;""), D535, IF(AND($C532=$C536, D536&lt;&gt;""), D536, "")))))</f>
        <v/>
      </c>
      <c r="E532" s="90" t="str">
        <f>IF(TMInput!D532&lt;&gt;"",TMInput!D532,IF(AND($C532=$C533, E533&lt;&gt;""),E533, IF(AND($C532=$C534, E534&lt;&gt;""), E534,"")))</f>
        <v/>
      </c>
      <c r="F532" s="90" t="str">
        <f>IF(TMInput!E532&lt;&gt;"",TMInput!E532,IF(AND($C532=$C533, F533&lt;&gt;""),F533, IF(AND($C532=$C534, F534&lt;&gt;""), F534,"")))</f>
        <v/>
      </c>
      <c r="G532" s="85" t="str">
        <f>IF(TMInput!F532&lt;&gt;"",TMInput!F532,IF(AND($C532=$C533, G533&lt;&gt;""),G533, IF(AND($C532=$C534, G534&lt;&gt;""), G534,"")))</f>
        <v/>
      </c>
      <c r="H532" s="87" t="str">
        <f>TMInput!G532</f>
        <v>1.6</v>
      </c>
      <c r="I532" s="87" t="str">
        <f>TMInput!H532</f>
        <v/>
      </c>
      <c r="J532" s="90" t="b">
        <f>IF(TMInput!$A532="",J531,TMInput!I532)</f>
        <v>1</v>
      </c>
      <c r="K532" s="85" t="str">
        <f>IF(TMInput!J532&lt;&gt;"",TMInput!J532,IF(AND($C532=$C533, K533&lt;&gt;""),K533, IF(AND($C532=$C534, K534&lt;&gt;""), K534,"")))</f>
        <v/>
      </c>
      <c r="L532" s="85" t="str">
        <f>IF(TMInput!K532&lt;&gt;"",TMInput!K532,IF(AND($C532=$C533, L533&lt;&gt;""),L533, IF(AND($C532=$C534, L534&lt;&gt;""), L534,"")))</f>
        <v/>
      </c>
      <c r="M532" s="90" t="str">
        <f>IF(TMInput!L532&lt;&gt;"",TMInput!L532,IF(AND($C532=$C533, M533&lt;&gt;""),M533, IF(AND($C532=$C534, M534&lt;&gt;""), M534,"")))</f>
        <v/>
      </c>
      <c r="N532" s="90" t="str">
        <f>IF(TMInput!M532&lt;&gt;"",TMInput!M532,IF(AND($C532=$C533, N533&lt;&gt;""),N533, IF(AND($C532=$C534, N534&lt;&gt;""), N534,"")))</f>
        <v/>
      </c>
      <c r="O532" s="90" t="str">
        <f>IF(TMInput!N532&lt;&gt;"",TMInput!N532,IF(AND($C532=$C533, O533&lt;&gt;""),O533, IF(AND($C532=$C534, O534&lt;&gt;""), O534,"")))</f>
        <v/>
      </c>
      <c r="P532" s="85" t="str">
        <f>IF(TMInput!O532&lt;&gt;"",TMInput!O532,IF(AND($C532=$C533, P533&lt;&gt;""),P533, IF(AND($C532=$C534, P534&lt;&gt;""), P534,"")))</f>
        <v/>
      </c>
      <c r="Q532" s="90" t="str">
        <f>IF(TMInput!P532&lt;&gt;"",TMInput!P532,IF(AND($C532=$C533, Q533&lt;&gt;""),Q533, IF(AND($C532=$C534, Q534&lt;&gt;""), Q534,"")))</f>
        <v/>
      </c>
      <c r="R532" s="90" t="str">
        <f>IF(TMInput!Q532&lt;&gt;"", TMInput!Q532, IF(AND(OR($C532&amp;$H532=$C533&amp;$H533, $C532&amp;$I532=$C533&amp;$I533), R533&lt;&gt;""), R533, IF(AND(OR($C532&amp;$H532=$C534&amp;$H534, $C532&amp;$I532=$C534&amp;$I534), R534&lt;&gt;""), R534, IF(AND(OR($C532&amp;$H532=$C535&amp;$H535, $C532&amp;$I532=$C535&amp;$I535), R535&lt;&gt;""), R535, IF(AND(OR($C532&amp;$H532=$C536&amp;$H536, $C532&amp;$I532=$C536&amp;$I536), R536&lt;&gt;""), R536, "")))))</f>
        <v/>
      </c>
      <c r="S532" s="90" t="str">
        <f>IF(TMInput!R532&lt;&gt;"", TMInput!R532, IF(AND(OR($C532&amp;$H532=$C533&amp;$H533, $C532&amp;$I532=$C533&amp;$I533), S533&lt;&gt;""), S533, IF(AND(OR($C532&amp;$H532=$C534&amp;$H534, $C532&amp;$I532=$C534&amp;$I534), S534&lt;&gt;""), S534, IF(AND(OR($C532&amp;$H532=$C535&amp;$H535, $C532&amp;$I532=$C535&amp;$I535), S535&lt;&gt;""), S535, IF(AND(OR($C532&amp;$H532=$C536&amp;$H536, $C532&amp;$I532=$C536&amp;$I536), S536&lt;&gt;""), S536, "")))))</f>
        <v/>
      </c>
      <c r="T532" s="90" t="str">
        <f>IF(TMInput!S532&lt;&gt;"", TMInput!S532, IF(AND(OR($C532&amp;$H532=$C533&amp;$H533, $C532&amp;$I532=$C533&amp;$I533), T533&lt;&gt;""), T533, IF(AND(OR($C532&amp;$H532=$C534&amp;$H534, $C532&amp;$I532=$C534&amp;$I534), T534&lt;&gt;""), T534, IF(AND(OR($C532&amp;$H532=$C535&amp;$H535, $C532&amp;$I532=$C535&amp;$I535), T535&lt;&gt;""), T535, IF(AND(OR($C532&amp;$H532=$C536&amp;$H536, $C532&amp;$I532=$C536&amp;$I536), T536&lt;&gt;""), T536, "")))))</f>
        <v/>
      </c>
      <c r="U532" s="90" t="str">
        <f>IF(TMInput!T532&lt;&gt;"", TMInput!T532, IF(AND($C532=$C533, U533&lt;&gt;""), U533, IF(AND($C532=$C534, U534&lt;&gt;""), U534, IF(AND($C532=$C535, U535&lt;&gt;""), U535, IF(AND($C532=$C536, U536&lt;&gt;""), U536, "")))))</f>
        <v/>
      </c>
      <c r="V532" s="90" t="str">
        <f>IF(TMInput!U532&lt;&gt;"", TMInput!U532, IF(AND($C532=$C533, V533&lt;&gt;""), V533, IF(AND($C532=$C534, V534&lt;&gt;""), V534, IF(AND($C532=$C535, V535&lt;&gt;""), V535, IF(AND($C532=$C536, V536&lt;&gt;""), V536, "")))))</f>
        <v/>
      </c>
      <c r="W532" s="90" t="str">
        <f>IF(TMInput!V532&lt;&gt;"", TMInput!V532, IF(AND($C532=$C533, W533&lt;&gt;""), W533, IF(AND($C532=$C534, W534&lt;&gt;""), W534, IF(AND($C532=$C535, W535&lt;&gt;""), W535, IF(AND($C532=$C536, W536&lt;&gt;""), W536, "")))))</f>
        <v/>
      </c>
      <c r="X532" s="90" t="str">
        <f>IF(TMInput!W532&lt;&gt;"", TMInput!W532, IF(AND($C532=$C533, X533&lt;&gt;""), X533, IF(AND($C532=$C534, X534&lt;&gt;""), X534, IF(AND($C532=$C535, X535&lt;&gt;""), X535, IF(AND($C532=$C536, X536&lt;&gt;""), X536, "")))))</f>
        <v/>
      </c>
      <c r="Y532" s="90" t="str">
        <f>IF(TMInput!X532&lt;&gt;"", TMInput!X532, IF(AND($C532=$C533, Y533&lt;&gt;""), Y533, IF(AND($C532=$C534, Y534&lt;&gt;""), Y534, IF(AND($C532=$C535, Y535&lt;&gt;""), Y535, IF(AND($C532=$C536, Y536&lt;&gt;""), Y536, "")))))</f>
        <v/>
      </c>
      <c r="Z532" s="90" t="str">
        <f>IF(TMInput!Y532&lt;&gt;"", TMInput!Y532, IF(AND($C532=$C533, Z533&lt;&gt;""), Z533, IF(AND($C532=$C534, Z534&lt;&gt;""), Z534, IF(AND($C532=$C535, Z535&lt;&gt;""), Z535, IF(AND($C532=$C536, Z536&lt;&gt;""), Z536, "")))))</f>
        <v>tedm:MG-langString-hasConfidentialityJustification--NonPublishedInformation-ND-CountryOriginUnpublish</v>
      </c>
      <c r="AA532" s="90" t="str">
        <f>IF(TMInput!Z532&lt;&gt;"", TMInput!Z532, IF(AND($C532=$C533, AA533&lt;&gt;""), AA533, IF(AND($C532=$C534, AA534&lt;&gt;""), AA534, IF(AND($C532=$C535, AA535&lt;&gt;""), AA535, IF(AND($C532=$C536, AA536&lt;&gt;""), AA536, "")))))</f>
        <v/>
      </c>
      <c r="AB532" s="90" t="str">
        <f>IF(TMInput!AA532&lt;&gt;"", TMInput!AA532, IF(AND($C532=$C533, AB533&lt;&gt;""), AB533, IF(AND($C532=$C534, AB534&lt;&gt;""), AB534, IF(AND($C532=$C535, AB535&lt;&gt;""), AB535, IF(AND($C532=$C536, AB536&lt;&gt;""), AB536, "")))))</f>
        <v/>
      </c>
      <c r="AC532" s="90" t="str">
        <f>IF(TMInput!AB532&lt;&gt;"", TMInput!AB532, IF(AND($C532=$C533, AC533&lt;&gt;""), AC533, IF(AND($C532=$C534, AC534&lt;&gt;""), AC534, IF(AND($C532=$C535, AC535&lt;&gt;""), AC535, IF(AND($C532=$C536, AC536&lt;&gt;""), AC536, "")))))</f>
        <v/>
      </c>
      <c r="AD532" s="90" t="str">
        <f>IF(TMInput!AC532&lt;&gt;"", TMInput!AC532, IF(AND($C532=$C533, AD533&lt;&gt;""), AD533, IF(AND($C532=$C534, AD534&lt;&gt;""), AD534, IF(AND($C532=$C535, AD535&lt;&gt;""), AD535, IF(AND($C532=$C536, AD536&lt;&gt;""), AD536, "")))))</f>
        <v/>
      </c>
      <c r="AE532" s="90" t="str">
        <f>IF(TMInput!AD532&lt;&gt;"", TMInput!AD532, IF(AND($C532=$C533, AE533&lt;&gt;""), AE533, IF(AND($C532=$C534, AE534&lt;&gt;""), AE534, IF(AND($C532=$C535, AE535&lt;&gt;""), AE535, IF(AND($C532=$C536, AE536&lt;&gt;""), AE536, "")))))</f>
        <v/>
      </c>
    </row>
    <row r="533">
      <c r="A533" s="85" t="b">
        <f t="shared" si="1"/>
        <v>1</v>
      </c>
      <c r="B533" s="90" t="str">
        <f>IF(AND(TMInput!A533="",$C533&lt;&gt;""),B532,TMInput!A533)</f>
        <v>ND-ConcessionRevenueBuyerUnpublish.rml.ttl</v>
      </c>
      <c r="C533" s="90" t="str">
        <f>TMInput!B533</f>
        <v>tedm:MG-NonPublishedInformation-ND-ConcessionRevenueBuyerUnpublish</v>
      </c>
      <c r="D533" s="85" t="str">
        <f>IF(TMInput!C533&lt;&gt;"", TMInput!C533, IF(AND($C533=$C534, D534&lt;&gt;""), D534, IF(AND($C533=$C535, D535&lt;&gt;""), D535, IF(AND($C533=$C536, D536&lt;&gt;""), D536, IF(AND($C533=$C537, D537&lt;&gt;""), D537, "")))))</f>
        <v>MG-NonPublishedInformation</v>
      </c>
      <c r="E533" s="90" t="str">
        <f>IF(TMInput!D533&lt;&gt;"",TMInput!D533,IF(AND($C533=$C534, E534&lt;&gt;""),E534, IF(AND($C533=$C535, E535&lt;&gt;""), E535,"")))</f>
        <v>ND-ConcessionRevenueBuyerUnpublish</v>
      </c>
      <c r="F533" s="90" t="str">
        <f>IF(TMInput!E533&lt;&gt;"",TMInput!E533,IF(AND($C533=$C534, F534&lt;&gt;""),F534, IF(AND($C533=$C535, F535&lt;&gt;""), F535,"")))</f>
        <v>/*/ext:UBLExtensions/ext:UBLExtension/ext:ExtensionContent/efext:EformsExtension/efac:NoticeResult/efac:LotTender/efac:ConcessionRevenue/efac:FieldsPrivacy[efbc:FieldIdentifierCode/text()='con-rev-buy']</v>
      </c>
      <c r="G533" s="85" t="str">
        <f>IF(TMInput!F533&lt;&gt;"",TMInput!F533,IF(AND($C533=$C534, G534&lt;&gt;""),G534, IF(AND($C533=$C535, G535&lt;&gt;""), G535,"")))</f>
        <v>efbc:FieldIdentifierCode/text()='con-rev-buy'</v>
      </c>
      <c r="H533" s="87" t="str">
        <f>TMInput!G533</f>
        <v/>
      </c>
      <c r="I533" s="87" t="str">
        <f>TMInput!H533</f>
        <v/>
      </c>
      <c r="J533" s="90" t="str">
        <f>IF(TMInput!$A533="",J532,TMInput!I533)</f>
        <v/>
      </c>
      <c r="K533" s="85" t="str">
        <f>IF(TMInput!J533&lt;&gt;"",TMInput!J533,IF(AND($C533=$C534, K534&lt;&gt;""),K534, IF(AND($C533=$C535, K535&lt;&gt;""), K535,"")))</f>
        <v>MG-MonetaryValue-hasEstimatedBuyerConcessionRevenue-ConcessionEstimate-foreseesConcession-Tender</v>
      </c>
      <c r="L533" s="85" t="str">
        <f>IF(TMInput!K533&lt;&gt;"",TMInput!K533,IF(AND($C533=$C534, L534&lt;&gt;""),L534, IF(AND($C533=$C535, L535&lt;&gt;""), L535,"")))</f>
        <v>ND-ConcessionRevenue</v>
      </c>
      <c r="M533" s="90" t="str">
        <f>IF(TMInput!L533&lt;&gt;"",TMInput!L533,IF(AND($C533=$C534, M534&lt;&gt;""),M534, IF(AND($C533=$C535, M535&lt;&gt;""), M535,"")))</f>
        <v>ND-ConcessionRevenueBuyerUnpublish (concernsMaskedObject)</v>
      </c>
      <c r="N533" s="90" t="str">
        <f>IF(TMInput!M533&lt;&gt;"",TMInput!M533,IF(AND($C533=$C534, N534&lt;&gt;""),N534, IF(AND($C533=$C535, N535&lt;&gt;""), N535,"")))</f>
        <v>Connection from NonPublishedInformation to MonetaryValue under MG-MonetaryValue-hasEstimatedBuyerConcessionRevenue-ConcessionEstimate-foreseesConcession-Tender_ND-ConcessionRevenue</v>
      </c>
      <c r="O533" s="90" t="str">
        <f>IF(TMInput!N533&lt;&gt;"",TMInput!N533,IF(AND($C533=$C534, O534&lt;&gt;""),O534, IF(AND($C533=$C535, O535&lt;&gt;""), O535,"")))</f>
        <v>tedm:MG-MonetaryValue-hasEstimatedBuyerConcessionRevenue-ConcessionEstimate-foreseesConcession-Tender_ND-ConcessionRevenue</v>
      </c>
      <c r="P533" s="85" t="str">
        <f>IF(TMInput!O533&lt;&gt;"",TMInput!O533,IF(AND($C533=$C534, P534&lt;&gt;""),P534, IF(AND($C533=$C535, P535&lt;&gt;""), P535,"")))</f>
        <v>efac:FieldsPrivacy</v>
      </c>
      <c r="Q533" s="90" t="str">
        <f>IF(TMInput!P533&lt;&gt;"",TMInput!P533,IF(AND($C533=$C534, Q534&lt;&gt;""),Q534, IF(AND($C533=$C535, Q535&lt;&gt;""), Q535,"")))</f>
        <v>..</v>
      </c>
      <c r="R533" s="90" t="str">
        <f>IF(TMInput!Q533&lt;&gt;"", TMInput!Q533, IF(AND(OR($C533&amp;$H533=$C534&amp;$H534, $C533&amp;$I533=$C534&amp;$I534), R534&lt;&gt;""), R534, IF(AND(OR($C533&amp;$H533=$C535&amp;$H535, $C533&amp;$I533=$C535&amp;$I535), R535&lt;&gt;""), R535, IF(AND(OR($C533&amp;$H533=$C536&amp;$H536, $C533&amp;$I533=$C536&amp;$I536), R536&lt;&gt;""), R536, IF(AND(OR($C533&amp;$H533=$C537&amp;$H537, $C533&amp;$I533=$C537&amp;$I537), R537&lt;&gt;""), R537, "")))))</f>
        <v>BT-195(BT-160)-Tender</v>
      </c>
      <c r="S533" s="90" t="str">
        <f>IF(TMInput!R533&lt;&gt;"", TMInput!R533, IF(AND(OR($C533&amp;$H533=$C534&amp;$H534, $C533&amp;$I533=$C534&amp;$I534), S534&lt;&gt;""), S534, IF(AND(OR($C533&amp;$H533=$C535&amp;$H535, $C533&amp;$I533=$C535&amp;$I535), S535&lt;&gt;""), S535, IF(AND(OR($C533&amp;$H533=$C536&amp;$H536, $C533&amp;$I533=$C536&amp;$I536), S536&lt;&gt;""), S536, IF(AND(OR($C533&amp;$H533=$C537&amp;$H537, $C533&amp;$I533=$C537&amp;$I537), S537&lt;&gt;""), S537, "")))))</f>
        <v>The field BT-195(BT-160)-Tender, Unpublished Identifier, specifies information to generate the URI of the masked property</v>
      </c>
      <c r="T533" s="90" t="str">
        <f>IF(TMInput!S533&lt;&gt;"", TMInput!S533, IF(AND(OR($C533&amp;$H533=$C534&amp;$H534, $C533&amp;$I533=$C534&amp;$I534), T534&lt;&gt;""), T534, IF(AND(OR($C533&amp;$H533=$C535&amp;$H535, $C533&amp;$I533=$C535&amp;$I535), T535&lt;&gt;""), T535, IF(AND(OR($C533&amp;$H533=$C536&amp;$H536, $C533&amp;$I533=$C536&amp;$I536), T536&lt;&gt;""), T536, IF(AND(OR($C533&amp;$H533=$C537&amp;$H537, $C533&amp;$I533=$C537&amp;$I537), T537&lt;&gt;""), T537, "")))))</f>
        <v>efbc:FieldIdentifierCode/text() = 'con-rev-buy'</v>
      </c>
      <c r="U533" s="92" t="str">
        <f>IF(TMInput!T533&lt;&gt;"", TMInput!T533, IF(AND($C533=$C534, U534&lt;&gt;""), U534, IF(AND($C533=$C535, U535&lt;&gt;""), U535, IF(AND($C533=$C536, U536&lt;&gt;""), U536, IF(AND($C533=$C537, U537&lt;&gt;""), U537, "")))))</f>
        <v>http://data.europa.eu/a4g/ontology#hasAmountValue</v>
      </c>
      <c r="V533" s="90" t="str">
        <f>IF(TMInput!U533&lt;&gt;"", TMInput!U533, IF(AND($C533=$C534, V534&lt;&gt;""), V534, IF(AND($C533=$C535, V535&lt;&gt;""), V535, IF(AND($C533=$C536, V536&lt;&gt;""), V536, IF(AND($C533=$C537, V537&lt;&gt;""), V537, "")))))</f>
        <v>BT-197(BT-160)-Tender</v>
      </c>
      <c r="W533" s="90" t="str">
        <f>IF(TMInput!V533&lt;&gt;"", TMInput!V533, IF(AND($C533=$C534, W534&lt;&gt;""), W534, IF(AND($C533=$C535, W535&lt;&gt;""), W535, IF(AND($C533=$C536, W536&lt;&gt;""), W536, IF(AND($C533=$C537, W537&lt;&gt;""), W537, "")))))</f>
        <v>In BT-197(BT-160)-Tender, Unpublished Justification Code, we link to the at-voc:non-publication-justification controlled list</v>
      </c>
      <c r="X533" s="90" t="str">
        <f>IF(TMInput!W533&lt;&gt;"", TMInput!W533, IF(AND($C533=$C534, X534&lt;&gt;""), X534, IF(AND($C533=$C535, X535&lt;&gt;""), X535, IF(AND($C533=$C536, X536&lt;&gt;""), X536, IF(AND($C533=$C537, X537&lt;&gt;""), X537, "")))))</f>
        <v>BT-198(BT-160)-Tender</v>
      </c>
      <c r="Y533" s="90" t="str">
        <f>IF(TMInput!X533&lt;&gt;"", TMInput!X533, IF(AND($C533=$C534, Y534&lt;&gt;""), Y534, IF(AND($C533=$C535, Y535&lt;&gt;""), Y535, IF(AND($C533=$C536, Y536&lt;&gt;""), Y536, IF(AND($C533=$C537, Y537&lt;&gt;""), Y537, "")))))</f>
        <v>Unpublished Accessibility Date (Unpublished Access Date below SDK 1.6)</v>
      </c>
      <c r="Z533" s="90" t="str">
        <f>IF(TMInput!Y533&lt;&gt;"", TMInput!Y533, IF(AND($C533=$C534, Z534&lt;&gt;""), Z534, IF(AND($C533=$C535, Z535&lt;&gt;""), Z535, IF(AND($C533=$C536, Z536&lt;&gt;""), Z536, IF(AND($C533=$C537, Z537&lt;&gt;""), Z537, "")))))</f>
        <v>tedm:MG-langString-hasConfidentialityJustification--NonPublishedInformation-ND-ConcessionRevenueBuyerUnpublish</v>
      </c>
      <c r="AA533" s="90" t="str">
        <f>IF(TMInput!Z533&lt;&gt;"", TMInput!Z533, IF(AND($C533=$C534, AA534&lt;&gt;""), AA534, IF(AND($C533=$C535, AA535&lt;&gt;""), AA535, IF(AND($C533=$C536, AA536&lt;&gt;""), AA536, IF(AND($C533=$C537, AA537&lt;&gt;""), AA537, "")))))</f>
        <v>/*/ext:UBLExtensions/ext:UBLExtension/ext:ExtensionContent/efext:EformsExtension/efac:NoticeResult/efac:LotTender/efac:ConcessionRevenue/efac:FieldsPrivacy[efbc:FieldIdentifierCode/text()='con-rev-buy']/efbc:ReasonDescription</v>
      </c>
      <c r="AB533" s="90" t="str">
        <f>IF(TMInput!AA533&lt;&gt;"", TMInput!AA533, IF(AND($C533=$C534, AB534&lt;&gt;""), AB534, IF(AND($C533=$C535, AB535&lt;&gt;""), AB535, IF(AND($C533=$C536, AB536&lt;&gt;""), AB536, IF(AND($C533=$C537, AB537&lt;&gt;""), AB537, "")))))</f>
        <v>BT-196(BT-160)-Tender</v>
      </c>
      <c r="AC533" s="90" t="str">
        <f>IF(TMInput!AB533&lt;&gt;"", TMInput!AB533, IF(AND($C533=$C534, AC534&lt;&gt;""), AC534, IF(AND($C533=$C535, AC535&lt;&gt;""), AC535, IF(AND($C533=$C536, AC536&lt;&gt;""), AC536, IF(AND($C533=$C537, AC537&lt;&gt;""), AC537, "")))))</f>
        <v>Unpublished Justification Description of MG-NonPublishedInformation under ND-ConcessionRevenueBuyerUnpublish</v>
      </c>
      <c r="AD533" s="90" t="str">
        <f>IF(TMInput!AC533&lt;&gt;"", TMInput!AC533, IF(AND($C533=$C534, AD534&lt;&gt;""), AD534, IF(AND($C533=$C535, AD535&lt;&gt;""), AD535, IF(AND($C533=$C536, AD536&lt;&gt;""), AD536, IF(AND($C533=$C537, AD537&lt;&gt;""), AD537, "")))))</f>
        <v>BT-196(BT-160)-Tender-Language</v>
      </c>
      <c r="AE533" s="90" t="str">
        <f>IF(TMInput!AD533&lt;&gt;"", TMInput!AD533, IF(AND($C533=$C534, AE534&lt;&gt;""), AE534, IF(AND($C533=$C535, AE535&lt;&gt;""), AE535, IF(AND($C533=$C536, AE536&lt;&gt;""), AE536, IF(AND($C533=$C537, AE537&lt;&gt;""), AE537, "")))))</f>
        <v>Language of Unpublished Justification Description of MG-NonPublishedInformation under ND-ConcessionRevenueBuyerUnpublish</v>
      </c>
    </row>
    <row r="534">
      <c r="A534" s="85" t="b">
        <f t="shared" si="1"/>
        <v>0</v>
      </c>
      <c r="B534" s="90" t="str">
        <f>IF(AND(TMInput!A534="",$C534&lt;&gt;""),B533,TMInput!A534)</f>
        <v>ND-ConcessionRevenueBuyerUnpublish.rml.ttl</v>
      </c>
      <c r="C534" s="90" t="str">
        <f>TMInput!B534</f>
        <v>tedm:MG-NonPublishedInformation-ND-ConcessionRevenueBuyerUnpublish</v>
      </c>
      <c r="D534" s="85" t="str">
        <f>IF(TMInput!C534&lt;&gt;"", TMInput!C534, IF(AND($C534=$C535, D535&lt;&gt;""), D535, IF(AND($C534=$C536, D536&lt;&gt;""), D536, IF(AND($C534=$C537, D537&lt;&gt;""), D537, IF(AND($C534=$C538, D538&lt;&gt;""), D538, "")))))</f>
        <v>MG-NonPublishedInformation</v>
      </c>
      <c r="E534" s="90" t="str">
        <f>IF(TMInput!D534&lt;&gt;"",TMInput!D534,IF(AND($C534=$C535, E535&lt;&gt;""),E535, IF(AND($C534=$C536, E536&lt;&gt;""), E536,"")))</f>
        <v/>
      </c>
      <c r="F534" s="90" t="str">
        <f>IF(TMInput!E534&lt;&gt;"",TMInput!E534,IF(AND($C534=$C535, F535&lt;&gt;""),F535, IF(AND($C534=$C536, F536&lt;&gt;""), F536,"")))</f>
        <v/>
      </c>
      <c r="G534" s="85" t="str">
        <f>IF(TMInput!F534&lt;&gt;"",TMInput!F534,IF(AND($C534=$C535, G535&lt;&gt;""),G535, IF(AND($C534=$C536, G536&lt;&gt;""), G536,"")))</f>
        <v/>
      </c>
      <c r="H534" s="87" t="str">
        <f>TMInput!G534</f>
        <v/>
      </c>
      <c r="I534" s="87" t="str">
        <f>TMInput!H534</f>
        <v/>
      </c>
      <c r="J534" s="90" t="str">
        <f>IF(TMInput!$A534="",J533,TMInput!I534)</f>
        <v/>
      </c>
      <c r="K534" s="85" t="str">
        <f>IF(TMInput!J534&lt;&gt;"",TMInput!J534,IF(AND($C534=$C535, K535&lt;&gt;""),K535, IF(AND($C534=$C536, K536&lt;&gt;""), K536,"")))</f>
        <v>MG-MonetaryValue-hasEstimatedBuyerConcessionRevenue-ConcessionEstimate-foreseesConcession-Tender</v>
      </c>
      <c r="L534" s="85" t="str">
        <f>IF(TMInput!K534&lt;&gt;"",TMInput!K534,IF(AND($C534=$C535, L535&lt;&gt;""),L535, IF(AND($C534=$C536, L536&lt;&gt;""), L536,"")))</f>
        <v>ND-ConcessionRevenue</v>
      </c>
      <c r="M534" s="90" t="str">
        <f>IF(TMInput!L534&lt;&gt;"",TMInput!L534,IF(AND($C534=$C535, M535&lt;&gt;""),M535, IF(AND($C534=$C536, M536&lt;&gt;""), M536,"")))</f>
        <v>ND-ConcessionRevenueBuyerUnpublish (concernsMaskedObject)</v>
      </c>
      <c r="N534" s="90" t="str">
        <f>IF(TMInput!M534&lt;&gt;"",TMInput!M534,IF(AND($C534=$C535, N535&lt;&gt;""),N535, IF(AND($C534=$C536, N536&lt;&gt;""), N536,"")))</f>
        <v>Connection from NonPublishedInformation to MonetaryValue under MG-MonetaryValue-hasEstimatedBuyerConcessionRevenue-ConcessionEstimate-foreseesConcession-Tender_ND-ConcessionRevenue</v>
      </c>
      <c r="O534" s="90" t="str">
        <f>IF(TMInput!N534&lt;&gt;"",TMInput!N534,IF(AND($C534=$C535, O535&lt;&gt;""),O535, IF(AND($C534=$C536, O536&lt;&gt;""), O536,"")))</f>
        <v>tedm:MG-MonetaryValue-hasEstimatedBuyerConcessionRevenue-ConcessionEstimate-foreseesConcession-Tender_ND-ConcessionRevenue</v>
      </c>
      <c r="P534" s="85" t="str">
        <f>IF(TMInput!O534&lt;&gt;"",TMInput!O534,IF(AND($C534=$C535, P535&lt;&gt;""),P535, IF(AND($C534=$C536, P536&lt;&gt;""), P536,"")))</f>
        <v>efac:FieldsPrivacy</v>
      </c>
      <c r="Q534" s="90" t="str">
        <f>IF(TMInput!P534&lt;&gt;"",TMInput!P534,IF(AND($C534=$C535, Q535&lt;&gt;""),Q535, IF(AND($C534=$C536, Q536&lt;&gt;""), Q536,"")))</f>
        <v>..</v>
      </c>
      <c r="R534" s="90" t="str">
        <f>IF(TMInput!Q534&lt;&gt;"", TMInput!Q534, IF(AND(OR($C534&amp;$H534=$C535&amp;$H535, $C534&amp;$I534=$C535&amp;$I535), R535&lt;&gt;""), R535, IF(AND(OR($C534&amp;$H534=$C536&amp;$H536, $C534&amp;$I534=$C536&amp;$I536), R536&lt;&gt;""), R536, IF(AND(OR($C534&amp;$H534=$C537&amp;$H537, $C534&amp;$I534=$C537&amp;$I537), R537&lt;&gt;""), R537, IF(AND(OR($C534&amp;$H534=$C538&amp;$H538, $C534&amp;$I534=$C538&amp;$I538), R538&lt;&gt;""), R538, "")))))</f>
        <v>BT-195(BT-160)-Tender</v>
      </c>
      <c r="S534" s="90" t="str">
        <f>IF(TMInput!R534&lt;&gt;"", TMInput!R534, IF(AND(OR($C534&amp;$H534=$C535&amp;$H535, $C534&amp;$I534=$C535&amp;$I535), S535&lt;&gt;""), S535, IF(AND(OR($C534&amp;$H534=$C536&amp;$H536, $C534&amp;$I534=$C536&amp;$I536), S536&lt;&gt;""), S536, IF(AND(OR($C534&amp;$H534=$C537&amp;$H537, $C534&amp;$I534=$C537&amp;$I537), S537&lt;&gt;""), S537, IF(AND(OR($C534&amp;$H534=$C538&amp;$H538, $C534&amp;$I534=$C538&amp;$I538), S538&lt;&gt;""), S538, "")))))</f>
        <v>The field BT-195(BT-160)-Tender, Unpublished Identifier, specifies information to generate the URI of the masked property</v>
      </c>
      <c r="T534" s="90" t="str">
        <f>IF(TMInput!S534&lt;&gt;"", TMInput!S534, IF(AND(OR($C534&amp;$H534=$C535&amp;$H535, $C534&amp;$I534=$C535&amp;$I535), T535&lt;&gt;""), T535, IF(AND(OR($C534&amp;$H534=$C536&amp;$H536, $C534&amp;$I534=$C536&amp;$I536), T536&lt;&gt;""), T536, IF(AND(OR($C534&amp;$H534=$C537&amp;$H537, $C534&amp;$I534=$C537&amp;$I537), T537&lt;&gt;""), T537, IF(AND(OR($C534&amp;$H534=$C538&amp;$H538, $C534&amp;$I534=$C538&amp;$I538), T538&lt;&gt;""), T538, "")))))</f>
        <v>efbc:FieldIdentifierCode/text() = 'con-rev-buy'</v>
      </c>
      <c r="U534" s="92" t="str">
        <f>IF(TMInput!T534&lt;&gt;"", TMInput!T534, IF(AND($C534=$C535, U535&lt;&gt;""), U535, IF(AND($C534=$C536, U536&lt;&gt;""), U536, IF(AND($C534=$C537, U537&lt;&gt;""), U537, IF(AND($C534=$C538, U538&lt;&gt;""), U538, "")))))</f>
        <v>http://data.europa.eu/a4g/ontology#hasAmountValue</v>
      </c>
      <c r="V534" s="90" t="str">
        <f>IF(TMInput!U534&lt;&gt;"", TMInput!U534, IF(AND($C534=$C535, V535&lt;&gt;""), V535, IF(AND($C534=$C536, V536&lt;&gt;""), V536, IF(AND($C534=$C537, V537&lt;&gt;""), V537, IF(AND($C534=$C538, V538&lt;&gt;""), V538, "")))))</f>
        <v>BT-197(BT-160)-Tender</v>
      </c>
      <c r="W534" s="90" t="str">
        <f>IF(TMInput!V534&lt;&gt;"", TMInput!V534, IF(AND($C534=$C535, W535&lt;&gt;""), W535, IF(AND($C534=$C536, W536&lt;&gt;""), W536, IF(AND($C534=$C537, W537&lt;&gt;""), W537, IF(AND($C534=$C538, W538&lt;&gt;""), W538, "")))))</f>
        <v>In BT-197(BT-160)-Tender, Unpublished Justification Code, we link to the at-voc:non-publication-justification controlled list</v>
      </c>
      <c r="X534" s="90" t="str">
        <f>IF(TMInput!W534&lt;&gt;"", TMInput!W534, IF(AND($C534=$C535, X535&lt;&gt;""), X535, IF(AND($C534=$C536, X536&lt;&gt;""), X536, IF(AND($C534=$C537, X537&lt;&gt;""), X537, IF(AND($C534=$C538, X538&lt;&gt;""), X538, "")))))</f>
        <v>BT-198(BT-160)-Tender</v>
      </c>
      <c r="Y534" s="90" t="str">
        <f>IF(TMInput!X534&lt;&gt;"", TMInput!X534, IF(AND($C534=$C535, Y535&lt;&gt;""), Y535, IF(AND($C534=$C536, Y536&lt;&gt;""), Y536, IF(AND($C534=$C537, Y537&lt;&gt;""), Y537, IF(AND($C534=$C538, Y538&lt;&gt;""), Y538, "")))))</f>
        <v>Unpublished Accessibility Date (Unpublished Access Date below SDK 1.6)</v>
      </c>
      <c r="Z534" s="90" t="str">
        <f>IF(TMInput!Y534&lt;&gt;"", TMInput!Y534, IF(AND($C534=$C535, Z535&lt;&gt;""), Z535, IF(AND($C534=$C536, Z536&lt;&gt;""), Z536, IF(AND($C534=$C537, Z537&lt;&gt;""), Z537, IF(AND($C534=$C538, Z538&lt;&gt;""), Z538, "")))))</f>
        <v>tedm:MG-langString-hasConfidentialityJustification--NonPublishedInformation-ND-ConcessionRevenueBuyerUnpublish</v>
      </c>
      <c r="AA534" s="90" t="str">
        <f>IF(TMInput!Z534&lt;&gt;"", TMInput!Z534, IF(AND($C534=$C535, AA535&lt;&gt;""), AA535, IF(AND($C534=$C536, AA536&lt;&gt;""), AA536, IF(AND($C534=$C537, AA537&lt;&gt;""), AA537, IF(AND($C534=$C538, AA538&lt;&gt;""), AA538, "")))))</f>
        <v/>
      </c>
      <c r="AB534" s="90" t="str">
        <f>IF(TMInput!AA534&lt;&gt;"", TMInput!AA534, IF(AND($C534=$C535, AB535&lt;&gt;""), AB535, IF(AND($C534=$C536, AB536&lt;&gt;""), AB536, IF(AND($C534=$C537, AB537&lt;&gt;""), AB537, IF(AND($C534=$C538, AB538&lt;&gt;""), AB538, "")))))</f>
        <v>BT-196(BT-160)-Tender</v>
      </c>
      <c r="AC534" s="90" t="str">
        <f>IF(TMInput!AB534&lt;&gt;"", TMInput!AB534, IF(AND($C534=$C535, AC535&lt;&gt;""), AC535, IF(AND($C534=$C536, AC536&lt;&gt;""), AC536, IF(AND($C534=$C537, AC537&lt;&gt;""), AC537, IF(AND($C534=$C538, AC538&lt;&gt;""), AC538, "")))))</f>
        <v>Unpublished Justification Description of MG-NonPublishedInformation under ND-ConcessionRevenueBuyerUnpublish</v>
      </c>
      <c r="AD534" s="90" t="str">
        <f>IF(TMInput!AC534&lt;&gt;"", TMInput!AC534, IF(AND($C534=$C535, AD535&lt;&gt;""), AD535, IF(AND($C534=$C536, AD536&lt;&gt;""), AD536, IF(AND($C534=$C537, AD537&lt;&gt;""), AD537, IF(AND($C534=$C538, AD538&lt;&gt;""), AD538, "")))))</f>
        <v>BT-196(BT-160)-Tender-Language</v>
      </c>
      <c r="AE534" s="90" t="str">
        <f>IF(TMInput!AD534&lt;&gt;"", TMInput!AD534, IF(AND($C534=$C535, AE535&lt;&gt;""), AE535, IF(AND($C534=$C536, AE536&lt;&gt;""), AE536, IF(AND($C534=$C537, AE537&lt;&gt;""), AE537, IF(AND($C534=$C538, AE538&lt;&gt;""), AE538, "")))))</f>
        <v>Language of Unpublished Justification Description of MG-NonPublishedInformation under ND-ConcessionRevenueBuyerUnpublish</v>
      </c>
    </row>
    <row r="535">
      <c r="A535" s="85" t="b">
        <f t="shared" si="1"/>
        <v>0</v>
      </c>
      <c r="B535" s="90" t="str">
        <f>IF(AND(TMInput!A535="",$C535&lt;&gt;""),B534,TMInput!A535)</f>
        <v>ND-ConcessionRevenueBuyerUnpublish.rml.ttl</v>
      </c>
      <c r="C535" s="90" t="str">
        <f>TMInput!B535</f>
        <v>tedm:MG-NonPublishedInformation-ND-ConcessionRevenueBuyerUnpublish</v>
      </c>
      <c r="D535" s="85" t="str">
        <f>IF(TMInput!C535&lt;&gt;"", TMInput!C535, IF(AND($C535=$C536, D536&lt;&gt;""), D536, IF(AND($C535=$C537, D537&lt;&gt;""), D537, IF(AND($C535=$C538, D538&lt;&gt;""), D538, IF(AND($C535=$C539, D539&lt;&gt;""), D539, "")))))</f>
        <v>MG-NonPublishedInformation</v>
      </c>
      <c r="E535" s="90" t="str">
        <f>IF(TMInput!D535&lt;&gt;"",TMInput!D535,IF(AND($C535=$C536, E536&lt;&gt;""),E536, IF(AND($C535=$C537, E537&lt;&gt;""), E537,"")))</f>
        <v/>
      </c>
      <c r="F535" s="90" t="str">
        <f>IF(TMInput!E535&lt;&gt;"",TMInput!E535,IF(AND($C535=$C536, F536&lt;&gt;""),F536, IF(AND($C535=$C537, F537&lt;&gt;""), F537,"")))</f>
        <v/>
      </c>
      <c r="G535" s="85" t="str">
        <f>IF(TMInput!F535&lt;&gt;"",TMInput!F535,IF(AND($C535=$C536, G536&lt;&gt;""),G536, IF(AND($C535=$C537, G537&lt;&gt;""), G537,"")))</f>
        <v/>
      </c>
      <c r="H535" s="87" t="str">
        <f>TMInput!G535</f>
        <v/>
      </c>
      <c r="I535" s="87" t="str">
        <f>TMInput!H535</f>
        <v/>
      </c>
      <c r="J535" s="90" t="str">
        <f>IF(TMInput!$A535="",J534,TMInput!I535)</f>
        <v/>
      </c>
      <c r="K535" s="85" t="str">
        <f>IF(TMInput!J535&lt;&gt;"",TMInput!J535,IF(AND($C535=$C536, K536&lt;&gt;""),K536, IF(AND($C535=$C537, K537&lt;&gt;""), K537,"")))</f>
        <v>MG-MonetaryValue-hasEstimatedBuyerConcessionRevenue-ConcessionEstimate-foreseesConcession-Tender</v>
      </c>
      <c r="L535" s="85" t="str">
        <f>IF(TMInput!K535&lt;&gt;"",TMInput!K535,IF(AND($C535=$C536, L536&lt;&gt;""),L536, IF(AND($C535=$C537, L537&lt;&gt;""), L537,"")))</f>
        <v>ND-ConcessionRevenue</v>
      </c>
      <c r="M535" s="90" t="str">
        <f>IF(TMInput!L535&lt;&gt;"",TMInput!L535,IF(AND($C535=$C536, M536&lt;&gt;""),M536, IF(AND($C535=$C537, M537&lt;&gt;""), M537,"")))</f>
        <v>ND-ConcessionRevenueBuyerUnpublish (concernsMaskedObject)</v>
      </c>
      <c r="N535" s="90" t="str">
        <f>IF(TMInput!M535&lt;&gt;"",TMInput!M535,IF(AND($C535=$C536, N536&lt;&gt;""),N536, IF(AND($C535=$C537, N537&lt;&gt;""), N537,"")))</f>
        <v>Connection from NonPublishedInformation to MonetaryValue under MG-MonetaryValue-hasEstimatedBuyerConcessionRevenue-ConcessionEstimate-foreseesConcession-Tender_ND-ConcessionRevenue</v>
      </c>
      <c r="O535" s="90" t="str">
        <f>IF(TMInput!N535&lt;&gt;"",TMInput!N535,IF(AND($C535=$C536, O536&lt;&gt;""),O536, IF(AND($C535=$C537, O537&lt;&gt;""), O537,"")))</f>
        <v>tedm:MG-MonetaryValue-hasEstimatedBuyerConcessionRevenue-ConcessionEstimate-foreseesConcession-Tender_ND-ConcessionRevenue</v>
      </c>
      <c r="P535" s="85" t="str">
        <f>IF(TMInput!O535&lt;&gt;"",TMInput!O535,IF(AND($C535=$C536, P536&lt;&gt;""),P536, IF(AND($C535=$C537, P537&lt;&gt;""), P537,"")))</f>
        <v>efac:FieldsPrivacy</v>
      </c>
      <c r="Q535" s="90" t="str">
        <f>IF(TMInput!P535&lt;&gt;"",TMInput!P535,IF(AND($C535=$C536, Q536&lt;&gt;""),Q536, IF(AND($C535=$C537, Q537&lt;&gt;""), Q537,"")))</f>
        <v>..</v>
      </c>
      <c r="R535" s="90" t="str">
        <f>IF(TMInput!Q535&lt;&gt;"", TMInput!Q535, IF(AND(OR($C535&amp;$H535=$C536&amp;$H536, $C535&amp;$I535=$C536&amp;$I536), R536&lt;&gt;""), R536, IF(AND(OR($C535&amp;$H535=$C537&amp;$H537, $C535&amp;$I535=$C537&amp;$I537), R537&lt;&gt;""), R537, IF(AND(OR($C535&amp;$H535=$C538&amp;$H538, $C535&amp;$I535=$C538&amp;$I538), R538&lt;&gt;""), R538, IF(AND(OR($C535&amp;$H535=$C539&amp;$H539, $C535&amp;$I535=$C539&amp;$I539), R539&lt;&gt;""), R539, "")))))</f>
        <v>BT-195(BT-160)-Tender</v>
      </c>
      <c r="S535" s="90" t="str">
        <f>IF(TMInput!R535&lt;&gt;"", TMInput!R535, IF(AND(OR($C535&amp;$H535=$C536&amp;$H536, $C535&amp;$I535=$C536&amp;$I536), S536&lt;&gt;""), S536, IF(AND(OR($C535&amp;$H535=$C537&amp;$H537, $C535&amp;$I535=$C537&amp;$I537), S537&lt;&gt;""), S537, IF(AND(OR($C535&amp;$H535=$C538&amp;$H538, $C535&amp;$I535=$C538&amp;$I538), S538&lt;&gt;""), S538, IF(AND(OR($C535&amp;$H535=$C539&amp;$H539, $C535&amp;$I535=$C539&amp;$I539), S539&lt;&gt;""), S539, "")))))</f>
        <v>The field BT-195(BT-160)-Tender, Unpublished Identifier, specifies information to generate the URI of the masked property</v>
      </c>
      <c r="T535" s="90" t="str">
        <f>IF(TMInput!S535&lt;&gt;"", TMInput!S535, IF(AND(OR($C535&amp;$H535=$C536&amp;$H536, $C535&amp;$I535=$C536&amp;$I536), T536&lt;&gt;""), T536, IF(AND(OR($C535&amp;$H535=$C537&amp;$H537, $C535&amp;$I535=$C537&amp;$I537), T537&lt;&gt;""), T537, IF(AND(OR($C535&amp;$H535=$C538&amp;$H538, $C535&amp;$I535=$C538&amp;$I538), T538&lt;&gt;""), T538, IF(AND(OR($C535&amp;$H535=$C539&amp;$H539, $C535&amp;$I535=$C539&amp;$I539), T539&lt;&gt;""), T539, "")))))</f>
        <v>efbc:FieldIdentifierCode/text() = 'con-rev-buy'</v>
      </c>
      <c r="U535" s="92" t="str">
        <f>IF(TMInput!T535&lt;&gt;"", TMInput!T535, IF(AND($C535=$C536, U536&lt;&gt;""), U536, IF(AND($C535=$C537, U537&lt;&gt;""), U537, IF(AND($C535=$C538, U538&lt;&gt;""), U538, IF(AND($C535=$C539, U539&lt;&gt;""), U539, "")))))</f>
        <v>http://data.europa.eu/a4g/ontology#hasAmountValue</v>
      </c>
      <c r="V535" s="90" t="str">
        <f>IF(TMInput!U535&lt;&gt;"", TMInput!U535, IF(AND($C535=$C536, V536&lt;&gt;""), V536, IF(AND($C535=$C537, V537&lt;&gt;""), V537, IF(AND($C535=$C538, V538&lt;&gt;""), V538, IF(AND($C535=$C539, V539&lt;&gt;""), V539, "")))))</f>
        <v>BT-197(BT-160)-Tender</v>
      </c>
      <c r="W535" s="90" t="str">
        <f>IF(TMInput!V535&lt;&gt;"", TMInput!V535, IF(AND($C535=$C536, W536&lt;&gt;""), W536, IF(AND($C535=$C537, W537&lt;&gt;""), W537, IF(AND($C535=$C538, W538&lt;&gt;""), W538, IF(AND($C535=$C539, W539&lt;&gt;""), W539, "")))))</f>
        <v>In BT-197(BT-160)-Tender, Unpublished Justification Code, we link to the at-voc:non-publication-justification controlled list</v>
      </c>
      <c r="X535" s="90" t="str">
        <f>IF(TMInput!W535&lt;&gt;"", TMInput!W535, IF(AND($C535=$C536, X536&lt;&gt;""), X536, IF(AND($C535=$C537, X537&lt;&gt;""), X537, IF(AND($C535=$C538, X538&lt;&gt;""), X538, IF(AND($C535=$C539, X539&lt;&gt;""), X539, "")))))</f>
        <v>BT-198(BT-160)-Tender</v>
      </c>
      <c r="Y535" s="90" t="str">
        <f>IF(TMInput!X535&lt;&gt;"", TMInput!X535, IF(AND($C535=$C536, Y536&lt;&gt;""), Y536, IF(AND($C535=$C537, Y537&lt;&gt;""), Y537, IF(AND($C535=$C538, Y538&lt;&gt;""), Y538, IF(AND($C535=$C539, Y539&lt;&gt;""), Y539, "")))))</f>
        <v>Unpublished Accessibility Date (Unpublished Access Date below SDK 1.6)</v>
      </c>
      <c r="Z535" s="90" t="str">
        <f>IF(TMInput!Y535&lt;&gt;"", TMInput!Y535, IF(AND($C535=$C536, Z536&lt;&gt;""), Z536, IF(AND($C535=$C537, Z537&lt;&gt;""), Z537, IF(AND($C535=$C538, Z538&lt;&gt;""), Z538, IF(AND($C535=$C539, Z539&lt;&gt;""), Z539, "")))))</f>
        <v>tedm:MG-langString-hasConfidentialityJustification--NonPublishedInformation-ND-ConcessionRevenueBuyerUnpublish</v>
      </c>
      <c r="AA535" s="90" t="str">
        <f>IF(TMInput!Z535&lt;&gt;"", TMInput!Z535, IF(AND($C535=$C536, AA536&lt;&gt;""), AA536, IF(AND($C535=$C537, AA537&lt;&gt;""), AA537, IF(AND($C535=$C538, AA538&lt;&gt;""), AA538, IF(AND($C535=$C539, AA539&lt;&gt;""), AA539, "")))))</f>
        <v/>
      </c>
      <c r="AB535" s="90" t="str">
        <f>IF(TMInput!AA535&lt;&gt;"", TMInput!AA535, IF(AND($C535=$C536, AB536&lt;&gt;""), AB536, IF(AND($C535=$C537, AB537&lt;&gt;""), AB537, IF(AND($C535=$C538, AB538&lt;&gt;""), AB538, IF(AND($C535=$C539, AB539&lt;&gt;""), AB539, "")))))</f>
        <v>BT-196(BT-160)-Tender</v>
      </c>
      <c r="AC535" s="90" t="str">
        <f>IF(TMInput!AB535&lt;&gt;"", TMInput!AB535, IF(AND($C535=$C536, AC536&lt;&gt;""), AC536, IF(AND($C535=$C537, AC537&lt;&gt;""), AC537, IF(AND($C535=$C538, AC538&lt;&gt;""), AC538, IF(AND($C535=$C539, AC539&lt;&gt;""), AC539, "")))))</f>
        <v>Unpublished Justification Description of MG-NonPublishedInformation under ND-ConcessionRevenueBuyerUnpublish</v>
      </c>
      <c r="AD535" s="90" t="str">
        <f>IF(TMInput!AC535&lt;&gt;"", TMInput!AC535, IF(AND($C535=$C536, AD536&lt;&gt;""), AD536, IF(AND($C535=$C537, AD537&lt;&gt;""), AD537, IF(AND($C535=$C538, AD538&lt;&gt;""), AD538, IF(AND($C535=$C539, AD539&lt;&gt;""), AD539, "")))))</f>
        <v>BT-196(BT-160)-Tender-Language</v>
      </c>
      <c r="AE535" s="90" t="str">
        <f>IF(TMInput!AD535&lt;&gt;"", TMInput!AD535, IF(AND($C535=$C536, AE536&lt;&gt;""), AE536, IF(AND($C535=$C537, AE537&lt;&gt;""), AE537, IF(AND($C535=$C538, AE538&lt;&gt;""), AE538, IF(AND($C535=$C539, AE539&lt;&gt;""), AE539, "")))))</f>
        <v>Language of Unpublished Justification Description of MG-NonPublishedInformation under ND-ConcessionRevenueBuyerUnpublish</v>
      </c>
    </row>
    <row r="536">
      <c r="A536" s="85" t="b">
        <f t="shared" si="1"/>
        <v>0</v>
      </c>
      <c r="B536" s="90" t="str">
        <f>IF(AND(TMInput!A536="",$C536&lt;&gt;""),B535,TMInput!A536)</f>
        <v>ND-ConcessionRevenueBuyerUnpublish.rml.ttl</v>
      </c>
      <c r="C536" s="90" t="str">
        <f>TMInput!B536</f>
        <v>tedm:MG-NonPublishedInformation-ND-ConcessionRevenueBuyerUnpublish</v>
      </c>
      <c r="D536" s="85" t="str">
        <f>IF(TMInput!C536&lt;&gt;"", TMInput!C536, IF(AND($C536=$C537, D537&lt;&gt;""), D537, IF(AND($C536=$C538, D538&lt;&gt;""), D538, IF(AND($C536=$C539, D539&lt;&gt;""), D539, IF(AND($C536=$C540, D540&lt;&gt;""), D540, "")))))</f>
        <v>MG-NonPublishedInformation</v>
      </c>
      <c r="E536" s="90" t="str">
        <f>IF(TMInput!D536&lt;&gt;"",TMInput!D536,IF(AND($C536=$C537, E537&lt;&gt;""),E537, IF(AND($C536=$C538, E538&lt;&gt;""), E538,"")))</f>
        <v/>
      </c>
      <c r="F536" s="90" t="str">
        <f>IF(TMInput!E536&lt;&gt;"",TMInput!E536,IF(AND($C536=$C537, F537&lt;&gt;""),F537, IF(AND($C536=$C538, F538&lt;&gt;""), F538,"")))</f>
        <v/>
      </c>
      <c r="G536" s="85" t="str">
        <f>IF(TMInput!F536&lt;&gt;"",TMInput!F536,IF(AND($C536=$C537, G537&lt;&gt;""),G537, IF(AND($C536=$C538, G538&lt;&gt;""), G538,"")))</f>
        <v/>
      </c>
      <c r="H536" s="87" t="str">
        <f>TMInput!G536</f>
        <v/>
      </c>
      <c r="I536" s="87" t="str">
        <f>TMInput!H536</f>
        <v/>
      </c>
      <c r="J536" s="90" t="str">
        <f>IF(TMInput!$A536="",J535,TMInput!I536)</f>
        <v/>
      </c>
      <c r="K536" s="85" t="str">
        <f>IF(TMInput!J536&lt;&gt;"",TMInput!J536,IF(AND($C536=$C537, K537&lt;&gt;""),K537, IF(AND($C536=$C538, K538&lt;&gt;""), K538,"")))</f>
        <v/>
      </c>
      <c r="L536" s="85" t="str">
        <f>IF(TMInput!K536&lt;&gt;"",TMInput!K536,IF(AND($C536=$C537, L537&lt;&gt;""),L537, IF(AND($C536=$C538, L538&lt;&gt;""), L538,"")))</f>
        <v/>
      </c>
      <c r="M536" s="90" t="str">
        <f>IF(TMInput!L536&lt;&gt;"",TMInput!L536,IF(AND($C536=$C537, M537&lt;&gt;""),M537, IF(AND($C536=$C538, M538&lt;&gt;""), M538,"")))</f>
        <v/>
      </c>
      <c r="N536" s="90" t="str">
        <f>IF(TMInput!M536&lt;&gt;"",TMInput!M536,IF(AND($C536=$C537, N537&lt;&gt;""),N537, IF(AND($C536=$C538, N538&lt;&gt;""), N538,"")))</f>
        <v/>
      </c>
      <c r="O536" s="90" t="str">
        <f>IF(TMInput!N536&lt;&gt;"",TMInput!N536,IF(AND($C536=$C537, O537&lt;&gt;""),O537, IF(AND($C536=$C538, O538&lt;&gt;""), O538,"")))</f>
        <v/>
      </c>
      <c r="P536" s="85" t="str">
        <f>IF(TMInput!O536&lt;&gt;"",TMInput!O536,IF(AND($C536=$C537, P537&lt;&gt;""),P537, IF(AND($C536=$C538, P538&lt;&gt;""), P538,"")))</f>
        <v/>
      </c>
      <c r="Q536" s="90" t="str">
        <f>IF(TMInput!P536&lt;&gt;"",TMInput!P536,IF(AND($C536=$C537, Q537&lt;&gt;""),Q537, IF(AND($C536=$C538, Q538&lt;&gt;""), Q538,"")))</f>
        <v/>
      </c>
      <c r="R536" s="90" t="str">
        <f>IF(TMInput!Q536&lt;&gt;"", TMInput!Q536, IF(AND(OR($C536&amp;$H536=$C537&amp;$H537, $C536&amp;$I536=$C537&amp;$I537), R537&lt;&gt;""), R537, IF(AND(OR($C536&amp;$H536=$C538&amp;$H538, $C536&amp;$I536=$C538&amp;$I538), R538&lt;&gt;""), R538, IF(AND(OR($C536&amp;$H536=$C539&amp;$H539, $C536&amp;$I536=$C539&amp;$I539), R539&lt;&gt;""), R539, IF(AND(OR($C536&amp;$H536=$C540&amp;$H540, $C536&amp;$I536=$C540&amp;$I540), R540&lt;&gt;""), R540, "")))))</f>
        <v>BT-195(BT-160)-Tender</v>
      </c>
      <c r="S536" s="90" t="str">
        <f>IF(TMInput!R536&lt;&gt;"", TMInput!R536, IF(AND(OR($C536&amp;$H536=$C537&amp;$H537, $C536&amp;$I536=$C537&amp;$I537), S537&lt;&gt;""), S537, IF(AND(OR($C536&amp;$H536=$C538&amp;$H538, $C536&amp;$I536=$C538&amp;$I538), S538&lt;&gt;""), S538, IF(AND(OR($C536&amp;$H536=$C539&amp;$H539, $C536&amp;$I536=$C539&amp;$I539), S539&lt;&gt;""), S539, IF(AND(OR($C536&amp;$H536=$C540&amp;$H540, $C536&amp;$I536=$C540&amp;$I540), S540&lt;&gt;""), S540, "")))))</f>
        <v>The field BT-195(BT-160)-Tender, Unpublished Identifier, specifies information to generate the URI of the masked property</v>
      </c>
      <c r="T536" s="90" t="str">
        <f>IF(TMInput!S536&lt;&gt;"", TMInput!S536, IF(AND(OR($C536&amp;$H536=$C537&amp;$H537, $C536&amp;$I536=$C537&amp;$I537), T537&lt;&gt;""), T537, IF(AND(OR($C536&amp;$H536=$C538&amp;$H538, $C536&amp;$I536=$C538&amp;$I538), T538&lt;&gt;""), T538, IF(AND(OR($C536&amp;$H536=$C539&amp;$H539, $C536&amp;$I536=$C539&amp;$I539), T539&lt;&gt;""), T539, IF(AND(OR($C536&amp;$H536=$C540&amp;$H540, $C536&amp;$I536=$C540&amp;$I540), T540&lt;&gt;""), T540, "")))))</f>
        <v>efbc:FieldIdentifierCode/text() = 'con-rev-buy'</v>
      </c>
      <c r="U536" s="92" t="str">
        <f>IF(TMInput!T536&lt;&gt;"", TMInput!T536, IF(AND($C536=$C537, U537&lt;&gt;""), U537, IF(AND($C536=$C538, U538&lt;&gt;""), U538, IF(AND($C536=$C539, U539&lt;&gt;""), U539, IF(AND($C536=$C540, U540&lt;&gt;""), U540, "")))))</f>
        <v>http://data.europa.eu/a4g/ontology#hasAmountValue</v>
      </c>
      <c r="V536" s="90" t="str">
        <f>IF(TMInput!U536&lt;&gt;"", TMInput!U536, IF(AND($C536=$C537, V537&lt;&gt;""), V537, IF(AND($C536=$C538, V538&lt;&gt;""), V538, IF(AND($C536=$C539, V539&lt;&gt;""), V539, IF(AND($C536=$C540, V540&lt;&gt;""), V540, "")))))</f>
        <v>BT-197(BT-160)-Tender</v>
      </c>
      <c r="W536" s="90" t="str">
        <f>IF(TMInput!V536&lt;&gt;"", TMInput!V536, IF(AND($C536=$C537, W537&lt;&gt;""), W537, IF(AND($C536=$C538, W538&lt;&gt;""), W538, IF(AND($C536=$C539, W539&lt;&gt;""), W539, IF(AND($C536=$C540, W540&lt;&gt;""), W540, "")))))</f>
        <v>In BT-197(BT-160)-Tender, Unpublished Justification Code, we link to the at-voc:non-publication-justification controlled list</v>
      </c>
      <c r="X536" s="90" t="str">
        <f>IF(TMInput!W536&lt;&gt;"", TMInput!W536, IF(AND($C536=$C537, X537&lt;&gt;""), X537, IF(AND($C536=$C538, X538&lt;&gt;""), X538, IF(AND($C536=$C539, X539&lt;&gt;""), X539, IF(AND($C536=$C540, X540&lt;&gt;""), X540, "")))))</f>
        <v>BT-198(BT-160)-Tender</v>
      </c>
      <c r="Y536" s="90" t="str">
        <f>IF(TMInput!X536&lt;&gt;"", TMInput!X536, IF(AND($C536=$C537, Y537&lt;&gt;""), Y537, IF(AND($C536=$C538, Y538&lt;&gt;""), Y538, IF(AND($C536=$C539, Y539&lt;&gt;""), Y539, IF(AND($C536=$C540, Y540&lt;&gt;""), Y540, "")))))</f>
        <v>Unpublished Accessibility Date (Unpublished Access Date below SDK 1.6)</v>
      </c>
      <c r="Z536" s="90" t="str">
        <f>IF(TMInput!Y536&lt;&gt;"", TMInput!Y536, IF(AND($C536=$C537, Z537&lt;&gt;""), Z537, IF(AND($C536=$C538, Z538&lt;&gt;""), Z538, IF(AND($C536=$C539, Z539&lt;&gt;""), Z539, IF(AND($C536=$C540, Z540&lt;&gt;""), Z540, "")))))</f>
        <v>tedm:MG-langString-hasConfidentialityJustification--NonPublishedInformation-ND-ConcessionRevenueBuyerUnpublish</v>
      </c>
      <c r="AA536" s="90" t="str">
        <f>IF(TMInput!Z536&lt;&gt;"", TMInput!Z536, IF(AND($C536=$C537, AA537&lt;&gt;""), AA537, IF(AND($C536=$C538, AA538&lt;&gt;""), AA538, IF(AND($C536=$C539, AA539&lt;&gt;""), AA539, IF(AND($C536=$C540, AA540&lt;&gt;""), AA540, "")))))</f>
        <v/>
      </c>
      <c r="AB536" s="90" t="str">
        <f>IF(TMInput!AA536&lt;&gt;"", TMInput!AA536, IF(AND($C536=$C537, AB537&lt;&gt;""), AB537, IF(AND($C536=$C538, AB538&lt;&gt;""), AB538, IF(AND($C536=$C539, AB539&lt;&gt;""), AB539, IF(AND($C536=$C540, AB540&lt;&gt;""), AB540, "")))))</f>
        <v>BT-196(BT-160)-Tender</v>
      </c>
      <c r="AC536" s="90" t="str">
        <f>IF(TMInput!AB536&lt;&gt;"", TMInput!AB536, IF(AND($C536=$C537, AC537&lt;&gt;""), AC537, IF(AND($C536=$C538, AC538&lt;&gt;""), AC538, IF(AND($C536=$C539, AC539&lt;&gt;""), AC539, IF(AND($C536=$C540, AC540&lt;&gt;""), AC540, "")))))</f>
        <v>Unpublished Justification Description of MG-NonPublishedInformation under ND-ConcessionRevenueBuyerUnpublish</v>
      </c>
      <c r="AD536" s="90" t="str">
        <f>IF(TMInput!AC536&lt;&gt;"", TMInput!AC536, IF(AND($C536=$C537, AD537&lt;&gt;""), AD537, IF(AND($C536=$C538, AD538&lt;&gt;""), AD538, IF(AND($C536=$C539, AD539&lt;&gt;""), AD539, IF(AND($C536=$C540, AD540&lt;&gt;""), AD540, "")))))</f>
        <v>BT-196(BT-160)-Tender-Language</v>
      </c>
      <c r="AE536" s="90" t="str">
        <f>IF(TMInput!AD536&lt;&gt;"", TMInput!AD536, IF(AND($C536=$C537, AE537&lt;&gt;""), AE537, IF(AND($C536=$C538, AE538&lt;&gt;""), AE538, IF(AND($C536=$C539, AE539&lt;&gt;""), AE539, IF(AND($C536=$C540, AE540&lt;&gt;""), AE540, "")))))</f>
        <v>Language of Unpublished Justification Description of MG-NonPublishedInformation under ND-ConcessionRevenueBuyerUnpublish</v>
      </c>
    </row>
    <row r="537">
      <c r="A537" s="85" t="b">
        <f t="shared" si="1"/>
        <v>0</v>
      </c>
      <c r="B537" s="90" t="str">
        <f>IF(AND(TMInput!A537="",$C537&lt;&gt;""),B536,TMInput!A537)</f>
        <v>ND-ConcessionRevenueBuyerUnpublish.rml.ttl</v>
      </c>
      <c r="C537" s="90" t="str">
        <f>TMInput!B537</f>
        <v>tedm:MG-NonPublishedInformation-ND-ConcessionRevenueBuyerUnpublish</v>
      </c>
      <c r="D537" s="85" t="str">
        <f>IF(TMInput!C537&lt;&gt;"", TMInput!C537, IF(AND($C537=$C538, D538&lt;&gt;""), D538, IF(AND($C537=$C539, D539&lt;&gt;""), D539, IF(AND($C537=$C540, D540&lt;&gt;""), D540, IF(AND($C537=$C541, D541&lt;&gt;""), D541, "")))))</f>
        <v/>
      </c>
      <c r="E537" s="90" t="str">
        <f>IF(TMInput!D537&lt;&gt;"",TMInput!D537,IF(AND($C537=$C538, E538&lt;&gt;""),E538, IF(AND($C537=$C539, E539&lt;&gt;""), E539,"")))</f>
        <v/>
      </c>
      <c r="F537" s="90" t="str">
        <f>IF(TMInput!E537&lt;&gt;"",TMInput!E537,IF(AND($C537=$C538, F538&lt;&gt;""),F538, IF(AND($C537=$C539, F539&lt;&gt;""), F539,"")))</f>
        <v/>
      </c>
      <c r="G537" s="85" t="str">
        <f>IF(TMInput!F537&lt;&gt;"",TMInput!F537,IF(AND($C537=$C538, G538&lt;&gt;""),G538, IF(AND($C537=$C539, G539&lt;&gt;""), G539,"")))</f>
        <v/>
      </c>
      <c r="H537" s="87" t="str">
        <f>TMInput!G537</f>
        <v/>
      </c>
      <c r="I537" s="87" t="str">
        <f>TMInput!H537</f>
        <v/>
      </c>
      <c r="J537" s="90" t="str">
        <f>IF(TMInput!$A537="",J536,TMInput!I537)</f>
        <v/>
      </c>
      <c r="K537" s="85" t="str">
        <f>IF(TMInput!J537&lt;&gt;"",TMInput!J537,IF(AND($C537=$C538, K538&lt;&gt;""),K538, IF(AND($C537=$C539, K539&lt;&gt;""), K539,"")))</f>
        <v/>
      </c>
      <c r="L537" s="85" t="str">
        <f>IF(TMInput!K537&lt;&gt;"",TMInput!K537,IF(AND($C537=$C538, L538&lt;&gt;""),L538, IF(AND($C537=$C539, L539&lt;&gt;""), L539,"")))</f>
        <v/>
      </c>
      <c r="M537" s="90" t="str">
        <f>IF(TMInput!L537&lt;&gt;"",TMInput!L537,IF(AND($C537=$C538, M538&lt;&gt;""),M538, IF(AND($C537=$C539, M539&lt;&gt;""), M539,"")))</f>
        <v/>
      </c>
      <c r="N537" s="90" t="str">
        <f>IF(TMInput!M537&lt;&gt;"",TMInput!M537,IF(AND($C537=$C538, N538&lt;&gt;""),N538, IF(AND($C537=$C539, N539&lt;&gt;""), N539,"")))</f>
        <v/>
      </c>
      <c r="O537" s="90" t="str">
        <f>IF(TMInput!N537&lt;&gt;"",TMInput!N537,IF(AND($C537=$C538, O538&lt;&gt;""),O538, IF(AND($C537=$C539, O539&lt;&gt;""), O539,"")))</f>
        <v/>
      </c>
      <c r="P537" s="85" t="str">
        <f>IF(TMInput!O537&lt;&gt;"",TMInput!O537,IF(AND($C537=$C538, P538&lt;&gt;""),P538, IF(AND($C537=$C539, P539&lt;&gt;""), P539,"")))</f>
        <v/>
      </c>
      <c r="Q537" s="90" t="str">
        <f>IF(TMInput!P537&lt;&gt;"",TMInput!P537,IF(AND($C537=$C538, Q538&lt;&gt;""),Q538, IF(AND($C537=$C539, Q539&lt;&gt;""), Q539,"")))</f>
        <v/>
      </c>
      <c r="R537" s="90" t="str">
        <f>IF(TMInput!Q537&lt;&gt;"", TMInput!Q537, IF(AND(OR($C537&amp;$H537=$C538&amp;$H538, $C537&amp;$I537=$C538&amp;$I538), R538&lt;&gt;""), R538, IF(AND(OR($C537&amp;$H537=$C539&amp;$H539, $C537&amp;$I537=$C539&amp;$I539), R539&lt;&gt;""), R539, IF(AND(OR($C537&amp;$H537=$C540&amp;$H540, $C537&amp;$I537=$C540&amp;$I540), R540&lt;&gt;""), R540, IF(AND(OR($C537&amp;$H537=$C541&amp;$H541, $C537&amp;$I537=$C541&amp;$I541), R541&lt;&gt;""), R541, "")))))</f>
        <v/>
      </c>
      <c r="S537" s="90" t="str">
        <f>IF(TMInput!R537&lt;&gt;"", TMInput!R537, IF(AND(OR($C537&amp;$H537=$C538&amp;$H538, $C537&amp;$I537=$C538&amp;$I538), S538&lt;&gt;""), S538, IF(AND(OR($C537&amp;$H537=$C539&amp;$H539, $C537&amp;$I537=$C539&amp;$I539), S539&lt;&gt;""), S539, IF(AND(OR($C537&amp;$H537=$C540&amp;$H540, $C537&amp;$I537=$C540&amp;$I540), S540&lt;&gt;""), S540, IF(AND(OR($C537&amp;$H537=$C541&amp;$H541, $C537&amp;$I537=$C541&amp;$I541), S541&lt;&gt;""), S541, "")))))</f>
        <v/>
      </c>
      <c r="T537" s="90" t="str">
        <f>IF(TMInput!S537&lt;&gt;"", TMInput!S537, IF(AND(OR($C537&amp;$H537=$C538&amp;$H538, $C537&amp;$I537=$C538&amp;$I538), T538&lt;&gt;""), T538, IF(AND(OR($C537&amp;$H537=$C539&amp;$H539, $C537&amp;$I537=$C539&amp;$I539), T539&lt;&gt;""), T539, IF(AND(OR($C537&amp;$H537=$C540&amp;$H540, $C537&amp;$I537=$C540&amp;$I540), T540&lt;&gt;""), T540, IF(AND(OR($C537&amp;$H537=$C541&amp;$H541, $C537&amp;$I537=$C541&amp;$I541), T541&lt;&gt;""), T541, "")))))</f>
        <v/>
      </c>
      <c r="U537" s="90" t="str">
        <f>IF(TMInput!T537&lt;&gt;"", TMInput!T537, IF(AND($C537=$C538, U538&lt;&gt;""), U538, IF(AND($C537=$C539, U539&lt;&gt;""), U539, IF(AND($C537=$C540, U540&lt;&gt;""), U540, IF(AND($C537=$C541, U541&lt;&gt;""), U541, "")))))</f>
        <v/>
      </c>
      <c r="V537" s="90" t="str">
        <f>IF(TMInput!U537&lt;&gt;"", TMInput!U537, IF(AND($C537=$C538, V538&lt;&gt;""), V538, IF(AND($C537=$C539, V539&lt;&gt;""), V539, IF(AND($C537=$C540, V540&lt;&gt;""), V540, IF(AND($C537=$C541, V541&lt;&gt;""), V541, "")))))</f>
        <v>BT-197(BT-160)-Tender</v>
      </c>
      <c r="W537" s="90" t="str">
        <f>IF(TMInput!V537&lt;&gt;"", TMInput!V537, IF(AND($C537=$C538, W538&lt;&gt;""), W538, IF(AND($C537=$C539, W539&lt;&gt;""), W539, IF(AND($C537=$C540, W540&lt;&gt;""), W540, IF(AND($C537=$C541, W541&lt;&gt;""), W541, "")))))</f>
        <v>In BT-197(BT-160)-Tender, Unpublished Justification Code, we link to the at-voc:non-publication-justification controlled list</v>
      </c>
      <c r="X537" s="90" t="str">
        <f>IF(TMInput!W537&lt;&gt;"", TMInput!W537, IF(AND($C537=$C538, X538&lt;&gt;""), X538, IF(AND($C537=$C539, X539&lt;&gt;""), X539, IF(AND($C537=$C540, X540&lt;&gt;""), X540, IF(AND($C537=$C541, X541&lt;&gt;""), X541, "")))))</f>
        <v>BT-198(BT-160)-Tender</v>
      </c>
      <c r="Y537" s="90" t="str">
        <f>IF(TMInput!X537&lt;&gt;"", TMInput!X537, IF(AND($C537=$C538, Y538&lt;&gt;""), Y538, IF(AND($C537=$C539, Y539&lt;&gt;""), Y539, IF(AND($C537=$C540, Y540&lt;&gt;""), Y540, IF(AND($C537=$C541, Y541&lt;&gt;""), Y541, "")))))</f>
        <v>Unpublished Accessibility Date (Unpublished Access Date below SDK 1.6)</v>
      </c>
      <c r="Z537" s="90" t="str">
        <f>IF(TMInput!Y537&lt;&gt;"", TMInput!Y537, IF(AND($C537=$C538, Z538&lt;&gt;""), Z538, IF(AND($C537=$C539, Z539&lt;&gt;""), Z539, IF(AND($C537=$C540, Z540&lt;&gt;""), Z540, IF(AND($C537=$C541, Z541&lt;&gt;""), Z541, "")))))</f>
        <v>tedm:MG-langString-hasConfidentialityJustification--NonPublishedInformation-ND-ConcessionRevenueBuyerUnpublish</v>
      </c>
      <c r="AA537" s="90" t="str">
        <f>IF(TMInput!Z537&lt;&gt;"", TMInput!Z537, IF(AND($C537=$C538, AA538&lt;&gt;""), AA538, IF(AND($C537=$C539, AA539&lt;&gt;""), AA539, IF(AND($C537=$C540, AA540&lt;&gt;""), AA540, IF(AND($C537=$C541, AA541&lt;&gt;""), AA541, "")))))</f>
        <v/>
      </c>
      <c r="AB537" s="90" t="str">
        <f>IF(TMInput!AA537&lt;&gt;"", TMInput!AA537, IF(AND($C537=$C538, AB538&lt;&gt;""), AB538, IF(AND($C537=$C539, AB539&lt;&gt;""), AB539, IF(AND($C537=$C540, AB540&lt;&gt;""), AB540, IF(AND($C537=$C541, AB541&lt;&gt;""), AB541, "")))))</f>
        <v>BT-196(BT-160)-Tender</v>
      </c>
      <c r="AC537" s="90" t="str">
        <f>IF(TMInput!AB537&lt;&gt;"", TMInput!AB537, IF(AND($C537=$C538, AC538&lt;&gt;""), AC538, IF(AND($C537=$C539, AC539&lt;&gt;""), AC539, IF(AND($C537=$C540, AC540&lt;&gt;""), AC540, IF(AND($C537=$C541, AC541&lt;&gt;""), AC541, "")))))</f>
        <v>Unpublished Justification Description of MG-NonPublishedInformation under ND-ConcessionRevenueBuyerUnpublish</v>
      </c>
      <c r="AD537" s="90" t="str">
        <f>IF(TMInput!AC537&lt;&gt;"", TMInput!AC537, IF(AND($C537=$C538, AD538&lt;&gt;""), AD538, IF(AND($C537=$C539, AD539&lt;&gt;""), AD539, IF(AND($C537=$C540, AD540&lt;&gt;""), AD540, IF(AND($C537=$C541, AD541&lt;&gt;""), AD541, "")))))</f>
        <v>BT-196(BT-160)-Tender-Language</v>
      </c>
      <c r="AE537" s="90" t="str">
        <f>IF(TMInput!AD537&lt;&gt;"", TMInput!AD537, IF(AND($C537=$C538, AE538&lt;&gt;""), AE538, IF(AND($C537=$C539, AE539&lt;&gt;""), AE539, IF(AND($C537=$C540, AE540&lt;&gt;""), AE540, IF(AND($C537=$C541, AE541&lt;&gt;""), AE541, "")))))</f>
        <v>Language of Unpublished Justification Description of MG-NonPublishedInformation under ND-ConcessionRevenueBuyerUnpublish</v>
      </c>
    </row>
    <row r="538">
      <c r="A538" s="85" t="b">
        <f t="shared" si="1"/>
        <v>0</v>
      </c>
      <c r="B538" s="90" t="str">
        <f>IF(AND(TMInput!A538="",$C538&lt;&gt;""),B537,TMInput!A538)</f>
        <v>ND-ConcessionRevenueBuyerUnpublish.rml.ttl</v>
      </c>
      <c r="C538" s="90" t="str">
        <f>TMInput!B538</f>
        <v>tedm:MG-NonPublishedInformation-ND-ConcessionRevenueBuyerUnpublish</v>
      </c>
      <c r="D538" s="85" t="str">
        <f>IF(TMInput!C538&lt;&gt;"", TMInput!C538, IF(AND($C538=$C539, D539&lt;&gt;""), D539, IF(AND($C538=$C540, D540&lt;&gt;""), D540, IF(AND($C538=$C541, D541&lt;&gt;""), D541, IF(AND($C538=$C542, D542&lt;&gt;""), D542, "")))))</f>
        <v/>
      </c>
      <c r="E538" s="90" t="str">
        <f>IF(TMInput!D538&lt;&gt;"",TMInput!D538,IF(AND($C538=$C539, E539&lt;&gt;""),E539, IF(AND($C538=$C540, E540&lt;&gt;""), E540,"")))</f>
        <v/>
      </c>
      <c r="F538" s="90" t="str">
        <f>IF(TMInput!E538&lt;&gt;"",TMInput!E538,IF(AND($C538=$C539, F539&lt;&gt;""),F539, IF(AND($C538=$C540, F540&lt;&gt;""), F540,"")))</f>
        <v/>
      </c>
      <c r="G538" s="85" t="str">
        <f>IF(TMInput!F538&lt;&gt;"",TMInput!F538,IF(AND($C538=$C539, G539&lt;&gt;""),G539, IF(AND($C538=$C540, G540&lt;&gt;""), G540,"")))</f>
        <v/>
      </c>
      <c r="H538" s="87" t="str">
        <f>TMInput!G538</f>
        <v/>
      </c>
      <c r="I538" s="87" t="str">
        <f>TMInput!H538</f>
        <v/>
      </c>
      <c r="J538" s="90" t="str">
        <f>IF(TMInput!$A538="",J537,TMInput!I538)</f>
        <v/>
      </c>
      <c r="K538" s="85" t="str">
        <f>IF(TMInput!J538&lt;&gt;"",TMInput!J538,IF(AND($C538=$C539, K539&lt;&gt;""),K539, IF(AND($C538=$C540, K540&lt;&gt;""), K540,"")))</f>
        <v/>
      </c>
      <c r="L538" s="85" t="str">
        <f>IF(TMInput!K538&lt;&gt;"",TMInput!K538,IF(AND($C538=$C539, L539&lt;&gt;""),L539, IF(AND($C538=$C540, L540&lt;&gt;""), L540,"")))</f>
        <v/>
      </c>
      <c r="M538" s="90" t="str">
        <f>IF(TMInput!L538&lt;&gt;"",TMInput!L538,IF(AND($C538=$C539, M539&lt;&gt;""),M539, IF(AND($C538=$C540, M540&lt;&gt;""), M540,"")))</f>
        <v/>
      </c>
      <c r="N538" s="90" t="str">
        <f>IF(TMInput!M538&lt;&gt;"",TMInput!M538,IF(AND($C538=$C539, N539&lt;&gt;""),N539, IF(AND($C538=$C540, N540&lt;&gt;""), N540,"")))</f>
        <v/>
      </c>
      <c r="O538" s="90" t="str">
        <f>IF(TMInput!N538&lt;&gt;"",TMInput!N538,IF(AND($C538=$C539, O539&lt;&gt;""),O539, IF(AND($C538=$C540, O540&lt;&gt;""), O540,"")))</f>
        <v/>
      </c>
      <c r="P538" s="85" t="str">
        <f>IF(TMInput!O538&lt;&gt;"",TMInput!O538,IF(AND($C538=$C539, P539&lt;&gt;""),P539, IF(AND($C538=$C540, P540&lt;&gt;""), P540,"")))</f>
        <v/>
      </c>
      <c r="Q538" s="90" t="str">
        <f>IF(TMInput!P538&lt;&gt;"",TMInput!P538,IF(AND($C538=$C539, Q539&lt;&gt;""),Q539, IF(AND($C538=$C540, Q540&lt;&gt;""), Q540,"")))</f>
        <v/>
      </c>
      <c r="R538" s="90" t="str">
        <f>IF(TMInput!Q538&lt;&gt;"", TMInput!Q538, IF(AND(OR($C538&amp;$H538=$C539&amp;$H539, $C538&amp;$I538=$C539&amp;$I539), R539&lt;&gt;""), R539, IF(AND(OR($C538&amp;$H538=$C540&amp;$H540, $C538&amp;$I538=$C540&amp;$I540), R540&lt;&gt;""), R540, IF(AND(OR($C538&amp;$H538=$C541&amp;$H541, $C538&amp;$I538=$C541&amp;$I541), R541&lt;&gt;""), R541, IF(AND(OR($C538&amp;$H538=$C542&amp;$H542, $C538&amp;$I538=$C542&amp;$I542), R542&lt;&gt;""), R542, "")))))</f>
        <v/>
      </c>
      <c r="S538" s="90" t="str">
        <f>IF(TMInput!R538&lt;&gt;"", TMInput!R538, IF(AND(OR($C538&amp;$H538=$C539&amp;$H539, $C538&amp;$I538=$C539&amp;$I539), S539&lt;&gt;""), S539, IF(AND(OR($C538&amp;$H538=$C540&amp;$H540, $C538&amp;$I538=$C540&amp;$I540), S540&lt;&gt;""), S540, IF(AND(OR($C538&amp;$H538=$C541&amp;$H541, $C538&amp;$I538=$C541&amp;$I541), S541&lt;&gt;""), S541, IF(AND(OR($C538&amp;$H538=$C542&amp;$H542, $C538&amp;$I538=$C542&amp;$I542), S542&lt;&gt;""), S542, "")))))</f>
        <v/>
      </c>
      <c r="T538" s="90" t="str">
        <f>IF(TMInput!S538&lt;&gt;"", TMInput!S538, IF(AND(OR($C538&amp;$H538=$C539&amp;$H539, $C538&amp;$I538=$C539&amp;$I539), T539&lt;&gt;""), T539, IF(AND(OR($C538&amp;$H538=$C540&amp;$H540, $C538&amp;$I538=$C540&amp;$I540), T540&lt;&gt;""), T540, IF(AND(OR($C538&amp;$H538=$C541&amp;$H541, $C538&amp;$I538=$C541&amp;$I541), T541&lt;&gt;""), T541, IF(AND(OR($C538&amp;$H538=$C542&amp;$H542, $C538&amp;$I538=$C542&amp;$I542), T542&lt;&gt;""), T542, "")))))</f>
        <v/>
      </c>
      <c r="U538" s="90" t="str">
        <f>IF(TMInput!T538&lt;&gt;"", TMInput!T538, IF(AND($C538=$C539, U539&lt;&gt;""), U539, IF(AND($C538=$C540, U540&lt;&gt;""), U540, IF(AND($C538=$C541, U541&lt;&gt;""), U541, IF(AND($C538=$C542, U542&lt;&gt;""), U542, "")))))</f>
        <v/>
      </c>
      <c r="V538" s="90" t="str">
        <f>IF(TMInput!U538&lt;&gt;"", TMInput!U538, IF(AND($C538=$C539, V539&lt;&gt;""), V539, IF(AND($C538=$C540, V540&lt;&gt;""), V540, IF(AND($C538=$C541, V541&lt;&gt;""), V541, IF(AND($C538=$C542, V542&lt;&gt;""), V542, "")))))</f>
        <v>BT-197(BT-160)-Tender</v>
      </c>
      <c r="W538" s="90" t="str">
        <f>IF(TMInput!V538&lt;&gt;"", TMInput!V538, IF(AND($C538=$C539, W539&lt;&gt;""), W539, IF(AND($C538=$C540, W540&lt;&gt;""), W540, IF(AND($C538=$C541, W541&lt;&gt;""), W541, IF(AND($C538=$C542, W542&lt;&gt;""), W542, "")))))</f>
        <v>In BT-197(BT-160)-Tender, Unpublished Justification Code, we link to the at-voc:non-publication-justification controlled list</v>
      </c>
      <c r="X538" s="90" t="str">
        <f>IF(TMInput!W538&lt;&gt;"", TMInput!W538, IF(AND($C538=$C539, X539&lt;&gt;""), X539, IF(AND($C538=$C540, X540&lt;&gt;""), X540, IF(AND($C538=$C541, X541&lt;&gt;""), X541, IF(AND($C538=$C542, X542&lt;&gt;""), X542, "")))))</f>
        <v>BT-198(BT-160)-Tender</v>
      </c>
      <c r="Y538" s="90" t="str">
        <f>IF(TMInput!X538&lt;&gt;"", TMInput!X538, IF(AND($C538=$C539, Y539&lt;&gt;""), Y539, IF(AND($C538=$C540, Y540&lt;&gt;""), Y540, IF(AND($C538=$C541, Y541&lt;&gt;""), Y541, IF(AND($C538=$C542, Y542&lt;&gt;""), Y542, "")))))</f>
        <v>Unpublished Accessibility Date (Unpublished Access Date below SDK 1.6)</v>
      </c>
      <c r="Z538" s="90" t="str">
        <f>IF(TMInput!Y538&lt;&gt;"", TMInput!Y538, IF(AND($C538=$C539, Z539&lt;&gt;""), Z539, IF(AND($C538=$C540, Z540&lt;&gt;""), Z540, IF(AND($C538=$C541, Z541&lt;&gt;""), Z541, IF(AND($C538=$C542, Z542&lt;&gt;""), Z542, "")))))</f>
        <v>tedm:MG-langString-hasConfidentialityJustification--NonPublishedInformation-ND-ConcessionRevenueBuyerUnpublish</v>
      </c>
      <c r="AA538" s="90" t="str">
        <f>IF(TMInput!Z538&lt;&gt;"", TMInput!Z538, IF(AND($C538=$C539, AA539&lt;&gt;""), AA539, IF(AND($C538=$C540, AA540&lt;&gt;""), AA540, IF(AND($C538=$C541, AA541&lt;&gt;""), AA541, IF(AND($C538=$C542, AA542&lt;&gt;""), AA542, "")))))</f>
        <v/>
      </c>
      <c r="AB538" s="90" t="str">
        <f>IF(TMInput!AA538&lt;&gt;"", TMInput!AA538, IF(AND($C538=$C539, AB539&lt;&gt;""), AB539, IF(AND($C538=$C540, AB540&lt;&gt;""), AB540, IF(AND($C538=$C541, AB541&lt;&gt;""), AB541, IF(AND($C538=$C542, AB542&lt;&gt;""), AB542, "")))))</f>
        <v/>
      </c>
      <c r="AC538" s="90" t="str">
        <f>IF(TMInput!AB538&lt;&gt;"", TMInput!AB538, IF(AND($C538=$C539, AC539&lt;&gt;""), AC539, IF(AND($C538=$C540, AC540&lt;&gt;""), AC540, IF(AND($C538=$C541, AC541&lt;&gt;""), AC541, IF(AND($C538=$C542, AC542&lt;&gt;""), AC542, "")))))</f>
        <v/>
      </c>
      <c r="AD538" s="90" t="str">
        <f>IF(TMInput!AC538&lt;&gt;"", TMInput!AC538, IF(AND($C538=$C539, AD539&lt;&gt;""), AD539, IF(AND($C538=$C540, AD540&lt;&gt;""), AD540, IF(AND($C538=$C541, AD541&lt;&gt;""), AD541, IF(AND($C538=$C542, AD542&lt;&gt;""), AD542, "")))))</f>
        <v/>
      </c>
      <c r="AE538" s="90" t="str">
        <f>IF(TMInput!AD538&lt;&gt;"", TMInput!AD538, IF(AND($C538=$C539, AE539&lt;&gt;""), AE539, IF(AND($C538=$C540, AE540&lt;&gt;""), AE540, IF(AND($C538=$C541, AE541&lt;&gt;""), AE541, IF(AND($C538=$C542, AE542&lt;&gt;""), AE542, "")))))</f>
        <v/>
      </c>
    </row>
    <row r="539">
      <c r="A539" s="85" t="b">
        <f t="shared" si="1"/>
        <v>0</v>
      </c>
      <c r="B539" s="90" t="str">
        <f>IF(AND(TMInput!A539="",$C539&lt;&gt;""),B538,TMInput!A539)</f>
        <v>ND-ConcessionRevenueBuyerUnpublish.rml.ttl</v>
      </c>
      <c r="C539" s="90" t="str">
        <f>TMInput!B539</f>
        <v>tedm:MG-NonPublishedInformation-ND-ConcessionRevenueBuyerUnpublish</v>
      </c>
      <c r="D539" s="85" t="str">
        <f>IF(TMInput!C539&lt;&gt;"", TMInput!C539, IF(AND($C539=$C540, D540&lt;&gt;""), D540, IF(AND($C539=$C541, D541&lt;&gt;""), D541, IF(AND($C539=$C542, D542&lt;&gt;""), D542, IF(AND($C539=$C543, D543&lt;&gt;""), D543, "")))))</f>
        <v/>
      </c>
      <c r="E539" s="90" t="str">
        <f>IF(TMInput!D539&lt;&gt;"",TMInput!D539,IF(AND($C539=$C540, E540&lt;&gt;""),E540, IF(AND($C539=$C541, E541&lt;&gt;""), E541,"")))</f>
        <v/>
      </c>
      <c r="F539" s="90" t="str">
        <f>IF(TMInput!E539&lt;&gt;"",TMInput!E539,IF(AND($C539=$C540, F540&lt;&gt;""),F540, IF(AND($C539=$C541, F541&lt;&gt;""), F541,"")))</f>
        <v/>
      </c>
      <c r="G539" s="85" t="str">
        <f>IF(TMInput!F539&lt;&gt;"",TMInput!F539,IF(AND($C539=$C540, G540&lt;&gt;""),G540, IF(AND($C539=$C541, G541&lt;&gt;""), G541,"")))</f>
        <v/>
      </c>
      <c r="H539" s="87" t="str">
        <f>TMInput!G539</f>
        <v/>
      </c>
      <c r="I539" s="87" t="str">
        <f>TMInput!H539</f>
        <v>1.5</v>
      </c>
      <c r="J539" s="90" t="str">
        <f>IF(TMInput!$A539="",J538,TMInput!I539)</f>
        <v/>
      </c>
      <c r="K539" s="85" t="str">
        <f>IF(TMInput!J539&lt;&gt;"",TMInput!J539,IF(AND($C539=$C540, K540&lt;&gt;""),K540, IF(AND($C539=$C541, K541&lt;&gt;""), K541,"")))</f>
        <v/>
      </c>
      <c r="L539" s="85" t="str">
        <f>IF(TMInput!K539&lt;&gt;"",TMInput!K539,IF(AND($C539=$C540, L540&lt;&gt;""),L540, IF(AND($C539=$C541, L541&lt;&gt;""), L541,"")))</f>
        <v/>
      </c>
      <c r="M539" s="90" t="str">
        <f>IF(TMInput!L539&lt;&gt;"",TMInput!L539,IF(AND($C539=$C540, M540&lt;&gt;""),M540, IF(AND($C539=$C541, M541&lt;&gt;""), M541,"")))</f>
        <v/>
      </c>
      <c r="N539" s="90" t="str">
        <f>IF(TMInput!M539&lt;&gt;"",TMInput!M539,IF(AND($C539=$C540, N540&lt;&gt;""),N540, IF(AND($C539=$C541, N541&lt;&gt;""), N541,"")))</f>
        <v/>
      </c>
      <c r="O539" s="90" t="str">
        <f>IF(TMInput!N539&lt;&gt;"",TMInput!N539,IF(AND($C539=$C540, O540&lt;&gt;""),O540, IF(AND($C539=$C541, O541&lt;&gt;""), O541,"")))</f>
        <v/>
      </c>
      <c r="P539" s="85" t="str">
        <f>IF(TMInput!O539&lt;&gt;"",TMInput!O539,IF(AND($C539=$C540, P540&lt;&gt;""),P540, IF(AND($C539=$C541, P541&lt;&gt;""), P541,"")))</f>
        <v/>
      </c>
      <c r="Q539" s="90" t="str">
        <f>IF(TMInput!P539&lt;&gt;"",TMInput!P539,IF(AND($C539=$C540, Q540&lt;&gt;""),Q540, IF(AND($C539=$C541, Q541&lt;&gt;""), Q541,"")))</f>
        <v/>
      </c>
      <c r="R539" s="90" t="str">
        <f>IF(TMInput!Q539&lt;&gt;"", TMInput!Q539, IF(AND(OR($C539&amp;$H539=$C540&amp;$H540, $C539&amp;$I539=$C540&amp;$I540), R540&lt;&gt;""), R540, IF(AND(OR($C539&amp;$H539=$C541&amp;$H541, $C539&amp;$I539=$C541&amp;$I541), R541&lt;&gt;""), R541, IF(AND(OR($C539&amp;$H539=$C542&amp;$H542, $C539&amp;$I539=$C542&amp;$I542), R542&lt;&gt;""), R542, IF(AND(OR($C539&amp;$H539=$C543&amp;$H543, $C539&amp;$I539=$C543&amp;$I543), R543&lt;&gt;""), R543, "")))))</f>
        <v/>
      </c>
      <c r="S539" s="90" t="str">
        <f>IF(TMInput!R539&lt;&gt;"", TMInput!R539, IF(AND(OR($C539&amp;$H539=$C540&amp;$H540, $C539&amp;$I539=$C540&amp;$I540), S540&lt;&gt;""), S540, IF(AND(OR($C539&amp;$H539=$C541&amp;$H541, $C539&amp;$I539=$C541&amp;$I541), S541&lt;&gt;""), S541, IF(AND(OR($C539&amp;$H539=$C542&amp;$H542, $C539&amp;$I539=$C542&amp;$I542), S542&lt;&gt;""), S542, IF(AND(OR($C539&amp;$H539=$C543&amp;$H543, $C539&amp;$I539=$C543&amp;$I543), S543&lt;&gt;""), S543, "")))))</f>
        <v/>
      </c>
      <c r="T539" s="90" t="str">
        <f>IF(TMInput!S539&lt;&gt;"", TMInput!S539, IF(AND(OR($C539&amp;$H539=$C540&amp;$H540, $C539&amp;$I539=$C540&amp;$I540), T540&lt;&gt;""), T540, IF(AND(OR($C539&amp;$H539=$C541&amp;$H541, $C539&amp;$I539=$C541&amp;$I541), T541&lt;&gt;""), T541, IF(AND(OR($C539&amp;$H539=$C542&amp;$H542, $C539&amp;$I539=$C542&amp;$I542), T542&lt;&gt;""), T542, IF(AND(OR($C539&amp;$H539=$C543&amp;$H543, $C539&amp;$I539=$C543&amp;$I543), T543&lt;&gt;""), T543, "")))))</f>
        <v/>
      </c>
      <c r="U539" s="90" t="str">
        <f>IF(TMInput!T539&lt;&gt;"", TMInput!T539, IF(AND($C539=$C540, U540&lt;&gt;""), U540, IF(AND($C539=$C541, U541&lt;&gt;""), U541, IF(AND($C539=$C542, U542&lt;&gt;""), U542, IF(AND($C539=$C543, U543&lt;&gt;""), U543, "")))))</f>
        <v/>
      </c>
      <c r="V539" s="90" t="str">
        <f>IF(TMInput!U539&lt;&gt;"", TMInput!U539, IF(AND($C539=$C540, V540&lt;&gt;""), V540, IF(AND($C539=$C541, V541&lt;&gt;""), V541, IF(AND($C539=$C542, V542&lt;&gt;""), V542, IF(AND($C539=$C543, V543&lt;&gt;""), V543, "")))))</f>
        <v/>
      </c>
      <c r="W539" s="90" t="str">
        <f>IF(TMInput!V539&lt;&gt;"", TMInput!V539, IF(AND($C539=$C540, W540&lt;&gt;""), W540, IF(AND($C539=$C541, W541&lt;&gt;""), W541, IF(AND($C539=$C542, W542&lt;&gt;""), W542, IF(AND($C539=$C543, W543&lt;&gt;""), W543, "")))))</f>
        <v/>
      </c>
      <c r="X539" s="90" t="str">
        <f>IF(TMInput!W539&lt;&gt;"", TMInput!W539, IF(AND($C539=$C540, X540&lt;&gt;""), X540, IF(AND($C539=$C541, X541&lt;&gt;""), X541, IF(AND($C539=$C542, X542&lt;&gt;""), X542, IF(AND($C539=$C543, X543&lt;&gt;""), X543, "")))))</f>
        <v>BT-198(BT-160)-Tender</v>
      </c>
      <c r="Y539" s="90" t="str">
        <f>IF(TMInput!X539&lt;&gt;"", TMInput!X539, IF(AND($C539=$C540, Y540&lt;&gt;""), Y540, IF(AND($C539=$C541, Y541&lt;&gt;""), Y541, IF(AND($C539=$C542, Y542&lt;&gt;""), Y542, IF(AND($C539=$C543, Y543&lt;&gt;""), Y543, "")))))</f>
        <v>Unpublished Accessibility Date (Unpublished Access Date below SDK 1.6)</v>
      </c>
      <c r="Z539" s="90" t="str">
        <f>IF(TMInput!Y539&lt;&gt;"", TMInput!Y539, IF(AND($C539=$C540, Z540&lt;&gt;""), Z540, IF(AND($C539=$C541, Z541&lt;&gt;""), Z541, IF(AND($C539=$C542, Z542&lt;&gt;""), Z542, IF(AND($C539=$C543, Z543&lt;&gt;""), Z543, "")))))</f>
        <v>tedm:MG-langString-hasConfidentialityJustification--NonPublishedInformation-ND-ConcessionRevenueBuyerUnpublish</v>
      </c>
      <c r="AA539" s="90" t="str">
        <f>IF(TMInput!Z539&lt;&gt;"", TMInput!Z539, IF(AND($C539=$C540, AA540&lt;&gt;""), AA540, IF(AND($C539=$C541, AA541&lt;&gt;""), AA541, IF(AND($C539=$C542, AA542&lt;&gt;""), AA542, IF(AND($C539=$C543, AA543&lt;&gt;""), AA543, "")))))</f>
        <v/>
      </c>
      <c r="AB539" s="90" t="str">
        <f>IF(TMInput!AA539&lt;&gt;"", TMInput!AA539, IF(AND($C539=$C540, AB540&lt;&gt;""), AB540, IF(AND($C539=$C541, AB541&lt;&gt;""), AB541, IF(AND($C539=$C542, AB542&lt;&gt;""), AB542, IF(AND($C539=$C543, AB543&lt;&gt;""), AB543, "")))))</f>
        <v/>
      </c>
      <c r="AC539" s="90" t="str">
        <f>IF(TMInput!AB539&lt;&gt;"", TMInput!AB539, IF(AND($C539=$C540, AC540&lt;&gt;""), AC540, IF(AND($C539=$C541, AC541&lt;&gt;""), AC541, IF(AND($C539=$C542, AC542&lt;&gt;""), AC542, IF(AND($C539=$C543, AC543&lt;&gt;""), AC543, "")))))</f>
        <v/>
      </c>
      <c r="AD539" s="90" t="str">
        <f>IF(TMInput!AC539&lt;&gt;"", TMInput!AC539, IF(AND($C539=$C540, AD540&lt;&gt;""), AD540, IF(AND($C539=$C541, AD541&lt;&gt;""), AD541, IF(AND($C539=$C542, AD542&lt;&gt;""), AD542, IF(AND($C539=$C543, AD543&lt;&gt;""), AD543, "")))))</f>
        <v/>
      </c>
      <c r="AE539" s="90" t="str">
        <f>IF(TMInput!AD539&lt;&gt;"", TMInput!AD539, IF(AND($C539=$C540, AE540&lt;&gt;""), AE540, IF(AND($C539=$C541, AE541&lt;&gt;""), AE541, IF(AND($C539=$C542, AE542&lt;&gt;""), AE542, IF(AND($C539=$C543, AE543&lt;&gt;""), AE543, "")))))</f>
        <v/>
      </c>
    </row>
    <row r="540">
      <c r="A540" s="85" t="b">
        <f t="shared" si="1"/>
        <v>0</v>
      </c>
      <c r="B540" s="90" t="str">
        <f>IF(AND(TMInput!A540="",$C540&lt;&gt;""),B539,TMInput!A540)</f>
        <v>ND-ConcessionRevenueBuyerUnpublish.rml.ttl</v>
      </c>
      <c r="C540" s="90" t="str">
        <f>TMInput!B540</f>
        <v>tedm:MG-NonPublishedInformation-ND-ConcessionRevenueBuyerUnpublish</v>
      </c>
      <c r="D540" s="85" t="str">
        <f>IF(TMInput!C540&lt;&gt;"", TMInput!C540, IF(AND($C540=$C541, D541&lt;&gt;""), D541, IF(AND($C540=$C542, D542&lt;&gt;""), D542, IF(AND($C540=$C543, D543&lt;&gt;""), D543, IF(AND($C540=$C544, D544&lt;&gt;""), D544, "")))))</f>
        <v/>
      </c>
      <c r="E540" s="90" t="str">
        <f>IF(TMInput!D540&lt;&gt;"",TMInput!D540,IF(AND($C540=$C541, E541&lt;&gt;""),E541, IF(AND($C540=$C542, E542&lt;&gt;""), E542,"")))</f>
        <v/>
      </c>
      <c r="F540" s="90" t="str">
        <f>IF(TMInput!E540&lt;&gt;"",TMInput!E540,IF(AND($C540=$C541, F541&lt;&gt;""),F541, IF(AND($C540=$C542, F542&lt;&gt;""), F542,"")))</f>
        <v/>
      </c>
      <c r="G540" s="85" t="str">
        <f>IF(TMInput!F540&lt;&gt;"",TMInput!F540,IF(AND($C540=$C541, G541&lt;&gt;""),G541, IF(AND($C540=$C542, G542&lt;&gt;""), G542,"")))</f>
        <v/>
      </c>
      <c r="H540" s="87" t="str">
        <f>TMInput!G540</f>
        <v>1.6</v>
      </c>
      <c r="I540" s="87" t="str">
        <f>TMInput!H540</f>
        <v/>
      </c>
      <c r="J540" s="90" t="str">
        <f>IF(TMInput!$A540="",J539,TMInput!I540)</f>
        <v/>
      </c>
      <c r="K540" s="85" t="str">
        <f>IF(TMInput!J540&lt;&gt;"",TMInput!J540,IF(AND($C540=$C541, K541&lt;&gt;""),K541, IF(AND($C540=$C542, K542&lt;&gt;""), K542,"")))</f>
        <v/>
      </c>
      <c r="L540" s="85" t="str">
        <f>IF(TMInput!K540&lt;&gt;"",TMInput!K540,IF(AND($C540=$C541, L541&lt;&gt;""),L541, IF(AND($C540=$C542, L542&lt;&gt;""), L542,"")))</f>
        <v/>
      </c>
      <c r="M540" s="90" t="str">
        <f>IF(TMInput!L540&lt;&gt;"",TMInput!L540,IF(AND($C540=$C541, M541&lt;&gt;""),M541, IF(AND($C540=$C542, M542&lt;&gt;""), M542,"")))</f>
        <v/>
      </c>
      <c r="N540" s="90" t="str">
        <f>IF(TMInput!M540&lt;&gt;"",TMInput!M540,IF(AND($C540=$C541, N541&lt;&gt;""),N541, IF(AND($C540=$C542, N542&lt;&gt;""), N542,"")))</f>
        <v/>
      </c>
      <c r="O540" s="90" t="str">
        <f>IF(TMInput!N540&lt;&gt;"",TMInput!N540,IF(AND($C540=$C541, O541&lt;&gt;""),O541, IF(AND($C540=$C542, O542&lt;&gt;""), O542,"")))</f>
        <v/>
      </c>
      <c r="P540" s="85" t="str">
        <f>IF(TMInput!O540&lt;&gt;"",TMInput!O540,IF(AND($C540=$C541, P541&lt;&gt;""),P541, IF(AND($C540=$C542, P542&lt;&gt;""), P542,"")))</f>
        <v/>
      </c>
      <c r="Q540" s="90" t="str">
        <f>IF(TMInput!P540&lt;&gt;"",TMInput!P540,IF(AND($C540=$C541, Q541&lt;&gt;""),Q541, IF(AND($C540=$C542, Q542&lt;&gt;""), Q542,"")))</f>
        <v/>
      </c>
      <c r="R540" s="90" t="str">
        <f>IF(TMInput!Q540&lt;&gt;"", TMInput!Q540, IF(AND(OR($C540&amp;$H540=$C541&amp;$H541, $C540&amp;$I540=$C541&amp;$I541), R541&lt;&gt;""), R541, IF(AND(OR($C540&amp;$H540=$C542&amp;$H542, $C540&amp;$I540=$C542&amp;$I542), R542&lt;&gt;""), R542, IF(AND(OR($C540&amp;$H540=$C543&amp;$H543, $C540&amp;$I540=$C543&amp;$I543), R543&lt;&gt;""), R543, IF(AND(OR($C540&amp;$H540=$C544&amp;$H544, $C540&amp;$I540=$C544&amp;$I544), R544&lt;&gt;""), R544, "")))))</f>
        <v/>
      </c>
      <c r="S540" s="90" t="str">
        <f>IF(TMInput!R540&lt;&gt;"", TMInput!R540, IF(AND(OR($C540&amp;$H540=$C541&amp;$H541, $C540&amp;$I540=$C541&amp;$I541), S541&lt;&gt;""), S541, IF(AND(OR($C540&amp;$H540=$C542&amp;$H542, $C540&amp;$I540=$C542&amp;$I542), S542&lt;&gt;""), S542, IF(AND(OR($C540&amp;$H540=$C543&amp;$H543, $C540&amp;$I540=$C543&amp;$I543), S543&lt;&gt;""), S543, IF(AND(OR($C540&amp;$H540=$C544&amp;$H544, $C540&amp;$I540=$C544&amp;$I544), S544&lt;&gt;""), S544, "")))))</f>
        <v/>
      </c>
      <c r="T540" s="90" t="str">
        <f>IF(TMInput!S540&lt;&gt;"", TMInput!S540, IF(AND(OR($C540&amp;$H540=$C541&amp;$H541, $C540&amp;$I540=$C541&amp;$I541), T541&lt;&gt;""), T541, IF(AND(OR($C540&amp;$H540=$C542&amp;$H542, $C540&amp;$I540=$C542&amp;$I542), T542&lt;&gt;""), T542, IF(AND(OR($C540&amp;$H540=$C543&amp;$H543, $C540&amp;$I540=$C543&amp;$I543), T543&lt;&gt;""), T543, IF(AND(OR($C540&amp;$H540=$C544&amp;$H544, $C540&amp;$I540=$C544&amp;$I544), T544&lt;&gt;""), T544, "")))))</f>
        <v/>
      </c>
      <c r="U540" s="90" t="str">
        <f>IF(TMInput!T540&lt;&gt;"", TMInput!T540, IF(AND($C540=$C541, U541&lt;&gt;""), U541, IF(AND($C540=$C542, U542&lt;&gt;""), U542, IF(AND($C540=$C543, U543&lt;&gt;""), U543, IF(AND($C540=$C544, U544&lt;&gt;""), U544, "")))))</f>
        <v/>
      </c>
      <c r="V540" s="90" t="str">
        <f>IF(TMInput!U540&lt;&gt;"", TMInput!U540, IF(AND($C540=$C541, V541&lt;&gt;""), V541, IF(AND($C540=$C542, V542&lt;&gt;""), V542, IF(AND($C540=$C543, V543&lt;&gt;""), V543, IF(AND($C540=$C544, V544&lt;&gt;""), V544, "")))))</f>
        <v/>
      </c>
      <c r="W540" s="90" t="str">
        <f>IF(TMInput!V540&lt;&gt;"", TMInput!V540, IF(AND($C540=$C541, W541&lt;&gt;""), W541, IF(AND($C540=$C542, W542&lt;&gt;""), W542, IF(AND($C540=$C543, W543&lt;&gt;""), W543, IF(AND($C540=$C544, W544&lt;&gt;""), W544, "")))))</f>
        <v/>
      </c>
      <c r="X540" s="90" t="str">
        <f>IF(TMInput!W540&lt;&gt;"", TMInput!W540, IF(AND($C540=$C541, X541&lt;&gt;""), X541, IF(AND($C540=$C542, X542&lt;&gt;""), X542, IF(AND($C540=$C543, X543&lt;&gt;""), X543, IF(AND($C540=$C544, X544&lt;&gt;""), X544, "")))))</f>
        <v/>
      </c>
      <c r="Y540" s="90" t="str">
        <f>IF(TMInput!X540&lt;&gt;"", TMInput!X540, IF(AND($C540=$C541, Y541&lt;&gt;""), Y541, IF(AND($C540=$C542, Y542&lt;&gt;""), Y542, IF(AND($C540=$C543, Y543&lt;&gt;""), Y543, IF(AND($C540=$C544, Y544&lt;&gt;""), Y544, "")))))</f>
        <v/>
      </c>
      <c r="Z540" s="90" t="str">
        <f>IF(TMInput!Y540&lt;&gt;"", TMInput!Y540, IF(AND($C540=$C541, Z541&lt;&gt;""), Z541, IF(AND($C540=$C542, Z542&lt;&gt;""), Z542, IF(AND($C540=$C543, Z543&lt;&gt;""), Z543, IF(AND($C540=$C544, Z544&lt;&gt;""), Z544, "")))))</f>
        <v>tedm:MG-langString-hasConfidentialityJustification--NonPublishedInformation-ND-ConcessionRevenueBuyerUnpublish</v>
      </c>
      <c r="AA540" s="90" t="str">
        <f>IF(TMInput!Z540&lt;&gt;"", TMInput!Z540, IF(AND($C540=$C541, AA541&lt;&gt;""), AA541, IF(AND($C540=$C542, AA542&lt;&gt;""), AA542, IF(AND($C540=$C543, AA543&lt;&gt;""), AA543, IF(AND($C540=$C544, AA544&lt;&gt;""), AA544, "")))))</f>
        <v/>
      </c>
      <c r="AB540" s="90" t="str">
        <f>IF(TMInput!AA540&lt;&gt;"", TMInput!AA540, IF(AND($C540=$C541, AB541&lt;&gt;""), AB541, IF(AND($C540=$C542, AB542&lt;&gt;""), AB542, IF(AND($C540=$C543, AB543&lt;&gt;""), AB543, IF(AND($C540=$C544, AB544&lt;&gt;""), AB544, "")))))</f>
        <v/>
      </c>
      <c r="AC540" s="90" t="str">
        <f>IF(TMInput!AB540&lt;&gt;"", TMInput!AB540, IF(AND($C540=$C541, AC541&lt;&gt;""), AC541, IF(AND($C540=$C542, AC542&lt;&gt;""), AC542, IF(AND($C540=$C543, AC543&lt;&gt;""), AC543, IF(AND($C540=$C544, AC544&lt;&gt;""), AC544, "")))))</f>
        <v/>
      </c>
      <c r="AD540" s="90" t="str">
        <f>IF(TMInput!AC540&lt;&gt;"", TMInput!AC540, IF(AND($C540=$C541, AD541&lt;&gt;""), AD541, IF(AND($C540=$C542, AD542&lt;&gt;""), AD542, IF(AND($C540=$C543, AD543&lt;&gt;""), AD543, IF(AND($C540=$C544, AD544&lt;&gt;""), AD544, "")))))</f>
        <v/>
      </c>
      <c r="AE540" s="90" t="str">
        <f>IF(TMInput!AD540&lt;&gt;"", TMInput!AD540, IF(AND($C540=$C541, AE541&lt;&gt;""), AE541, IF(AND($C540=$C542, AE542&lt;&gt;""), AE542, IF(AND($C540=$C543, AE543&lt;&gt;""), AE543, IF(AND($C540=$C544, AE544&lt;&gt;""), AE544, "")))))</f>
        <v/>
      </c>
    </row>
    <row r="541">
      <c r="A541" s="85" t="b">
        <f t="shared" si="1"/>
        <v>1</v>
      </c>
      <c r="B541" s="90" t="str">
        <f>IF(AND(TMInput!A541="",$C541&lt;&gt;""),B540,TMInput!A541)</f>
        <v>ND-ConcessionRevenueUserUnpublish.rml.ttl</v>
      </c>
      <c r="C541" s="90" t="str">
        <f>TMInput!B541</f>
        <v>tedm:MG-NonPublishedInformation-ND-ConcessionRevenueUserUnpublish</v>
      </c>
      <c r="D541" s="85" t="str">
        <f>IF(TMInput!C541&lt;&gt;"", TMInput!C541, IF(AND($C541=$C542, D542&lt;&gt;""), D542, IF(AND($C541=$C543, D543&lt;&gt;""), D543, IF(AND($C541=$C544, D544&lt;&gt;""), D544, IF(AND($C541=$C545, D545&lt;&gt;""), D545, "")))))</f>
        <v>MG-NonPublishedInformation</v>
      </c>
      <c r="E541" s="90" t="str">
        <f>IF(TMInput!D541&lt;&gt;"",TMInput!D541,IF(AND($C541=$C542, E542&lt;&gt;""),E542, IF(AND($C541=$C543, E543&lt;&gt;""), E543,"")))</f>
        <v>ND-ConcessionRevenueUserUnpublish</v>
      </c>
      <c r="F541" s="90" t="str">
        <f>IF(TMInput!E541&lt;&gt;"",TMInput!E541,IF(AND($C541=$C542, F542&lt;&gt;""),F542, IF(AND($C541=$C543, F543&lt;&gt;""), F543,"")))</f>
        <v>/*/ext:UBLExtensions/ext:UBLExtension/ext:ExtensionContent/efext:EformsExtension/efac:NoticeResult/efac:LotTender/efac:ConcessionRevenue/efac:FieldsPrivacy[efbc:FieldIdentifierCode/text()='con-rev-use']</v>
      </c>
      <c r="G541" s="85" t="str">
        <f>IF(TMInput!F541&lt;&gt;"",TMInput!F541,IF(AND($C541=$C542, G542&lt;&gt;""),G542, IF(AND($C541=$C543, G543&lt;&gt;""), G543,"")))</f>
        <v>efbc:FieldIdentifierCode/text()='con-rev-use'</v>
      </c>
      <c r="H541" s="87" t="str">
        <f>TMInput!G541</f>
        <v/>
      </c>
      <c r="I541" s="87" t="str">
        <f>TMInput!H541</f>
        <v/>
      </c>
      <c r="J541" s="90" t="str">
        <f>IF(TMInput!$A541="",J540,TMInput!I541)</f>
        <v/>
      </c>
      <c r="K541" s="85" t="str">
        <f>IF(TMInput!J541&lt;&gt;"",TMInput!J541,IF(AND($C541=$C542, K542&lt;&gt;""),K542, IF(AND($C541=$C543, K543&lt;&gt;""), K543,"")))</f>
        <v>MG-MonetaryValue-hasEstimatedUserConcessionRevenue-ConcessionEstimate-foreseesConcession-Tender</v>
      </c>
      <c r="L541" s="85" t="str">
        <f>IF(TMInput!K541&lt;&gt;"",TMInput!K541,IF(AND($C541=$C542, L542&lt;&gt;""),L542, IF(AND($C541=$C543, L543&lt;&gt;""), L543,"")))</f>
        <v>ND-ConcessionRevenue</v>
      </c>
      <c r="M541" s="90" t="str">
        <f>IF(TMInput!L541&lt;&gt;"",TMInput!L541,IF(AND($C541=$C542, M542&lt;&gt;""),M542, IF(AND($C541=$C543, M543&lt;&gt;""), M543,"")))</f>
        <v>ND-ConcessionRevenueUserUnpublish (concernsMaskedObject)</v>
      </c>
      <c r="N541" s="90" t="str">
        <f>IF(TMInput!M541&lt;&gt;"",TMInput!M541,IF(AND($C541=$C542, N542&lt;&gt;""),N542, IF(AND($C541=$C543, N543&lt;&gt;""), N543,"")))</f>
        <v>Connection from NonPublishedInformation to MonetaryValue under MG-MonetaryValue-hasEstimatedUserConcessionRevenue-ConcessionEstimate-foreseesConcession-Tender_ND-ConcessionRevenue</v>
      </c>
      <c r="O541" s="90" t="str">
        <f>IF(TMInput!N541&lt;&gt;"",TMInput!N541,IF(AND($C541=$C542, O542&lt;&gt;""),O542, IF(AND($C541=$C543, O543&lt;&gt;""), O543,"")))</f>
        <v>tedm:MG-MonetaryValue-hasEstimatedUserConcessionRevenue-ConcessionEstimate-foreseesConcession-Tender_ND-ConcessionRevenue</v>
      </c>
      <c r="P541" s="85" t="str">
        <f>IF(TMInput!O541&lt;&gt;"",TMInput!O541,IF(AND($C541=$C542, P542&lt;&gt;""),P542, IF(AND($C541=$C543, P543&lt;&gt;""), P543,"")))</f>
        <v>efac:FieldsPrivacy</v>
      </c>
      <c r="Q541" s="90" t="str">
        <f>IF(TMInput!P541&lt;&gt;"",TMInput!P541,IF(AND($C541=$C542, Q542&lt;&gt;""),Q542, IF(AND($C541=$C543, Q543&lt;&gt;""), Q543,"")))</f>
        <v>..</v>
      </c>
      <c r="R541" s="90" t="str">
        <f>IF(TMInput!Q541&lt;&gt;"", TMInput!Q541, IF(AND(OR($C541&amp;$H541=$C542&amp;$H542, $C541&amp;$I541=$C542&amp;$I542), R542&lt;&gt;""), R542, IF(AND(OR($C541&amp;$H541=$C543&amp;$H543, $C541&amp;$I541=$C543&amp;$I543), R543&lt;&gt;""), R543, IF(AND(OR($C541&amp;$H541=$C544&amp;$H544, $C541&amp;$I541=$C544&amp;$I544), R544&lt;&gt;""), R544, IF(AND(OR($C541&amp;$H541=$C545&amp;$H545, $C541&amp;$I541=$C545&amp;$I545), R545&lt;&gt;""), R545, "")))))</f>
        <v>BT-195(BT-162)-Tender</v>
      </c>
      <c r="S541" s="90" t="str">
        <f>IF(TMInput!R541&lt;&gt;"", TMInput!R541, IF(AND(OR($C541&amp;$H541=$C542&amp;$H542, $C541&amp;$I541=$C542&amp;$I542), S542&lt;&gt;""), S542, IF(AND(OR($C541&amp;$H541=$C543&amp;$H543, $C541&amp;$I541=$C543&amp;$I543), S543&lt;&gt;""), S543, IF(AND(OR($C541&amp;$H541=$C544&amp;$H544, $C541&amp;$I541=$C544&amp;$I544), S544&lt;&gt;""), S544, IF(AND(OR($C541&amp;$H541=$C545&amp;$H545, $C541&amp;$I541=$C545&amp;$I545), S545&lt;&gt;""), S545, "")))))</f>
        <v>The field BT-195(BT-162)-Tender, Unpublished Identifier, specifies information to generate the URI of the masked property</v>
      </c>
      <c r="T541" s="90" t="str">
        <f>IF(TMInput!S541&lt;&gt;"", TMInput!S541, IF(AND(OR($C541&amp;$H541=$C542&amp;$H542, $C541&amp;$I541=$C542&amp;$I542), T542&lt;&gt;""), T542, IF(AND(OR($C541&amp;$H541=$C543&amp;$H543, $C541&amp;$I541=$C543&amp;$I543), T543&lt;&gt;""), T543, IF(AND(OR($C541&amp;$H541=$C544&amp;$H544, $C541&amp;$I541=$C544&amp;$I544), T544&lt;&gt;""), T544, IF(AND(OR($C541&amp;$H541=$C545&amp;$H545, $C541&amp;$I541=$C545&amp;$I545), T545&lt;&gt;""), T545, "")))))</f>
        <v>efbc:FieldIdentifierCode/text() = 'con-rev-use'</v>
      </c>
      <c r="U541" s="92" t="str">
        <f>IF(TMInput!T541&lt;&gt;"", TMInput!T541, IF(AND($C541=$C542, U542&lt;&gt;""), U542, IF(AND($C541=$C543, U543&lt;&gt;""), U543, IF(AND($C541=$C544, U544&lt;&gt;""), U544, IF(AND($C541=$C545, U545&lt;&gt;""), U545, "")))))</f>
        <v>http://data.europa.eu/a4g/ontology#hasAmountValue</v>
      </c>
      <c r="V541" s="90" t="str">
        <f>IF(TMInput!U541&lt;&gt;"", TMInput!U541, IF(AND($C541=$C542, V542&lt;&gt;""), V542, IF(AND($C541=$C543, V543&lt;&gt;""), V543, IF(AND($C541=$C544, V544&lt;&gt;""), V544, IF(AND($C541=$C545, V545&lt;&gt;""), V545, "")))))</f>
        <v>BT-197(BT-162)-Tender</v>
      </c>
      <c r="W541" s="90" t="str">
        <f>IF(TMInput!V541&lt;&gt;"", TMInput!V541, IF(AND($C541=$C542, W542&lt;&gt;""), W542, IF(AND($C541=$C543, W543&lt;&gt;""), W543, IF(AND($C541=$C544, W544&lt;&gt;""), W544, IF(AND($C541=$C545, W545&lt;&gt;""), W545, "")))))</f>
        <v>In BT-197(BT-162)-Tender, Unpublished Justification Code, we link to the at-voc:non-publication-justification controlled list</v>
      </c>
      <c r="X541" s="90" t="str">
        <f>IF(TMInput!W541&lt;&gt;"", TMInput!W541, IF(AND($C541=$C542, X542&lt;&gt;""), X542, IF(AND($C541=$C543, X543&lt;&gt;""), X543, IF(AND($C541=$C544, X544&lt;&gt;""), X544, IF(AND($C541=$C545, X545&lt;&gt;""), X545, "")))))</f>
        <v>BT-198(BT-162)-Tender</v>
      </c>
      <c r="Y541" s="90" t="str">
        <f>IF(TMInput!X541&lt;&gt;"", TMInput!X541, IF(AND($C541=$C542, Y542&lt;&gt;""), Y542, IF(AND($C541=$C543, Y543&lt;&gt;""), Y543, IF(AND($C541=$C544, Y544&lt;&gt;""), Y544, IF(AND($C541=$C545, Y545&lt;&gt;""), Y545, "")))))</f>
        <v>Unpublished Accessibility Date (Unpublished Access Date below SDK 1.6)</v>
      </c>
      <c r="Z541" s="90" t="str">
        <f>IF(TMInput!Y541&lt;&gt;"", TMInput!Y541, IF(AND($C541=$C542, Z542&lt;&gt;""), Z542, IF(AND($C541=$C543, Z543&lt;&gt;""), Z543, IF(AND($C541=$C544, Z544&lt;&gt;""), Z544, IF(AND($C541=$C545, Z545&lt;&gt;""), Z545, "")))))</f>
        <v>tedm:MG-langString-hasConfidentialityJustification--NonPublishedInformation-ND-ConcessionRevenueUserUnpublish</v>
      </c>
      <c r="AA541" s="90" t="str">
        <f>IF(TMInput!Z541&lt;&gt;"", TMInput!Z541, IF(AND($C541=$C542, AA542&lt;&gt;""), AA542, IF(AND($C541=$C543, AA543&lt;&gt;""), AA543, IF(AND($C541=$C544, AA544&lt;&gt;""), AA544, IF(AND($C541=$C545, AA545&lt;&gt;""), AA545, "")))))</f>
        <v>/*/ext:UBLExtensions/ext:UBLExtension/ext:ExtensionContent/efext:EformsExtension/efac:NoticeResult/efac:LotTender/efac:ConcessionRevenue/efac:FieldsPrivacy[efbc:FieldIdentifierCode/text()='con-rev-use']/efbc:ReasonDescription</v>
      </c>
      <c r="AB541" s="90" t="str">
        <f>IF(TMInput!AA541&lt;&gt;"", TMInput!AA541, IF(AND($C541=$C542, AB542&lt;&gt;""), AB542, IF(AND($C541=$C543, AB543&lt;&gt;""), AB543, IF(AND($C541=$C544, AB544&lt;&gt;""), AB544, IF(AND($C541=$C545, AB545&lt;&gt;""), AB545, "")))))</f>
        <v>BT-196(BT-162)-Tender</v>
      </c>
      <c r="AC541" s="90" t="str">
        <f>IF(TMInput!AB541&lt;&gt;"", TMInput!AB541, IF(AND($C541=$C542, AC542&lt;&gt;""), AC542, IF(AND($C541=$C543, AC543&lt;&gt;""), AC543, IF(AND($C541=$C544, AC544&lt;&gt;""), AC544, IF(AND($C541=$C545, AC545&lt;&gt;""), AC545, "")))))</f>
        <v>Unpublished Justification Description of MG-NonPublishedInformation under ND-ConcessionRevenueUserUnpublish</v>
      </c>
      <c r="AD541" s="90" t="str">
        <f>IF(TMInput!AC541&lt;&gt;"", TMInput!AC541, IF(AND($C541=$C542, AD542&lt;&gt;""), AD542, IF(AND($C541=$C543, AD543&lt;&gt;""), AD543, IF(AND($C541=$C544, AD544&lt;&gt;""), AD544, IF(AND($C541=$C545, AD545&lt;&gt;""), AD545, "")))))</f>
        <v>BT-196(BT-162)-Tender-Language</v>
      </c>
      <c r="AE541" s="90" t="str">
        <f>IF(TMInput!AD541&lt;&gt;"", TMInput!AD541, IF(AND($C541=$C542, AE542&lt;&gt;""), AE542, IF(AND($C541=$C543, AE543&lt;&gt;""), AE543, IF(AND($C541=$C544, AE544&lt;&gt;""), AE544, IF(AND($C541=$C545, AE545&lt;&gt;""), AE545, "")))))</f>
        <v>Language of Unpublished Justification Description of MG-NonPublishedInformation under ND-ConcessionRevenueUserUnpublish</v>
      </c>
    </row>
    <row r="542">
      <c r="A542" s="85" t="b">
        <f t="shared" si="1"/>
        <v>0</v>
      </c>
      <c r="B542" s="90" t="str">
        <f>IF(AND(TMInput!A542="",$C542&lt;&gt;""),B541,TMInput!A542)</f>
        <v>ND-ConcessionRevenueUserUnpublish.rml.ttl</v>
      </c>
      <c r="C542" s="90" t="str">
        <f>TMInput!B542</f>
        <v>tedm:MG-NonPublishedInformation-ND-ConcessionRevenueUserUnpublish</v>
      </c>
      <c r="D542" s="85" t="str">
        <f>IF(TMInput!C542&lt;&gt;"", TMInput!C542, IF(AND($C542=$C543, D543&lt;&gt;""), D543, IF(AND($C542=$C544, D544&lt;&gt;""), D544, IF(AND($C542=$C545, D545&lt;&gt;""), D545, IF(AND($C542=$C546, D546&lt;&gt;""), D546, "")))))</f>
        <v>MG-NonPublishedInformation</v>
      </c>
      <c r="E542" s="90" t="str">
        <f>IF(TMInput!D542&lt;&gt;"",TMInput!D542,IF(AND($C542=$C543, E543&lt;&gt;""),E543, IF(AND($C542=$C544, E544&lt;&gt;""), E544,"")))</f>
        <v/>
      </c>
      <c r="F542" s="90" t="str">
        <f>IF(TMInput!E542&lt;&gt;"",TMInput!E542,IF(AND($C542=$C543, F543&lt;&gt;""),F543, IF(AND($C542=$C544, F544&lt;&gt;""), F544,"")))</f>
        <v/>
      </c>
      <c r="G542" s="85" t="str">
        <f>IF(TMInput!F542&lt;&gt;"",TMInput!F542,IF(AND($C542=$C543, G543&lt;&gt;""),G543, IF(AND($C542=$C544, G544&lt;&gt;""), G544,"")))</f>
        <v/>
      </c>
      <c r="H542" s="87" t="str">
        <f>TMInput!G542</f>
        <v/>
      </c>
      <c r="I542" s="87" t="str">
        <f>TMInput!H542</f>
        <v/>
      </c>
      <c r="J542" s="90" t="str">
        <f>IF(TMInput!$A542="",J541,TMInput!I542)</f>
        <v/>
      </c>
      <c r="K542" s="85" t="str">
        <f>IF(TMInput!J542&lt;&gt;"",TMInput!J542,IF(AND($C542=$C543, K543&lt;&gt;""),K543, IF(AND($C542=$C544, K544&lt;&gt;""), K544,"")))</f>
        <v>MG-MonetaryValue-hasEstimatedUserConcessionRevenue-ConcessionEstimate-foreseesConcession-Tender</v>
      </c>
      <c r="L542" s="85" t="str">
        <f>IF(TMInput!K542&lt;&gt;"",TMInput!K542,IF(AND($C542=$C543, L543&lt;&gt;""),L543, IF(AND($C542=$C544, L544&lt;&gt;""), L544,"")))</f>
        <v>ND-ConcessionRevenue</v>
      </c>
      <c r="M542" s="90" t="str">
        <f>IF(TMInput!L542&lt;&gt;"",TMInput!L542,IF(AND($C542=$C543, M543&lt;&gt;""),M543, IF(AND($C542=$C544, M544&lt;&gt;""), M544,"")))</f>
        <v>ND-ConcessionRevenueUserUnpublish (concernsMaskedObject)</v>
      </c>
      <c r="N542" s="90" t="str">
        <f>IF(TMInput!M542&lt;&gt;"",TMInput!M542,IF(AND($C542=$C543, N543&lt;&gt;""),N543, IF(AND($C542=$C544, N544&lt;&gt;""), N544,"")))</f>
        <v>Connection from NonPublishedInformation to MonetaryValue under MG-MonetaryValue-hasEstimatedUserConcessionRevenue-ConcessionEstimate-foreseesConcession-Tender_ND-ConcessionRevenue</v>
      </c>
      <c r="O542" s="90" t="str">
        <f>IF(TMInput!N542&lt;&gt;"",TMInput!N542,IF(AND($C542=$C543, O543&lt;&gt;""),O543, IF(AND($C542=$C544, O544&lt;&gt;""), O544,"")))</f>
        <v>tedm:MG-MonetaryValue-hasEstimatedUserConcessionRevenue-ConcessionEstimate-foreseesConcession-Tender_ND-ConcessionRevenue</v>
      </c>
      <c r="P542" s="85" t="str">
        <f>IF(TMInput!O542&lt;&gt;"",TMInput!O542,IF(AND($C542=$C543, P543&lt;&gt;""),P543, IF(AND($C542=$C544, P544&lt;&gt;""), P544,"")))</f>
        <v>efac:FieldsPrivacy</v>
      </c>
      <c r="Q542" s="90" t="str">
        <f>IF(TMInput!P542&lt;&gt;"",TMInput!P542,IF(AND($C542=$C543, Q543&lt;&gt;""),Q543, IF(AND($C542=$C544, Q544&lt;&gt;""), Q544,"")))</f>
        <v>..</v>
      </c>
      <c r="R542" s="90" t="str">
        <f>IF(TMInput!Q542&lt;&gt;"", TMInput!Q542, IF(AND(OR($C542&amp;$H542=$C543&amp;$H543, $C542&amp;$I542=$C543&amp;$I543), R543&lt;&gt;""), R543, IF(AND(OR($C542&amp;$H542=$C544&amp;$H544, $C542&amp;$I542=$C544&amp;$I544), R544&lt;&gt;""), R544, IF(AND(OR($C542&amp;$H542=$C545&amp;$H545, $C542&amp;$I542=$C545&amp;$I545), R545&lt;&gt;""), R545, IF(AND(OR($C542&amp;$H542=$C546&amp;$H546, $C542&amp;$I542=$C546&amp;$I546), R546&lt;&gt;""), R546, "")))))</f>
        <v>BT-195(BT-162)-Tender</v>
      </c>
      <c r="S542" s="90" t="str">
        <f>IF(TMInput!R542&lt;&gt;"", TMInput!R542, IF(AND(OR($C542&amp;$H542=$C543&amp;$H543, $C542&amp;$I542=$C543&amp;$I543), S543&lt;&gt;""), S543, IF(AND(OR($C542&amp;$H542=$C544&amp;$H544, $C542&amp;$I542=$C544&amp;$I544), S544&lt;&gt;""), S544, IF(AND(OR($C542&amp;$H542=$C545&amp;$H545, $C542&amp;$I542=$C545&amp;$I545), S545&lt;&gt;""), S545, IF(AND(OR($C542&amp;$H542=$C546&amp;$H546, $C542&amp;$I542=$C546&amp;$I546), S546&lt;&gt;""), S546, "")))))</f>
        <v>The field BT-195(BT-162)-Tender, Unpublished Identifier, specifies information to generate the URI of the masked property</v>
      </c>
      <c r="T542" s="90" t="str">
        <f>IF(TMInput!S542&lt;&gt;"", TMInput!S542, IF(AND(OR($C542&amp;$H542=$C543&amp;$H543, $C542&amp;$I542=$C543&amp;$I543), T543&lt;&gt;""), T543, IF(AND(OR($C542&amp;$H542=$C544&amp;$H544, $C542&amp;$I542=$C544&amp;$I544), T544&lt;&gt;""), T544, IF(AND(OR($C542&amp;$H542=$C545&amp;$H545, $C542&amp;$I542=$C545&amp;$I545), T545&lt;&gt;""), T545, IF(AND(OR($C542&amp;$H542=$C546&amp;$H546, $C542&amp;$I542=$C546&amp;$I546), T546&lt;&gt;""), T546, "")))))</f>
        <v>efbc:FieldIdentifierCode/text() = 'con-rev-use'</v>
      </c>
      <c r="U542" s="92" t="str">
        <f>IF(TMInput!T542&lt;&gt;"", TMInput!T542, IF(AND($C542=$C543, U543&lt;&gt;""), U543, IF(AND($C542=$C544, U544&lt;&gt;""), U544, IF(AND($C542=$C545, U545&lt;&gt;""), U545, IF(AND($C542=$C546, U546&lt;&gt;""), U546, "")))))</f>
        <v>http://data.europa.eu/a4g/ontology#hasAmountValue</v>
      </c>
      <c r="V542" s="90" t="str">
        <f>IF(TMInput!U542&lt;&gt;"", TMInput!U542, IF(AND($C542=$C543, V543&lt;&gt;""), V543, IF(AND($C542=$C544, V544&lt;&gt;""), V544, IF(AND($C542=$C545, V545&lt;&gt;""), V545, IF(AND($C542=$C546, V546&lt;&gt;""), V546, "")))))</f>
        <v>BT-197(BT-162)-Tender</v>
      </c>
      <c r="W542" s="90" t="str">
        <f>IF(TMInput!V542&lt;&gt;"", TMInput!V542, IF(AND($C542=$C543, W543&lt;&gt;""), W543, IF(AND($C542=$C544, W544&lt;&gt;""), W544, IF(AND($C542=$C545, W545&lt;&gt;""), W545, IF(AND($C542=$C546, W546&lt;&gt;""), W546, "")))))</f>
        <v>In BT-197(BT-162)-Tender, Unpublished Justification Code, we link to the at-voc:non-publication-justification controlled list</v>
      </c>
      <c r="X542" s="90" t="str">
        <f>IF(TMInput!W542&lt;&gt;"", TMInput!W542, IF(AND($C542=$C543, X543&lt;&gt;""), X543, IF(AND($C542=$C544, X544&lt;&gt;""), X544, IF(AND($C542=$C545, X545&lt;&gt;""), X545, IF(AND($C542=$C546, X546&lt;&gt;""), X546, "")))))</f>
        <v>BT-198(BT-162)-Tender</v>
      </c>
      <c r="Y542" s="90" t="str">
        <f>IF(TMInput!X542&lt;&gt;"", TMInput!X542, IF(AND($C542=$C543, Y543&lt;&gt;""), Y543, IF(AND($C542=$C544, Y544&lt;&gt;""), Y544, IF(AND($C542=$C545, Y545&lt;&gt;""), Y545, IF(AND($C542=$C546, Y546&lt;&gt;""), Y546, "")))))</f>
        <v>Unpublished Accessibility Date (Unpublished Access Date below SDK 1.6)</v>
      </c>
      <c r="Z542" s="90" t="str">
        <f>IF(TMInput!Y542&lt;&gt;"", TMInput!Y542, IF(AND($C542=$C543, Z543&lt;&gt;""), Z543, IF(AND($C542=$C544, Z544&lt;&gt;""), Z544, IF(AND($C542=$C545, Z545&lt;&gt;""), Z545, IF(AND($C542=$C546, Z546&lt;&gt;""), Z546, "")))))</f>
        <v>tedm:MG-langString-hasConfidentialityJustification--NonPublishedInformation-ND-ConcessionRevenueUserUnpublish</v>
      </c>
      <c r="AA542" s="90" t="str">
        <f>IF(TMInput!Z542&lt;&gt;"", TMInput!Z542, IF(AND($C542=$C543, AA543&lt;&gt;""), AA543, IF(AND($C542=$C544, AA544&lt;&gt;""), AA544, IF(AND($C542=$C545, AA545&lt;&gt;""), AA545, IF(AND($C542=$C546, AA546&lt;&gt;""), AA546, "")))))</f>
        <v/>
      </c>
      <c r="AB542" s="90" t="str">
        <f>IF(TMInput!AA542&lt;&gt;"", TMInput!AA542, IF(AND($C542=$C543, AB543&lt;&gt;""), AB543, IF(AND($C542=$C544, AB544&lt;&gt;""), AB544, IF(AND($C542=$C545, AB545&lt;&gt;""), AB545, IF(AND($C542=$C546, AB546&lt;&gt;""), AB546, "")))))</f>
        <v>BT-196(BT-162)-Tender</v>
      </c>
      <c r="AC542" s="90" t="str">
        <f>IF(TMInput!AB542&lt;&gt;"", TMInput!AB542, IF(AND($C542=$C543, AC543&lt;&gt;""), AC543, IF(AND($C542=$C544, AC544&lt;&gt;""), AC544, IF(AND($C542=$C545, AC545&lt;&gt;""), AC545, IF(AND($C542=$C546, AC546&lt;&gt;""), AC546, "")))))</f>
        <v>Unpublished Justification Description of MG-NonPublishedInformation under ND-ConcessionRevenueUserUnpublish</v>
      </c>
      <c r="AD542" s="90" t="str">
        <f>IF(TMInput!AC542&lt;&gt;"", TMInput!AC542, IF(AND($C542=$C543, AD543&lt;&gt;""), AD543, IF(AND($C542=$C544, AD544&lt;&gt;""), AD544, IF(AND($C542=$C545, AD545&lt;&gt;""), AD545, IF(AND($C542=$C546, AD546&lt;&gt;""), AD546, "")))))</f>
        <v>BT-196(BT-162)-Tender-Language</v>
      </c>
      <c r="AE542" s="90" t="str">
        <f>IF(TMInput!AD542&lt;&gt;"", TMInput!AD542, IF(AND($C542=$C543, AE543&lt;&gt;""), AE543, IF(AND($C542=$C544, AE544&lt;&gt;""), AE544, IF(AND($C542=$C545, AE545&lt;&gt;""), AE545, IF(AND($C542=$C546, AE546&lt;&gt;""), AE546, "")))))</f>
        <v>Language of Unpublished Justification Description of MG-NonPublishedInformation under ND-ConcessionRevenueUserUnpublish</v>
      </c>
    </row>
    <row r="543">
      <c r="A543" s="85" t="b">
        <f t="shared" si="1"/>
        <v>0</v>
      </c>
      <c r="B543" s="90" t="str">
        <f>IF(AND(TMInput!A543="",$C543&lt;&gt;""),B542,TMInput!A543)</f>
        <v>ND-ConcessionRevenueUserUnpublish.rml.ttl</v>
      </c>
      <c r="C543" s="90" t="str">
        <f>TMInput!B543</f>
        <v>tedm:MG-NonPublishedInformation-ND-ConcessionRevenueUserUnpublish</v>
      </c>
      <c r="D543" s="85" t="str">
        <f>IF(TMInput!C543&lt;&gt;"", TMInput!C543, IF(AND($C543=$C544, D544&lt;&gt;""), D544, IF(AND($C543=$C545, D545&lt;&gt;""), D545, IF(AND($C543=$C546, D546&lt;&gt;""), D546, IF(AND($C543=$C547, D547&lt;&gt;""), D547, "")))))</f>
        <v>MG-NonPublishedInformation</v>
      </c>
      <c r="E543" s="90" t="str">
        <f>IF(TMInput!D543&lt;&gt;"",TMInput!D543,IF(AND($C543=$C544, E544&lt;&gt;""),E544, IF(AND($C543=$C545, E545&lt;&gt;""), E545,"")))</f>
        <v/>
      </c>
      <c r="F543" s="90" t="str">
        <f>IF(TMInput!E543&lt;&gt;"",TMInput!E543,IF(AND($C543=$C544, F544&lt;&gt;""),F544, IF(AND($C543=$C545, F545&lt;&gt;""), F545,"")))</f>
        <v/>
      </c>
      <c r="G543" s="85" t="str">
        <f>IF(TMInput!F543&lt;&gt;"",TMInput!F543,IF(AND($C543=$C544, G544&lt;&gt;""),G544, IF(AND($C543=$C545, G545&lt;&gt;""), G545,"")))</f>
        <v/>
      </c>
      <c r="H543" s="87" t="str">
        <f>TMInput!G543</f>
        <v/>
      </c>
      <c r="I543" s="87" t="str">
        <f>TMInput!H543</f>
        <v/>
      </c>
      <c r="J543" s="90" t="str">
        <f>IF(TMInput!$A543="",J542,TMInput!I543)</f>
        <v/>
      </c>
      <c r="K543" s="85" t="str">
        <f>IF(TMInput!J543&lt;&gt;"",TMInput!J543,IF(AND($C543=$C544, K544&lt;&gt;""),K544, IF(AND($C543=$C545, K545&lt;&gt;""), K545,"")))</f>
        <v>MG-MonetaryValue-hasEstimatedUserConcessionRevenue-ConcessionEstimate-foreseesConcession-Tender</v>
      </c>
      <c r="L543" s="85" t="str">
        <f>IF(TMInput!K543&lt;&gt;"",TMInput!K543,IF(AND($C543=$C544, L544&lt;&gt;""),L544, IF(AND($C543=$C545, L545&lt;&gt;""), L545,"")))</f>
        <v>ND-ConcessionRevenue</v>
      </c>
      <c r="M543" s="90" t="str">
        <f>IF(TMInput!L543&lt;&gt;"",TMInput!L543,IF(AND($C543=$C544, M544&lt;&gt;""),M544, IF(AND($C543=$C545, M545&lt;&gt;""), M545,"")))</f>
        <v>ND-ConcessionRevenueUserUnpublish (concernsMaskedObject)</v>
      </c>
      <c r="N543" s="90" t="str">
        <f>IF(TMInput!M543&lt;&gt;"",TMInput!M543,IF(AND($C543=$C544, N544&lt;&gt;""),N544, IF(AND($C543=$C545, N545&lt;&gt;""), N545,"")))</f>
        <v>Connection from NonPublishedInformation to MonetaryValue under MG-MonetaryValue-hasEstimatedUserConcessionRevenue-ConcessionEstimate-foreseesConcession-Tender_ND-ConcessionRevenue</v>
      </c>
      <c r="O543" s="90" t="str">
        <f>IF(TMInput!N543&lt;&gt;"",TMInput!N543,IF(AND($C543=$C544, O544&lt;&gt;""),O544, IF(AND($C543=$C545, O545&lt;&gt;""), O545,"")))</f>
        <v>tedm:MG-MonetaryValue-hasEstimatedUserConcessionRevenue-ConcessionEstimate-foreseesConcession-Tender_ND-ConcessionRevenue</v>
      </c>
      <c r="P543" s="85" t="str">
        <f>IF(TMInput!O543&lt;&gt;"",TMInput!O543,IF(AND($C543=$C544, P544&lt;&gt;""),P544, IF(AND($C543=$C545, P545&lt;&gt;""), P545,"")))</f>
        <v>efac:FieldsPrivacy</v>
      </c>
      <c r="Q543" s="90" t="str">
        <f>IF(TMInput!P543&lt;&gt;"",TMInput!P543,IF(AND($C543=$C544, Q544&lt;&gt;""),Q544, IF(AND($C543=$C545, Q545&lt;&gt;""), Q545,"")))</f>
        <v>..</v>
      </c>
      <c r="R543" s="90" t="str">
        <f>IF(TMInput!Q543&lt;&gt;"", TMInput!Q543, IF(AND(OR($C543&amp;$H543=$C544&amp;$H544, $C543&amp;$I543=$C544&amp;$I544), R544&lt;&gt;""), R544, IF(AND(OR($C543&amp;$H543=$C545&amp;$H545, $C543&amp;$I543=$C545&amp;$I545), R545&lt;&gt;""), R545, IF(AND(OR($C543&amp;$H543=$C546&amp;$H546, $C543&amp;$I543=$C546&amp;$I546), R546&lt;&gt;""), R546, IF(AND(OR($C543&amp;$H543=$C547&amp;$H547, $C543&amp;$I543=$C547&amp;$I547), R547&lt;&gt;""), R547, "")))))</f>
        <v>BT-195(BT-162)-Tender</v>
      </c>
      <c r="S543" s="90" t="str">
        <f>IF(TMInput!R543&lt;&gt;"", TMInput!R543, IF(AND(OR($C543&amp;$H543=$C544&amp;$H544, $C543&amp;$I543=$C544&amp;$I544), S544&lt;&gt;""), S544, IF(AND(OR($C543&amp;$H543=$C545&amp;$H545, $C543&amp;$I543=$C545&amp;$I545), S545&lt;&gt;""), S545, IF(AND(OR($C543&amp;$H543=$C546&amp;$H546, $C543&amp;$I543=$C546&amp;$I546), S546&lt;&gt;""), S546, IF(AND(OR($C543&amp;$H543=$C547&amp;$H547, $C543&amp;$I543=$C547&amp;$I547), S547&lt;&gt;""), S547, "")))))</f>
        <v>The field BT-195(BT-162)-Tender, Unpublished Identifier, specifies information to generate the URI of the masked property</v>
      </c>
      <c r="T543" s="90" t="str">
        <f>IF(TMInput!S543&lt;&gt;"", TMInput!S543, IF(AND(OR($C543&amp;$H543=$C544&amp;$H544, $C543&amp;$I543=$C544&amp;$I544), T544&lt;&gt;""), T544, IF(AND(OR($C543&amp;$H543=$C545&amp;$H545, $C543&amp;$I543=$C545&amp;$I545), T545&lt;&gt;""), T545, IF(AND(OR($C543&amp;$H543=$C546&amp;$H546, $C543&amp;$I543=$C546&amp;$I546), T546&lt;&gt;""), T546, IF(AND(OR($C543&amp;$H543=$C547&amp;$H547, $C543&amp;$I543=$C547&amp;$I547), T547&lt;&gt;""), T547, "")))))</f>
        <v>efbc:FieldIdentifierCode/text() = 'con-rev-use'</v>
      </c>
      <c r="U543" s="92" t="str">
        <f>IF(TMInput!T543&lt;&gt;"", TMInput!T543, IF(AND($C543=$C544, U544&lt;&gt;""), U544, IF(AND($C543=$C545, U545&lt;&gt;""), U545, IF(AND($C543=$C546, U546&lt;&gt;""), U546, IF(AND($C543=$C547, U547&lt;&gt;""), U547, "")))))</f>
        <v>http://data.europa.eu/a4g/ontology#hasAmountValue</v>
      </c>
      <c r="V543" s="90" t="str">
        <f>IF(TMInput!U543&lt;&gt;"", TMInput!U543, IF(AND($C543=$C544, V544&lt;&gt;""), V544, IF(AND($C543=$C545, V545&lt;&gt;""), V545, IF(AND($C543=$C546, V546&lt;&gt;""), V546, IF(AND($C543=$C547, V547&lt;&gt;""), V547, "")))))</f>
        <v>BT-197(BT-162)-Tender</v>
      </c>
      <c r="W543" s="90" t="str">
        <f>IF(TMInput!V543&lt;&gt;"", TMInput!V543, IF(AND($C543=$C544, W544&lt;&gt;""), W544, IF(AND($C543=$C545, W545&lt;&gt;""), W545, IF(AND($C543=$C546, W546&lt;&gt;""), W546, IF(AND($C543=$C547, W547&lt;&gt;""), W547, "")))))</f>
        <v>In BT-197(BT-162)-Tender, Unpublished Justification Code, we link to the at-voc:non-publication-justification controlled list</v>
      </c>
      <c r="X543" s="90" t="str">
        <f>IF(TMInput!W543&lt;&gt;"", TMInput!W543, IF(AND($C543=$C544, X544&lt;&gt;""), X544, IF(AND($C543=$C545, X545&lt;&gt;""), X545, IF(AND($C543=$C546, X546&lt;&gt;""), X546, IF(AND($C543=$C547, X547&lt;&gt;""), X547, "")))))</f>
        <v>BT-198(BT-162)-Tender</v>
      </c>
      <c r="Y543" s="90" t="str">
        <f>IF(TMInput!X543&lt;&gt;"", TMInput!X543, IF(AND($C543=$C544, Y544&lt;&gt;""), Y544, IF(AND($C543=$C545, Y545&lt;&gt;""), Y545, IF(AND($C543=$C546, Y546&lt;&gt;""), Y546, IF(AND($C543=$C547, Y547&lt;&gt;""), Y547, "")))))</f>
        <v>Unpublished Accessibility Date (Unpublished Access Date below SDK 1.6)</v>
      </c>
      <c r="Z543" s="90" t="str">
        <f>IF(TMInput!Y543&lt;&gt;"", TMInput!Y543, IF(AND($C543=$C544, Z544&lt;&gt;""), Z544, IF(AND($C543=$C545, Z545&lt;&gt;""), Z545, IF(AND($C543=$C546, Z546&lt;&gt;""), Z546, IF(AND($C543=$C547, Z547&lt;&gt;""), Z547, "")))))</f>
        <v>tedm:MG-langString-hasConfidentialityJustification--NonPublishedInformation-ND-ConcessionRevenueUserUnpublish</v>
      </c>
      <c r="AA543" s="90" t="str">
        <f>IF(TMInput!Z543&lt;&gt;"", TMInput!Z543, IF(AND($C543=$C544, AA544&lt;&gt;""), AA544, IF(AND($C543=$C545, AA545&lt;&gt;""), AA545, IF(AND($C543=$C546, AA546&lt;&gt;""), AA546, IF(AND($C543=$C547, AA547&lt;&gt;""), AA547, "")))))</f>
        <v/>
      </c>
      <c r="AB543" s="90" t="str">
        <f>IF(TMInput!AA543&lt;&gt;"", TMInput!AA543, IF(AND($C543=$C544, AB544&lt;&gt;""), AB544, IF(AND($C543=$C545, AB545&lt;&gt;""), AB545, IF(AND($C543=$C546, AB546&lt;&gt;""), AB546, IF(AND($C543=$C547, AB547&lt;&gt;""), AB547, "")))))</f>
        <v>BT-196(BT-162)-Tender</v>
      </c>
      <c r="AC543" s="90" t="str">
        <f>IF(TMInput!AB543&lt;&gt;"", TMInput!AB543, IF(AND($C543=$C544, AC544&lt;&gt;""), AC544, IF(AND($C543=$C545, AC545&lt;&gt;""), AC545, IF(AND($C543=$C546, AC546&lt;&gt;""), AC546, IF(AND($C543=$C547, AC547&lt;&gt;""), AC547, "")))))</f>
        <v>Unpublished Justification Description of MG-NonPublishedInformation under ND-ConcessionRevenueUserUnpublish</v>
      </c>
      <c r="AD543" s="90" t="str">
        <f>IF(TMInput!AC543&lt;&gt;"", TMInput!AC543, IF(AND($C543=$C544, AD544&lt;&gt;""), AD544, IF(AND($C543=$C545, AD545&lt;&gt;""), AD545, IF(AND($C543=$C546, AD546&lt;&gt;""), AD546, IF(AND($C543=$C547, AD547&lt;&gt;""), AD547, "")))))</f>
        <v>BT-196(BT-162)-Tender-Language</v>
      </c>
      <c r="AE543" s="90" t="str">
        <f>IF(TMInput!AD543&lt;&gt;"", TMInput!AD543, IF(AND($C543=$C544, AE544&lt;&gt;""), AE544, IF(AND($C543=$C545, AE545&lt;&gt;""), AE545, IF(AND($C543=$C546, AE546&lt;&gt;""), AE546, IF(AND($C543=$C547, AE547&lt;&gt;""), AE547, "")))))</f>
        <v>Language of Unpublished Justification Description of MG-NonPublishedInformation under ND-ConcessionRevenueUserUnpublish</v>
      </c>
    </row>
    <row r="544">
      <c r="A544" s="85" t="b">
        <f t="shared" si="1"/>
        <v>0</v>
      </c>
      <c r="B544" s="90" t="str">
        <f>IF(AND(TMInput!A544="",$C544&lt;&gt;""),B543,TMInput!A544)</f>
        <v>ND-ConcessionRevenueUserUnpublish.rml.ttl</v>
      </c>
      <c r="C544" s="90" t="str">
        <f>TMInput!B544</f>
        <v>tedm:MG-NonPublishedInformation-ND-ConcessionRevenueUserUnpublish</v>
      </c>
      <c r="D544" s="85" t="str">
        <f>IF(TMInput!C544&lt;&gt;"", TMInput!C544, IF(AND($C544=$C545, D545&lt;&gt;""), D545, IF(AND($C544=$C546, D546&lt;&gt;""), D546, IF(AND($C544=$C547, D547&lt;&gt;""), D547, IF(AND($C544=$C548, D548&lt;&gt;""), D548, "")))))</f>
        <v>MG-NonPublishedInformation</v>
      </c>
      <c r="E544" s="90" t="str">
        <f>IF(TMInput!D544&lt;&gt;"",TMInput!D544,IF(AND($C544=$C545, E545&lt;&gt;""),E545, IF(AND($C544=$C546, E546&lt;&gt;""), E546,"")))</f>
        <v/>
      </c>
      <c r="F544" s="90" t="str">
        <f>IF(TMInput!E544&lt;&gt;"",TMInput!E544,IF(AND($C544=$C545, F545&lt;&gt;""),F545, IF(AND($C544=$C546, F546&lt;&gt;""), F546,"")))</f>
        <v/>
      </c>
      <c r="G544" s="85" t="str">
        <f>IF(TMInput!F544&lt;&gt;"",TMInput!F544,IF(AND($C544=$C545, G545&lt;&gt;""),G545, IF(AND($C544=$C546, G546&lt;&gt;""), G546,"")))</f>
        <v/>
      </c>
      <c r="H544" s="87" t="str">
        <f>TMInput!G544</f>
        <v/>
      </c>
      <c r="I544" s="87" t="str">
        <f>TMInput!H544</f>
        <v/>
      </c>
      <c r="J544" s="90" t="str">
        <f>IF(TMInput!$A544="",J543,TMInput!I544)</f>
        <v/>
      </c>
      <c r="K544" s="85" t="str">
        <f>IF(TMInput!J544&lt;&gt;"",TMInput!J544,IF(AND($C544=$C545, K545&lt;&gt;""),K545, IF(AND($C544=$C546, K546&lt;&gt;""), K546,"")))</f>
        <v/>
      </c>
      <c r="L544" s="85" t="str">
        <f>IF(TMInput!K544&lt;&gt;"",TMInput!K544,IF(AND($C544=$C545, L545&lt;&gt;""),L545, IF(AND($C544=$C546, L546&lt;&gt;""), L546,"")))</f>
        <v/>
      </c>
      <c r="M544" s="90" t="str">
        <f>IF(TMInput!L544&lt;&gt;"",TMInput!L544,IF(AND($C544=$C545, M545&lt;&gt;""),M545, IF(AND($C544=$C546, M546&lt;&gt;""), M546,"")))</f>
        <v/>
      </c>
      <c r="N544" s="90" t="str">
        <f>IF(TMInput!M544&lt;&gt;"",TMInput!M544,IF(AND($C544=$C545, N545&lt;&gt;""),N545, IF(AND($C544=$C546, N546&lt;&gt;""), N546,"")))</f>
        <v/>
      </c>
      <c r="O544" s="90" t="str">
        <f>IF(TMInput!N544&lt;&gt;"",TMInput!N544,IF(AND($C544=$C545, O545&lt;&gt;""),O545, IF(AND($C544=$C546, O546&lt;&gt;""), O546,"")))</f>
        <v/>
      </c>
      <c r="P544" s="85" t="str">
        <f>IF(TMInput!O544&lt;&gt;"",TMInput!O544,IF(AND($C544=$C545, P545&lt;&gt;""),P545, IF(AND($C544=$C546, P546&lt;&gt;""), P546,"")))</f>
        <v/>
      </c>
      <c r="Q544" s="90" t="str">
        <f>IF(TMInput!P544&lt;&gt;"",TMInput!P544,IF(AND($C544=$C545, Q545&lt;&gt;""),Q545, IF(AND($C544=$C546, Q546&lt;&gt;""), Q546,"")))</f>
        <v/>
      </c>
      <c r="R544" s="90" t="str">
        <f>IF(TMInput!Q544&lt;&gt;"", TMInput!Q544, IF(AND(OR($C544&amp;$H544=$C545&amp;$H545, $C544&amp;$I544=$C545&amp;$I545), R545&lt;&gt;""), R545, IF(AND(OR($C544&amp;$H544=$C546&amp;$H546, $C544&amp;$I544=$C546&amp;$I546), R546&lt;&gt;""), R546, IF(AND(OR($C544&amp;$H544=$C547&amp;$H547, $C544&amp;$I544=$C547&amp;$I547), R547&lt;&gt;""), R547, IF(AND(OR($C544&amp;$H544=$C548&amp;$H548, $C544&amp;$I544=$C548&amp;$I548), R548&lt;&gt;""), R548, "")))))</f>
        <v>BT-195(BT-162)-Tender</v>
      </c>
      <c r="S544" s="90" t="str">
        <f>IF(TMInput!R544&lt;&gt;"", TMInput!R544, IF(AND(OR($C544&amp;$H544=$C545&amp;$H545, $C544&amp;$I544=$C545&amp;$I545), S545&lt;&gt;""), S545, IF(AND(OR($C544&amp;$H544=$C546&amp;$H546, $C544&amp;$I544=$C546&amp;$I546), S546&lt;&gt;""), S546, IF(AND(OR($C544&amp;$H544=$C547&amp;$H547, $C544&amp;$I544=$C547&amp;$I547), S547&lt;&gt;""), S547, IF(AND(OR($C544&amp;$H544=$C548&amp;$H548, $C544&amp;$I544=$C548&amp;$I548), S548&lt;&gt;""), S548, "")))))</f>
        <v>The field BT-195(BT-162)-Tender, Unpublished Identifier, specifies information to generate the URI of the masked property</v>
      </c>
      <c r="T544" s="90" t="str">
        <f>IF(TMInput!S544&lt;&gt;"", TMInput!S544, IF(AND(OR($C544&amp;$H544=$C545&amp;$H545, $C544&amp;$I544=$C545&amp;$I545), T545&lt;&gt;""), T545, IF(AND(OR($C544&amp;$H544=$C546&amp;$H546, $C544&amp;$I544=$C546&amp;$I546), T546&lt;&gt;""), T546, IF(AND(OR($C544&amp;$H544=$C547&amp;$H547, $C544&amp;$I544=$C547&amp;$I547), T547&lt;&gt;""), T547, IF(AND(OR($C544&amp;$H544=$C548&amp;$H548, $C544&amp;$I544=$C548&amp;$I548), T548&lt;&gt;""), T548, "")))))</f>
        <v>efbc:FieldIdentifierCode/text() = 'con-rev-use'</v>
      </c>
      <c r="U544" s="92" t="str">
        <f>IF(TMInput!T544&lt;&gt;"", TMInput!T544, IF(AND($C544=$C545, U545&lt;&gt;""), U545, IF(AND($C544=$C546, U546&lt;&gt;""), U546, IF(AND($C544=$C547, U547&lt;&gt;""), U547, IF(AND($C544=$C548, U548&lt;&gt;""), U548, "")))))</f>
        <v>http://data.europa.eu/a4g/ontology#hasAmountValue</v>
      </c>
      <c r="V544" s="90" t="str">
        <f>IF(TMInput!U544&lt;&gt;"", TMInput!U544, IF(AND($C544=$C545, V545&lt;&gt;""), V545, IF(AND($C544=$C546, V546&lt;&gt;""), V546, IF(AND($C544=$C547, V547&lt;&gt;""), V547, IF(AND($C544=$C548, V548&lt;&gt;""), V548, "")))))</f>
        <v>BT-197(BT-162)-Tender</v>
      </c>
      <c r="W544" s="90" t="str">
        <f>IF(TMInput!V544&lt;&gt;"", TMInput!V544, IF(AND($C544=$C545, W545&lt;&gt;""), W545, IF(AND($C544=$C546, W546&lt;&gt;""), W546, IF(AND($C544=$C547, W547&lt;&gt;""), W547, IF(AND($C544=$C548, W548&lt;&gt;""), W548, "")))))</f>
        <v>In BT-197(BT-162)-Tender, Unpublished Justification Code, we link to the at-voc:non-publication-justification controlled list</v>
      </c>
      <c r="X544" s="90" t="str">
        <f>IF(TMInput!W544&lt;&gt;"", TMInput!W544, IF(AND($C544=$C545, X545&lt;&gt;""), X545, IF(AND($C544=$C546, X546&lt;&gt;""), X546, IF(AND($C544=$C547, X547&lt;&gt;""), X547, IF(AND($C544=$C548, X548&lt;&gt;""), X548, "")))))</f>
        <v>BT-198(BT-162)-Tender</v>
      </c>
      <c r="Y544" s="90" t="str">
        <f>IF(TMInput!X544&lt;&gt;"", TMInput!X544, IF(AND($C544=$C545, Y545&lt;&gt;""), Y545, IF(AND($C544=$C546, Y546&lt;&gt;""), Y546, IF(AND($C544=$C547, Y547&lt;&gt;""), Y547, IF(AND($C544=$C548, Y548&lt;&gt;""), Y548, "")))))</f>
        <v>Unpublished Accessibility Date (Unpublished Access Date below SDK 1.6)</v>
      </c>
      <c r="Z544" s="90" t="str">
        <f>IF(TMInput!Y544&lt;&gt;"", TMInput!Y544, IF(AND($C544=$C545, Z545&lt;&gt;""), Z545, IF(AND($C544=$C546, Z546&lt;&gt;""), Z546, IF(AND($C544=$C547, Z547&lt;&gt;""), Z547, IF(AND($C544=$C548, Z548&lt;&gt;""), Z548, "")))))</f>
        <v>tedm:MG-langString-hasConfidentialityJustification--NonPublishedInformation-ND-ConcessionRevenueUserUnpublish</v>
      </c>
      <c r="AA544" s="90" t="str">
        <f>IF(TMInput!Z544&lt;&gt;"", TMInput!Z544, IF(AND($C544=$C545, AA545&lt;&gt;""), AA545, IF(AND($C544=$C546, AA546&lt;&gt;""), AA546, IF(AND($C544=$C547, AA547&lt;&gt;""), AA547, IF(AND($C544=$C548, AA548&lt;&gt;""), AA548, "")))))</f>
        <v/>
      </c>
      <c r="AB544" s="90" t="str">
        <f>IF(TMInput!AA544&lt;&gt;"", TMInput!AA544, IF(AND($C544=$C545, AB545&lt;&gt;""), AB545, IF(AND($C544=$C546, AB546&lt;&gt;""), AB546, IF(AND($C544=$C547, AB547&lt;&gt;""), AB547, IF(AND($C544=$C548, AB548&lt;&gt;""), AB548, "")))))</f>
        <v>BT-196(BT-162)-Tender</v>
      </c>
      <c r="AC544" s="90" t="str">
        <f>IF(TMInput!AB544&lt;&gt;"", TMInput!AB544, IF(AND($C544=$C545, AC545&lt;&gt;""), AC545, IF(AND($C544=$C546, AC546&lt;&gt;""), AC546, IF(AND($C544=$C547, AC547&lt;&gt;""), AC547, IF(AND($C544=$C548, AC548&lt;&gt;""), AC548, "")))))</f>
        <v>Unpublished Justification Description of MG-NonPublishedInformation under ND-ConcessionRevenueUserUnpublish</v>
      </c>
      <c r="AD544" s="90" t="str">
        <f>IF(TMInput!AC544&lt;&gt;"", TMInput!AC544, IF(AND($C544=$C545, AD545&lt;&gt;""), AD545, IF(AND($C544=$C546, AD546&lt;&gt;""), AD546, IF(AND($C544=$C547, AD547&lt;&gt;""), AD547, IF(AND($C544=$C548, AD548&lt;&gt;""), AD548, "")))))</f>
        <v>BT-196(BT-162)-Tender-Language</v>
      </c>
      <c r="AE544" s="90" t="str">
        <f>IF(TMInput!AD544&lt;&gt;"", TMInput!AD544, IF(AND($C544=$C545, AE545&lt;&gt;""), AE545, IF(AND($C544=$C546, AE546&lt;&gt;""), AE546, IF(AND($C544=$C547, AE547&lt;&gt;""), AE547, IF(AND($C544=$C548, AE548&lt;&gt;""), AE548, "")))))</f>
        <v>Language of Unpublished Justification Description of MG-NonPublishedInformation under ND-ConcessionRevenueUserUnpublish</v>
      </c>
    </row>
    <row r="545">
      <c r="A545" s="85" t="b">
        <f t="shared" si="1"/>
        <v>0</v>
      </c>
      <c r="B545" s="90" t="str">
        <f>IF(AND(TMInput!A545="",$C545&lt;&gt;""),B544,TMInput!A545)</f>
        <v>ND-ConcessionRevenueUserUnpublish.rml.ttl</v>
      </c>
      <c r="C545" s="90" t="str">
        <f>TMInput!B545</f>
        <v>tedm:MG-NonPublishedInformation-ND-ConcessionRevenueUserUnpublish</v>
      </c>
      <c r="D545" s="85" t="str">
        <f>IF(TMInput!C545&lt;&gt;"", TMInput!C545, IF(AND($C545=$C546, D546&lt;&gt;""), D546, IF(AND($C545=$C547, D547&lt;&gt;""), D547, IF(AND($C545=$C548, D548&lt;&gt;""), D548, IF(AND($C545=$C549, D549&lt;&gt;""), D549, "")))))</f>
        <v/>
      </c>
      <c r="E545" s="90" t="str">
        <f>IF(TMInput!D545&lt;&gt;"",TMInput!D545,IF(AND($C545=$C546, E546&lt;&gt;""),E546, IF(AND($C545=$C547, E547&lt;&gt;""), E547,"")))</f>
        <v/>
      </c>
      <c r="F545" s="90" t="str">
        <f>IF(TMInput!E545&lt;&gt;"",TMInput!E545,IF(AND($C545=$C546, F546&lt;&gt;""),F546, IF(AND($C545=$C547, F547&lt;&gt;""), F547,"")))</f>
        <v/>
      </c>
      <c r="G545" s="85" t="str">
        <f>IF(TMInput!F545&lt;&gt;"",TMInput!F545,IF(AND($C545=$C546, G546&lt;&gt;""),G546, IF(AND($C545=$C547, G547&lt;&gt;""), G547,"")))</f>
        <v/>
      </c>
      <c r="H545" s="87" t="str">
        <f>TMInput!G545</f>
        <v/>
      </c>
      <c r="I545" s="87" t="str">
        <f>TMInput!H545</f>
        <v/>
      </c>
      <c r="J545" s="90" t="str">
        <f>IF(TMInput!$A545="",J544,TMInput!I545)</f>
        <v/>
      </c>
      <c r="K545" s="85" t="str">
        <f>IF(TMInput!J545&lt;&gt;"",TMInput!J545,IF(AND($C545=$C546, K546&lt;&gt;""),K546, IF(AND($C545=$C547, K547&lt;&gt;""), K547,"")))</f>
        <v/>
      </c>
      <c r="L545" s="85" t="str">
        <f>IF(TMInput!K545&lt;&gt;"",TMInput!K545,IF(AND($C545=$C546, L546&lt;&gt;""),L546, IF(AND($C545=$C547, L547&lt;&gt;""), L547,"")))</f>
        <v/>
      </c>
      <c r="M545" s="90" t="str">
        <f>IF(TMInput!L545&lt;&gt;"",TMInput!L545,IF(AND($C545=$C546, M546&lt;&gt;""),M546, IF(AND($C545=$C547, M547&lt;&gt;""), M547,"")))</f>
        <v/>
      </c>
      <c r="N545" s="90" t="str">
        <f>IF(TMInput!M545&lt;&gt;"",TMInput!M545,IF(AND($C545=$C546, N546&lt;&gt;""),N546, IF(AND($C545=$C547, N547&lt;&gt;""), N547,"")))</f>
        <v/>
      </c>
      <c r="O545" s="90" t="str">
        <f>IF(TMInput!N545&lt;&gt;"",TMInput!N545,IF(AND($C545=$C546, O546&lt;&gt;""),O546, IF(AND($C545=$C547, O547&lt;&gt;""), O547,"")))</f>
        <v/>
      </c>
      <c r="P545" s="85" t="str">
        <f>IF(TMInput!O545&lt;&gt;"",TMInput!O545,IF(AND($C545=$C546, P546&lt;&gt;""),P546, IF(AND($C545=$C547, P547&lt;&gt;""), P547,"")))</f>
        <v/>
      </c>
      <c r="Q545" s="90" t="str">
        <f>IF(TMInput!P545&lt;&gt;"",TMInput!P545,IF(AND($C545=$C546, Q546&lt;&gt;""),Q546, IF(AND($C545=$C547, Q547&lt;&gt;""), Q547,"")))</f>
        <v/>
      </c>
      <c r="R545" s="90" t="str">
        <f>IF(TMInput!Q545&lt;&gt;"", TMInput!Q545, IF(AND(OR($C545&amp;$H545=$C546&amp;$H546, $C545&amp;$I545=$C546&amp;$I546), R546&lt;&gt;""), R546, IF(AND(OR($C545&amp;$H545=$C547&amp;$H547, $C545&amp;$I545=$C547&amp;$I547), R547&lt;&gt;""), R547, IF(AND(OR($C545&amp;$H545=$C548&amp;$H548, $C545&amp;$I545=$C548&amp;$I548), R548&lt;&gt;""), R548, IF(AND(OR($C545&amp;$H545=$C549&amp;$H549, $C545&amp;$I545=$C549&amp;$I549), R549&lt;&gt;""), R549, "")))))</f>
        <v/>
      </c>
      <c r="S545" s="90" t="str">
        <f>IF(TMInput!R545&lt;&gt;"", TMInput!R545, IF(AND(OR($C545&amp;$H545=$C546&amp;$H546, $C545&amp;$I545=$C546&amp;$I546), S546&lt;&gt;""), S546, IF(AND(OR($C545&amp;$H545=$C547&amp;$H547, $C545&amp;$I545=$C547&amp;$I547), S547&lt;&gt;""), S547, IF(AND(OR($C545&amp;$H545=$C548&amp;$H548, $C545&amp;$I545=$C548&amp;$I548), S548&lt;&gt;""), S548, IF(AND(OR($C545&amp;$H545=$C549&amp;$H549, $C545&amp;$I545=$C549&amp;$I549), S549&lt;&gt;""), S549, "")))))</f>
        <v/>
      </c>
      <c r="T545" s="90" t="str">
        <f>IF(TMInput!S545&lt;&gt;"", TMInput!S545, IF(AND(OR($C545&amp;$H545=$C546&amp;$H546, $C545&amp;$I545=$C546&amp;$I546), T546&lt;&gt;""), T546, IF(AND(OR($C545&amp;$H545=$C547&amp;$H547, $C545&amp;$I545=$C547&amp;$I547), T547&lt;&gt;""), T547, IF(AND(OR($C545&amp;$H545=$C548&amp;$H548, $C545&amp;$I545=$C548&amp;$I548), T548&lt;&gt;""), T548, IF(AND(OR($C545&amp;$H545=$C549&amp;$H549, $C545&amp;$I545=$C549&amp;$I549), T549&lt;&gt;""), T549, "")))))</f>
        <v/>
      </c>
      <c r="U545" s="90" t="str">
        <f>IF(TMInput!T545&lt;&gt;"", TMInput!T545, IF(AND($C545=$C546, U546&lt;&gt;""), U546, IF(AND($C545=$C547, U547&lt;&gt;""), U547, IF(AND($C545=$C548, U548&lt;&gt;""), U548, IF(AND($C545=$C549, U549&lt;&gt;""), U549, "")))))</f>
        <v/>
      </c>
      <c r="V545" s="90" t="str">
        <f>IF(TMInput!U545&lt;&gt;"", TMInput!U545, IF(AND($C545=$C546, V546&lt;&gt;""), V546, IF(AND($C545=$C547, V547&lt;&gt;""), V547, IF(AND($C545=$C548, V548&lt;&gt;""), V548, IF(AND($C545=$C549, V549&lt;&gt;""), V549, "")))))</f>
        <v>BT-197(BT-162)-Tender</v>
      </c>
      <c r="W545" s="90" t="str">
        <f>IF(TMInput!V545&lt;&gt;"", TMInput!V545, IF(AND($C545=$C546, W546&lt;&gt;""), W546, IF(AND($C545=$C547, W547&lt;&gt;""), W547, IF(AND($C545=$C548, W548&lt;&gt;""), W548, IF(AND($C545=$C549, W549&lt;&gt;""), W549, "")))))</f>
        <v>In BT-197(BT-162)-Tender, Unpublished Justification Code, we link to the at-voc:non-publication-justification controlled list</v>
      </c>
      <c r="X545" s="90" t="str">
        <f>IF(TMInput!W545&lt;&gt;"", TMInput!W545, IF(AND($C545=$C546, X546&lt;&gt;""), X546, IF(AND($C545=$C547, X547&lt;&gt;""), X547, IF(AND($C545=$C548, X548&lt;&gt;""), X548, IF(AND($C545=$C549, X549&lt;&gt;""), X549, "")))))</f>
        <v>BT-198(BT-162)-Tender</v>
      </c>
      <c r="Y545" s="90" t="str">
        <f>IF(TMInput!X545&lt;&gt;"", TMInput!X545, IF(AND($C545=$C546, Y546&lt;&gt;""), Y546, IF(AND($C545=$C547, Y547&lt;&gt;""), Y547, IF(AND($C545=$C548, Y548&lt;&gt;""), Y548, IF(AND($C545=$C549, Y549&lt;&gt;""), Y549, "")))))</f>
        <v>Unpublished Accessibility Date (Unpublished Access Date below SDK 1.6)</v>
      </c>
      <c r="Z545" s="90" t="str">
        <f>IF(TMInput!Y545&lt;&gt;"", TMInput!Y545, IF(AND($C545=$C546, Z546&lt;&gt;""), Z546, IF(AND($C545=$C547, Z547&lt;&gt;""), Z547, IF(AND($C545=$C548, Z548&lt;&gt;""), Z548, IF(AND($C545=$C549, Z549&lt;&gt;""), Z549, "")))))</f>
        <v>tedm:MG-langString-hasConfidentialityJustification--NonPublishedInformation-ND-ConcessionRevenueUserUnpublish</v>
      </c>
      <c r="AA545" s="90" t="str">
        <f>IF(TMInput!Z545&lt;&gt;"", TMInput!Z545, IF(AND($C545=$C546, AA546&lt;&gt;""), AA546, IF(AND($C545=$C547, AA547&lt;&gt;""), AA547, IF(AND($C545=$C548, AA548&lt;&gt;""), AA548, IF(AND($C545=$C549, AA549&lt;&gt;""), AA549, "")))))</f>
        <v/>
      </c>
      <c r="AB545" s="90" t="str">
        <f>IF(TMInput!AA545&lt;&gt;"", TMInput!AA545, IF(AND($C545=$C546, AB546&lt;&gt;""), AB546, IF(AND($C545=$C547, AB547&lt;&gt;""), AB547, IF(AND($C545=$C548, AB548&lt;&gt;""), AB548, IF(AND($C545=$C549, AB549&lt;&gt;""), AB549, "")))))</f>
        <v>BT-196(BT-162)-Tender</v>
      </c>
      <c r="AC545" s="90" t="str">
        <f>IF(TMInput!AB545&lt;&gt;"", TMInput!AB545, IF(AND($C545=$C546, AC546&lt;&gt;""), AC546, IF(AND($C545=$C547, AC547&lt;&gt;""), AC547, IF(AND($C545=$C548, AC548&lt;&gt;""), AC548, IF(AND($C545=$C549, AC549&lt;&gt;""), AC549, "")))))</f>
        <v>Unpublished Justification Description of MG-NonPublishedInformation under ND-ConcessionRevenueUserUnpublish</v>
      </c>
      <c r="AD545" s="90" t="str">
        <f>IF(TMInput!AC545&lt;&gt;"", TMInput!AC545, IF(AND($C545=$C546, AD546&lt;&gt;""), AD546, IF(AND($C545=$C547, AD547&lt;&gt;""), AD547, IF(AND($C545=$C548, AD548&lt;&gt;""), AD548, IF(AND($C545=$C549, AD549&lt;&gt;""), AD549, "")))))</f>
        <v>BT-196(BT-162)-Tender-Language</v>
      </c>
      <c r="AE545" s="90" t="str">
        <f>IF(TMInput!AD545&lt;&gt;"", TMInput!AD545, IF(AND($C545=$C546, AE546&lt;&gt;""), AE546, IF(AND($C545=$C547, AE547&lt;&gt;""), AE547, IF(AND($C545=$C548, AE548&lt;&gt;""), AE548, IF(AND($C545=$C549, AE549&lt;&gt;""), AE549, "")))))</f>
        <v>Language of Unpublished Justification Description of MG-NonPublishedInformation under ND-ConcessionRevenueUserUnpublish</v>
      </c>
    </row>
    <row r="546">
      <c r="A546" s="85" t="b">
        <f t="shared" si="1"/>
        <v>0</v>
      </c>
      <c r="B546" s="90" t="str">
        <f>IF(AND(TMInput!A546="",$C546&lt;&gt;""),B545,TMInput!A546)</f>
        <v>ND-ConcessionRevenueUserUnpublish.rml.ttl</v>
      </c>
      <c r="C546" s="90" t="str">
        <f>TMInput!B546</f>
        <v>tedm:MG-NonPublishedInformation-ND-ConcessionRevenueUserUnpublish</v>
      </c>
      <c r="D546" s="85" t="str">
        <f>IF(TMInput!C546&lt;&gt;"", TMInput!C546, IF(AND($C546=$C547, D547&lt;&gt;""), D547, IF(AND($C546=$C548, D548&lt;&gt;""), D548, IF(AND($C546=$C549, D549&lt;&gt;""), D549, IF(AND($C546=$C550, D550&lt;&gt;""), D550, "")))))</f>
        <v/>
      </c>
      <c r="E546" s="90" t="str">
        <f>IF(TMInput!D546&lt;&gt;"",TMInput!D546,IF(AND($C546=$C547, E547&lt;&gt;""),E547, IF(AND($C546=$C548, E548&lt;&gt;""), E548,"")))</f>
        <v/>
      </c>
      <c r="F546" s="90" t="str">
        <f>IF(TMInput!E546&lt;&gt;"",TMInput!E546,IF(AND($C546=$C547, F547&lt;&gt;""),F547, IF(AND($C546=$C548, F548&lt;&gt;""), F548,"")))</f>
        <v/>
      </c>
      <c r="G546" s="85" t="str">
        <f>IF(TMInput!F546&lt;&gt;"",TMInput!F546,IF(AND($C546=$C547, G547&lt;&gt;""),G547, IF(AND($C546=$C548, G548&lt;&gt;""), G548,"")))</f>
        <v/>
      </c>
      <c r="H546" s="87" t="str">
        <f>TMInput!G546</f>
        <v/>
      </c>
      <c r="I546" s="87" t="str">
        <f>TMInput!H546</f>
        <v/>
      </c>
      <c r="J546" s="90" t="str">
        <f>IF(TMInput!$A546="",J545,TMInput!I546)</f>
        <v/>
      </c>
      <c r="K546" s="85" t="str">
        <f>IF(TMInput!J546&lt;&gt;"",TMInput!J546,IF(AND($C546=$C547, K547&lt;&gt;""),K547, IF(AND($C546=$C548, K548&lt;&gt;""), K548,"")))</f>
        <v/>
      </c>
      <c r="L546" s="85" t="str">
        <f>IF(TMInput!K546&lt;&gt;"",TMInput!K546,IF(AND($C546=$C547, L547&lt;&gt;""),L547, IF(AND($C546=$C548, L548&lt;&gt;""), L548,"")))</f>
        <v/>
      </c>
      <c r="M546" s="90" t="str">
        <f>IF(TMInput!L546&lt;&gt;"",TMInput!L546,IF(AND($C546=$C547, M547&lt;&gt;""),M547, IF(AND($C546=$C548, M548&lt;&gt;""), M548,"")))</f>
        <v/>
      </c>
      <c r="N546" s="90" t="str">
        <f>IF(TMInput!M546&lt;&gt;"",TMInput!M546,IF(AND($C546=$C547, N547&lt;&gt;""),N547, IF(AND($C546=$C548, N548&lt;&gt;""), N548,"")))</f>
        <v/>
      </c>
      <c r="O546" s="90" t="str">
        <f>IF(TMInput!N546&lt;&gt;"",TMInput!N546,IF(AND($C546=$C547, O547&lt;&gt;""),O547, IF(AND($C546=$C548, O548&lt;&gt;""), O548,"")))</f>
        <v/>
      </c>
      <c r="P546" s="85" t="str">
        <f>IF(TMInput!O546&lt;&gt;"",TMInput!O546,IF(AND($C546=$C547, P547&lt;&gt;""),P547, IF(AND($C546=$C548, P548&lt;&gt;""), P548,"")))</f>
        <v/>
      </c>
      <c r="Q546" s="90" t="str">
        <f>IF(TMInput!P546&lt;&gt;"",TMInput!P546,IF(AND($C546=$C547, Q547&lt;&gt;""),Q547, IF(AND($C546=$C548, Q548&lt;&gt;""), Q548,"")))</f>
        <v/>
      </c>
      <c r="R546" s="90" t="str">
        <f>IF(TMInput!Q546&lt;&gt;"", TMInput!Q546, IF(AND(OR($C546&amp;$H546=$C547&amp;$H547, $C546&amp;$I546=$C547&amp;$I547), R547&lt;&gt;""), R547, IF(AND(OR($C546&amp;$H546=$C548&amp;$H548, $C546&amp;$I546=$C548&amp;$I548), R548&lt;&gt;""), R548, IF(AND(OR($C546&amp;$H546=$C549&amp;$H549, $C546&amp;$I546=$C549&amp;$I549), R549&lt;&gt;""), R549, IF(AND(OR($C546&amp;$H546=$C550&amp;$H550, $C546&amp;$I546=$C550&amp;$I550), R550&lt;&gt;""), R550, "")))))</f>
        <v/>
      </c>
      <c r="S546" s="90" t="str">
        <f>IF(TMInput!R546&lt;&gt;"", TMInput!R546, IF(AND(OR($C546&amp;$H546=$C547&amp;$H547, $C546&amp;$I546=$C547&amp;$I547), S547&lt;&gt;""), S547, IF(AND(OR($C546&amp;$H546=$C548&amp;$H548, $C546&amp;$I546=$C548&amp;$I548), S548&lt;&gt;""), S548, IF(AND(OR($C546&amp;$H546=$C549&amp;$H549, $C546&amp;$I546=$C549&amp;$I549), S549&lt;&gt;""), S549, IF(AND(OR($C546&amp;$H546=$C550&amp;$H550, $C546&amp;$I546=$C550&amp;$I550), S550&lt;&gt;""), S550, "")))))</f>
        <v/>
      </c>
      <c r="T546" s="90" t="str">
        <f>IF(TMInput!S546&lt;&gt;"", TMInput!S546, IF(AND(OR($C546&amp;$H546=$C547&amp;$H547, $C546&amp;$I546=$C547&amp;$I547), T547&lt;&gt;""), T547, IF(AND(OR($C546&amp;$H546=$C548&amp;$H548, $C546&amp;$I546=$C548&amp;$I548), T548&lt;&gt;""), T548, IF(AND(OR($C546&amp;$H546=$C549&amp;$H549, $C546&amp;$I546=$C549&amp;$I549), T549&lt;&gt;""), T549, IF(AND(OR($C546&amp;$H546=$C550&amp;$H550, $C546&amp;$I546=$C550&amp;$I550), T550&lt;&gt;""), T550, "")))))</f>
        <v/>
      </c>
      <c r="U546" s="90" t="str">
        <f>IF(TMInput!T546&lt;&gt;"", TMInput!T546, IF(AND($C546=$C547, U547&lt;&gt;""), U547, IF(AND($C546=$C548, U548&lt;&gt;""), U548, IF(AND($C546=$C549, U549&lt;&gt;""), U549, IF(AND($C546=$C550, U550&lt;&gt;""), U550, "")))))</f>
        <v/>
      </c>
      <c r="V546" s="90" t="str">
        <f>IF(TMInput!U546&lt;&gt;"", TMInput!U546, IF(AND($C546=$C547, V547&lt;&gt;""), V547, IF(AND($C546=$C548, V548&lt;&gt;""), V548, IF(AND($C546=$C549, V549&lt;&gt;""), V549, IF(AND($C546=$C550, V550&lt;&gt;""), V550, "")))))</f>
        <v>BT-197(BT-162)-Tender</v>
      </c>
      <c r="W546" s="90" t="str">
        <f>IF(TMInput!V546&lt;&gt;"", TMInput!V546, IF(AND($C546=$C547, W547&lt;&gt;""), W547, IF(AND($C546=$C548, W548&lt;&gt;""), W548, IF(AND($C546=$C549, W549&lt;&gt;""), W549, IF(AND($C546=$C550, W550&lt;&gt;""), W550, "")))))</f>
        <v>In BT-197(BT-162)-Tender, Unpublished Justification Code, we link to the at-voc:non-publication-justification controlled list</v>
      </c>
      <c r="X546" s="90" t="str">
        <f>IF(TMInput!W546&lt;&gt;"", TMInput!W546, IF(AND($C546=$C547, X547&lt;&gt;""), X547, IF(AND($C546=$C548, X548&lt;&gt;""), X548, IF(AND($C546=$C549, X549&lt;&gt;""), X549, IF(AND($C546=$C550, X550&lt;&gt;""), X550, "")))))</f>
        <v>BT-198(BT-162)-Tender</v>
      </c>
      <c r="Y546" s="90" t="str">
        <f>IF(TMInput!X546&lt;&gt;"", TMInput!X546, IF(AND($C546=$C547, Y547&lt;&gt;""), Y547, IF(AND($C546=$C548, Y548&lt;&gt;""), Y548, IF(AND($C546=$C549, Y549&lt;&gt;""), Y549, IF(AND($C546=$C550, Y550&lt;&gt;""), Y550, "")))))</f>
        <v>Unpublished Accessibility Date (Unpublished Access Date below SDK 1.6)</v>
      </c>
      <c r="Z546" s="90" t="str">
        <f>IF(TMInput!Y546&lt;&gt;"", TMInput!Y546, IF(AND($C546=$C547, Z547&lt;&gt;""), Z547, IF(AND($C546=$C548, Z548&lt;&gt;""), Z548, IF(AND($C546=$C549, Z549&lt;&gt;""), Z549, IF(AND($C546=$C550, Z550&lt;&gt;""), Z550, "")))))</f>
        <v>tedm:MG-langString-hasConfidentialityJustification--NonPublishedInformation-ND-ConcessionRevenueUserUnpublish</v>
      </c>
      <c r="AA546" s="90" t="str">
        <f>IF(TMInput!Z546&lt;&gt;"", TMInput!Z546, IF(AND($C546=$C547, AA547&lt;&gt;""), AA547, IF(AND($C546=$C548, AA548&lt;&gt;""), AA548, IF(AND($C546=$C549, AA549&lt;&gt;""), AA549, IF(AND($C546=$C550, AA550&lt;&gt;""), AA550, "")))))</f>
        <v/>
      </c>
      <c r="AB546" s="90" t="str">
        <f>IF(TMInput!AA546&lt;&gt;"", TMInput!AA546, IF(AND($C546=$C547, AB547&lt;&gt;""), AB547, IF(AND($C546=$C548, AB548&lt;&gt;""), AB548, IF(AND($C546=$C549, AB549&lt;&gt;""), AB549, IF(AND($C546=$C550, AB550&lt;&gt;""), AB550, "")))))</f>
        <v/>
      </c>
      <c r="AC546" s="90" t="str">
        <f>IF(TMInput!AB546&lt;&gt;"", TMInput!AB546, IF(AND($C546=$C547, AC547&lt;&gt;""), AC547, IF(AND($C546=$C548, AC548&lt;&gt;""), AC548, IF(AND($C546=$C549, AC549&lt;&gt;""), AC549, IF(AND($C546=$C550, AC550&lt;&gt;""), AC550, "")))))</f>
        <v/>
      </c>
      <c r="AD546" s="90" t="str">
        <f>IF(TMInput!AC546&lt;&gt;"", TMInput!AC546, IF(AND($C546=$C547, AD547&lt;&gt;""), AD547, IF(AND($C546=$C548, AD548&lt;&gt;""), AD548, IF(AND($C546=$C549, AD549&lt;&gt;""), AD549, IF(AND($C546=$C550, AD550&lt;&gt;""), AD550, "")))))</f>
        <v/>
      </c>
      <c r="AE546" s="90" t="str">
        <f>IF(TMInput!AD546&lt;&gt;"", TMInput!AD546, IF(AND($C546=$C547, AE547&lt;&gt;""), AE547, IF(AND($C546=$C548, AE548&lt;&gt;""), AE548, IF(AND($C546=$C549, AE549&lt;&gt;""), AE549, IF(AND($C546=$C550, AE550&lt;&gt;""), AE550, "")))))</f>
        <v/>
      </c>
    </row>
    <row r="547">
      <c r="A547" s="85" t="b">
        <f t="shared" si="1"/>
        <v>0</v>
      </c>
      <c r="B547" s="90" t="str">
        <f>IF(AND(TMInput!A547="",$C547&lt;&gt;""),B546,TMInput!A547)</f>
        <v>ND-ConcessionRevenueUserUnpublish.rml.ttl</v>
      </c>
      <c r="C547" s="90" t="str">
        <f>TMInput!B547</f>
        <v>tedm:MG-NonPublishedInformation-ND-ConcessionRevenueUserUnpublish</v>
      </c>
      <c r="D547" s="85" t="str">
        <f>IF(TMInput!C547&lt;&gt;"", TMInput!C547, IF(AND($C547=$C548, D548&lt;&gt;""), D548, IF(AND($C547=$C549, D549&lt;&gt;""), D549, IF(AND($C547=$C550, D550&lt;&gt;""), D550, IF(AND($C547=$C551, D551&lt;&gt;""), D551, "")))))</f>
        <v/>
      </c>
      <c r="E547" s="90" t="str">
        <f>IF(TMInput!D547&lt;&gt;"",TMInput!D547,IF(AND($C547=$C548, E548&lt;&gt;""),E548, IF(AND($C547=$C549, E549&lt;&gt;""), E549,"")))</f>
        <v/>
      </c>
      <c r="F547" s="90" t="str">
        <f>IF(TMInput!E547&lt;&gt;"",TMInput!E547,IF(AND($C547=$C548, F548&lt;&gt;""),F548, IF(AND($C547=$C549, F549&lt;&gt;""), F549,"")))</f>
        <v/>
      </c>
      <c r="G547" s="85" t="str">
        <f>IF(TMInput!F547&lt;&gt;"",TMInput!F547,IF(AND($C547=$C548, G548&lt;&gt;""),G548, IF(AND($C547=$C549, G549&lt;&gt;""), G549,"")))</f>
        <v/>
      </c>
      <c r="H547" s="87" t="str">
        <f>TMInput!G547</f>
        <v/>
      </c>
      <c r="I547" s="87" t="str">
        <f>TMInput!H547</f>
        <v>1.5</v>
      </c>
      <c r="J547" s="90" t="str">
        <f>IF(TMInput!$A547="",J546,TMInput!I547)</f>
        <v/>
      </c>
      <c r="K547" s="85" t="str">
        <f>IF(TMInput!J547&lt;&gt;"",TMInput!J547,IF(AND($C547=$C548, K548&lt;&gt;""),K548, IF(AND($C547=$C549, K549&lt;&gt;""), K549,"")))</f>
        <v/>
      </c>
      <c r="L547" s="85" t="str">
        <f>IF(TMInput!K547&lt;&gt;"",TMInput!K547,IF(AND($C547=$C548, L548&lt;&gt;""),L548, IF(AND($C547=$C549, L549&lt;&gt;""), L549,"")))</f>
        <v/>
      </c>
      <c r="M547" s="90" t="str">
        <f>IF(TMInput!L547&lt;&gt;"",TMInput!L547,IF(AND($C547=$C548, M548&lt;&gt;""),M548, IF(AND($C547=$C549, M549&lt;&gt;""), M549,"")))</f>
        <v/>
      </c>
      <c r="N547" s="90" t="str">
        <f>IF(TMInput!M547&lt;&gt;"",TMInput!M547,IF(AND($C547=$C548, N548&lt;&gt;""),N548, IF(AND($C547=$C549, N549&lt;&gt;""), N549,"")))</f>
        <v/>
      </c>
      <c r="O547" s="90" t="str">
        <f>IF(TMInput!N547&lt;&gt;"",TMInput!N547,IF(AND($C547=$C548, O548&lt;&gt;""),O548, IF(AND($C547=$C549, O549&lt;&gt;""), O549,"")))</f>
        <v/>
      </c>
      <c r="P547" s="85" t="str">
        <f>IF(TMInput!O547&lt;&gt;"",TMInput!O547,IF(AND($C547=$C548, P548&lt;&gt;""),P548, IF(AND($C547=$C549, P549&lt;&gt;""), P549,"")))</f>
        <v/>
      </c>
      <c r="Q547" s="90" t="str">
        <f>IF(TMInput!P547&lt;&gt;"",TMInput!P547,IF(AND($C547=$C548, Q548&lt;&gt;""),Q548, IF(AND($C547=$C549, Q549&lt;&gt;""), Q549,"")))</f>
        <v/>
      </c>
      <c r="R547" s="90" t="str">
        <f>IF(TMInput!Q547&lt;&gt;"", TMInput!Q547, IF(AND(OR($C547&amp;$H547=$C548&amp;$H548, $C547&amp;$I547=$C548&amp;$I548), R548&lt;&gt;""), R548, IF(AND(OR($C547&amp;$H547=$C549&amp;$H549, $C547&amp;$I547=$C549&amp;$I549), R549&lt;&gt;""), R549, IF(AND(OR($C547&amp;$H547=$C550&amp;$H550, $C547&amp;$I547=$C550&amp;$I550), R550&lt;&gt;""), R550, IF(AND(OR($C547&amp;$H547=$C551&amp;$H551, $C547&amp;$I547=$C551&amp;$I551), R551&lt;&gt;""), R551, "")))))</f>
        <v/>
      </c>
      <c r="S547" s="90" t="str">
        <f>IF(TMInput!R547&lt;&gt;"", TMInput!R547, IF(AND(OR($C547&amp;$H547=$C548&amp;$H548, $C547&amp;$I547=$C548&amp;$I548), S548&lt;&gt;""), S548, IF(AND(OR($C547&amp;$H547=$C549&amp;$H549, $C547&amp;$I547=$C549&amp;$I549), S549&lt;&gt;""), S549, IF(AND(OR($C547&amp;$H547=$C550&amp;$H550, $C547&amp;$I547=$C550&amp;$I550), S550&lt;&gt;""), S550, IF(AND(OR($C547&amp;$H547=$C551&amp;$H551, $C547&amp;$I547=$C551&amp;$I551), S551&lt;&gt;""), S551, "")))))</f>
        <v/>
      </c>
      <c r="T547" s="90" t="str">
        <f>IF(TMInput!S547&lt;&gt;"", TMInput!S547, IF(AND(OR($C547&amp;$H547=$C548&amp;$H548, $C547&amp;$I547=$C548&amp;$I548), T548&lt;&gt;""), T548, IF(AND(OR($C547&amp;$H547=$C549&amp;$H549, $C547&amp;$I547=$C549&amp;$I549), T549&lt;&gt;""), T549, IF(AND(OR($C547&amp;$H547=$C550&amp;$H550, $C547&amp;$I547=$C550&amp;$I550), T550&lt;&gt;""), T550, IF(AND(OR($C547&amp;$H547=$C551&amp;$H551, $C547&amp;$I547=$C551&amp;$I551), T551&lt;&gt;""), T551, "")))))</f>
        <v/>
      </c>
      <c r="U547" s="90" t="str">
        <f>IF(TMInput!T547&lt;&gt;"", TMInput!T547, IF(AND($C547=$C548, U548&lt;&gt;""), U548, IF(AND($C547=$C549, U549&lt;&gt;""), U549, IF(AND($C547=$C550, U550&lt;&gt;""), U550, IF(AND($C547=$C551, U551&lt;&gt;""), U551, "")))))</f>
        <v/>
      </c>
      <c r="V547" s="90" t="str">
        <f>IF(TMInput!U547&lt;&gt;"", TMInput!U547, IF(AND($C547=$C548, V548&lt;&gt;""), V548, IF(AND($C547=$C549, V549&lt;&gt;""), V549, IF(AND($C547=$C550, V550&lt;&gt;""), V550, IF(AND($C547=$C551, V551&lt;&gt;""), V551, "")))))</f>
        <v/>
      </c>
      <c r="W547" s="90" t="str">
        <f>IF(TMInput!V547&lt;&gt;"", TMInput!V547, IF(AND($C547=$C548, W548&lt;&gt;""), W548, IF(AND($C547=$C549, W549&lt;&gt;""), W549, IF(AND($C547=$C550, W550&lt;&gt;""), W550, IF(AND($C547=$C551, W551&lt;&gt;""), W551, "")))))</f>
        <v/>
      </c>
      <c r="X547" s="90" t="str">
        <f>IF(TMInput!W547&lt;&gt;"", TMInput!W547, IF(AND($C547=$C548, X548&lt;&gt;""), X548, IF(AND($C547=$C549, X549&lt;&gt;""), X549, IF(AND($C547=$C550, X550&lt;&gt;""), X550, IF(AND($C547=$C551, X551&lt;&gt;""), X551, "")))))</f>
        <v>BT-198(BT-162)-Tender</v>
      </c>
      <c r="Y547" s="90" t="str">
        <f>IF(TMInput!X547&lt;&gt;"", TMInput!X547, IF(AND($C547=$C548, Y548&lt;&gt;""), Y548, IF(AND($C547=$C549, Y549&lt;&gt;""), Y549, IF(AND($C547=$C550, Y550&lt;&gt;""), Y550, IF(AND($C547=$C551, Y551&lt;&gt;""), Y551, "")))))</f>
        <v>Unpublished Accessibility Date (Unpublished Access Date below SDK 1.6)</v>
      </c>
      <c r="Z547" s="90" t="str">
        <f>IF(TMInput!Y547&lt;&gt;"", TMInput!Y547, IF(AND($C547=$C548, Z548&lt;&gt;""), Z548, IF(AND($C547=$C549, Z549&lt;&gt;""), Z549, IF(AND($C547=$C550, Z550&lt;&gt;""), Z550, IF(AND($C547=$C551, Z551&lt;&gt;""), Z551, "")))))</f>
        <v>tedm:MG-langString-hasConfidentialityJustification--NonPublishedInformation-ND-ConcessionRevenueUserUnpublish</v>
      </c>
      <c r="AA547" s="90" t="str">
        <f>IF(TMInput!Z547&lt;&gt;"", TMInput!Z547, IF(AND($C547=$C548, AA548&lt;&gt;""), AA548, IF(AND($C547=$C549, AA549&lt;&gt;""), AA549, IF(AND($C547=$C550, AA550&lt;&gt;""), AA550, IF(AND($C547=$C551, AA551&lt;&gt;""), AA551, "")))))</f>
        <v/>
      </c>
      <c r="AB547" s="90" t="str">
        <f>IF(TMInput!AA547&lt;&gt;"", TMInput!AA547, IF(AND($C547=$C548, AB548&lt;&gt;""), AB548, IF(AND($C547=$C549, AB549&lt;&gt;""), AB549, IF(AND($C547=$C550, AB550&lt;&gt;""), AB550, IF(AND($C547=$C551, AB551&lt;&gt;""), AB551, "")))))</f>
        <v/>
      </c>
      <c r="AC547" s="90" t="str">
        <f>IF(TMInput!AB547&lt;&gt;"", TMInput!AB547, IF(AND($C547=$C548, AC548&lt;&gt;""), AC548, IF(AND($C547=$C549, AC549&lt;&gt;""), AC549, IF(AND($C547=$C550, AC550&lt;&gt;""), AC550, IF(AND($C547=$C551, AC551&lt;&gt;""), AC551, "")))))</f>
        <v/>
      </c>
      <c r="AD547" s="90" t="str">
        <f>IF(TMInput!AC547&lt;&gt;"", TMInput!AC547, IF(AND($C547=$C548, AD548&lt;&gt;""), AD548, IF(AND($C547=$C549, AD549&lt;&gt;""), AD549, IF(AND($C547=$C550, AD550&lt;&gt;""), AD550, IF(AND($C547=$C551, AD551&lt;&gt;""), AD551, "")))))</f>
        <v/>
      </c>
      <c r="AE547" s="90" t="str">
        <f>IF(TMInput!AD547&lt;&gt;"", TMInput!AD547, IF(AND($C547=$C548, AE548&lt;&gt;""), AE548, IF(AND($C547=$C549, AE549&lt;&gt;""), AE549, IF(AND($C547=$C550, AE550&lt;&gt;""), AE550, IF(AND($C547=$C551, AE551&lt;&gt;""), AE551, "")))))</f>
        <v/>
      </c>
    </row>
    <row r="548">
      <c r="A548" s="85" t="b">
        <f t="shared" si="1"/>
        <v>0</v>
      </c>
      <c r="B548" s="90" t="str">
        <f>IF(AND(TMInput!A548="",$C548&lt;&gt;""),B547,TMInput!A548)</f>
        <v>ND-ConcessionRevenueUserUnpublish.rml.ttl</v>
      </c>
      <c r="C548" s="90" t="str">
        <f>TMInput!B548</f>
        <v>tedm:MG-NonPublishedInformation-ND-ConcessionRevenueUserUnpublish</v>
      </c>
      <c r="D548" s="85" t="str">
        <f>IF(TMInput!C548&lt;&gt;"", TMInput!C548, IF(AND($C548=$C549, D549&lt;&gt;""), D549, IF(AND($C548=$C550, D550&lt;&gt;""), D550, IF(AND($C548=$C551, D551&lt;&gt;""), D551, IF(AND($C548=$C552, D552&lt;&gt;""), D552, "")))))</f>
        <v/>
      </c>
      <c r="E548" s="90" t="str">
        <f>IF(TMInput!D548&lt;&gt;"",TMInput!D548,IF(AND($C548=$C549, E549&lt;&gt;""),E549, IF(AND($C548=$C550, E550&lt;&gt;""), E550,"")))</f>
        <v/>
      </c>
      <c r="F548" s="90" t="str">
        <f>IF(TMInput!E548&lt;&gt;"",TMInput!E548,IF(AND($C548=$C549, F549&lt;&gt;""),F549, IF(AND($C548=$C550, F550&lt;&gt;""), F550,"")))</f>
        <v/>
      </c>
      <c r="G548" s="85" t="str">
        <f>IF(TMInput!F548&lt;&gt;"",TMInput!F548,IF(AND($C548=$C549, G549&lt;&gt;""),G549, IF(AND($C548=$C550, G550&lt;&gt;""), G550,"")))</f>
        <v/>
      </c>
      <c r="H548" s="87" t="str">
        <f>TMInput!G548</f>
        <v>1.6</v>
      </c>
      <c r="I548" s="87" t="str">
        <f>TMInput!H548</f>
        <v/>
      </c>
      <c r="J548" s="90" t="str">
        <f>IF(TMInput!$A548="",J547,TMInput!I548)</f>
        <v/>
      </c>
      <c r="K548" s="85" t="str">
        <f>IF(TMInput!J548&lt;&gt;"",TMInput!J548,IF(AND($C548=$C549, K549&lt;&gt;""),K549, IF(AND($C548=$C550, K550&lt;&gt;""), K550,"")))</f>
        <v/>
      </c>
      <c r="L548" s="85" t="str">
        <f>IF(TMInput!K548&lt;&gt;"",TMInput!K548,IF(AND($C548=$C549, L549&lt;&gt;""),L549, IF(AND($C548=$C550, L550&lt;&gt;""), L550,"")))</f>
        <v/>
      </c>
      <c r="M548" s="90" t="str">
        <f>IF(TMInput!L548&lt;&gt;"",TMInput!L548,IF(AND($C548=$C549, M549&lt;&gt;""),M549, IF(AND($C548=$C550, M550&lt;&gt;""), M550,"")))</f>
        <v/>
      </c>
      <c r="N548" s="90" t="str">
        <f>IF(TMInput!M548&lt;&gt;"",TMInput!M548,IF(AND($C548=$C549, N549&lt;&gt;""),N549, IF(AND($C548=$C550, N550&lt;&gt;""), N550,"")))</f>
        <v/>
      </c>
      <c r="O548" s="90" t="str">
        <f>IF(TMInput!N548&lt;&gt;"",TMInput!N548,IF(AND($C548=$C549, O549&lt;&gt;""),O549, IF(AND($C548=$C550, O550&lt;&gt;""), O550,"")))</f>
        <v/>
      </c>
      <c r="P548" s="85" t="str">
        <f>IF(TMInput!O548&lt;&gt;"",TMInput!O548,IF(AND($C548=$C549, P549&lt;&gt;""),P549, IF(AND($C548=$C550, P550&lt;&gt;""), P550,"")))</f>
        <v/>
      </c>
      <c r="Q548" s="90" t="str">
        <f>IF(TMInput!P548&lt;&gt;"",TMInput!P548,IF(AND($C548=$C549, Q549&lt;&gt;""),Q549, IF(AND($C548=$C550, Q550&lt;&gt;""), Q550,"")))</f>
        <v/>
      </c>
      <c r="R548" s="90" t="str">
        <f>IF(TMInput!Q548&lt;&gt;"", TMInput!Q548, IF(AND(OR($C548&amp;$H548=$C549&amp;$H549, $C548&amp;$I548=$C549&amp;$I549), R549&lt;&gt;""), R549, IF(AND(OR($C548&amp;$H548=$C550&amp;$H550, $C548&amp;$I548=$C550&amp;$I550), R550&lt;&gt;""), R550, IF(AND(OR($C548&amp;$H548=$C551&amp;$H551, $C548&amp;$I548=$C551&amp;$I551), R551&lt;&gt;""), R551, IF(AND(OR($C548&amp;$H548=$C552&amp;$H552, $C548&amp;$I548=$C552&amp;$I552), R552&lt;&gt;""), R552, "")))))</f>
        <v/>
      </c>
      <c r="S548" s="90" t="str">
        <f>IF(TMInput!R548&lt;&gt;"", TMInput!R548, IF(AND(OR($C548&amp;$H548=$C549&amp;$H549, $C548&amp;$I548=$C549&amp;$I549), S549&lt;&gt;""), S549, IF(AND(OR($C548&amp;$H548=$C550&amp;$H550, $C548&amp;$I548=$C550&amp;$I550), S550&lt;&gt;""), S550, IF(AND(OR($C548&amp;$H548=$C551&amp;$H551, $C548&amp;$I548=$C551&amp;$I551), S551&lt;&gt;""), S551, IF(AND(OR($C548&amp;$H548=$C552&amp;$H552, $C548&amp;$I548=$C552&amp;$I552), S552&lt;&gt;""), S552, "")))))</f>
        <v/>
      </c>
      <c r="T548" s="90" t="str">
        <f>IF(TMInput!S548&lt;&gt;"", TMInput!S548, IF(AND(OR($C548&amp;$H548=$C549&amp;$H549, $C548&amp;$I548=$C549&amp;$I549), T549&lt;&gt;""), T549, IF(AND(OR($C548&amp;$H548=$C550&amp;$H550, $C548&amp;$I548=$C550&amp;$I550), T550&lt;&gt;""), T550, IF(AND(OR($C548&amp;$H548=$C551&amp;$H551, $C548&amp;$I548=$C551&amp;$I551), T551&lt;&gt;""), T551, IF(AND(OR($C548&amp;$H548=$C552&amp;$H552, $C548&amp;$I548=$C552&amp;$I552), T552&lt;&gt;""), T552, "")))))</f>
        <v/>
      </c>
      <c r="U548" s="90" t="str">
        <f>IF(TMInput!T548&lt;&gt;"", TMInput!T548, IF(AND($C548=$C549, U549&lt;&gt;""), U549, IF(AND($C548=$C550, U550&lt;&gt;""), U550, IF(AND($C548=$C551, U551&lt;&gt;""), U551, IF(AND($C548=$C552, U552&lt;&gt;""), U552, "")))))</f>
        <v/>
      </c>
      <c r="V548" s="90" t="str">
        <f>IF(TMInput!U548&lt;&gt;"", TMInput!U548, IF(AND($C548=$C549, V549&lt;&gt;""), V549, IF(AND($C548=$C550, V550&lt;&gt;""), V550, IF(AND($C548=$C551, V551&lt;&gt;""), V551, IF(AND($C548=$C552, V552&lt;&gt;""), V552, "")))))</f>
        <v/>
      </c>
      <c r="W548" s="90" t="str">
        <f>IF(TMInput!V548&lt;&gt;"", TMInput!V548, IF(AND($C548=$C549, W549&lt;&gt;""), W549, IF(AND($C548=$C550, W550&lt;&gt;""), W550, IF(AND($C548=$C551, W551&lt;&gt;""), W551, IF(AND($C548=$C552, W552&lt;&gt;""), W552, "")))))</f>
        <v/>
      </c>
      <c r="X548" s="90" t="str">
        <f>IF(TMInput!W548&lt;&gt;"", TMInput!W548, IF(AND($C548=$C549, X549&lt;&gt;""), X549, IF(AND($C548=$C550, X550&lt;&gt;""), X550, IF(AND($C548=$C551, X551&lt;&gt;""), X551, IF(AND($C548=$C552, X552&lt;&gt;""), X552, "")))))</f>
        <v/>
      </c>
      <c r="Y548" s="90" t="str">
        <f>IF(TMInput!X548&lt;&gt;"", TMInput!X548, IF(AND($C548=$C549, Y549&lt;&gt;""), Y549, IF(AND($C548=$C550, Y550&lt;&gt;""), Y550, IF(AND($C548=$C551, Y551&lt;&gt;""), Y551, IF(AND($C548=$C552, Y552&lt;&gt;""), Y552, "")))))</f>
        <v/>
      </c>
      <c r="Z548" s="90" t="str">
        <f>IF(TMInput!Y548&lt;&gt;"", TMInput!Y548, IF(AND($C548=$C549, Z549&lt;&gt;""), Z549, IF(AND($C548=$C550, Z550&lt;&gt;""), Z550, IF(AND($C548=$C551, Z551&lt;&gt;""), Z551, IF(AND($C548=$C552, Z552&lt;&gt;""), Z552, "")))))</f>
        <v>tedm:MG-langString-hasConfidentialityJustification--NonPublishedInformation-ND-ConcessionRevenueUserUnpublish</v>
      </c>
      <c r="AA548" s="90" t="str">
        <f>IF(TMInput!Z548&lt;&gt;"", TMInput!Z548, IF(AND($C548=$C549, AA549&lt;&gt;""), AA549, IF(AND($C548=$C550, AA550&lt;&gt;""), AA550, IF(AND($C548=$C551, AA551&lt;&gt;""), AA551, IF(AND($C548=$C552, AA552&lt;&gt;""), AA552, "")))))</f>
        <v/>
      </c>
      <c r="AB548" s="90" t="str">
        <f>IF(TMInput!AA548&lt;&gt;"", TMInput!AA548, IF(AND($C548=$C549, AB549&lt;&gt;""), AB549, IF(AND($C548=$C550, AB550&lt;&gt;""), AB550, IF(AND($C548=$C551, AB551&lt;&gt;""), AB551, IF(AND($C548=$C552, AB552&lt;&gt;""), AB552, "")))))</f>
        <v/>
      </c>
      <c r="AC548" s="90" t="str">
        <f>IF(TMInput!AB548&lt;&gt;"", TMInput!AB548, IF(AND($C548=$C549, AC549&lt;&gt;""), AC549, IF(AND($C548=$C550, AC550&lt;&gt;""), AC550, IF(AND($C548=$C551, AC551&lt;&gt;""), AC551, IF(AND($C548=$C552, AC552&lt;&gt;""), AC552, "")))))</f>
        <v/>
      </c>
      <c r="AD548" s="90" t="str">
        <f>IF(TMInput!AC548&lt;&gt;"", TMInput!AC548, IF(AND($C548=$C549, AD549&lt;&gt;""), AD549, IF(AND($C548=$C550, AD550&lt;&gt;""), AD550, IF(AND($C548=$C551, AD551&lt;&gt;""), AD551, IF(AND($C548=$C552, AD552&lt;&gt;""), AD552, "")))))</f>
        <v/>
      </c>
      <c r="AE548" s="90" t="str">
        <f>IF(TMInput!AD548&lt;&gt;"", TMInput!AD548, IF(AND($C548=$C549, AE549&lt;&gt;""), AE549, IF(AND($C548=$C550, AE550&lt;&gt;""), AE550, IF(AND($C548=$C551, AE551&lt;&gt;""), AE551, IF(AND($C548=$C552, AE552&lt;&gt;""), AE552, "")))))</f>
        <v/>
      </c>
    </row>
    <row r="549">
      <c r="A549" s="85" t="b">
        <f t="shared" si="1"/>
        <v>1</v>
      </c>
      <c r="B549" s="90" t="str">
        <f>IF(AND(TMInput!A549="",$C549&lt;&gt;""),B548,TMInput!A549)</f>
        <v>ND-ValueConcessionDescriptionUnpublish.rml.ttl</v>
      </c>
      <c r="C549" s="90" t="str">
        <f>TMInput!B549</f>
        <v>tedm:MG-NonPublishedInformation-ND-ValueConcessionDescriptionUnpublish</v>
      </c>
      <c r="D549" s="85" t="str">
        <f>IF(TMInput!C549&lt;&gt;"", TMInput!C549, IF(AND($C549=$C550, D550&lt;&gt;""), D550, IF(AND($C549=$C551, D551&lt;&gt;""), D551, IF(AND($C549=$C552, D552&lt;&gt;""), D552, IF(AND($C549=$C553, D553&lt;&gt;""), D553, "")))))</f>
        <v>MG-NonPublishedInformation</v>
      </c>
      <c r="E549" s="90" t="str">
        <f>IF(TMInput!D549&lt;&gt;"",TMInput!D549,IF(AND($C549=$C550, E550&lt;&gt;""),E550, IF(AND($C549=$C551, E551&lt;&gt;""), E551,"")))</f>
        <v>ND-ValueConcessionDescriptionUnpublish</v>
      </c>
      <c r="F549" s="90" t="str">
        <f>IF(TMInput!E549&lt;&gt;"",TMInput!E549,IF(AND($C549=$C550, F550&lt;&gt;""),F550, IF(AND($C549=$C551, F551&lt;&gt;""), F551,"")))</f>
        <v>/*/ext:UBLExtensions/ext:UBLExtension/ext:ExtensionContent/efext:EformsExtension/efac:NoticeResult/efac:LotTender/efac:ConcessionRevenue/efac:FieldsPrivacy[efbc:FieldIdentifierCode/text()='val-con-des']</v>
      </c>
      <c r="G549" s="85" t="str">
        <f>IF(TMInput!F549&lt;&gt;"",TMInput!F549,IF(AND($C549=$C550, G550&lt;&gt;""),G550, IF(AND($C549=$C551, G551&lt;&gt;""), G551,"")))</f>
        <v>efbc:FieldIdentifierCode/text()='val-con-des'</v>
      </c>
      <c r="H549" s="87" t="str">
        <f>TMInput!G549</f>
        <v/>
      </c>
      <c r="I549" s="87" t="str">
        <f>TMInput!H549</f>
        <v/>
      </c>
      <c r="J549" s="90" t="str">
        <f>IF(TMInput!$A549="",J548,TMInput!I549)</f>
        <v/>
      </c>
      <c r="K549" s="85" t="str">
        <f>IF(TMInput!J549&lt;&gt;"",TMInput!J549,IF(AND($C549=$C550, K550&lt;&gt;""),K550, IF(AND($C549=$C551, K551&lt;&gt;""), K551,"")))</f>
        <v>MG-ConcessionEstimate-foreseesConcession-Tender</v>
      </c>
      <c r="L549" s="85" t="str">
        <f>IF(TMInput!K549&lt;&gt;"",TMInput!K549,IF(AND($C549=$C550, L550&lt;&gt;""),L550, IF(AND($C549=$C551, L551&lt;&gt;""), L551,"")))</f>
        <v>ND-ConcessionRevenue</v>
      </c>
      <c r="M549" s="90" t="str">
        <f>IF(TMInput!L549&lt;&gt;"",TMInput!L549,IF(AND($C549=$C550, M550&lt;&gt;""),M550, IF(AND($C549=$C551, M551&lt;&gt;""), M551,"")))</f>
        <v>ND-ValueConcessionDescriptionUnpublish (concernsMaskedObject)</v>
      </c>
      <c r="N549" s="90" t="str">
        <f>IF(TMInput!M549&lt;&gt;"",TMInput!M549,IF(AND($C549=$C550, N550&lt;&gt;""),N550, IF(AND($C549=$C551, N551&lt;&gt;""), N551,"")))</f>
        <v>Connection from NonPublishedInformation to ConcessionEstimate under MG-ConcessionEstimate-foreseesConcession-Tender_ND-ConcessionRevenue</v>
      </c>
      <c r="O549" s="90" t="str">
        <f>IF(TMInput!N549&lt;&gt;"",TMInput!N549,IF(AND($C549=$C550, O550&lt;&gt;""),O550, IF(AND($C549=$C551, O551&lt;&gt;""), O551,"")))</f>
        <v>tedm:MG-ConcessionEstimate-foreseesConcession-Tender_ND-ConcessionRevenue</v>
      </c>
      <c r="P549" s="85" t="str">
        <f>IF(TMInput!O549&lt;&gt;"",TMInput!O549,IF(AND($C549=$C550, P550&lt;&gt;""),P550, IF(AND($C549=$C551, P551&lt;&gt;""), P551,"")))</f>
        <v>efac:FieldsPrivacy</v>
      </c>
      <c r="Q549" s="90" t="str">
        <f>IF(TMInput!P549&lt;&gt;"",TMInput!P549,IF(AND($C549=$C550, Q550&lt;&gt;""),Q550, IF(AND($C549=$C551, Q551&lt;&gt;""), Q551,"")))</f>
        <v>..</v>
      </c>
      <c r="R549" s="90" t="str">
        <f>IF(TMInput!Q549&lt;&gt;"", TMInput!Q549, IF(AND(OR($C549&amp;$H549=$C550&amp;$H550, $C549&amp;$I549=$C550&amp;$I550), R550&lt;&gt;""), R550, IF(AND(OR($C549&amp;$H549=$C551&amp;$H551, $C549&amp;$I549=$C551&amp;$I551), R551&lt;&gt;""), R551, IF(AND(OR($C549&amp;$H549=$C552&amp;$H552, $C549&amp;$I549=$C552&amp;$I552), R552&lt;&gt;""), R552, IF(AND(OR($C549&amp;$H549=$C553&amp;$H553, $C549&amp;$I549=$C553&amp;$I553), R553&lt;&gt;""), R553, "")))))</f>
        <v>BT-195(BT-163)-Tender</v>
      </c>
      <c r="S549" s="90" t="str">
        <f>IF(TMInput!R549&lt;&gt;"", TMInput!R549, IF(AND(OR($C549&amp;$H549=$C550&amp;$H550, $C549&amp;$I549=$C550&amp;$I550), S550&lt;&gt;""), S550, IF(AND(OR($C549&amp;$H549=$C551&amp;$H551, $C549&amp;$I549=$C551&amp;$I551), S551&lt;&gt;""), S551, IF(AND(OR($C549&amp;$H549=$C552&amp;$H552, $C549&amp;$I549=$C552&amp;$I552), S552&lt;&gt;""), S552, IF(AND(OR($C549&amp;$H549=$C553&amp;$H553, $C549&amp;$I549=$C553&amp;$I553), S553&lt;&gt;""), S553, "")))))</f>
        <v>The field BT-195(BT-163)-Tender, Unpublished Identifier, specifies information to generate the URI of the masked property</v>
      </c>
      <c r="T549" s="90" t="str">
        <f>IF(TMInput!S549&lt;&gt;"", TMInput!S549, IF(AND(OR($C549&amp;$H549=$C550&amp;$H550, $C549&amp;$I549=$C550&amp;$I550), T550&lt;&gt;""), T550, IF(AND(OR($C549&amp;$H549=$C551&amp;$H551, $C549&amp;$I549=$C551&amp;$I551), T551&lt;&gt;""), T551, IF(AND(OR($C549&amp;$H549=$C552&amp;$H552, $C549&amp;$I549=$C552&amp;$I552), T552&lt;&gt;""), T552, IF(AND(OR($C549&amp;$H549=$C553&amp;$H553, $C549&amp;$I549=$C553&amp;$I553), T553&lt;&gt;""), T553, "")))))</f>
        <v>efbc:FieldIdentifierCode/text() = 'val-con-des'</v>
      </c>
      <c r="U549" s="92" t="str">
        <f>IF(TMInput!T549&lt;&gt;"", TMInput!T549, IF(AND($C549=$C550, U550&lt;&gt;""), U550, IF(AND($C549=$C551, U551&lt;&gt;""), U551, IF(AND($C549=$C552, U552&lt;&gt;""), U552, IF(AND($C549=$C553, U553&lt;&gt;""), U553, "")))))</f>
        <v>http://data.europa.eu/a4g/ontology#hasCalculationMethod</v>
      </c>
      <c r="V549" s="90" t="str">
        <f>IF(TMInput!U549&lt;&gt;"", TMInput!U549, IF(AND($C549=$C550, V550&lt;&gt;""), V550, IF(AND($C549=$C551, V551&lt;&gt;""), V551, IF(AND($C549=$C552, V552&lt;&gt;""), V552, IF(AND($C549=$C553, V553&lt;&gt;""), V553, "")))))</f>
        <v>BT-197(BT-163)-Tender</v>
      </c>
      <c r="W549" s="90" t="str">
        <f>IF(TMInput!V549&lt;&gt;"", TMInput!V549, IF(AND($C549=$C550, W550&lt;&gt;""), W550, IF(AND($C549=$C551, W551&lt;&gt;""), W551, IF(AND($C549=$C552, W552&lt;&gt;""), W552, IF(AND($C549=$C553, W553&lt;&gt;""), W553, "")))))</f>
        <v>In BT-197(BT-163)-Tender, Unpublished Justification Code, we link to the at-voc:non-publication-justification controlled list</v>
      </c>
      <c r="X549" s="90" t="str">
        <f>IF(TMInput!W549&lt;&gt;"", TMInput!W549, IF(AND($C549=$C550, X550&lt;&gt;""), X550, IF(AND($C549=$C551, X551&lt;&gt;""), X551, IF(AND($C549=$C552, X552&lt;&gt;""), X552, IF(AND($C549=$C553, X553&lt;&gt;""), X553, "")))))</f>
        <v>BT-198(BT-163)-Tender</v>
      </c>
      <c r="Y549" s="90" t="str">
        <f>IF(TMInput!X549&lt;&gt;"", TMInput!X549, IF(AND($C549=$C550, Y550&lt;&gt;""), Y550, IF(AND($C549=$C551, Y551&lt;&gt;""), Y551, IF(AND($C549=$C552, Y552&lt;&gt;""), Y552, IF(AND($C549=$C553, Y553&lt;&gt;""), Y553, "")))))</f>
        <v>Unpublished Accessibility Date (Unpublished Access Date below SDK 1.6)</v>
      </c>
      <c r="Z549" s="90" t="str">
        <f>IF(TMInput!Y549&lt;&gt;"", TMInput!Y549, IF(AND($C549=$C550, Z550&lt;&gt;""), Z550, IF(AND($C549=$C551, Z551&lt;&gt;""), Z551, IF(AND($C549=$C552, Z552&lt;&gt;""), Z552, IF(AND($C549=$C553, Z553&lt;&gt;""), Z553, "")))))</f>
        <v>tedm:MG-langString-hasConfidentialityJustification--NonPublishedInformation-ND-ValueConcessionDescriptionUnpublish</v>
      </c>
      <c r="AA549" s="90" t="str">
        <f>IF(TMInput!Z549&lt;&gt;"", TMInput!Z549, IF(AND($C549=$C550, AA550&lt;&gt;""), AA550, IF(AND($C549=$C551, AA551&lt;&gt;""), AA551, IF(AND($C549=$C552, AA552&lt;&gt;""), AA552, IF(AND($C549=$C553, AA553&lt;&gt;""), AA553, "")))))</f>
        <v>/*/ext:UBLExtensions/ext:UBLExtension/ext:ExtensionContent/efext:EformsExtension/efac:NoticeResult/efac:LotTender/efac:ConcessionRevenue/efac:FieldsPrivacy[efbc:FieldIdentifierCode/text()='val-con-des']/efbc:ReasonDescription</v>
      </c>
      <c r="AB549" s="90" t="str">
        <f>IF(TMInput!AA549&lt;&gt;"", TMInput!AA549, IF(AND($C549=$C550, AB550&lt;&gt;""), AB550, IF(AND($C549=$C551, AB551&lt;&gt;""), AB551, IF(AND($C549=$C552, AB552&lt;&gt;""), AB552, IF(AND($C549=$C553, AB553&lt;&gt;""), AB553, "")))))</f>
        <v>BT-196(BT-163)-Tender</v>
      </c>
      <c r="AC549" s="90" t="str">
        <f>IF(TMInput!AB549&lt;&gt;"", TMInput!AB549, IF(AND($C549=$C550, AC550&lt;&gt;""), AC550, IF(AND($C549=$C551, AC551&lt;&gt;""), AC551, IF(AND($C549=$C552, AC552&lt;&gt;""), AC552, IF(AND($C549=$C553, AC553&lt;&gt;""), AC553, "")))))</f>
        <v>Unpublished Justification Description of MG-NonPublishedInformation under ND-ValueConcessionDescriptionUnpublish</v>
      </c>
      <c r="AD549" s="90" t="str">
        <f>IF(TMInput!AC549&lt;&gt;"", TMInput!AC549, IF(AND($C549=$C550, AD550&lt;&gt;""), AD550, IF(AND($C549=$C551, AD551&lt;&gt;""), AD551, IF(AND($C549=$C552, AD552&lt;&gt;""), AD552, IF(AND($C549=$C553, AD553&lt;&gt;""), AD553, "")))))</f>
        <v>BT-196(BT-163)-Tender-Language</v>
      </c>
      <c r="AE549" s="90" t="str">
        <f>IF(TMInput!AD549&lt;&gt;"", TMInput!AD549, IF(AND($C549=$C550, AE550&lt;&gt;""), AE550, IF(AND($C549=$C551, AE551&lt;&gt;""), AE551, IF(AND($C549=$C552, AE552&lt;&gt;""), AE552, IF(AND($C549=$C553, AE553&lt;&gt;""), AE553, "")))))</f>
        <v>Language of Unpublished Justification Description of MG-NonPublishedInformation under ND-ValueConcessionDescriptionUnpublish</v>
      </c>
    </row>
    <row r="550">
      <c r="A550" s="85" t="b">
        <f t="shared" si="1"/>
        <v>0</v>
      </c>
      <c r="B550" s="90" t="str">
        <f>IF(AND(TMInput!A550="",$C550&lt;&gt;""),B549,TMInput!A550)</f>
        <v>ND-ValueConcessionDescriptionUnpublish.rml.ttl</v>
      </c>
      <c r="C550" s="90" t="str">
        <f>TMInput!B550</f>
        <v>tedm:MG-NonPublishedInformation-ND-ValueConcessionDescriptionUnpublish</v>
      </c>
      <c r="D550" s="85" t="str">
        <f>IF(TMInput!C550&lt;&gt;"", TMInput!C550, IF(AND($C550=$C551, D551&lt;&gt;""), D551, IF(AND($C550=$C552, D552&lt;&gt;""), D552, IF(AND($C550=$C553, D553&lt;&gt;""), D553, IF(AND($C550=$C554, D554&lt;&gt;""), D554, "")))))</f>
        <v>MG-NonPublishedInformation</v>
      </c>
      <c r="E550" s="90" t="str">
        <f>IF(TMInput!D550&lt;&gt;"",TMInput!D550,IF(AND($C550=$C551, E551&lt;&gt;""),E551, IF(AND($C550=$C552, E552&lt;&gt;""), E552,"")))</f>
        <v/>
      </c>
      <c r="F550" s="90" t="str">
        <f>IF(TMInput!E550&lt;&gt;"",TMInput!E550,IF(AND($C550=$C551, F551&lt;&gt;""),F551, IF(AND($C550=$C552, F552&lt;&gt;""), F552,"")))</f>
        <v/>
      </c>
      <c r="G550" s="85" t="str">
        <f>IF(TMInput!F550&lt;&gt;"",TMInput!F550,IF(AND($C550=$C551, G551&lt;&gt;""),G551, IF(AND($C550=$C552, G552&lt;&gt;""), G552,"")))</f>
        <v/>
      </c>
      <c r="H550" s="87" t="str">
        <f>TMInput!G550</f>
        <v/>
      </c>
      <c r="I550" s="87" t="str">
        <f>TMInput!H550</f>
        <v/>
      </c>
      <c r="J550" s="90" t="str">
        <f>IF(TMInput!$A550="",J549,TMInput!I550)</f>
        <v/>
      </c>
      <c r="K550" s="85" t="str">
        <f>IF(TMInput!J550&lt;&gt;"",TMInput!J550,IF(AND($C550=$C551, K551&lt;&gt;""),K551, IF(AND($C550=$C552, K552&lt;&gt;""), K552,"")))</f>
        <v>MG-ConcessionEstimate-foreseesConcession-Tender</v>
      </c>
      <c r="L550" s="85" t="str">
        <f>IF(TMInput!K550&lt;&gt;"",TMInput!K550,IF(AND($C550=$C551, L551&lt;&gt;""),L551, IF(AND($C550=$C552, L552&lt;&gt;""), L552,"")))</f>
        <v>ND-ConcessionRevenue</v>
      </c>
      <c r="M550" s="90" t="str">
        <f>IF(TMInput!L550&lt;&gt;"",TMInput!L550,IF(AND($C550=$C551, M551&lt;&gt;""),M551, IF(AND($C550=$C552, M552&lt;&gt;""), M552,"")))</f>
        <v>ND-ValueConcessionDescriptionUnpublish (concernsMaskedObject)</v>
      </c>
      <c r="N550" s="90" t="str">
        <f>IF(TMInput!M550&lt;&gt;"",TMInput!M550,IF(AND($C550=$C551, N551&lt;&gt;""),N551, IF(AND($C550=$C552, N552&lt;&gt;""), N552,"")))</f>
        <v>Connection from NonPublishedInformation to ConcessionEstimate under MG-ConcessionEstimate-foreseesConcession-Tender_ND-ConcessionRevenue</v>
      </c>
      <c r="O550" s="90" t="str">
        <f>IF(TMInput!N550&lt;&gt;"",TMInput!N550,IF(AND($C550=$C551, O551&lt;&gt;""),O551, IF(AND($C550=$C552, O552&lt;&gt;""), O552,"")))</f>
        <v>tedm:MG-ConcessionEstimate-foreseesConcession-Tender_ND-ConcessionRevenue</v>
      </c>
      <c r="P550" s="85" t="str">
        <f>IF(TMInput!O550&lt;&gt;"",TMInput!O550,IF(AND($C550=$C551, P551&lt;&gt;""),P551, IF(AND($C550=$C552, P552&lt;&gt;""), P552,"")))</f>
        <v>efac:FieldsPrivacy</v>
      </c>
      <c r="Q550" s="90" t="str">
        <f>IF(TMInput!P550&lt;&gt;"",TMInput!P550,IF(AND($C550=$C551, Q551&lt;&gt;""),Q551, IF(AND($C550=$C552, Q552&lt;&gt;""), Q552,"")))</f>
        <v>..</v>
      </c>
      <c r="R550" s="90" t="str">
        <f>IF(TMInput!Q550&lt;&gt;"", TMInput!Q550, IF(AND(OR($C550&amp;$H550=$C551&amp;$H551, $C550&amp;$I550=$C551&amp;$I551), R551&lt;&gt;""), R551, IF(AND(OR($C550&amp;$H550=$C552&amp;$H552, $C550&amp;$I550=$C552&amp;$I552), R552&lt;&gt;""), R552, IF(AND(OR($C550&amp;$H550=$C553&amp;$H553, $C550&amp;$I550=$C553&amp;$I553), R553&lt;&gt;""), R553, IF(AND(OR($C550&amp;$H550=$C554&amp;$H554, $C550&amp;$I550=$C554&amp;$I554), R554&lt;&gt;""), R554, "")))))</f>
        <v>BT-195(BT-163)-Tender</v>
      </c>
      <c r="S550" s="90" t="str">
        <f>IF(TMInput!R550&lt;&gt;"", TMInput!R550, IF(AND(OR($C550&amp;$H550=$C551&amp;$H551, $C550&amp;$I550=$C551&amp;$I551), S551&lt;&gt;""), S551, IF(AND(OR($C550&amp;$H550=$C552&amp;$H552, $C550&amp;$I550=$C552&amp;$I552), S552&lt;&gt;""), S552, IF(AND(OR($C550&amp;$H550=$C553&amp;$H553, $C550&amp;$I550=$C553&amp;$I553), S553&lt;&gt;""), S553, IF(AND(OR($C550&amp;$H550=$C554&amp;$H554, $C550&amp;$I550=$C554&amp;$I554), S554&lt;&gt;""), S554, "")))))</f>
        <v>The field BT-195(BT-163)-Tender, Unpublished Identifier, specifies information to generate the URI of the masked property</v>
      </c>
      <c r="T550" s="90" t="str">
        <f>IF(TMInput!S550&lt;&gt;"", TMInput!S550, IF(AND(OR($C550&amp;$H550=$C551&amp;$H551, $C550&amp;$I550=$C551&amp;$I551), T551&lt;&gt;""), T551, IF(AND(OR($C550&amp;$H550=$C552&amp;$H552, $C550&amp;$I550=$C552&amp;$I552), T552&lt;&gt;""), T552, IF(AND(OR($C550&amp;$H550=$C553&amp;$H553, $C550&amp;$I550=$C553&amp;$I553), T553&lt;&gt;""), T553, IF(AND(OR($C550&amp;$H550=$C554&amp;$H554, $C550&amp;$I550=$C554&amp;$I554), T554&lt;&gt;""), T554, "")))))</f>
        <v>efbc:FieldIdentifierCode/text() = 'val-con-des'</v>
      </c>
      <c r="U550" s="92" t="str">
        <f>IF(TMInput!T550&lt;&gt;"", TMInput!T550, IF(AND($C550=$C551, U551&lt;&gt;""), U551, IF(AND($C550=$C552, U552&lt;&gt;""), U552, IF(AND($C550=$C553, U553&lt;&gt;""), U553, IF(AND($C550=$C554, U554&lt;&gt;""), U554, "")))))</f>
        <v>http://data.europa.eu/a4g/ontology#hasCalculationMethod</v>
      </c>
      <c r="V550" s="90" t="str">
        <f>IF(TMInput!U550&lt;&gt;"", TMInput!U550, IF(AND($C550=$C551, V551&lt;&gt;""), V551, IF(AND($C550=$C552, V552&lt;&gt;""), V552, IF(AND($C550=$C553, V553&lt;&gt;""), V553, IF(AND($C550=$C554, V554&lt;&gt;""), V554, "")))))</f>
        <v>BT-197(BT-163)-Tender</v>
      </c>
      <c r="W550" s="90" t="str">
        <f>IF(TMInput!V550&lt;&gt;"", TMInput!V550, IF(AND($C550=$C551, W551&lt;&gt;""), W551, IF(AND($C550=$C552, W552&lt;&gt;""), W552, IF(AND($C550=$C553, W553&lt;&gt;""), W553, IF(AND($C550=$C554, W554&lt;&gt;""), W554, "")))))</f>
        <v>In BT-197(BT-163)-Tender, Unpublished Justification Code, we link to the at-voc:non-publication-justification controlled list</v>
      </c>
      <c r="X550" s="90" t="str">
        <f>IF(TMInput!W550&lt;&gt;"", TMInput!W550, IF(AND($C550=$C551, X551&lt;&gt;""), X551, IF(AND($C550=$C552, X552&lt;&gt;""), X552, IF(AND($C550=$C553, X553&lt;&gt;""), X553, IF(AND($C550=$C554, X554&lt;&gt;""), X554, "")))))</f>
        <v>BT-198(BT-163)-Tender</v>
      </c>
      <c r="Y550" s="90" t="str">
        <f>IF(TMInput!X550&lt;&gt;"", TMInput!X550, IF(AND($C550=$C551, Y551&lt;&gt;""), Y551, IF(AND($C550=$C552, Y552&lt;&gt;""), Y552, IF(AND($C550=$C553, Y553&lt;&gt;""), Y553, IF(AND($C550=$C554, Y554&lt;&gt;""), Y554, "")))))</f>
        <v>Unpublished Accessibility Date (Unpublished Access Date below SDK 1.6)</v>
      </c>
      <c r="Z550" s="90" t="str">
        <f>IF(TMInput!Y550&lt;&gt;"", TMInput!Y550, IF(AND($C550=$C551, Z551&lt;&gt;""), Z551, IF(AND($C550=$C552, Z552&lt;&gt;""), Z552, IF(AND($C550=$C553, Z553&lt;&gt;""), Z553, IF(AND($C550=$C554, Z554&lt;&gt;""), Z554, "")))))</f>
        <v>tedm:MG-langString-hasConfidentialityJustification--NonPublishedInformation-ND-ValueConcessionDescriptionUnpublish</v>
      </c>
      <c r="AA550" s="90" t="str">
        <f>IF(TMInput!Z550&lt;&gt;"", TMInput!Z550, IF(AND($C550=$C551, AA551&lt;&gt;""), AA551, IF(AND($C550=$C552, AA552&lt;&gt;""), AA552, IF(AND($C550=$C553, AA553&lt;&gt;""), AA553, IF(AND($C550=$C554, AA554&lt;&gt;""), AA554, "")))))</f>
        <v/>
      </c>
      <c r="AB550" s="90" t="str">
        <f>IF(TMInput!AA550&lt;&gt;"", TMInput!AA550, IF(AND($C550=$C551, AB551&lt;&gt;""), AB551, IF(AND($C550=$C552, AB552&lt;&gt;""), AB552, IF(AND($C550=$C553, AB553&lt;&gt;""), AB553, IF(AND($C550=$C554, AB554&lt;&gt;""), AB554, "")))))</f>
        <v>BT-196(BT-163)-Tender</v>
      </c>
      <c r="AC550" s="90" t="str">
        <f>IF(TMInput!AB550&lt;&gt;"", TMInput!AB550, IF(AND($C550=$C551, AC551&lt;&gt;""), AC551, IF(AND($C550=$C552, AC552&lt;&gt;""), AC552, IF(AND($C550=$C553, AC553&lt;&gt;""), AC553, IF(AND($C550=$C554, AC554&lt;&gt;""), AC554, "")))))</f>
        <v>Unpublished Justification Description of MG-NonPublishedInformation under ND-ValueConcessionDescriptionUnpublish</v>
      </c>
      <c r="AD550" s="90" t="str">
        <f>IF(TMInput!AC550&lt;&gt;"", TMInput!AC550, IF(AND($C550=$C551, AD551&lt;&gt;""), AD551, IF(AND($C550=$C552, AD552&lt;&gt;""), AD552, IF(AND($C550=$C553, AD553&lt;&gt;""), AD553, IF(AND($C550=$C554, AD554&lt;&gt;""), AD554, "")))))</f>
        <v>BT-196(BT-163)-Tender-Language</v>
      </c>
      <c r="AE550" s="90" t="str">
        <f>IF(TMInput!AD550&lt;&gt;"", TMInput!AD550, IF(AND($C550=$C551, AE551&lt;&gt;""), AE551, IF(AND($C550=$C552, AE552&lt;&gt;""), AE552, IF(AND($C550=$C553, AE553&lt;&gt;""), AE553, IF(AND($C550=$C554, AE554&lt;&gt;""), AE554, "")))))</f>
        <v>Language of Unpublished Justification Description of MG-NonPublishedInformation under ND-ValueConcessionDescriptionUnpublish</v>
      </c>
    </row>
    <row r="551">
      <c r="A551" s="85" t="b">
        <f t="shared" si="1"/>
        <v>0</v>
      </c>
      <c r="B551" s="90" t="str">
        <f>IF(AND(TMInput!A551="",$C551&lt;&gt;""),B550,TMInput!A551)</f>
        <v>ND-ValueConcessionDescriptionUnpublish.rml.ttl</v>
      </c>
      <c r="C551" s="90" t="str">
        <f>TMInput!B551</f>
        <v>tedm:MG-NonPublishedInformation-ND-ValueConcessionDescriptionUnpublish</v>
      </c>
      <c r="D551" s="85" t="str">
        <f>IF(TMInput!C551&lt;&gt;"", TMInput!C551, IF(AND($C551=$C552, D552&lt;&gt;""), D552, IF(AND($C551=$C553, D553&lt;&gt;""), D553, IF(AND($C551=$C554, D554&lt;&gt;""), D554, IF(AND($C551=$C555, D555&lt;&gt;""), D555, "")))))</f>
        <v>MG-NonPublishedInformation</v>
      </c>
      <c r="E551" s="90" t="str">
        <f>IF(TMInput!D551&lt;&gt;"",TMInput!D551,IF(AND($C551=$C552, E552&lt;&gt;""),E552, IF(AND($C551=$C553, E553&lt;&gt;""), E553,"")))</f>
        <v/>
      </c>
      <c r="F551" s="90" t="str">
        <f>IF(TMInput!E551&lt;&gt;"",TMInput!E551,IF(AND($C551=$C552, F552&lt;&gt;""),F552, IF(AND($C551=$C553, F553&lt;&gt;""), F553,"")))</f>
        <v/>
      </c>
      <c r="G551" s="85" t="str">
        <f>IF(TMInput!F551&lt;&gt;"",TMInput!F551,IF(AND($C551=$C552, G552&lt;&gt;""),G552, IF(AND($C551=$C553, G553&lt;&gt;""), G553,"")))</f>
        <v/>
      </c>
      <c r="H551" s="87" t="str">
        <f>TMInput!G551</f>
        <v/>
      </c>
      <c r="I551" s="87" t="str">
        <f>TMInput!H551</f>
        <v/>
      </c>
      <c r="J551" s="90" t="str">
        <f>IF(TMInput!$A551="",J550,TMInput!I551)</f>
        <v/>
      </c>
      <c r="K551" s="85" t="str">
        <f>IF(TMInput!J551&lt;&gt;"",TMInput!J551,IF(AND($C551=$C552, K552&lt;&gt;""),K552, IF(AND($C551=$C553, K553&lt;&gt;""), K553,"")))</f>
        <v>MG-ConcessionEstimate-foreseesConcession-Tender</v>
      </c>
      <c r="L551" s="85" t="str">
        <f>IF(TMInput!K551&lt;&gt;"",TMInput!K551,IF(AND($C551=$C552, L552&lt;&gt;""),L552, IF(AND($C551=$C553, L553&lt;&gt;""), L553,"")))</f>
        <v>ND-ConcessionRevenue</v>
      </c>
      <c r="M551" s="90" t="str">
        <f>IF(TMInput!L551&lt;&gt;"",TMInput!L551,IF(AND($C551=$C552, M552&lt;&gt;""),M552, IF(AND($C551=$C553, M553&lt;&gt;""), M553,"")))</f>
        <v>ND-ValueConcessionDescriptionUnpublish (concernsMaskedObject)</v>
      </c>
      <c r="N551" s="90" t="str">
        <f>IF(TMInput!M551&lt;&gt;"",TMInput!M551,IF(AND($C551=$C552, N552&lt;&gt;""),N552, IF(AND($C551=$C553, N553&lt;&gt;""), N553,"")))</f>
        <v>Connection from NonPublishedInformation to ConcessionEstimate under MG-ConcessionEstimate-foreseesConcession-Tender_ND-ConcessionRevenue</v>
      </c>
      <c r="O551" s="90" t="str">
        <f>IF(TMInput!N551&lt;&gt;"",TMInput!N551,IF(AND($C551=$C552, O552&lt;&gt;""),O552, IF(AND($C551=$C553, O553&lt;&gt;""), O553,"")))</f>
        <v>tedm:MG-ConcessionEstimate-foreseesConcession-Tender_ND-ConcessionRevenue</v>
      </c>
      <c r="P551" s="85" t="str">
        <f>IF(TMInput!O551&lt;&gt;"",TMInput!O551,IF(AND($C551=$C552, P552&lt;&gt;""),P552, IF(AND($C551=$C553, P553&lt;&gt;""), P553,"")))</f>
        <v>efac:FieldsPrivacy</v>
      </c>
      <c r="Q551" s="90" t="str">
        <f>IF(TMInput!P551&lt;&gt;"",TMInput!P551,IF(AND($C551=$C552, Q552&lt;&gt;""),Q552, IF(AND($C551=$C553, Q553&lt;&gt;""), Q553,"")))</f>
        <v>..</v>
      </c>
      <c r="R551" s="90" t="str">
        <f>IF(TMInput!Q551&lt;&gt;"", TMInput!Q551, IF(AND(OR($C551&amp;$H551=$C552&amp;$H552, $C551&amp;$I551=$C552&amp;$I552), R552&lt;&gt;""), R552, IF(AND(OR($C551&amp;$H551=$C553&amp;$H553, $C551&amp;$I551=$C553&amp;$I553), R553&lt;&gt;""), R553, IF(AND(OR($C551&amp;$H551=$C554&amp;$H554, $C551&amp;$I551=$C554&amp;$I554), R554&lt;&gt;""), R554, IF(AND(OR($C551&amp;$H551=$C555&amp;$H555, $C551&amp;$I551=$C555&amp;$I555), R555&lt;&gt;""), R555, "")))))</f>
        <v>BT-195(BT-163)-Tender</v>
      </c>
      <c r="S551" s="90" t="str">
        <f>IF(TMInput!R551&lt;&gt;"", TMInput!R551, IF(AND(OR($C551&amp;$H551=$C552&amp;$H552, $C551&amp;$I551=$C552&amp;$I552), S552&lt;&gt;""), S552, IF(AND(OR($C551&amp;$H551=$C553&amp;$H553, $C551&amp;$I551=$C553&amp;$I553), S553&lt;&gt;""), S553, IF(AND(OR($C551&amp;$H551=$C554&amp;$H554, $C551&amp;$I551=$C554&amp;$I554), S554&lt;&gt;""), S554, IF(AND(OR($C551&amp;$H551=$C555&amp;$H555, $C551&amp;$I551=$C555&amp;$I555), S555&lt;&gt;""), S555, "")))))</f>
        <v>The field BT-195(BT-163)-Tender, Unpublished Identifier, specifies information to generate the URI of the masked property</v>
      </c>
      <c r="T551" s="90" t="str">
        <f>IF(TMInput!S551&lt;&gt;"", TMInput!S551, IF(AND(OR($C551&amp;$H551=$C552&amp;$H552, $C551&amp;$I551=$C552&amp;$I552), T552&lt;&gt;""), T552, IF(AND(OR($C551&amp;$H551=$C553&amp;$H553, $C551&amp;$I551=$C553&amp;$I553), T553&lt;&gt;""), T553, IF(AND(OR($C551&amp;$H551=$C554&amp;$H554, $C551&amp;$I551=$C554&amp;$I554), T554&lt;&gt;""), T554, IF(AND(OR($C551&amp;$H551=$C555&amp;$H555, $C551&amp;$I551=$C555&amp;$I555), T555&lt;&gt;""), T555, "")))))</f>
        <v>efbc:FieldIdentifierCode/text() = 'val-con-des'</v>
      </c>
      <c r="U551" s="92" t="str">
        <f>IF(TMInput!T551&lt;&gt;"", TMInput!T551, IF(AND($C551=$C552, U552&lt;&gt;""), U552, IF(AND($C551=$C553, U553&lt;&gt;""), U553, IF(AND($C551=$C554, U554&lt;&gt;""), U554, IF(AND($C551=$C555, U555&lt;&gt;""), U555, "")))))</f>
        <v>http://data.europa.eu/a4g/ontology#hasCalculationMethod</v>
      </c>
      <c r="V551" s="90" t="str">
        <f>IF(TMInput!U551&lt;&gt;"", TMInput!U551, IF(AND($C551=$C552, V552&lt;&gt;""), V552, IF(AND($C551=$C553, V553&lt;&gt;""), V553, IF(AND($C551=$C554, V554&lt;&gt;""), V554, IF(AND($C551=$C555, V555&lt;&gt;""), V555, "")))))</f>
        <v>BT-197(BT-163)-Tender</v>
      </c>
      <c r="W551" s="90" t="str">
        <f>IF(TMInput!V551&lt;&gt;"", TMInput!V551, IF(AND($C551=$C552, W552&lt;&gt;""), W552, IF(AND($C551=$C553, W553&lt;&gt;""), W553, IF(AND($C551=$C554, W554&lt;&gt;""), W554, IF(AND($C551=$C555, W555&lt;&gt;""), W555, "")))))</f>
        <v>In BT-197(BT-163)-Tender, Unpublished Justification Code, we link to the at-voc:non-publication-justification controlled list</v>
      </c>
      <c r="X551" s="90" t="str">
        <f>IF(TMInput!W551&lt;&gt;"", TMInput!W551, IF(AND($C551=$C552, X552&lt;&gt;""), X552, IF(AND($C551=$C553, X553&lt;&gt;""), X553, IF(AND($C551=$C554, X554&lt;&gt;""), X554, IF(AND($C551=$C555, X555&lt;&gt;""), X555, "")))))</f>
        <v>BT-198(BT-163)-Tender</v>
      </c>
      <c r="Y551" s="90" t="str">
        <f>IF(TMInput!X551&lt;&gt;"", TMInput!X551, IF(AND($C551=$C552, Y552&lt;&gt;""), Y552, IF(AND($C551=$C553, Y553&lt;&gt;""), Y553, IF(AND($C551=$C554, Y554&lt;&gt;""), Y554, IF(AND($C551=$C555, Y555&lt;&gt;""), Y555, "")))))</f>
        <v>Unpublished Accessibility Date (Unpublished Access Date below SDK 1.6)</v>
      </c>
      <c r="Z551" s="90" t="str">
        <f>IF(TMInput!Y551&lt;&gt;"", TMInput!Y551, IF(AND($C551=$C552, Z552&lt;&gt;""), Z552, IF(AND($C551=$C553, Z553&lt;&gt;""), Z553, IF(AND($C551=$C554, Z554&lt;&gt;""), Z554, IF(AND($C551=$C555, Z555&lt;&gt;""), Z555, "")))))</f>
        <v>tedm:MG-langString-hasConfidentialityJustification--NonPublishedInformation-ND-ValueConcessionDescriptionUnpublish</v>
      </c>
      <c r="AA551" s="90" t="str">
        <f>IF(TMInput!Z551&lt;&gt;"", TMInput!Z551, IF(AND($C551=$C552, AA552&lt;&gt;""), AA552, IF(AND($C551=$C553, AA553&lt;&gt;""), AA553, IF(AND($C551=$C554, AA554&lt;&gt;""), AA554, IF(AND($C551=$C555, AA555&lt;&gt;""), AA555, "")))))</f>
        <v/>
      </c>
      <c r="AB551" s="90" t="str">
        <f>IF(TMInput!AA551&lt;&gt;"", TMInput!AA551, IF(AND($C551=$C552, AB552&lt;&gt;""), AB552, IF(AND($C551=$C553, AB553&lt;&gt;""), AB553, IF(AND($C551=$C554, AB554&lt;&gt;""), AB554, IF(AND($C551=$C555, AB555&lt;&gt;""), AB555, "")))))</f>
        <v>BT-196(BT-163)-Tender</v>
      </c>
      <c r="AC551" s="90" t="str">
        <f>IF(TMInput!AB551&lt;&gt;"", TMInput!AB551, IF(AND($C551=$C552, AC552&lt;&gt;""), AC552, IF(AND($C551=$C553, AC553&lt;&gt;""), AC553, IF(AND($C551=$C554, AC554&lt;&gt;""), AC554, IF(AND($C551=$C555, AC555&lt;&gt;""), AC555, "")))))</f>
        <v>Unpublished Justification Description of MG-NonPublishedInformation under ND-ValueConcessionDescriptionUnpublish</v>
      </c>
      <c r="AD551" s="90" t="str">
        <f>IF(TMInput!AC551&lt;&gt;"", TMInput!AC551, IF(AND($C551=$C552, AD552&lt;&gt;""), AD552, IF(AND($C551=$C553, AD553&lt;&gt;""), AD553, IF(AND($C551=$C554, AD554&lt;&gt;""), AD554, IF(AND($C551=$C555, AD555&lt;&gt;""), AD555, "")))))</f>
        <v>BT-196(BT-163)-Tender-Language</v>
      </c>
      <c r="AE551" s="90" t="str">
        <f>IF(TMInput!AD551&lt;&gt;"", TMInput!AD551, IF(AND($C551=$C552, AE552&lt;&gt;""), AE552, IF(AND($C551=$C553, AE553&lt;&gt;""), AE553, IF(AND($C551=$C554, AE554&lt;&gt;""), AE554, IF(AND($C551=$C555, AE555&lt;&gt;""), AE555, "")))))</f>
        <v>Language of Unpublished Justification Description of MG-NonPublishedInformation under ND-ValueConcessionDescriptionUnpublish</v>
      </c>
    </row>
    <row r="552">
      <c r="A552" s="85" t="b">
        <f t="shared" si="1"/>
        <v>0</v>
      </c>
      <c r="B552" s="90" t="str">
        <f>IF(AND(TMInput!A552="",$C552&lt;&gt;""),B551,TMInput!A552)</f>
        <v>ND-ValueConcessionDescriptionUnpublish.rml.ttl</v>
      </c>
      <c r="C552" s="90" t="str">
        <f>TMInput!B552</f>
        <v>tedm:MG-NonPublishedInformation-ND-ValueConcessionDescriptionUnpublish</v>
      </c>
      <c r="D552" s="85" t="str">
        <f>IF(TMInput!C552&lt;&gt;"", TMInput!C552, IF(AND($C552=$C553, D553&lt;&gt;""), D553, IF(AND($C552=$C554, D554&lt;&gt;""), D554, IF(AND($C552=$C555, D555&lt;&gt;""), D555, IF(AND($C552=$C556, D556&lt;&gt;""), D556, "")))))</f>
        <v>MG-NonPublishedInformation</v>
      </c>
      <c r="E552" s="90" t="str">
        <f>IF(TMInput!D552&lt;&gt;"",TMInput!D552,IF(AND($C552=$C553, E553&lt;&gt;""),E553, IF(AND($C552=$C554, E554&lt;&gt;""), E554,"")))</f>
        <v/>
      </c>
      <c r="F552" s="90" t="str">
        <f>IF(TMInput!E552&lt;&gt;"",TMInput!E552,IF(AND($C552=$C553, F553&lt;&gt;""),F553, IF(AND($C552=$C554, F554&lt;&gt;""), F554,"")))</f>
        <v/>
      </c>
      <c r="G552" s="85" t="str">
        <f>IF(TMInput!F552&lt;&gt;"",TMInput!F552,IF(AND($C552=$C553, G553&lt;&gt;""),G553, IF(AND($C552=$C554, G554&lt;&gt;""), G554,"")))</f>
        <v/>
      </c>
      <c r="H552" s="87" t="str">
        <f>TMInput!G552</f>
        <v/>
      </c>
      <c r="I552" s="87" t="str">
        <f>TMInput!H552</f>
        <v/>
      </c>
      <c r="J552" s="90" t="str">
        <f>IF(TMInput!$A552="",J551,TMInput!I552)</f>
        <v/>
      </c>
      <c r="K552" s="85" t="str">
        <f>IF(TMInput!J552&lt;&gt;"",TMInput!J552,IF(AND($C552=$C553, K553&lt;&gt;""),K553, IF(AND($C552=$C554, K554&lt;&gt;""), K554,"")))</f>
        <v/>
      </c>
      <c r="L552" s="85" t="str">
        <f>IF(TMInput!K552&lt;&gt;"",TMInput!K552,IF(AND($C552=$C553, L553&lt;&gt;""),L553, IF(AND($C552=$C554, L554&lt;&gt;""), L554,"")))</f>
        <v/>
      </c>
      <c r="M552" s="90" t="str">
        <f>IF(TMInput!L552&lt;&gt;"",TMInput!L552,IF(AND($C552=$C553, M553&lt;&gt;""),M553, IF(AND($C552=$C554, M554&lt;&gt;""), M554,"")))</f>
        <v/>
      </c>
      <c r="N552" s="90" t="str">
        <f>IF(TMInput!M552&lt;&gt;"",TMInput!M552,IF(AND($C552=$C553, N553&lt;&gt;""),N553, IF(AND($C552=$C554, N554&lt;&gt;""), N554,"")))</f>
        <v/>
      </c>
      <c r="O552" s="90" t="str">
        <f>IF(TMInput!N552&lt;&gt;"",TMInput!N552,IF(AND($C552=$C553, O553&lt;&gt;""),O553, IF(AND($C552=$C554, O554&lt;&gt;""), O554,"")))</f>
        <v/>
      </c>
      <c r="P552" s="85" t="str">
        <f>IF(TMInput!O552&lt;&gt;"",TMInput!O552,IF(AND($C552=$C553, P553&lt;&gt;""),P553, IF(AND($C552=$C554, P554&lt;&gt;""), P554,"")))</f>
        <v/>
      </c>
      <c r="Q552" s="90" t="str">
        <f>IF(TMInput!P552&lt;&gt;"",TMInput!P552,IF(AND($C552=$C553, Q553&lt;&gt;""),Q553, IF(AND($C552=$C554, Q554&lt;&gt;""), Q554,"")))</f>
        <v/>
      </c>
      <c r="R552" s="90" t="str">
        <f>IF(TMInput!Q552&lt;&gt;"", TMInput!Q552, IF(AND(OR($C552&amp;$H552=$C553&amp;$H553, $C552&amp;$I552=$C553&amp;$I553), R553&lt;&gt;""), R553, IF(AND(OR($C552&amp;$H552=$C554&amp;$H554, $C552&amp;$I552=$C554&amp;$I554), R554&lt;&gt;""), R554, IF(AND(OR($C552&amp;$H552=$C555&amp;$H555, $C552&amp;$I552=$C555&amp;$I555), R555&lt;&gt;""), R555, IF(AND(OR($C552&amp;$H552=$C556&amp;$H556, $C552&amp;$I552=$C556&amp;$I556), R556&lt;&gt;""), R556, "")))))</f>
        <v>BT-195(BT-163)-Tender</v>
      </c>
      <c r="S552" s="90" t="str">
        <f>IF(TMInput!R552&lt;&gt;"", TMInput!R552, IF(AND(OR($C552&amp;$H552=$C553&amp;$H553, $C552&amp;$I552=$C553&amp;$I553), S553&lt;&gt;""), S553, IF(AND(OR($C552&amp;$H552=$C554&amp;$H554, $C552&amp;$I552=$C554&amp;$I554), S554&lt;&gt;""), S554, IF(AND(OR($C552&amp;$H552=$C555&amp;$H555, $C552&amp;$I552=$C555&amp;$I555), S555&lt;&gt;""), S555, IF(AND(OR($C552&amp;$H552=$C556&amp;$H556, $C552&amp;$I552=$C556&amp;$I556), S556&lt;&gt;""), S556, "")))))</f>
        <v>The field BT-195(BT-163)-Tender, Unpublished Identifier, specifies information to generate the URI of the masked property</v>
      </c>
      <c r="T552" s="90" t="str">
        <f>IF(TMInput!S552&lt;&gt;"", TMInput!S552, IF(AND(OR($C552&amp;$H552=$C553&amp;$H553, $C552&amp;$I552=$C553&amp;$I553), T553&lt;&gt;""), T553, IF(AND(OR($C552&amp;$H552=$C554&amp;$H554, $C552&amp;$I552=$C554&amp;$I554), T554&lt;&gt;""), T554, IF(AND(OR($C552&amp;$H552=$C555&amp;$H555, $C552&amp;$I552=$C555&amp;$I555), T555&lt;&gt;""), T555, IF(AND(OR($C552&amp;$H552=$C556&amp;$H556, $C552&amp;$I552=$C556&amp;$I556), T556&lt;&gt;""), T556, "")))))</f>
        <v>efbc:FieldIdentifierCode/text() = 'val-con-des'</v>
      </c>
      <c r="U552" s="92" t="str">
        <f>IF(TMInput!T552&lt;&gt;"", TMInput!T552, IF(AND($C552=$C553, U553&lt;&gt;""), U553, IF(AND($C552=$C554, U554&lt;&gt;""), U554, IF(AND($C552=$C555, U555&lt;&gt;""), U555, IF(AND($C552=$C556, U556&lt;&gt;""), U556, "")))))</f>
        <v>http://data.europa.eu/a4g/ontology#hasCalculationMethod</v>
      </c>
      <c r="V552" s="90" t="str">
        <f>IF(TMInput!U552&lt;&gt;"", TMInput!U552, IF(AND($C552=$C553, V553&lt;&gt;""), V553, IF(AND($C552=$C554, V554&lt;&gt;""), V554, IF(AND($C552=$C555, V555&lt;&gt;""), V555, IF(AND($C552=$C556, V556&lt;&gt;""), V556, "")))))</f>
        <v>BT-197(BT-163)-Tender</v>
      </c>
      <c r="W552" s="90" t="str">
        <f>IF(TMInput!V552&lt;&gt;"", TMInput!V552, IF(AND($C552=$C553, W553&lt;&gt;""), W553, IF(AND($C552=$C554, W554&lt;&gt;""), W554, IF(AND($C552=$C555, W555&lt;&gt;""), W555, IF(AND($C552=$C556, W556&lt;&gt;""), W556, "")))))</f>
        <v>In BT-197(BT-163)-Tender, Unpublished Justification Code, we link to the at-voc:non-publication-justification controlled list</v>
      </c>
      <c r="X552" s="90" t="str">
        <f>IF(TMInput!W552&lt;&gt;"", TMInput!W552, IF(AND($C552=$C553, X553&lt;&gt;""), X553, IF(AND($C552=$C554, X554&lt;&gt;""), X554, IF(AND($C552=$C555, X555&lt;&gt;""), X555, IF(AND($C552=$C556, X556&lt;&gt;""), X556, "")))))</f>
        <v>BT-198(BT-163)-Tender</v>
      </c>
      <c r="Y552" s="90" t="str">
        <f>IF(TMInput!X552&lt;&gt;"", TMInput!X552, IF(AND($C552=$C553, Y553&lt;&gt;""), Y553, IF(AND($C552=$C554, Y554&lt;&gt;""), Y554, IF(AND($C552=$C555, Y555&lt;&gt;""), Y555, IF(AND($C552=$C556, Y556&lt;&gt;""), Y556, "")))))</f>
        <v>Unpublished Accessibility Date (Unpublished Access Date below SDK 1.6)</v>
      </c>
      <c r="Z552" s="90" t="str">
        <f>IF(TMInput!Y552&lt;&gt;"", TMInput!Y552, IF(AND($C552=$C553, Z553&lt;&gt;""), Z553, IF(AND($C552=$C554, Z554&lt;&gt;""), Z554, IF(AND($C552=$C555, Z555&lt;&gt;""), Z555, IF(AND($C552=$C556, Z556&lt;&gt;""), Z556, "")))))</f>
        <v>tedm:MG-langString-hasConfidentialityJustification--NonPublishedInformation-ND-ValueConcessionDescriptionUnpublish</v>
      </c>
      <c r="AA552" s="90" t="str">
        <f>IF(TMInput!Z552&lt;&gt;"", TMInput!Z552, IF(AND($C552=$C553, AA553&lt;&gt;""), AA553, IF(AND($C552=$C554, AA554&lt;&gt;""), AA554, IF(AND($C552=$C555, AA555&lt;&gt;""), AA555, IF(AND($C552=$C556, AA556&lt;&gt;""), AA556, "")))))</f>
        <v/>
      </c>
      <c r="AB552" s="90" t="str">
        <f>IF(TMInput!AA552&lt;&gt;"", TMInput!AA552, IF(AND($C552=$C553, AB553&lt;&gt;""), AB553, IF(AND($C552=$C554, AB554&lt;&gt;""), AB554, IF(AND($C552=$C555, AB555&lt;&gt;""), AB555, IF(AND($C552=$C556, AB556&lt;&gt;""), AB556, "")))))</f>
        <v>BT-196(BT-163)-Tender</v>
      </c>
      <c r="AC552" s="90" t="str">
        <f>IF(TMInput!AB552&lt;&gt;"", TMInput!AB552, IF(AND($C552=$C553, AC553&lt;&gt;""), AC553, IF(AND($C552=$C554, AC554&lt;&gt;""), AC554, IF(AND($C552=$C555, AC555&lt;&gt;""), AC555, IF(AND($C552=$C556, AC556&lt;&gt;""), AC556, "")))))</f>
        <v>Unpublished Justification Description of MG-NonPublishedInformation under ND-ValueConcessionDescriptionUnpublish</v>
      </c>
      <c r="AD552" s="90" t="str">
        <f>IF(TMInput!AC552&lt;&gt;"", TMInput!AC552, IF(AND($C552=$C553, AD553&lt;&gt;""), AD553, IF(AND($C552=$C554, AD554&lt;&gt;""), AD554, IF(AND($C552=$C555, AD555&lt;&gt;""), AD555, IF(AND($C552=$C556, AD556&lt;&gt;""), AD556, "")))))</f>
        <v>BT-196(BT-163)-Tender-Language</v>
      </c>
      <c r="AE552" s="90" t="str">
        <f>IF(TMInput!AD552&lt;&gt;"", TMInput!AD552, IF(AND($C552=$C553, AE553&lt;&gt;""), AE553, IF(AND($C552=$C554, AE554&lt;&gt;""), AE554, IF(AND($C552=$C555, AE555&lt;&gt;""), AE555, IF(AND($C552=$C556, AE556&lt;&gt;""), AE556, "")))))</f>
        <v>Language of Unpublished Justification Description of MG-NonPublishedInformation under ND-ValueConcessionDescriptionUnpublish</v>
      </c>
    </row>
    <row r="553">
      <c r="A553" s="85" t="b">
        <f t="shared" si="1"/>
        <v>0</v>
      </c>
      <c r="B553" s="90" t="str">
        <f>IF(AND(TMInput!A553="",$C553&lt;&gt;""),B552,TMInput!A553)</f>
        <v>ND-ValueConcessionDescriptionUnpublish.rml.ttl</v>
      </c>
      <c r="C553" s="90" t="str">
        <f>TMInput!B553</f>
        <v>tedm:MG-NonPublishedInformation-ND-ValueConcessionDescriptionUnpublish</v>
      </c>
      <c r="D553" s="85" t="str">
        <f>IF(TMInput!C553&lt;&gt;"", TMInput!C553, IF(AND($C553=$C554, D554&lt;&gt;""), D554, IF(AND($C553=$C555, D555&lt;&gt;""), D555, IF(AND($C553=$C556, D556&lt;&gt;""), D556, IF(AND($C553=$C557, D557&lt;&gt;""), D557, "")))))</f>
        <v/>
      </c>
      <c r="E553" s="90" t="str">
        <f>IF(TMInput!D553&lt;&gt;"",TMInput!D553,IF(AND($C553=$C554, E554&lt;&gt;""),E554, IF(AND($C553=$C555, E555&lt;&gt;""), E555,"")))</f>
        <v/>
      </c>
      <c r="F553" s="90" t="str">
        <f>IF(TMInput!E553&lt;&gt;"",TMInput!E553,IF(AND($C553=$C554, F554&lt;&gt;""),F554, IF(AND($C553=$C555, F555&lt;&gt;""), F555,"")))</f>
        <v/>
      </c>
      <c r="G553" s="85" t="str">
        <f>IF(TMInput!F553&lt;&gt;"",TMInput!F553,IF(AND($C553=$C554, G554&lt;&gt;""),G554, IF(AND($C553=$C555, G555&lt;&gt;""), G555,"")))</f>
        <v/>
      </c>
      <c r="H553" s="87" t="str">
        <f>TMInput!G553</f>
        <v/>
      </c>
      <c r="I553" s="87" t="str">
        <f>TMInput!H553</f>
        <v/>
      </c>
      <c r="J553" s="90" t="str">
        <f>IF(TMInput!$A553="",J552,TMInput!I553)</f>
        <v/>
      </c>
      <c r="K553" s="85" t="str">
        <f>IF(TMInput!J553&lt;&gt;"",TMInput!J553,IF(AND($C553=$C554, K554&lt;&gt;""),K554, IF(AND($C553=$C555, K555&lt;&gt;""), K555,"")))</f>
        <v/>
      </c>
      <c r="L553" s="85" t="str">
        <f>IF(TMInput!K553&lt;&gt;"",TMInput!K553,IF(AND($C553=$C554, L554&lt;&gt;""),L554, IF(AND($C553=$C555, L555&lt;&gt;""), L555,"")))</f>
        <v/>
      </c>
      <c r="M553" s="90" t="str">
        <f>IF(TMInput!L553&lt;&gt;"",TMInput!L553,IF(AND($C553=$C554, M554&lt;&gt;""),M554, IF(AND($C553=$C555, M555&lt;&gt;""), M555,"")))</f>
        <v/>
      </c>
      <c r="N553" s="90" t="str">
        <f>IF(TMInput!M553&lt;&gt;"",TMInput!M553,IF(AND($C553=$C554, N554&lt;&gt;""),N554, IF(AND($C553=$C555, N555&lt;&gt;""), N555,"")))</f>
        <v/>
      </c>
      <c r="O553" s="90" t="str">
        <f>IF(TMInput!N553&lt;&gt;"",TMInput!N553,IF(AND($C553=$C554, O554&lt;&gt;""),O554, IF(AND($C553=$C555, O555&lt;&gt;""), O555,"")))</f>
        <v/>
      </c>
      <c r="P553" s="85" t="str">
        <f>IF(TMInput!O553&lt;&gt;"",TMInput!O553,IF(AND($C553=$C554, P554&lt;&gt;""),P554, IF(AND($C553=$C555, P555&lt;&gt;""), P555,"")))</f>
        <v/>
      </c>
      <c r="Q553" s="90" t="str">
        <f>IF(TMInput!P553&lt;&gt;"",TMInput!P553,IF(AND($C553=$C554, Q554&lt;&gt;""),Q554, IF(AND($C553=$C555, Q555&lt;&gt;""), Q555,"")))</f>
        <v/>
      </c>
      <c r="R553" s="90" t="str">
        <f>IF(TMInput!Q553&lt;&gt;"", TMInput!Q553, IF(AND(OR($C553&amp;$H553=$C554&amp;$H554, $C553&amp;$I553=$C554&amp;$I554), R554&lt;&gt;""), R554, IF(AND(OR($C553&amp;$H553=$C555&amp;$H555, $C553&amp;$I553=$C555&amp;$I555), R555&lt;&gt;""), R555, IF(AND(OR($C553&amp;$H553=$C556&amp;$H556, $C553&amp;$I553=$C556&amp;$I556), R556&lt;&gt;""), R556, IF(AND(OR($C553&amp;$H553=$C557&amp;$H557, $C553&amp;$I553=$C557&amp;$I557), R557&lt;&gt;""), R557, "")))))</f>
        <v/>
      </c>
      <c r="S553" s="90" t="str">
        <f>IF(TMInput!R553&lt;&gt;"", TMInput!R553, IF(AND(OR($C553&amp;$H553=$C554&amp;$H554, $C553&amp;$I553=$C554&amp;$I554), S554&lt;&gt;""), S554, IF(AND(OR($C553&amp;$H553=$C555&amp;$H555, $C553&amp;$I553=$C555&amp;$I555), S555&lt;&gt;""), S555, IF(AND(OR($C553&amp;$H553=$C556&amp;$H556, $C553&amp;$I553=$C556&amp;$I556), S556&lt;&gt;""), S556, IF(AND(OR($C553&amp;$H553=$C557&amp;$H557, $C553&amp;$I553=$C557&amp;$I557), S557&lt;&gt;""), S557, "")))))</f>
        <v/>
      </c>
      <c r="T553" s="90" t="str">
        <f>IF(TMInput!S553&lt;&gt;"", TMInput!S553, IF(AND(OR($C553&amp;$H553=$C554&amp;$H554, $C553&amp;$I553=$C554&amp;$I554), T554&lt;&gt;""), T554, IF(AND(OR($C553&amp;$H553=$C555&amp;$H555, $C553&amp;$I553=$C555&amp;$I555), T555&lt;&gt;""), T555, IF(AND(OR($C553&amp;$H553=$C556&amp;$H556, $C553&amp;$I553=$C556&amp;$I556), T556&lt;&gt;""), T556, IF(AND(OR($C553&amp;$H553=$C557&amp;$H557, $C553&amp;$I553=$C557&amp;$I557), T557&lt;&gt;""), T557, "")))))</f>
        <v/>
      </c>
      <c r="U553" s="90" t="str">
        <f>IF(TMInput!T553&lt;&gt;"", TMInput!T553, IF(AND($C553=$C554, U554&lt;&gt;""), U554, IF(AND($C553=$C555, U555&lt;&gt;""), U555, IF(AND($C553=$C556, U556&lt;&gt;""), U556, IF(AND($C553=$C557, U557&lt;&gt;""), U557, "")))))</f>
        <v/>
      </c>
      <c r="V553" s="90" t="str">
        <f>IF(TMInput!U553&lt;&gt;"", TMInput!U553, IF(AND($C553=$C554, V554&lt;&gt;""), V554, IF(AND($C553=$C555, V555&lt;&gt;""), V555, IF(AND($C553=$C556, V556&lt;&gt;""), V556, IF(AND($C553=$C557, V557&lt;&gt;""), V557, "")))))</f>
        <v>BT-197(BT-163)-Tender</v>
      </c>
      <c r="W553" s="90" t="str">
        <f>IF(TMInput!V553&lt;&gt;"", TMInput!V553, IF(AND($C553=$C554, W554&lt;&gt;""), W554, IF(AND($C553=$C555, W555&lt;&gt;""), W555, IF(AND($C553=$C556, W556&lt;&gt;""), W556, IF(AND($C553=$C557, W557&lt;&gt;""), W557, "")))))</f>
        <v>In BT-197(BT-163)-Tender, Unpublished Justification Code, we link to the at-voc:non-publication-justification controlled list</v>
      </c>
      <c r="X553" s="90" t="str">
        <f>IF(TMInput!W553&lt;&gt;"", TMInput!W553, IF(AND($C553=$C554, X554&lt;&gt;""), X554, IF(AND($C553=$C555, X555&lt;&gt;""), X555, IF(AND($C553=$C556, X556&lt;&gt;""), X556, IF(AND($C553=$C557, X557&lt;&gt;""), X557, "")))))</f>
        <v>BT-198(BT-163)-Tender</v>
      </c>
      <c r="Y553" s="90" t="str">
        <f>IF(TMInput!X553&lt;&gt;"", TMInput!X553, IF(AND($C553=$C554, Y554&lt;&gt;""), Y554, IF(AND($C553=$C555, Y555&lt;&gt;""), Y555, IF(AND($C553=$C556, Y556&lt;&gt;""), Y556, IF(AND($C553=$C557, Y557&lt;&gt;""), Y557, "")))))</f>
        <v>Unpublished Accessibility Date (Unpublished Access Date below SDK 1.6)</v>
      </c>
      <c r="Z553" s="90" t="str">
        <f>IF(TMInput!Y553&lt;&gt;"", TMInput!Y553, IF(AND($C553=$C554, Z554&lt;&gt;""), Z554, IF(AND($C553=$C555, Z555&lt;&gt;""), Z555, IF(AND($C553=$C556, Z556&lt;&gt;""), Z556, IF(AND($C553=$C557, Z557&lt;&gt;""), Z557, "")))))</f>
        <v>tedm:MG-langString-hasConfidentialityJustification--NonPublishedInformation-ND-ValueConcessionDescriptionUnpublish</v>
      </c>
      <c r="AA553" s="90" t="str">
        <f>IF(TMInput!Z553&lt;&gt;"", TMInput!Z553, IF(AND($C553=$C554, AA554&lt;&gt;""), AA554, IF(AND($C553=$C555, AA555&lt;&gt;""), AA555, IF(AND($C553=$C556, AA556&lt;&gt;""), AA556, IF(AND($C553=$C557, AA557&lt;&gt;""), AA557, "")))))</f>
        <v/>
      </c>
      <c r="AB553" s="90" t="str">
        <f>IF(TMInput!AA553&lt;&gt;"", TMInput!AA553, IF(AND($C553=$C554, AB554&lt;&gt;""), AB554, IF(AND($C553=$C555, AB555&lt;&gt;""), AB555, IF(AND($C553=$C556, AB556&lt;&gt;""), AB556, IF(AND($C553=$C557, AB557&lt;&gt;""), AB557, "")))))</f>
        <v>BT-196(BT-163)-Tender</v>
      </c>
      <c r="AC553" s="90" t="str">
        <f>IF(TMInput!AB553&lt;&gt;"", TMInput!AB553, IF(AND($C553=$C554, AC554&lt;&gt;""), AC554, IF(AND($C553=$C555, AC555&lt;&gt;""), AC555, IF(AND($C553=$C556, AC556&lt;&gt;""), AC556, IF(AND($C553=$C557, AC557&lt;&gt;""), AC557, "")))))</f>
        <v>Unpublished Justification Description of MG-NonPublishedInformation under ND-ValueConcessionDescriptionUnpublish</v>
      </c>
      <c r="AD553" s="90" t="str">
        <f>IF(TMInput!AC553&lt;&gt;"", TMInput!AC553, IF(AND($C553=$C554, AD554&lt;&gt;""), AD554, IF(AND($C553=$C555, AD555&lt;&gt;""), AD555, IF(AND($C553=$C556, AD556&lt;&gt;""), AD556, IF(AND($C553=$C557, AD557&lt;&gt;""), AD557, "")))))</f>
        <v>BT-196(BT-163)-Tender-Language</v>
      </c>
      <c r="AE553" s="90" t="str">
        <f>IF(TMInput!AD553&lt;&gt;"", TMInput!AD553, IF(AND($C553=$C554, AE554&lt;&gt;""), AE554, IF(AND($C553=$C555, AE555&lt;&gt;""), AE555, IF(AND($C553=$C556, AE556&lt;&gt;""), AE556, IF(AND($C553=$C557, AE557&lt;&gt;""), AE557, "")))))</f>
        <v>Language of Unpublished Justification Description of MG-NonPublishedInformation under ND-ValueConcessionDescriptionUnpublish</v>
      </c>
    </row>
    <row r="554">
      <c r="A554" s="85" t="b">
        <f t="shared" si="1"/>
        <v>0</v>
      </c>
      <c r="B554" s="90" t="str">
        <f>IF(AND(TMInput!A554="",$C554&lt;&gt;""),B553,TMInput!A554)</f>
        <v>ND-ValueConcessionDescriptionUnpublish.rml.ttl</v>
      </c>
      <c r="C554" s="90" t="str">
        <f>TMInput!B554</f>
        <v>tedm:MG-NonPublishedInformation-ND-ValueConcessionDescriptionUnpublish</v>
      </c>
      <c r="D554" s="85" t="str">
        <f>IF(TMInput!C554&lt;&gt;"", TMInput!C554, IF(AND($C554=$C555, D555&lt;&gt;""), D555, IF(AND($C554=$C556, D556&lt;&gt;""), D556, IF(AND($C554=$C557, D557&lt;&gt;""), D557, IF(AND($C554=$C558, D558&lt;&gt;""), D558, "")))))</f>
        <v/>
      </c>
      <c r="E554" s="90" t="str">
        <f>IF(TMInput!D554&lt;&gt;"",TMInput!D554,IF(AND($C554=$C555, E555&lt;&gt;""),E555, IF(AND($C554=$C556, E556&lt;&gt;""), E556,"")))</f>
        <v/>
      </c>
      <c r="F554" s="90" t="str">
        <f>IF(TMInput!E554&lt;&gt;"",TMInput!E554,IF(AND($C554=$C555, F555&lt;&gt;""),F555, IF(AND($C554=$C556, F556&lt;&gt;""), F556,"")))</f>
        <v/>
      </c>
      <c r="G554" s="85" t="str">
        <f>IF(TMInput!F554&lt;&gt;"",TMInput!F554,IF(AND($C554=$C555, G555&lt;&gt;""),G555, IF(AND($C554=$C556, G556&lt;&gt;""), G556,"")))</f>
        <v/>
      </c>
      <c r="H554" s="87" t="str">
        <f>TMInput!G554</f>
        <v/>
      </c>
      <c r="I554" s="87" t="str">
        <f>TMInput!H554</f>
        <v/>
      </c>
      <c r="J554" s="90" t="str">
        <f>IF(TMInput!$A554="",J553,TMInput!I554)</f>
        <v/>
      </c>
      <c r="K554" s="85" t="str">
        <f>IF(TMInput!J554&lt;&gt;"",TMInput!J554,IF(AND($C554=$C555, K555&lt;&gt;""),K555, IF(AND($C554=$C556, K556&lt;&gt;""), K556,"")))</f>
        <v/>
      </c>
      <c r="L554" s="85" t="str">
        <f>IF(TMInput!K554&lt;&gt;"",TMInput!K554,IF(AND($C554=$C555, L555&lt;&gt;""),L555, IF(AND($C554=$C556, L556&lt;&gt;""), L556,"")))</f>
        <v/>
      </c>
      <c r="M554" s="90" t="str">
        <f>IF(TMInput!L554&lt;&gt;"",TMInput!L554,IF(AND($C554=$C555, M555&lt;&gt;""),M555, IF(AND($C554=$C556, M556&lt;&gt;""), M556,"")))</f>
        <v/>
      </c>
      <c r="N554" s="90" t="str">
        <f>IF(TMInput!M554&lt;&gt;"",TMInput!M554,IF(AND($C554=$C555, N555&lt;&gt;""),N555, IF(AND($C554=$C556, N556&lt;&gt;""), N556,"")))</f>
        <v/>
      </c>
      <c r="O554" s="90" t="str">
        <f>IF(TMInput!N554&lt;&gt;"",TMInput!N554,IF(AND($C554=$C555, O555&lt;&gt;""),O555, IF(AND($C554=$C556, O556&lt;&gt;""), O556,"")))</f>
        <v/>
      </c>
      <c r="P554" s="85" t="str">
        <f>IF(TMInput!O554&lt;&gt;"",TMInput!O554,IF(AND($C554=$C555, P555&lt;&gt;""),P555, IF(AND($C554=$C556, P556&lt;&gt;""), P556,"")))</f>
        <v/>
      </c>
      <c r="Q554" s="90" t="str">
        <f>IF(TMInput!P554&lt;&gt;"",TMInput!P554,IF(AND($C554=$C555, Q555&lt;&gt;""),Q555, IF(AND($C554=$C556, Q556&lt;&gt;""), Q556,"")))</f>
        <v/>
      </c>
      <c r="R554" s="90" t="str">
        <f>IF(TMInput!Q554&lt;&gt;"", TMInput!Q554, IF(AND(OR($C554&amp;$H554=$C555&amp;$H555, $C554&amp;$I554=$C555&amp;$I555), R555&lt;&gt;""), R555, IF(AND(OR($C554&amp;$H554=$C556&amp;$H556, $C554&amp;$I554=$C556&amp;$I556), R556&lt;&gt;""), R556, IF(AND(OR($C554&amp;$H554=$C557&amp;$H557, $C554&amp;$I554=$C557&amp;$I557), R557&lt;&gt;""), R557, IF(AND(OR($C554&amp;$H554=$C558&amp;$H558, $C554&amp;$I554=$C558&amp;$I558), R558&lt;&gt;""), R558, "")))))</f>
        <v/>
      </c>
      <c r="S554" s="90" t="str">
        <f>IF(TMInput!R554&lt;&gt;"", TMInput!R554, IF(AND(OR($C554&amp;$H554=$C555&amp;$H555, $C554&amp;$I554=$C555&amp;$I555), S555&lt;&gt;""), S555, IF(AND(OR($C554&amp;$H554=$C556&amp;$H556, $C554&amp;$I554=$C556&amp;$I556), S556&lt;&gt;""), S556, IF(AND(OR($C554&amp;$H554=$C557&amp;$H557, $C554&amp;$I554=$C557&amp;$I557), S557&lt;&gt;""), S557, IF(AND(OR($C554&amp;$H554=$C558&amp;$H558, $C554&amp;$I554=$C558&amp;$I558), S558&lt;&gt;""), S558, "")))))</f>
        <v/>
      </c>
      <c r="T554" s="90" t="str">
        <f>IF(TMInput!S554&lt;&gt;"", TMInput!S554, IF(AND(OR($C554&amp;$H554=$C555&amp;$H555, $C554&amp;$I554=$C555&amp;$I555), T555&lt;&gt;""), T555, IF(AND(OR($C554&amp;$H554=$C556&amp;$H556, $C554&amp;$I554=$C556&amp;$I556), T556&lt;&gt;""), T556, IF(AND(OR($C554&amp;$H554=$C557&amp;$H557, $C554&amp;$I554=$C557&amp;$I557), T557&lt;&gt;""), T557, IF(AND(OR($C554&amp;$H554=$C558&amp;$H558, $C554&amp;$I554=$C558&amp;$I558), T558&lt;&gt;""), T558, "")))))</f>
        <v/>
      </c>
      <c r="U554" s="90" t="str">
        <f>IF(TMInput!T554&lt;&gt;"", TMInput!T554, IF(AND($C554=$C555, U555&lt;&gt;""), U555, IF(AND($C554=$C556, U556&lt;&gt;""), U556, IF(AND($C554=$C557, U557&lt;&gt;""), U557, IF(AND($C554=$C558, U558&lt;&gt;""), U558, "")))))</f>
        <v/>
      </c>
      <c r="V554" s="90" t="str">
        <f>IF(TMInput!U554&lt;&gt;"", TMInput!U554, IF(AND($C554=$C555, V555&lt;&gt;""), V555, IF(AND($C554=$C556, V556&lt;&gt;""), V556, IF(AND($C554=$C557, V557&lt;&gt;""), V557, IF(AND($C554=$C558, V558&lt;&gt;""), V558, "")))))</f>
        <v>BT-197(BT-163)-Tender</v>
      </c>
      <c r="W554" s="90" t="str">
        <f>IF(TMInput!V554&lt;&gt;"", TMInput!V554, IF(AND($C554=$C555, W555&lt;&gt;""), W555, IF(AND($C554=$C556, W556&lt;&gt;""), W556, IF(AND($C554=$C557, W557&lt;&gt;""), W557, IF(AND($C554=$C558, W558&lt;&gt;""), W558, "")))))</f>
        <v>In BT-197(BT-163)-Tender, Unpublished Justification Code, we link to the at-voc:non-publication-justification controlled list</v>
      </c>
      <c r="X554" s="90" t="str">
        <f>IF(TMInput!W554&lt;&gt;"", TMInput!W554, IF(AND($C554=$C555, X555&lt;&gt;""), X555, IF(AND($C554=$C556, X556&lt;&gt;""), X556, IF(AND($C554=$C557, X557&lt;&gt;""), X557, IF(AND($C554=$C558, X558&lt;&gt;""), X558, "")))))</f>
        <v>BT-198(BT-163)-Tender</v>
      </c>
      <c r="Y554" s="90" t="str">
        <f>IF(TMInput!X554&lt;&gt;"", TMInput!X554, IF(AND($C554=$C555, Y555&lt;&gt;""), Y555, IF(AND($C554=$C556, Y556&lt;&gt;""), Y556, IF(AND($C554=$C557, Y557&lt;&gt;""), Y557, IF(AND($C554=$C558, Y558&lt;&gt;""), Y558, "")))))</f>
        <v>Unpublished Accessibility Date (Unpublished Access Date below SDK 1.6)</v>
      </c>
      <c r="Z554" s="90" t="str">
        <f>IF(TMInput!Y554&lt;&gt;"", TMInput!Y554, IF(AND($C554=$C555, Z555&lt;&gt;""), Z555, IF(AND($C554=$C556, Z556&lt;&gt;""), Z556, IF(AND($C554=$C557, Z557&lt;&gt;""), Z557, IF(AND($C554=$C558, Z558&lt;&gt;""), Z558, "")))))</f>
        <v>tedm:MG-langString-hasConfidentialityJustification--NonPublishedInformation-ND-ValueConcessionDescriptionUnpublish</v>
      </c>
      <c r="AA554" s="90" t="str">
        <f>IF(TMInput!Z554&lt;&gt;"", TMInput!Z554, IF(AND($C554=$C555, AA555&lt;&gt;""), AA555, IF(AND($C554=$C556, AA556&lt;&gt;""), AA556, IF(AND($C554=$C557, AA557&lt;&gt;""), AA557, IF(AND($C554=$C558, AA558&lt;&gt;""), AA558, "")))))</f>
        <v/>
      </c>
      <c r="AB554" s="90" t="str">
        <f>IF(TMInput!AA554&lt;&gt;"", TMInput!AA554, IF(AND($C554=$C555, AB555&lt;&gt;""), AB555, IF(AND($C554=$C556, AB556&lt;&gt;""), AB556, IF(AND($C554=$C557, AB557&lt;&gt;""), AB557, IF(AND($C554=$C558, AB558&lt;&gt;""), AB558, "")))))</f>
        <v/>
      </c>
      <c r="AC554" s="90" t="str">
        <f>IF(TMInput!AB554&lt;&gt;"", TMInput!AB554, IF(AND($C554=$C555, AC555&lt;&gt;""), AC555, IF(AND($C554=$C556, AC556&lt;&gt;""), AC556, IF(AND($C554=$C557, AC557&lt;&gt;""), AC557, IF(AND($C554=$C558, AC558&lt;&gt;""), AC558, "")))))</f>
        <v/>
      </c>
      <c r="AD554" s="90" t="str">
        <f>IF(TMInput!AC554&lt;&gt;"", TMInput!AC554, IF(AND($C554=$C555, AD555&lt;&gt;""), AD555, IF(AND($C554=$C556, AD556&lt;&gt;""), AD556, IF(AND($C554=$C557, AD557&lt;&gt;""), AD557, IF(AND($C554=$C558, AD558&lt;&gt;""), AD558, "")))))</f>
        <v/>
      </c>
      <c r="AE554" s="90" t="str">
        <f>IF(TMInput!AD554&lt;&gt;"", TMInput!AD554, IF(AND($C554=$C555, AE555&lt;&gt;""), AE555, IF(AND($C554=$C556, AE556&lt;&gt;""), AE556, IF(AND($C554=$C557, AE557&lt;&gt;""), AE557, IF(AND($C554=$C558, AE558&lt;&gt;""), AE558, "")))))</f>
        <v/>
      </c>
    </row>
    <row r="555">
      <c r="A555" s="85" t="b">
        <f t="shared" si="1"/>
        <v>0</v>
      </c>
      <c r="B555" s="90" t="str">
        <f>IF(AND(TMInput!A555="",$C555&lt;&gt;""),B554,TMInput!A555)</f>
        <v>ND-ValueConcessionDescriptionUnpublish.rml.ttl</v>
      </c>
      <c r="C555" s="90" t="str">
        <f>TMInput!B555</f>
        <v>tedm:MG-NonPublishedInformation-ND-ValueConcessionDescriptionUnpublish</v>
      </c>
      <c r="D555" s="85" t="str">
        <f>IF(TMInput!C555&lt;&gt;"", TMInput!C555, IF(AND($C555=$C556, D556&lt;&gt;""), D556, IF(AND($C555=$C557, D557&lt;&gt;""), D557, IF(AND($C555=$C558, D558&lt;&gt;""), D558, IF(AND($C555=$C559, D559&lt;&gt;""), D559, "")))))</f>
        <v/>
      </c>
      <c r="E555" s="90" t="str">
        <f>IF(TMInput!D555&lt;&gt;"",TMInput!D555,IF(AND($C555=$C556, E556&lt;&gt;""),E556, IF(AND($C555=$C557, E557&lt;&gt;""), E557,"")))</f>
        <v/>
      </c>
      <c r="F555" s="90" t="str">
        <f>IF(TMInput!E555&lt;&gt;"",TMInput!E555,IF(AND($C555=$C556, F556&lt;&gt;""),F556, IF(AND($C555=$C557, F557&lt;&gt;""), F557,"")))</f>
        <v/>
      </c>
      <c r="G555" s="85" t="str">
        <f>IF(TMInput!F555&lt;&gt;"",TMInput!F555,IF(AND($C555=$C556, G556&lt;&gt;""),G556, IF(AND($C555=$C557, G557&lt;&gt;""), G557,"")))</f>
        <v/>
      </c>
      <c r="H555" s="87" t="str">
        <f>TMInput!G555</f>
        <v/>
      </c>
      <c r="I555" s="87" t="str">
        <f>TMInput!H555</f>
        <v>1.5</v>
      </c>
      <c r="J555" s="90" t="str">
        <f>IF(TMInput!$A555="",J554,TMInput!I555)</f>
        <v/>
      </c>
      <c r="K555" s="85" t="str">
        <f>IF(TMInput!J555&lt;&gt;"",TMInput!J555,IF(AND($C555=$C556, K556&lt;&gt;""),K556, IF(AND($C555=$C557, K557&lt;&gt;""), K557,"")))</f>
        <v/>
      </c>
      <c r="L555" s="85" t="str">
        <f>IF(TMInput!K555&lt;&gt;"",TMInput!K555,IF(AND($C555=$C556, L556&lt;&gt;""),L556, IF(AND($C555=$C557, L557&lt;&gt;""), L557,"")))</f>
        <v/>
      </c>
      <c r="M555" s="90" t="str">
        <f>IF(TMInput!L555&lt;&gt;"",TMInput!L555,IF(AND($C555=$C556, M556&lt;&gt;""),M556, IF(AND($C555=$C557, M557&lt;&gt;""), M557,"")))</f>
        <v/>
      </c>
      <c r="N555" s="90" t="str">
        <f>IF(TMInput!M555&lt;&gt;"",TMInput!M555,IF(AND($C555=$C556, N556&lt;&gt;""),N556, IF(AND($C555=$C557, N557&lt;&gt;""), N557,"")))</f>
        <v/>
      </c>
      <c r="O555" s="90" t="str">
        <f>IF(TMInput!N555&lt;&gt;"",TMInput!N555,IF(AND($C555=$C556, O556&lt;&gt;""),O556, IF(AND($C555=$C557, O557&lt;&gt;""), O557,"")))</f>
        <v/>
      </c>
      <c r="P555" s="85" t="str">
        <f>IF(TMInput!O555&lt;&gt;"",TMInput!O555,IF(AND($C555=$C556, P556&lt;&gt;""),P556, IF(AND($C555=$C557, P557&lt;&gt;""), P557,"")))</f>
        <v/>
      </c>
      <c r="Q555" s="90" t="str">
        <f>IF(TMInput!P555&lt;&gt;"",TMInput!P555,IF(AND($C555=$C556, Q556&lt;&gt;""),Q556, IF(AND($C555=$C557, Q557&lt;&gt;""), Q557,"")))</f>
        <v/>
      </c>
      <c r="R555" s="90" t="str">
        <f>IF(TMInput!Q555&lt;&gt;"", TMInput!Q555, IF(AND(OR($C555&amp;$H555=$C556&amp;$H556, $C555&amp;$I555=$C556&amp;$I556), R556&lt;&gt;""), R556, IF(AND(OR($C555&amp;$H555=$C557&amp;$H557, $C555&amp;$I555=$C557&amp;$I557), R557&lt;&gt;""), R557, IF(AND(OR($C555&amp;$H555=$C558&amp;$H558, $C555&amp;$I555=$C558&amp;$I558), R558&lt;&gt;""), R558, IF(AND(OR($C555&amp;$H555=$C559&amp;$H559, $C555&amp;$I555=$C559&amp;$I559), R559&lt;&gt;""), R559, "")))))</f>
        <v/>
      </c>
      <c r="S555" s="90" t="str">
        <f>IF(TMInput!R555&lt;&gt;"", TMInput!R555, IF(AND(OR($C555&amp;$H555=$C556&amp;$H556, $C555&amp;$I555=$C556&amp;$I556), S556&lt;&gt;""), S556, IF(AND(OR($C555&amp;$H555=$C557&amp;$H557, $C555&amp;$I555=$C557&amp;$I557), S557&lt;&gt;""), S557, IF(AND(OR($C555&amp;$H555=$C558&amp;$H558, $C555&amp;$I555=$C558&amp;$I558), S558&lt;&gt;""), S558, IF(AND(OR($C555&amp;$H555=$C559&amp;$H559, $C555&amp;$I555=$C559&amp;$I559), S559&lt;&gt;""), S559, "")))))</f>
        <v/>
      </c>
      <c r="T555" s="90" t="str">
        <f>IF(TMInput!S555&lt;&gt;"", TMInput!S555, IF(AND(OR($C555&amp;$H555=$C556&amp;$H556, $C555&amp;$I555=$C556&amp;$I556), T556&lt;&gt;""), T556, IF(AND(OR($C555&amp;$H555=$C557&amp;$H557, $C555&amp;$I555=$C557&amp;$I557), T557&lt;&gt;""), T557, IF(AND(OR($C555&amp;$H555=$C558&amp;$H558, $C555&amp;$I555=$C558&amp;$I558), T558&lt;&gt;""), T558, IF(AND(OR($C555&amp;$H555=$C559&amp;$H559, $C555&amp;$I555=$C559&amp;$I559), T559&lt;&gt;""), T559, "")))))</f>
        <v/>
      </c>
      <c r="U555" s="90" t="str">
        <f>IF(TMInput!T555&lt;&gt;"", TMInput!T555, IF(AND($C555=$C556, U556&lt;&gt;""), U556, IF(AND($C555=$C557, U557&lt;&gt;""), U557, IF(AND($C555=$C558, U558&lt;&gt;""), U558, IF(AND($C555=$C559, U559&lt;&gt;""), U559, "")))))</f>
        <v/>
      </c>
      <c r="V555" s="90" t="str">
        <f>IF(TMInput!U555&lt;&gt;"", TMInput!U555, IF(AND($C555=$C556, V556&lt;&gt;""), V556, IF(AND($C555=$C557, V557&lt;&gt;""), V557, IF(AND($C555=$C558, V558&lt;&gt;""), V558, IF(AND($C555=$C559, V559&lt;&gt;""), V559, "")))))</f>
        <v/>
      </c>
      <c r="W555" s="90" t="str">
        <f>IF(TMInput!V555&lt;&gt;"", TMInput!V555, IF(AND($C555=$C556, W556&lt;&gt;""), W556, IF(AND($C555=$C557, W557&lt;&gt;""), W557, IF(AND($C555=$C558, W558&lt;&gt;""), W558, IF(AND($C555=$C559, W559&lt;&gt;""), W559, "")))))</f>
        <v/>
      </c>
      <c r="X555" s="90" t="str">
        <f>IF(TMInput!W555&lt;&gt;"", TMInput!W555, IF(AND($C555=$C556, X556&lt;&gt;""), X556, IF(AND($C555=$C557, X557&lt;&gt;""), X557, IF(AND($C555=$C558, X558&lt;&gt;""), X558, IF(AND($C555=$C559, X559&lt;&gt;""), X559, "")))))</f>
        <v>BT-198(BT-163)-Tender</v>
      </c>
      <c r="Y555" s="90" t="str">
        <f>IF(TMInput!X555&lt;&gt;"", TMInput!X555, IF(AND($C555=$C556, Y556&lt;&gt;""), Y556, IF(AND($C555=$C557, Y557&lt;&gt;""), Y557, IF(AND($C555=$C558, Y558&lt;&gt;""), Y558, IF(AND($C555=$C559, Y559&lt;&gt;""), Y559, "")))))</f>
        <v>Unpublished Accessibility Date (Unpublished Access Date below SDK 1.6)</v>
      </c>
      <c r="Z555" s="90" t="str">
        <f>IF(TMInput!Y555&lt;&gt;"", TMInput!Y555, IF(AND($C555=$C556, Z556&lt;&gt;""), Z556, IF(AND($C555=$C557, Z557&lt;&gt;""), Z557, IF(AND($C555=$C558, Z558&lt;&gt;""), Z558, IF(AND($C555=$C559, Z559&lt;&gt;""), Z559, "")))))</f>
        <v>tedm:MG-langString-hasConfidentialityJustification--NonPublishedInformation-ND-ValueConcessionDescriptionUnpublish</v>
      </c>
      <c r="AA555" s="90" t="str">
        <f>IF(TMInput!Z555&lt;&gt;"", TMInput!Z555, IF(AND($C555=$C556, AA556&lt;&gt;""), AA556, IF(AND($C555=$C557, AA557&lt;&gt;""), AA557, IF(AND($C555=$C558, AA558&lt;&gt;""), AA558, IF(AND($C555=$C559, AA559&lt;&gt;""), AA559, "")))))</f>
        <v/>
      </c>
      <c r="AB555" s="90" t="str">
        <f>IF(TMInput!AA555&lt;&gt;"", TMInput!AA555, IF(AND($C555=$C556, AB556&lt;&gt;""), AB556, IF(AND($C555=$C557, AB557&lt;&gt;""), AB557, IF(AND($C555=$C558, AB558&lt;&gt;""), AB558, IF(AND($C555=$C559, AB559&lt;&gt;""), AB559, "")))))</f>
        <v/>
      </c>
      <c r="AC555" s="90" t="str">
        <f>IF(TMInput!AB555&lt;&gt;"", TMInput!AB555, IF(AND($C555=$C556, AC556&lt;&gt;""), AC556, IF(AND($C555=$C557, AC557&lt;&gt;""), AC557, IF(AND($C555=$C558, AC558&lt;&gt;""), AC558, IF(AND($C555=$C559, AC559&lt;&gt;""), AC559, "")))))</f>
        <v/>
      </c>
      <c r="AD555" s="90" t="str">
        <f>IF(TMInput!AC555&lt;&gt;"", TMInput!AC555, IF(AND($C555=$C556, AD556&lt;&gt;""), AD556, IF(AND($C555=$C557, AD557&lt;&gt;""), AD557, IF(AND($C555=$C558, AD558&lt;&gt;""), AD558, IF(AND($C555=$C559, AD559&lt;&gt;""), AD559, "")))))</f>
        <v/>
      </c>
      <c r="AE555" s="90" t="str">
        <f>IF(TMInput!AD555&lt;&gt;"", TMInput!AD555, IF(AND($C555=$C556, AE556&lt;&gt;""), AE556, IF(AND($C555=$C557, AE557&lt;&gt;""), AE557, IF(AND($C555=$C558, AE558&lt;&gt;""), AE558, IF(AND($C555=$C559, AE559&lt;&gt;""), AE559, "")))))</f>
        <v/>
      </c>
    </row>
    <row r="556">
      <c r="A556" s="85" t="b">
        <f t="shared" si="1"/>
        <v>0</v>
      </c>
      <c r="B556" s="90" t="str">
        <f>IF(AND(TMInput!A556="",$C556&lt;&gt;""),B555,TMInput!A556)</f>
        <v>ND-ValueConcessionDescriptionUnpublish.rml.ttl</v>
      </c>
      <c r="C556" s="90" t="str">
        <f>TMInput!B556</f>
        <v>tedm:MG-NonPublishedInformation-ND-ValueConcessionDescriptionUnpublish</v>
      </c>
      <c r="D556" s="85" t="str">
        <f>IF(TMInput!C556&lt;&gt;"", TMInput!C556, IF(AND($C556=$C557, D557&lt;&gt;""), D557, IF(AND($C556=$C558, D558&lt;&gt;""), D558, IF(AND($C556=$C559, D559&lt;&gt;""), D559, IF(AND($C556=$C560, D560&lt;&gt;""), D560, "")))))</f>
        <v/>
      </c>
      <c r="E556" s="90" t="str">
        <f>IF(TMInput!D556&lt;&gt;"",TMInput!D556,IF(AND($C556=$C557, E557&lt;&gt;""),E557, IF(AND($C556=$C558, E558&lt;&gt;""), E558,"")))</f>
        <v/>
      </c>
      <c r="F556" s="90" t="str">
        <f>IF(TMInput!E556&lt;&gt;"",TMInput!E556,IF(AND($C556=$C557, F557&lt;&gt;""),F557, IF(AND($C556=$C558, F558&lt;&gt;""), F558,"")))</f>
        <v/>
      </c>
      <c r="G556" s="85" t="str">
        <f>IF(TMInput!F556&lt;&gt;"",TMInput!F556,IF(AND($C556=$C557, G557&lt;&gt;""),G557, IF(AND($C556=$C558, G558&lt;&gt;""), G558,"")))</f>
        <v/>
      </c>
      <c r="H556" s="87" t="str">
        <f>TMInput!G556</f>
        <v>1.6</v>
      </c>
      <c r="I556" s="87" t="str">
        <f>TMInput!H556</f>
        <v/>
      </c>
      <c r="J556" s="90" t="str">
        <f>IF(TMInput!$A556="",J555,TMInput!I556)</f>
        <v/>
      </c>
      <c r="K556" s="85" t="str">
        <f>IF(TMInput!J556&lt;&gt;"",TMInput!J556,IF(AND($C556=$C557, K557&lt;&gt;""),K557, IF(AND($C556=$C558, K558&lt;&gt;""), K558,"")))</f>
        <v/>
      </c>
      <c r="L556" s="85" t="str">
        <f>IF(TMInput!K556&lt;&gt;"",TMInput!K556,IF(AND($C556=$C557, L557&lt;&gt;""),L557, IF(AND($C556=$C558, L558&lt;&gt;""), L558,"")))</f>
        <v/>
      </c>
      <c r="M556" s="90" t="str">
        <f>IF(TMInput!L556&lt;&gt;"",TMInput!L556,IF(AND($C556=$C557, M557&lt;&gt;""),M557, IF(AND($C556=$C558, M558&lt;&gt;""), M558,"")))</f>
        <v/>
      </c>
      <c r="N556" s="90" t="str">
        <f>IF(TMInput!M556&lt;&gt;"",TMInput!M556,IF(AND($C556=$C557, N557&lt;&gt;""),N557, IF(AND($C556=$C558, N558&lt;&gt;""), N558,"")))</f>
        <v/>
      </c>
      <c r="O556" s="90" t="str">
        <f>IF(TMInput!N556&lt;&gt;"",TMInput!N556,IF(AND($C556=$C557, O557&lt;&gt;""),O557, IF(AND($C556=$C558, O558&lt;&gt;""), O558,"")))</f>
        <v/>
      </c>
      <c r="P556" s="85" t="str">
        <f>IF(TMInput!O556&lt;&gt;"",TMInput!O556,IF(AND($C556=$C557, P557&lt;&gt;""),P557, IF(AND($C556=$C558, P558&lt;&gt;""), P558,"")))</f>
        <v/>
      </c>
      <c r="Q556" s="90" t="str">
        <f>IF(TMInput!P556&lt;&gt;"",TMInput!P556,IF(AND($C556=$C557, Q557&lt;&gt;""),Q557, IF(AND($C556=$C558, Q558&lt;&gt;""), Q558,"")))</f>
        <v/>
      </c>
      <c r="R556" s="90" t="str">
        <f>IF(TMInput!Q556&lt;&gt;"", TMInput!Q556, IF(AND(OR($C556&amp;$H556=$C557&amp;$H557, $C556&amp;$I556=$C557&amp;$I557), R557&lt;&gt;""), R557, IF(AND(OR($C556&amp;$H556=$C558&amp;$H558, $C556&amp;$I556=$C558&amp;$I558), R558&lt;&gt;""), R558, IF(AND(OR($C556&amp;$H556=$C559&amp;$H559, $C556&amp;$I556=$C559&amp;$I559), R559&lt;&gt;""), R559, IF(AND(OR($C556&amp;$H556=$C560&amp;$H560, $C556&amp;$I556=$C560&amp;$I560), R560&lt;&gt;""), R560, "")))))</f>
        <v/>
      </c>
      <c r="S556" s="90" t="str">
        <f>IF(TMInput!R556&lt;&gt;"", TMInput!R556, IF(AND(OR($C556&amp;$H556=$C557&amp;$H557, $C556&amp;$I556=$C557&amp;$I557), S557&lt;&gt;""), S557, IF(AND(OR($C556&amp;$H556=$C558&amp;$H558, $C556&amp;$I556=$C558&amp;$I558), S558&lt;&gt;""), S558, IF(AND(OR($C556&amp;$H556=$C559&amp;$H559, $C556&amp;$I556=$C559&amp;$I559), S559&lt;&gt;""), S559, IF(AND(OR($C556&amp;$H556=$C560&amp;$H560, $C556&amp;$I556=$C560&amp;$I560), S560&lt;&gt;""), S560, "")))))</f>
        <v/>
      </c>
      <c r="T556" s="90" t="str">
        <f>IF(TMInput!S556&lt;&gt;"", TMInput!S556, IF(AND(OR($C556&amp;$H556=$C557&amp;$H557, $C556&amp;$I556=$C557&amp;$I557), T557&lt;&gt;""), T557, IF(AND(OR($C556&amp;$H556=$C558&amp;$H558, $C556&amp;$I556=$C558&amp;$I558), T558&lt;&gt;""), T558, IF(AND(OR($C556&amp;$H556=$C559&amp;$H559, $C556&amp;$I556=$C559&amp;$I559), T559&lt;&gt;""), T559, IF(AND(OR($C556&amp;$H556=$C560&amp;$H560, $C556&amp;$I556=$C560&amp;$I560), T560&lt;&gt;""), T560, "")))))</f>
        <v/>
      </c>
      <c r="U556" s="90" t="str">
        <f>IF(TMInput!T556&lt;&gt;"", TMInput!T556, IF(AND($C556=$C557, U557&lt;&gt;""), U557, IF(AND($C556=$C558, U558&lt;&gt;""), U558, IF(AND($C556=$C559, U559&lt;&gt;""), U559, IF(AND($C556=$C560, U560&lt;&gt;""), U560, "")))))</f>
        <v/>
      </c>
      <c r="V556" s="90" t="str">
        <f>IF(TMInput!U556&lt;&gt;"", TMInput!U556, IF(AND($C556=$C557, V557&lt;&gt;""), V557, IF(AND($C556=$C558, V558&lt;&gt;""), V558, IF(AND($C556=$C559, V559&lt;&gt;""), V559, IF(AND($C556=$C560, V560&lt;&gt;""), V560, "")))))</f>
        <v/>
      </c>
      <c r="W556" s="90" t="str">
        <f>IF(TMInput!V556&lt;&gt;"", TMInput!V556, IF(AND($C556=$C557, W557&lt;&gt;""), W557, IF(AND($C556=$C558, W558&lt;&gt;""), W558, IF(AND($C556=$C559, W559&lt;&gt;""), W559, IF(AND($C556=$C560, W560&lt;&gt;""), W560, "")))))</f>
        <v/>
      </c>
      <c r="X556" s="90" t="str">
        <f>IF(TMInput!W556&lt;&gt;"", TMInput!W556, IF(AND($C556=$C557, X557&lt;&gt;""), X557, IF(AND($C556=$C558, X558&lt;&gt;""), X558, IF(AND($C556=$C559, X559&lt;&gt;""), X559, IF(AND($C556=$C560, X560&lt;&gt;""), X560, "")))))</f>
        <v/>
      </c>
      <c r="Y556" s="90" t="str">
        <f>IF(TMInput!X556&lt;&gt;"", TMInput!X556, IF(AND($C556=$C557, Y557&lt;&gt;""), Y557, IF(AND($C556=$C558, Y558&lt;&gt;""), Y558, IF(AND($C556=$C559, Y559&lt;&gt;""), Y559, IF(AND($C556=$C560, Y560&lt;&gt;""), Y560, "")))))</f>
        <v/>
      </c>
      <c r="Z556" s="90" t="str">
        <f>IF(TMInput!Y556&lt;&gt;"", TMInput!Y556, IF(AND($C556=$C557, Z557&lt;&gt;""), Z557, IF(AND($C556=$C558, Z558&lt;&gt;""), Z558, IF(AND($C556=$C559, Z559&lt;&gt;""), Z559, IF(AND($C556=$C560, Z560&lt;&gt;""), Z560, "")))))</f>
        <v>tedm:MG-langString-hasConfidentialityJustification--NonPublishedInformation-ND-ValueConcessionDescriptionUnpublish</v>
      </c>
      <c r="AA556" s="90" t="str">
        <f>IF(TMInput!Z556&lt;&gt;"", TMInput!Z556, IF(AND($C556=$C557, AA557&lt;&gt;""), AA557, IF(AND($C556=$C558, AA558&lt;&gt;""), AA558, IF(AND($C556=$C559, AA559&lt;&gt;""), AA559, IF(AND($C556=$C560, AA560&lt;&gt;""), AA560, "")))))</f>
        <v/>
      </c>
      <c r="AB556" s="90" t="str">
        <f>IF(TMInput!AA556&lt;&gt;"", TMInput!AA556, IF(AND($C556=$C557, AB557&lt;&gt;""), AB557, IF(AND($C556=$C558, AB558&lt;&gt;""), AB558, IF(AND($C556=$C559, AB559&lt;&gt;""), AB559, IF(AND($C556=$C560, AB560&lt;&gt;""), AB560, "")))))</f>
        <v/>
      </c>
      <c r="AC556" s="90" t="str">
        <f>IF(TMInput!AB556&lt;&gt;"", TMInput!AB556, IF(AND($C556=$C557, AC557&lt;&gt;""), AC557, IF(AND($C556=$C558, AC558&lt;&gt;""), AC558, IF(AND($C556=$C559, AC559&lt;&gt;""), AC559, IF(AND($C556=$C560, AC560&lt;&gt;""), AC560, "")))))</f>
        <v/>
      </c>
      <c r="AD556" s="90" t="str">
        <f>IF(TMInput!AC556&lt;&gt;"", TMInput!AC556, IF(AND($C556=$C557, AD557&lt;&gt;""), AD557, IF(AND($C556=$C558, AD558&lt;&gt;""), AD558, IF(AND($C556=$C559, AD559&lt;&gt;""), AD559, IF(AND($C556=$C560, AD560&lt;&gt;""), AD560, "")))))</f>
        <v/>
      </c>
      <c r="AE556" s="90" t="str">
        <f>IF(TMInput!AD556&lt;&gt;"", TMInput!AD556, IF(AND($C556=$C557, AE557&lt;&gt;""), AE557, IF(AND($C556=$C558, AE558&lt;&gt;""), AE558, IF(AND($C556=$C559, AE559&lt;&gt;""), AE559, IF(AND($C556=$C560, AE560&lt;&gt;""), AE560, "")))))</f>
        <v/>
      </c>
    </row>
    <row r="557">
      <c r="A557" s="85" t="b">
        <f t="shared" si="1"/>
        <v>1</v>
      </c>
      <c r="B557" s="90" t="str">
        <f>IF(AND(TMInput!A557="",$C557&lt;&gt;""),B556,TMInput!A557)</f>
        <v/>
      </c>
      <c r="C557" s="90" t="str">
        <f>TMInput!B557</f>
        <v/>
      </c>
      <c r="D557" s="85" t="str">
        <f>IF(AND(TMInput!C557="",$C557&lt;&gt;""),D556,TMInput!C557)</f>
        <v/>
      </c>
      <c r="E557" s="90" t="str">
        <f>IF(TMInput!D557&lt;&gt;"",TMInput!D557,IF(AND($C557=$C558, E558&lt;&gt;""),E558, IF(AND($C557=$C559, E559&lt;&gt;""), E559,"")))</f>
        <v/>
      </c>
      <c r="F557" s="90" t="str">
        <f>IF(TMInput!E557&lt;&gt;"",TMInput!E557,IF(AND($C557=$C558, F558&lt;&gt;""),F558, IF(AND($C557=$C559, F559&lt;&gt;""), F559,"")))</f>
        <v/>
      </c>
      <c r="G557" s="85" t="str">
        <f>IF(TMInput!F557&lt;&gt;"",TMInput!F557,IF(AND($C557=$C558, G558&lt;&gt;""),G558, IF(AND($C557=$C559, G559&lt;&gt;""), G559,"")))</f>
        <v/>
      </c>
      <c r="H557" s="90" t="str">
        <f>TMInput!G557</f>
        <v/>
      </c>
      <c r="I557" s="90" t="str">
        <f>TMInput!H557</f>
        <v/>
      </c>
      <c r="J557" s="90" t="str">
        <f>IF(TMInput!$A557="",J556,TMInput!I557)</f>
        <v/>
      </c>
      <c r="K557" s="85" t="str">
        <f>IF(TMInput!J557&lt;&gt;"",TMInput!J557,IF(AND($C557=$C558, K558&lt;&gt;""),K558, IF(AND($C557=$C559, K559&lt;&gt;""), K559,"")))</f>
        <v/>
      </c>
      <c r="L557" s="85" t="str">
        <f>IF(TMInput!K557&lt;&gt;"",TMInput!K557,IF(AND($C557=$C558, L558&lt;&gt;""),L558, IF(AND($C557=$C559, L559&lt;&gt;""), L559,"")))</f>
        <v/>
      </c>
      <c r="M557" s="90" t="str">
        <f>IF(TMInput!L557&lt;&gt;"",TMInput!L557,IF(AND($C557=$C558, M558&lt;&gt;""),M558, IF(AND($C557=$C559, M559&lt;&gt;""), M559,"")))</f>
        <v/>
      </c>
      <c r="N557" s="90" t="str">
        <f>IF(TMInput!M557&lt;&gt;"",TMInput!M557,IF(AND($C557=$C558, N558&lt;&gt;""),N558, IF(AND($C557=$C559, N559&lt;&gt;""), N559,"")))</f>
        <v/>
      </c>
      <c r="O557" s="90" t="str">
        <f>IF(TMInput!N557&lt;&gt;"",TMInput!N557,IF(AND($C557=$C558, O558&lt;&gt;""),O558, IF(AND($C557=$C559, O559&lt;&gt;""), O559,"")))</f>
        <v/>
      </c>
      <c r="P557" s="85" t="str">
        <f>IF(TMInput!O557&lt;&gt;"",TMInput!O557,IF(AND($C557=$C558, P558&lt;&gt;""),P558, IF(AND($C557=$C559, P559&lt;&gt;""), P559,"")))</f>
        <v/>
      </c>
      <c r="Q557" s="90" t="str">
        <f>IF(TMInput!P557&lt;&gt;"",TMInput!P557,IF(AND($C557=$C558, Q558&lt;&gt;""),Q558, IF(AND($C557=$C559, Q559&lt;&gt;""), Q559,"")))</f>
        <v/>
      </c>
      <c r="R557" s="90" t="str">
        <f>IF(TMInput!Q557&lt;&gt;"", TMInput!Q557, IF(AND(OR($C557&amp;$H557=$C558&amp;$H558, $C557&amp;$I557=$C558&amp;$I558), R558&lt;&gt;""), R558, IF(AND(OR($C557&amp;$H557=$C559&amp;$H559, $C557&amp;$I557=$C559&amp;$I559), R559&lt;&gt;""), R559, IF(AND(OR($C557&amp;$H557=$C560&amp;$H560, $C557&amp;$I557=$C560&amp;$I560), R560&lt;&gt;""), R560, IF(AND(OR($C557&amp;$H557=$C561&amp;$H561, $C557&amp;$I557=$C561&amp;$I561), R561&lt;&gt;""), R561, "")))))</f>
        <v/>
      </c>
      <c r="S557" s="90" t="str">
        <f>IF(TMInput!R557&lt;&gt;"", TMInput!R557, IF(AND(OR($C557&amp;$H557=$C558&amp;$H558, $C557&amp;$I557=$C558&amp;$I558), S558&lt;&gt;""), S558, IF(AND(OR($C557&amp;$H557=$C559&amp;$H559, $C557&amp;$I557=$C559&amp;$I559), S559&lt;&gt;""), S559, IF(AND(OR($C557&amp;$H557=$C560&amp;$H560, $C557&amp;$I557=$C560&amp;$I560), S560&lt;&gt;""), S560, IF(AND(OR($C557&amp;$H557=$C561&amp;$H561, $C557&amp;$I557=$C561&amp;$I561), S561&lt;&gt;""), S561, "")))))</f>
        <v/>
      </c>
      <c r="T557" s="90" t="str">
        <f>IF(TMInput!S557&lt;&gt;"", TMInput!S557, IF(AND(OR($C557&amp;$H557=$C558&amp;$H558, $C557&amp;$I557=$C558&amp;$I558), T558&lt;&gt;""), T558, IF(AND(OR($C557&amp;$H557=$C559&amp;$H559, $C557&amp;$I557=$C559&amp;$I559), T559&lt;&gt;""), T559, IF(AND(OR($C557&amp;$H557=$C560&amp;$H560, $C557&amp;$I557=$C560&amp;$I560), T560&lt;&gt;""), T560, IF(AND(OR($C557&amp;$H557=$C561&amp;$H561, $C557&amp;$I557=$C561&amp;$I561), T561&lt;&gt;""), T561, "")))))</f>
        <v/>
      </c>
      <c r="U557" s="90" t="str">
        <f>IF(TMInput!T557&lt;&gt;"", TMInput!T557, IF(AND($C557=$C558, U558&lt;&gt;""), U558, IF(AND($C557=$C559, U559&lt;&gt;""), U559, IF(AND($C557=$C560, U560&lt;&gt;""), U560, IF(AND($C557=$C561, U561&lt;&gt;""), U561, "")))))</f>
        <v/>
      </c>
      <c r="V557" s="90" t="str">
        <f>IF(TMInput!U557&lt;&gt;"", TMInput!U557, IF(AND($C557=$C558, V558&lt;&gt;""), V558, IF(AND($C557=$C559, V559&lt;&gt;""), V559, IF(AND($C557=$C560, V560&lt;&gt;""), V560, IF(AND($C557=$C561, V561&lt;&gt;""), V561, "")))))</f>
        <v/>
      </c>
      <c r="W557" s="90" t="str">
        <f>IF(TMInput!V557&lt;&gt;"", TMInput!V557, IF(AND($C557=$C558, W558&lt;&gt;""), W558, IF(AND($C557=$C559, W559&lt;&gt;""), W559, IF(AND($C557=$C560, W560&lt;&gt;""), W560, IF(AND($C557=$C561, W561&lt;&gt;""), W561, "")))))</f>
        <v/>
      </c>
      <c r="X557" s="90" t="str">
        <f>IF(TMInput!W557&lt;&gt;"", TMInput!W557, IF(AND($C557=$C558, X558&lt;&gt;""), X558, IF(AND($C557=$C559, X559&lt;&gt;""), X559, IF(AND($C557=$C560, X560&lt;&gt;""), X560, IF(AND($C557=$C561, X561&lt;&gt;""), X561, "")))))</f>
        <v/>
      </c>
      <c r="Y557" s="90" t="str">
        <f>IF(TMInput!X557&lt;&gt;"", TMInput!X557, IF(AND($C557=$C558, Y558&lt;&gt;""), Y558, IF(AND($C557=$C559, Y559&lt;&gt;""), Y559, IF(AND($C557=$C560, Y560&lt;&gt;""), Y560, IF(AND($C557=$C561, Y561&lt;&gt;""), Y561, "")))))</f>
        <v/>
      </c>
      <c r="Z557" s="90" t="str">
        <f>IF(TMInput!Y557&lt;&gt;"", TMInput!Y557, IF(AND($C557=$C558, Z558&lt;&gt;""), Z558, IF(AND($C557=$C559, Z559&lt;&gt;""), Z559, IF(AND($C557=$C560, Z560&lt;&gt;""), Z560, IF(AND($C557=$C561, Z561&lt;&gt;""), Z561, "")))))</f>
        <v/>
      </c>
      <c r="AA557" s="90" t="str">
        <f>IF(TMInput!Z557&lt;&gt;"", TMInput!Z557, IF(AND($C557=$C558, AA558&lt;&gt;""), AA558, IF(AND($C557=$C559, AA559&lt;&gt;""), AA559, IF(AND($C557=$C560, AA560&lt;&gt;""), AA560, IF(AND($C557=$C561, AA561&lt;&gt;""), AA561, "")))))</f>
        <v/>
      </c>
      <c r="AB557" s="90" t="str">
        <f>IF(TMInput!AA557&lt;&gt;"", TMInput!AA557, IF(AND($C557=$C558, AB558&lt;&gt;""), AB558, IF(AND($C557=$C559, AB559&lt;&gt;""), AB559, IF(AND($C557=$C560, AB560&lt;&gt;""), AB560, IF(AND($C557=$C561, AB561&lt;&gt;""), AB561, "")))))</f>
        <v/>
      </c>
      <c r="AC557" s="90" t="str">
        <f>IF(TMInput!AB557&lt;&gt;"", TMInput!AB557, IF(AND($C557=$C558, AC558&lt;&gt;""), AC558, IF(AND($C557=$C559, AC559&lt;&gt;""), AC559, IF(AND($C557=$C560, AC560&lt;&gt;""), AC560, IF(AND($C557=$C561, AC561&lt;&gt;""), AC561, "")))))</f>
        <v/>
      </c>
      <c r="AD557" s="90" t="str">
        <f>IF(TMInput!AC557&lt;&gt;"", TMInput!AC557, IF(AND($C557=$C558, AD558&lt;&gt;""), AD558, IF(AND($C557=$C559, AD559&lt;&gt;""), AD559, IF(AND($C557=$C560, AD560&lt;&gt;""), AD560, IF(AND($C557=$C561, AD561&lt;&gt;""), AD561, "")))))</f>
        <v/>
      </c>
      <c r="AE557" s="90" t="str">
        <f>IF(TMInput!AD557&lt;&gt;"", TMInput!AD557, IF(AND($C557=$C558, AE558&lt;&gt;""), AE558, IF(AND($C557=$C559, AE559&lt;&gt;""), AE559, IF(AND($C557=$C560, AE560&lt;&gt;""), AE560, IF(AND($C557=$C561, AE561&lt;&gt;""), AE561, "")))))</f>
        <v/>
      </c>
    </row>
    <row r="558">
      <c r="A558" s="85" t="b">
        <f t="shared" si="1"/>
        <v>0</v>
      </c>
      <c r="B558" s="90" t="str">
        <f>IF(AND(TMInput!A558="",$C558&lt;&gt;""),B557,TMInput!A558)</f>
        <v/>
      </c>
      <c r="C558" s="90" t="str">
        <f>TMInput!B558</f>
        <v/>
      </c>
      <c r="D558" s="85" t="str">
        <f>IF(AND(TMInput!C558="",$C558&lt;&gt;""),D557,TMInput!C558)</f>
        <v/>
      </c>
      <c r="E558" s="90" t="str">
        <f>IF(TMInput!D558&lt;&gt;"",TMInput!D558,IF(AND($C558=$C559, E559&lt;&gt;""),E559, IF(AND($C558=$C560, E560&lt;&gt;""), E560,"")))</f>
        <v/>
      </c>
      <c r="F558" s="90" t="str">
        <f>IF(TMInput!E558&lt;&gt;"",TMInput!E558,IF(AND($C558=$C559, F559&lt;&gt;""),F559, IF(AND($C558=$C560, F560&lt;&gt;""), F560,"")))</f>
        <v/>
      </c>
      <c r="G558" s="85" t="str">
        <f>IF(TMInput!F558&lt;&gt;"",TMInput!F558,IF(AND($C558=$C559, G559&lt;&gt;""),G559, IF(AND($C558=$C560, G560&lt;&gt;""), G560,"")))</f>
        <v/>
      </c>
      <c r="H558" s="90" t="str">
        <f>TMInput!G558</f>
        <v/>
      </c>
      <c r="I558" s="90" t="str">
        <f>TMInput!H558</f>
        <v/>
      </c>
      <c r="J558" s="90" t="str">
        <f>IF(TMInput!$A558="",J557,TMInput!I558)</f>
        <v/>
      </c>
      <c r="K558" s="85" t="str">
        <f>IF(TMInput!J558&lt;&gt;"",TMInput!J558,IF(AND($C558=$C559, K559&lt;&gt;""),K559, IF(AND($C558=$C560, K560&lt;&gt;""), K560,"")))</f>
        <v/>
      </c>
      <c r="L558" s="85" t="str">
        <f>IF(TMInput!K558&lt;&gt;"",TMInput!K558,IF(AND($C558=$C559, L559&lt;&gt;""),L559, IF(AND($C558=$C560, L560&lt;&gt;""), L560,"")))</f>
        <v/>
      </c>
      <c r="M558" s="90" t="str">
        <f>IF(TMInput!L558&lt;&gt;"",TMInput!L558,IF(AND($C558=$C559, M559&lt;&gt;""),M559, IF(AND($C558=$C560, M560&lt;&gt;""), M560,"")))</f>
        <v/>
      </c>
      <c r="N558" s="90" t="str">
        <f>IF(TMInput!M558&lt;&gt;"",TMInput!M558,IF(AND($C558=$C559, N559&lt;&gt;""),N559, IF(AND($C558=$C560, N560&lt;&gt;""), N560,"")))</f>
        <v/>
      </c>
      <c r="O558" s="90" t="str">
        <f>IF(TMInput!N558&lt;&gt;"",TMInput!N558,IF(AND($C558=$C559, O559&lt;&gt;""),O559, IF(AND($C558=$C560, O560&lt;&gt;""), O560,"")))</f>
        <v/>
      </c>
      <c r="P558" s="85" t="str">
        <f>IF(TMInput!O558&lt;&gt;"",TMInput!O558,IF(AND($C558=$C559, P559&lt;&gt;""),P559, IF(AND($C558=$C560, P560&lt;&gt;""), P560,"")))</f>
        <v/>
      </c>
      <c r="Q558" s="90" t="str">
        <f>IF(TMInput!P558&lt;&gt;"",TMInput!P558,IF(AND($C558=$C559, Q559&lt;&gt;""),Q559, IF(AND($C558=$C560, Q560&lt;&gt;""), Q560,"")))</f>
        <v/>
      </c>
      <c r="R558" s="90" t="str">
        <f>IF(TMInput!Q558&lt;&gt;"", TMInput!Q558, IF(AND(OR($C558&amp;$H558=$C559&amp;$H559, $C558&amp;$I558=$C559&amp;$I559), R559&lt;&gt;""), R559, IF(AND(OR($C558&amp;$H558=$C560&amp;$H560, $C558&amp;$I558=$C560&amp;$I560), R560&lt;&gt;""), R560, IF(AND(OR($C558&amp;$H558=$C561&amp;$H561, $C558&amp;$I558=$C561&amp;$I561), R561&lt;&gt;""), R561, IF(AND(OR($C558&amp;$H558=$C562&amp;$H562, $C558&amp;$I558=$C562&amp;$I562), R562&lt;&gt;""), R562, "")))))</f>
        <v/>
      </c>
      <c r="S558" s="90" t="str">
        <f>IF(TMInput!R558&lt;&gt;"", TMInput!R558, IF(AND(OR($C558&amp;$H558=$C559&amp;$H559, $C558&amp;$I558=$C559&amp;$I559), S559&lt;&gt;""), S559, IF(AND(OR($C558&amp;$H558=$C560&amp;$H560, $C558&amp;$I558=$C560&amp;$I560), S560&lt;&gt;""), S560, IF(AND(OR($C558&amp;$H558=$C561&amp;$H561, $C558&amp;$I558=$C561&amp;$I561), S561&lt;&gt;""), S561, IF(AND(OR($C558&amp;$H558=$C562&amp;$H562, $C558&amp;$I558=$C562&amp;$I562), S562&lt;&gt;""), S562, "")))))</f>
        <v/>
      </c>
      <c r="T558" s="90" t="str">
        <f>IF(TMInput!S558&lt;&gt;"", TMInput!S558, IF(AND(OR($C558&amp;$H558=$C559&amp;$H559, $C558&amp;$I558=$C559&amp;$I559), T559&lt;&gt;""), T559, IF(AND(OR($C558&amp;$H558=$C560&amp;$H560, $C558&amp;$I558=$C560&amp;$I560), T560&lt;&gt;""), T560, IF(AND(OR($C558&amp;$H558=$C561&amp;$H561, $C558&amp;$I558=$C561&amp;$I561), T561&lt;&gt;""), T561, IF(AND(OR($C558&amp;$H558=$C562&amp;$H562, $C558&amp;$I558=$C562&amp;$I562), T562&lt;&gt;""), T562, "")))))</f>
        <v/>
      </c>
      <c r="U558" s="90" t="str">
        <f>IF(TMInput!T558&lt;&gt;"", TMInput!T558, IF(AND($C558=$C559, U559&lt;&gt;""), U559, IF(AND($C558=$C560, U560&lt;&gt;""), U560, IF(AND($C558=$C561, U561&lt;&gt;""), U561, IF(AND($C558=$C562, U562&lt;&gt;""), U562, "")))))</f>
        <v/>
      </c>
      <c r="V558" s="90" t="str">
        <f>IF(TMInput!U558&lt;&gt;"", TMInput!U558, IF(AND($C558=$C559, V559&lt;&gt;""), V559, IF(AND($C558=$C560, V560&lt;&gt;""), V560, IF(AND($C558=$C561, V561&lt;&gt;""), V561, IF(AND($C558=$C562, V562&lt;&gt;""), V562, "")))))</f>
        <v/>
      </c>
      <c r="W558" s="90" t="str">
        <f>IF(TMInput!V558&lt;&gt;"", TMInput!V558, IF(AND($C558=$C559, W559&lt;&gt;""), W559, IF(AND($C558=$C560, W560&lt;&gt;""), W560, IF(AND($C558=$C561, W561&lt;&gt;""), W561, IF(AND($C558=$C562, W562&lt;&gt;""), W562, "")))))</f>
        <v/>
      </c>
      <c r="X558" s="90" t="str">
        <f>IF(TMInput!W558&lt;&gt;"", TMInput!W558, IF(AND($C558=$C559, X559&lt;&gt;""), X559, IF(AND($C558=$C560, X560&lt;&gt;""), X560, IF(AND($C558=$C561, X561&lt;&gt;""), X561, IF(AND($C558=$C562, X562&lt;&gt;""), X562, "")))))</f>
        <v/>
      </c>
      <c r="Y558" s="90" t="str">
        <f>IF(TMInput!X558&lt;&gt;"", TMInput!X558, IF(AND($C558=$C559, Y559&lt;&gt;""), Y559, IF(AND($C558=$C560, Y560&lt;&gt;""), Y560, IF(AND($C558=$C561, Y561&lt;&gt;""), Y561, IF(AND($C558=$C562, Y562&lt;&gt;""), Y562, "")))))</f>
        <v/>
      </c>
      <c r="Z558" s="90" t="str">
        <f>IF(TMInput!Y558&lt;&gt;"", TMInput!Y558, IF(AND($C558=$C559, Z559&lt;&gt;""), Z559, IF(AND($C558=$C560, Z560&lt;&gt;""), Z560, IF(AND($C558=$C561, Z561&lt;&gt;""), Z561, IF(AND($C558=$C562, Z562&lt;&gt;""), Z562, "")))))</f>
        <v/>
      </c>
      <c r="AA558" s="90" t="str">
        <f>IF(TMInput!Z558&lt;&gt;"", TMInput!Z558, IF(AND($C558=$C559, AA559&lt;&gt;""), AA559, IF(AND($C558=$C560, AA560&lt;&gt;""), AA560, IF(AND($C558=$C561, AA561&lt;&gt;""), AA561, IF(AND($C558=$C562, AA562&lt;&gt;""), AA562, "")))))</f>
        <v/>
      </c>
      <c r="AB558" s="90" t="str">
        <f>IF(TMInput!AA558&lt;&gt;"", TMInput!AA558, IF(AND($C558=$C559, AB559&lt;&gt;""), AB559, IF(AND($C558=$C560, AB560&lt;&gt;""), AB560, IF(AND($C558=$C561, AB561&lt;&gt;""), AB561, IF(AND($C558=$C562, AB562&lt;&gt;""), AB562, "")))))</f>
        <v/>
      </c>
      <c r="AC558" s="90" t="str">
        <f>IF(TMInput!AB558&lt;&gt;"", TMInput!AB558, IF(AND($C558=$C559, AC559&lt;&gt;""), AC559, IF(AND($C558=$C560, AC560&lt;&gt;""), AC560, IF(AND($C558=$C561, AC561&lt;&gt;""), AC561, IF(AND($C558=$C562, AC562&lt;&gt;""), AC562, "")))))</f>
        <v/>
      </c>
      <c r="AD558" s="90" t="str">
        <f>IF(TMInput!AC558&lt;&gt;"", TMInput!AC558, IF(AND($C558=$C559, AD559&lt;&gt;""), AD559, IF(AND($C558=$C560, AD560&lt;&gt;""), AD560, IF(AND($C558=$C561, AD561&lt;&gt;""), AD561, IF(AND($C558=$C562, AD562&lt;&gt;""), AD562, "")))))</f>
        <v/>
      </c>
      <c r="AE558" s="90" t="str">
        <f>IF(TMInput!AD558&lt;&gt;"", TMInput!AD558, IF(AND($C558=$C559, AE559&lt;&gt;""), AE559, IF(AND($C558=$C560, AE560&lt;&gt;""), AE560, IF(AND($C558=$C561, AE561&lt;&gt;""), AE561, IF(AND($C558=$C562, AE562&lt;&gt;""), AE562, "")))))</f>
        <v/>
      </c>
    </row>
    <row r="559">
      <c r="A559" s="85" t="b">
        <f t="shared" si="1"/>
        <v>0</v>
      </c>
      <c r="B559" s="90" t="str">
        <f>IF(AND(TMInput!A559="",$C559&lt;&gt;""),B558,TMInput!A559)</f>
        <v/>
      </c>
      <c r="C559" s="90" t="str">
        <f>TMInput!B559</f>
        <v/>
      </c>
      <c r="D559" s="85" t="str">
        <f>IF(AND(TMInput!C559="",$C559&lt;&gt;""),D558,TMInput!C559)</f>
        <v/>
      </c>
      <c r="E559" s="90" t="str">
        <f>IF(TMInput!D559&lt;&gt;"",TMInput!D559,IF(AND($C559=$C560, E560&lt;&gt;""),E560, IF(AND($C559=$C561, E561&lt;&gt;""), E561,"")))</f>
        <v/>
      </c>
      <c r="F559" s="90" t="str">
        <f>IF(TMInput!E559&lt;&gt;"",TMInput!E559,IF(AND($C559=$C560, F560&lt;&gt;""),F560, IF(AND($C559=$C561, F561&lt;&gt;""), F561,"")))</f>
        <v/>
      </c>
      <c r="G559" s="85" t="str">
        <f>IF(TMInput!F559&lt;&gt;"",TMInput!F559,IF(AND($C559=$C560, G560&lt;&gt;""),G560, IF(AND($C559=$C561, G561&lt;&gt;""), G561,"")))</f>
        <v/>
      </c>
      <c r="H559" s="90" t="str">
        <f>TMInput!G559</f>
        <v/>
      </c>
      <c r="I559" s="90" t="str">
        <f>TMInput!H559</f>
        <v/>
      </c>
      <c r="J559" s="90" t="str">
        <f>IF(TMInput!$A559="",J558,TMInput!I559)</f>
        <v/>
      </c>
      <c r="K559" s="85" t="str">
        <f>IF(TMInput!J559&lt;&gt;"",TMInput!J559,IF(AND($C559=$C560, K560&lt;&gt;""),K560, IF(AND($C559=$C561, K561&lt;&gt;""), K561,"")))</f>
        <v/>
      </c>
      <c r="L559" s="85" t="str">
        <f>IF(TMInput!K559&lt;&gt;"",TMInput!K559,IF(AND($C559=$C560, L560&lt;&gt;""),L560, IF(AND($C559=$C561, L561&lt;&gt;""), L561,"")))</f>
        <v/>
      </c>
      <c r="M559" s="90" t="str">
        <f>IF(TMInput!L559&lt;&gt;"",TMInput!L559,IF(AND($C559=$C560, M560&lt;&gt;""),M560, IF(AND($C559=$C561, M561&lt;&gt;""), M561,"")))</f>
        <v/>
      </c>
      <c r="N559" s="90" t="str">
        <f>IF(TMInput!M559&lt;&gt;"",TMInput!M559,IF(AND($C559=$C560, N560&lt;&gt;""),N560, IF(AND($C559=$C561, N561&lt;&gt;""), N561,"")))</f>
        <v/>
      </c>
      <c r="O559" s="90" t="str">
        <f>IF(TMInput!N559&lt;&gt;"",TMInput!N559,IF(AND($C559=$C560, O560&lt;&gt;""),O560, IF(AND($C559=$C561, O561&lt;&gt;""), O561,"")))</f>
        <v/>
      </c>
      <c r="P559" s="85" t="str">
        <f>IF(TMInput!O559&lt;&gt;"",TMInput!O559,IF(AND($C559=$C560, P560&lt;&gt;""),P560, IF(AND($C559=$C561, P561&lt;&gt;""), P561,"")))</f>
        <v/>
      </c>
      <c r="Q559" s="90" t="str">
        <f>IF(TMInput!P559&lt;&gt;"",TMInput!P559,IF(AND($C559=$C560, Q560&lt;&gt;""),Q560, IF(AND($C559=$C561, Q561&lt;&gt;""), Q561,"")))</f>
        <v/>
      </c>
      <c r="R559" s="90" t="str">
        <f>IF(TMInput!Q559&lt;&gt;"", TMInput!Q559, IF(AND(OR($C559&amp;$H559=$C560&amp;$H560, $C559&amp;$I559=$C560&amp;$I560), R560&lt;&gt;""), R560, IF(AND(OR($C559&amp;$H559=$C561&amp;$H561, $C559&amp;$I559=$C561&amp;$I561), R561&lt;&gt;""), R561, IF(AND(OR($C559&amp;$H559=$C562&amp;$H562, $C559&amp;$I559=$C562&amp;$I562), R562&lt;&gt;""), R562, IF(AND(OR($C559&amp;$H559=$C563&amp;$H563, $C559&amp;$I559=$C563&amp;$I563), R563&lt;&gt;""), R563, "")))))</f>
        <v/>
      </c>
      <c r="S559" s="90" t="str">
        <f>IF(TMInput!R559&lt;&gt;"", TMInput!R559, IF(AND(OR($C559&amp;$H559=$C560&amp;$H560, $C559&amp;$I559=$C560&amp;$I560), S560&lt;&gt;""), S560, IF(AND(OR($C559&amp;$H559=$C561&amp;$H561, $C559&amp;$I559=$C561&amp;$I561), S561&lt;&gt;""), S561, IF(AND(OR($C559&amp;$H559=$C562&amp;$H562, $C559&amp;$I559=$C562&amp;$I562), S562&lt;&gt;""), S562, IF(AND(OR($C559&amp;$H559=$C563&amp;$H563, $C559&amp;$I559=$C563&amp;$I563), S563&lt;&gt;""), S563, "")))))</f>
        <v/>
      </c>
      <c r="T559" s="90" t="str">
        <f>IF(TMInput!S559&lt;&gt;"", TMInput!S559, IF(AND(OR($C559&amp;$H559=$C560&amp;$H560, $C559&amp;$I559=$C560&amp;$I560), T560&lt;&gt;""), T560, IF(AND(OR($C559&amp;$H559=$C561&amp;$H561, $C559&amp;$I559=$C561&amp;$I561), T561&lt;&gt;""), T561, IF(AND(OR($C559&amp;$H559=$C562&amp;$H562, $C559&amp;$I559=$C562&amp;$I562), T562&lt;&gt;""), T562, IF(AND(OR($C559&amp;$H559=$C563&amp;$H563, $C559&amp;$I559=$C563&amp;$I563), T563&lt;&gt;""), T563, "")))))</f>
        <v/>
      </c>
      <c r="U559" s="90" t="str">
        <f>IF(TMInput!T559&lt;&gt;"", TMInput!T559, IF(AND($C559=$C560, U560&lt;&gt;""), U560, IF(AND($C559=$C561, U561&lt;&gt;""), U561, IF(AND($C559=$C562, U562&lt;&gt;""), U562, IF(AND($C559=$C563, U563&lt;&gt;""), U563, "")))))</f>
        <v/>
      </c>
      <c r="V559" s="90" t="str">
        <f>IF(TMInput!U559&lt;&gt;"", TMInput!U559, IF(AND($C559=$C560, V560&lt;&gt;""), V560, IF(AND($C559=$C561, V561&lt;&gt;""), V561, IF(AND($C559=$C562, V562&lt;&gt;""), V562, IF(AND($C559=$C563, V563&lt;&gt;""), V563, "")))))</f>
        <v/>
      </c>
      <c r="W559" s="90" t="str">
        <f>IF(TMInput!V559&lt;&gt;"", TMInput!V559, IF(AND($C559=$C560, W560&lt;&gt;""), W560, IF(AND($C559=$C561, W561&lt;&gt;""), W561, IF(AND($C559=$C562, W562&lt;&gt;""), W562, IF(AND($C559=$C563, W563&lt;&gt;""), W563, "")))))</f>
        <v/>
      </c>
      <c r="X559" s="90" t="str">
        <f>IF(TMInput!W559&lt;&gt;"", TMInput!W559, IF(AND($C559=$C560, X560&lt;&gt;""), X560, IF(AND($C559=$C561, X561&lt;&gt;""), X561, IF(AND($C559=$C562, X562&lt;&gt;""), X562, IF(AND($C559=$C563, X563&lt;&gt;""), X563, "")))))</f>
        <v/>
      </c>
      <c r="Y559" s="90" t="str">
        <f>IF(TMInput!X559&lt;&gt;"", TMInput!X559, IF(AND($C559=$C560, Y560&lt;&gt;""), Y560, IF(AND($C559=$C561, Y561&lt;&gt;""), Y561, IF(AND($C559=$C562, Y562&lt;&gt;""), Y562, IF(AND($C559=$C563, Y563&lt;&gt;""), Y563, "")))))</f>
        <v/>
      </c>
      <c r="Z559" s="90" t="str">
        <f>IF(TMInput!Y559&lt;&gt;"", TMInput!Y559, IF(AND($C559=$C560, Z560&lt;&gt;""), Z560, IF(AND($C559=$C561, Z561&lt;&gt;""), Z561, IF(AND($C559=$C562, Z562&lt;&gt;""), Z562, IF(AND($C559=$C563, Z563&lt;&gt;""), Z563, "")))))</f>
        <v/>
      </c>
      <c r="AA559" s="90" t="str">
        <f>IF(TMInput!Z559&lt;&gt;"", TMInput!Z559, IF(AND($C559=$C560, AA560&lt;&gt;""), AA560, IF(AND($C559=$C561, AA561&lt;&gt;""), AA561, IF(AND($C559=$C562, AA562&lt;&gt;""), AA562, IF(AND($C559=$C563, AA563&lt;&gt;""), AA563, "")))))</f>
        <v/>
      </c>
      <c r="AB559" s="90" t="str">
        <f>IF(TMInput!AA559&lt;&gt;"", TMInput!AA559, IF(AND($C559=$C560, AB560&lt;&gt;""), AB560, IF(AND($C559=$C561, AB561&lt;&gt;""), AB561, IF(AND($C559=$C562, AB562&lt;&gt;""), AB562, IF(AND($C559=$C563, AB563&lt;&gt;""), AB563, "")))))</f>
        <v/>
      </c>
      <c r="AC559" s="90" t="str">
        <f>IF(TMInput!AB559&lt;&gt;"", TMInput!AB559, IF(AND($C559=$C560, AC560&lt;&gt;""), AC560, IF(AND($C559=$C561, AC561&lt;&gt;""), AC561, IF(AND($C559=$C562, AC562&lt;&gt;""), AC562, IF(AND($C559=$C563, AC563&lt;&gt;""), AC563, "")))))</f>
        <v/>
      </c>
      <c r="AD559" s="90" t="str">
        <f>IF(TMInput!AC559&lt;&gt;"", TMInput!AC559, IF(AND($C559=$C560, AD560&lt;&gt;""), AD560, IF(AND($C559=$C561, AD561&lt;&gt;""), AD561, IF(AND($C559=$C562, AD562&lt;&gt;""), AD562, IF(AND($C559=$C563, AD563&lt;&gt;""), AD563, "")))))</f>
        <v/>
      </c>
      <c r="AE559" s="90" t="str">
        <f>IF(TMInput!AD559&lt;&gt;"", TMInput!AD559, IF(AND($C559=$C560, AE560&lt;&gt;""), AE560, IF(AND($C559=$C561, AE561&lt;&gt;""), AE561, IF(AND($C559=$C562, AE562&lt;&gt;""), AE562, IF(AND($C559=$C563, AE563&lt;&gt;""), AE563, "")))))</f>
        <v/>
      </c>
    </row>
    <row r="560">
      <c r="A560" s="85" t="b">
        <f t="shared" si="1"/>
        <v>0</v>
      </c>
      <c r="B560" s="90" t="str">
        <f>IF(AND(TMInput!A560="",$C560&lt;&gt;""),B559,TMInput!A560)</f>
        <v/>
      </c>
      <c r="C560" s="90" t="str">
        <f>TMInput!B560</f>
        <v/>
      </c>
      <c r="D560" s="85" t="str">
        <f>IF(AND(TMInput!C560="",$C560&lt;&gt;""),D559,TMInput!C560)</f>
        <v/>
      </c>
      <c r="E560" s="90" t="str">
        <f>IF(TMInput!D560&lt;&gt;"",TMInput!D560,IF(AND($C560=$C561, E561&lt;&gt;""),E561, IF(AND($C560=$C562, E562&lt;&gt;""), E562,"")))</f>
        <v/>
      </c>
      <c r="F560" s="90" t="str">
        <f>IF(TMInput!E560&lt;&gt;"",TMInput!E560,IF(AND($C560=$C561, F561&lt;&gt;""),F561, IF(AND($C560=$C562, F562&lt;&gt;""), F562,"")))</f>
        <v/>
      </c>
      <c r="G560" s="85" t="str">
        <f>IF(TMInput!F560&lt;&gt;"",TMInput!F560,IF(AND($C560=$C561, G561&lt;&gt;""),G561, IF(AND($C560=$C562, G562&lt;&gt;""), G562,"")))</f>
        <v/>
      </c>
      <c r="H560" s="90" t="str">
        <f>TMInput!G560</f>
        <v/>
      </c>
      <c r="I560" s="90" t="str">
        <f>TMInput!H560</f>
        <v/>
      </c>
      <c r="J560" s="90" t="str">
        <f>IF(TMInput!$A560="",J559,TMInput!I560)</f>
        <v/>
      </c>
      <c r="K560" s="85" t="str">
        <f>IF(TMInput!J560&lt;&gt;"",TMInput!J560,IF(AND($C560=$C561, K561&lt;&gt;""),K561, IF(AND($C560=$C562, K562&lt;&gt;""), K562,"")))</f>
        <v/>
      </c>
      <c r="L560" s="85" t="str">
        <f>IF(TMInput!K560&lt;&gt;"",TMInput!K560,IF(AND($C560=$C561, L561&lt;&gt;""),L561, IF(AND($C560=$C562, L562&lt;&gt;""), L562,"")))</f>
        <v/>
      </c>
      <c r="M560" s="90" t="str">
        <f>IF(TMInput!L560&lt;&gt;"",TMInput!L560,IF(AND($C560=$C561, M561&lt;&gt;""),M561, IF(AND($C560=$C562, M562&lt;&gt;""), M562,"")))</f>
        <v/>
      </c>
      <c r="N560" s="90" t="str">
        <f>IF(TMInput!M560&lt;&gt;"",TMInput!M560,IF(AND($C560=$C561, N561&lt;&gt;""),N561, IF(AND($C560=$C562, N562&lt;&gt;""), N562,"")))</f>
        <v/>
      </c>
      <c r="O560" s="90" t="str">
        <f>IF(TMInput!N560&lt;&gt;"",TMInput!N560,IF(AND($C560=$C561, O561&lt;&gt;""),O561, IF(AND($C560=$C562, O562&lt;&gt;""), O562,"")))</f>
        <v/>
      </c>
      <c r="P560" s="85" t="str">
        <f>IF(TMInput!O560&lt;&gt;"",TMInput!O560,IF(AND($C560=$C561, P561&lt;&gt;""),P561, IF(AND($C560=$C562, P562&lt;&gt;""), P562,"")))</f>
        <v/>
      </c>
      <c r="Q560" s="90" t="str">
        <f>IF(TMInput!P560&lt;&gt;"",TMInput!P560,IF(AND($C560=$C561, Q561&lt;&gt;""),Q561, IF(AND($C560=$C562, Q562&lt;&gt;""), Q562,"")))</f>
        <v/>
      </c>
      <c r="R560" s="90" t="str">
        <f>IF(TMInput!Q560&lt;&gt;"", TMInput!Q560, IF(AND(OR($C560&amp;$H560=$C561&amp;$H561, $C560&amp;$I560=$C561&amp;$I561), R561&lt;&gt;""), R561, IF(AND(OR($C560&amp;$H560=$C562&amp;$H562, $C560&amp;$I560=$C562&amp;$I562), R562&lt;&gt;""), R562, IF(AND(OR($C560&amp;$H560=$C563&amp;$H563, $C560&amp;$I560=$C563&amp;$I563), R563&lt;&gt;""), R563, IF(AND(OR($C560&amp;$H560=$C564&amp;$H564, $C560&amp;$I560=$C564&amp;$I564), R564&lt;&gt;""), R564, "")))))</f>
        <v/>
      </c>
      <c r="S560" s="90" t="str">
        <f>IF(TMInput!R560&lt;&gt;"", TMInput!R560, IF(AND(OR($C560&amp;$H560=$C561&amp;$H561, $C560&amp;$I560=$C561&amp;$I561), S561&lt;&gt;""), S561, IF(AND(OR($C560&amp;$H560=$C562&amp;$H562, $C560&amp;$I560=$C562&amp;$I562), S562&lt;&gt;""), S562, IF(AND(OR($C560&amp;$H560=$C563&amp;$H563, $C560&amp;$I560=$C563&amp;$I563), S563&lt;&gt;""), S563, IF(AND(OR($C560&amp;$H560=$C564&amp;$H564, $C560&amp;$I560=$C564&amp;$I564), S564&lt;&gt;""), S564, "")))))</f>
        <v/>
      </c>
      <c r="T560" s="90" t="str">
        <f>IF(TMInput!S560&lt;&gt;"", TMInput!S560, IF(AND(OR($C560&amp;$H560=$C561&amp;$H561, $C560&amp;$I560=$C561&amp;$I561), T561&lt;&gt;""), T561, IF(AND(OR($C560&amp;$H560=$C562&amp;$H562, $C560&amp;$I560=$C562&amp;$I562), T562&lt;&gt;""), T562, IF(AND(OR($C560&amp;$H560=$C563&amp;$H563, $C560&amp;$I560=$C563&amp;$I563), T563&lt;&gt;""), T563, IF(AND(OR($C560&amp;$H560=$C564&amp;$H564, $C560&amp;$I560=$C564&amp;$I564), T564&lt;&gt;""), T564, "")))))</f>
        <v/>
      </c>
      <c r="U560" s="90" t="str">
        <f>IF(TMInput!T560&lt;&gt;"", TMInput!T560, IF(AND($C560=$C561, U561&lt;&gt;""), U561, IF(AND($C560=$C562, U562&lt;&gt;""), U562, IF(AND($C560=$C563, U563&lt;&gt;""), U563, IF(AND($C560=$C564, U564&lt;&gt;""), U564, "")))))</f>
        <v/>
      </c>
      <c r="V560" s="90" t="str">
        <f>IF(TMInput!U560&lt;&gt;"", TMInput!U560, IF(AND($C560=$C561, V561&lt;&gt;""), V561, IF(AND($C560=$C562, V562&lt;&gt;""), V562, IF(AND($C560=$C563, V563&lt;&gt;""), V563, IF(AND($C560=$C564, V564&lt;&gt;""), V564, "")))))</f>
        <v/>
      </c>
      <c r="W560" s="90" t="str">
        <f>IF(TMInput!V560&lt;&gt;"", TMInput!V560, IF(AND($C560=$C561, W561&lt;&gt;""), W561, IF(AND($C560=$C562, W562&lt;&gt;""), W562, IF(AND($C560=$C563, W563&lt;&gt;""), W563, IF(AND($C560=$C564, W564&lt;&gt;""), W564, "")))))</f>
        <v/>
      </c>
      <c r="X560" s="90" t="str">
        <f>IF(TMInput!W560&lt;&gt;"", TMInput!W560, IF(AND($C560=$C561, X561&lt;&gt;""), X561, IF(AND($C560=$C562, X562&lt;&gt;""), X562, IF(AND($C560=$C563, X563&lt;&gt;""), X563, IF(AND($C560=$C564, X564&lt;&gt;""), X564, "")))))</f>
        <v/>
      </c>
      <c r="Y560" s="90" t="str">
        <f>IF(TMInput!X560&lt;&gt;"", TMInput!X560, IF(AND($C560=$C561, Y561&lt;&gt;""), Y561, IF(AND($C560=$C562, Y562&lt;&gt;""), Y562, IF(AND($C560=$C563, Y563&lt;&gt;""), Y563, IF(AND($C560=$C564, Y564&lt;&gt;""), Y564, "")))))</f>
        <v/>
      </c>
      <c r="Z560" s="90" t="str">
        <f>IF(TMInput!Y560&lt;&gt;"", TMInput!Y560, IF(AND($C560=$C561, Z561&lt;&gt;""), Z561, IF(AND($C560=$C562, Z562&lt;&gt;""), Z562, IF(AND($C560=$C563, Z563&lt;&gt;""), Z563, IF(AND($C560=$C564, Z564&lt;&gt;""), Z564, "")))))</f>
        <v/>
      </c>
      <c r="AA560" s="90" t="str">
        <f>IF(TMInput!Z560&lt;&gt;"", TMInput!Z560, IF(AND($C560=$C561, AA561&lt;&gt;""), AA561, IF(AND($C560=$C562, AA562&lt;&gt;""), AA562, IF(AND($C560=$C563, AA563&lt;&gt;""), AA563, IF(AND($C560=$C564, AA564&lt;&gt;""), AA564, "")))))</f>
        <v/>
      </c>
      <c r="AB560" s="90" t="str">
        <f>IF(TMInput!AA560&lt;&gt;"", TMInput!AA560, IF(AND($C560=$C561, AB561&lt;&gt;""), AB561, IF(AND($C560=$C562, AB562&lt;&gt;""), AB562, IF(AND($C560=$C563, AB563&lt;&gt;""), AB563, IF(AND($C560=$C564, AB564&lt;&gt;""), AB564, "")))))</f>
        <v/>
      </c>
      <c r="AC560" s="90" t="str">
        <f>IF(TMInput!AB560&lt;&gt;"", TMInput!AB560, IF(AND($C560=$C561, AC561&lt;&gt;""), AC561, IF(AND($C560=$C562, AC562&lt;&gt;""), AC562, IF(AND($C560=$C563, AC563&lt;&gt;""), AC563, IF(AND($C560=$C564, AC564&lt;&gt;""), AC564, "")))))</f>
        <v/>
      </c>
      <c r="AD560" s="90" t="str">
        <f>IF(TMInput!AC560&lt;&gt;"", TMInput!AC560, IF(AND($C560=$C561, AD561&lt;&gt;""), AD561, IF(AND($C560=$C562, AD562&lt;&gt;""), AD562, IF(AND($C560=$C563, AD563&lt;&gt;""), AD563, IF(AND($C560=$C564, AD564&lt;&gt;""), AD564, "")))))</f>
        <v/>
      </c>
      <c r="AE560" s="90" t="str">
        <f>IF(TMInput!AD560&lt;&gt;"", TMInput!AD560, IF(AND($C560=$C561, AE561&lt;&gt;""), AE561, IF(AND($C560=$C562, AE562&lt;&gt;""), AE562, IF(AND($C560=$C563, AE563&lt;&gt;""), AE563, IF(AND($C560=$C564, AE564&lt;&gt;""), AE564, "")))))</f>
        <v/>
      </c>
    </row>
    <row r="561">
      <c r="A561" s="85" t="b">
        <f t="shared" si="1"/>
        <v>0</v>
      </c>
      <c r="B561" s="90" t="str">
        <f>IF(AND(TMInput!A561="",$C561&lt;&gt;""),B560,TMInput!A561)</f>
        <v/>
      </c>
      <c r="C561" s="90" t="str">
        <f>TMInput!B561</f>
        <v/>
      </c>
      <c r="D561" s="85" t="str">
        <f>IF(AND(TMInput!C561="",$C561&lt;&gt;""),D560,TMInput!C561)</f>
        <v/>
      </c>
      <c r="E561" s="90" t="str">
        <f>IF(TMInput!D561&lt;&gt;"",TMInput!D561,IF(AND($C561=$C562, E562&lt;&gt;""),E562, IF(AND($C561=$C563, E563&lt;&gt;""), E563,"")))</f>
        <v/>
      </c>
      <c r="F561" s="90" t="str">
        <f>IF(TMInput!E561&lt;&gt;"",TMInput!E561,IF(AND($C561=$C562, F562&lt;&gt;""),F562, IF(AND($C561=$C563, F563&lt;&gt;""), F563,"")))</f>
        <v/>
      </c>
      <c r="G561" s="85" t="str">
        <f>IF(TMInput!F561&lt;&gt;"",TMInput!F561,IF(AND($C561=$C562, G562&lt;&gt;""),G562, IF(AND($C561=$C563, G563&lt;&gt;""), G563,"")))</f>
        <v/>
      </c>
      <c r="H561" s="90" t="str">
        <f>TMInput!G561</f>
        <v/>
      </c>
      <c r="I561" s="90" t="str">
        <f>TMInput!H561</f>
        <v/>
      </c>
      <c r="J561" s="90" t="str">
        <f>IF(TMInput!$A561="",J560,TMInput!I561)</f>
        <v/>
      </c>
      <c r="K561" s="85" t="str">
        <f>IF(TMInput!J561&lt;&gt;"",TMInput!J561,IF(AND($C561=$C562, K562&lt;&gt;""),K562, IF(AND($C561=$C563, K563&lt;&gt;""), K563,"")))</f>
        <v/>
      </c>
      <c r="L561" s="85" t="str">
        <f>IF(TMInput!K561&lt;&gt;"",TMInput!K561,IF(AND($C561=$C562, L562&lt;&gt;""),L562, IF(AND($C561=$C563, L563&lt;&gt;""), L563,"")))</f>
        <v/>
      </c>
      <c r="M561" s="90" t="str">
        <f>IF(TMInput!L561&lt;&gt;"",TMInput!L561,IF(AND($C561=$C562, M562&lt;&gt;""),M562, IF(AND($C561=$C563, M563&lt;&gt;""), M563,"")))</f>
        <v/>
      </c>
      <c r="N561" s="90" t="str">
        <f>IF(TMInput!M561&lt;&gt;"",TMInput!M561,IF(AND($C561=$C562, N562&lt;&gt;""),N562, IF(AND($C561=$C563, N563&lt;&gt;""), N563,"")))</f>
        <v/>
      </c>
      <c r="O561" s="90" t="str">
        <f>IF(TMInput!N561&lt;&gt;"",TMInput!N561,IF(AND($C561=$C562, O562&lt;&gt;""),O562, IF(AND($C561=$C563, O563&lt;&gt;""), O563,"")))</f>
        <v/>
      </c>
      <c r="P561" s="85" t="str">
        <f>IF(TMInput!O561&lt;&gt;"",TMInput!O561,IF(AND($C561=$C562, P562&lt;&gt;""),P562, IF(AND($C561=$C563, P563&lt;&gt;""), P563,"")))</f>
        <v/>
      </c>
      <c r="Q561" s="90" t="str">
        <f>IF(TMInput!P561&lt;&gt;"",TMInput!P561,IF(AND($C561=$C562, Q562&lt;&gt;""),Q562, IF(AND($C561=$C563, Q563&lt;&gt;""), Q563,"")))</f>
        <v/>
      </c>
      <c r="R561" s="90" t="str">
        <f>IF(TMInput!Q561&lt;&gt;"", TMInput!Q561, IF(AND(OR($C561&amp;$H561=$C562&amp;$H562, $C561&amp;$I561=$C562&amp;$I562), R562&lt;&gt;""), R562, IF(AND(OR($C561&amp;$H561=$C563&amp;$H563, $C561&amp;$I561=$C563&amp;$I563), R563&lt;&gt;""), R563, IF(AND(OR($C561&amp;$H561=$C564&amp;$H564, $C561&amp;$I561=$C564&amp;$I564), R564&lt;&gt;""), R564, IF(AND(OR($C561&amp;$H561=$C565&amp;$H565, $C561&amp;$I561=$C565&amp;$I565), R565&lt;&gt;""), R565, "")))))</f>
        <v/>
      </c>
      <c r="S561" s="90" t="str">
        <f>IF(TMInput!R561&lt;&gt;"", TMInput!R561, IF(AND(OR($C561&amp;$H561=$C562&amp;$H562, $C561&amp;$I561=$C562&amp;$I562), S562&lt;&gt;""), S562, IF(AND(OR($C561&amp;$H561=$C563&amp;$H563, $C561&amp;$I561=$C563&amp;$I563), S563&lt;&gt;""), S563, IF(AND(OR($C561&amp;$H561=$C564&amp;$H564, $C561&amp;$I561=$C564&amp;$I564), S564&lt;&gt;""), S564, IF(AND(OR($C561&amp;$H561=$C565&amp;$H565, $C561&amp;$I561=$C565&amp;$I565), S565&lt;&gt;""), S565, "")))))</f>
        <v/>
      </c>
      <c r="T561" s="90" t="str">
        <f>IF(TMInput!S561&lt;&gt;"", TMInput!S561, IF(AND(OR($C561&amp;$H561=$C562&amp;$H562, $C561&amp;$I561=$C562&amp;$I562), T562&lt;&gt;""), T562, IF(AND(OR($C561&amp;$H561=$C563&amp;$H563, $C561&amp;$I561=$C563&amp;$I563), T563&lt;&gt;""), T563, IF(AND(OR($C561&amp;$H561=$C564&amp;$H564, $C561&amp;$I561=$C564&amp;$I564), T564&lt;&gt;""), T564, IF(AND(OR($C561&amp;$H561=$C565&amp;$H565, $C561&amp;$I561=$C565&amp;$I565), T565&lt;&gt;""), T565, "")))))</f>
        <v/>
      </c>
      <c r="U561" s="90" t="str">
        <f>IF(TMInput!T561&lt;&gt;"", TMInput!T561, IF(AND($C561=$C562, U562&lt;&gt;""), U562, IF(AND($C561=$C563, U563&lt;&gt;""), U563, IF(AND($C561=$C564, U564&lt;&gt;""), U564, IF(AND($C561=$C565, U565&lt;&gt;""), U565, "")))))</f>
        <v/>
      </c>
      <c r="V561" s="90" t="str">
        <f>IF(TMInput!U561&lt;&gt;"", TMInput!U561, IF(AND($C561=$C562, V562&lt;&gt;""), V562, IF(AND($C561=$C563, V563&lt;&gt;""), V563, IF(AND($C561=$C564, V564&lt;&gt;""), V564, IF(AND($C561=$C565, V565&lt;&gt;""), V565, "")))))</f>
        <v/>
      </c>
      <c r="W561" s="90" t="str">
        <f>IF(TMInput!V561&lt;&gt;"", TMInput!V561, IF(AND($C561=$C562, W562&lt;&gt;""), W562, IF(AND($C561=$C563, W563&lt;&gt;""), W563, IF(AND($C561=$C564, W564&lt;&gt;""), W564, IF(AND($C561=$C565, W565&lt;&gt;""), W565, "")))))</f>
        <v/>
      </c>
      <c r="X561" s="90" t="str">
        <f>IF(TMInput!W561&lt;&gt;"", TMInput!W561, IF(AND($C561=$C562, X562&lt;&gt;""), X562, IF(AND($C561=$C563, X563&lt;&gt;""), X563, IF(AND($C561=$C564, X564&lt;&gt;""), X564, IF(AND($C561=$C565, X565&lt;&gt;""), X565, "")))))</f>
        <v/>
      </c>
      <c r="Y561" s="90" t="str">
        <f>IF(TMInput!X561&lt;&gt;"", TMInput!X561, IF(AND($C561=$C562, Y562&lt;&gt;""), Y562, IF(AND($C561=$C563, Y563&lt;&gt;""), Y563, IF(AND($C561=$C564, Y564&lt;&gt;""), Y564, IF(AND($C561=$C565, Y565&lt;&gt;""), Y565, "")))))</f>
        <v/>
      </c>
      <c r="Z561" s="90" t="str">
        <f>IF(TMInput!Y561&lt;&gt;"", TMInput!Y561, IF(AND($C561=$C562, Z562&lt;&gt;""), Z562, IF(AND($C561=$C563, Z563&lt;&gt;""), Z563, IF(AND($C561=$C564, Z564&lt;&gt;""), Z564, IF(AND($C561=$C565, Z565&lt;&gt;""), Z565, "")))))</f>
        <v/>
      </c>
      <c r="AA561" s="90" t="str">
        <f>IF(TMInput!Z561&lt;&gt;"", TMInput!Z561, IF(AND($C561=$C562, AA562&lt;&gt;""), AA562, IF(AND($C561=$C563, AA563&lt;&gt;""), AA563, IF(AND($C561=$C564, AA564&lt;&gt;""), AA564, IF(AND($C561=$C565, AA565&lt;&gt;""), AA565, "")))))</f>
        <v/>
      </c>
      <c r="AB561" s="90" t="str">
        <f>IF(TMInput!AA561&lt;&gt;"", TMInput!AA561, IF(AND($C561=$C562, AB562&lt;&gt;""), AB562, IF(AND($C561=$C563, AB563&lt;&gt;""), AB563, IF(AND($C561=$C564, AB564&lt;&gt;""), AB564, IF(AND($C561=$C565, AB565&lt;&gt;""), AB565, "")))))</f>
        <v/>
      </c>
      <c r="AC561" s="90" t="str">
        <f>IF(TMInput!AB561&lt;&gt;"", TMInput!AB561, IF(AND($C561=$C562, AC562&lt;&gt;""), AC562, IF(AND($C561=$C563, AC563&lt;&gt;""), AC563, IF(AND($C561=$C564, AC564&lt;&gt;""), AC564, IF(AND($C561=$C565, AC565&lt;&gt;""), AC565, "")))))</f>
        <v/>
      </c>
      <c r="AD561" s="90" t="str">
        <f>IF(TMInput!AC561&lt;&gt;"", TMInput!AC561, IF(AND($C561=$C562, AD562&lt;&gt;""), AD562, IF(AND($C561=$C563, AD563&lt;&gt;""), AD563, IF(AND($C561=$C564, AD564&lt;&gt;""), AD564, IF(AND($C561=$C565, AD565&lt;&gt;""), AD565, "")))))</f>
        <v/>
      </c>
      <c r="AE561" s="90" t="str">
        <f>IF(TMInput!AD561&lt;&gt;"", TMInput!AD561, IF(AND($C561=$C562, AE562&lt;&gt;""), AE562, IF(AND($C561=$C563, AE563&lt;&gt;""), AE563, IF(AND($C561=$C564, AE564&lt;&gt;""), AE564, IF(AND($C561=$C565, AE565&lt;&gt;""), AE565, "")))))</f>
        <v/>
      </c>
    </row>
    <row r="562">
      <c r="A562" s="85" t="b">
        <f t="shared" si="1"/>
        <v>0</v>
      </c>
      <c r="B562" s="90" t="str">
        <f>IF(AND(TMInput!A562="",$C562&lt;&gt;""),B561,TMInput!A562)</f>
        <v/>
      </c>
      <c r="C562" s="90" t="str">
        <f>TMInput!B562</f>
        <v/>
      </c>
      <c r="D562" s="85" t="str">
        <f>IF(AND(TMInput!C562="",$C562&lt;&gt;""),D561,TMInput!C562)</f>
        <v/>
      </c>
      <c r="E562" s="90" t="str">
        <f>IF(TMInput!D562&lt;&gt;"",TMInput!D562,IF(AND($C562=$C563, E563&lt;&gt;""),E563, IF(AND($C562=$C564, E564&lt;&gt;""), E564,"")))</f>
        <v/>
      </c>
      <c r="F562" s="90" t="str">
        <f>IF(TMInput!E562&lt;&gt;"",TMInput!E562,IF(AND($C562=$C563, F563&lt;&gt;""),F563, IF(AND($C562=$C564, F564&lt;&gt;""), F564,"")))</f>
        <v/>
      </c>
      <c r="G562" s="85" t="str">
        <f>IF(TMInput!F562&lt;&gt;"",TMInput!F562,IF(AND($C562=$C563, G563&lt;&gt;""),G563, IF(AND($C562=$C564, G564&lt;&gt;""), G564,"")))</f>
        <v/>
      </c>
      <c r="H562" s="90" t="str">
        <f>TMInput!G562</f>
        <v/>
      </c>
      <c r="I562" s="90" t="str">
        <f>TMInput!H562</f>
        <v/>
      </c>
      <c r="J562" s="90" t="str">
        <f>IF(TMInput!$A562="",J561,TMInput!I562)</f>
        <v/>
      </c>
      <c r="K562" s="85" t="str">
        <f>IF(TMInput!J562&lt;&gt;"",TMInput!J562,IF(AND($C562=$C563, K563&lt;&gt;""),K563, IF(AND($C562=$C564, K564&lt;&gt;""), K564,"")))</f>
        <v/>
      </c>
      <c r="L562" s="85" t="str">
        <f>IF(TMInput!K562&lt;&gt;"",TMInput!K562,IF(AND($C562=$C563, L563&lt;&gt;""),L563, IF(AND($C562=$C564, L564&lt;&gt;""), L564,"")))</f>
        <v/>
      </c>
      <c r="M562" s="90" t="str">
        <f>IF(TMInput!L562&lt;&gt;"",TMInput!L562,IF(AND($C562=$C563, M563&lt;&gt;""),M563, IF(AND($C562=$C564, M564&lt;&gt;""), M564,"")))</f>
        <v/>
      </c>
      <c r="N562" s="90" t="str">
        <f>IF(TMInput!M562&lt;&gt;"",TMInput!M562,IF(AND($C562=$C563, N563&lt;&gt;""),N563, IF(AND($C562=$C564, N564&lt;&gt;""), N564,"")))</f>
        <v/>
      </c>
      <c r="O562" s="90" t="str">
        <f>IF(TMInput!N562&lt;&gt;"",TMInput!N562,IF(AND($C562=$C563, O563&lt;&gt;""),O563, IF(AND($C562=$C564, O564&lt;&gt;""), O564,"")))</f>
        <v/>
      </c>
      <c r="P562" s="85" t="str">
        <f>IF(TMInput!O562&lt;&gt;"",TMInput!O562,IF(AND($C562=$C563, P563&lt;&gt;""),P563, IF(AND($C562=$C564, P564&lt;&gt;""), P564,"")))</f>
        <v/>
      </c>
      <c r="Q562" s="90" t="str">
        <f>IF(TMInput!P562&lt;&gt;"",TMInput!P562,IF(AND($C562=$C563, Q563&lt;&gt;""),Q563, IF(AND($C562=$C564, Q564&lt;&gt;""), Q564,"")))</f>
        <v/>
      </c>
      <c r="R562" s="90" t="str">
        <f>IF(TMInput!Q562&lt;&gt;"", TMInput!Q562, IF(AND(OR($C562&amp;$H562=$C563&amp;$H563, $C562&amp;$I562=$C563&amp;$I563), R563&lt;&gt;""), R563, IF(AND(OR($C562&amp;$H562=$C564&amp;$H564, $C562&amp;$I562=$C564&amp;$I564), R564&lt;&gt;""), R564, IF(AND(OR($C562&amp;$H562=$C565&amp;$H565, $C562&amp;$I562=$C565&amp;$I565), R565&lt;&gt;""), R565, IF(AND(OR($C562&amp;$H562=$C566&amp;$H566, $C562&amp;$I562=$C566&amp;$I566), R566&lt;&gt;""), R566, "")))))</f>
        <v/>
      </c>
      <c r="S562" s="90" t="str">
        <f>IF(TMInput!R562&lt;&gt;"", TMInput!R562, IF(AND(OR($C562&amp;$H562=$C563&amp;$H563, $C562&amp;$I562=$C563&amp;$I563), S563&lt;&gt;""), S563, IF(AND(OR($C562&amp;$H562=$C564&amp;$H564, $C562&amp;$I562=$C564&amp;$I564), S564&lt;&gt;""), S564, IF(AND(OR($C562&amp;$H562=$C565&amp;$H565, $C562&amp;$I562=$C565&amp;$I565), S565&lt;&gt;""), S565, IF(AND(OR($C562&amp;$H562=$C566&amp;$H566, $C562&amp;$I562=$C566&amp;$I566), S566&lt;&gt;""), S566, "")))))</f>
        <v/>
      </c>
      <c r="T562" s="90" t="str">
        <f>IF(TMInput!S562&lt;&gt;"", TMInput!S562, IF(AND(OR($C562&amp;$H562=$C563&amp;$H563, $C562&amp;$I562=$C563&amp;$I563), T563&lt;&gt;""), T563, IF(AND(OR($C562&amp;$H562=$C564&amp;$H564, $C562&amp;$I562=$C564&amp;$I564), T564&lt;&gt;""), T564, IF(AND(OR($C562&amp;$H562=$C565&amp;$H565, $C562&amp;$I562=$C565&amp;$I565), T565&lt;&gt;""), T565, IF(AND(OR($C562&amp;$H562=$C566&amp;$H566, $C562&amp;$I562=$C566&amp;$I566), T566&lt;&gt;""), T566, "")))))</f>
        <v/>
      </c>
      <c r="U562" s="90" t="str">
        <f>IF(TMInput!T562&lt;&gt;"", TMInput!T562, IF(AND($C562=$C563, U563&lt;&gt;""), U563, IF(AND($C562=$C564, U564&lt;&gt;""), U564, IF(AND($C562=$C565, U565&lt;&gt;""), U565, IF(AND($C562=$C566, U566&lt;&gt;""), U566, "")))))</f>
        <v/>
      </c>
      <c r="V562" s="90" t="str">
        <f>IF(TMInput!U562&lt;&gt;"", TMInput!U562, IF(AND($C562=$C563, V563&lt;&gt;""), V563, IF(AND($C562=$C564, V564&lt;&gt;""), V564, IF(AND($C562=$C565, V565&lt;&gt;""), V565, IF(AND($C562=$C566, V566&lt;&gt;""), V566, "")))))</f>
        <v/>
      </c>
      <c r="W562" s="90" t="str">
        <f>IF(TMInput!V562&lt;&gt;"", TMInput!V562, IF(AND($C562=$C563, W563&lt;&gt;""), W563, IF(AND($C562=$C564, W564&lt;&gt;""), W564, IF(AND($C562=$C565, W565&lt;&gt;""), W565, IF(AND($C562=$C566, W566&lt;&gt;""), W566, "")))))</f>
        <v/>
      </c>
      <c r="X562" s="90" t="str">
        <f>IF(TMInput!W562&lt;&gt;"", TMInput!W562, IF(AND($C562=$C563, X563&lt;&gt;""), X563, IF(AND($C562=$C564, X564&lt;&gt;""), X564, IF(AND($C562=$C565, X565&lt;&gt;""), X565, IF(AND($C562=$C566, X566&lt;&gt;""), X566, "")))))</f>
        <v/>
      </c>
      <c r="Y562" s="90" t="str">
        <f>IF(TMInput!X562&lt;&gt;"", TMInput!X562, IF(AND($C562=$C563, Y563&lt;&gt;""), Y563, IF(AND($C562=$C564, Y564&lt;&gt;""), Y564, IF(AND($C562=$C565, Y565&lt;&gt;""), Y565, IF(AND($C562=$C566, Y566&lt;&gt;""), Y566, "")))))</f>
        <v/>
      </c>
      <c r="Z562" s="90" t="str">
        <f>IF(TMInput!Y562&lt;&gt;"", TMInput!Y562, IF(AND($C562=$C563, Z563&lt;&gt;""), Z563, IF(AND($C562=$C564, Z564&lt;&gt;""), Z564, IF(AND($C562=$C565, Z565&lt;&gt;""), Z565, IF(AND($C562=$C566, Z566&lt;&gt;""), Z566, "")))))</f>
        <v/>
      </c>
      <c r="AA562" s="90" t="str">
        <f>IF(TMInput!Z562&lt;&gt;"", TMInput!Z562, IF(AND($C562=$C563, AA563&lt;&gt;""), AA563, IF(AND($C562=$C564, AA564&lt;&gt;""), AA564, IF(AND($C562=$C565, AA565&lt;&gt;""), AA565, IF(AND($C562=$C566, AA566&lt;&gt;""), AA566, "")))))</f>
        <v/>
      </c>
      <c r="AB562" s="90" t="str">
        <f>IF(TMInput!AA562&lt;&gt;"", TMInput!AA562, IF(AND($C562=$C563, AB563&lt;&gt;""), AB563, IF(AND($C562=$C564, AB564&lt;&gt;""), AB564, IF(AND($C562=$C565, AB565&lt;&gt;""), AB565, IF(AND($C562=$C566, AB566&lt;&gt;""), AB566, "")))))</f>
        <v/>
      </c>
      <c r="AC562" s="90" t="str">
        <f>IF(TMInput!AB562&lt;&gt;"", TMInput!AB562, IF(AND($C562=$C563, AC563&lt;&gt;""), AC563, IF(AND($C562=$C564, AC564&lt;&gt;""), AC564, IF(AND($C562=$C565, AC565&lt;&gt;""), AC565, IF(AND($C562=$C566, AC566&lt;&gt;""), AC566, "")))))</f>
        <v/>
      </c>
      <c r="AD562" s="90" t="str">
        <f>IF(TMInput!AC562&lt;&gt;"", TMInput!AC562, IF(AND($C562=$C563, AD563&lt;&gt;""), AD563, IF(AND($C562=$C564, AD564&lt;&gt;""), AD564, IF(AND($C562=$C565, AD565&lt;&gt;""), AD565, IF(AND($C562=$C566, AD566&lt;&gt;""), AD566, "")))))</f>
        <v/>
      </c>
      <c r="AE562" s="90" t="str">
        <f>IF(TMInput!AD562&lt;&gt;"", TMInput!AD562, IF(AND($C562=$C563, AE563&lt;&gt;""), AE563, IF(AND($C562=$C564, AE564&lt;&gt;""), AE564, IF(AND($C562=$C565, AE565&lt;&gt;""), AE565, IF(AND($C562=$C566, AE566&lt;&gt;""), AE566, "")))))</f>
        <v/>
      </c>
    </row>
    <row r="563">
      <c r="A563" s="85" t="b">
        <f t="shared" si="1"/>
        <v>0</v>
      </c>
      <c r="B563" s="90" t="str">
        <f>IF(AND(TMInput!A563="",$C563&lt;&gt;""),B562,TMInput!A563)</f>
        <v/>
      </c>
      <c r="C563" s="90" t="str">
        <f>TMInput!B563</f>
        <v/>
      </c>
      <c r="D563" s="85" t="str">
        <f>IF(AND(TMInput!C563="",$C563&lt;&gt;""),D562,TMInput!C563)</f>
        <v/>
      </c>
      <c r="E563" s="90" t="str">
        <f>IF(TMInput!D563&lt;&gt;"",TMInput!D563,IF(AND($C563=$C564, E564&lt;&gt;""),E564, IF(AND($C563=$C565, E565&lt;&gt;""), E565,"")))</f>
        <v/>
      </c>
      <c r="F563" s="90" t="str">
        <f>IF(TMInput!E563&lt;&gt;"",TMInput!E563,IF(AND($C563=$C564, F564&lt;&gt;""),F564, IF(AND($C563=$C565, F565&lt;&gt;""), F565,"")))</f>
        <v/>
      </c>
      <c r="G563" s="85" t="str">
        <f>IF(TMInput!F563&lt;&gt;"",TMInput!F563,IF(AND($C563=$C564, G564&lt;&gt;""),G564, IF(AND($C563=$C565, G565&lt;&gt;""), G565,"")))</f>
        <v/>
      </c>
      <c r="H563" s="90" t="str">
        <f>TMInput!G563</f>
        <v/>
      </c>
      <c r="I563" s="90" t="str">
        <f>TMInput!H563</f>
        <v/>
      </c>
      <c r="J563" s="90" t="str">
        <f>IF(TMInput!$A563="",J562,TMInput!I563)</f>
        <v/>
      </c>
      <c r="K563" s="85" t="str">
        <f>IF(TMInput!J563&lt;&gt;"",TMInput!J563,IF(AND($C563=$C564, K564&lt;&gt;""),K564, IF(AND($C563=$C565, K565&lt;&gt;""), K565,"")))</f>
        <v/>
      </c>
      <c r="L563" s="85" t="str">
        <f>IF(TMInput!K563&lt;&gt;"",TMInput!K563,IF(AND($C563=$C564, L564&lt;&gt;""),L564, IF(AND($C563=$C565, L565&lt;&gt;""), L565,"")))</f>
        <v/>
      </c>
      <c r="M563" s="90" t="str">
        <f>IF(TMInput!L563&lt;&gt;"",TMInput!L563,IF(AND($C563=$C564, M564&lt;&gt;""),M564, IF(AND($C563=$C565, M565&lt;&gt;""), M565,"")))</f>
        <v/>
      </c>
      <c r="N563" s="90" t="str">
        <f>IF(TMInput!M563&lt;&gt;"",TMInput!M563,IF(AND($C563=$C564, N564&lt;&gt;""),N564, IF(AND($C563=$C565, N565&lt;&gt;""), N565,"")))</f>
        <v/>
      </c>
      <c r="O563" s="90" t="str">
        <f>IF(TMInput!N563&lt;&gt;"",TMInput!N563,IF(AND($C563=$C564, O564&lt;&gt;""),O564, IF(AND($C563=$C565, O565&lt;&gt;""), O565,"")))</f>
        <v/>
      </c>
      <c r="P563" s="85" t="str">
        <f>IF(TMInput!O563&lt;&gt;"",TMInput!O563,IF(AND($C563=$C564, P564&lt;&gt;""),P564, IF(AND($C563=$C565, P565&lt;&gt;""), P565,"")))</f>
        <v/>
      </c>
      <c r="Q563" s="90" t="str">
        <f>IF(TMInput!P563&lt;&gt;"",TMInput!P563,IF(AND($C563=$C564, Q564&lt;&gt;""),Q564, IF(AND($C563=$C565, Q565&lt;&gt;""), Q565,"")))</f>
        <v/>
      </c>
      <c r="R563" s="90" t="str">
        <f>IF(TMInput!Q563&lt;&gt;"", TMInput!Q563, IF(AND(OR($C563&amp;$H563=$C564&amp;$H564, $C563&amp;$I563=$C564&amp;$I564), R564&lt;&gt;""), R564, IF(AND(OR($C563&amp;$H563=$C565&amp;$H565, $C563&amp;$I563=$C565&amp;$I565), R565&lt;&gt;""), R565, IF(AND(OR($C563&amp;$H563=$C566&amp;$H566, $C563&amp;$I563=$C566&amp;$I566), R566&lt;&gt;""), R566, IF(AND(OR($C563&amp;$H563=$C567&amp;$H567, $C563&amp;$I563=$C567&amp;$I567), R567&lt;&gt;""), R567, "")))))</f>
        <v/>
      </c>
      <c r="S563" s="90" t="str">
        <f>IF(TMInput!R563&lt;&gt;"", TMInput!R563, IF(AND(OR($C563&amp;$H563=$C564&amp;$H564, $C563&amp;$I563=$C564&amp;$I564), S564&lt;&gt;""), S564, IF(AND(OR($C563&amp;$H563=$C565&amp;$H565, $C563&amp;$I563=$C565&amp;$I565), S565&lt;&gt;""), S565, IF(AND(OR($C563&amp;$H563=$C566&amp;$H566, $C563&amp;$I563=$C566&amp;$I566), S566&lt;&gt;""), S566, IF(AND(OR($C563&amp;$H563=$C567&amp;$H567, $C563&amp;$I563=$C567&amp;$I567), S567&lt;&gt;""), S567, "")))))</f>
        <v/>
      </c>
      <c r="T563" s="90" t="str">
        <f>IF(TMInput!S563&lt;&gt;"", TMInput!S563, IF(AND(OR($C563&amp;$H563=$C564&amp;$H564, $C563&amp;$I563=$C564&amp;$I564), T564&lt;&gt;""), T564, IF(AND(OR($C563&amp;$H563=$C565&amp;$H565, $C563&amp;$I563=$C565&amp;$I565), T565&lt;&gt;""), T565, IF(AND(OR($C563&amp;$H563=$C566&amp;$H566, $C563&amp;$I563=$C566&amp;$I566), T566&lt;&gt;""), T566, IF(AND(OR($C563&amp;$H563=$C567&amp;$H567, $C563&amp;$I563=$C567&amp;$I567), T567&lt;&gt;""), T567, "")))))</f>
        <v/>
      </c>
      <c r="U563" s="90" t="str">
        <f>IF(TMInput!T563&lt;&gt;"", TMInput!T563, IF(AND($C563=$C564, U564&lt;&gt;""), U564, IF(AND($C563=$C565, U565&lt;&gt;""), U565, IF(AND($C563=$C566, U566&lt;&gt;""), U566, IF(AND($C563=$C567, U567&lt;&gt;""), U567, "")))))</f>
        <v/>
      </c>
      <c r="V563" s="90" t="str">
        <f>IF(TMInput!U563&lt;&gt;"", TMInput!U563, IF(AND($C563=$C564, V564&lt;&gt;""), V564, IF(AND($C563=$C565, V565&lt;&gt;""), V565, IF(AND($C563=$C566, V566&lt;&gt;""), V566, IF(AND($C563=$C567, V567&lt;&gt;""), V567, "")))))</f>
        <v/>
      </c>
      <c r="W563" s="90" t="str">
        <f>IF(TMInput!V563&lt;&gt;"", TMInput!V563, IF(AND($C563=$C564, W564&lt;&gt;""), W564, IF(AND($C563=$C565, W565&lt;&gt;""), W565, IF(AND($C563=$C566, W566&lt;&gt;""), W566, IF(AND($C563=$C567, W567&lt;&gt;""), W567, "")))))</f>
        <v/>
      </c>
      <c r="X563" s="90" t="str">
        <f>IF(TMInput!W563&lt;&gt;"", TMInput!W563, IF(AND($C563=$C564, X564&lt;&gt;""), X564, IF(AND($C563=$C565, X565&lt;&gt;""), X565, IF(AND($C563=$C566, X566&lt;&gt;""), X566, IF(AND($C563=$C567, X567&lt;&gt;""), X567, "")))))</f>
        <v/>
      </c>
      <c r="Y563" s="90" t="str">
        <f>IF(TMInput!X563&lt;&gt;"", TMInput!X563, IF(AND($C563=$C564, Y564&lt;&gt;""), Y564, IF(AND($C563=$C565, Y565&lt;&gt;""), Y565, IF(AND($C563=$C566, Y566&lt;&gt;""), Y566, IF(AND($C563=$C567, Y567&lt;&gt;""), Y567, "")))))</f>
        <v/>
      </c>
      <c r="Z563" s="90" t="str">
        <f>IF(TMInput!Y563&lt;&gt;"", TMInput!Y563, IF(AND($C563=$C564, Z564&lt;&gt;""), Z564, IF(AND($C563=$C565, Z565&lt;&gt;""), Z565, IF(AND($C563=$C566, Z566&lt;&gt;""), Z566, IF(AND($C563=$C567, Z567&lt;&gt;""), Z567, "")))))</f>
        <v/>
      </c>
      <c r="AA563" s="90" t="str">
        <f>IF(TMInput!Z563&lt;&gt;"", TMInput!Z563, IF(AND($C563=$C564, AA564&lt;&gt;""), AA564, IF(AND($C563=$C565, AA565&lt;&gt;""), AA565, IF(AND($C563=$C566, AA566&lt;&gt;""), AA566, IF(AND($C563=$C567, AA567&lt;&gt;""), AA567, "")))))</f>
        <v/>
      </c>
      <c r="AB563" s="90" t="str">
        <f>IF(TMInput!AA563&lt;&gt;"", TMInput!AA563, IF(AND($C563=$C564, AB564&lt;&gt;""), AB564, IF(AND($C563=$C565, AB565&lt;&gt;""), AB565, IF(AND($C563=$C566, AB566&lt;&gt;""), AB566, IF(AND($C563=$C567, AB567&lt;&gt;""), AB567, "")))))</f>
        <v/>
      </c>
      <c r="AC563" s="90" t="str">
        <f>IF(TMInput!AB563&lt;&gt;"", TMInput!AB563, IF(AND($C563=$C564, AC564&lt;&gt;""), AC564, IF(AND($C563=$C565, AC565&lt;&gt;""), AC565, IF(AND($C563=$C566, AC566&lt;&gt;""), AC566, IF(AND($C563=$C567, AC567&lt;&gt;""), AC567, "")))))</f>
        <v/>
      </c>
      <c r="AD563" s="90" t="str">
        <f>IF(TMInput!AC563&lt;&gt;"", TMInput!AC563, IF(AND($C563=$C564, AD564&lt;&gt;""), AD564, IF(AND($C563=$C565, AD565&lt;&gt;""), AD565, IF(AND($C563=$C566, AD566&lt;&gt;""), AD566, IF(AND($C563=$C567, AD567&lt;&gt;""), AD567, "")))))</f>
        <v/>
      </c>
      <c r="AE563" s="90" t="str">
        <f>IF(TMInput!AD563&lt;&gt;"", TMInput!AD563, IF(AND($C563=$C564, AE564&lt;&gt;""), AE564, IF(AND($C563=$C565, AE565&lt;&gt;""), AE565, IF(AND($C563=$C566, AE566&lt;&gt;""), AE566, IF(AND($C563=$C567, AE567&lt;&gt;""), AE567, "")))))</f>
        <v/>
      </c>
    </row>
    <row r="564">
      <c r="A564" s="85" t="b">
        <f t="shared" si="1"/>
        <v>0</v>
      </c>
      <c r="B564" s="90" t="str">
        <f>IF(AND(TMInput!A564="",$C564&lt;&gt;""),B563,TMInput!A564)</f>
        <v/>
      </c>
      <c r="C564" s="90" t="str">
        <f>TMInput!B564</f>
        <v/>
      </c>
      <c r="D564" s="85" t="str">
        <f>IF(AND(TMInput!C564="",$C564&lt;&gt;""),D563,TMInput!C564)</f>
        <v/>
      </c>
      <c r="E564" s="90" t="str">
        <f>IF(TMInput!D564&lt;&gt;"",TMInput!D564,IF(AND($C564=$C565, E565&lt;&gt;""),E565, IF(AND($C564=$C566, E566&lt;&gt;""), E566,"")))</f>
        <v/>
      </c>
      <c r="F564" s="90" t="str">
        <f>IF(TMInput!E564&lt;&gt;"",TMInput!E564,IF(AND($C564=$C565, F565&lt;&gt;""),F565, IF(AND($C564=$C566, F566&lt;&gt;""), F566,"")))</f>
        <v/>
      </c>
      <c r="G564" s="85" t="str">
        <f>IF(TMInput!F564&lt;&gt;"",TMInput!F564,IF(AND($C564=$C565, G565&lt;&gt;""),G565, IF(AND($C564=$C566, G566&lt;&gt;""), G566,"")))</f>
        <v/>
      </c>
      <c r="H564" s="90" t="str">
        <f>TMInput!G564</f>
        <v/>
      </c>
      <c r="I564" s="90" t="str">
        <f>TMInput!H564</f>
        <v/>
      </c>
      <c r="J564" s="90" t="str">
        <f>IF(TMInput!$A564="",J563,TMInput!I564)</f>
        <v/>
      </c>
      <c r="K564" s="85" t="str">
        <f>IF(TMInput!J564&lt;&gt;"",TMInput!J564,IF(AND($C564=$C565, K565&lt;&gt;""),K565, IF(AND($C564=$C566, K566&lt;&gt;""), K566,"")))</f>
        <v/>
      </c>
      <c r="L564" s="85" t="str">
        <f>IF(TMInput!K564&lt;&gt;"",TMInput!K564,IF(AND($C564=$C565, L565&lt;&gt;""),L565, IF(AND($C564=$C566, L566&lt;&gt;""), L566,"")))</f>
        <v/>
      </c>
      <c r="M564" s="90" t="str">
        <f>IF(TMInput!L564&lt;&gt;"",TMInput!L564,IF(AND($C564=$C565, M565&lt;&gt;""),M565, IF(AND($C564=$C566, M566&lt;&gt;""), M566,"")))</f>
        <v/>
      </c>
      <c r="N564" s="90" t="str">
        <f>IF(TMInput!M564&lt;&gt;"",TMInput!M564,IF(AND($C564=$C565, N565&lt;&gt;""),N565, IF(AND($C564=$C566, N566&lt;&gt;""), N566,"")))</f>
        <v/>
      </c>
      <c r="O564" s="90" t="str">
        <f>IF(TMInput!N564&lt;&gt;"",TMInput!N564,IF(AND($C564=$C565, O565&lt;&gt;""),O565, IF(AND($C564=$C566, O566&lt;&gt;""), O566,"")))</f>
        <v/>
      </c>
      <c r="P564" s="85" t="str">
        <f>IF(TMInput!O564&lt;&gt;"",TMInput!O564,IF(AND($C564=$C565, P565&lt;&gt;""),P565, IF(AND($C564=$C566, P566&lt;&gt;""), P566,"")))</f>
        <v/>
      </c>
      <c r="Q564" s="90" t="str">
        <f>IF(TMInput!P564&lt;&gt;"",TMInput!P564,IF(AND($C564=$C565, Q565&lt;&gt;""),Q565, IF(AND($C564=$C566, Q566&lt;&gt;""), Q566,"")))</f>
        <v/>
      </c>
      <c r="R564" s="90" t="str">
        <f>IF(TMInput!Q564&lt;&gt;"", TMInput!Q564, IF(AND(OR($C564&amp;$H564=$C565&amp;$H565, $C564&amp;$I564=$C565&amp;$I565), R565&lt;&gt;""), R565, IF(AND(OR($C564&amp;$H564=$C566&amp;$H566, $C564&amp;$I564=$C566&amp;$I566), R566&lt;&gt;""), R566, IF(AND(OR($C564&amp;$H564=$C567&amp;$H567, $C564&amp;$I564=$C567&amp;$I567), R567&lt;&gt;""), R567, IF(AND(OR($C564&amp;$H564=$C568&amp;$H568, $C564&amp;$I564=$C568&amp;$I568), R568&lt;&gt;""), R568, "")))))</f>
        <v/>
      </c>
      <c r="S564" s="90" t="str">
        <f>IF(TMInput!R564&lt;&gt;"", TMInput!R564, IF(AND(OR($C564&amp;$H564=$C565&amp;$H565, $C564&amp;$I564=$C565&amp;$I565), S565&lt;&gt;""), S565, IF(AND(OR($C564&amp;$H564=$C566&amp;$H566, $C564&amp;$I564=$C566&amp;$I566), S566&lt;&gt;""), S566, IF(AND(OR($C564&amp;$H564=$C567&amp;$H567, $C564&amp;$I564=$C567&amp;$I567), S567&lt;&gt;""), S567, IF(AND(OR($C564&amp;$H564=$C568&amp;$H568, $C564&amp;$I564=$C568&amp;$I568), S568&lt;&gt;""), S568, "")))))</f>
        <v/>
      </c>
      <c r="T564" s="90" t="str">
        <f>IF(TMInput!S564&lt;&gt;"", TMInput!S564, IF(AND(OR($C564&amp;$H564=$C565&amp;$H565, $C564&amp;$I564=$C565&amp;$I565), T565&lt;&gt;""), T565, IF(AND(OR($C564&amp;$H564=$C566&amp;$H566, $C564&amp;$I564=$C566&amp;$I566), T566&lt;&gt;""), T566, IF(AND(OR($C564&amp;$H564=$C567&amp;$H567, $C564&amp;$I564=$C567&amp;$I567), T567&lt;&gt;""), T567, IF(AND(OR($C564&amp;$H564=$C568&amp;$H568, $C564&amp;$I564=$C568&amp;$I568), T568&lt;&gt;""), T568, "")))))</f>
        <v/>
      </c>
      <c r="U564" s="90" t="str">
        <f>IF(TMInput!T564&lt;&gt;"", TMInput!T564, IF(AND($C564=$C565, U565&lt;&gt;""), U565, IF(AND($C564=$C566, U566&lt;&gt;""), U566, IF(AND($C564=$C567, U567&lt;&gt;""), U567, IF(AND($C564=$C568, U568&lt;&gt;""), U568, "")))))</f>
        <v/>
      </c>
      <c r="V564" s="90" t="str">
        <f>IF(TMInput!U564&lt;&gt;"", TMInput!U564, IF(AND($C564=$C565, V565&lt;&gt;""), V565, IF(AND($C564=$C566, V566&lt;&gt;""), V566, IF(AND($C564=$C567, V567&lt;&gt;""), V567, IF(AND($C564=$C568, V568&lt;&gt;""), V568, "")))))</f>
        <v/>
      </c>
      <c r="W564" s="90" t="str">
        <f>IF(TMInput!V564&lt;&gt;"", TMInput!V564, IF(AND($C564=$C565, W565&lt;&gt;""), W565, IF(AND($C564=$C566, W566&lt;&gt;""), W566, IF(AND($C564=$C567, W567&lt;&gt;""), W567, IF(AND($C564=$C568, W568&lt;&gt;""), W568, "")))))</f>
        <v/>
      </c>
      <c r="X564" s="90" t="str">
        <f>IF(TMInput!W564&lt;&gt;"", TMInput!W564, IF(AND($C564=$C565, X565&lt;&gt;""), X565, IF(AND($C564=$C566, X566&lt;&gt;""), X566, IF(AND($C564=$C567, X567&lt;&gt;""), X567, IF(AND($C564=$C568, X568&lt;&gt;""), X568, "")))))</f>
        <v/>
      </c>
      <c r="Y564" s="90" t="str">
        <f>IF(TMInput!X564&lt;&gt;"", TMInput!X564, IF(AND($C564=$C565, Y565&lt;&gt;""), Y565, IF(AND($C564=$C566, Y566&lt;&gt;""), Y566, IF(AND($C564=$C567, Y567&lt;&gt;""), Y567, IF(AND($C564=$C568, Y568&lt;&gt;""), Y568, "")))))</f>
        <v/>
      </c>
      <c r="Z564" s="90" t="str">
        <f>IF(TMInput!Y564&lt;&gt;"", TMInput!Y564, IF(AND($C564=$C565, Z565&lt;&gt;""), Z565, IF(AND($C564=$C566, Z566&lt;&gt;""), Z566, IF(AND($C564=$C567, Z567&lt;&gt;""), Z567, IF(AND($C564=$C568, Z568&lt;&gt;""), Z568, "")))))</f>
        <v/>
      </c>
      <c r="AA564" s="90" t="str">
        <f>IF(TMInput!Z564&lt;&gt;"", TMInput!Z564, IF(AND($C564=$C565, AA565&lt;&gt;""), AA565, IF(AND($C564=$C566, AA566&lt;&gt;""), AA566, IF(AND($C564=$C567, AA567&lt;&gt;""), AA567, IF(AND($C564=$C568, AA568&lt;&gt;""), AA568, "")))))</f>
        <v/>
      </c>
      <c r="AB564" s="90" t="str">
        <f>IF(TMInput!AA564&lt;&gt;"", TMInput!AA564, IF(AND($C564=$C565, AB565&lt;&gt;""), AB565, IF(AND($C564=$C566, AB566&lt;&gt;""), AB566, IF(AND($C564=$C567, AB567&lt;&gt;""), AB567, IF(AND($C564=$C568, AB568&lt;&gt;""), AB568, "")))))</f>
        <v/>
      </c>
      <c r="AC564" s="90" t="str">
        <f>IF(TMInput!AB564&lt;&gt;"", TMInput!AB564, IF(AND($C564=$C565, AC565&lt;&gt;""), AC565, IF(AND($C564=$C566, AC566&lt;&gt;""), AC566, IF(AND($C564=$C567, AC567&lt;&gt;""), AC567, IF(AND($C564=$C568, AC568&lt;&gt;""), AC568, "")))))</f>
        <v/>
      </c>
      <c r="AD564" s="90" t="str">
        <f>IF(TMInput!AC564&lt;&gt;"", TMInput!AC564, IF(AND($C564=$C565, AD565&lt;&gt;""), AD565, IF(AND($C564=$C566, AD566&lt;&gt;""), AD566, IF(AND($C564=$C567, AD567&lt;&gt;""), AD567, IF(AND($C564=$C568, AD568&lt;&gt;""), AD568, "")))))</f>
        <v/>
      </c>
      <c r="AE564" s="90" t="str">
        <f>IF(TMInput!AD564&lt;&gt;"", TMInput!AD564, IF(AND($C564=$C565, AE565&lt;&gt;""), AE565, IF(AND($C564=$C566, AE566&lt;&gt;""), AE566, IF(AND($C564=$C567, AE567&lt;&gt;""), AE567, IF(AND($C564=$C568, AE568&lt;&gt;""), AE568, "")))))</f>
        <v/>
      </c>
    </row>
    <row r="565">
      <c r="A565" s="85" t="b">
        <f t="shared" si="1"/>
        <v>0</v>
      </c>
      <c r="B565" s="90" t="str">
        <f>IF(AND(TMInput!A565="",$C565&lt;&gt;""),B564,TMInput!A565)</f>
        <v/>
      </c>
      <c r="C565" s="90" t="str">
        <f>TMInput!B565</f>
        <v/>
      </c>
      <c r="D565" s="85" t="str">
        <f>IF(AND(TMInput!C565="",$C565&lt;&gt;""),D564,TMInput!C565)</f>
        <v/>
      </c>
      <c r="E565" s="90" t="str">
        <f>IF(TMInput!D565&lt;&gt;"",TMInput!D565,IF(AND($C565=$C566, E566&lt;&gt;""),E566, IF(AND($C565=$C567, E567&lt;&gt;""), E567,"")))</f>
        <v/>
      </c>
      <c r="F565" s="90" t="str">
        <f>IF(TMInput!E565&lt;&gt;"",TMInput!E565,IF(AND($C565=$C566, F566&lt;&gt;""),F566, IF(AND($C565=$C567, F567&lt;&gt;""), F567,"")))</f>
        <v/>
      </c>
      <c r="G565" s="85" t="str">
        <f>IF(TMInput!F565&lt;&gt;"",TMInput!F565,IF(AND($C565=$C566, G566&lt;&gt;""),G566, IF(AND($C565=$C567, G567&lt;&gt;""), G567,"")))</f>
        <v/>
      </c>
      <c r="H565" s="90" t="str">
        <f>TMInput!G565</f>
        <v/>
      </c>
      <c r="I565" s="90" t="str">
        <f>TMInput!H565</f>
        <v/>
      </c>
      <c r="J565" s="90" t="str">
        <f>IF(TMInput!$A565="",J564,TMInput!I565)</f>
        <v/>
      </c>
      <c r="K565" s="85" t="str">
        <f>IF(TMInput!J565&lt;&gt;"",TMInput!J565,IF(AND($C565=$C566, K566&lt;&gt;""),K566, IF(AND($C565=$C567, K567&lt;&gt;""), K567,"")))</f>
        <v/>
      </c>
      <c r="L565" s="85" t="str">
        <f>IF(TMInput!K565&lt;&gt;"",TMInput!K565,IF(AND($C565=$C566, L566&lt;&gt;""),L566, IF(AND($C565=$C567, L567&lt;&gt;""), L567,"")))</f>
        <v/>
      </c>
      <c r="M565" s="90" t="str">
        <f>IF(TMInput!L565&lt;&gt;"",TMInput!L565,IF(AND($C565=$C566, M566&lt;&gt;""),M566, IF(AND($C565=$C567, M567&lt;&gt;""), M567,"")))</f>
        <v/>
      </c>
      <c r="N565" s="90" t="str">
        <f>IF(TMInput!M565&lt;&gt;"",TMInput!M565,IF(AND($C565=$C566, N566&lt;&gt;""),N566, IF(AND($C565=$C567, N567&lt;&gt;""), N567,"")))</f>
        <v/>
      </c>
      <c r="O565" s="90" t="str">
        <f>IF(TMInput!N565&lt;&gt;"",TMInput!N565,IF(AND($C565=$C566, O566&lt;&gt;""),O566, IF(AND($C565=$C567, O567&lt;&gt;""), O567,"")))</f>
        <v/>
      </c>
      <c r="P565" s="85" t="str">
        <f>IF(TMInput!O565&lt;&gt;"",TMInput!O565,IF(AND($C565=$C566, P566&lt;&gt;""),P566, IF(AND($C565=$C567, P567&lt;&gt;""), P567,"")))</f>
        <v/>
      </c>
      <c r="Q565" s="90" t="str">
        <f>IF(TMInput!P565&lt;&gt;"",TMInput!P565,IF(AND($C565=$C566, Q566&lt;&gt;""),Q566, IF(AND($C565=$C567, Q567&lt;&gt;""), Q567,"")))</f>
        <v/>
      </c>
      <c r="R565" s="90" t="str">
        <f>IF(TMInput!Q565&lt;&gt;"", TMInput!Q565, IF(AND(OR($C565&amp;$H565=$C566&amp;$H566, $C565&amp;$I565=$C566&amp;$I566), R566&lt;&gt;""), R566, IF(AND(OR($C565&amp;$H565=$C567&amp;$H567, $C565&amp;$I565=$C567&amp;$I567), R567&lt;&gt;""), R567, IF(AND(OR($C565&amp;$H565=$C568&amp;$H568, $C565&amp;$I565=$C568&amp;$I568), R568&lt;&gt;""), R568, IF(AND(OR($C565&amp;$H565=$C569&amp;$H569, $C565&amp;$I565=$C569&amp;$I569), R569&lt;&gt;""), R569, "")))))</f>
        <v/>
      </c>
      <c r="S565" s="90" t="str">
        <f>IF(TMInput!R565&lt;&gt;"", TMInput!R565, IF(AND(OR($C565&amp;$H565=$C566&amp;$H566, $C565&amp;$I565=$C566&amp;$I566), S566&lt;&gt;""), S566, IF(AND(OR($C565&amp;$H565=$C567&amp;$H567, $C565&amp;$I565=$C567&amp;$I567), S567&lt;&gt;""), S567, IF(AND(OR($C565&amp;$H565=$C568&amp;$H568, $C565&amp;$I565=$C568&amp;$I568), S568&lt;&gt;""), S568, IF(AND(OR($C565&amp;$H565=$C569&amp;$H569, $C565&amp;$I565=$C569&amp;$I569), S569&lt;&gt;""), S569, "")))))</f>
        <v/>
      </c>
      <c r="T565" s="90" t="str">
        <f>IF(TMInput!S565&lt;&gt;"", TMInput!S565, IF(AND(OR($C565&amp;$H565=$C566&amp;$H566, $C565&amp;$I565=$C566&amp;$I566), T566&lt;&gt;""), T566, IF(AND(OR($C565&amp;$H565=$C567&amp;$H567, $C565&amp;$I565=$C567&amp;$I567), T567&lt;&gt;""), T567, IF(AND(OR($C565&amp;$H565=$C568&amp;$H568, $C565&amp;$I565=$C568&amp;$I568), T568&lt;&gt;""), T568, IF(AND(OR($C565&amp;$H565=$C569&amp;$H569, $C565&amp;$I565=$C569&amp;$I569), T569&lt;&gt;""), T569, "")))))</f>
        <v/>
      </c>
      <c r="U565" s="90" t="str">
        <f>IF(TMInput!T565&lt;&gt;"", TMInput!T565, IF(AND($C565=$C566, U566&lt;&gt;""), U566, IF(AND($C565=$C567, U567&lt;&gt;""), U567, IF(AND($C565=$C568, U568&lt;&gt;""), U568, IF(AND($C565=$C569, U569&lt;&gt;""), U569, "")))))</f>
        <v/>
      </c>
      <c r="V565" s="90" t="str">
        <f>IF(TMInput!U565&lt;&gt;"", TMInput!U565, IF(AND($C565=$C566, V566&lt;&gt;""), V566, IF(AND($C565=$C567, V567&lt;&gt;""), V567, IF(AND($C565=$C568, V568&lt;&gt;""), V568, IF(AND($C565=$C569, V569&lt;&gt;""), V569, "")))))</f>
        <v/>
      </c>
      <c r="W565" s="90" t="str">
        <f>IF(TMInput!V565&lt;&gt;"", TMInput!V565, IF(AND($C565=$C566, W566&lt;&gt;""), W566, IF(AND($C565=$C567, W567&lt;&gt;""), W567, IF(AND($C565=$C568, W568&lt;&gt;""), W568, IF(AND($C565=$C569, W569&lt;&gt;""), W569, "")))))</f>
        <v/>
      </c>
      <c r="X565" s="90" t="str">
        <f>IF(TMInput!W565&lt;&gt;"", TMInput!W565, IF(AND($C565=$C566, X566&lt;&gt;""), X566, IF(AND($C565=$C567, X567&lt;&gt;""), X567, IF(AND($C565=$C568, X568&lt;&gt;""), X568, IF(AND($C565=$C569, X569&lt;&gt;""), X569, "")))))</f>
        <v/>
      </c>
      <c r="Y565" s="90" t="str">
        <f>IF(TMInput!X565&lt;&gt;"", TMInput!X565, IF(AND($C565=$C566, Y566&lt;&gt;""), Y566, IF(AND($C565=$C567, Y567&lt;&gt;""), Y567, IF(AND($C565=$C568, Y568&lt;&gt;""), Y568, IF(AND($C565=$C569, Y569&lt;&gt;""), Y569, "")))))</f>
        <v/>
      </c>
      <c r="Z565" s="90" t="str">
        <f>IF(TMInput!Y565&lt;&gt;"", TMInput!Y565, IF(AND($C565=$C566, Z566&lt;&gt;""), Z566, IF(AND($C565=$C567, Z567&lt;&gt;""), Z567, IF(AND($C565=$C568, Z568&lt;&gt;""), Z568, IF(AND($C565=$C569, Z569&lt;&gt;""), Z569, "")))))</f>
        <v/>
      </c>
      <c r="AA565" s="90" t="str">
        <f>IF(TMInput!Z565&lt;&gt;"", TMInput!Z565, IF(AND($C565=$C566, AA566&lt;&gt;""), AA566, IF(AND($C565=$C567, AA567&lt;&gt;""), AA567, IF(AND($C565=$C568, AA568&lt;&gt;""), AA568, IF(AND($C565=$C569, AA569&lt;&gt;""), AA569, "")))))</f>
        <v/>
      </c>
      <c r="AB565" s="90" t="str">
        <f>IF(TMInput!AA565&lt;&gt;"", TMInput!AA565, IF(AND($C565=$C566, AB566&lt;&gt;""), AB566, IF(AND($C565=$C567, AB567&lt;&gt;""), AB567, IF(AND($C565=$C568, AB568&lt;&gt;""), AB568, IF(AND($C565=$C569, AB569&lt;&gt;""), AB569, "")))))</f>
        <v/>
      </c>
      <c r="AC565" s="90" t="str">
        <f>IF(TMInput!AB565&lt;&gt;"", TMInput!AB565, IF(AND($C565=$C566, AC566&lt;&gt;""), AC566, IF(AND($C565=$C567, AC567&lt;&gt;""), AC567, IF(AND($C565=$C568, AC568&lt;&gt;""), AC568, IF(AND($C565=$C569, AC569&lt;&gt;""), AC569, "")))))</f>
        <v/>
      </c>
      <c r="AD565" s="90" t="str">
        <f>IF(TMInput!AC565&lt;&gt;"", TMInput!AC565, IF(AND($C565=$C566, AD566&lt;&gt;""), AD566, IF(AND($C565=$C567, AD567&lt;&gt;""), AD567, IF(AND($C565=$C568, AD568&lt;&gt;""), AD568, IF(AND($C565=$C569, AD569&lt;&gt;""), AD569, "")))))</f>
        <v/>
      </c>
      <c r="AE565" s="90" t="str">
        <f>IF(TMInput!AD565&lt;&gt;"", TMInput!AD565, IF(AND($C565=$C566, AE566&lt;&gt;""), AE566, IF(AND($C565=$C567, AE567&lt;&gt;""), AE567, IF(AND($C565=$C568, AE568&lt;&gt;""), AE568, IF(AND($C565=$C569, AE569&lt;&gt;""), AE569, "")))))</f>
        <v/>
      </c>
    </row>
    <row r="566">
      <c r="A566" s="85" t="b">
        <f t="shared" si="1"/>
        <v>0</v>
      </c>
      <c r="B566" s="90" t="str">
        <f>IF(AND(TMInput!A566="",$C566&lt;&gt;""),B565,TMInput!A566)</f>
        <v/>
      </c>
      <c r="C566" s="90" t="str">
        <f>TMInput!B566</f>
        <v/>
      </c>
      <c r="D566" s="85" t="str">
        <f>IF(AND(TMInput!C566="",$C566&lt;&gt;""),D565,TMInput!C566)</f>
        <v/>
      </c>
      <c r="E566" s="90" t="str">
        <f>IF(TMInput!D566&lt;&gt;"",TMInput!D566,IF(AND($C566=$C567, E567&lt;&gt;""),E567, IF(AND($C566=$C568, E568&lt;&gt;""), E568,"")))</f>
        <v/>
      </c>
      <c r="F566" s="90" t="str">
        <f>IF(TMInput!E566&lt;&gt;"",TMInput!E566,IF(AND($C566=$C567, F567&lt;&gt;""),F567, IF(AND($C566=$C568, F568&lt;&gt;""), F568,"")))</f>
        <v/>
      </c>
      <c r="G566" s="85" t="str">
        <f>IF(TMInput!F566&lt;&gt;"",TMInput!F566,IF(AND($C566=$C567, G567&lt;&gt;""),G567, IF(AND($C566=$C568, G568&lt;&gt;""), G568,"")))</f>
        <v/>
      </c>
      <c r="H566" s="90" t="str">
        <f>TMInput!G566</f>
        <v/>
      </c>
      <c r="I566" s="90" t="str">
        <f>TMInput!H566</f>
        <v/>
      </c>
      <c r="J566" s="90" t="str">
        <f>IF(TMInput!$A566="",J565,TMInput!I566)</f>
        <v/>
      </c>
      <c r="K566" s="85" t="str">
        <f>IF(TMInput!J566&lt;&gt;"",TMInput!J566,IF(AND($C566=$C567, K567&lt;&gt;""),K567, IF(AND($C566=$C568, K568&lt;&gt;""), K568,"")))</f>
        <v/>
      </c>
      <c r="L566" s="85" t="str">
        <f>IF(TMInput!K566&lt;&gt;"",TMInput!K566,IF(AND($C566=$C567, L567&lt;&gt;""),L567, IF(AND($C566=$C568, L568&lt;&gt;""), L568,"")))</f>
        <v/>
      </c>
      <c r="M566" s="90" t="str">
        <f>IF(TMInput!L566&lt;&gt;"",TMInput!L566,IF(AND($C566=$C567, M567&lt;&gt;""),M567, IF(AND($C566=$C568, M568&lt;&gt;""), M568,"")))</f>
        <v/>
      </c>
      <c r="N566" s="90" t="str">
        <f>IF(TMInput!M566&lt;&gt;"",TMInput!M566,IF(AND($C566=$C567, N567&lt;&gt;""),N567, IF(AND($C566=$C568, N568&lt;&gt;""), N568,"")))</f>
        <v/>
      </c>
      <c r="O566" s="90" t="str">
        <f>IF(TMInput!N566&lt;&gt;"",TMInput!N566,IF(AND($C566=$C567, O567&lt;&gt;""),O567, IF(AND($C566=$C568, O568&lt;&gt;""), O568,"")))</f>
        <v/>
      </c>
      <c r="P566" s="85" t="str">
        <f>IF(TMInput!O566&lt;&gt;"",TMInput!O566,IF(AND($C566=$C567, P567&lt;&gt;""),P567, IF(AND($C566=$C568, P568&lt;&gt;""), P568,"")))</f>
        <v/>
      </c>
      <c r="Q566" s="90" t="str">
        <f>IF(TMInput!P566&lt;&gt;"",TMInput!P566,IF(AND($C566=$C567, Q567&lt;&gt;""),Q567, IF(AND($C566=$C568, Q568&lt;&gt;""), Q568,"")))</f>
        <v/>
      </c>
      <c r="R566" s="90" t="str">
        <f>IF(TMInput!Q566&lt;&gt;"", TMInput!Q566, IF(AND(OR($C566&amp;$H566=$C567&amp;$H567, $C566&amp;$I566=$C567&amp;$I567), R567&lt;&gt;""), R567, IF(AND(OR($C566&amp;$H566=$C568&amp;$H568, $C566&amp;$I566=$C568&amp;$I568), R568&lt;&gt;""), R568, IF(AND(OR($C566&amp;$H566=$C569&amp;$H569, $C566&amp;$I566=$C569&amp;$I569), R569&lt;&gt;""), R569, IF(AND(OR($C566&amp;$H566=$C570&amp;$H570, $C566&amp;$I566=$C570&amp;$I570), R570&lt;&gt;""), R570, "")))))</f>
        <v/>
      </c>
      <c r="S566" s="90" t="str">
        <f>IF(TMInput!R566&lt;&gt;"", TMInput!R566, IF(AND(OR($C566&amp;$H566=$C567&amp;$H567, $C566&amp;$I566=$C567&amp;$I567), S567&lt;&gt;""), S567, IF(AND(OR($C566&amp;$H566=$C568&amp;$H568, $C566&amp;$I566=$C568&amp;$I568), S568&lt;&gt;""), S568, IF(AND(OR($C566&amp;$H566=$C569&amp;$H569, $C566&amp;$I566=$C569&amp;$I569), S569&lt;&gt;""), S569, IF(AND(OR($C566&amp;$H566=$C570&amp;$H570, $C566&amp;$I566=$C570&amp;$I570), S570&lt;&gt;""), S570, "")))))</f>
        <v/>
      </c>
      <c r="T566" s="90" t="str">
        <f>IF(TMInput!S566&lt;&gt;"", TMInput!S566, IF(AND(OR($C566&amp;$H566=$C567&amp;$H567, $C566&amp;$I566=$C567&amp;$I567), T567&lt;&gt;""), T567, IF(AND(OR($C566&amp;$H566=$C568&amp;$H568, $C566&amp;$I566=$C568&amp;$I568), T568&lt;&gt;""), T568, IF(AND(OR($C566&amp;$H566=$C569&amp;$H569, $C566&amp;$I566=$C569&amp;$I569), T569&lt;&gt;""), T569, IF(AND(OR($C566&amp;$H566=$C570&amp;$H570, $C566&amp;$I566=$C570&amp;$I570), T570&lt;&gt;""), T570, "")))))</f>
        <v/>
      </c>
      <c r="U566" s="90" t="str">
        <f>IF(TMInput!T566&lt;&gt;"", TMInput!T566, IF(AND($C566=$C567, U567&lt;&gt;""), U567, IF(AND($C566=$C568, U568&lt;&gt;""), U568, IF(AND($C566=$C569, U569&lt;&gt;""), U569, IF(AND($C566=$C570, U570&lt;&gt;""), U570, "")))))</f>
        <v/>
      </c>
      <c r="V566" s="90" t="str">
        <f>IF(TMInput!U566&lt;&gt;"", TMInput!U566, IF(AND($C566=$C567, V567&lt;&gt;""), V567, IF(AND($C566=$C568, V568&lt;&gt;""), V568, IF(AND($C566=$C569, V569&lt;&gt;""), V569, IF(AND($C566=$C570, V570&lt;&gt;""), V570, "")))))</f>
        <v/>
      </c>
      <c r="W566" s="90" t="str">
        <f>IF(TMInput!V566&lt;&gt;"", TMInput!V566, IF(AND($C566=$C567, W567&lt;&gt;""), W567, IF(AND($C566=$C568, W568&lt;&gt;""), W568, IF(AND($C566=$C569, W569&lt;&gt;""), W569, IF(AND($C566=$C570, W570&lt;&gt;""), W570, "")))))</f>
        <v/>
      </c>
      <c r="X566" s="90" t="str">
        <f>IF(TMInput!W566&lt;&gt;"", TMInput!W566, IF(AND($C566=$C567, X567&lt;&gt;""), X567, IF(AND($C566=$C568, X568&lt;&gt;""), X568, IF(AND($C566=$C569, X569&lt;&gt;""), X569, IF(AND($C566=$C570, X570&lt;&gt;""), X570, "")))))</f>
        <v/>
      </c>
      <c r="Y566" s="90" t="str">
        <f>IF(TMInput!X566&lt;&gt;"", TMInput!X566, IF(AND($C566=$C567, Y567&lt;&gt;""), Y567, IF(AND($C566=$C568, Y568&lt;&gt;""), Y568, IF(AND($C566=$C569, Y569&lt;&gt;""), Y569, IF(AND($C566=$C570, Y570&lt;&gt;""), Y570, "")))))</f>
        <v/>
      </c>
      <c r="Z566" s="90" t="str">
        <f>IF(TMInput!Y566&lt;&gt;"", TMInput!Y566, IF(AND($C566=$C567, Z567&lt;&gt;""), Z567, IF(AND($C566=$C568, Z568&lt;&gt;""), Z568, IF(AND($C566=$C569, Z569&lt;&gt;""), Z569, IF(AND($C566=$C570, Z570&lt;&gt;""), Z570, "")))))</f>
        <v/>
      </c>
      <c r="AA566" s="90" t="str">
        <f>IF(TMInput!Z566&lt;&gt;"", TMInput!Z566, IF(AND($C566=$C567, AA567&lt;&gt;""), AA567, IF(AND($C566=$C568, AA568&lt;&gt;""), AA568, IF(AND($C566=$C569, AA569&lt;&gt;""), AA569, IF(AND($C566=$C570, AA570&lt;&gt;""), AA570, "")))))</f>
        <v/>
      </c>
      <c r="AB566" s="90" t="str">
        <f>IF(TMInput!AA566&lt;&gt;"", TMInput!AA566, IF(AND($C566=$C567, AB567&lt;&gt;""), AB567, IF(AND($C566=$C568, AB568&lt;&gt;""), AB568, IF(AND($C566=$C569, AB569&lt;&gt;""), AB569, IF(AND($C566=$C570, AB570&lt;&gt;""), AB570, "")))))</f>
        <v/>
      </c>
      <c r="AC566" s="90" t="str">
        <f>IF(TMInput!AB566&lt;&gt;"", TMInput!AB566, IF(AND($C566=$C567, AC567&lt;&gt;""), AC567, IF(AND($C566=$C568, AC568&lt;&gt;""), AC568, IF(AND($C566=$C569, AC569&lt;&gt;""), AC569, IF(AND($C566=$C570, AC570&lt;&gt;""), AC570, "")))))</f>
        <v/>
      </c>
      <c r="AD566" s="90" t="str">
        <f>IF(TMInput!AC566&lt;&gt;"", TMInput!AC566, IF(AND($C566=$C567, AD567&lt;&gt;""), AD567, IF(AND($C566=$C568, AD568&lt;&gt;""), AD568, IF(AND($C566=$C569, AD569&lt;&gt;""), AD569, IF(AND($C566=$C570, AD570&lt;&gt;""), AD570, "")))))</f>
        <v/>
      </c>
      <c r="AE566" s="90" t="str">
        <f>IF(TMInput!AD566&lt;&gt;"", TMInput!AD566, IF(AND($C566=$C567, AE567&lt;&gt;""), AE567, IF(AND($C566=$C568, AE568&lt;&gt;""), AE568, IF(AND($C566=$C569, AE569&lt;&gt;""), AE569, IF(AND($C566=$C570, AE570&lt;&gt;""), AE570, "")))))</f>
        <v/>
      </c>
    </row>
    <row r="567">
      <c r="A567" s="85" t="b">
        <f t="shared" si="1"/>
        <v>0</v>
      </c>
      <c r="B567" s="90" t="str">
        <f>IF(AND(TMInput!A567="",$C567&lt;&gt;""),B566,TMInput!A567)</f>
        <v/>
      </c>
      <c r="C567" s="90" t="str">
        <f>TMInput!B567</f>
        <v/>
      </c>
      <c r="D567" s="85" t="str">
        <f>IF(AND(TMInput!C567="",$C567&lt;&gt;""),D566,TMInput!C567)</f>
        <v/>
      </c>
      <c r="E567" s="90" t="str">
        <f>IF(TMInput!D567&lt;&gt;"",TMInput!D567,IF(AND($C567=$C568, E568&lt;&gt;""),E568, IF(AND($C567=$C569, E569&lt;&gt;""), E569,"")))</f>
        <v/>
      </c>
      <c r="F567" s="90" t="str">
        <f>IF(TMInput!E567&lt;&gt;"",TMInput!E567,IF(AND($C567=$C568, F568&lt;&gt;""),F568, IF(AND($C567=$C569, F569&lt;&gt;""), F569,"")))</f>
        <v/>
      </c>
      <c r="G567" s="85" t="str">
        <f>IF(TMInput!F567&lt;&gt;"",TMInput!F567,IF(AND($C567=$C568, G568&lt;&gt;""),G568, IF(AND($C567=$C569, G569&lt;&gt;""), G569,"")))</f>
        <v/>
      </c>
      <c r="H567" s="90" t="str">
        <f>TMInput!G567</f>
        <v/>
      </c>
      <c r="I567" s="90" t="str">
        <f>TMInput!H567</f>
        <v/>
      </c>
      <c r="J567" s="90" t="str">
        <f>IF(TMInput!$A567="",J566,TMInput!I567)</f>
        <v/>
      </c>
      <c r="K567" s="85" t="str">
        <f>IF(TMInput!J567&lt;&gt;"",TMInput!J567,IF(AND($C567=$C568, K568&lt;&gt;""),K568, IF(AND($C567=$C569, K569&lt;&gt;""), K569,"")))</f>
        <v/>
      </c>
      <c r="L567" s="85" t="str">
        <f>IF(TMInput!K567&lt;&gt;"",TMInput!K567,IF(AND($C567=$C568, L568&lt;&gt;""),L568, IF(AND($C567=$C569, L569&lt;&gt;""), L569,"")))</f>
        <v/>
      </c>
      <c r="M567" s="90" t="str">
        <f>IF(TMInput!L567&lt;&gt;"",TMInput!L567,IF(AND($C567=$C568, M568&lt;&gt;""),M568, IF(AND($C567=$C569, M569&lt;&gt;""), M569,"")))</f>
        <v/>
      </c>
      <c r="N567" s="90" t="str">
        <f>IF(TMInput!M567&lt;&gt;"",TMInput!M567,IF(AND($C567=$C568, N568&lt;&gt;""),N568, IF(AND($C567=$C569, N569&lt;&gt;""), N569,"")))</f>
        <v/>
      </c>
      <c r="O567" s="90" t="str">
        <f>IF(TMInput!N567&lt;&gt;"",TMInput!N567,IF(AND($C567=$C568, O568&lt;&gt;""),O568, IF(AND($C567=$C569, O569&lt;&gt;""), O569,"")))</f>
        <v/>
      </c>
      <c r="P567" s="85" t="str">
        <f>IF(TMInput!O567&lt;&gt;"",TMInput!O567,IF(AND($C567=$C568, P568&lt;&gt;""),P568, IF(AND($C567=$C569, P569&lt;&gt;""), P569,"")))</f>
        <v/>
      </c>
      <c r="Q567" s="90" t="str">
        <f>IF(TMInput!P567&lt;&gt;"",TMInput!P567,IF(AND($C567=$C568, Q568&lt;&gt;""),Q568, IF(AND($C567=$C569, Q569&lt;&gt;""), Q569,"")))</f>
        <v/>
      </c>
      <c r="R567" s="90" t="str">
        <f>IF(TMInput!Q567&lt;&gt;"", TMInput!Q567, IF(AND(OR($C567&amp;$H567=$C568&amp;$H568, $C567&amp;$I567=$C568&amp;$I568), R568&lt;&gt;""), R568, IF(AND(OR($C567&amp;$H567=$C569&amp;$H569, $C567&amp;$I567=$C569&amp;$I569), R569&lt;&gt;""), R569, IF(AND(OR($C567&amp;$H567=$C570&amp;$H570, $C567&amp;$I567=$C570&amp;$I570), R570&lt;&gt;""), R570, IF(AND(OR($C567&amp;$H567=$C571&amp;$H571, $C567&amp;$I567=$C571&amp;$I571), R571&lt;&gt;""), R571, "")))))</f>
        <v/>
      </c>
      <c r="S567" s="90" t="str">
        <f>IF(TMInput!R567&lt;&gt;"", TMInput!R567, IF(AND(OR($C567&amp;$H567=$C568&amp;$H568, $C567&amp;$I567=$C568&amp;$I568), S568&lt;&gt;""), S568, IF(AND(OR($C567&amp;$H567=$C569&amp;$H569, $C567&amp;$I567=$C569&amp;$I569), S569&lt;&gt;""), S569, IF(AND(OR($C567&amp;$H567=$C570&amp;$H570, $C567&amp;$I567=$C570&amp;$I570), S570&lt;&gt;""), S570, IF(AND(OR($C567&amp;$H567=$C571&amp;$H571, $C567&amp;$I567=$C571&amp;$I571), S571&lt;&gt;""), S571, "")))))</f>
        <v/>
      </c>
      <c r="T567" s="90" t="str">
        <f>IF(TMInput!S567&lt;&gt;"", TMInput!S567, IF(AND(OR($C567&amp;$H567=$C568&amp;$H568, $C567&amp;$I567=$C568&amp;$I568), T568&lt;&gt;""), T568, IF(AND(OR($C567&amp;$H567=$C569&amp;$H569, $C567&amp;$I567=$C569&amp;$I569), T569&lt;&gt;""), T569, IF(AND(OR($C567&amp;$H567=$C570&amp;$H570, $C567&amp;$I567=$C570&amp;$I570), T570&lt;&gt;""), T570, IF(AND(OR($C567&amp;$H567=$C571&amp;$H571, $C567&amp;$I567=$C571&amp;$I571), T571&lt;&gt;""), T571, "")))))</f>
        <v/>
      </c>
      <c r="U567" s="90" t="str">
        <f>IF(TMInput!T567&lt;&gt;"", TMInput!T567, IF(AND($C567=$C568, U568&lt;&gt;""), U568, IF(AND($C567=$C569, U569&lt;&gt;""), U569, IF(AND($C567=$C570, U570&lt;&gt;""), U570, IF(AND($C567=$C571, U571&lt;&gt;""), U571, "")))))</f>
        <v/>
      </c>
      <c r="V567" s="90" t="str">
        <f>IF(TMInput!U567&lt;&gt;"", TMInput!U567, IF(AND($C567=$C568, V568&lt;&gt;""), V568, IF(AND($C567=$C569, V569&lt;&gt;""), V569, IF(AND($C567=$C570, V570&lt;&gt;""), V570, IF(AND($C567=$C571, V571&lt;&gt;""), V571, "")))))</f>
        <v/>
      </c>
      <c r="W567" s="90" t="str">
        <f>IF(TMInput!V567&lt;&gt;"", TMInput!V567, IF(AND($C567=$C568, W568&lt;&gt;""), W568, IF(AND($C567=$C569, W569&lt;&gt;""), W569, IF(AND($C567=$C570, W570&lt;&gt;""), W570, IF(AND($C567=$C571, W571&lt;&gt;""), W571, "")))))</f>
        <v/>
      </c>
      <c r="X567" s="90" t="str">
        <f>IF(TMInput!W567&lt;&gt;"", TMInput!W567, IF(AND($C567=$C568, X568&lt;&gt;""), X568, IF(AND($C567=$C569, X569&lt;&gt;""), X569, IF(AND($C567=$C570, X570&lt;&gt;""), X570, IF(AND($C567=$C571, X571&lt;&gt;""), X571, "")))))</f>
        <v/>
      </c>
      <c r="Y567" s="90" t="str">
        <f>IF(TMInput!X567&lt;&gt;"", TMInput!X567, IF(AND($C567=$C568, Y568&lt;&gt;""), Y568, IF(AND($C567=$C569, Y569&lt;&gt;""), Y569, IF(AND($C567=$C570, Y570&lt;&gt;""), Y570, IF(AND($C567=$C571, Y571&lt;&gt;""), Y571, "")))))</f>
        <v/>
      </c>
      <c r="Z567" s="90" t="str">
        <f>IF(TMInput!Y567&lt;&gt;"", TMInput!Y567, IF(AND($C567=$C568, Z568&lt;&gt;""), Z568, IF(AND($C567=$C569, Z569&lt;&gt;""), Z569, IF(AND($C567=$C570, Z570&lt;&gt;""), Z570, IF(AND($C567=$C571, Z571&lt;&gt;""), Z571, "")))))</f>
        <v/>
      </c>
      <c r="AA567" s="90" t="str">
        <f>IF(TMInput!Z567&lt;&gt;"", TMInput!Z567, IF(AND($C567=$C568, AA568&lt;&gt;""), AA568, IF(AND($C567=$C569, AA569&lt;&gt;""), AA569, IF(AND($C567=$C570, AA570&lt;&gt;""), AA570, IF(AND($C567=$C571, AA571&lt;&gt;""), AA571, "")))))</f>
        <v/>
      </c>
      <c r="AB567" s="90" t="str">
        <f>IF(TMInput!AA567&lt;&gt;"", TMInput!AA567, IF(AND($C567=$C568, AB568&lt;&gt;""), AB568, IF(AND($C567=$C569, AB569&lt;&gt;""), AB569, IF(AND($C567=$C570, AB570&lt;&gt;""), AB570, IF(AND($C567=$C571, AB571&lt;&gt;""), AB571, "")))))</f>
        <v/>
      </c>
      <c r="AC567" s="90" t="str">
        <f>IF(TMInput!AB567&lt;&gt;"", TMInput!AB567, IF(AND($C567=$C568, AC568&lt;&gt;""), AC568, IF(AND($C567=$C569, AC569&lt;&gt;""), AC569, IF(AND($C567=$C570, AC570&lt;&gt;""), AC570, IF(AND($C567=$C571, AC571&lt;&gt;""), AC571, "")))))</f>
        <v/>
      </c>
      <c r="AD567" s="90" t="str">
        <f>IF(TMInput!AC567&lt;&gt;"", TMInput!AC567, IF(AND($C567=$C568, AD568&lt;&gt;""), AD568, IF(AND($C567=$C569, AD569&lt;&gt;""), AD569, IF(AND($C567=$C570, AD570&lt;&gt;""), AD570, IF(AND($C567=$C571, AD571&lt;&gt;""), AD571, "")))))</f>
        <v/>
      </c>
      <c r="AE567" s="90" t="str">
        <f>IF(TMInput!AD567&lt;&gt;"", TMInput!AD567, IF(AND($C567=$C568, AE568&lt;&gt;""), AE568, IF(AND($C567=$C569, AE569&lt;&gt;""), AE569, IF(AND($C567=$C570, AE570&lt;&gt;""), AE570, IF(AND($C567=$C571, AE571&lt;&gt;""), AE571, "")))))</f>
        <v/>
      </c>
    </row>
    <row r="568">
      <c r="A568" s="85" t="b">
        <f t="shared" si="1"/>
        <v>0</v>
      </c>
      <c r="B568" s="90" t="str">
        <f>IF(AND(TMInput!A568="",$C568&lt;&gt;""),B567,TMInput!A568)</f>
        <v/>
      </c>
      <c r="C568" s="90" t="str">
        <f>TMInput!B568</f>
        <v/>
      </c>
      <c r="D568" s="85" t="str">
        <f>IF(AND(TMInput!C568="",$C568&lt;&gt;""),D567,TMInput!C568)</f>
        <v/>
      </c>
      <c r="E568" s="90" t="str">
        <f>IF(TMInput!D568&lt;&gt;"",TMInput!D568,IF(AND($C568=$C569, E569&lt;&gt;""),E569, IF(AND($C568=$C570, E570&lt;&gt;""), E570,"")))</f>
        <v/>
      </c>
      <c r="F568" s="90" t="str">
        <f>IF(TMInput!E568&lt;&gt;"",TMInput!E568,IF(AND($C568=$C569, F569&lt;&gt;""),F569, IF(AND($C568=$C570, F570&lt;&gt;""), F570,"")))</f>
        <v/>
      </c>
      <c r="G568" s="85" t="str">
        <f>IF(TMInput!F568&lt;&gt;"",TMInput!F568,IF(AND($C568=$C569, G569&lt;&gt;""),G569, IF(AND($C568=$C570, G570&lt;&gt;""), G570,"")))</f>
        <v/>
      </c>
      <c r="H568" s="90" t="str">
        <f>TMInput!G568</f>
        <v/>
      </c>
      <c r="I568" s="90" t="str">
        <f>TMInput!H568</f>
        <v/>
      </c>
      <c r="J568" s="90" t="str">
        <f>IF(TMInput!$A568="",J567,TMInput!I568)</f>
        <v/>
      </c>
      <c r="K568" s="85" t="str">
        <f>IF(TMInput!J568&lt;&gt;"",TMInput!J568,IF(AND($C568=$C569, K569&lt;&gt;""),K569, IF(AND($C568=$C570, K570&lt;&gt;""), K570,"")))</f>
        <v/>
      </c>
      <c r="L568" s="85" t="str">
        <f>IF(TMInput!K568&lt;&gt;"",TMInput!K568,IF(AND($C568=$C569, L569&lt;&gt;""),L569, IF(AND($C568=$C570, L570&lt;&gt;""), L570,"")))</f>
        <v/>
      </c>
      <c r="M568" s="90" t="str">
        <f>IF(TMInput!L568&lt;&gt;"",TMInput!L568,IF(AND($C568=$C569, M569&lt;&gt;""),M569, IF(AND($C568=$C570, M570&lt;&gt;""), M570,"")))</f>
        <v/>
      </c>
      <c r="N568" s="90" t="str">
        <f>IF(TMInput!M568&lt;&gt;"",TMInput!M568,IF(AND($C568=$C569, N569&lt;&gt;""),N569, IF(AND($C568=$C570, N570&lt;&gt;""), N570,"")))</f>
        <v/>
      </c>
      <c r="O568" s="90" t="str">
        <f>IF(TMInput!N568&lt;&gt;"",TMInput!N568,IF(AND($C568=$C569, O569&lt;&gt;""),O569, IF(AND($C568=$C570, O570&lt;&gt;""), O570,"")))</f>
        <v/>
      </c>
      <c r="P568" s="85" t="str">
        <f>IF(TMInput!O568&lt;&gt;"",TMInput!O568,IF(AND($C568=$C569, P569&lt;&gt;""),P569, IF(AND($C568=$C570, P570&lt;&gt;""), P570,"")))</f>
        <v/>
      </c>
      <c r="Q568" s="90" t="str">
        <f>IF(TMInput!P568&lt;&gt;"",TMInput!P568,IF(AND($C568=$C569, Q569&lt;&gt;""),Q569, IF(AND($C568=$C570, Q570&lt;&gt;""), Q570,"")))</f>
        <v/>
      </c>
      <c r="R568" s="90" t="str">
        <f>IF(TMInput!Q568&lt;&gt;"", TMInput!Q568, IF(AND(OR($C568&amp;$H568=$C569&amp;$H569, $C568&amp;$I568=$C569&amp;$I569), R569&lt;&gt;""), R569, IF(AND(OR($C568&amp;$H568=$C570&amp;$H570, $C568&amp;$I568=$C570&amp;$I570), R570&lt;&gt;""), R570, IF(AND(OR($C568&amp;$H568=$C571&amp;$H571, $C568&amp;$I568=$C571&amp;$I571), R571&lt;&gt;""), R571, IF(AND(OR($C568&amp;$H568=$C572&amp;$H572, $C568&amp;$I568=$C572&amp;$I572), R572&lt;&gt;""), R572, "")))))</f>
        <v/>
      </c>
      <c r="S568" s="90" t="str">
        <f>IF(TMInput!R568&lt;&gt;"", TMInput!R568, IF(AND(OR($C568&amp;$H568=$C569&amp;$H569, $C568&amp;$I568=$C569&amp;$I569), S569&lt;&gt;""), S569, IF(AND(OR($C568&amp;$H568=$C570&amp;$H570, $C568&amp;$I568=$C570&amp;$I570), S570&lt;&gt;""), S570, IF(AND(OR($C568&amp;$H568=$C571&amp;$H571, $C568&amp;$I568=$C571&amp;$I571), S571&lt;&gt;""), S571, IF(AND(OR($C568&amp;$H568=$C572&amp;$H572, $C568&amp;$I568=$C572&amp;$I572), S572&lt;&gt;""), S572, "")))))</f>
        <v/>
      </c>
      <c r="T568" s="90" t="str">
        <f>IF(TMInput!S568&lt;&gt;"", TMInput!S568, IF(AND(OR($C568&amp;$H568=$C569&amp;$H569, $C568&amp;$I568=$C569&amp;$I569), T569&lt;&gt;""), T569, IF(AND(OR($C568&amp;$H568=$C570&amp;$H570, $C568&amp;$I568=$C570&amp;$I570), T570&lt;&gt;""), T570, IF(AND(OR($C568&amp;$H568=$C571&amp;$H571, $C568&amp;$I568=$C571&amp;$I571), T571&lt;&gt;""), T571, IF(AND(OR($C568&amp;$H568=$C572&amp;$H572, $C568&amp;$I568=$C572&amp;$I572), T572&lt;&gt;""), T572, "")))))</f>
        <v/>
      </c>
      <c r="U568" s="90" t="str">
        <f>IF(TMInput!T568&lt;&gt;"", TMInput!T568, IF(AND($C568=$C569, U569&lt;&gt;""), U569, IF(AND($C568=$C570, U570&lt;&gt;""), U570, IF(AND($C568=$C571, U571&lt;&gt;""), U571, IF(AND($C568=$C572, U572&lt;&gt;""), U572, "")))))</f>
        <v/>
      </c>
      <c r="V568" s="90" t="str">
        <f>IF(TMInput!U568&lt;&gt;"", TMInput!U568, IF(AND($C568=$C569, V569&lt;&gt;""), V569, IF(AND($C568=$C570, V570&lt;&gt;""), V570, IF(AND($C568=$C571, V571&lt;&gt;""), V571, IF(AND($C568=$C572, V572&lt;&gt;""), V572, "")))))</f>
        <v/>
      </c>
      <c r="W568" s="90" t="str">
        <f>IF(TMInput!V568&lt;&gt;"", TMInput!V568, IF(AND($C568=$C569, W569&lt;&gt;""), W569, IF(AND($C568=$C570, W570&lt;&gt;""), W570, IF(AND($C568=$C571, W571&lt;&gt;""), W571, IF(AND($C568=$C572, W572&lt;&gt;""), W572, "")))))</f>
        <v/>
      </c>
      <c r="X568" s="90" t="str">
        <f>IF(TMInput!W568&lt;&gt;"", TMInput!W568, IF(AND($C568=$C569, X569&lt;&gt;""), X569, IF(AND($C568=$C570, X570&lt;&gt;""), X570, IF(AND($C568=$C571, X571&lt;&gt;""), X571, IF(AND($C568=$C572, X572&lt;&gt;""), X572, "")))))</f>
        <v/>
      </c>
      <c r="Y568" s="90" t="str">
        <f>IF(TMInput!X568&lt;&gt;"", TMInput!X568, IF(AND($C568=$C569, Y569&lt;&gt;""), Y569, IF(AND($C568=$C570, Y570&lt;&gt;""), Y570, IF(AND($C568=$C571, Y571&lt;&gt;""), Y571, IF(AND($C568=$C572, Y572&lt;&gt;""), Y572, "")))))</f>
        <v/>
      </c>
      <c r="Z568" s="90" t="str">
        <f>IF(TMInput!Y568&lt;&gt;"", TMInput!Y568, IF(AND($C568=$C569, Z569&lt;&gt;""), Z569, IF(AND($C568=$C570, Z570&lt;&gt;""), Z570, IF(AND($C568=$C571, Z571&lt;&gt;""), Z571, IF(AND($C568=$C572, Z572&lt;&gt;""), Z572, "")))))</f>
        <v/>
      </c>
      <c r="AA568" s="90" t="str">
        <f>IF(TMInput!Z568&lt;&gt;"", TMInput!Z568, IF(AND($C568=$C569, AA569&lt;&gt;""), AA569, IF(AND($C568=$C570, AA570&lt;&gt;""), AA570, IF(AND($C568=$C571, AA571&lt;&gt;""), AA571, IF(AND($C568=$C572, AA572&lt;&gt;""), AA572, "")))))</f>
        <v/>
      </c>
      <c r="AB568" s="90" t="str">
        <f>IF(TMInput!AA568&lt;&gt;"", TMInput!AA568, IF(AND($C568=$C569, AB569&lt;&gt;""), AB569, IF(AND($C568=$C570, AB570&lt;&gt;""), AB570, IF(AND($C568=$C571, AB571&lt;&gt;""), AB571, IF(AND($C568=$C572, AB572&lt;&gt;""), AB572, "")))))</f>
        <v/>
      </c>
      <c r="AC568" s="90" t="str">
        <f>IF(TMInput!AB568&lt;&gt;"", TMInput!AB568, IF(AND($C568=$C569, AC569&lt;&gt;""), AC569, IF(AND($C568=$C570, AC570&lt;&gt;""), AC570, IF(AND($C568=$C571, AC571&lt;&gt;""), AC571, IF(AND($C568=$C572, AC572&lt;&gt;""), AC572, "")))))</f>
        <v/>
      </c>
      <c r="AD568" s="90" t="str">
        <f>IF(TMInput!AC568&lt;&gt;"", TMInput!AC568, IF(AND($C568=$C569, AD569&lt;&gt;""), AD569, IF(AND($C568=$C570, AD570&lt;&gt;""), AD570, IF(AND($C568=$C571, AD571&lt;&gt;""), AD571, IF(AND($C568=$C572, AD572&lt;&gt;""), AD572, "")))))</f>
        <v/>
      </c>
      <c r="AE568" s="90" t="str">
        <f>IF(TMInput!AD568&lt;&gt;"", TMInput!AD568, IF(AND($C568=$C569, AE569&lt;&gt;""), AE569, IF(AND($C568=$C570, AE570&lt;&gt;""), AE570, IF(AND($C568=$C571, AE571&lt;&gt;""), AE571, IF(AND($C568=$C572, AE572&lt;&gt;""), AE572, "")))))</f>
        <v/>
      </c>
    </row>
    <row r="569">
      <c r="A569" s="85" t="b">
        <f t="shared" si="1"/>
        <v>0</v>
      </c>
      <c r="B569" s="90" t="str">
        <f>IF(AND(TMInput!A569="",$C569&lt;&gt;""),B568,TMInput!A569)</f>
        <v/>
      </c>
      <c r="C569" s="90" t="str">
        <f>TMInput!B569</f>
        <v/>
      </c>
      <c r="D569" s="85" t="str">
        <f>IF(AND(TMInput!C569="",$C569&lt;&gt;""),D568,TMInput!C569)</f>
        <v/>
      </c>
      <c r="E569" s="90" t="str">
        <f>IF(TMInput!D569&lt;&gt;"",TMInput!D569,IF(AND($C569=$C570, E570&lt;&gt;""),E570, IF(AND($C569=$C571, E571&lt;&gt;""), E571,"")))</f>
        <v/>
      </c>
      <c r="F569" s="90" t="str">
        <f>IF(TMInput!E569&lt;&gt;"",TMInput!E569,IF(AND($C569=$C570, F570&lt;&gt;""),F570, IF(AND($C569=$C571, F571&lt;&gt;""), F571,"")))</f>
        <v/>
      </c>
      <c r="G569" s="85" t="str">
        <f>IF(TMInput!F569&lt;&gt;"",TMInput!F569,IF(AND($C569=$C570, G570&lt;&gt;""),G570, IF(AND($C569=$C571, G571&lt;&gt;""), G571,"")))</f>
        <v/>
      </c>
      <c r="H569" s="90" t="str">
        <f>TMInput!G569</f>
        <v/>
      </c>
      <c r="I569" s="90" t="str">
        <f>TMInput!H569</f>
        <v/>
      </c>
      <c r="J569" s="90" t="str">
        <f>IF(TMInput!$A569="",J568,TMInput!I569)</f>
        <v/>
      </c>
      <c r="K569" s="85" t="str">
        <f>IF(TMInput!J569&lt;&gt;"",TMInput!J569,IF(AND($C569=$C570, K570&lt;&gt;""),K570, IF(AND($C569=$C571, K571&lt;&gt;""), K571,"")))</f>
        <v/>
      </c>
      <c r="L569" s="85" t="str">
        <f>IF(TMInput!K569&lt;&gt;"",TMInput!K569,IF(AND($C569=$C570, L570&lt;&gt;""),L570, IF(AND($C569=$C571, L571&lt;&gt;""), L571,"")))</f>
        <v/>
      </c>
      <c r="M569" s="90" t="str">
        <f>IF(TMInput!L569&lt;&gt;"",TMInput!L569,IF(AND($C569=$C570, M570&lt;&gt;""),M570, IF(AND($C569=$C571, M571&lt;&gt;""), M571,"")))</f>
        <v/>
      </c>
      <c r="N569" s="90" t="str">
        <f>IF(TMInput!M569&lt;&gt;"",TMInput!M569,IF(AND($C569=$C570, N570&lt;&gt;""),N570, IF(AND($C569=$C571, N571&lt;&gt;""), N571,"")))</f>
        <v/>
      </c>
      <c r="O569" s="90" t="str">
        <f>IF(TMInput!N569&lt;&gt;"",TMInput!N569,IF(AND($C569=$C570, O570&lt;&gt;""),O570, IF(AND($C569=$C571, O571&lt;&gt;""), O571,"")))</f>
        <v/>
      </c>
      <c r="P569" s="85" t="str">
        <f>IF(TMInput!O569&lt;&gt;"",TMInput!O569,IF(AND($C569=$C570, P570&lt;&gt;""),P570, IF(AND($C569=$C571, P571&lt;&gt;""), P571,"")))</f>
        <v/>
      </c>
      <c r="Q569" s="90" t="str">
        <f>IF(TMInput!P569&lt;&gt;"",TMInput!P569,IF(AND($C569=$C570, Q570&lt;&gt;""),Q570, IF(AND($C569=$C571, Q571&lt;&gt;""), Q571,"")))</f>
        <v/>
      </c>
      <c r="R569" s="90" t="str">
        <f>IF(TMInput!Q569&lt;&gt;"", TMInput!Q569, IF(AND(OR($C569&amp;$H569=$C570&amp;$H570, $C569&amp;$I569=$C570&amp;$I570), R570&lt;&gt;""), R570, IF(AND(OR($C569&amp;$H569=$C571&amp;$H571, $C569&amp;$I569=$C571&amp;$I571), R571&lt;&gt;""), R571, IF(AND(OR($C569&amp;$H569=$C572&amp;$H572, $C569&amp;$I569=$C572&amp;$I572), R572&lt;&gt;""), R572, IF(AND(OR($C569&amp;$H569=$C573&amp;$H573, $C569&amp;$I569=$C573&amp;$I573), R573&lt;&gt;""), R573, "")))))</f>
        <v/>
      </c>
      <c r="S569" s="90" t="str">
        <f>IF(TMInput!R569&lt;&gt;"", TMInput!R569, IF(AND(OR($C569&amp;$H569=$C570&amp;$H570, $C569&amp;$I569=$C570&amp;$I570), S570&lt;&gt;""), S570, IF(AND(OR($C569&amp;$H569=$C571&amp;$H571, $C569&amp;$I569=$C571&amp;$I571), S571&lt;&gt;""), S571, IF(AND(OR($C569&amp;$H569=$C572&amp;$H572, $C569&amp;$I569=$C572&amp;$I572), S572&lt;&gt;""), S572, IF(AND(OR($C569&amp;$H569=$C573&amp;$H573, $C569&amp;$I569=$C573&amp;$I573), S573&lt;&gt;""), S573, "")))))</f>
        <v/>
      </c>
      <c r="T569" s="90" t="str">
        <f>IF(TMInput!S569&lt;&gt;"", TMInput!S569, IF(AND(OR($C569&amp;$H569=$C570&amp;$H570, $C569&amp;$I569=$C570&amp;$I570), T570&lt;&gt;""), T570, IF(AND(OR($C569&amp;$H569=$C571&amp;$H571, $C569&amp;$I569=$C571&amp;$I571), T571&lt;&gt;""), T571, IF(AND(OR($C569&amp;$H569=$C572&amp;$H572, $C569&amp;$I569=$C572&amp;$I572), T572&lt;&gt;""), T572, IF(AND(OR($C569&amp;$H569=$C573&amp;$H573, $C569&amp;$I569=$C573&amp;$I573), T573&lt;&gt;""), T573, "")))))</f>
        <v/>
      </c>
      <c r="U569" s="90" t="str">
        <f>IF(TMInput!T569&lt;&gt;"", TMInput!T569, IF(AND($C569=$C570, U570&lt;&gt;""), U570, IF(AND($C569=$C571, U571&lt;&gt;""), U571, IF(AND($C569=$C572, U572&lt;&gt;""), U572, IF(AND($C569=$C573, U573&lt;&gt;""), U573, "")))))</f>
        <v/>
      </c>
      <c r="V569" s="90" t="str">
        <f>IF(TMInput!U569&lt;&gt;"", TMInput!U569, IF(AND($C569=$C570, V570&lt;&gt;""), V570, IF(AND($C569=$C571, V571&lt;&gt;""), V571, IF(AND($C569=$C572, V572&lt;&gt;""), V572, IF(AND($C569=$C573, V573&lt;&gt;""), V573, "")))))</f>
        <v/>
      </c>
      <c r="W569" s="90" t="str">
        <f>IF(TMInput!V569&lt;&gt;"", TMInput!V569, IF(AND($C569=$C570, W570&lt;&gt;""), W570, IF(AND($C569=$C571, W571&lt;&gt;""), W571, IF(AND($C569=$C572, W572&lt;&gt;""), W572, IF(AND($C569=$C573, W573&lt;&gt;""), W573, "")))))</f>
        <v/>
      </c>
      <c r="X569" s="90" t="str">
        <f>IF(TMInput!W569&lt;&gt;"", TMInput!W569, IF(AND($C569=$C570, X570&lt;&gt;""), X570, IF(AND($C569=$C571, X571&lt;&gt;""), X571, IF(AND($C569=$C572, X572&lt;&gt;""), X572, IF(AND($C569=$C573, X573&lt;&gt;""), X573, "")))))</f>
        <v/>
      </c>
      <c r="Y569" s="90" t="str">
        <f>IF(TMInput!X569&lt;&gt;"", TMInput!X569, IF(AND($C569=$C570, Y570&lt;&gt;""), Y570, IF(AND($C569=$C571, Y571&lt;&gt;""), Y571, IF(AND($C569=$C572, Y572&lt;&gt;""), Y572, IF(AND($C569=$C573, Y573&lt;&gt;""), Y573, "")))))</f>
        <v/>
      </c>
      <c r="Z569" s="90" t="str">
        <f>IF(TMInput!Y569&lt;&gt;"", TMInput!Y569, IF(AND($C569=$C570, Z570&lt;&gt;""), Z570, IF(AND($C569=$C571, Z571&lt;&gt;""), Z571, IF(AND($C569=$C572, Z572&lt;&gt;""), Z572, IF(AND($C569=$C573, Z573&lt;&gt;""), Z573, "")))))</f>
        <v/>
      </c>
      <c r="AA569" s="90" t="str">
        <f>IF(TMInput!Z569&lt;&gt;"", TMInput!Z569, IF(AND($C569=$C570, AA570&lt;&gt;""), AA570, IF(AND($C569=$C571, AA571&lt;&gt;""), AA571, IF(AND($C569=$C572, AA572&lt;&gt;""), AA572, IF(AND($C569=$C573, AA573&lt;&gt;""), AA573, "")))))</f>
        <v/>
      </c>
      <c r="AB569" s="90" t="str">
        <f>IF(TMInput!AA569&lt;&gt;"", TMInput!AA569, IF(AND($C569=$C570, AB570&lt;&gt;""), AB570, IF(AND($C569=$C571, AB571&lt;&gt;""), AB571, IF(AND($C569=$C572, AB572&lt;&gt;""), AB572, IF(AND($C569=$C573, AB573&lt;&gt;""), AB573, "")))))</f>
        <v/>
      </c>
      <c r="AC569" s="90" t="str">
        <f>IF(TMInput!AB569&lt;&gt;"", TMInput!AB569, IF(AND($C569=$C570, AC570&lt;&gt;""), AC570, IF(AND($C569=$C571, AC571&lt;&gt;""), AC571, IF(AND($C569=$C572, AC572&lt;&gt;""), AC572, IF(AND($C569=$C573, AC573&lt;&gt;""), AC573, "")))))</f>
        <v/>
      </c>
      <c r="AD569" s="90" t="str">
        <f>IF(TMInput!AC569&lt;&gt;"", TMInput!AC569, IF(AND($C569=$C570, AD570&lt;&gt;""), AD570, IF(AND($C569=$C571, AD571&lt;&gt;""), AD571, IF(AND($C569=$C572, AD572&lt;&gt;""), AD572, IF(AND($C569=$C573, AD573&lt;&gt;""), AD573, "")))))</f>
        <v/>
      </c>
      <c r="AE569" s="90" t="str">
        <f>IF(TMInput!AD569&lt;&gt;"", TMInput!AD569, IF(AND($C569=$C570, AE570&lt;&gt;""), AE570, IF(AND($C569=$C571, AE571&lt;&gt;""), AE571, IF(AND($C569=$C572, AE572&lt;&gt;""), AE572, IF(AND($C569=$C573, AE573&lt;&gt;""), AE573, "")))))</f>
        <v/>
      </c>
    </row>
    <row r="570">
      <c r="A570" s="85" t="b">
        <f t="shared" si="1"/>
        <v>0</v>
      </c>
      <c r="B570" s="90" t="str">
        <f>IF(AND(TMInput!A570="",$C570&lt;&gt;""),B569,TMInput!A570)</f>
        <v/>
      </c>
      <c r="C570" s="90" t="str">
        <f>TMInput!B570</f>
        <v/>
      </c>
      <c r="D570" s="85" t="str">
        <f>IF(AND(TMInput!C570="",$C570&lt;&gt;""),D569,TMInput!C570)</f>
        <v/>
      </c>
      <c r="E570" s="90" t="str">
        <f>IF(TMInput!D570&lt;&gt;"",TMInput!D570,IF(AND($C570=$C571, E571&lt;&gt;""),E571, IF(AND($C570=$C572, E572&lt;&gt;""), E572,"")))</f>
        <v/>
      </c>
      <c r="F570" s="90" t="str">
        <f>IF(TMInput!E570&lt;&gt;"",TMInput!E570,IF(AND($C570=$C571, F571&lt;&gt;""),F571, IF(AND($C570=$C572, F572&lt;&gt;""), F572,"")))</f>
        <v/>
      </c>
      <c r="G570" s="85" t="str">
        <f>IF(TMInput!F570&lt;&gt;"",TMInput!F570,IF(AND($C570=$C571, G571&lt;&gt;""),G571, IF(AND($C570=$C572, G572&lt;&gt;""), G572,"")))</f>
        <v/>
      </c>
      <c r="H570" s="90" t="str">
        <f>TMInput!G570</f>
        <v/>
      </c>
      <c r="I570" s="90" t="str">
        <f>TMInput!H570</f>
        <v/>
      </c>
      <c r="J570" s="90" t="str">
        <f>IF(TMInput!$A570="",J569,TMInput!I570)</f>
        <v/>
      </c>
      <c r="K570" s="85" t="str">
        <f>IF(TMInput!J570&lt;&gt;"",TMInput!J570,IF(AND($C570=$C571, K571&lt;&gt;""),K571, IF(AND($C570=$C572, K572&lt;&gt;""), K572,"")))</f>
        <v/>
      </c>
      <c r="L570" s="85" t="str">
        <f>IF(TMInput!K570&lt;&gt;"",TMInput!K570,IF(AND($C570=$C571, L571&lt;&gt;""),L571, IF(AND($C570=$C572, L572&lt;&gt;""), L572,"")))</f>
        <v/>
      </c>
      <c r="M570" s="90" t="str">
        <f>IF(TMInput!L570&lt;&gt;"",TMInput!L570,IF(AND($C570=$C571, M571&lt;&gt;""),M571, IF(AND($C570=$C572, M572&lt;&gt;""), M572,"")))</f>
        <v/>
      </c>
      <c r="N570" s="90" t="str">
        <f>IF(TMInput!M570&lt;&gt;"",TMInput!M570,IF(AND($C570=$C571, N571&lt;&gt;""),N571, IF(AND($C570=$C572, N572&lt;&gt;""), N572,"")))</f>
        <v/>
      </c>
      <c r="O570" s="90" t="str">
        <f>IF(TMInput!N570&lt;&gt;"",TMInput!N570,IF(AND($C570=$C571, O571&lt;&gt;""),O571, IF(AND($C570=$C572, O572&lt;&gt;""), O572,"")))</f>
        <v/>
      </c>
      <c r="P570" s="85" t="str">
        <f>IF(TMInput!O570&lt;&gt;"",TMInput!O570,IF(AND($C570=$C571, P571&lt;&gt;""),P571, IF(AND($C570=$C572, P572&lt;&gt;""), P572,"")))</f>
        <v/>
      </c>
      <c r="Q570" s="90" t="str">
        <f>IF(TMInput!P570&lt;&gt;"",TMInput!P570,IF(AND($C570=$C571, Q571&lt;&gt;""),Q571, IF(AND($C570=$C572, Q572&lt;&gt;""), Q572,"")))</f>
        <v/>
      </c>
      <c r="R570" s="90" t="str">
        <f>IF(TMInput!Q570&lt;&gt;"", TMInput!Q570, IF(AND(OR($C570&amp;$H570=$C571&amp;$H571, $C570&amp;$I570=$C571&amp;$I571), R571&lt;&gt;""), R571, IF(AND(OR($C570&amp;$H570=$C572&amp;$H572, $C570&amp;$I570=$C572&amp;$I572), R572&lt;&gt;""), R572, IF(AND(OR($C570&amp;$H570=$C573&amp;$H573, $C570&amp;$I570=$C573&amp;$I573), R573&lt;&gt;""), R573, IF(AND(OR($C570&amp;$H570=$C574&amp;$H574, $C570&amp;$I570=$C574&amp;$I574), R574&lt;&gt;""), R574, "")))))</f>
        <v/>
      </c>
      <c r="S570" s="90" t="str">
        <f>IF(TMInput!R570&lt;&gt;"", TMInput!R570, IF(AND(OR($C570&amp;$H570=$C571&amp;$H571, $C570&amp;$I570=$C571&amp;$I571), S571&lt;&gt;""), S571, IF(AND(OR($C570&amp;$H570=$C572&amp;$H572, $C570&amp;$I570=$C572&amp;$I572), S572&lt;&gt;""), S572, IF(AND(OR($C570&amp;$H570=$C573&amp;$H573, $C570&amp;$I570=$C573&amp;$I573), S573&lt;&gt;""), S573, IF(AND(OR($C570&amp;$H570=$C574&amp;$H574, $C570&amp;$I570=$C574&amp;$I574), S574&lt;&gt;""), S574, "")))))</f>
        <v/>
      </c>
      <c r="T570" s="90" t="str">
        <f>IF(TMInput!S570&lt;&gt;"", TMInput!S570, IF(AND(OR($C570&amp;$H570=$C571&amp;$H571, $C570&amp;$I570=$C571&amp;$I571), T571&lt;&gt;""), T571, IF(AND(OR($C570&amp;$H570=$C572&amp;$H572, $C570&amp;$I570=$C572&amp;$I572), T572&lt;&gt;""), T572, IF(AND(OR($C570&amp;$H570=$C573&amp;$H573, $C570&amp;$I570=$C573&amp;$I573), T573&lt;&gt;""), T573, IF(AND(OR($C570&amp;$H570=$C574&amp;$H574, $C570&amp;$I570=$C574&amp;$I574), T574&lt;&gt;""), T574, "")))))</f>
        <v/>
      </c>
      <c r="U570" s="90" t="str">
        <f>IF(TMInput!T570&lt;&gt;"", TMInput!T570, IF(AND($C570=$C571, U571&lt;&gt;""), U571, IF(AND($C570=$C572, U572&lt;&gt;""), U572, IF(AND($C570=$C573, U573&lt;&gt;""), U573, IF(AND($C570=$C574, U574&lt;&gt;""), U574, "")))))</f>
        <v/>
      </c>
      <c r="V570" s="90" t="str">
        <f>IF(TMInput!U570&lt;&gt;"", TMInput!U570, IF(AND($C570=$C571, V571&lt;&gt;""), V571, IF(AND($C570=$C572, V572&lt;&gt;""), V572, IF(AND($C570=$C573, V573&lt;&gt;""), V573, IF(AND($C570=$C574, V574&lt;&gt;""), V574, "")))))</f>
        <v/>
      </c>
      <c r="W570" s="90" t="str">
        <f>IF(TMInput!V570&lt;&gt;"", TMInput!V570, IF(AND($C570=$C571, W571&lt;&gt;""), W571, IF(AND($C570=$C572, W572&lt;&gt;""), W572, IF(AND($C570=$C573, W573&lt;&gt;""), W573, IF(AND($C570=$C574, W574&lt;&gt;""), W574, "")))))</f>
        <v/>
      </c>
      <c r="X570" s="90" t="str">
        <f>IF(TMInput!W570&lt;&gt;"", TMInput!W570, IF(AND($C570=$C571, X571&lt;&gt;""), X571, IF(AND($C570=$C572, X572&lt;&gt;""), X572, IF(AND($C570=$C573, X573&lt;&gt;""), X573, IF(AND($C570=$C574, X574&lt;&gt;""), X574, "")))))</f>
        <v/>
      </c>
      <c r="Y570" s="90" t="str">
        <f>IF(TMInput!X570&lt;&gt;"", TMInput!X570, IF(AND($C570=$C571, Y571&lt;&gt;""), Y571, IF(AND($C570=$C572, Y572&lt;&gt;""), Y572, IF(AND($C570=$C573, Y573&lt;&gt;""), Y573, IF(AND($C570=$C574, Y574&lt;&gt;""), Y574, "")))))</f>
        <v/>
      </c>
      <c r="Z570" s="90" t="str">
        <f>IF(TMInput!Y570&lt;&gt;"", TMInput!Y570, IF(AND($C570=$C571, Z571&lt;&gt;""), Z571, IF(AND($C570=$C572, Z572&lt;&gt;""), Z572, IF(AND($C570=$C573, Z573&lt;&gt;""), Z573, IF(AND($C570=$C574, Z574&lt;&gt;""), Z574, "")))))</f>
        <v/>
      </c>
      <c r="AA570" s="90" t="str">
        <f>IF(TMInput!Z570&lt;&gt;"", TMInput!Z570, IF(AND($C570=$C571, AA571&lt;&gt;""), AA571, IF(AND($C570=$C572, AA572&lt;&gt;""), AA572, IF(AND($C570=$C573, AA573&lt;&gt;""), AA573, IF(AND($C570=$C574, AA574&lt;&gt;""), AA574, "")))))</f>
        <v/>
      </c>
      <c r="AB570" s="90" t="str">
        <f>IF(TMInput!AA570&lt;&gt;"", TMInput!AA570, IF(AND($C570=$C571, AB571&lt;&gt;""), AB571, IF(AND($C570=$C572, AB572&lt;&gt;""), AB572, IF(AND($C570=$C573, AB573&lt;&gt;""), AB573, IF(AND($C570=$C574, AB574&lt;&gt;""), AB574, "")))))</f>
        <v/>
      </c>
      <c r="AC570" s="90" t="str">
        <f>IF(TMInput!AB570&lt;&gt;"", TMInput!AB570, IF(AND($C570=$C571, AC571&lt;&gt;""), AC571, IF(AND($C570=$C572, AC572&lt;&gt;""), AC572, IF(AND($C570=$C573, AC573&lt;&gt;""), AC573, IF(AND($C570=$C574, AC574&lt;&gt;""), AC574, "")))))</f>
        <v/>
      </c>
      <c r="AD570" s="90" t="str">
        <f>IF(TMInput!AC570&lt;&gt;"", TMInput!AC570, IF(AND($C570=$C571, AD571&lt;&gt;""), AD571, IF(AND($C570=$C572, AD572&lt;&gt;""), AD572, IF(AND($C570=$C573, AD573&lt;&gt;""), AD573, IF(AND($C570=$C574, AD574&lt;&gt;""), AD574, "")))))</f>
        <v/>
      </c>
      <c r="AE570" s="90" t="str">
        <f>IF(TMInput!AD570&lt;&gt;"", TMInput!AD570, IF(AND($C570=$C571, AE571&lt;&gt;""), AE571, IF(AND($C570=$C572, AE572&lt;&gt;""), AE572, IF(AND($C570=$C573, AE573&lt;&gt;""), AE573, IF(AND($C570=$C574, AE574&lt;&gt;""), AE574, "")))))</f>
        <v/>
      </c>
    </row>
    <row r="571">
      <c r="A571" s="85" t="b">
        <f t="shared" si="1"/>
        <v>0</v>
      </c>
      <c r="B571" s="90" t="str">
        <f>IF(AND(TMInput!A571="",$C571&lt;&gt;""),B570,TMInput!A571)</f>
        <v/>
      </c>
      <c r="C571" s="90" t="str">
        <f>TMInput!B571</f>
        <v/>
      </c>
      <c r="D571" s="85" t="str">
        <f>IF(AND(TMInput!C571="",$C571&lt;&gt;""),D570,TMInput!C571)</f>
        <v/>
      </c>
      <c r="E571" s="90" t="str">
        <f>IF(TMInput!D571&lt;&gt;"",TMInput!D571,IF(AND($C571=$C572, E572&lt;&gt;""),E572, IF(AND($C571=$C573, E573&lt;&gt;""), E573,"")))</f>
        <v/>
      </c>
      <c r="F571" s="90" t="str">
        <f>IF(TMInput!E571&lt;&gt;"",TMInput!E571,IF(AND($C571=$C572, F572&lt;&gt;""),F572, IF(AND($C571=$C573, F573&lt;&gt;""), F573,"")))</f>
        <v/>
      </c>
      <c r="G571" s="85" t="str">
        <f>IF(TMInput!F571&lt;&gt;"",TMInput!F571,IF(AND($C571=$C572, G572&lt;&gt;""),G572, IF(AND($C571=$C573, G573&lt;&gt;""), G573,"")))</f>
        <v/>
      </c>
      <c r="H571" s="90" t="str">
        <f>TMInput!G571</f>
        <v/>
      </c>
      <c r="I571" s="90" t="str">
        <f>TMInput!H571</f>
        <v/>
      </c>
      <c r="J571" s="90" t="str">
        <f>IF(TMInput!$A571="",J570,TMInput!I571)</f>
        <v/>
      </c>
      <c r="K571" s="85" t="str">
        <f>IF(TMInput!J571&lt;&gt;"",TMInput!J571,IF(AND($C571=$C572, K572&lt;&gt;""),K572, IF(AND($C571=$C573, K573&lt;&gt;""), K573,"")))</f>
        <v/>
      </c>
      <c r="L571" s="85" t="str">
        <f>IF(TMInput!K571&lt;&gt;"",TMInput!K571,IF(AND($C571=$C572, L572&lt;&gt;""),L572, IF(AND($C571=$C573, L573&lt;&gt;""), L573,"")))</f>
        <v/>
      </c>
      <c r="M571" s="90" t="str">
        <f>IF(TMInput!L571&lt;&gt;"",TMInput!L571,IF(AND($C571=$C572, M572&lt;&gt;""),M572, IF(AND($C571=$C573, M573&lt;&gt;""), M573,"")))</f>
        <v/>
      </c>
      <c r="N571" s="90" t="str">
        <f>IF(TMInput!M571&lt;&gt;"",TMInput!M571,IF(AND($C571=$C572, N572&lt;&gt;""),N572, IF(AND($C571=$C573, N573&lt;&gt;""), N573,"")))</f>
        <v/>
      </c>
      <c r="O571" s="90" t="str">
        <f>IF(TMInput!N571&lt;&gt;"",TMInput!N571,IF(AND($C571=$C572, O572&lt;&gt;""),O572, IF(AND($C571=$C573, O573&lt;&gt;""), O573,"")))</f>
        <v/>
      </c>
      <c r="P571" s="85" t="str">
        <f>IF(TMInput!O571&lt;&gt;"",TMInput!O571,IF(AND($C571=$C572, P572&lt;&gt;""),P572, IF(AND($C571=$C573, P573&lt;&gt;""), P573,"")))</f>
        <v/>
      </c>
      <c r="Q571" s="90" t="str">
        <f>IF(TMInput!P571&lt;&gt;"",TMInput!P571,IF(AND($C571=$C572, Q572&lt;&gt;""),Q572, IF(AND($C571=$C573, Q573&lt;&gt;""), Q573,"")))</f>
        <v/>
      </c>
      <c r="R571" s="90" t="str">
        <f>IF(TMInput!Q571&lt;&gt;"", TMInput!Q571, IF(AND(OR($C571&amp;$H571=$C572&amp;$H572, $C571&amp;$I571=$C572&amp;$I572), R572&lt;&gt;""), R572, IF(AND(OR($C571&amp;$H571=$C573&amp;$H573, $C571&amp;$I571=$C573&amp;$I573), R573&lt;&gt;""), R573, IF(AND(OR($C571&amp;$H571=$C574&amp;$H574, $C571&amp;$I571=$C574&amp;$I574), R574&lt;&gt;""), R574, IF(AND(OR($C571&amp;$H571=$C575&amp;$H575, $C571&amp;$I571=$C575&amp;$I575), R575&lt;&gt;""), R575, "")))))</f>
        <v/>
      </c>
      <c r="S571" s="90" t="str">
        <f>IF(TMInput!R571&lt;&gt;"", TMInput!R571, IF(AND(OR($C571&amp;$H571=$C572&amp;$H572, $C571&amp;$I571=$C572&amp;$I572), S572&lt;&gt;""), S572, IF(AND(OR($C571&amp;$H571=$C573&amp;$H573, $C571&amp;$I571=$C573&amp;$I573), S573&lt;&gt;""), S573, IF(AND(OR($C571&amp;$H571=$C574&amp;$H574, $C571&amp;$I571=$C574&amp;$I574), S574&lt;&gt;""), S574, IF(AND(OR($C571&amp;$H571=$C575&amp;$H575, $C571&amp;$I571=$C575&amp;$I575), S575&lt;&gt;""), S575, "")))))</f>
        <v/>
      </c>
      <c r="T571" s="90" t="str">
        <f>IF(TMInput!S571&lt;&gt;"", TMInput!S571, IF(AND(OR($C571&amp;$H571=$C572&amp;$H572, $C571&amp;$I571=$C572&amp;$I572), T572&lt;&gt;""), T572, IF(AND(OR($C571&amp;$H571=$C573&amp;$H573, $C571&amp;$I571=$C573&amp;$I573), T573&lt;&gt;""), T573, IF(AND(OR($C571&amp;$H571=$C574&amp;$H574, $C571&amp;$I571=$C574&amp;$I574), T574&lt;&gt;""), T574, IF(AND(OR($C571&amp;$H571=$C575&amp;$H575, $C571&amp;$I571=$C575&amp;$I575), T575&lt;&gt;""), T575, "")))))</f>
        <v/>
      </c>
      <c r="U571" s="90" t="str">
        <f>IF(TMInput!T571&lt;&gt;"", TMInput!T571, IF(AND($C571=$C572, U572&lt;&gt;""), U572, IF(AND($C571=$C573, U573&lt;&gt;""), U573, IF(AND($C571=$C574, U574&lt;&gt;""), U574, IF(AND($C571=$C575, U575&lt;&gt;""), U575, "")))))</f>
        <v/>
      </c>
      <c r="V571" s="90" t="str">
        <f>IF(TMInput!U571&lt;&gt;"", TMInput!U571, IF(AND($C571=$C572, V572&lt;&gt;""), V572, IF(AND($C571=$C573, V573&lt;&gt;""), V573, IF(AND($C571=$C574, V574&lt;&gt;""), V574, IF(AND($C571=$C575, V575&lt;&gt;""), V575, "")))))</f>
        <v/>
      </c>
      <c r="W571" s="90" t="str">
        <f>IF(TMInput!V571&lt;&gt;"", TMInput!V571, IF(AND($C571=$C572, W572&lt;&gt;""), W572, IF(AND($C571=$C573, W573&lt;&gt;""), W573, IF(AND($C571=$C574, W574&lt;&gt;""), W574, IF(AND($C571=$C575, W575&lt;&gt;""), W575, "")))))</f>
        <v/>
      </c>
      <c r="X571" s="90" t="str">
        <f>IF(TMInput!W571&lt;&gt;"", TMInput!W571, IF(AND($C571=$C572, X572&lt;&gt;""), X572, IF(AND($C571=$C573, X573&lt;&gt;""), X573, IF(AND($C571=$C574, X574&lt;&gt;""), X574, IF(AND($C571=$C575, X575&lt;&gt;""), X575, "")))))</f>
        <v/>
      </c>
      <c r="Y571" s="90" t="str">
        <f>IF(TMInput!X571&lt;&gt;"", TMInput!X571, IF(AND($C571=$C572, Y572&lt;&gt;""), Y572, IF(AND($C571=$C573, Y573&lt;&gt;""), Y573, IF(AND($C571=$C574, Y574&lt;&gt;""), Y574, IF(AND($C571=$C575, Y575&lt;&gt;""), Y575, "")))))</f>
        <v/>
      </c>
      <c r="Z571" s="90" t="str">
        <f>IF(TMInput!Y571&lt;&gt;"", TMInput!Y571, IF(AND($C571=$C572, Z572&lt;&gt;""), Z572, IF(AND($C571=$C573, Z573&lt;&gt;""), Z573, IF(AND($C571=$C574, Z574&lt;&gt;""), Z574, IF(AND($C571=$C575, Z575&lt;&gt;""), Z575, "")))))</f>
        <v/>
      </c>
      <c r="AA571" s="90" t="str">
        <f>IF(TMInput!Z571&lt;&gt;"", TMInput!Z571, IF(AND($C571=$C572, AA572&lt;&gt;""), AA572, IF(AND($C571=$C573, AA573&lt;&gt;""), AA573, IF(AND($C571=$C574, AA574&lt;&gt;""), AA574, IF(AND($C571=$C575, AA575&lt;&gt;""), AA575, "")))))</f>
        <v/>
      </c>
      <c r="AB571" s="90" t="str">
        <f>IF(TMInput!AA571&lt;&gt;"", TMInput!AA571, IF(AND($C571=$C572, AB572&lt;&gt;""), AB572, IF(AND($C571=$C573, AB573&lt;&gt;""), AB573, IF(AND($C571=$C574, AB574&lt;&gt;""), AB574, IF(AND($C571=$C575, AB575&lt;&gt;""), AB575, "")))))</f>
        <v/>
      </c>
      <c r="AC571" s="90" t="str">
        <f>IF(TMInput!AB571&lt;&gt;"", TMInput!AB571, IF(AND($C571=$C572, AC572&lt;&gt;""), AC572, IF(AND($C571=$C573, AC573&lt;&gt;""), AC573, IF(AND($C571=$C574, AC574&lt;&gt;""), AC574, IF(AND($C571=$C575, AC575&lt;&gt;""), AC575, "")))))</f>
        <v/>
      </c>
      <c r="AD571" s="90" t="str">
        <f>IF(TMInput!AC571&lt;&gt;"", TMInput!AC571, IF(AND($C571=$C572, AD572&lt;&gt;""), AD572, IF(AND($C571=$C573, AD573&lt;&gt;""), AD573, IF(AND($C571=$C574, AD574&lt;&gt;""), AD574, IF(AND($C571=$C575, AD575&lt;&gt;""), AD575, "")))))</f>
        <v/>
      </c>
      <c r="AE571" s="90" t="str">
        <f>IF(TMInput!AD571&lt;&gt;"", TMInput!AD571, IF(AND($C571=$C572, AE572&lt;&gt;""), AE572, IF(AND($C571=$C573, AE573&lt;&gt;""), AE573, IF(AND($C571=$C574, AE574&lt;&gt;""), AE574, IF(AND($C571=$C575, AE575&lt;&gt;""), AE575, "")))))</f>
        <v/>
      </c>
    </row>
    <row r="572">
      <c r="A572" s="85" t="b">
        <f t="shared" si="1"/>
        <v>0</v>
      </c>
      <c r="B572" s="90" t="str">
        <f>IF(AND(TMInput!A572="",$C572&lt;&gt;""),B571,TMInput!A572)</f>
        <v/>
      </c>
      <c r="C572" s="90" t="str">
        <f>TMInput!B572</f>
        <v/>
      </c>
      <c r="D572" s="85" t="str">
        <f>IF(AND(TMInput!C572="",$C572&lt;&gt;""),D571,TMInput!C572)</f>
        <v/>
      </c>
      <c r="E572" s="90" t="str">
        <f>IF(TMInput!D572&lt;&gt;"",TMInput!D572,IF(AND($C572=$C573, E573&lt;&gt;""),E573, IF(AND($C572=$C574, E574&lt;&gt;""), E574,"")))</f>
        <v/>
      </c>
      <c r="F572" s="90" t="str">
        <f>IF(TMInput!E572&lt;&gt;"",TMInput!E572,IF(AND($C572=$C573, F573&lt;&gt;""),F573, IF(AND($C572=$C574, F574&lt;&gt;""), F574,"")))</f>
        <v/>
      </c>
      <c r="G572" s="85" t="str">
        <f>IF(TMInput!F572&lt;&gt;"",TMInput!F572,IF(AND($C572=$C573, G573&lt;&gt;""),G573, IF(AND($C572=$C574, G574&lt;&gt;""), G574,"")))</f>
        <v/>
      </c>
      <c r="H572" s="90" t="str">
        <f>TMInput!G572</f>
        <v/>
      </c>
      <c r="I572" s="90" t="str">
        <f>TMInput!H572</f>
        <v/>
      </c>
      <c r="J572" s="90" t="str">
        <f>IF(TMInput!$A572="",J571,TMInput!I572)</f>
        <v/>
      </c>
      <c r="K572" s="85" t="str">
        <f>IF(TMInput!J572&lt;&gt;"",TMInput!J572,IF(AND($C572=$C573, K573&lt;&gt;""),K573, IF(AND($C572=$C574, K574&lt;&gt;""), K574,"")))</f>
        <v/>
      </c>
      <c r="L572" s="85" t="str">
        <f>IF(TMInput!K572&lt;&gt;"",TMInput!K572,IF(AND($C572=$C573, L573&lt;&gt;""),L573, IF(AND($C572=$C574, L574&lt;&gt;""), L574,"")))</f>
        <v/>
      </c>
      <c r="M572" s="90" t="str">
        <f>IF(TMInput!L572&lt;&gt;"",TMInput!L572,IF(AND($C572=$C573, M573&lt;&gt;""),M573, IF(AND($C572=$C574, M574&lt;&gt;""), M574,"")))</f>
        <v/>
      </c>
      <c r="N572" s="90" t="str">
        <f>IF(TMInput!M572&lt;&gt;"",TMInput!M572,IF(AND($C572=$C573, N573&lt;&gt;""),N573, IF(AND($C572=$C574, N574&lt;&gt;""), N574,"")))</f>
        <v/>
      </c>
      <c r="O572" s="90" t="str">
        <f>IF(TMInput!N572&lt;&gt;"",TMInput!N572,IF(AND($C572=$C573, O573&lt;&gt;""),O573, IF(AND($C572=$C574, O574&lt;&gt;""), O574,"")))</f>
        <v/>
      </c>
      <c r="P572" s="85" t="str">
        <f>IF(TMInput!O572&lt;&gt;"",TMInput!O572,IF(AND($C572=$C573, P573&lt;&gt;""),P573, IF(AND($C572=$C574, P574&lt;&gt;""), P574,"")))</f>
        <v/>
      </c>
      <c r="Q572" s="90" t="str">
        <f>IF(TMInput!P572&lt;&gt;"",TMInput!P572,IF(AND($C572=$C573, Q573&lt;&gt;""),Q573, IF(AND($C572=$C574, Q574&lt;&gt;""), Q574,"")))</f>
        <v/>
      </c>
      <c r="R572" s="90" t="str">
        <f>IF(TMInput!Q572&lt;&gt;"", TMInput!Q572, IF(AND(OR($C572&amp;$H572=$C573&amp;$H573, $C572&amp;$I572=$C573&amp;$I573), R573&lt;&gt;""), R573, IF(AND(OR($C572&amp;$H572=$C574&amp;$H574, $C572&amp;$I572=$C574&amp;$I574), R574&lt;&gt;""), R574, IF(AND(OR($C572&amp;$H572=$C575&amp;$H575, $C572&amp;$I572=$C575&amp;$I575), R575&lt;&gt;""), R575, IF(AND(OR($C572&amp;$H572=$C576&amp;$H576, $C572&amp;$I572=$C576&amp;$I576), R576&lt;&gt;""), R576, "")))))</f>
        <v/>
      </c>
      <c r="S572" s="90" t="str">
        <f>IF(TMInput!R572&lt;&gt;"", TMInput!R572, IF(AND(OR($C572&amp;$H572=$C573&amp;$H573, $C572&amp;$I572=$C573&amp;$I573), S573&lt;&gt;""), S573, IF(AND(OR($C572&amp;$H572=$C574&amp;$H574, $C572&amp;$I572=$C574&amp;$I574), S574&lt;&gt;""), S574, IF(AND(OR($C572&amp;$H572=$C575&amp;$H575, $C572&amp;$I572=$C575&amp;$I575), S575&lt;&gt;""), S575, IF(AND(OR($C572&amp;$H572=$C576&amp;$H576, $C572&amp;$I572=$C576&amp;$I576), S576&lt;&gt;""), S576, "")))))</f>
        <v/>
      </c>
      <c r="T572" s="90" t="str">
        <f>IF(TMInput!S572&lt;&gt;"", TMInput!S572, IF(AND(OR($C572&amp;$H572=$C573&amp;$H573, $C572&amp;$I572=$C573&amp;$I573), T573&lt;&gt;""), T573, IF(AND(OR($C572&amp;$H572=$C574&amp;$H574, $C572&amp;$I572=$C574&amp;$I574), T574&lt;&gt;""), T574, IF(AND(OR($C572&amp;$H572=$C575&amp;$H575, $C572&amp;$I572=$C575&amp;$I575), T575&lt;&gt;""), T575, IF(AND(OR($C572&amp;$H572=$C576&amp;$H576, $C572&amp;$I572=$C576&amp;$I576), T576&lt;&gt;""), T576, "")))))</f>
        <v/>
      </c>
      <c r="U572" s="90" t="str">
        <f>IF(TMInput!T572&lt;&gt;"", TMInput!T572, IF(AND($C572=$C573, U573&lt;&gt;""), U573, IF(AND($C572=$C574, U574&lt;&gt;""), U574, IF(AND($C572=$C575, U575&lt;&gt;""), U575, IF(AND($C572=$C576, U576&lt;&gt;""), U576, "")))))</f>
        <v/>
      </c>
      <c r="V572" s="90" t="str">
        <f>IF(TMInput!U572&lt;&gt;"", TMInput!U572, IF(AND($C572=$C573, V573&lt;&gt;""), V573, IF(AND($C572=$C574, V574&lt;&gt;""), V574, IF(AND($C572=$C575, V575&lt;&gt;""), V575, IF(AND($C572=$C576, V576&lt;&gt;""), V576, "")))))</f>
        <v/>
      </c>
      <c r="W572" s="90" t="str">
        <f>IF(TMInput!V572&lt;&gt;"", TMInput!V572, IF(AND($C572=$C573, W573&lt;&gt;""), W573, IF(AND($C572=$C574, W574&lt;&gt;""), W574, IF(AND($C572=$C575, W575&lt;&gt;""), W575, IF(AND($C572=$C576, W576&lt;&gt;""), W576, "")))))</f>
        <v/>
      </c>
      <c r="X572" s="90" t="str">
        <f>IF(TMInput!W572&lt;&gt;"", TMInput!W572, IF(AND($C572=$C573, X573&lt;&gt;""), X573, IF(AND($C572=$C574, X574&lt;&gt;""), X574, IF(AND($C572=$C575, X575&lt;&gt;""), X575, IF(AND($C572=$C576, X576&lt;&gt;""), X576, "")))))</f>
        <v/>
      </c>
      <c r="Y572" s="90" t="str">
        <f>IF(TMInput!X572&lt;&gt;"", TMInput!X572, IF(AND($C572=$C573, Y573&lt;&gt;""), Y573, IF(AND($C572=$C574, Y574&lt;&gt;""), Y574, IF(AND($C572=$C575, Y575&lt;&gt;""), Y575, IF(AND($C572=$C576, Y576&lt;&gt;""), Y576, "")))))</f>
        <v/>
      </c>
      <c r="Z572" s="90" t="str">
        <f>IF(TMInput!Y572&lt;&gt;"", TMInput!Y572, IF(AND($C572=$C573, Z573&lt;&gt;""), Z573, IF(AND($C572=$C574, Z574&lt;&gt;""), Z574, IF(AND($C572=$C575, Z575&lt;&gt;""), Z575, IF(AND($C572=$C576, Z576&lt;&gt;""), Z576, "")))))</f>
        <v/>
      </c>
      <c r="AA572" s="90" t="str">
        <f>IF(TMInput!Z572&lt;&gt;"", TMInput!Z572, IF(AND($C572=$C573, AA573&lt;&gt;""), AA573, IF(AND($C572=$C574, AA574&lt;&gt;""), AA574, IF(AND($C572=$C575, AA575&lt;&gt;""), AA575, IF(AND($C572=$C576, AA576&lt;&gt;""), AA576, "")))))</f>
        <v/>
      </c>
      <c r="AB572" s="90" t="str">
        <f>IF(TMInput!AA572&lt;&gt;"", TMInput!AA572, IF(AND($C572=$C573, AB573&lt;&gt;""), AB573, IF(AND($C572=$C574, AB574&lt;&gt;""), AB574, IF(AND($C572=$C575, AB575&lt;&gt;""), AB575, IF(AND($C572=$C576, AB576&lt;&gt;""), AB576, "")))))</f>
        <v/>
      </c>
      <c r="AC572" s="90" t="str">
        <f>IF(TMInput!AB572&lt;&gt;"", TMInput!AB572, IF(AND($C572=$C573, AC573&lt;&gt;""), AC573, IF(AND($C572=$C574, AC574&lt;&gt;""), AC574, IF(AND($C572=$C575, AC575&lt;&gt;""), AC575, IF(AND($C572=$C576, AC576&lt;&gt;""), AC576, "")))))</f>
        <v/>
      </c>
      <c r="AD572" s="90" t="str">
        <f>IF(TMInput!AC572&lt;&gt;"", TMInput!AC572, IF(AND($C572=$C573, AD573&lt;&gt;""), AD573, IF(AND($C572=$C574, AD574&lt;&gt;""), AD574, IF(AND($C572=$C575, AD575&lt;&gt;""), AD575, IF(AND($C572=$C576, AD576&lt;&gt;""), AD576, "")))))</f>
        <v/>
      </c>
      <c r="AE572" s="90" t="str">
        <f>IF(TMInput!AD572&lt;&gt;"", TMInput!AD572, IF(AND($C572=$C573, AE573&lt;&gt;""), AE573, IF(AND($C572=$C574, AE574&lt;&gt;""), AE574, IF(AND($C572=$C575, AE575&lt;&gt;""), AE575, IF(AND($C572=$C576, AE576&lt;&gt;""), AE576, "")))))</f>
        <v/>
      </c>
    </row>
    <row r="573">
      <c r="A573" s="85" t="b">
        <f t="shared" si="1"/>
        <v>0</v>
      </c>
      <c r="B573" s="90" t="str">
        <f>IF(AND(TMInput!A573="",$C573&lt;&gt;""),B572,TMInput!A573)</f>
        <v/>
      </c>
      <c r="C573" s="90" t="str">
        <f>TMInput!B573</f>
        <v/>
      </c>
      <c r="D573" s="85" t="str">
        <f>IF(AND(TMInput!C573="",$C573&lt;&gt;""),D572,TMInput!C573)</f>
        <v/>
      </c>
      <c r="E573" s="90" t="str">
        <f>IF(TMInput!D573&lt;&gt;"",TMInput!D573,IF(AND($C573=$C574, E574&lt;&gt;""),E574, IF(AND($C573=$C575, E575&lt;&gt;""), E575,"")))</f>
        <v/>
      </c>
      <c r="F573" s="90" t="str">
        <f>IF(TMInput!E573&lt;&gt;"",TMInput!E573,IF(AND($C573=$C574, F574&lt;&gt;""),F574, IF(AND($C573=$C575, F575&lt;&gt;""), F575,"")))</f>
        <v/>
      </c>
      <c r="G573" s="85" t="str">
        <f>IF(TMInput!F573&lt;&gt;"",TMInput!F573,IF(AND($C573=$C574, G574&lt;&gt;""),G574, IF(AND($C573=$C575, G575&lt;&gt;""), G575,"")))</f>
        <v/>
      </c>
      <c r="H573" s="90" t="str">
        <f>TMInput!G573</f>
        <v/>
      </c>
      <c r="I573" s="90" t="str">
        <f>TMInput!H573</f>
        <v/>
      </c>
      <c r="J573" s="90" t="str">
        <f>IF(TMInput!$A573="",J572,TMInput!I573)</f>
        <v/>
      </c>
      <c r="K573" s="85" t="str">
        <f>IF(TMInput!J573&lt;&gt;"",TMInput!J573,IF(AND($C573=$C574, K574&lt;&gt;""),K574, IF(AND($C573=$C575, K575&lt;&gt;""), K575,"")))</f>
        <v/>
      </c>
      <c r="L573" s="85" t="str">
        <f>IF(TMInput!K573&lt;&gt;"",TMInput!K573,IF(AND($C573=$C574, L574&lt;&gt;""),L574, IF(AND($C573=$C575, L575&lt;&gt;""), L575,"")))</f>
        <v/>
      </c>
      <c r="M573" s="90" t="str">
        <f>IF(TMInput!L573&lt;&gt;"",TMInput!L573,IF(AND($C573=$C574, M574&lt;&gt;""),M574, IF(AND($C573=$C575, M575&lt;&gt;""), M575,"")))</f>
        <v/>
      </c>
      <c r="N573" s="90" t="str">
        <f>IF(TMInput!M573&lt;&gt;"",TMInput!M573,IF(AND($C573=$C574, N574&lt;&gt;""),N574, IF(AND($C573=$C575, N575&lt;&gt;""), N575,"")))</f>
        <v/>
      </c>
      <c r="O573" s="90" t="str">
        <f>IF(TMInput!N573&lt;&gt;"",TMInput!N573,IF(AND($C573=$C574, O574&lt;&gt;""),O574, IF(AND($C573=$C575, O575&lt;&gt;""), O575,"")))</f>
        <v/>
      </c>
      <c r="P573" s="85" t="str">
        <f>IF(TMInput!O573&lt;&gt;"",TMInput!O573,IF(AND($C573=$C574, P574&lt;&gt;""),P574, IF(AND($C573=$C575, P575&lt;&gt;""), P575,"")))</f>
        <v/>
      </c>
      <c r="Q573" s="90" t="str">
        <f>IF(TMInput!P573&lt;&gt;"",TMInput!P573,IF(AND($C573=$C574, Q574&lt;&gt;""),Q574, IF(AND($C573=$C575, Q575&lt;&gt;""), Q575,"")))</f>
        <v/>
      </c>
      <c r="R573" s="90" t="str">
        <f>IF(TMInput!Q573&lt;&gt;"", TMInput!Q573, IF(AND(OR($C573&amp;$H573=$C574&amp;$H574, $C573&amp;$I573=$C574&amp;$I574), R574&lt;&gt;""), R574, IF(AND(OR($C573&amp;$H573=$C575&amp;$H575, $C573&amp;$I573=$C575&amp;$I575), R575&lt;&gt;""), R575, IF(AND(OR($C573&amp;$H573=$C576&amp;$H576, $C573&amp;$I573=$C576&amp;$I576), R576&lt;&gt;""), R576, IF(AND(OR($C573&amp;$H573=$C577&amp;$H577, $C573&amp;$I573=$C577&amp;$I577), R577&lt;&gt;""), R577, "")))))</f>
        <v/>
      </c>
      <c r="S573" s="90" t="str">
        <f>IF(TMInput!R573&lt;&gt;"", TMInput!R573, IF(AND(OR($C573&amp;$H573=$C574&amp;$H574, $C573&amp;$I573=$C574&amp;$I574), S574&lt;&gt;""), S574, IF(AND(OR($C573&amp;$H573=$C575&amp;$H575, $C573&amp;$I573=$C575&amp;$I575), S575&lt;&gt;""), S575, IF(AND(OR($C573&amp;$H573=$C576&amp;$H576, $C573&amp;$I573=$C576&amp;$I576), S576&lt;&gt;""), S576, IF(AND(OR($C573&amp;$H573=$C577&amp;$H577, $C573&amp;$I573=$C577&amp;$I577), S577&lt;&gt;""), S577, "")))))</f>
        <v/>
      </c>
      <c r="T573" s="90" t="str">
        <f>IF(TMInput!S573&lt;&gt;"", TMInput!S573, IF(AND(OR($C573&amp;$H573=$C574&amp;$H574, $C573&amp;$I573=$C574&amp;$I574), T574&lt;&gt;""), T574, IF(AND(OR($C573&amp;$H573=$C575&amp;$H575, $C573&amp;$I573=$C575&amp;$I575), T575&lt;&gt;""), T575, IF(AND(OR($C573&amp;$H573=$C576&amp;$H576, $C573&amp;$I573=$C576&amp;$I576), T576&lt;&gt;""), T576, IF(AND(OR($C573&amp;$H573=$C577&amp;$H577, $C573&amp;$I573=$C577&amp;$I577), T577&lt;&gt;""), T577, "")))))</f>
        <v/>
      </c>
      <c r="U573" s="90" t="str">
        <f>IF(TMInput!T573&lt;&gt;"", TMInput!T573, IF(AND($C573=$C574, U574&lt;&gt;""), U574, IF(AND($C573=$C575, U575&lt;&gt;""), U575, IF(AND($C573=$C576, U576&lt;&gt;""), U576, IF(AND($C573=$C577, U577&lt;&gt;""), U577, "")))))</f>
        <v/>
      </c>
      <c r="V573" s="90" t="str">
        <f>IF(TMInput!U573&lt;&gt;"", TMInput!U573, IF(AND($C573=$C574, V574&lt;&gt;""), V574, IF(AND($C573=$C575, V575&lt;&gt;""), V575, IF(AND($C573=$C576, V576&lt;&gt;""), V576, IF(AND($C573=$C577, V577&lt;&gt;""), V577, "")))))</f>
        <v/>
      </c>
      <c r="W573" s="90" t="str">
        <f>IF(TMInput!V573&lt;&gt;"", TMInput!V573, IF(AND($C573=$C574, W574&lt;&gt;""), W574, IF(AND($C573=$C575, W575&lt;&gt;""), W575, IF(AND($C573=$C576, W576&lt;&gt;""), W576, IF(AND($C573=$C577, W577&lt;&gt;""), W577, "")))))</f>
        <v/>
      </c>
      <c r="X573" s="90" t="str">
        <f>IF(TMInput!W573&lt;&gt;"", TMInput!W573, IF(AND($C573=$C574, X574&lt;&gt;""), X574, IF(AND($C573=$C575, X575&lt;&gt;""), X575, IF(AND($C573=$C576, X576&lt;&gt;""), X576, IF(AND($C573=$C577, X577&lt;&gt;""), X577, "")))))</f>
        <v/>
      </c>
      <c r="Y573" s="90" t="str">
        <f>IF(TMInput!X573&lt;&gt;"", TMInput!X573, IF(AND($C573=$C574, Y574&lt;&gt;""), Y574, IF(AND($C573=$C575, Y575&lt;&gt;""), Y575, IF(AND($C573=$C576, Y576&lt;&gt;""), Y576, IF(AND($C573=$C577, Y577&lt;&gt;""), Y577, "")))))</f>
        <v/>
      </c>
      <c r="Z573" s="90" t="str">
        <f>IF(TMInput!Y573&lt;&gt;"", TMInput!Y573, IF(AND($C573=$C574, Z574&lt;&gt;""), Z574, IF(AND($C573=$C575, Z575&lt;&gt;""), Z575, IF(AND($C573=$C576, Z576&lt;&gt;""), Z576, IF(AND($C573=$C577, Z577&lt;&gt;""), Z577, "")))))</f>
        <v/>
      </c>
      <c r="AA573" s="90" t="str">
        <f>IF(TMInput!Z573&lt;&gt;"", TMInput!Z573, IF(AND($C573=$C574, AA574&lt;&gt;""), AA574, IF(AND($C573=$C575, AA575&lt;&gt;""), AA575, IF(AND($C573=$C576, AA576&lt;&gt;""), AA576, IF(AND($C573=$C577, AA577&lt;&gt;""), AA577, "")))))</f>
        <v/>
      </c>
      <c r="AB573" s="90" t="str">
        <f>IF(TMInput!AA573&lt;&gt;"", TMInput!AA573, IF(AND($C573=$C574, AB574&lt;&gt;""), AB574, IF(AND($C573=$C575, AB575&lt;&gt;""), AB575, IF(AND($C573=$C576, AB576&lt;&gt;""), AB576, IF(AND($C573=$C577, AB577&lt;&gt;""), AB577, "")))))</f>
        <v/>
      </c>
      <c r="AC573" s="90" t="str">
        <f>IF(TMInput!AB573&lt;&gt;"", TMInput!AB573, IF(AND($C573=$C574, AC574&lt;&gt;""), AC574, IF(AND($C573=$C575, AC575&lt;&gt;""), AC575, IF(AND($C573=$C576, AC576&lt;&gt;""), AC576, IF(AND($C573=$C577, AC577&lt;&gt;""), AC577, "")))))</f>
        <v/>
      </c>
      <c r="AD573" s="90" t="str">
        <f>IF(TMInput!AC573&lt;&gt;"", TMInput!AC573, IF(AND($C573=$C574, AD574&lt;&gt;""), AD574, IF(AND($C573=$C575, AD575&lt;&gt;""), AD575, IF(AND($C573=$C576, AD576&lt;&gt;""), AD576, IF(AND($C573=$C577, AD577&lt;&gt;""), AD577, "")))))</f>
        <v/>
      </c>
      <c r="AE573" s="90" t="str">
        <f>IF(TMInput!AD573&lt;&gt;"", TMInput!AD573, IF(AND($C573=$C574, AE574&lt;&gt;""), AE574, IF(AND($C573=$C575, AE575&lt;&gt;""), AE575, IF(AND($C573=$C576, AE576&lt;&gt;""), AE576, IF(AND($C573=$C577, AE577&lt;&gt;""), AE577, "")))))</f>
        <v/>
      </c>
    </row>
    <row r="574">
      <c r="A574" s="85" t="b">
        <f t="shared" si="1"/>
        <v>0</v>
      </c>
      <c r="B574" s="90" t="str">
        <f>IF(AND(TMInput!A574="",$C574&lt;&gt;""),B573,TMInput!A574)</f>
        <v/>
      </c>
      <c r="C574" s="90" t="str">
        <f>TMInput!B574</f>
        <v/>
      </c>
      <c r="D574" s="85" t="str">
        <f>IF(AND(TMInput!C574="",$C574&lt;&gt;""),D573,TMInput!C574)</f>
        <v/>
      </c>
      <c r="E574" s="90" t="str">
        <f>IF(TMInput!D574&lt;&gt;"",TMInput!D574,IF(AND($C574=$C575, E575&lt;&gt;""),E575, IF(AND($C574=$C576, E576&lt;&gt;""), E576,"")))</f>
        <v/>
      </c>
      <c r="F574" s="90" t="str">
        <f>IF(TMInput!E574&lt;&gt;"",TMInput!E574,IF(AND($C574=$C575, F575&lt;&gt;""),F575, IF(AND($C574=$C576, F576&lt;&gt;""), F576,"")))</f>
        <v/>
      </c>
      <c r="G574" s="85" t="str">
        <f>IF(TMInput!F574&lt;&gt;"",TMInput!F574,IF(AND($C574=$C575, G575&lt;&gt;""),G575, IF(AND($C574=$C576, G576&lt;&gt;""), G576,"")))</f>
        <v/>
      </c>
      <c r="H574" s="90" t="str">
        <f>TMInput!G574</f>
        <v/>
      </c>
      <c r="I574" s="90" t="str">
        <f>TMInput!H574</f>
        <v/>
      </c>
      <c r="J574" s="90" t="str">
        <f>IF(TMInput!$A574="",J573,TMInput!I574)</f>
        <v/>
      </c>
      <c r="K574" s="85" t="str">
        <f>IF(TMInput!J574&lt;&gt;"",TMInput!J574,IF(AND($C574=$C575, K575&lt;&gt;""),K575, IF(AND($C574=$C576, K576&lt;&gt;""), K576,"")))</f>
        <v/>
      </c>
      <c r="L574" s="85" t="str">
        <f>IF(TMInput!K574&lt;&gt;"",TMInput!K574,IF(AND($C574=$C575, L575&lt;&gt;""),L575, IF(AND($C574=$C576, L576&lt;&gt;""), L576,"")))</f>
        <v/>
      </c>
      <c r="M574" s="90" t="str">
        <f>IF(TMInput!L574&lt;&gt;"",TMInput!L574,IF(AND($C574=$C575, M575&lt;&gt;""),M575, IF(AND($C574=$C576, M576&lt;&gt;""), M576,"")))</f>
        <v/>
      </c>
      <c r="N574" s="90" t="str">
        <f>IF(TMInput!M574&lt;&gt;"",TMInput!M574,IF(AND($C574=$C575, N575&lt;&gt;""),N575, IF(AND($C574=$C576, N576&lt;&gt;""), N576,"")))</f>
        <v/>
      </c>
      <c r="O574" s="90" t="str">
        <f>IF(TMInput!N574&lt;&gt;"",TMInput!N574,IF(AND($C574=$C575, O575&lt;&gt;""),O575, IF(AND($C574=$C576, O576&lt;&gt;""), O576,"")))</f>
        <v/>
      </c>
      <c r="P574" s="85" t="str">
        <f>IF(TMInput!O574&lt;&gt;"",TMInput!O574,IF(AND($C574=$C575, P575&lt;&gt;""),P575, IF(AND($C574=$C576, P576&lt;&gt;""), P576,"")))</f>
        <v/>
      </c>
      <c r="Q574" s="90" t="str">
        <f>IF(TMInput!P574&lt;&gt;"",TMInput!P574,IF(AND($C574=$C575, Q575&lt;&gt;""),Q575, IF(AND($C574=$C576, Q576&lt;&gt;""), Q576,"")))</f>
        <v/>
      </c>
      <c r="R574" s="90" t="str">
        <f>IF(TMInput!Q574&lt;&gt;"", TMInput!Q574, IF(AND(OR($C574&amp;$H574=$C575&amp;$H575, $C574&amp;$I574=$C575&amp;$I575), R575&lt;&gt;""), R575, IF(AND(OR($C574&amp;$H574=$C576&amp;$H576, $C574&amp;$I574=$C576&amp;$I576), R576&lt;&gt;""), R576, IF(AND(OR($C574&amp;$H574=$C577&amp;$H577, $C574&amp;$I574=$C577&amp;$I577), R577&lt;&gt;""), R577, IF(AND(OR($C574&amp;$H574=$C578&amp;$H578, $C574&amp;$I574=$C578&amp;$I578), R578&lt;&gt;""), R578, "")))))</f>
        <v/>
      </c>
      <c r="S574" s="90" t="str">
        <f>IF(TMInput!R574&lt;&gt;"", TMInput!R574, IF(AND(OR($C574&amp;$H574=$C575&amp;$H575, $C574&amp;$I574=$C575&amp;$I575), S575&lt;&gt;""), S575, IF(AND(OR($C574&amp;$H574=$C576&amp;$H576, $C574&amp;$I574=$C576&amp;$I576), S576&lt;&gt;""), S576, IF(AND(OR($C574&amp;$H574=$C577&amp;$H577, $C574&amp;$I574=$C577&amp;$I577), S577&lt;&gt;""), S577, IF(AND(OR($C574&amp;$H574=$C578&amp;$H578, $C574&amp;$I574=$C578&amp;$I578), S578&lt;&gt;""), S578, "")))))</f>
        <v/>
      </c>
      <c r="T574" s="90" t="str">
        <f>IF(TMInput!S574&lt;&gt;"", TMInput!S574, IF(AND(OR($C574&amp;$H574=$C575&amp;$H575, $C574&amp;$I574=$C575&amp;$I575), T575&lt;&gt;""), T575, IF(AND(OR($C574&amp;$H574=$C576&amp;$H576, $C574&amp;$I574=$C576&amp;$I576), T576&lt;&gt;""), T576, IF(AND(OR($C574&amp;$H574=$C577&amp;$H577, $C574&amp;$I574=$C577&amp;$I577), T577&lt;&gt;""), T577, IF(AND(OR($C574&amp;$H574=$C578&amp;$H578, $C574&amp;$I574=$C578&amp;$I578), T578&lt;&gt;""), T578, "")))))</f>
        <v/>
      </c>
      <c r="U574" s="90" t="str">
        <f>IF(TMInput!T574&lt;&gt;"", TMInput!T574, IF(AND($C574=$C575, U575&lt;&gt;""), U575, IF(AND($C574=$C576, U576&lt;&gt;""), U576, IF(AND($C574=$C577, U577&lt;&gt;""), U577, IF(AND($C574=$C578, U578&lt;&gt;""), U578, "")))))</f>
        <v/>
      </c>
      <c r="V574" s="90" t="str">
        <f>IF(TMInput!U574&lt;&gt;"", TMInput!U574, IF(AND($C574=$C575, V575&lt;&gt;""), V575, IF(AND($C574=$C576, V576&lt;&gt;""), V576, IF(AND($C574=$C577, V577&lt;&gt;""), V577, IF(AND($C574=$C578, V578&lt;&gt;""), V578, "")))))</f>
        <v/>
      </c>
      <c r="W574" s="90" t="str">
        <f>IF(TMInput!V574&lt;&gt;"", TMInput!V574, IF(AND($C574=$C575, W575&lt;&gt;""), W575, IF(AND($C574=$C576, W576&lt;&gt;""), W576, IF(AND($C574=$C577, W577&lt;&gt;""), W577, IF(AND($C574=$C578, W578&lt;&gt;""), W578, "")))))</f>
        <v/>
      </c>
      <c r="X574" s="90" t="str">
        <f>IF(TMInput!W574&lt;&gt;"", TMInput!W574, IF(AND($C574=$C575, X575&lt;&gt;""), X575, IF(AND($C574=$C576, X576&lt;&gt;""), X576, IF(AND($C574=$C577, X577&lt;&gt;""), X577, IF(AND($C574=$C578, X578&lt;&gt;""), X578, "")))))</f>
        <v/>
      </c>
      <c r="Y574" s="90" t="str">
        <f>IF(TMInput!X574&lt;&gt;"", TMInput!X574, IF(AND($C574=$C575, Y575&lt;&gt;""), Y575, IF(AND($C574=$C576, Y576&lt;&gt;""), Y576, IF(AND($C574=$C577, Y577&lt;&gt;""), Y577, IF(AND($C574=$C578, Y578&lt;&gt;""), Y578, "")))))</f>
        <v/>
      </c>
      <c r="Z574" s="90" t="str">
        <f>IF(TMInput!Y574&lt;&gt;"", TMInput!Y574, IF(AND($C574=$C575, Z575&lt;&gt;""), Z575, IF(AND($C574=$C576, Z576&lt;&gt;""), Z576, IF(AND($C574=$C577, Z577&lt;&gt;""), Z577, IF(AND($C574=$C578, Z578&lt;&gt;""), Z578, "")))))</f>
        <v/>
      </c>
      <c r="AA574" s="90" t="str">
        <f>IF(TMInput!Z574&lt;&gt;"", TMInput!Z574, IF(AND($C574=$C575, AA575&lt;&gt;""), AA575, IF(AND($C574=$C576, AA576&lt;&gt;""), AA576, IF(AND($C574=$C577, AA577&lt;&gt;""), AA577, IF(AND($C574=$C578, AA578&lt;&gt;""), AA578, "")))))</f>
        <v/>
      </c>
      <c r="AB574" s="90" t="str">
        <f>IF(TMInput!AA574&lt;&gt;"", TMInput!AA574, IF(AND($C574=$C575, AB575&lt;&gt;""), AB575, IF(AND($C574=$C576, AB576&lt;&gt;""), AB576, IF(AND($C574=$C577, AB577&lt;&gt;""), AB577, IF(AND($C574=$C578, AB578&lt;&gt;""), AB578, "")))))</f>
        <v/>
      </c>
      <c r="AC574" s="90" t="str">
        <f>IF(TMInput!AB574&lt;&gt;"", TMInput!AB574, IF(AND($C574=$C575, AC575&lt;&gt;""), AC575, IF(AND($C574=$C576, AC576&lt;&gt;""), AC576, IF(AND($C574=$C577, AC577&lt;&gt;""), AC577, IF(AND($C574=$C578, AC578&lt;&gt;""), AC578, "")))))</f>
        <v/>
      </c>
      <c r="AD574" s="90" t="str">
        <f>IF(TMInput!AC574&lt;&gt;"", TMInput!AC574, IF(AND($C574=$C575, AD575&lt;&gt;""), AD575, IF(AND($C574=$C576, AD576&lt;&gt;""), AD576, IF(AND($C574=$C577, AD577&lt;&gt;""), AD577, IF(AND($C574=$C578, AD578&lt;&gt;""), AD578, "")))))</f>
        <v/>
      </c>
      <c r="AE574" s="90" t="str">
        <f>IF(TMInput!AD574&lt;&gt;"", TMInput!AD574, IF(AND($C574=$C575, AE575&lt;&gt;""), AE575, IF(AND($C574=$C576, AE576&lt;&gt;""), AE576, IF(AND($C574=$C577, AE577&lt;&gt;""), AE577, IF(AND($C574=$C578, AE578&lt;&gt;""), AE578, "")))))</f>
        <v/>
      </c>
    </row>
    <row r="575">
      <c r="A575" s="85" t="b">
        <f t="shared" si="1"/>
        <v>0</v>
      </c>
      <c r="B575" s="90" t="str">
        <f>IF(AND(TMInput!A575="",$C575&lt;&gt;""),B574,TMInput!A575)</f>
        <v/>
      </c>
      <c r="C575" s="90" t="str">
        <f>TMInput!B575</f>
        <v/>
      </c>
      <c r="D575" s="85" t="str">
        <f>IF(AND(TMInput!C575="",$C575&lt;&gt;""),D574,TMInput!C575)</f>
        <v/>
      </c>
      <c r="E575" s="90" t="str">
        <f>IF(TMInput!D575&lt;&gt;"",TMInput!D575,IF(AND($C575=$C576, E576&lt;&gt;""),E576, IF(AND($C575=$C577, E577&lt;&gt;""), E577,"")))</f>
        <v/>
      </c>
      <c r="F575" s="90" t="str">
        <f>IF(TMInput!E575&lt;&gt;"",TMInput!E575,IF(AND($C575=$C576, F576&lt;&gt;""),F576, IF(AND($C575=$C577, F577&lt;&gt;""), F577,"")))</f>
        <v/>
      </c>
      <c r="G575" s="85" t="str">
        <f>IF(TMInput!F575&lt;&gt;"",TMInput!F575,IF(AND($C575=$C576, G576&lt;&gt;""),G576, IF(AND($C575=$C577, G577&lt;&gt;""), G577,"")))</f>
        <v/>
      </c>
      <c r="H575" s="90" t="str">
        <f>TMInput!G575</f>
        <v/>
      </c>
      <c r="I575" s="90" t="str">
        <f>TMInput!H575</f>
        <v/>
      </c>
      <c r="J575" s="90" t="str">
        <f>IF(TMInput!$A575="",J574,TMInput!I575)</f>
        <v/>
      </c>
      <c r="K575" s="85" t="str">
        <f>IF(TMInput!J575&lt;&gt;"",TMInput!J575,IF(AND($C575=$C576, K576&lt;&gt;""),K576, IF(AND($C575=$C577, K577&lt;&gt;""), K577,"")))</f>
        <v/>
      </c>
      <c r="L575" s="85" t="str">
        <f>IF(TMInput!K575&lt;&gt;"",TMInput!K575,IF(AND($C575=$C576, L576&lt;&gt;""),L576, IF(AND($C575=$C577, L577&lt;&gt;""), L577,"")))</f>
        <v/>
      </c>
      <c r="M575" s="90" t="str">
        <f>IF(TMInput!L575&lt;&gt;"",TMInput!L575,IF(AND($C575=$C576, M576&lt;&gt;""),M576, IF(AND($C575=$C577, M577&lt;&gt;""), M577,"")))</f>
        <v/>
      </c>
      <c r="N575" s="90" t="str">
        <f>IF(TMInput!M575&lt;&gt;"",TMInput!M575,IF(AND($C575=$C576, N576&lt;&gt;""),N576, IF(AND($C575=$C577, N577&lt;&gt;""), N577,"")))</f>
        <v/>
      </c>
      <c r="O575" s="90" t="str">
        <f>IF(TMInput!N575&lt;&gt;"",TMInput!N575,IF(AND($C575=$C576, O576&lt;&gt;""),O576, IF(AND($C575=$C577, O577&lt;&gt;""), O577,"")))</f>
        <v/>
      </c>
      <c r="P575" s="85" t="str">
        <f>IF(TMInput!O575&lt;&gt;"",TMInput!O575,IF(AND($C575=$C576, P576&lt;&gt;""),P576, IF(AND($C575=$C577, P577&lt;&gt;""), P577,"")))</f>
        <v/>
      </c>
      <c r="Q575" s="90" t="str">
        <f>IF(TMInput!P575&lt;&gt;"",TMInput!P575,IF(AND($C575=$C576, Q576&lt;&gt;""),Q576, IF(AND($C575=$C577, Q577&lt;&gt;""), Q577,"")))</f>
        <v/>
      </c>
      <c r="R575" s="90" t="str">
        <f>IF(TMInput!Q575&lt;&gt;"", TMInput!Q575, IF(AND(OR($C575&amp;$H575=$C576&amp;$H576, $C575&amp;$I575=$C576&amp;$I576), R576&lt;&gt;""), R576, IF(AND(OR($C575&amp;$H575=$C577&amp;$H577, $C575&amp;$I575=$C577&amp;$I577), R577&lt;&gt;""), R577, IF(AND(OR($C575&amp;$H575=$C578&amp;$H578, $C575&amp;$I575=$C578&amp;$I578), R578&lt;&gt;""), R578, IF(AND(OR($C575&amp;$H575=$C579&amp;$H579, $C575&amp;$I575=$C579&amp;$I579), R579&lt;&gt;""), R579, "")))))</f>
        <v/>
      </c>
      <c r="S575" s="90" t="str">
        <f>IF(TMInput!R575&lt;&gt;"", TMInput!R575, IF(AND(OR($C575&amp;$H575=$C576&amp;$H576, $C575&amp;$I575=$C576&amp;$I576), S576&lt;&gt;""), S576, IF(AND(OR($C575&amp;$H575=$C577&amp;$H577, $C575&amp;$I575=$C577&amp;$I577), S577&lt;&gt;""), S577, IF(AND(OR($C575&amp;$H575=$C578&amp;$H578, $C575&amp;$I575=$C578&amp;$I578), S578&lt;&gt;""), S578, IF(AND(OR($C575&amp;$H575=$C579&amp;$H579, $C575&amp;$I575=$C579&amp;$I579), S579&lt;&gt;""), S579, "")))))</f>
        <v/>
      </c>
      <c r="T575" s="90" t="str">
        <f>IF(TMInput!S575&lt;&gt;"", TMInput!S575, IF(AND(OR($C575&amp;$H575=$C576&amp;$H576, $C575&amp;$I575=$C576&amp;$I576), T576&lt;&gt;""), T576, IF(AND(OR($C575&amp;$H575=$C577&amp;$H577, $C575&amp;$I575=$C577&amp;$I577), T577&lt;&gt;""), T577, IF(AND(OR($C575&amp;$H575=$C578&amp;$H578, $C575&amp;$I575=$C578&amp;$I578), T578&lt;&gt;""), T578, IF(AND(OR($C575&amp;$H575=$C579&amp;$H579, $C575&amp;$I575=$C579&amp;$I579), T579&lt;&gt;""), T579, "")))))</f>
        <v/>
      </c>
      <c r="U575" s="90" t="str">
        <f>IF(TMInput!T575&lt;&gt;"", TMInput!T575, IF(AND($C575=$C576, U576&lt;&gt;""), U576, IF(AND($C575=$C577, U577&lt;&gt;""), U577, IF(AND($C575=$C578, U578&lt;&gt;""), U578, IF(AND($C575=$C579, U579&lt;&gt;""), U579, "")))))</f>
        <v/>
      </c>
      <c r="V575" s="90" t="str">
        <f>IF(TMInput!U575&lt;&gt;"", TMInput!U575, IF(AND($C575=$C576, V576&lt;&gt;""), V576, IF(AND($C575=$C577, V577&lt;&gt;""), V577, IF(AND($C575=$C578, V578&lt;&gt;""), V578, IF(AND($C575=$C579, V579&lt;&gt;""), V579, "")))))</f>
        <v/>
      </c>
      <c r="W575" s="90" t="str">
        <f>IF(TMInput!V575&lt;&gt;"", TMInput!V575, IF(AND($C575=$C576, W576&lt;&gt;""), W576, IF(AND($C575=$C577, W577&lt;&gt;""), W577, IF(AND($C575=$C578, W578&lt;&gt;""), W578, IF(AND($C575=$C579, W579&lt;&gt;""), W579, "")))))</f>
        <v/>
      </c>
      <c r="X575" s="90" t="str">
        <f>IF(TMInput!W575&lt;&gt;"", TMInput!W575, IF(AND($C575=$C576, X576&lt;&gt;""), X576, IF(AND($C575=$C577, X577&lt;&gt;""), X577, IF(AND($C575=$C578, X578&lt;&gt;""), X578, IF(AND($C575=$C579, X579&lt;&gt;""), X579, "")))))</f>
        <v/>
      </c>
      <c r="Y575" s="90" t="str">
        <f>IF(TMInput!X575&lt;&gt;"", TMInput!X575, IF(AND($C575=$C576, Y576&lt;&gt;""), Y576, IF(AND($C575=$C577, Y577&lt;&gt;""), Y577, IF(AND($C575=$C578, Y578&lt;&gt;""), Y578, IF(AND($C575=$C579, Y579&lt;&gt;""), Y579, "")))))</f>
        <v/>
      </c>
      <c r="Z575" s="90" t="str">
        <f>IF(TMInput!Y575&lt;&gt;"", TMInput!Y575, IF(AND($C575=$C576, Z576&lt;&gt;""), Z576, IF(AND($C575=$C577, Z577&lt;&gt;""), Z577, IF(AND($C575=$C578, Z578&lt;&gt;""), Z578, IF(AND($C575=$C579, Z579&lt;&gt;""), Z579, "")))))</f>
        <v/>
      </c>
      <c r="AA575" s="90" t="str">
        <f>IF(TMInput!Z575&lt;&gt;"", TMInput!Z575, IF(AND($C575=$C576, AA576&lt;&gt;""), AA576, IF(AND($C575=$C577, AA577&lt;&gt;""), AA577, IF(AND($C575=$C578, AA578&lt;&gt;""), AA578, IF(AND($C575=$C579, AA579&lt;&gt;""), AA579, "")))))</f>
        <v/>
      </c>
      <c r="AB575" s="90" t="str">
        <f>IF(TMInput!AA575&lt;&gt;"", TMInput!AA575, IF(AND($C575=$C576, AB576&lt;&gt;""), AB576, IF(AND($C575=$C577, AB577&lt;&gt;""), AB577, IF(AND($C575=$C578, AB578&lt;&gt;""), AB578, IF(AND($C575=$C579, AB579&lt;&gt;""), AB579, "")))))</f>
        <v/>
      </c>
      <c r="AC575" s="90" t="str">
        <f>IF(TMInput!AB575&lt;&gt;"", TMInput!AB575, IF(AND($C575=$C576, AC576&lt;&gt;""), AC576, IF(AND($C575=$C577, AC577&lt;&gt;""), AC577, IF(AND($C575=$C578, AC578&lt;&gt;""), AC578, IF(AND($C575=$C579, AC579&lt;&gt;""), AC579, "")))))</f>
        <v/>
      </c>
      <c r="AD575" s="90" t="str">
        <f>IF(TMInput!AC575&lt;&gt;"", TMInput!AC575, IF(AND($C575=$C576, AD576&lt;&gt;""), AD576, IF(AND($C575=$C577, AD577&lt;&gt;""), AD577, IF(AND($C575=$C578, AD578&lt;&gt;""), AD578, IF(AND($C575=$C579, AD579&lt;&gt;""), AD579, "")))))</f>
        <v/>
      </c>
      <c r="AE575" s="90" t="str">
        <f>IF(TMInput!AD575&lt;&gt;"", TMInput!AD575, IF(AND($C575=$C576, AE576&lt;&gt;""), AE576, IF(AND($C575=$C577, AE577&lt;&gt;""), AE577, IF(AND($C575=$C578, AE578&lt;&gt;""), AE578, IF(AND($C575=$C579, AE579&lt;&gt;""), AE579, "")))))</f>
        <v/>
      </c>
    </row>
    <row r="576">
      <c r="A576" s="85" t="b">
        <f t="shared" si="1"/>
        <v>0</v>
      </c>
      <c r="B576" s="90" t="str">
        <f>IF(AND(TMInput!A576="",$C576&lt;&gt;""),B575,TMInput!A576)</f>
        <v/>
      </c>
      <c r="C576" s="90" t="str">
        <f>TMInput!B576</f>
        <v/>
      </c>
      <c r="D576" s="85" t="str">
        <f>IF(AND(TMInput!C576="",$C576&lt;&gt;""),D575,TMInput!C576)</f>
        <v/>
      </c>
      <c r="E576" s="90" t="str">
        <f>IF(TMInput!D576&lt;&gt;"",TMInput!D576,IF(AND($C576=$C577, E577&lt;&gt;""),E577, IF(AND($C576=$C578, E578&lt;&gt;""), E578,"")))</f>
        <v/>
      </c>
      <c r="F576" s="90" t="str">
        <f>IF(TMInput!E576&lt;&gt;"",TMInput!E576,IF(AND($C576=$C577, F577&lt;&gt;""),F577, IF(AND($C576=$C578, F578&lt;&gt;""), F578,"")))</f>
        <v/>
      </c>
      <c r="G576" s="85" t="str">
        <f>IF(TMInput!F576&lt;&gt;"",TMInput!F576,IF(AND($C576=$C577, G577&lt;&gt;""),G577, IF(AND($C576=$C578, G578&lt;&gt;""), G578,"")))</f>
        <v/>
      </c>
      <c r="H576" s="90" t="str">
        <f>TMInput!G576</f>
        <v/>
      </c>
      <c r="I576" s="90" t="str">
        <f>TMInput!H576</f>
        <v/>
      </c>
      <c r="J576" s="90" t="str">
        <f>IF(TMInput!$A576="",J575,TMInput!I576)</f>
        <v/>
      </c>
      <c r="K576" s="85" t="str">
        <f>IF(TMInput!J576&lt;&gt;"",TMInput!J576,IF(AND($C576=$C577, K577&lt;&gt;""),K577, IF(AND($C576=$C578, K578&lt;&gt;""), K578,"")))</f>
        <v/>
      </c>
      <c r="L576" s="85" t="str">
        <f>IF(TMInput!K576&lt;&gt;"",TMInput!K576,IF(AND($C576=$C577, L577&lt;&gt;""),L577, IF(AND($C576=$C578, L578&lt;&gt;""), L578,"")))</f>
        <v/>
      </c>
      <c r="M576" s="90" t="str">
        <f>IF(TMInput!L576&lt;&gt;"",TMInput!L576,IF(AND($C576=$C577, M577&lt;&gt;""),M577, IF(AND($C576=$C578, M578&lt;&gt;""), M578,"")))</f>
        <v/>
      </c>
      <c r="N576" s="90" t="str">
        <f>IF(TMInput!M576&lt;&gt;"",TMInput!M576,IF(AND($C576=$C577, N577&lt;&gt;""),N577, IF(AND($C576=$C578, N578&lt;&gt;""), N578,"")))</f>
        <v/>
      </c>
      <c r="O576" s="90" t="str">
        <f>IF(TMInput!N576&lt;&gt;"",TMInput!N576,IF(AND($C576=$C577, O577&lt;&gt;""),O577, IF(AND($C576=$C578, O578&lt;&gt;""), O578,"")))</f>
        <v/>
      </c>
      <c r="P576" s="85" t="str">
        <f>IF(TMInput!O576&lt;&gt;"",TMInput!O576,IF(AND($C576=$C577, P577&lt;&gt;""),P577, IF(AND($C576=$C578, P578&lt;&gt;""), P578,"")))</f>
        <v/>
      </c>
      <c r="Q576" s="90" t="str">
        <f>IF(TMInput!P576&lt;&gt;"",TMInput!P576,IF(AND($C576=$C577, Q577&lt;&gt;""),Q577, IF(AND($C576=$C578, Q578&lt;&gt;""), Q578,"")))</f>
        <v/>
      </c>
      <c r="R576" s="90" t="str">
        <f>IF(TMInput!Q576&lt;&gt;"", TMInput!Q576, IF(AND(OR($C576&amp;$H576=$C577&amp;$H577, $C576&amp;$I576=$C577&amp;$I577), R577&lt;&gt;""), R577, IF(AND(OR($C576&amp;$H576=$C578&amp;$H578, $C576&amp;$I576=$C578&amp;$I578), R578&lt;&gt;""), R578, IF(AND(OR($C576&amp;$H576=$C579&amp;$H579, $C576&amp;$I576=$C579&amp;$I579), R579&lt;&gt;""), R579, IF(AND(OR($C576&amp;$H576=$C580&amp;$H580, $C576&amp;$I576=$C580&amp;$I580), R580&lt;&gt;""), R580, "")))))</f>
        <v/>
      </c>
      <c r="S576" s="90" t="str">
        <f>IF(TMInput!R576&lt;&gt;"", TMInput!R576, IF(AND(OR($C576&amp;$H576=$C577&amp;$H577, $C576&amp;$I576=$C577&amp;$I577), S577&lt;&gt;""), S577, IF(AND(OR($C576&amp;$H576=$C578&amp;$H578, $C576&amp;$I576=$C578&amp;$I578), S578&lt;&gt;""), S578, IF(AND(OR($C576&amp;$H576=$C579&amp;$H579, $C576&amp;$I576=$C579&amp;$I579), S579&lt;&gt;""), S579, IF(AND(OR($C576&amp;$H576=$C580&amp;$H580, $C576&amp;$I576=$C580&amp;$I580), S580&lt;&gt;""), S580, "")))))</f>
        <v/>
      </c>
      <c r="T576" s="90" t="str">
        <f>IF(TMInput!S576&lt;&gt;"", TMInput!S576, IF(AND(OR($C576&amp;$H576=$C577&amp;$H577, $C576&amp;$I576=$C577&amp;$I577), T577&lt;&gt;""), T577, IF(AND(OR($C576&amp;$H576=$C578&amp;$H578, $C576&amp;$I576=$C578&amp;$I578), T578&lt;&gt;""), T578, IF(AND(OR($C576&amp;$H576=$C579&amp;$H579, $C576&amp;$I576=$C579&amp;$I579), T579&lt;&gt;""), T579, IF(AND(OR($C576&amp;$H576=$C580&amp;$H580, $C576&amp;$I576=$C580&amp;$I580), T580&lt;&gt;""), T580, "")))))</f>
        <v/>
      </c>
      <c r="U576" s="90" t="str">
        <f>IF(TMInput!T576&lt;&gt;"", TMInput!T576, IF(AND($C576=$C577, U577&lt;&gt;""), U577, IF(AND($C576=$C578, U578&lt;&gt;""), U578, IF(AND($C576=$C579, U579&lt;&gt;""), U579, IF(AND($C576=$C580, U580&lt;&gt;""), U580, "")))))</f>
        <v/>
      </c>
      <c r="V576" s="90" t="str">
        <f>IF(TMInput!U576&lt;&gt;"", TMInput!U576, IF(AND($C576=$C577, V577&lt;&gt;""), V577, IF(AND($C576=$C578, V578&lt;&gt;""), V578, IF(AND($C576=$C579, V579&lt;&gt;""), V579, IF(AND($C576=$C580, V580&lt;&gt;""), V580, "")))))</f>
        <v/>
      </c>
      <c r="W576" s="90" t="str">
        <f>IF(TMInput!V576&lt;&gt;"", TMInput!V576, IF(AND($C576=$C577, W577&lt;&gt;""), W577, IF(AND($C576=$C578, W578&lt;&gt;""), W578, IF(AND($C576=$C579, W579&lt;&gt;""), W579, IF(AND($C576=$C580, W580&lt;&gt;""), W580, "")))))</f>
        <v/>
      </c>
      <c r="X576" s="90" t="str">
        <f>IF(TMInput!W576&lt;&gt;"", TMInput!W576, IF(AND($C576=$C577, X577&lt;&gt;""), X577, IF(AND($C576=$C578, X578&lt;&gt;""), X578, IF(AND($C576=$C579, X579&lt;&gt;""), X579, IF(AND($C576=$C580, X580&lt;&gt;""), X580, "")))))</f>
        <v/>
      </c>
      <c r="Y576" s="90" t="str">
        <f>IF(TMInput!X576&lt;&gt;"", TMInput!X576, IF(AND($C576=$C577, Y577&lt;&gt;""), Y577, IF(AND($C576=$C578, Y578&lt;&gt;""), Y578, IF(AND($C576=$C579, Y579&lt;&gt;""), Y579, IF(AND($C576=$C580, Y580&lt;&gt;""), Y580, "")))))</f>
        <v/>
      </c>
      <c r="Z576" s="90" t="str">
        <f>IF(TMInput!Y576&lt;&gt;"", TMInput!Y576, IF(AND($C576=$C577, Z577&lt;&gt;""), Z577, IF(AND($C576=$C578, Z578&lt;&gt;""), Z578, IF(AND($C576=$C579, Z579&lt;&gt;""), Z579, IF(AND($C576=$C580, Z580&lt;&gt;""), Z580, "")))))</f>
        <v/>
      </c>
      <c r="AA576" s="90" t="str">
        <f>IF(TMInput!Z576&lt;&gt;"", TMInput!Z576, IF(AND($C576=$C577, AA577&lt;&gt;""), AA577, IF(AND($C576=$C578, AA578&lt;&gt;""), AA578, IF(AND($C576=$C579, AA579&lt;&gt;""), AA579, IF(AND($C576=$C580, AA580&lt;&gt;""), AA580, "")))))</f>
        <v/>
      </c>
      <c r="AB576" s="90" t="str">
        <f>IF(TMInput!AA576&lt;&gt;"", TMInput!AA576, IF(AND($C576=$C577, AB577&lt;&gt;""), AB577, IF(AND($C576=$C578, AB578&lt;&gt;""), AB578, IF(AND($C576=$C579, AB579&lt;&gt;""), AB579, IF(AND($C576=$C580, AB580&lt;&gt;""), AB580, "")))))</f>
        <v/>
      </c>
      <c r="AC576" s="90" t="str">
        <f>IF(TMInput!AB576&lt;&gt;"", TMInput!AB576, IF(AND($C576=$C577, AC577&lt;&gt;""), AC577, IF(AND($C576=$C578, AC578&lt;&gt;""), AC578, IF(AND($C576=$C579, AC579&lt;&gt;""), AC579, IF(AND($C576=$C580, AC580&lt;&gt;""), AC580, "")))))</f>
        <v/>
      </c>
      <c r="AD576" s="90" t="str">
        <f>IF(TMInput!AC576&lt;&gt;"", TMInput!AC576, IF(AND($C576=$C577, AD577&lt;&gt;""), AD577, IF(AND($C576=$C578, AD578&lt;&gt;""), AD578, IF(AND($C576=$C579, AD579&lt;&gt;""), AD579, IF(AND($C576=$C580, AD580&lt;&gt;""), AD580, "")))))</f>
        <v/>
      </c>
      <c r="AE576" s="90" t="str">
        <f>IF(TMInput!AD576&lt;&gt;"", TMInput!AD576, IF(AND($C576=$C577, AE577&lt;&gt;""), AE577, IF(AND($C576=$C578, AE578&lt;&gt;""), AE578, IF(AND($C576=$C579, AE579&lt;&gt;""), AE579, IF(AND($C576=$C580, AE580&lt;&gt;""), AE580, "")))))</f>
        <v/>
      </c>
    </row>
    <row r="577">
      <c r="A577" s="85" t="b">
        <f t="shared" si="1"/>
        <v>0</v>
      </c>
      <c r="B577" s="90" t="str">
        <f>IF(AND(TMInput!A577="",$C577&lt;&gt;""),B576,TMInput!A577)</f>
        <v/>
      </c>
      <c r="C577" s="90" t="str">
        <f>TMInput!B577</f>
        <v/>
      </c>
      <c r="D577" s="85" t="str">
        <f>IF(AND(TMInput!C577="",$C577&lt;&gt;""),D576,TMInput!C577)</f>
        <v/>
      </c>
      <c r="E577" s="90" t="str">
        <f>IF(TMInput!D577&lt;&gt;"",TMInput!D577,IF(AND($C577=$C578, E578&lt;&gt;""),E578, IF(AND($C577=$C579, E579&lt;&gt;""), E579,"")))</f>
        <v/>
      </c>
      <c r="F577" s="90" t="str">
        <f>IF(TMInput!E577&lt;&gt;"",TMInput!E577,IF(AND($C577=$C578, F578&lt;&gt;""),F578, IF(AND($C577=$C579, F579&lt;&gt;""), F579,"")))</f>
        <v/>
      </c>
      <c r="G577" s="85" t="str">
        <f>IF(TMInput!F577&lt;&gt;"",TMInput!F577,IF(AND($C577=$C578, G578&lt;&gt;""),G578, IF(AND($C577=$C579, G579&lt;&gt;""), G579,"")))</f>
        <v/>
      </c>
      <c r="H577" s="90" t="str">
        <f>TMInput!G577</f>
        <v/>
      </c>
      <c r="I577" s="90" t="str">
        <f>TMInput!H577</f>
        <v/>
      </c>
      <c r="J577" s="90" t="str">
        <f>IF(TMInput!$A577="",J576,TMInput!I577)</f>
        <v/>
      </c>
      <c r="K577" s="85" t="str">
        <f>IF(TMInput!J577&lt;&gt;"",TMInput!J577,IF(AND($C577=$C578, K578&lt;&gt;""),K578, IF(AND($C577=$C579, K579&lt;&gt;""), K579,"")))</f>
        <v/>
      </c>
      <c r="L577" s="85" t="str">
        <f>IF(TMInput!K577&lt;&gt;"",TMInput!K577,IF(AND($C577=$C578, L578&lt;&gt;""),L578, IF(AND($C577=$C579, L579&lt;&gt;""), L579,"")))</f>
        <v/>
      </c>
      <c r="M577" s="90" t="str">
        <f>IF(TMInput!L577&lt;&gt;"",TMInput!L577,IF(AND($C577=$C578, M578&lt;&gt;""),M578, IF(AND($C577=$C579, M579&lt;&gt;""), M579,"")))</f>
        <v/>
      </c>
      <c r="N577" s="90" t="str">
        <f>IF(TMInput!M577&lt;&gt;"",TMInput!M577,IF(AND($C577=$C578, N578&lt;&gt;""),N578, IF(AND($C577=$C579, N579&lt;&gt;""), N579,"")))</f>
        <v/>
      </c>
      <c r="O577" s="90" t="str">
        <f>IF(TMInput!N577&lt;&gt;"",TMInput!N577,IF(AND($C577=$C578, O578&lt;&gt;""),O578, IF(AND($C577=$C579, O579&lt;&gt;""), O579,"")))</f>
        <v/>
      </c>
      <c r="P577" s="85" t="str">
        <f>IF(TMInput!O577&lt;&gt;"",TMInput!O577,IF(AND($C577=$C578, P578&lt;&gt;""),P578, IF(AND($C577=$C579, P579&lt;&gt;""), P579,"")))</f>
        <v/>
      </c>
      <c r="Q577" s="90" t="str">
        <f>IF(TMInput!P577&lt;&gt;"",TMInput!P577,IF(AND($C577=$C578, Q578&lt;&gt;""),Q578, IF(AND($C577=$C579, Q579&lt;&gt;""), Q579,"")))</f>
        <v/>
      </c>
      <c r="R577" s="90" t="str">
        <f>IF(TMInput!Q577&lt;&gt;"", TMInput!Q577, IF(AND(OR($C577&amp;$H577=$C578&amp;$H578, $C577&amp;$I577=$C578&amp;$I578), R578&lt;&gt;""), R578, IF(AND(OR($C577&amp;$H577=$C579&amp;$H579, $C577&amp;$I577=$C579&amp;$I579), R579&lt;&gt;""), R579, IF(AND(OR($C577&amp;$H577=$C580&amp;$H580, $C577&amp;$I577=$C580&amp;$I580), R580&lt;&gt;""), R580, IF(AND(OR($C577&amp;$H577=$C581&amp;$H581, $C577&amp;$I577=$C581&amp;$I581), R581&lt;&gt;""), R581, "")))))</f>
        <v/>
      </c>
      <c r="S577" s="90" t="str">
        <f>IF(TMInput!R577&lt;&gt;"", TMInput!R577, IF(AND(OR($C577&amp;$H577=$C578&amp;$H578, $C577&amp;$I577=$C578&amp;$I578), S578&lt;&gt;""), S578, IF(AND(OR($C577&amp;$H577=$C579&amp;$H579, $C577&amp;$I577=$C579&amp;$I579), S579&lt;&gt;""), S579, IF(AND(OR($C577&amp;$H577=$C580&amp;$H580, $C577&amp;$I577=$C580&amp;$I580), S580&lt;&gt;""), S580, IF(AND(OR($C577&amp;$H577=$C581&amp;$H581, $C577&amp;$I577=$C581&amp;$I581), S581&lt;&gt;""), S581, "")))))</f>
        <v/>
      </c>
      <c r="T577" s="90" t="str">
        <f>IF(TMInput!S577&lt;&gt;"", TMInput!S577, IF(AND(OR($C577&amp;$H577=$C578&amp;$H578, $C577&amp;$I577=$C578&amp;$I578), T578&lt;&gt;""), T578, IF(AND(OR($C577&amp;$H577=$C579&amp;$H579, $C577&amp;$I577=$C579&amp;$I579), T579&lt;&gt;""), T579, IF(AND(OR($C577&amp;$H577=$C580&amp;$H580, $C577&amp;$I577=$C580&amp;$I580), T580&lt;&gt;""), T580, IF(AND(OR($C577&amp;$H577=$C581&amp;$H581, $C577&amp;$I577=$C581&amp;$I581), T581&lt;&gt;""), T581, "")))))</f>
        <v/>
      </c>
      <c r="U577" s="90" t="str">
        <f>IF(TMInput!T577&lt;&gt;"", TMInput!T577, IF(AND($C577=$C578, U578&lt;&gt;""), U578, IF(AND($C577=$C579, U579&lt;&gt;""), U579, IF(AND($C577=$C580, U580&lt;&gt;""), U580, IF(AND($C577=$C581, U581&lt;&gt;""), U581, "")))))</f>
        <v/>
      </c>
      <c r="V577" s="90" t="str">
        <f>IF(TMInput!U577&lt;&gt;"", TMInput!U577, IF(AND($C577=$C578, V578&lt;&gt;""), V578, IF(AND($C577=$C579, V579&lt;&gt;""), V579, IF(AND($C577=$C580, V580&lt;&gt;""), V580, IF(AND($C577=$C581, V581&lt;&gt;""), V581, "")))))</f>
        <v/>
      </c>
      <c r="W577" s="90" t="str">
        <f>IF(TMInput!V577&lt;&gt;"", TMInput!V577, IF(AND($C577=$C578, W578&lt;&gt;""), W578, IF(AND($C577=$C579, W579&lt;&gt;""), W579, IF(AND($C577=$C580, W580&lt;&gt;""), W580, IF(AND($C577=$C581, W581&lt;&gt;""), W581, "")))))</f>
        <v/>
      </c>
      <c r="X577" s="90" t="str">
        <f>IF(TMInput!W577&lt;&gt;"", TMInput!W577, IF(AND($C577=$C578, X578&lt;&gt;""), X578, IF(AND($C577=$C579, X579&lt;&gt;""), X579, IF(AND($C577=$C580, X580&lt;&gt;""), X580, IF(AND($C577=$C581, X581&lt;&gt;""), X581, "")))))</f>
        <v/>
      </c>
      <c r="Y577" s="90" t="str">
        <f>IF(TMInput!X577&lt;&gt;"", TMInput!X577, IF(AND($C577=$C578, Y578&lt;&gt;""), Y578, IF(AND($C577=$C579, Y579&lt;&gt;""), Y579, IF(AND($C577=$C580, Y580&lt;&gt;""), Y580, IF(AND($C577=$C581, Y581&lt;&gt;""), Y581, "")))))</f>
        <v/>
      </c>
      <c r="Z577" s="90" t="str">
        <f>IF(TMInput!Y577&lt;&gt;"", TMInput!Y577, IF(AND($C577=$C578, Z578&lt;&gt;""), Z578, IF(AND($C577=$C579, Z579&lt;&gt;""), Z579, IF(AND($C577=$C580, Z580&lt;&gt;""), Z580, IF(AND($C577=$C581, Z581&lt;&gt;""), Z581, "")))))</f>
        <v/>
      </c>
      <c r="AA577" s="90" t="str">
        <f>IF(TMInput!Z577&lt;&gt;"", TMInput!Z577, IF(AND($C577=$C578, AA578&lt;&gt;""), AA578, IF(AND($C577=$C579, AA579&lt;&gt;""), AA579, IF(AND($C577=$C580, AA580&lt;&gt;""), AA580, IF(AND($C577=$C581, AA581&lt;&gt;""), AA581, "")))))</f>
        <v/>
      </c>
      <c r="AB577" s="90" t="str">
        <f>IF(TMInput!AA577&lt;&gt;"", TMInput!AA577, IF(AND($C577=$C578, AB578&lt;&gt;""), AB578, IF(AND($C577=$C579, AB579&lt;&gt;""), AB579, IF(AND($C577=$C580, AB580&lt;&gt;""), AB580, IF(AND($C577=$C581, AB581&lt;&gt;""), AB581, "")))))</f>
        <v/>
      </c>
      <c r="AC577" s="90" t="str">
        <f>IF(TMInput!AB577&lt;&gt;"", TMInput!AB577, IF(AND($C577=$C578, AC578&lt;&gt;""), AC578, IF(AND($C577=$C579, AC579&lt;&gt;""), AC579, IF(AND($C577=$C580, AC580&lt;&gt;""), AC580, IF(AND($C577=$C581, AC581&lt;&gt;""), AC581, "")))))</f>
        <v/>
      </c>
      <c r="AD577" s="90" t="str">
        <f>IF(TMInput!AC577&lt;&gt;"", TMInput!AC577, IF(AND($C577=$C578, AD578&lt;&gt;""), AD578, IF(AND($C577=$C579, AD579&lt;&gt;""), AD579, IF(AND($C577=$C580, AD580&lt;&gt;""), AD580, IF(AND($C577=$C581, AD581&lt;&gt;""), AD581, "")))))</f>
        <v/>
      </c>
      <c r="AE577" s="90" t="str">
        <f>IF(TMInput!AD577&lt;&gt;"", TMInput!AD577, IF(AND($C577=$C578, AE578&lt;&gt;""), AE578, IF(AND($C577=$C579, AE579&lt;&gt;""), AE579, IF(AND($C577=$C580, AE580&lt;&gt;""), AE580, IF(AND($C577=$C581, AE581&lt;&gt;""), AE581, "")))))</f>
        <v/>
      </c>
    </row>
    <row r="578">
      <c r="A578" s="85" t="b">
        <f t="shared" si="1"/>
        <v>0</v>
      </c>
      <c r="B578" s="90" t="str">
        <f>IF(AND(TMInput!A578="",$C578&lt;&gt;""),B577,TMInput!A578)</f>
        <v/>
      </c>
      <c r="C578" s="90" t="str">
        <f>TMInput!B578</f>
        <v/>
      </c>
      <c r="D578" s="85" t="str">
        <f>IF(AND(TMInput!C578="",$C578&lt;&gt;""),D577,TMInput!C578)</f>
        <v/>
      </c>
      <c r="E578" s="90" t="str">
        <f>IF(TMInput!D578&lt;&gt;"",TMInput!D578,IF(AND($C578=$C579, E579&lt;&gt;""),E579, IF(AND($C578=$C580, E580&lt;&gt;""), E580,"")))</f>
        <v/>
      </c>
      <c r="F578" s="90" t="str">
        <f>IF(TMInput!E578&lt;&gt;"",TMInput!E578,IF(AND($C578=$C579, F579&lt;&gt;""),F579, IF(AND($C578=$C580, F580&lt;&gt;""), F580,"")))</f>
        <v/>
      </c>
      <c r="G578" s="85" t="str">
        <f>IF(TMInput!F578&lt;&gt;"",TMInput!F578,IF(AND($C578=$C579, G579&lt;&gt;""),G579, IF(AND($C578=$C580, G580&lt;&gt;""), G580,"")))</f>
        <v/>
      </c>
      <c r="H578" s="90" t="str">
        <f>TMInput!G578</f>
        <v/>
      </c>
      <c r="I578" s="90" t="str">
        <f>TMInput!H578</f>
        <v/>
      </c>
      <c r="J578" s="90" t="str">
        <f>IF(TMInput!$A578="",J577,TMInput!I578)</f>
        <v/>
      </c>
      <c r="K578" s="85" t="str">
        <f>IF(TMInput!J578&lt;&gt;"",TMInput!J578,IF(AND($C578=$C579, K579&lt;&gt;""),K579, IF(AND($C578=$C580, K580&lt;&gt;""), K580,"")))</f>
        <v/>
      </c>
      <c r="L578" s="85" t="str">
        <f>IF(TMInput!K578&lt;&gt;"",TMInput!K578,IF(AND($C578=$C579, L579&lt;&gt;""),L579, IF(AND($C578=$C580, L580&lt;&gt;""), L580,"")))</f>
        <v/>
      </c>
      <c r="M578" s="90" t="str">
        <f>IF(TMInput!L578&lt;&gt;"",TMInput!L578,IF(AND($C578=$C579, M579&lt;&gt;""),M579, IF(AND($C578=$C580, M580&lt;&gt;""), M580,"")))</f>
        <v/>
      </c>
      <c r="N578" s="90" t="str">
        <f>IF(TMInput!M578&lt;&gt;"",TMInput!M578,IF(AND($C578=$C579, N579&lt;&gt;""),N579, IF(AND($C578=$C580, N580&lt;&gt;""), N580,"")))</f>
        <v/>
      </c>
      <c r="O578" s="90" t="str">
        <f>IF(TMInput!N578&lt;&gt;"",TMInput!N578,IF(AND($C578=$C579, O579&lt;&gt;""),O579, IF(AND($C578=$C580, O580&lt;&gt;""), O580,"")))</f>
        <v/>
      </c>
      <c r="P578" s="85" t="str">
        <f>IF(TMInput!O578&lt;&gt;"",TMInput!O578,IF(AND($C578=$C579, P579&lt;&gt;""),P579, IF(AND($C578=$C580, P580&lt;&gt;""), P580,"")))</f>
        <v/>
      </c>
      <c r="Q578" s="90" t="str">
        <f>IF(TMInput!P578&lt;&gt;"",TMInput!P578,IF(AND($C578=$C579, Q579&lt;&gt;""),Q579, IF(AND($C578=$C580, Q580&lt;&gt;""), Q580,"")))</f>
        <v/>
      </c>
      <c r="R578" s="90" t="str">
        <f>IF(TMInput!Q578&lt;&gt;"", TMInput!Q578, IF(AND(OR($C578&amp;$H578=$C579&amp;$H579, $C578&amp;$I578=$C579&amp;$I579), R579&lt;&gt;""), R579, IF(AND(OR($C578&amp;$H578=$C580&amp;$H580, $C578&amp;$I578=$C580&amp;$I580), R580&lt;&gt;""), R580, IF(AND(OR($C578&amp;$H578=$C581&amp;$H581, $C578&amp;$I578=$C581&amp;$I581), R581&lt;&gt;""), R581, IF(AND(OR($C578&amp;$H578=$C582&amp;$H582, $C578&amp;$I578=$C582&amp;$I582), R582&lt;&gt;""), R582, "")))))</f>
        <v/>
      </c>
      <c r="S578" s="90" t="str">
        <f>IF(TMInput!R578&lt;&gt;"", TMInput!R578, IF(AND(OR($C578&amp;$H578=$C579&amp;$H579, $C578&amp;$I578=$C579&amp;$I579), S579&lt;&gt;""), S579, IF(AND(OR($C578&amp;$H578=$C580&amp;$H580, $C578&amp;$I578=$C580&amp;$I580), S580&lt;&gt;""), S580, IF(AND(OR($C578&amp;$H578=$C581&amp;$H581, $C578&amp;$I578=$C581&amp;$I581), S581&lt;&gt;""), S581, IF(AND(OR($C578&amp;$H578=$C582&amp;$H582, $C578&amp;$I578=$C582&amp;$I582), S582&lt;&gt;""), S582, "")))))</f>
        <v/>
      </c>
      <c r="T578" s="90" t="str">
        <f>IF(TMInput!S578&lt;&gt;"", TMInput!S578, IF(AND(OR($C578&amp;$H578=$C579&amp;$H579, $C578&amp;$I578=$C579&amp;$I579), T579&lt;&gt;""), T579, IF(AND(OR($C578&amp;$H578=$C580&amp;$H580, $C578&amp;$I578=$C580&amp;$I580), T580&lt;&gt;""), T580, IF(AND(OR($C578&amp;$H578=$C581&amp;$H581, $C578&amp;$I578=$C581&amp;$I581), T581&lt;&gt;""), T581, IF(AND(OR($C578&amp;$H578=$C582&amp;$H582, $C578&amp;$I578=$C582&amp;$I582), T582&lt;&gt;""), T582, "")))))</f>
        <v/>
      </c>
      <c r="U578" s="90" t="str">
        <f>IF(TMInput!T578&lt;&gt;"", TMInput!T578, IF(AND($C578=$C579, U579&lt;&gt;""), U579, IF(AND($C578=$C580, U580&lt;&gt;""), U580, IF(AND($C578=$C581, U581&lt;&gt;""), U581, IF(AND($C578=$C582, U582&lt;&gt;""), U582, "")))))</f>
        <v/>
      </c>
      <c r="V578" s="90" t="str">
        <f>IF(TMInput!U578&lt;&gt;"", TMInput!U578, IF(AND($C578=$C579, V579&lt;&gt;""), V579, IF(AND($C578=$C580, V580&lt;&gt;""), V580, IF(AND($C578=$C581, V581&lt;&gt;""), V581, IF(AND($C578=$C582, V582&lt;&gt;""), V582, "")))))</f>
        <v/>
      </c>
      <c r="W578" s="90" t="str">
        <f>IF(TMInput!V578&lt;&gt;"", TMInput!V578, IF(AND($C578=$C579, W579&lt;&gt;""), W579, IF(AND($C578=$C580, W580&lt;&gt;""), W580, IF(AND($C578=$C581, W581&lt;&gt;""), W581, IF(AND($C578=$C582, W582&lt;&gt;""), W582, "")))))</f>
        <v/>
      </c>
      <c r="X578" s="90" t="str">
        <f>IF(TMInput!W578&lt;&gt;"", TMInput!W578, IF(AND($C578=$C579, X579&lt;&gt;""), X579, IF(AND($C578=$C580, X580&lt;&gt;""), X580, IF(AND($C578=$C581, X581&lt;&gt;""), X581, IF(AND($C578=$C582, X582&lt;&gt;""), X582, "")))))</f>
        <v/>
      </c>
      <c r="Y578" s="90" t="str">
        <f>IF(TMInput!X578&lt;&gt;"", TMInput!X578, IF(AND($C578=$C579, Y579&lt;&gt;""), Y579, IF(AND($C578=$C580, Y580&lt;&gt;""), Y580, IF(AND($C578=$C581, Y581&lt;&gt;""), Y581, IF(AND($C578=$C582, Y582&lt;&gt;""), Y582, "")))))</f>
        <v/>
      </c>
      <c r="Z578" s="90" t="str">
        <f>IF(TMInput!Y578&lt;&gt;"", TMInput!Y578, IF(AND($C578=$C579, Z579&lt;&gt;""), Z579, IF(AND($C578=$C580, Z580&lt;&gt;""), Z580, IF(AND($C578=$C581, Z581&lt;&gt;""), Z581, IF(AND($C578=$C582, Z582&lt;&gt;""), Z582, "")))))</f>
        <v/>
      </c>
      <c r="AA578" s="90" t="str">
        <f>IF(TMInput!Z578&lt;&gt;"", TMInput!Z578, IF(AND($C578=$C579, AA579&lt;&gt;""), AA579, IF(AND($C578=$C580, AA580&lt;&gt;""), AA580, IF(AND($C578=$C581, AA581&lt;&gt;""), AA581, IF(AND($C578=$C582, AA582&lt;&gt;""), AA582, "")))))</f>
        <v/>
      </c>
      <c r="AB578" s="90" t="str">
        <f>IF(TMInput!AA578&lt;&gt;"", TMInput!AA578, IF(AND($C578=$C579, AB579&lt;&gt;""), AB579, IF(AND($C578=$C580, AB580&lt;&gt;""), AB580, IF(AND($C578=$C581, AB581&lt;&gt;""), AB581, IF(AND($C578=$C582, AB582&lt;&gt;""), AB582, "")))))</f>
        <v/>
      </c>
      <c r="AC578" s="90" t="str">
        <f>IF(TMInput!AB578&lt;&gt;"", TMInput!AB578, IF(AND($C578=$C579, AC579&lt;&gt;""), AC579, IF(AND($C578=$C580, AC580&lt;&gt;""), AC580, IF(AND($C578=$C581, AC581&lt;&gt;""), AC581, IF(AND($C578=$C582, AC582&lt;&gt;""), AC582, "")))))</f>
        <v/>
      </c>
      <c r="AD578" s="90" t="str">
        <f>IF(TMInput!AC578&lt;&gt;"", TMInput!AC578, IF(AND($C578=$C579, AD579&lt;&gt;""), AD579, IF(AND($C578=$C580, AD580&lt;&gt;""), AD580, IF(AND($C578=$C581, AD581&lt;&gt;""), AD581, IF(AND($C578=$C582, AD582&lt;&gt;""), AD582, "")))))</f>
        <v/>
      </c>
      <c r="AE578" s="90" t="str">
        <f>IF(TMInput!AD578&lt;&gt;"", TMInput!AD578, IF(AND($C578=$C579, AE579&lt;&gt;""), AE579, IF(AND($C578=$C580, AE580&lt;&gt;""), AE580, IF(AND($C578=$C581, AE581&lt;&gt;""), AE581, IF(AND($C578=$C582, AE582&lt;&gt;""), AE582, "")))))</f>
        <v/>
      </c>
    </row>
    <row r="579">
      <c r="A579" s="85" t="b">
        <f t="shared" si="1"/>
        <v>0</v>
      </c>
      <c r="B579" s="90" t="str">
        <f>IF(AND(TMInput!A579="",$C579&lt;&gt;""),B578,TMInput!A579)</f>
        <v/>
      </c>
      <c r="C579" s="90" t="str">
        <f>TMInput!B579</f>
        <v/>
      </c>
      <c r="D579" s="85" t="str">
        <f>IF(AND(TMInput!C579="",$C579&lt;&gt;""),D578,TMInput!C579)</f>
        <v/>
      </c>
      <c r="E579" s="90" t="str">
        <f>IF(TMInput!D579&lt;&gt;"",TMInput!D579,IF(AND($C579=$C580, E580&lt;&gt;""),E580, IF(AND($C579=$C581, E581&lt;&gt;""), E581,"")))</f>
        <v/>
      </c>
      <c r="F579" s="90" t="str">
        <f>IF(TMInput!E579&lt;&gt;"",TMInput!E579,IF(AND($C579=$C580, F580&lt;&gt;""),F580, IF(AND($C579=$C581, F581&lt;&gt;""), F581,"")))</f>
        <v/>
      </c>
      <c r="G579" s="85" t="str">
        <f>IF(TMInput!F579&lt;&gt;"",TMInput!F579,IF(AND($C579=$C580, G580&lt;&gt;""),G580, IF(AND($C579=$C581, G581&lt;&gt;""), G581,"")))</f>
        <v/>
      </c>
      <c r="H579" s="90" t="str">
        <f>TMInput!G579</f>
        <v/>
      </c>
      <c r="I579" s="90" t="str">
        <f>TMInput!H579</f>
        <v/>
      </c>
      <c r="J579" s="90" t="str">
        <f>IF(TMInput!$A579="",J578,TMInput!I579)</f>
        <v/>
      </c>
      <c r="K579" s="85" t="str">
        <f>IF(TMInput!J579&lt;&gt;"",TMInput!J579,IF(AND($C579=$C580, K580&lt;&gt;""),K580, IF(AND($C579=$C581, K581&lt;&gt;""), K581,"")))</f>
        <v/>
      </c>
      <c r="L579" s="85" t="str">
        <f>IF(TMInput!K579&lt;&gt;"",TMInput!K579,IF(AND($C579=$C580, L580&lt;&gt;""),L580, IF(AND($C579=$C581, L581&lt;&gt;""), L581,"")))</f>
        <v/>
      </c>
      <c r="M579" s="90" t="str">
        <f>IF(TMInput!L579&lt;&gt;"",TMInput!L579,IF(AND($C579=$C580, M580&lt;&gt;""),M580, IF(AND($C579=$C581, M581&lt;&gt;""), M581,"")))</f>
        <v/>
      </c>
      <c r="N579" s="90" t="str">
        <f>IF(TMInput!M579&lt;&gt;"",TMInput!M579,IF(AND($C579=$C580, N580&lt;&gt;""),N580, IF(AND($C579=$C581, N581&lt;&gt;""), N581,"")))</f>
        <v/>
      </c>
      <c r="O579" s="90" t="str">
        <f>IF(TMInput!N579&lt;&gt;"",TMInput!N579,IF(AND($C579=$C580, O580&lt;&gt;""),O580, IF(AND($C579=$C581, O581&lt;&gt;""), O581,"")))</f>
        <v/>
      </c>
      <c r="P579" s="85" t="str">
        <f>IF(TMInput!O579&lt;&gt;"",TMInput!O579,IF(AND($C579=$C580, P580&lt;&gt;""),P580, IF(AND($C579=$C581, P581&lt;&gt;""), P581,"")))</f>
        <v/>
      </c>
      <c r="Q579" s="90" t="str">
        <f>IF(TMInput!P579&lt;&gt;"",TMInput!P579,IF(AND($C579=$C580, Q580&lt;&gt;""),Q580, IF(AND($C579=$C581, Q581&lt;&gt;""), Q581,"")))</f>
        <v/>
      </c>
      <c r="R579" s="90" t="str">
        <f>IF(TMInput!Q579&lt;&gt;"", TMInput!Q579, IF(AND(OR($C579&amp;$H579=$C580&amp;$H580, $C579&amp;$I579=$C580&amp;$I580), R580&lt;&gt;""), R580, IF(AND(OR($C579&amp;$H579=$C581&amp;$H581, $C579&amp;$I579=$C581&amp;$I581), R581&lt;&gt;""), R581, IF(AND(OR($C579&amp;$H579=$C582&amp;$H582, $C579&amp;$I579=$C582&amp;$I582), R582&lt;&gt;""), R582, IF(AND(OR($C579&amp;$H579=$C583&amp;$H583, $C579&amp;$I579=$C583&amp;$I583), R583&lt;&gt;""), R583, "")))))</f>
        <v/>
      </c>
      <c r="S579" s="90" t="str">
        <f>IF(TMInput!R579&lt;&gt;"", TMInput!R579, IF(AND(OR($C579&amp;$H579=$C580&amp;$H580, $C579&amp;$I579=$C580&amp;$I580), S580&lt;&gt;""), S580, IF(AND(OR($C579&amp;$H579=$C581&amp;$H581, $C579&amp;$I579=$C581&amp;$I581), S581&lt;&gt;""), S581, IF(AND(OR($C579&amp;$H579=$C582&amp;$H582, $C579&amp;$I579=$C582&amp;$I582), S582&lt;&gt;""), S582, IF(AND(OR($C579&amp;$H579=$C583&amp;$H583, $C579&amp;$I579=$C583&amp;$I583), S583&lt;&gt;""), S583, "")))))</f>
        <v/>
      </c>
      <c r="T579" s="90" t="str">
        <f>IF(TMInput!S579&lt;&gt;"", TMInput!S579, IF(AND(OR($C579&amp;$H579=$C580&amp;$H580, $C579&amp;$I579=$C580&amp;$I580), T580&lt;&gt;""), T580, IF(AND(OR($C579&amp;$H579=$C581&amp;$H581, $C579&amp;$I579=$C581&amp;$I581), T581&lt;&gt;""), T581, IF(AND(OR($C579&amp;$H579=$C582&amp;$H582, $C579&amp;$I579=$C582&amp;$I582), T582&lt;&gt;""), T582, IF(AND(OR($C579&amp;$H579=$C583&amp;$H583, $C579&amp;$I579=$C583&amp;$I583), T583&lt;&gt;""), T583, "")))))</f>
        <v/>
      </c>
      <c r="U579" s="90" t="str">
        <f>IF(TMInput!T579&lt;&gt;"", TMInput!T579, IF(AND($C579=$C580, U580&lt;&gt;""), U580, IF(AND($C579=$C581, U581&lt;&gt;""), U581, IF(AND($C579=$C582, U582&lt;&gt;""), U582, IF(AND($C579=$C583, U583&lt;&gt;""), U583, "")))))</f>
        <v/>
      </c>
      <c r="V579" s="90" t="str">
        <f>IF(TMInput!U579&lt;&gt;"", TMInput!U579, IF(AND($C579=$C580, V580&lt;&gt;""), V580, IF(AND($C579=$C581, V581&lt;&gt;""), V581, IF(AND($C579=$C582, V582&lt;&gt;""), V582, IF(AND($C579=$C583, V583&lt;&gt;""), V583, "")))))</f>
        <v/>
      </c>
      <c r="W579" s="90" t="str">
        <f>IF(TMInput!V579&lt;&gt;"", TMInput!V579, IF(AND($C579=$C580, W580&lt;&gt;""), W580, IF(AND($C579=$C581, W581&lt;&gt;""), W581, IF(AND($C579=$C582, W582&lt;&gt;""), W582, IF(AND($C579=$C583, W583&lt;&gt;""), W583, "")))))</f>
        <v/>
      </c>
      <c r="X579" s="90" t="str">
        <f>IF(TMInput!W579&lt;&gt;"", TMInput!W579, IF(AND($C579=$C580, X580&lt;&gt;""), X580, IF(AND($C579=$C581, X581&lt;&gt;""), X581, IF(AND($C579=$C582, X582&lt;&gt;""), X582, IF(AND($C579=$C583, X583&lt;&gt;""), X583, "")))))</f>
        <v/>
      </c>
      <c r="Y579" s="90" t="str">
        <f>IF(TMInput!X579&lt;&gt;"", TMInput!X579, IF(AND($C579=$C580, Y580&lt;&gt;""), Y580, IF(AND($C579=$C581, Y581&lt;&gt;""), Y581, IF(AND($C579=$C582, Y582&lt;&gt;""), Y582, IF(AND($C579=$C583, Y583&lt;&gt;""), Y583, "")))))</f>
        <v/>
      </c>
      <c r="Z579" s="90" t="str">
        <f>IF(TMInput!Y579&lt;&gt;"", TMInput!Y579, IF(AND($C579=$C580, Z580&lt;&gt;""), Z580, IF(AND($C579=$C581, Z581&lt;&gt;""), Z581, IF(AND($C579=$C582, Z582&lt;&gt;""), Z582, IF(AND($C579=$C583, Z583&lt;&gt;""), Z583, "")))))</f>
        <v/>
      </c>
      <c r="AA579" s="90" t="str">
        <f>IF(TMInput!Z579&lt;&gt;"", TMInput!Z579, IF(AND($C579=$C580, AA580&lt;&gt;""), AA580, IF(AND($C579=$C581, AA581&lt;&gt;""), AA581, IF(AND($C579=$C582, AA582&lt;&gt;""), AA582, IF(AND($C579=$C583, AA583&lt;&gt;""), AA583, "")))))</f>
        <v/>
      </c>
      <c r="AB579" s="90" t="str">
        <f>IF(TMInput!AA579&lt;&gt;"", TMInput!AA579, IF(AND($C579=$C580, AB580&lt;&gt;""), AB580, IF(AND($C579=$C581, AB581&lt;&gt;""), AB581, IF(AND($C579=$C582, AB582&lt;&gt;""), AB582, IF(AND($C579=$C583, AB583&lt;&gt;""), AB583, "")))))</f>
        <v/>
      </c>
      <c r="AC579" s="90" t="str">
        <f>IF(TMInput!AB579&lt;&gt;"", TMInput!AB579, IF(AND($C579=$C580, AC580&lt;&gt;""), AC580, IF(AND($C579=$C581, AC581&lt;&gt;""), AC581, IF(AND($C579=$C582, AC582&lt;&gt;""), AC582, IF(AND($C579=$C583, AC583&lt;&gt;""), AC583, "")))))</f>
        <v/>
      </c>
      <c r="AD579" s="90" t="str">
        <f>IF(TMInput!AC579&lt;&gt;"", TMInput!AC579, IF(AND($C579=$C580, AD580&lt;&gt;""), AD580, IF(AND($C579=$C581, AD581&lt;&gt;""), AD581, IF(AND($C579=$C582, AD582&lt;&gt;""), AD582, IF(AND($C579=$C583, AD583&lt;&gt;""), AD583, "")))))</f>
        <v/>
      </c>
      <c r="AE579" s="90" t="str">
        <f>IF(TMInput!AD579&lt;&gt;"", TMInput!AD579, IF(AND($C579=$C580, AE580&lt;&gt;""), AE580, IF(AND($C579=$C581, AE581&lt;&gt;""), AE581, IF(AND($C579=$C582, AE582&lt;&gt;""), AE582, IF(AND($C579=$C583, AE583&lt;&gt;""), AE583, "")))))</f>
        <v/>
      </c>
    </row>
    <row r="580">
      <c r="A580" s="85" t="b">
        <f t="shared" si="1"/>
        <v>0</v>
      </c>
      <c r="B580" s="90" t="str">
        <f>IF(AND(TMInput!A580="",$C580&lt;&gt;""),B579,TMInput!A580)</f>
        <v/>
      </c>
      <c r="C580" s="90" t="str">
        <f>TMInput!B580</f>
        <v/>
      </c>
      <c r="D580" s="85" t="str">
        <f>IF(AND(TMInput!C580="",$C580&lt;&gt;""),D579,TMInput!C580)</f>
        <v/>
      </c>
      <c r="E580" s="90" t="str">
        <f>IF(TMInput!D580&lt;&gt;"",TMInput!D580,IF(AND($C580=$C581, E581&lt;&gt;""),E581, IF(AND($C580=$C582, E582&lt;&gt;""), E582,"")))</f>
        <v/>
      </c>
      <c r="F580" s="90" t="str">
        <f>IF(TMInput!E580&lt;&gt;"",TMInput!E580,IF(AND($C580=$C581, F581&lt;&gt;""),F581, IF(AND($C580=$C582, F582&lt;&gt;""), F582,"")))</f>
        <v/>
      </c>
      <c r="G580" s="85" t="str">
        <f>IF(TMInput!F580&lt;&gt;"",TMInput!F580,IF(AND($C580=$C581, G581&lt;&gt;""),G581, IF(AND($C580=$C582, G582&lt;&gt;""), G582,"")))</f>
        <v/>
      </c>
      <c r="H580" s="90" t="str">
        <f>TMInput!G580</f>
        <v/>
      </c>
      <c r="I580" s="90" t="str">
        <f>TMInput!H580</f>
        <v/>
      </c>
      <c r="J580" s="90" t="str">
        <f>IF(TMInput!$A580="",J579,TMInput!I580)</f>
        <v/>
      </c>
      <c r="K580" s="85" t="str">
        <f>IF(TMInput!J580&lt;&gt;"",TMInput!J580,IF(AND($C580=$C581, K581&lt;&gt;""),K581, IF(AND($C580=$C582, K582&lt;&gt;""), K582,"")))</f>
        <v/>
      </c>
      <c r="L580" s="85" t="str">
        <f>IF(TMInput!K580&lt;&gt;"",TMInput!K580,IF(AND($C580=$C581, L581&lt;&gt;""),L581, IF(AND($C580=$C582, L582&lt;&gt;""), L582,"")))</f>
        <v/>
      </c>
      <c r="M580" s="90" t="str">
        <f>IF(TMInput!L580&lt;&gt;"",TMInput!L580,IF(AND($C580=$C581, M581&lt;&gt;""),M581, IF(AND($C580=$C582, M582&lt;&gt;""), M582,"")))</f>
        <v/>
      </c>
      <c r="N580" s="90" t="str">
        <f>IF(TMInput!M580&lt;&gt;"",TMInput!M580,IF(AND($C580=$C581, N581&lt;&gt;""),N581, IF(AND($C580=$C582, N582&lt;&gt;""), N582,"")))</f>
        <v/>
      </c>
      <c r="O580" s="90" t="str">
        <f>IF(TMInput!N580&lt;&gt;"",TMInput!N580,IF(AND($C580=$C581, O581&lt;&gt;""),O581, IF(AND($C580=$C582, O582&lt;&gt;""), O582,"")))</f>
        <v/>
      </c>
      <c r="P580" s="85" t="str">
        <f>IF(TMInput!O580&lt;&gt;"",TMInput!O580,IF(AND($C580=$C581, P581&lt;&gt;""),P581, IF(AND($C580=$C582, P582&lt;&gt;""), P582,"")))</f>
        <v/>
      </c>
      <c r="Q580" s="90" t="str">
        <f>IF(TMInput!P580&lt;&gt;"",TMInput!P580,IF(AND($C580=$C581, Q581&lt;&gt;""),Q581, IF(AND($C580=$C582, Q582&lt;&gt;""), Q582,"")))</f>
        <v/>
      </c>
      <c r="R580" s="90" t="str">
        <f>IF(TMInput!Q580&lt;&gt;"", TMInput!Q580, IF(AND(OR($C580&amp;$H580=$C581&amp;$H581, $C580&amp;$I580=$C581&amp;$I581), R581&lt;&gt;""), R581, IF(AND(OR($C580&amp;$H580=$C582&amp;$H582, $C580&amp;$I580=$C582&amp;$I582), R582&lt;&gt;""), R582, IF(AND(OR($C580&amp;$H580=$C583&amp;$H583, $C580&amp;$I580=$C583&amp;$I583), R583&lt;&gt;""), R583, IF(AND(OR($C580&amp;$H580=$C584&amp;$H584, $C580&amp;$I580=$C584&amp;$I584), R584&lt;&gt;""), R584, "")))))</f>
        <v/>
      </c>
      <c r="S580" s="90" t="str">
        <f>IF(TMInput!R580&lt;&gt;"", TMInput!R580, IF(AND(OR($C580&amp;$H580=$C581&amp;$H581, $C580&amp;$I580=$C581&amp;$I581), S581&lt;&gt;""), S581, IF(AND(OR($C580&amp;$H580=$C582&amp;$H582, $C580&amp;$I580=$C582&amp;$I582), S582&lt;&gt;""), S582, IF(AND(OR($C580&amp;$H580=$C583&amp;$H583, $C580&amp;$I580=$C583&amp;$I583), S583&lt;&gt;""), S583, IF(AND(OR($C580&amp;$H580=$C584&amp;$H584, $C580&amp;$I580=$C584&amp;$I584), S584&lt;&gt;""), S584, "")))))</f>
        <v/>
      </c>
      <c r="T580" s="90" t="str">
        <f>IF(TMInput!S580&lt;&gt;"", TMInput!S580, IF(AND(OR($C580&amp;$H580=$C581&amp;$H581, $C580&amp;$I580=$C581&amp;$I581), T581&lt;&gt;""), T581, IF(AND(OR($C580&amp;$H580=$C582&amp;$H582, $C580&amp;$I580=$C582&amp;$I582), T582&lt;&gt;""), T582, IF(AND(OR($C580&amp;$H580=$C583&amp;$H583, $C580&amp;$I580=$C583&amp;$I583), T583&lt;&gt;""), T583, IF(AND(OR($C580&amp;$H580=$C584&amp;$H584, $C580&amp;$I580=$C584&amp;$I584), T584&lt;&gt;""), T584, "")))))</f>
        <v/>
      </c>
      <c r="U580" s="90" t="str">
        <f>IF(TMInput!T580&lt;&gt;"", TMInput!T580, IF(AND($C580=$C581, U581&lt;&gt;""), U581, IF(AND($C580=$C582, U582&lt;&gt;""), U582, IF(AND($C580=$C583, U583&lt;&gt;""), U583, IF(AND($C580=$C584, U584&lt;&gt;""), U584, "")))))</f>
        <v/>
      </c>
      <c r="V580" s="90" t="str">
        <f>IF(TMInput!U580&lt;&gt;"", TMInput!U580, IF(AND($C580=$C581, V581&lt;&gt;""), V581, IF(AND($C580=$C582, V582&lt;&gt;""), V582, IF(AND($C580=$C583, V583&lt;&gt;""), V583, IF(AND($C580=$C584, V584&lt;&gt;""), V584, "")))))</f>
        <v/>
      </c>
      <c r="W580" s="90" t="str">
        <f>IF(TMInput!V580&lt;&gt;"", TMInput!V580, IF(AND($C580=$C581, W581&lt;&gt;""), W581, IF(AND($C580=$C582, W582&lt;&gt;""), W582, IF(AND($C580=$C583, W583&lt;&gt;""), W583, IF(AND($C580=$C584, W584&lt;&gt;""), W584, "")))))</f>
        <v/>
      </c>
      <c r="X580" s="90" t="str">
        <f>IF(TMInput!W580&lt;&gt;"", TMInput!W580, IF(AND($C580=$C581, X581&lt;&gt;""), X581, IF(AND($C580=$C582, X582&lt;&gt;""), X582, IF(AND($C580=$C583, X583&lt;&gt;""), X583, IF(AND($C580=$C584, X584&lt;&gt;""), X584, "")))))</f>
        <v/>
      </c>
      <c r="Y580" s="90" t="str">
        <f>IF(TMInput!X580&lt;&gt;"", TMInput!X580, IF(AND($C580=$C581, Y581&lt;&gt;""), Y581, IF(AND($C580=$C582, Y582&lt;&gt;""), Y582, IF(AND($C580=$C583, Y583&lt;&gt;""), Y583, IF(AND($C580=$C584, Y584&lt;&gt;""), Y584, "")))))</f>
        <v/>
      </c>
      <c r="Z580" s="90" t="str">
        <f>IF(TMInput!Y580&lt;&gt;"", TMInput!Y580, IF(AND($C580=$C581, Z581&lt;&gt;""), Z581, IF(AND($C580=$C582, Z582&lt;&gt;""), Z582, IF(AND($C580=$C583, Z583&lt;&gt;""), Z583, IF(AND($C580=$C584, Z584&lt;&gt;""), Z584, "")))))</f>
        <v/>
      </c>
      <c r="AA580" s="90" t="str">
        <f>IF(TMInput!Z580&lt;&gt;"", TMInput!Z580, IF(AND($C580=$C581, AA581&lt;&gt;""), AA581, IF(AND($C580=$C582, AA582&lt;&gt;""), AA582, IF(AND($C580=$C583, AA583&lt;&gt;""), AA583, IF(AND($C580=$C584, AA584&lt;&gt;""), AA584, "")))))</f>
        <v/>
      </c>
      <c r="AB580" s="90" t="str">
        <f>IF(TMInput!AA580&lt;&gt;"", TMInput!AA580, IF(AND($C580=$C581, AB581&lt;&gt;""), AB581, IF(AND($C580=$C582, AB582&lt;&gt;""), AB582, IF(AND($C580=$C583, AB583&lt;&gt;""), AB583, IF(AND($C580=$C584, AB584&lt;&gt;""), AB584, "")))))</f>
        <v/>
      </c>
      <c r="AC580" s="90" t="str">
        <f>IF(TMInput!AB580&lt;&gt;"", TMInput!AB580, IF(AND($C580=$C581, AC581&lt;&gt;""), AC581, IF(AND($C580=$C582, AC582&lt;&gt;""), AC582, IF(AND($C580=$C583, AC583&lt;&gt;""), AC583, IF(AND($C580=$C584, AC584&lt;&gt;""), AC584, "")))))</f>
        <v/>
      </c>
      <c r="AD580" s="90" t="str">
        <f>IF(TMInput!AC580&lt;&gt;"", TMInput!AC580, IF(AND($C580=$C581, AD581&lt;&gt;""), AD581, IF(AND($C580=$C582, AD582&lt;&gt;""), AD582, IF(AND($C580=$C583, AD583&lt;&gt;""), AD583, IF(AND($C580=$C584, AD584&lt;&gt;""), AD584, "")))))</f>
        <v/>
      </c>
      <c r="AE580" s="90" t="str">
        <f>IF(TMInput!AD580&lt;&gt;"", TMInput!AD580, IF(AND($C580=$C581, AE581&lt;&gt;""), AE581, IF(AND($C580=$C582, AE582&lt;&gt;""), AE582, IF(AND($C580=$C583, AE583&lt;&gt;""), AE583, IF(AND($C580=$C584, AE584&lt;&gt;""), AE584, "")))))</f>
        <v/>
      </c>
    </row>
    <row r="581">
      <c r="A581" s="85" t="b">
        <f t="shared" si="1"/>
        <v>0</v>
      </c>
      <c r="B581" s="90" t="str">
        <f>IF(AND(TMInput!A581="",$C581&lt;&gt;""),B580,TMInput!A581)</f>
        <v/>
      </c>
      <c r="C581" s="90" t="str">
        <f>TMInput!B581</f>
        <v/>
      </c>
      <c r="D581" s="85" t="str">
        <f>IF(AND(TMInput!C581="",$C581&lt;&gt;""),D580,TMInput!C581)</f>
        <v/>
      </c>
      <c r="E581" s="90" t="str">
        <f>IF(TMInput!D581&lt;&gt;"",TMInput!D581,IF(AND($C581=$C582, E582&lt;&gt;""),E582, IF(AND($C581=$C583, E583&lt;&gt;""), E583,"")))</f>
        <v/>
      </c>
      <c r="F581" s="90" t="str">
        <f>IF(TMInput!E581&lt;&gt;"",TMInput!E581,IF(AND($C581=$C582, F582&lt;&gt;""),F582, IF(AND($C581=$C583, F583&lt;&gt;""), F583,"")))</f>
        <v/>
      </c>
      <c r="G581" s="85" t="str">
        <f>IF(TMInput!F581&lt;&gt;"",TMInput!F581,IF(AND($C581=$C582, G582&lt;&gt;""),G582, IF(AND($C581=$C583, G583&lt;&gt;""), G583,"")))</f>
        <v/>
      </c>
      <c r="H581" s="90" t="str">
        <f>TMInput!G581</f>
        <v/>
      </c>
      <c r="I581" s="90" t="str">
        <f>TMInput!H581</f>
        <v/>
      </c>
      <c r="J581" s="90" t="str">
        <f>IF(TMInput!$A581="",J580,TMInput!I581)</f>
        <v/>
      </c>
      <c r="K581" s="85" t="str">
        <f>IF(TMInput!J581&lt;&gt;"",TMInput!J581,IF(AND($C581=$C582, K582&lt;&gt;""),K582, IF(AND($C581=$C583, K583&lt;&gt;""), K583,"")))</f>
        <v/>
      </c>
      <c r="L581" s="85" t="str">
        <f>IF(TMInput!K581&lt;&gt;"",TMInput!K581,IF(AND($C581=$C582, L582&lt;&gt;""),L582, IF(AND($C581=$C583, L583&lt;&gt;""), L583,"")))</f>
        <v/>
      </c>
      <c r="M581" s="90" t="str">
        <f>IF(TMInput!L581&lt;&gt;"",TMInput!L581,IF(AND($C581=$C582, M582&lt;&gt;""),M582, IF(AND($C581=$C583, M583&lt;&gt;""), M583,"")))</f>
        <v/>
      </c>
      <c r="N581" s="90" t="str">
        <f>IF(TMInput!M581&lt;&gt;"",TMInput!M581,IF(AND($C581=$C582, N582&lt;&gt;""),N582, IF(AND($C581=$C583, N583&lt;&gt;""), N583,"")))</f>
        <v/>
      </c>
      <c r="O581" s="90" t="str">
        <f>IF(TMInput!N581&lt;&gt;"",TMInput!N581,IF(AND($C581=$C582, O582&lt;&gt;""),O582, IF(AND($C581=$C583, O583&lt;&gt;""), O583,"")))</f>
        <v/>
      </c>
      <c r="P581" s="85" t="str">
        <f>IF(TMInput!O581&lt;&gt;"",TMInput!O581,IF(AND($C581=$C582, P582&lt;&gt;""),P582, IF(AND($C581=$C583, P583&lt;&gt;""), P583,"")))</f>
        <v/>
      </c>
      <c r="Q581" s="90" t="str">
        <f>IF(TMInput!P581&lt;&gt;"",TMInput!P581,IF(AND($C581=$C582, Q582&lt;&gt;""),Q582, IF(AND($C581=$C583, Q583&lt;&gt;""), Q583,"")))</f>
        <v/>
      </c>
      <c r="R581" s="90" t="str">
        <f>IF(TMInput!Q581&lt;&gt;"", TMInput!Q581, IF(AND(OR($C581&amp;$H581=$C582&amp;$H582, $C581&amp;$I581=$C582&amp;$I582), R582&lt;&gt;""), R582, IF(AND(OR($C581&amp;$H581=$C583&amp;$H583, $C581&amp;$I581=$C583&amp;$I583), R583&lt;&gt;""), R583, IF(AND(OR($C581&amp;$H581=$C584&amp;$H584, $C581&amp;$I581=$C584&amp;$I584), R584&lt;&gt;""), R584, IF(AND(OR($C581&amp;$H581=$C585&amp;$H585, $C581&amp;$I581=$C585&amp;$I585), R585&lt;&gt;""), R585, "")))))</f>
        <v/>
      </c>
      <c r="S581" s="90" t="str">
        <f>IF(TMInput!R581&lt;&gt;"", TMInput!R581, IF(AND(OR($C581&amp;$H581=$C582&amp;$H582, $C581&amp;$I581=$C582&amp;$I582), S582&lt;&gt;""), S582, IF(AND(OR($C581&amp;$H581=$C583&amp;$H583, $C581&amp;$I581=$C583&amp;$I583), S583&lt;&gt;""), S583, IF(AND(OR($C581&amp;$H581=$C584&amp;$H584, $C581&amp;$I581=$C584&amp;$I584), S584&lt;&gt;""), S584, IF(AND(OR($C581&amp;$H581=$C585&amp;$H585, $C581&amp;$I581=$C585&amp;$I585), S585&lt;&gt;""), S585, "")))))</f>
        <v/>
      </c>
      <c r="T581" s="90" t="str">
        <f>IF(TMInput!S581&lt;&gt;"", TMInput!S581, IF(AND(OR($C581&amp;$H581=$C582&amp;$H582, $C581&amp;$I581=$C582&amp;$I582), T582&lt;&gt;""), T582, IF(AND(OR($C581&amp;$H581=$C583&amp;$H583, $C581&amp;$I581=$C583&amp;$I583), T583&lt;&gt;""), T583, IF(AND(OR($C581&amp;$H581=$C584&amp;$H584, $C581&amp;$I581=$C584&amp;$I584), T584&lt;&gt;""), T584, IF(AND(OR($C581&amp;$H581=$C585&amp;$H585, $C581&amp;$I581=$C585&amp;$I585), T585&lt;&gt;""), T585, "")))))</f>
        <v/>
      </c>
      <c r="U581" s="90" t="str">
        <f>IF(TMInput!T581&lt;&gt;"", TMInput!T581, IF(AND($C581=$C582, U582&lt;&gt;""), U582, IF(AND($C581=$C583, U583&lt;&gt;""), U583, IF(AND($C581=$C584, U584&lt;&gt;""), U584, IF(AND($C581=$C585, U585&lt;&gt;""), U585, "")))))</f>
        <v/>
      </c>
      <c r="V581" s="90" t="str">
        <f>IF(TMInput!U581&lt;&gt;"", TMInput!U581, IF(AND($C581=$C582, V582&lt;&gt;""), V582, IF(AND($C581=$C583, V583&lt;&gt;""), V583, IF(AND($C581=$C584, V584&lt;&gt;""), V584, IF(AND($C581=$C585, V585&lt;&gt;""), V585, "")))))</f>
        <v/>
      </c>
      <c r="W581" s="90" t="str">
        <f>IF(TMInput!V581&lt;&gt;"", TMInput!V581, IF(AND($C581=$C582, W582&lt;&gt;""), W582, IF(AND($C581=$C583, W583&lt;&gt;""), W583, IF(AND($C581=$C584, W584&lt;&gt;""), W584, IF(AND($C581=$C585, W585&lt;&gt;""), W585, "")))))</f>
        <v/>
      </c>
      <c r="X581" s="90" t="str">
        <f>IF(TMInput!W581&lt;&gt;"", TMInput!W581, IF(AND($C581=$C582, X582&lt;&gt;""), X582, IF(AND($C581=$C583, X583&lt;&gt;""), X583, IF(AND($C581=$C584, X584&lt;&gt;""), X584, IF(AND($C581=$C585, X585&lt;&gt;""), X585, "")))))</f>
        <v/>
      </c>
      <c r="Y581" s="90" t="str">
        <f>IF(TMInput!X581&lt;&gt;"", TMInput!X581, IF(AND($C581=$C582, Y582&lt;&gt;""), Y582, IF(AND($C581=$C583, Y583&lt;&gt;""), Y583, IF(AND($C581=$C584, Y584&lt;&gt;""), Y584, IF(AND($C581=$C585, Y585&lt;&gt;""), Y585, "")))))</f>
        <v/>
      </c>
      <c r="Z581" s="90" t="str">
        <f>IF(TMInput!Y581&lt;&gt;"", TMInput!Y581, IF(AND($C581=$C582, Z582&lt;&gt;""), Z582, IF(AND($C581=$C583, Z583&lt;&gt;""), Z583, IF(AND($C581=$C584, Z584&lt;&gt;""), Z584, IF(AND($C581=$C585, Z585&lt;&gt;""), Z585, "")))))</f>
        <v/>
      </c>
      <c r="AA581" s="90" t="str">
        <f>IF(TMInput!Z581&lt;&gt;"", TMInput!Z581, IF(AND($C581=$C582, AA582&lt;&gt;""), AA582, IF(AND($C581=$C583, AA583&lt;&gt;""), AA583, IF(AND($C581=$C584, AA584&lt;&gt;""), AA584, IF(AND($C581=$C585, AA585&lt;&gt;""), AA585, "")))))</f>
        <v/>
      </c>
      <c r="AB581" s="90" t="str">
        <f>IF(TMInput!AA581&lt;&gt;"", TMInput!AA581, IF(AND($C581=$C582, AB582&lt;&gt;""), AB582, IF(AND($C581=$C583, AB583&lt;&gt;""), AB583, IF(AND($C581=$C584, AB584&lt;&gt;""), AB584, IF(AND($C581=$C585, AB585&lt;&gt;""), AB585, "")))))</f>
        <v/>
      </c>
      <c r="AC581" s="90" t="str">
        <f>IF(TMInput!AB581&lt;&gt;"", TMInput!AB581, IF(AND($C581=$C582, AC582&lt;&gt;""), AC582, IF(AND($C581=$C583, AC583&lt;&gt;""), AC583, IF(AND($C581=$C584, AC584&lt;&gt;""), AC584, IF(AND($C581=$C585, AC585&lt;&gt;""), AC585, "")))))</f>
        <v/>
      </c>
      <c r="AD581" s="90" t="str">
        <f>IF(TMInput!AC581&lt;&gt;"", TMInput!AC581, IF(AND($C581=$C582, AD582&lt;&gt;""), AD582, IF(AND($C581=$C583, AD583&lt;&gt;""), AD583, IF(AND($C581=$C584, AD584&lt;&gt;""), AD584, IF(AND($C581=$C585, AD585&lt;&gt;""), AD585, "")))))</f>
        <v/>
      </c>
      <c r="AE581" s="90" t="str">
        <f>IF(TMInput!AD581&lt;&gt;"", TMInput!AD581, IF(AND($C581=$C582, AE582&lt;&gt;""), AE582, IF(AND($C581=$C583, AE583&lt;&gt;""), AE583, IF(AND($C581=$C584, AE584&lt;&gt;""), AE584, IF(AND($C581=$C585, AE585&lt;&gt;""), AE585, "")))))</f>
        <v/>
      </c>
    </row>
    <row r="582">
      <c r="A582" s="85" t="b">
        <f t="shared" si="1"/>
        <v>0</v>
      </c>
      <c r="B582" s="90" t="str">
        <f>IF(AND(TMInput!A582="",$C582&lt;&gt;""),B581,TMInput!A582)</f>
        <v/>
      </c>
      <c r="C582" s="90" t="str">
        <f>TMInput!B582</f>
        <v/>
      </c>
      <c r="D582" s="85" t="str">
        <f>IF(AND(TMInput!C582="",$C582&lt;&gt;""),D581,TMInput!C582)</f>
        <v/>
      </c>
      <c r="E582" s="90" t="str">
        <f>IF(TMInput!D582&lt;&gt;"",TMInput!D582,IF(AND($C582=$C583, E583&lt;&gt;""),E583, IF(AND($C582=$C584, E584&lt;&gt;""), E584,"")))</f>
        <v/>
      </c>
      <c r="F582" s="90" t="str">
        <f>IF(TMInput!E582&lt;&gt;"",TMInput!E582,IF(AND($C582=$C583, F583&lt;&gt;""),F583, IF(AND($C582=$C584, F584&lt;&gt;""), F584,"")))</f>
        <v/>
      </c>
      <c r="G582" s="85" t="str">
        <f>IF(TMInput!F582&lt;&gt;"",TMInput!F582,IF(AND($C582=$C583, G583&lt;&gt;""),G583, IF(AND($C582=$C584, G584&lt;&gt;""), G584,"")))</f>
        <v/>
      </c>
      <c r="H582" s="90" t="str">
        <f>TMInput!G582</f>
        <v/>
      </c>
      <c r="I582" s="90" t="str">
        <f>TMInput!H582</f>
        <v/>
      </c>
      <c r="J582" s="90" t="str">
        <f>IF(TMInput!$A582="",J581,TMInput!I582)</f>
        <v/>
      </c>
      <c r="K582" s="85" t="str">
        <f>IF(TMInput!J582&lt;&gt;"",TMInput!J582,IF(AND($C582=$C583, K583&lt;&gt;""),K583, IF(AND($C582=$C584, K584&lt;&gt;""), K584,"")))</f>
        <v/>
      </c>
      <c r="L582" s="85" t="str">
        <f>IF(TMInput!K582&lt;&gt;"",TMInput!K582,IF(AND($C582=$C583, L583&lt;&gt;""),L583, IF(AND($C582=$C584, L584&lt;&gt;""), L584,"")))</f>
        <v/>
      </c>
      <c r="M582" s="90" t="str">
        <f>IF(TMInput!L582&lt;&gt;"",TMInput!L582,IF(AND($C582=$C583, M583&lt;&gt;""),M583, IF(AND($C582=$C584, M584&lt;&gt;""), M584,"")))</f>
        <v/>
      </c>
      <c r="N582" s="90" t="str">
        <f>IF(TMInput!M582&lt;&gt;"",TMInput!M582,IF(AND($C582=$C583, N583&lt;&gt;""),N583, IF(AND($C582=$C584, N584&lt;&gt;""), N584,"")))</f>
        <v/>
      </c>
      <c r="O582" s="90" t="str">
        <f>IF(TMInput!N582&lt;&gt;"",TMInput!N582,IF(AND($C582=$C583, O583&lt;&gt;""),O583, IF(AND($C582=$C584, O584&lt;&gt;""), O584,"")))</f>
        <v/>
      </c>
      <c r="P582" s="85" t="str">
        <f>IF(TMInput!O582&lt;&gt;"",TMInput!O582,IF(AND($C582=$C583, P583&lt;&gt;""),P583, IF(AND($C582=$C584, P584&lt;&gt;""), P584,"")))</f>
        <v/>
      </c>
      <c r="Q582" s="90" t="str">
        <f>IF(TMInput!P582&lt;&gt;"",TMInput!P582,IF(AND($C582=$C583, Q583&lt;&gt;""),Q583, IF(AND($C582=$C584, Q584&lt;&gt;""), Q584,"")))</f>
        <v/>
      </c>
      <c r="R582" s="90" t="str">
        <f>IF(TMInput!Q582&lt;&gt;"", TMInput!Q582, IF(AND(OR($C582&amp;$H582=$C583&amp;$H583, $C582&amp;$I582=$C583&amp;$I583), R583&lt;&gt;""), R583, IF(AND(OR($C582&amp;$H582=$C584&amp;$H584, $C582&amp;$I582=$C584&amp;$I584), R584&lt;&gt;""), R584, IF(AND(OR($C582&amp;$H582=$C585&amp;$H585, $C582&amp;$I582=$C585&amp;$I585), R585&lt;&gt;""), R585, IF(AND(OR($C582&amp;$H582=$C586&amp;$H586, $C582&amp;$I582=$C586&amp;$I586), R586&lt;&gt;""), R586, "")))))</f>
        <v/>
      </c>
      <c r="S582" s="90" t="str">
        <f>IF(TMInput!R582&lt;&gt;"", TMInput!R582, IF(AND(OR($C582&amp;$H582=$C583&amp;$H583, $C582&amp;$I582=$C583&amp;$I583), S583&lt;&gt;""), S583, IF(AND(OR($C582&amp;$H582=$C584&amp;$H584, $C582&amp;$I582=$C584&amp;$I584), S584&lt;&gt;""), S584, IF(AND(OR($C582&amp;$H582=$C585&amp;$H585, $C582&amp;$I582=$C585&amp;$I585), S585&lt;&gt;""), S585, IF(AND(OR($C582&amp;$H582=$C586&amp;$H586, $C582&amp;$I582=$C586&amp;$I586), S586&lt;&gt;""), S586, "")))))</f>
        <v/>
      </c>
      <c r="T582" s="90" t="str">
        <f>IF(TMInput!S582&lt;&gt;"", TMInput!S582, IF(AND(OR($C582&amp;$H582=$C583&amp;$H583, $C582&amp;$I582=$C583&amp;$I583), T583&lt;&gt;""), T583, IF(AND(OR($C582&amp;$H582=$C584&amp;$H584, $C582&amp;$I582=$C584&amp;$I584), T584&lt;&gt;""), T584, IF(AND(OR($C582&amp;$H582=$C585&amp;$H585, $C582&amp;$I582=$C585&amp;$I585), T585&lt;&gt;""), T585, IF(AND(OR($C582&amp;$H582=$C586&amp;$H586, $C582&amp;$I582=$C586&amp;$I586), T586&lt;&gt;""), T586, "")))))</f>
        <v/>
      </c>
      <c r="U582" s="90" t="str">
        <f>IF(TMInput!T582&lt;&gt;"", TMInput!T582, IF(AND($C582=$C583, U583&lt;&gt;""), U583, IF(AND($C582=$C584, U584&lt;&gt;""), U584, IF(AND($C582=$C585, U585&lt;&gt;""), U585, IF(AND($C582=$C586, U586&lt;&gt;""), U586, "")))))</f>
        <v/>
      </c>
      <c r="V582" s="90" t="str">
        <f>IF(TMInput!U582&lt;&gt;"", TMInput!U582, IF(AND($C582=$C583, V583&lt;&gt;""), V583, IF(AND($C582=$C584, V584&lt;&gt;""), V584, IF(AND($C582=$C585, V585&lt;&gt;""), V585, IF(AND($C582=$C586, V586&lt;&gt;""), V586, "")))))</f>
        <v/>
      </c>
      <c r="W582" s="90" t="str">
        <f>IF(TMInput!V582&lt;&gt;"", TMInput!V582, IF(AND($C582=$C583, W583&lt;&gt;""), W583, IF(AND($C582=$C584, W584&lt;&gt;""), W584, IF(AND($C582=$C585, W585&lt;&gt;""), W585, IF(AND($C582=$C586, W586&lt;&gt;""), W586, "")))))</f>
        <v/>
      </c>
      <c r="X582" s="90" t="str">
        <f>IF(TMInput!W582&lt;&gt;"", TMInput!W582, IF(AND($C582=$C583, X583&lt;&gt;""), X583, IF(AND($C582=$C584, X584&lt;&gt;""), X584, IF(AND($C582=$C585, X585&lt;&gt;""), X585, IF(AND($C582=$C586, X586&lt;&gt;""), X586, "")))))</f>
        <v/>
      </c>
      <c r="Y582" s="90" t="str">
        <f>IF(TMInput!X582&lt;&gt;"", TMInput!X582, IF(AND($C582=$C583, Y583&lt;&gt;""), Y583, IF(AND($C582=$C584, Y584&lt;&gt;""), Y584, IF(AND($C582=$C585, Y585&lt;&gt;""), Y585, IF(AND($C582=$C586, Y586&lt;&gt;""), Y586, "")))))</f>
        <v/>
      </c>
      <c r="Z582" s="90" t="str">
        <f>IF(TMInput!Y582&lt;&gt;"", TMInput!Y582, IF(AND($C582=$C583, Z583&lt;&gt;""), Z583, IF(AND($C582=$C584, Z584&lt;&gt;""), Z584, IF(AND($C582=$C585, Z585&lt;&gt;""), Z585, IF(AND($C582=$C586, Z586&lt;&gt;""), Z586, "")))))</f>
        <v/>
      </c>
      <c r="AA582" s="90" t="str">
        <f>IF(TMInput!Z582&lt;&gt;"", TMInput!Z582, IF(AND($C582=$C583, AA583&lt;&gt;""), AA583, IF(AND($C582=$C584, AA584&lt;&gt;""), AA584, IF(AND($C582=$C585, AA585&lt;&gt;""), AA585, IF(AND($C582=$C586, AA586&lt;&gt;""), AA586, "")))))</f>
        <v/>
      </c>
      <c r="AB582" s="90" t="str">
        <f>IF(TMInput!AA582&lt;&gt;"", TMInput!AA582, IF(AND($C582=$C583, AB583&lt;&gt;""), AB583, IF(AND($C582=$C584, AB584&lt;&gt;""), AB584, IF(AND($C582=$C585, AB585&lt;&gt;""), AB585, IF(AND($C582=$C586, AB586&lt;&gt;""), AB586, "")))))</f>
        <v/>
      </c>
      <c r="AC582" s="90" t="str">
        <f>IF(TMInput!AB582&lt;&gt;"", TMInput!AB582, IF(AND($C582=$C583, AC583&lt;&gt;""), AC583, IF(AND($C582=$C584, AC584&lt;&gt;""), AC584, IF(AND($C582=$C585, AC585&lt;&gt;""), AC585, IF(AND($C582=$C586, AC586&lt;&gt;""), AC586, "")))))</f>
        <v/>
      </c>
      <c r="AD582" s="90" t="str">
        <f>IF(TMInput!AC582&lt;&gt;"", TMInput!AC582, IF(AND($C582=$C583, AD583&lt;&gt;""), AD583, IF(AND($C582=$C584, AD584&lt;&gt;""), AD584, IF(AND($C582=$C585, AD585&lt;&gt;""), AD585, IF(AND($C582=$C586, AD586&lt;&gt;""), AD586, "")))))</f>
        <v/>
      </c>
      <c r="AE582" s="90" t="str">
        <f>IF(TMInput!AD582&lt;&gt;"", TMInput!AD582, IF(AND($C582=$C583, AE583&lt;&gt;""), AE583, IF(AND($C582=$C584, AE584&lt;&gt;""), AE584, IF(AND($C582=$C585, AE585&lt;&gt;""), AE585, IF(AND($C582=$C586, AE586&lt;&gt;""), AE586, "")))))</f>
        <v/>
      </c>
    </row>
    <row r="583">
      <c r="A583" s="85" t="b">
        <f t="shared" si="1"/>
        <v>0</v>
      </c>
      <c r="B583" s="90" t="str">
        <f>IF(AND(TMInput!A583="",$C583&lt;&gt;""),B582,TMInput!A583)</f>
        <v/>
      </c>
      <c r="C583" s="90" t="str">
        <f>TMInput!B583</f>
        <v/>
      </c>
      <c r="D583" s="85" t="str">
        <f>IF(AND(TMInput!C583="",$C583&lt;&gt;""),D582,TMInput!C583)</f>
        <v/>
      </c>
      <c r="E583" s="90" t="str">
        <f>IF(TMInput!D583&lt;&gt;"",TMInput!D583,IF(AND($C583=$C584, E584&lt;&gt;""),E584, IF(AND($C583=$C585, E585&lt;&gt;""), E585,"")))</f>
        <v/>
      </c>
      <c r="F583" s="90" t="str">
        <f>IF(TMInput!E583&lt;&gt;"",TMInput!E583,IF(AND($C583=$C584, F584&lt;&gt;""),F584, IF(AND($C583=$C585, F585&lt;&gt;""), F585,"")))</f>
        <v/>
      </c>
      <c r="G583" s="85" t="str">
        <f>IF(TMInput!F583&lt;&gt;"",TMInput!F583,IF(AND($C583=$C584, G584&lt;&gt;""),G584, IF(AND($C583=$C585, G585&lt;&gt;""), G585,"")))</f>
        <v/>
      </c>
      <c r="H583" s="90" t="str">
        <f>TMInput!G583</f>
        <v/>
      </c>
      <c r="I583" s="90" t="str">
        <f>TMInput!H583</f>
        <v/>
      </c>
      <c r="J583" s="90" t="str">
        <f>IF(TMInput!$A583="",J582,TMInput!I583)</f>
        <v/>
      </c>
      <c r="K583" s="85" t="str">
        <f>IF(TMInput!J583&lt;&gt;"",TMInput!J583,IF(AND($C583=$C584, K584&lt;&gt;""),K584, IF(AND($C583=$C585, K585&lt;&gt;""), K585,"")))</f>
        <v/>
      </c>
      <c r="L583" s="85" t="str">
        <f>IF(TMInput!K583&lt;&gt;"",TMInput!K583,IF(AND($C583=$C584, L584&lt;&gt;""),L584, IF(AND($C583=$C585, L585&lt;&gt;""), L585,"")))</f>
        <v/>
      </c>
      <c r="M583" s="90" t="str">
        <f>IF(TMInput!L583&lt;&gt;"",TMInput!L583,IF(AND($C583=$C584, M584&lt;&gt;""),M584, IF(AND($C583=$C585, M585&lt;&gt;""), M585,"")))</f>
        <v/>
      </c>
      <c r="N583" s="90" t="str">
        <f>IF(TMInput!M583&lt;&gt;"",TMInput!M583,IF(AND($C583=$C584, N584&lt;&gt;""),N584, IF(AND($C583=$C585, N585&lt;&gt;""), N585,"")))</f>
        <v/>
      </c>
      <c r="O583" s="90" t="str">
        <f>IF(TMInput!N583&lt;&gt;"",TMInput!N583,IF(AND($C583=$C584, O584&lt;&gt;""),O584, IF(AND($C583=$C585, O585&lt;&gt;""), O585,"")))</f>
        <v/>
      </c>
      <c r="P583" s="85" t="str">
        <f>IF(TMInput!O583&lt;&gt;"",TMInput!O583,IF(AND($C583=$C584, P584&lt;&gt;""),P584, IF(AND($C583=$C585, P585&lt;&gt;""), P585,"")))</f>
        <v/>
      </c>
      <c r="Q583" s="90" t="str">
        <f>IF(TMInput!P583&lt;&gt;"",TMInput!P583,IF(AND($C583=$C584, Q584&lt;&gt;""),Q584, IF(AND($C583=$C585, Q585&lt;&gt;""), Q585,"")))</f>
        <v/>
      </c>
      <c r="R583" s="90" t="str">
        <f>IF(TMInput!Q583&lt;&gt;"", TMInput!Q583, IF(AND(OR($C583&amp;$H583=$C584&amp;$H584, $C583&amp;$I583=$C584&amp;$I584), R584&lt;&gt;""), R584, IF(AND(OR($C583&amp;$H583=$C585&amp;$H585, $C583&amp;$I583=$C585&amp;$I585), R585&lt;&gt;""), R585, IF(AND(OR($C583&amp;$H583=$C586&amp;$H586, $C583&amp;$I583=$C586&amp;$I586), R586&lt;&gt;""), R586, IF(AND(OR($C583&amp;$H583=$C587&amp;$H587, $C583&amp;$I583=$C587&amp;$I587), R587&lt;&gt;""), R587, "")))))</f>
        <v/>
      </c>
      <c r="S583" s="90" t="str">
        <f>IF(TMInput!R583&lt;&gt;"", TMInput!R583, IF(AND(OR($C583&amp;$H583=$C584&amp;$H584, $C583&amp;$I583=$C584&amp;$I584), S584&lt;&gt;""), S584, IF(AND(OR($C583&amp;$H583=$C585&amp;$H585, $C583&amp;$I583=$C585&amp;$I585), S585&lt;&gt;""), S585, IF(AND(OR($C583&amp;$H583=$C586&amp;$H586, $C583&amp;$I583=$C586&amp;$I586), S586&lt;&gt;""), S586, IF(AND(OR($C583&amp;$H583=$C587&amp;$H587, $C583&amp;$I583=$C587&amp;$I587), S587&lt;&gt;""), S587, "")))))</f>
        <v/>
      </c>
      <c r="T583" s="90" t="str">
        <f>IF(TMInput!S583&lt;&gt;"", TMInput!S583, IF(AND(OR($C583&amp;$H583=$C584&amp;$H584, $C583&amp;$I583=$C584&amp;$I584), T584&lt;&gt;""), T584, IF(AND(OR($C583&amp;$H583=$C585&amp;$H585, $C583&amp;$I583=$C585&amp;$I585), T585&lt;&gt;""), T585, IF(AND(OR($C583&amp;$H583=$C586&amp;$H586, $C583&amp;$I583=$C586&amp;$I586), T586&lt;&gt;""), T586, IF(AND(OR($C583&amp;$H583=$C587&amp;$H587, $C583&amp;$I583=$C587&amp;$I587), T587&lt;&gt;""), T587, "")))))</f>
        <v/>
      </c>
      <c r="U583" s="90" t="str">
        <f>IF(TMInput!T583&lt;&gt;"", TMInput!T583, IF(AND($C583=$C584, U584&lt;&gt;""), U584, IF(AND($C583=$C585, U585&lt;&gt;""), U585, IF(AND($C583=$C586, U586&lt;&gt;""), U586, IF(AND($C583=$C587, U587&lt;&gt;""), U587, "")))))</f>
        <v/>
      </c>
      <c r="V583" s="90" t="str">
        <f>IF(TMInput!U583&lt;&gt;"", TMInput!U583, IF(AND($C583=$C584, V584&lt;&gt;""), V584, IF(AND($C583=$C585, V585&lt;&gt;""), V585, IF(AND($C583=$C586, V586&lt;&gt;""), V586, IF(AND($C583=$C587, V587&lt;&gt;""), V587, "")))))</f>
        <v/>
      </c>
      <c r="W583" s="90" t="str">
        <f>IF(TMInput!V583&lt;&gt;"", TMInput!V583, IF(AND($C583=$C584, W584&lt;&gt;""), W584, IF(AND($C583=$C585, W585&lt;&gt;""), W585, IF(AND($C583=$C586, W586&lt;&gt;""), W586, IF(AND($C583=$C587, W587&lt;&gt;""), W587, "")))))</f>
        <v/>
      </c>
      <c r="X583" s="90" t="str">
        <f>IF(TMInput!W583&lt;&gt;"", TMInput!W583, IF(AND($C583=$C584, X584&lt;&gt;""), X584, IF(AND($C583=$C585, X585&lt;&gt;""), X585, IF(AND($C583=$C586, X586&lt;&gt;""), X586, IF(AND($C583=$C587, X587&lt;&gt;""), X587, "")))))</f>
        <v/>
      </c>
      <c r="Y583" s="90" t="str">
        <f>IF(TMInput!X583&lt;&gt;"", TMInput!X583, IF(AND($C583=$C584, Y584&lt;&gt;""), Y584, IF(AND($C583=$C585, Y585&lt;&gt;""), Y585, IF(AND($C583=$C586, Y586&lt;&gt;""), Y586, IF(AND($C583=$C587, Y587&lt;&gt;""), Y587, "")))))</f>
        <v/>
      </c>
      <c r="Z583" s="90" t="str">
        <f>IF(TMInput!Y583&lt;&gt;"", TMInput!Y583, IF(AND($C583=$C584, Z584&lt;&gt;""), Z584, IF(AND($C583=$C585, Z585&lt;&gt;""), Z585, IF(AND($C583=$C586, Z586&lt;&gt;""), Z586, IF(AND($C583=$C587, Z587&lt;&gt;""), Z587, "")))))</f>
        <v/>
      </c>
      <c r="AA583" s="90" t="str">
        <f>IF(TMInput!Z583&lt;&gt;"", TMInput!Z583, IF(AND($C583=$C584, AA584&lt;&gt;""), AA584, IF(AND($C583=$C585, AA585&lt;&gt;""), AA585, IF(AND($C583=$C586, AA586&lt;&gt;""), AA586, IF(AND($C583=$C587, AA587&lt;&gt;""), AA587, "")))))</f>
        <v/>
      </c>
      <c r="AB583" s="90" t="str">
        <f>IF(TMInput!AA583&lt;&gt;"", TMInput!AA583, IF(AND($C583=$C584, AB584&lt;&gt;""), AB584, IF(AND($C583=$C585, AB585&lt;&gt;""), AB585, IF(AND($C583=$C586, AB586&lt;&gt;""), AB586, IF(AND($C583=$C587, AB587&lt;&gt;""), AB587, "")))))</f>
        <v/>
      </c>
      <c r="AC583" s="90" t="str">
        <f>IF(TMInput!AB583&lt;&gt;"", TMInput!AB583, IF(AND($C583=$C584, AC584&lt;&gt;""), AC584, IF(AND($C583=$C585, AC585&lt;&gt;""), AC585, IF(AND($C583=$C586, AC586&lt;&gt;""), AC586, IF(AND($C583=$C587, AC587&lt;&gt;""), AC587, "")))))</f>
        <v/>
      </c>
      <c r="AD583" s="90" t="str">
        <f>IF(TMInput!AC583&lt;&gt;"", TMInput!AC583, IF(AND($C583=$C584, AD584&lt;&gt;""), AD584, IF(AND($C583=$C585, AD585&lt;&gt;""), AD585, IF(AND($C583=$C586, AD586&lt;&gt;""), AD586, IF(AND($C583=$C587, AD587&lt;&gt;""), AD587, "")))))</f>
        <v/>
      </c>
      <c r="AE583" s="90" t="str">
        <f>IF(TMInput!AD583&lt;&gt;"", TMInput!AD583, IF(AND($C583=$C584, AE584&lt;&gt;""), AE584, IF(AND($C583=$C585, AE585&lt;&gt;""), AE585, IF(AND($C583=$C586, AE586&lt;&gt;""), AE586, IF(AND($C583=$C587, AE587&lt;&gt;""), AE587, "")))))</f>
        <v/>
      </c>
    </row>
    <row r="584">
      <c r="A584" s="85" t="b">
        <f t="shared" si="1"/>
        <v>0</v>
      </c>
      <c r="B584" s="90" t="str">
        <f>IF(AND(TMInput!A584="",$C584&lt;&gt;""),B583,TMInput!A584)</f>
        <v/>
      </c>
      <c r="C584" s="90" t="str">
        <f>TMInput!B584</f>
        <v/>
      </c>
      <c r="D584" s="85" t="str">
        <f>IF(AND(TMInput!C584="",$C584&lt;&gt;""),D583,TMInput!C584)</f>
        <v/>
      </c>
      <c r="E584" s="90" t="str">
        <f>IF(TMInput!D584&lt;&gt;"",TMInput!D584,IF(AND($C584=$C585, E585&lt;&gt;""),E585, IF(AND($C584=$C586, E586&lt;&gt;""), E586,"")))</f>
        <v/>
      </c>
      <c r="F584" s="90" t="str">
        <f>IF(TMInput!E584&lt;&gt;"",TMInput!E584,IF(AND($C584=$C585, F585&lt;&gt;""),F585, IF(AND($C584=$C586, F586&lt;&gt;""), F586,"")))</f>
        <v/>
      </c>
      <c r="G584" s="85" t="str">
        <f>IF(TMInput!F584&lt;&gt;"",TMInput!F584,IF(AND($C584=$C585, G585&lt;&gt;""),G585, IF(AND($C584=$C586, G586&lt;&gt;""), G586,"")))</f>
        <v/>
      </c>
      <c r="H584" s="90" t="str">
        <f>TMInput!G584</f>
        <v/>
      </c>
      <c r="I584" s="90" t="str">
        <f>TMInput!H584</f>
        <v/>
      </c>
      <c r="J584" s="90" t="str">
        <f>IF(TMInput!$A584="",J583,TMInput!I584)</f>
        <v/>
      </c>
      <c r="K584" s="85" t="str">
        <f>IF(TMInput!J584&lt;&gt;"",TMInput!J584,IF(AND($C584=$C585, K585&lt;&gt;""),K585, IF(AND($C584=$C586, K586&lt;&gt;""), K586,"")))</f>
        <v/>
      </c>
      <c r="L584" s="85" t="str">
        <f>IF(TMInput!K584&lt;&gt;"",TMInput!K584,IF(AND($C584=$C585, L585&lt;&gt;""),L585, IF(AND($C584=$C586, L586&lt;&gt;""), L586,"")))</f>
        <v/>
      </c>
      <c r="M584" s="90" t="str">
        <f>IF(TMInput!L584&lt;&gt;"",TMInput!L584,IF(AND($C584=$C585, M585&lt;&gt;""),M585, IF(AND($C584=$C586, M586&lt;&gt;""), M586,"")))</f>
        <v/>
      </c>
      <c r="N584" s="90" t="str">
        <f>IF(TMInput!M584&lt;&gt;"",TMInput!M584,IF(AND($C584=$C585, N585&lt;&gt;""),N585, IF(AND($C584=$C586, N586&lt;&gt;""), N586,"")))</f>
        <v/>
      </c>
      <c r="O584" s="90" t="str">
        <f>IF(TMInput!N584&lt;&gt;"",TMInput!N584,IF(AND($C584=$C585, O585&lt;&gt;""),O585, IF(AND($C584=$C586, O586&lt;&gt;""), O586,"")))</f>
        <v/>
      </c>
      <c r="P584" s="85" t="str">
        <f>IF(TMInput!O584&lt;&gt;"",TMInput!O584,IF(AND($C584=$C585, P585&lt;&gt;""),P585, IF(AND($C584=$C586, P586&lt;&gt;""), P586,"")))</f>
        <v/>
      </c>
      <c r="Q584" s="90" t="str">
        <f>IF(TMInput!P584&lt;&gt;"",TMInput!P584,IF(AND($C584=$C585, Q585&lt;&gt;""),Q585, IF(AND($C584=$C586, Q586&lt;&gt;""), Q586,"")))</f>
        <v/>
      </c>
      <c r="R584" s="90" t="str">
        <f>IF(TMInput!Q584&lt;&gt;"", TMInput!Q584, IF(AND(OR($C584&amp;$H584=$C585&amp;$H585, $C584&amp;$I584=$C585&amp;$I585), R585&lt;&gt;""), R585, IF(AND(OR($C584&amp;$H584=$C586&amp;$H586, $C584&amp;$I584=$C586&amp;$I586), R586&lt;&gt;""), R586, IF(AND(OR($C584&amp;$H584=$C587&amp;$H587, $C584&amp;$I584=$C587&amp;$I587), R587&lt;&gt;""), R587, IF(AND(OR($C584&amp;$H584=$C588&amp;$H588, $C584&amp;$I584=$C588&amp;$I588), R588&lt;&gt;""), R588, "")))))</f>
        <v/>
      </c>
      <c r="S584" s="90" t="str">
        <f>IF(TMInput!R584&lt;&gt;"", TMInput!R584, IF(AND(OR($C584&amp;$H584=$C585&amp;$H585, $C584&amp;$I584=$C585&amp;$I585), S585&lt;&gt;""), S585, IF(AND(OR($C584&amp;$H584=$C586&amp;$H586, $C584&amp;$I584=$C586&amp;$I586), S586&lt;&gt;""), S586, IF(AND(OR($C584&amp;$H584=$C587&amp;$H587, $C584&amp;$I584=$C587&amp;$I587), S587&lt;&gt;""), S587, IF(AND(OR($C584&amp;$H584=$C588&amp;$H588, $C584&amp;$I584=$C588&amp;$I588), S588&lt;&gt;""), S588, "")))))</f>
        <v/>
      </c>
      <c r="T584" s="90" t="str">
        <f>IF(TMInput!S584&lt;&gt;"", TMInput!S584, IF(AND(OR($C584&amp;$H584=$C585&amp;$H585, $C584&amp;$I584=$C585&amp;$I585), T585&lt;&gt;""), T585, IF(AND(OR($C584&amp;$H584=$C586&amp;$H586, $C584&amp;$I584=$C586&amp;$I586), T586&lt;&gt;""), T586, IF(AND(OR($C584&amp;$H584=$C587&amp;$H587, $C584&amp;$I584=$C587&amp;$I587), T587&lt;&gt;""), T587, IF(AND(OR($C584&amp;$H584=$C588&amp;$H588, $C584&amp;$I584=$C588&amp;$I588), T588&lt;&gt;""), T588, "")))))</f>
        <v/>
      </c>
      <c r="U584" s="90" t="str">
        <f>IF(TMInput!T584&lt;&gt;"", TMInput!T584, IF(AND($C584=$C585, U585&lt;&gt;""), U585, IF(AND($C584=$C586, U586&lt;&gt;""), U586, IF(AND($C584=$C587, U587&lt;&gt;""), U587, IF(AND($C584=$C588, U588&lt;&gt;""), U588, "")))))</f>
        <v/>
      </c>
      <c r="V584" s="90" t="str">
        <f>IF(TMInput!U584&lt;&gt;"", TMInput!U584, IF(AND($C584=$C585, V585&lt;&gt;""), V585, IF(AND($C584=$C586, V586&lt;&gt;""), V586, IF(AND($C584=$C587, V587&lt;&gt;""), V587, IF(AND($C584=$C588, V588&lt;&gt;""), V588, "")))))</f>
        <v/>
      </c>
      <c r="W584" s="90" t="str">
        <f>IF(TMInput!V584&lt;&gt;"", TMInput!V584, IF(AND($C584=$C585, W585&lt;&gt;""), W585, IF(AND($C584=$C586, W586&lt;&gt;""), W586, IF(AND($C584=$C587, W587&lt;&gt;""), W587, IF(AND($C584=$C588, W588&lt;&gt;""), W588, "")))))</f>
        <v/>
      </c>
      <c r="X584" s="90" t="str">
        <f>IF(TMInput!W584&lt;&gt;"", TMInput!W584, IF(AND($C584=$C585, X585&lt;&gt;""), X585, IF(AND($C584=$C586, X586&lt;&gt;""), X586, IF(AND($C584=$C587, X587&lt;&gt;""), X587, IF(AND($C584=$C588, X588&lt;&gt;""), X588, "")))))</f>
        <v/>
      </c>
      <c r="Y584" s="90" t="str">
        <f>IF(TMInput!X584&lt;&gt;"", TMInput!X584, IF(AND($C584=$C585, Y585&lt;&gt;""), Y585, IF(AND($C584=$C586, Y586&lt;&gt;""), Y586, IF(AND($C584=$C587, Y587&lt;&gt;""), Y587, IF(AND($C584=$C588, Y588&lt;&gt;""), Y588, "")))))</f>
        <v/>
      </c>
      <c r="Z584" s="90" t="str">
        <f>IF(TMInput!Y584&lt;&gt;"", TMInput!Y584, IF(AND($C584=$C585, Z585&lt;&gt;""), Z585, IF(AND($C584=$C586, Z586&lt;&gt;""), Z586, IF(AND($C584=$C587, Z587&lt;&gt;""), Z587, IF(AND($C584=$C588, Z588&lt;&gt;""), Z588, "")))))</f>
        <v/>
      </c>
      <c r="AA584" s="90" t="str">
        <f>IF(TMInput!Z584&lt;&gt;"", TMInput!Z584, IF(AND($C584=$C585, AA585&lt;&gt;""), AA585, IF(AND($C584=$C586, AA586&lt;&gt;""), AA586, IF(AND($C584=$C587, AA587&lt;&gt;""), AA587, IF(AND($C584=$C588, AA588&lt;&gt;""), AA588, "")))))</f>
        <v/>
      </c>
      <c r="AB584" s="90" t="str">
        <f>IF(TMInput!AA584&lt;&gt;"", TMInput!AA584, IF(AND($C584=$C585, AB585&lt;&gt;""), AB585, IF(AND($C584=$C586, AB586&lt;&gt;""), AB586, IF(AND($C584=$C587, AB587&lt;&gt;""), AB587, IF(AND($C584=$C588, AB588&lt;&gt;""), AB588, "")))))</f>
        <v/>
      </c>
      <c r="AC584" s="90" t="str">
        <f>IF(TMInput!AB584&lt;&gt;"", TMInput!AB584, IF(AND($C584=$C585, AC585&lt;&gt;""), AC585, IF(AND($C584=$C586, AC586&lt;&gt;""), AC586, IF(AND($C584=$C587, AC587&lt;&gt;""), AC587, IF(AND($C584=$C588, AC588&lt;&gt;""), AC588, "")))))</f>
        <v/>
      </c>
      <c r="AD584" s="90" t="str">
        <f>IF(TMInput!AC584&lt;&gt;"", TMInput!AC584, IF(AND($C584=$C585, AD585&lt;&gt;""), AD585, IF(AND($C584=$C586, AD586&lt;&gt;""), AD586, IF(AND($C584=$C587, AD587&lt;&gt;""), AD587, IF(AND($C584=$C588, AD588&lt;&gt;""), AD588, "")))))</f>
        <v/>
      </c>
      <c r="AE584" s="90" t="str">
        <f>IF(TMInput!AD584&lt;&gt;"", TMInput!AD584, IF(AND($C584=$C585, AE585&lt;&gt;""), AE585, IF(AND($C584=$C586, AE586&lt;&gt;""), AE586, IF(AND($C584=$C587, AE587&lt;&gt;""), AE587, IF(AND($C584=$C588, AE588&lt;&gt;""), AE588, "")))))</f>
        <v/>
      </c>
    </row>
    <row r="585">
      <c r="A585" s="85" t="b">
        <f t="shared" si="1"/>
        <v>0</v>
      </c>
      <c r="B585" s="90" t="str">
        <f>IF(AND(TMInput!A585="",$C585&lt;&gt;""),B584,TMInput!A585)</f>
        <v/>
      </c>
      <c r="C585" s="90" t="str">
        <f>TMInput!B585</f>
        <v/>
      </c>
      <c r="D585" s="85" t="str">
        <f>IF(AND(TMInput!C585="",$C585&lt;&gt;""),D584,TMInput!C585)</f>
        <v/>
      </c>
      <c r="E585" s="90" t="str">
        <f>IF(TMInput!D585&lt;&gt;"",TMInput!D585,IF(AND($C585=$C586, E586&lt;&gt;""),E586, IF(AND($C585=$C587, E587&lt;&gt;""), E587,"")))</f>
        <v/>
      </c>
      <c r="F585" s="90" t="str">
        <f>IF(TMInput!E585&lt;&gt;"",TMInput!E585,IF(AND($C585=$C586, F586&lt;&gt;""),F586, IF(AND($C585=$C587, F587&lt;&gt;""), F587,"")))</f>
        <v/>
      </c>
      <c r="G585" s="85" t="str">
        <f>IF(TMInput!F585&lt;&gt;"",TMInput!F585,IF(AND($C585=$C586, G586&lt;&gt;""),G586, IF(AND($C585=$C587, G587&lt;&gt;""), G587,"")))</f>
        <v/>
      </c>
      <c r="H585" s="90" t="str">
        <f>TMInput!G585</f>
        <v/>
      </c>
      <c r="I585" s="90" t="str">
        <f>TMInput!H585</f>
        <v/>
      </c>
      <c r="J585" s="90" t="str">
        <f>IF(TMInput!$A585="",J584,TMInput!I585)</f>
        <v/>
      </c>
      <c r="K585" s="85" t="str">
        <f>IF(TMInput!J585&lt;&gt;"",TMInput!J585,IF(AND($C585=$C586, K586&lt;&gt;""),K586, IF(AND($C585=$C587, K587&lt;&gt;""), K587,"")))</f>
        <v/>
      </c>
      <c r="L585" s="85" t="str">
        <f>IF(TMInput!K585&lt;&gt;"",TMInput!K585,IF(AND($C585=$C586, L586&lt;&gt;""),L586, IF(AND($C585=$C587, L587&lt;&gt;""), L587,"")))</f>
        <v/>
      </c>
      <c r="M585" s="90" t="str">
        <f>IF(TMInput!L585&lt;&gt;"",TMInput!L585,IF(AND($C585=$C586, M586&lt;&gt;""),M586, IF(AND($C585=$C587, M587&lt;&gt;""), M587,"")))</f>
        <v/>
      </c>
      <c r="N585" s="90" t="str">
        <f>IF(TMInput!M585&lt;&gt;"",TMInput!M585,IF(AND($C585=$C586, N586&lt;&gt;""),N586, IF(AND($C585=$C587, N587&lt;&gt;""), N587,"")))</f>
        <v/>
      </c>
      <c r="O585" s="90" t="str">
        <f>IF(TMInput!N585&lt;&gt;"",TMInput!N585,IF(AND($C585=$C586, O586&lt;&gt;""),O586, IF(AND($C585=$C587, O587&lt;&gt;""), O587,"")))</f>
        <v/>
      </c>
      <c r="P585" s="85" t="str">
        <f>IF(TMInput!O585&lt;&gt;"",TMInput!O585,IF(AND($C585=$C586, P586&lt;&gt;""),P586, IF(AND($C585=$C587, P587&lt;&gt;""), P587,"")))</f>
        <v/>
      </c>
      <c r="Q585" s="90" t="str">
        <f>IF(TMInput!P585&lt;&gt;"",TMInput!P585,IF(AND($C585=$C586, Q586&lt;&gt;""),Q586, IF(AND($C585=$C587, Q587&lt;&gt;""), Q587,"")))</f>
        <v/>
      </c>
      <c r="R585" s="90" t="str">
        <f>IF(TMInput!Q585&lt;&gt;"", TMInput!Q585, IF(AND(OR($C585&amp;$H585=$C586&amp;$H586, $C585&amp;$I585=$C586&amp;$I586), R586&lt;&gt;""), R586, IF(AND(OR($C585&amp;$H585=$C587&amp;$H587, $C585&amp;$I585=$C587&amp;$I587), R587&lt;&gt;""), R587, IF(AND(OR($C585&amp;$H585=$C588&amp;$H588, $C585&amp;$I585=$C588&amp;$I588), R588&lt;&gt;""), R588, IF(AND(OR($C585&amp;$H585=$C589&amp;$H589, $C585&amp;$I585=$C589&amp;$I589), R589&lt;&gt;""), R589, "")))))</f>
        <v/>
      </c>
      <c r="S585" s="90" t="str">
        <f>IF(TMInput!R585&lt;&gt;"", TMInput!R585, IF(AND(OR($C585&amp;$H585=$C586&amp;$H586, $C585&amp;$I585=$C586&amp;$I586), S586&lt;&gt;""), S586, IF(AND(OR($C585&amp;$H585=$C587&amp;$H587, $C585&amp;$I585=$C587&amp;$I587), S587&lt;&gt;""), S587, IF(AND(OR($C585&amp;$H585=$C588&amp;$H588, $C585&amp;$I585=$C588&amp;$I588), S588&lt;&gt;""), S588, IF(AND(OR($C585&amp;$H585=$C589&amp;$H589, $C585&amp;$I585=$C589&amp;$I589), S589&lt;&gt;""), S589, "")))))</f>
        <v/>
      </c>
      <c r="T585" s="90" t="str">
        <f>IF(TMInput!S585&lt;&gt;"", TMInput!S585, IF(AND(OR($C585&amp;$H585=$C586&amp;$H586, $C585&amp;$I585=$C586&amp;$I586), T586&lt;&gt;""), T586, IF(AND(OR($C585&amp;$H585=$C587&amp;$H587, $C585&amp;$I585=$C587&amp;$I587), T587&lt;&gt;""), T587, IF(AND(OR($C585&amp;$H585=$C588&amp;$H588, $C585&amp;$I585=$C588&amp;$I588), T588&lt;&gt;""), T588, IF(AND(OR($C585&amp;$H585=$C589&amp;$H589, $C585&amp;$I585=$C589&amp;$I589), T589&lt;&gt;""), T589, "")))))</f>
        <v/>
      </c>
      <c r="U585" s="90" t="str">
        <f>IF(TMInput!T585&lt;&gt;"", TMInput!T585, IF(AND($C585=$C586, U586&lt;&gt;""), U586, IF(AND($C585=$C587, U587&lt;&gt;""), U587, IF(AND($C585=$C588, U588&lt;&gt;""), U588, IF(AND($C585=$C589, U589&lt;&gt;""), U589, "")))))</f>
        <v/>
      </c>
      <c r="V585" s="90" t="str">
        <f>IF(TMInput!U585&lt;&gt;"", TMInput!U585, IF(AND($C585=$C586, V586&lt;&gt;""), V586, IF(AND($C585=$C587, V587&lt;&gt;""), V587, IF(AND($C585=$C588, V588&lt;&gt;""), V588, IF(AND($C585=$C589, V589&lt;&gt;""), V589, "")))))</f>
        <v/>
      </c>
      <c r="W585" s="90" t="str">
        <f>IF(TMInput!V585&lt;&gt;"", TMInput!V585, IF(AND($C585=$C586, W586&lt;&gt;""), W586, IF(AND($C585=$C587, W587&lt;&gt;""), W587, IF(AND($C585=$C588, W588&lt;&gt;""), W588, IF(AND($C585=$C589, W589&lt;&gt;""), W589, "")))))</f>
        <v/>
      </c>
      <c r="X585" s="90" t="str">
        <f>IF(TMInput!W585&lt;&gt;"", TMInput!W585, IF(AND($C585=$C586, X586&lt;&gt;""), X586, IF(AND($C585=$C587, X587&lt;&gt;""), X587, IF(AND($C585=$C588, X588&lt;&gt;""), X588, IF(AND($C585=$C589, X589&lt;&gt;""), X589, "")))))</f>
        <v/>
      </c>
      <c r="Y585" s="90" t="str">
        <f>IF(TMInput!X585&lt;&gt;"", TMInput!X585, IF(AND($C585=$C586, Y586&lt;&gt;""), Y586, IF(AND($C585=$C587, Y587&lt;&gt;""), Y587, IF(AND($C585=$C588, Y588&lt;&gt;""), Y588, IF(AND($C585=$C589, Y589&lt;&gt;""), Y589, "")))))</f>
        <v/>
      </c>
      <c r="Z585" s="90" t="str">
        <f>IF(TMInput!Y585&lt;&gt;"", TMInput!Y585, IF(AND($C585=$C586, Z586&lt;&gt;""), Z586, IF(AND($C585=$C587, Z587&lt;&gt;""), Z587, IF(AND($C585=$C588, Z588&lt;&gt;""), Z588, IF(AND($C585=$C589, Z589&lt;&gt;""), Z589, "")))))</f>
        <v/>
      </c>
      <c r="AA585" s="90" t="str">
        <f>IF(TMInput!Z585&lt;&gt;"", TMInput!Z585, IF(AND($C585=$C586, AA586&lt;&gt;""), AA586, IF(AND($C585=$C587, AA587&lt;&gt;""), AA587, IF(AND($C585=$C588, AA588&lt;&gt;""), AA588, IF(AND($C585=$C589, AA589&lt;&gt;""), AA589, "")))))</f>
        <v/>
      </c>
      <c r="AB585" s="90" t="str">
        <f>IF(TMInput!AA585&lt;&gt;"", TMInput!AA585, IF(AND($C585=$C586, AB586&lt;&gt;""), AB586, IF(AND($C585=$C587, AB587&lt;&gt;""), AB587, IF(AND($C585=$C588, AB588&lt;&gt;""), AB588, IF(AND($C585=$C589, AB589&lt;&gt;""), AB589, "")))))</f>
        <v/>
      </c>
      <c r="AC585" s="90" t="str">
        <f>IF(TMInput!AB585&lt;&gt;"", TMInput!AB585, IF(AND($C585=$C586, AC586&lt;&gt;""), AC586, IF(AND($C585=$C587, AC587&lt;&gt;""), AC587, IF(AND($C585=$C588, AC588&lt;&gt;""), AC588, IF(AND($C585=$C589, AC589&lt;&gt;""), AC589, "")))))</f>
        <v/>
      </c>
      <c r="AD585" s="90" t="str">
        <f>IF(TMInput!AC585&lt;&gt;"", TMInput!AC585, IF(AND($C585=$C586, AD586&lt;&gt;""), AD586, IF(AND($C585=$C587, AD587&lt;&gt;""), AD587, IF(AND($C585=$C588, AD588&lt;&gt;""), AD588, IF(AND($C585=$C589, AD589&lt;&gt;""), AD589, "")))))</f>
        <v/>
      </c>
      <c r="AE585" s="90" t="str">
        <f>IF(TMInput!AD585&lt;&gt;"", TMInput!AD585, IF(AND($C585=$C586, AE586&lt;&gt;""), AE586, IF(AND($C585=$C587, AE587&lt;&gt;""), AE587, IF(AND($C585=$C588, AE588&lt;&gt;""), AE588, IF(AND($C585=$C589, AE589&lt;&gt;""), AE589, "")))))</f>
        <v/>
      </c>
    </row>
    <row r="586">
      <c r="A586" s="85" t="b">
        <f t="shared" si="1"/>
        <v>0</v>
      </c>
      <c r="B586" s="90" t="str">
        <f>IF(AND(TMInput!A586="",$C586&lt;&gt;""),B585,TMInput!A586)</f>
        <v/>
      </c>
      <c r="C586" s="90" t="str">
        <f>TMInput!B586</f>
        <v/>
      </c>
      <c r="D586" s="85" t="str">
        <f>IF(AND(TMInput!C586="",$C586&lt;&gt;""),D585,TMInput!C586)</f>
        <v/>
      </c>
      <c r="E586" s="90" t="str">
        <f>IF(TMInput!D586&lt;&gt;"",TMInput!D586,IF(AND($C586=$C587, E587&lt;&gt;""),E587, IF(AND($C586=$C588, E588&lt;&gt;""), E588,"")))</f>
        <v/>
      </c>
      <c r="F586" s="90" t="str">
        <f>IF(TMInput!E586&lt;&gt;"",TMInput!E586,IF(AND($C586=$C587, F587&lt;&gt;""),F587, IF(AND($C586=$C588, F588&lt;&gt;""), F588,"")))</f>
        <v/>
      </c>
      <c r="G586" s="85" t="str">
        <f>IF(TMInput!F586&lt;&gt;"",TMInput!F586,IF(AND($C586=$C587, G587&lt;&gt;""),G587, IF(AND($C586=$C588, G588&lt;&gt;""), G588,"")))</f>
        <v/>
      </c>
      <c r="H586" s="90" t="str">
        <f>TMInput!G586</f>
        <v/>
      </c>
      <c r="I586" s="90" t="str">
        <f>TMInput!H586</f>
        <v/>
      </c>
      <c r="J586" s="90" t="str">
        <f>IF(TMInput!$A586="",J585,TMInput!I586)</f>
        <v/>
      </c>
      <c r="K586" s="85" t="str">
        <f>IF(TMInput!J586&lt;&gt;"",TMInput!J586,IF(AND($C586=$C587, K587&lt;&gt;""),K587, IF(AND($C586=$C588, K588&lt;&gt;""), K588,"")))</f>
        <v/>
      </c>
      <c r="L586" s="85" t="str">
        <f>IF(TMInput!K586&lt;&gt;"",TMInput!K586,IF(AND($C586=$C587, L587&lt;&gt;""),L587, IF(AND($C586=$C588, L588&lt;&gt;""), L588,"")))</f>
        <v/>
      </c>
      <c r="M586" s="90" t="str">
        <f>IF(TMInput!L586&lt;&gt;"",TMInput!L586,IF(AND($C586=$C587, M587&lt;&gt;""),M587, IF(AND($C586=$C588, M588&lt;&gt;""), M588,"")))</f>
        <v/>
      </c>
      <c r="N586" s="90" t="str">
        <f>IF(TMInput!M586&lt;&gt;"",TMInput!M586,IF(AND($C586=$C587, N587&lt;&gt;""),N587, IF(AND($C586=$C588, N588&lt;&gt;""), N588,"")))</f>
        <v/>
      </c>
      <c r="O586" s="90" t="str">
        <f>IF(TMInput!N586&lt;&gt;"",TMInput!N586,IF(AND($C586=$C587, O587&lt;&gt;""),O587, IF(AND($C586=$C588, O588&lt;&gt;""), O588,"")))</f>
        <v/>
      </c>
      <c r="P586" s="85" t="str">
        <f>IF(TMInput!O586&lt;&gt;"",TMInput!O586,IF(AND($C586=$C587, P587&lt;&gt;""),P587, IF(AND($C586=$C588, P588&lt;&gt;""), P588,"")))</f>
        <v/>
      </c>
      <c r="Q586" s="90" t="str">
        <f>IF(TMInput!P586&lt;&gt;"",TMInput!P586,IF(AND($C586=$C587, Q587&lt;&gt;""),Q587, IF(AND($C586=$C588, Q588&lt;&gt;""), Q588,"")))</f>
        <v/>
      </c>
      <c r="R586" s="90" t="str">
        <f>IF(TMInput!Q586&lt;&gt;"", TMInput!Q586, IF(AND(OR($C586&amp;$H586=$C587&amp;$H587, $C586&amp;$I586=$C587&amp;$I587), R587&lt;&gt;""), R587, IF(AND(OR($C586&amp;$H586=$C588&amp;$H588, $C586&amp;$I586=$C588&amp;$I588), R588&lt;&gt;""), R588, IF(AND(OR($C586&amp;$H586=$C589&amp;$H589, $C586&amp;$I586=$C589&amp;$I589), R589&lt;&gt;""), R589, IF(AND(OR($C586&amp;$H586=$C590&amp;$H590, $C586&amp;$I586=$C590&amp;$I590), R590&lt;&gt;""), R590, "")))))</f>
        <v/>
      </c>
      <c r="S586" s="90" t="str">
        <f>IF(TMInput!R586&lt;&gt;"", TMInput!R586, IF(AND(OR($C586&amp;$H586=$C587&amp;$H587, $C586&amp;$I586=$C587&amp;$I587), S587&lt;&gt;""), S587, IF(AND(OR($C586&amp;$H586=$C588&amp;$H588, $C586&amp;$I586=$C588&amp;$I588), S588&lt;&gt;""), S588, IF(AND(OR($C586&amp;$H586=$C589&amp;$H589, $C586&amp;$I586=$C589&amp;$I589), S589&lt;&gt;""), S589, IF(AND(OR($C586&amp;$H586=$C590&amp;$H590, $C586&amp;$I586=$C590&amp;$I590), S590&lt;&gt;""), S590, "")))))</f>
        <v/>
      </c>
      <c r="T586" s="90" t="str">
        <f>IF(TMInput!S586&lt;&gt;"", TMInput!S586, IF(AND(OR($C586&amp;$H586=$C587&amp;$H587, $C586&amp;$I586=$C587&amp;$I587), T587&lt;&gt;""), T587, IF(AND(OR($C586&amp;$H586=$C588&amp;$H588, $C586&amp;$I586=$C588&amp;$I588), T588&lt;&gt;""), T588, IF(AND(OR($C586&amp;$H586=$C589&amp;$H589, $C586&amp;$I586=$C589&amp;$I589), T589&lt;&gt;""), T589, IF(AND(OR($C586&amp;$H586=$C590&amp;$H590, $C586&amp;$I586=$C590&amp;$I590), T590&lt;&gt;""), T590, "")))))</f>
        <v/>
      </c>
      <c r="U586" s="90" t="str">
        <f>IF(TMInput!T586&lt;&gt;"", TMInput!T586, IF(AND($C586=$C587, U587&lt;&gt;""), U587, IF(AND($C586=$C588, U588&lt;&gt;""), U588, IF(AND($C586=$C589, U589&lt;&gt;""), U589, IF(AND($C586=$C590, U590&lt;&gt;""), U590, "")))))</f>
        <v/>
      </c>
      <c r="V586" s="90" t="str">
        <f>IF(TMInput!U586&lt;&gt;"", TMInput!U586, IF(AND($C586=$C587, V587&lt;&gt;""), V587, IF(AND($C586=$C588, V588&lt;&gt;""), V588, IF(AND($C586=$C589, V589&lt;&gt;""), V589, IF(AND($C586=$C590, V590&lt;&gt;""), V590, "")))))</f>
        <v/>
      </c>
      <c r="W586" s="90" t="str">
        <f>IF(TMInput!V586&lt;&gt;"", TMInput!V586, IF(AND($C586=$C587, W587&lt;&gt;""), W587, IF(AND($C586=$C588, W588&lt;&gt;""), W588, IF(AND($C586=$C589, W589&lt;&gt;""), W589, IF(AND($C586=$C590, W590&lt;&gt;""), W590, "")))))</f>
        <v/>
      </c>
      <c r="X586" s="90" t="str">
        <f>IF(TMInput!W586&lt;&gt;"", TMInput!W586, IF(AND($C586=$C587, X587&lt;&gt;""), X587, IF(AND($C586=$C588, X588&lt;&gt;""), X588, IF(AND($C586=$C589, X589&lt;&gt;""), X589, IF(AND($C586=$C590, X590&lt;&gt;""), X590, "")))))</f>
        <v/>
      </c>
      <c r="Y586" s="90" t="str">
        <f>IF(TMInput!X586&lt;&gt;"", TMInput!X586, IF(AND($C586=$C587, Y587&lt;&gt;""), Y587, IF(AND($C586=$C588, Y588&lt;&gt;""), Y588, IF(AND($C586=$C589, Y589&lt;&gt;""), Y589, IF(AND($C586=$C590, Y590&lt;&gt;""), Y590, "")))))</f>
        <v/>
      </c>
      <c r="Z586" s="90" t="str">
        <f>IF(TMInput!Y586&lt;&gt;"", TMInput!Y586, IF(AND($C586=$C587, Z587&lt;&gt;""), Z587, IF(AND($C586=$C588, Z588&lt;&gt;""), Z588, IF(AND($C586=$C589, Z589&lt;&gt;""), Z589, IF(AND($C586=$C590, Z590&lt;&gt;""), Z590, "")))))</f>
        <v/>
      </c>
      <c r="AA586" s="90" t="str">
        <f>IF(TMInput!Z586&lt;&gt;"", TMInput!Z586, IF(AND($C586=$C587, AA587&lt;&gt;""), AA587, IF(AND($C586=$C588, AA588&lt;&gt;""), AA588, IF(AND($C586=$C589, AA589&lt;&gt;""), AA589, IF(AND($C586=$C590, AA590&lt;&gt;""), AA590, "")))))</f>
        <v/>
      </c>
      <c r="AB586" s="90" t="str">
        <f>IF(TMInput!AA586&lt;&gt;"", TMInput!AA586, IF(AND($C586=$C587, AB587&lt;&gt;""), AB587, IF(AND($C586=$C588, AB588&lt;&gt;""), AB588, IF(AND($C586=$C589, AB589&lt;&gt;""), AB589, IF(AND($C586=$C590, AB590&lt;&gt;""), AB590, "")))))</f>
        <v/>
      </c>
      <c r="AC586" s="90" t="str">
        <f>IF(TMInput!AB586&lt;&gt;"", TMInput!AB586, IF(AND($C586=$C587, AC587&lt;&gt;""), AC587, IF(AND($C586=$C588, AC588&lt;&gt;""), AC588, IF(AND($C586=$C589, AC589&lt;&gt;""), AC589, IF(AND($C586=$C590, AC590&lt;&gt;""), AC590, "")))))</f>
        <v/>
      </c>
      <c r="AD586" s="90" t="str">
        <f>IF(TMInput!AC586&lt;&gt;"", TMInput!AC586, IF(AND($C586=$C587, AD587&lt;&gt;""), AD587, IF(AND($C586=$C588, AD588&lt;&gt;""), AD588, IF(AND($C586=$C589, AD589&lt;&gt;""), AD589, IF(AND($C586=$C590, AD590&lt;&gt;""), AD590, "")))))</f>
        <v/>
      </c>
      <c r="AE586" s="90" t="str">
        <f>IF(TMInput!AD586&lt;&gt;"", TMInput!AD586, IF(AND($C586=$C587, AE587&lt;&gt;""), AE587, IF(AND($C586=$C588, AE588&lt;&gt;""), AE588, IF(AND($C586=$C589, AE589&lt;&gt;""), AE589, IF(AND($C586=$C590, AE590&lt;&gt;""), AE590, "")))))</f>
        <v/>
      </c>
    </row>
    <row r="587">
      <c r="A587" s="85" t="b">
        <f t="shared" si="1"/>
        <v>0</v>
      </c>
      <c r="B587" s="90" t="str">
        <f>IF(AND(TMInput!A587="",$C587&lt;&gt;""),B586,TMInput!A587)</f>
        <v/>
      </c>
      <c r="C587" s="90" t="str">
        <f>TMInput!B587</f>
        <v/>
      </c>
      <c r="D587" s="85" t="str">
        <f>IF(AND(TMInput!C587="",$C587&lt;&gt;""),D586,TMInput!C587)</f>
        <v/>
      </c>
      <c r="E587" s="90" t="str">
        <f>IF(TMInput!D587&lt;&gt;"",TMInput!D587,IF(AND($C587=$C588, E588&lt;&gt;""),E588, IF(AND($C587=$C589, E589&lt;&gt;""), E589,"")))</f>
        <v/>
      </c>
      <c r="F587" s="90" t="str">
        <f>IF(TMInput!E587&lt;&gt;"",TMInput!E587,IF(AND($C587=$C588, F588&lt;&gt;""),F588, IF(AND($C587=$C589, F589&lt;&gt;""), F589,"")))</f>
        <v/>
      </c>
      <c r="G587" s="85" t="str">
        <f>IF(TMInput!F587&lt;&gt;"",TMInput!F587,IF(AND($C587=$C588, G588&lt;&gt;""),G588, IF(AND($C587=$C589, G589&lt;&gt;""), G589,"")))</f>
        <v/>
      </c>
      <c r="H587" s="90" t="str">
        <f>TMInput!G587</f>
        <v/>
      </c>
      <c r="I587" s="90" t="str">
        <f>TMInput!H587</f>
        <v/>
      </c>
      <c r="J587" s="90" t="str">
        <f>IF(TMInput!$A587="",J586,TMInput!I587)</f>
        <v/>
      </c>
      <c r="K587" s="85" t="str">
        <f>IF(TMInput!J587&lt;&gt;"",TMInput!J587,IF(AND($C587=$C588, K588&lt;&gt;""),K588, IF(AND($C587=$C589, K589&lt;&gt;""), K589,"")))</f>
        <v/>
      </c>
      <c r="L587" s="85" t="str">
        <f>IF(TMInput!K587&lt;&gt;"",TMInput!K587,IF(AND($C587=$C588, L588&lt;&gt;""),L588, IF(AND($C587=$C589, L589&lt;&gt;""), L589,"")))</f>
        <v/>
      </c>
      <c r="M587" s="90" t="str">
        <f>IF(TMInput!L587&lt;&gt;"",TMInput!L587,IF(AND($C587=$C588, M588&lt;&gt;""),M588, IF(AND($C587=$C589, M589&lt;&gt;""), M589,"")))</f>
        <v/>
      </c>
      <c r="N587" s="90" t="str">
        <f>IF(TMInput!M587&lt;&gt;"",TMInput!M587,IF(AND($C587=$C588, N588&lt;&gt;""),N588, IF(AND($C587=$C589, N589&lt;&gt;""), N589,"")))</f>
        <v/>
      </c>
      <c r="O587" s="90" t="str">
        <f>IF(TMInput!N587&lt;&gt;"",TMInput!N587,IF(AND($C587=$C588, O588&lt;&gt;""),O588, IF(AND($C587=$C589, O589&lt;&gt;""), O589,"")))</f>
        <v/>
      </c>
      <c r="P587" s="85" t="str">
        <f>IF(TMInput!O587&lt;&gt;"",TMInput!O587,IF(AND($C587=$C588, P588&lt;&gt;""),P588, IF(AND($C587=$C589, P589&lt;&gt;""), P589,"")))</f>
        <v/>
      </c>
      <c r="Q587" s="90" t="str">
        <f>IF(TMInput!P587&lt;&gt;"",TMInput!P587,IF(AND($C587=$C588, Q588&lt;&gt;""),Q588, IF(AND($C587=$C589, Q589&lt;&gt;""), Q589,"")))</f>
        <v/>
      </c>
      <c r="R587" s="90" t="str">
        <f>IF(TMInput!Q587&lt;&gt;"", TMInput!Q587, IF(AND(OR($C587&amp;$H587=$C588&amp;$H588, $C587&amp;$I587=$C588&amp;$I588), R588&lt;&gt;""), R588, IF(AND(OR($C587&amp;$H587=$C589&amp;$H589, $C587&amp;$I587=$C589&amp;$I589), R589&lt;&gt;""), R589, IF(AND(OR($C587&amp;$H587=$C590&amp;$H590, $C587&amp;$I587=$C590&amp;$I590), R590&lt;&gt;""), R590, IF(AND(OR($C587&amp;$H587=$C591&amp;$H591, $C587&amp;$I587=$C591&amp;$I591), R591&lt;&gt;""), R591, "")))))</f>
        <v/>
      </c>
      <c r="S587" s="90" t="str">
        <f>IF(TMInput!R587&lt;&gt;"", TMInput!R587, IF(AND(OR($C587&amp;$H587=$C588&amp;$H588, $C587&amp;$I587=$C588&amp;$I588), S588&lt;&gt;""), S588, IF(AND(OR($C587&amp;$H587=$C589&amp;$H589, $C587&amp;$I587=$C589&amp;$I589), S589&lt;&gt;""), S589, IF(AND(OR($C587&amp;$H587=$C590&amp;$H590, $C587&amp;$I587=$C590&amp;$I590), S590&lt;&gt;""), S590, IF(AND(OR($C587&amp;$H587=$C591&amp;$H591, $C587&amp;$I587=$C591&amp;$I591), S591&lt;&gt;""), S591, "")))))</f>
        <v/>
      </c>
      <c r="T587" s="90" t="str">
        <f>IF(TMInput!S587&lt;&gt;"", TMInput!S587, IF(AND(OR($C587&amp;$H587=$C588&amp;$H588, $C587&amp;$I587=$C588&amp;$I588), T588&lt;&gt;""), T588, IF(AND(OR($C587&amp;$H587=$C589&amp;$H589, $C587&amp;$I587=$C589&amp;$I589), T589&lt;&gt;""), T589, IF(AND(OR($C587&amp;$H587=$C590&amp;$H590, $C587&amp;$I587=$C590&amp;$I590), T590&lt;&gt;""), T590, IF(AND(OR($C587&amp;$H587=$C591&amp;$H591, $C587&amp;$I587=$C591&amp;$I591), T591&lt;&gt;""), T591, "")))))</f>
        <v/>
      </c>
      <c r="U587" s="90" t="str">
        <f>IF(TMInput!T587&lt;&gt;"", TMInput!T587, IF(AND($C587=$C588, U588&lt;&gt;""), U588, IF(AND($C587=$C589, U589&lt;&gt;""), U589, IF(AND($C587=$C590, U590&lt;&gt;""), U590, IF(AND($C587=$C591, U591&lt;&gt;""), U591, "")))))</f>
        <v/>
      </c>
      <c r="V587" s="90" t="str">
        <f>IF(TMInput!U587&lt;&gt;"", TMInput!U587, IF(AND($C587=$C588, V588&lt;&gt;""), V588, IF(AND($C587=$C589, V589&lt;&gt;""), V589, IF(AND($C587=$C590, V590&lt;&gt;""), V590, IF(AND($C587=$C591, V591&lt;&gt;""), V591, "")))))</f>
        <v/>
      </c>
      <c r="W587" s="90" t="str">
        <f>IF(TMInput!V587&lt;&gt;"", TMInput!V587, IF(AND($C587=$C588, W588&lt;&gt;""), W588, IF(AND($C587=$C589, W589&lt;&gt;""), W589, IF(AND($C587=$C590, W590&lt;&gt;""), W590, IF(AND($C587=$C591, W591&lt;&gt;""), W591, "")))))</f>
        <v/>
      </c>
      <c r="X587" s="90" t="str">
        <f>IF(TMInput!W587&lt;&gt;"", TMInput!W587, IF(AND($C587=$C588, X588&lt;&gt;""), X588, IF(AND($C587=$C589, X589&lt;&gt;""), X589, IF(AND($C587=$C590, X590&lt;&gt;""), X590, IF(AND($C587=$C591, X591&lt;&gt;""), X591, "")))))</f>
        <v/>
      </c>
      <c r="Y587" s="90" t="str">
        <f>IF(TMInput!X587&lt;&gt;"", TMInput!X587, IF(AND($C587=$C588, Y588&lt;&gt;""), Y588, IF(AND($C587=$C589, Y589&lt;&gt;""), Y589, IF(AND($C587=$C590, Y590&lt;&gt;""), Y590, IF(AND($C587=$C591, Y591&lt;&gt;""), Y591, "")))))</f>
        <v/>
      </c>
      <c r="Z587" s="90" t="str">
        <f>IF(TMInput!Y587&lt;&gt;"", TMInput!Y587, IF(AND($C587=$C588, Z588&lt;&gt;""), Z588, IF(AND($C587=$C589, Z589&lt;&gt;""), Z589, IF(AND($C587=$C590, Z590&lt;&gt;""), Z590, IF(AND($C587=$C591, Z591&lt;&gt;""), Z591, "")))))</f>
        <v/>
      </c>
      <c r="AA587" s="90" t="str">
        <f>IF(TMInput!Z587&lt;&gt;"", TMInput!Z587, IF(AND($C587=$C588, AA588&lt;&gt;""), AA588, IF(AND($C587=$C589, AA589&lt;&gt;""), AA589, IF(AND($C587=$C590, AA590&lt;&gt;""), AA590, IF(AND($C587=$C591, AA591&lt;&gt;""), AA591, "")))))</f>
        <v/>
      </c>
      <c r="AB587" s="90" t="str">
        <f>IF(TMInput!AA587&lt;&gt;"", TMInput!AA587, IF(AND($C587=$C588, AB588&lt;&gt;""), AB588, IF(AND($C587=$C589, AB589&lt;&gt;""), AB589, IF(AND($C587=$C590, AB590&lt;&gt;""), AB590, IF(AND($C587=$C591, AB591&lt;&gt;""), AB591, "")))))</f>
        <v/>
      </c>
      <c r="AC587" s="90" t="str">
        <f>IF(TMInput!AB587&lt;&gt;"", TMInput!AB587, IF(AND($C587=$C588, AC588&lt;&gt;""), AC588, IF(AND($C587=$C589, AC589&lt;&gt;""), AC589, IF(AND($C587=$C590, AC590&lt;&gt;""), AC590, IF(AND($C587=$C591, AC591&lt;&gt;""), AC591, "")))))</f>
        <v/>
      </c>
      <c r="AD587" s="90" t="str">
        <f>IF(TMInput!AC587&lt;&gt;"", TMInput!AC587, IF(AND($C587=$C588, AD588&lt;&gt;""), AD588, IF(AND($C587=$C589, AD589&lt;&gt;""), AD589, IF(AND($C587=$C590, AD590&lt;&gt;""), AD590, IF(AND($C587=$C591, AD591&lt;&gt;""), AD591, "")))))</f>
        <v/>
      </c>
      <c r="AE587" s="90" t="str">
        <f>IF(TMInput!AD587&lt;&gt;"", TMInput!AD587, IF(AND($C587=$C588, AE588&lt;&gt;""), AE588, IF(AND($C587=$C589, AE589&lt;&gt;""), AE589, IF(AND($C587=$C590, AE590&lt;&gt;""), AE590, IF(AND($C587=$C591, AE591&lt;&gt;""), AE591, "")))))</f>
        <v/>
      </c>
    </row>
    <row r="588">
      <c r="A588" s="85" t="b">
        <f t="shared" si="1"/>
        <v>0</v>
      </c>
      <c r="B588" s="90" t="str">
        <f>IF(AND(TMInput!A588="",$C588&lt;&gt;""),B587,TMInput!A588)</f>
        <v/>
      </c>
      <c r="C588" s="90" t="str">
        <f>TMInput!B588</f>
        <v/>
      </c>
      <c r="D588" s="85" t="str">
        <f>IF(AND(TMInput!C588="",$C588&lt;&gt;""),D587,TMInput!C588)</f>
        <v/>
      </c>
      <c r="E588" s="90" t="str">
        <f>IF(TMInput!D588&lt;&gt;"",TMInput!D588,IF(AND($C588=$C589, E589&lt;&gt;""),E589, IF(AND($C588=$C590, E590&lt;&gt;""), E590,"")))</f>
        <v/>
      </c>
      <c r="F588" s="90" t="str">
        <f>IF(TMInput!E588&lt;&gt;"",TMInput!E588,IF(AND($C588=$C589, F589&lt;&gt;""),F589, IF(AND($C588=$C590, F590&lt;&gt;""), F590,"")))</f>
        <v/>
      </c>
      <c r="G588" s="85" t="str">
        <f>IF(TMInput!F588&lt;&gt;"",TMInput!F588,IF(AND($C588=$C589, G589&lt;&gt;""),G589, IF(AND($C588=$C590, G590&lt;&gt;""), G590,"")))</f>
        <v/>
      </c>
      <c r="H588" s="90" t="str">
        <f>TMInput!G588</f>
        <v/>
      </c>
      <c r="I588" s="90" t="str">
        <f>TMInput!H588</f>
        <v/>
      </c>
      <c r="J588" s="90" t="str">
        <f>IF(TMInput!$A588="",J587,TMInput!I588)</f>
        <v/>
      </c>
      <c r="K588" s="85" t="str">
        <f>IF(TMInput!J588&lt;&gt;"",TMInput!J588,IF(AND($C588=$C589, K589&lt;&gt;""),K589, IF(AND($C588=$C590, K590&lt;&gt;""), K590,"")))</f>
        <v/>
      </c>
      <c r="L588" s="85" t="str">
        <f>IF(TMInput!K588&lt;&gt;"",TMInput!K588,IF(AND($C588=$C589, L589&lt;&gt;""),L589, IF(AND($C588=$C590, L590&lt;&gt;""), L590,"")))</f>
        <v/>
      </c>
      <c r="M588" s="90" t="str">
        <f>IF(TMInput!L588&lt;&gt;"",TMInput!L588,IF(AND($C588=$C589, M589&lt;&gt;""),M589, IF(AND($C588=$C590, M590&lt;&gt;""), M590,"")))</f>
        <v/>
      </c>
      <c r="N588" s="90" t="str">
        <f>IF(TMInput!M588&lt;&gt;"",TMInput!M588,IF(AND($C588=$C589, N589&lt;&gt;""),N589, IF(AND($C588=$C590, N590&lt;&gt;""), N590,"")))</f>
        <v/>
      </c>
      <c r="O588" s="90" t="str">
        <f>IF(TMInput!N588&lt;&gt;"",TMInput!N588,IF(AND($C588=$C589, O589&lt;&gt;""),O589, IF(AND($C588=$C590, O590&lt;&gt;""), O590,"")))</f>
        <v/>
      </c>
      <c r="P588" s="85" t="str">
        <f>IF(TMInput!O588&lt;&gt;"",TMInput!O588,IF(AND($C588=$C589, P589&lt;&gt;""),P589, IF(AND($C588=$C590, P590&lt;&gt;""), P590,"")))</f>
        <v/>
      </c>
      <c r="Q588" s="90" t="str">
        <f>IF(TMInput!P588&lt;&gt;"",TMInput!P588,IF(AND($C588=$C589, Q589&lt;&gt;""),Q589, IF(AND($C588=$C590, Q590&lt;&gt;""), Q590,"")))</f>
        <v/>
      </c>
      <c r="R588" s="90" t="str">
        <f>IF(TMInput!Q588&lt;&gt;"", TMInput!Q588, IF(AND(OR($C588&amp;$H588=$C589&amp;$H589, $C588&amp;$I588=$C589&amp;$I589), R589&lt;&gt;""), R589, IF(AND(OR($C588&amp;$H588=$C590&amp;$H590, $C588&amp;$I588=$C590&amp;$I590), R590&lt;&gt;""), R590, IF(AND(OR($C588&amp;$H588=$C591&amp;$H591, $C588&amp;$I588=$C591&amp;$I591), R591&lt;&gt;""), R591, IF(AND(OR($C588&amp;$H588=$C592&amp;$H592, $C588&amp;$I588=$C592&amp;$I592), R592&lt;&gt;""), R592, "")))))</f>
        <v/>
      </c>
      <c r="S588" s="90" t="str">
        <f>IF(TMInput!R588&lt;&gt;"", TMInput!R588, IF(AND(OR($C588&amp;$H588=$C589&amp;$H589, $C588&amp;$I588=$C589&amp;$I589), S589&lt;&gt;""), S589, IF(AND(OR($C588&amp;$H588=$C590&amp;$H590, $C588&amp;$I588=$C590&amp;$I590), S590&lt;&gt;""), S590, IF(AND(OR($C588&amp;$H588=$C591&amp;$H591, $C588&amp;$I588=$C591&amp;$I591), S591&lt;&gt;""), S591, IF(AND(OR($C588&amp;$H588=$C592&amp;$H592, $C588&amp;$I588=$C592&amp;$I592), S592&lt;&gt;""), S592, "")))))</f>
        <v/>
      </c>
      <c r="T588" s="90" t="str">
        <f>IF(TMInput!S588&lt;&gt;"", TMInput!S588, IF(AND(OR($C588&amp;$H588=$C589&amp;$H589, $C588&amp;$I588=$C589&amp;$I589), T589&lt;&gt;""), T589, IF(AND(OR($C588&amp;$H588=$C590&amp;$H590, $C588&amp;$I588=$C590&amp;$I590), T590&lt;&gt;""), T590, IF(AND(OR($C588&amp;$H588=$C591&amp;$H591, $C588&amp;$I588=$C591&amp;$I591), T591&lt;&gt;""), T591, IF(AND(OR($C588&amp;$H588=$C592&amp;$H592, $C588&amp;$I588=$C592&amp;$I592), T592&lt;&gt;""), T592, "")))))</f>
        <v/>
      </c>
      <c r="U588" s="90" t="str">
        <f>IF(TMInput!T588&lt;&gt;"", TMInput!T588, IF(AND($C588=$C589, U589&lt;&gt;""), U589, IF(AND($C588=$C590, U590&lt;&gt;""), U590, IF(AND($C588=$C591, U591&lt;&gt;""), U591, IF(AND($C588=$C592, U592&lt;&gt;""), U592, "")))))</f>
        <v/>
      </c>
      <c r="V588" s="90" t="str">
        <f>IF(TMInput!U588&lt;&gt;"", TMInput!U588, IF(AND($C588=$C589, V589&lt;&gt;""), V589, IF(AND($C588=$C590, V590&lt;&gt;""), V590, IF(AND($C588=$C591, V591&lt;&gt;""), V591, IF(AND($C588=$C592, V592&lt;&gt;""), V592, "")))))</f>
        <v/>
      </c>
      <c r="W588" s="90" t="str">
        <f>IF(TMInput!V588&lt;&gt;"", TMInput!V588, IF(AND($C588=$C589, W589&lt;&gt;""), W589, IF(AND($C588=$C590, W590&lt;&gt;""), W590, IF(AND($C588=$C591, W591&lt;&gt;""), W591, IF(AND($C588=$C592, W592&lt;&gt;""), W592, "")))))</f>
        <v/>
      </c>
      <c r="X588" s="90" t="str">
        <f>IF(TMInput!W588&lt;&gt;"", TMInput!W588, IF(AND($C588=$C589, X589&lt;&gt;""), X589, IF(AND($C588=$C590, X590&lt;&gt;""), X590, IF(AND($C588=$C591, X591&lt;&gt;""), X591, IF(AND($C588=$C592, X592&lt;&gt;""), X592, "")))))</f>
        <v/>
      </c>
      <c r="Y588" s="90" t="str">
        <f>IF(TMInput!X588&lt;&gt;"", TMInput!X588, IF(AND($C588=$C589, Y589&lt;&gt;""), Y589, IF(AND($C588=$C590, Y590&lt;&gt;""), Y590, IF(AND($C588=$C591, Y591&lt;&gt;""), Y591, IF(AND($C588=$C592, Y592&lt;&gt;""), Y592, "")))))</f>
        <v/>
      </c>
      <c r="Z588" s="90" t="str">
        <f>IF(TMInput!Y588&lt;&gt;"", TMInput!Y588, IF(AND($C588=$C589, Z589&lt;&gt;""), Z589, IF(AND($C588=$C590, Z590&lt;&gt;""), Z590, IF(AND($C588=$C591, Z591&lt;&gt;""), Z591, IF(AND($C588=$C592, Z592&lt;&gt;""), Z592, "")))))</f>
        <v/>
      </c>
      <c r="AA588" s="90" t="str">
        <f>IF(TMInput!Z588&lt;&gt;"", TMInput!Z588, IF(AND($C588=$C589, AA589&lt;&gt;""), AA589, IF(AND($C588=$C590, AA590&lt;&gt;""), AA590, IF(AND($C588=$C591, AA591&lt;&gt;""), AA591, IF(AND($C588=$C592, AA592&lt;&gt;""), AA592, "")))))</f>
        <v/>
      </c>
      <c r="AB588" s="90" t="str">
        <f>IF(TMInput!AA588&lt;&gt;"", TMInput!AA588, IF(AND($C588=$C589, AB589&lt;&gt;""), AB589, IF(AND($C588=$C590, AB590&lt;&gt;""), AB590, IF(AND($C588=$C591, AB591&lt;&gt;""), AB591, IF(AND($C588=$C592, AB592&lt;&gt;""), AB592, "")))))</f>
        <v/>
      </c>
      <c r="AC588" s="90" t="str">
        <f>IF(TMInput!AB588&lt;&gt;"", TMInput!AB588, IF(AND($C588=$C589, AC589&lt;&gt;""), AC589, IF(AND($C588=$C590, AC590&lt;&gt;""), AC590, IF(AND($C588=$C591, AC591&lt;&gt;""), AC591, IF(AND($C588=$C592, AC592&lt;&gt;""), AC592, "")))))</f>
        <v/>
      </c>
      <c r="AD588" s="90" t="str">
        <f>IF(TMInput!AC588&lt;&gt;"", TMInput!AC588, IF(AND($C588=$C589, AD589&lt;&gt;""), AD589, IF(AND($C588=$C590, AD590&lt;&gt;""), AD590, IF(AND($C588=$C591, AD591&lt;&gt;""), AD591, IF(AND($C588=$C592, AD592&lt;&gt;""), AD592, "")))))</f>
        <v/>
      </c>
      <c r="AE588" s="90" t="str">
        <f>IF(TMInput!AD588&lt;&gt;"", TMInput!AD588, IF(AND($C588=$C589, AE589&lt;&gt;""), AE589, IF(AND($C588=$C590, AE590&lt;&gt;""), AE590, IF(AND($C588=$C591, AE591&lt;&gt;""), AE591, IF(AND($C588=$C592, AE592&lt;&gt;""), AE592, "")))))</f>
        <v/>
      </c>
    </row>
    <row r="589">
      <c r="A589" s="85" t="b">
        <f t="shared" si="1"/>
        <v>0</v>
      </c>
      <c r="B589" s="90" t="str">
        <f>IF(AND(TMInput!A589="",$C589&lt;&gt;""),B588,TMInput!A589)</f>
        <v/>
      </c>
      <c r="C589" s="90" t="str">
        <f>TMInput!B589</f>
        <v/>
      </c>
      <c r="D589" s="85" t="str">
        <f>IF(AND(TMInput!C589="",$C589&lt;&gt;""),D588,TMInput!C589)</f>
        <v/>
      </c>
      <c r="E589" s="90" t="str">
        <f>IF(TMInput!D589&lt;&gt;"",TMInput!D589,IF(AND($C589=$C590, E590&lt;&gt;""),E590, IF(AND($C589=$C591, E591&lt;&gt;""), E591,"")))</f>
        <v/>
      </c>
      <c r="F589" s="90" t="str">
        <f>IF(TMInput!E589&lt;&gt;"",TMInput!E589,IF(AND($C589=$C590, F590&lt;&gt;""),F590, IF(AND($C589=$C591, F591&lt;&gt;""), F591,"")))</f>
        <v/>
      </c>
      <c r="G589" s="85" t="str">
        <f>IF(TMInput!F589&lt;&gt;"",TMInput!F589,IF(AND($C589=$C590, G590&lt;&gt;""),G590, IF(AND($C589=$C591, G591&lt;&gt;""), G591,"")))</f>
        <v/>
      </c>
      <c r="H589" s="90" t="str">
        <f>TMInput!G589</f>
        <v/>
      </c>
      <c r="I589" s="90" t="str">
        <f>TMInput!H589</f>
        <v/>
      </c>
      <c r="J589" s="90" t="str">
        <f>IF(TMInput!$A589="",J588,TMInput!I589)</f>
        <v/>
      </c>
      <c r="K589" s="85" t="str">
        <f>IF(TMInput!J589&lt;&gt;"",TMInput!J589,IF(AND($C589=$C590, K590&lt;&gt;""),K590, IF(AND($C589=$C591, K591&lt;&gt;""), K591,"")))</f>
        <v/>
      </c>
      <c r="L589" s="85" t="str">
        <f>IF(TMInput!K589&lt;&gt;"",TMInput!K589,IF(AND($C589=$C590, L590&lt;&gt;""),L590, IF(AND($C589=$C591, L591&lt;&gt;""), L591,"")))</f>
        <v/>
      </c>
      <c r="M589" s="90" t="str">
        <f>IF(TMInput!L589&lt;&gt;"",TMInput!L589,IF(AND($C589=$C590, M590&lt;&gt;""),M590, IF(AND($C589=$C591, M591&lt;&gt;""), M591,"")))</f>
        <v/>
      </c>
      <c r="N589" s="90" t="str">
        <f>IF(TMInput!M589&lt;&gt;"",TMInput!M589,IF(AND($C589=$C590, N590&lt;&gt;""),N590, IF(AND($C589=$C591, N591&lt;&gt;""), N591,"")))</f>
        <v/>
      </c>
      <c r="O589" s="90" t="str">
        <f>IF(TMInput!N589&lt;&gt;"",TMInput!N589,IF(AND($C589=$C590, O590&lt;&gt;""),O590, IF(AND($C589=$C591, O591&lt;&gt;""), O591,"")))</f>
        <v/>
      </c>
      <c r="P589" s="85" t="str">
        <f>IF(TMInput!O589&lt;&gt;"",TMInput!O589,IF(AND($C589=$C590, P590&lt;&gt;""),P590, IF(AND($C589=$C591, P591&lt;&gt;""), P591,"")))</f>
        <v/>
      </c>
      <c r="Q589" s="90" t="str">
        <f>IF(TMInput!P589&lt;&gt;"",TMInput!P589,IF(AND($C589=$C590, Q590&lt;&gt;""),Q590, IF(AND($C589=$C591, Q591&lt;&gt;""), Q591,"")))</f>
        <v/>
      </c>
      <c r="R589" s="90" t="str">
        <f>IF(TMInput!Q589&lt;&gt;"", TMInput!Q589, IF(AND(OR($C589&amp;$H589=$C590&amp;$H590, $C589&amp;$I589=$C590&amp;$I590), R590&lt;&gt;""), R590, IF(AND(OR($C589&amp;$H589=$C591&amp;$H591, $C589&amp;$I589=$C591&amp;$I591), R591&lt;&gt;""), R591, IF(AND(OR($C589&amp;$H589=$C592&amp;$H592, $C589&amp;$I589=$C592&amp;$I592), R592&lt;&gt;""), R592, IF(AND(OR($C589&amp;$H589=$C593&amp;$H593, $C589&amp;$I589=$C593&amp;$I593), R593&lt;&gt;""), R593, "")))))</f>
        <v/>
      </c>
      <c r="S589" s="90" t="str">
        <f>IF(TMInput!R589&lt;&gt;"", TMInput!R589, IF(AND(OR($C589&amp;$H589=$C590&amp;$H590, $C589&amp;$I589=$C590&amp;$I590), S590&lt;&gt;""), S590, IF(AND(OR($C589&amp;$H589=$C591&amp;$H591, $C589&amp;$I589=$C591&amp;$I591), S591&lt;&gt;""), S591, IF(AND(OR($C589&amp;$H589=$C592&amp;$H592, $C589&amp;$I589=$C592&amp;$I592), S592&lt;&gt;""), S592, IF(AND(OR($C589&amp;$H589=$C593&amp;$H593, $C589&amp;$I589=$C593&amp;$I593), S593&lt;&gt;""), S593, "")))))</f>
        <v/>
      </c>
      <c r="T589" s="90" t="str">
        <f>IF(TMInput!S589&lt;&gt;"", TMInput!S589, IF(AND(OR($C589&amp;$H589=$C590&amp;$H590, $C589&amp;$I589=$C590&amp;$I590), T590&lt;&gt;""), T590, IF(AND(OR($C589&amp;$H589=$C591&amp;$H591, $C589&amp;$I589=$C591&amp;$I591), T591&lt;&gt;""), T591, IF(AND(OR($C589&amp;$H589=$C592&amp;$H592, $C589&amp;$I589=$C592&amp;$I592), T592&lt;&gt;""), T592, IF(AND(OR($C589&amp;$H589=$C593&amp;$H593, $C589&amp;$I589=$C593&amp;$I593), T593&lt;&gt;""), T593, "")))))</f>
        <v/>
      </c>
      <c r="U589" s="90" t="str">
        <f>IF(TMInput!T589&lt;&gt;"", TMInput!T589, IF(AND($C589=$C590, U590&lt;&gt;""), U590, IF(AND($C589=$C591, U591&lt;&gt;""), U591, IF(AND($C589=$C592, U592&lt;&gt;""), U592, IF(AND($C589=$C593, U593&lt;&gt;""), U593, "")))))</f>
        <v/>
      </c>
      <c r="V589" s="90" t="str">
        <f>IF(TMInput!U589&lt;&gt;"", TMInput!U589, IF(AND($C589=$C590, V590&lt;&gt;""), V590, IF(AND($C589=$C591, V591&lt;&gt;""), V591, IF(AND($C589=$C592, V592&lt;&gt;""), V592, IF(AND($C589=$C593, V593&lt;&gt;""), V593, "")))))</f>
        <v/>
      </c>
      <c r="W589" s="90" t="str">
        <f>IF(TMInput!V589&lt;&gt;"", TMInput!V589, IF(AND($C589=$C590, W590&lt;&gt;""), W590, IF(AND($C589=$C591, W591&lt;&gt;""), W591, IF(AND($C589=$C592, W592&lt;&gt;""), W592, IF(AND($C589=$C593, W593&lt;&gt;""), W593, "")))))</f>
        <v/>
      </c>
      <c r="X589" s="90" t="str">
        <f>IF(TMInput!W589&lt;&gt;"", TMInput!W589, IF(AND($C589=$C590, X590&lt;&gt;""), X590, IF(AND($C589=$C591, X591&lt;&gt;""), X591, IF(AND($C589=$C592, X592&lt;&gt;""), X592, IF(AND($C589=$C593, X593&lt;&gt;""), X593, "")))))</f>
        <v/>
      </c>
      <c r="Y589" s="90" t="str">
        <f>IF(TMInput!X589&lt;&gt;"", TMInput!X589, IF(AND($C589=$C590, Y590&lt;&gt;""), Y590, IF(AND($C589=$C591, Y591&lt;&gt;""), Y591, IF(AND($C589=$C592, Y592&lt;&gt;""), Y592, IF(AND($C589=$C593, Y593&lt;&gt;""), Y593, "")))))</f>
        <v/>
      </c>
      <c r="Z589" s="90" t="str">
        <f>IF(TMInput!Y589&lt;&gt;"", TMInput!Y589, IF(AND($C589=$C590, Z590&lt;&gt;""), Z590, IF(AND($C589=$C591, Z591&lt;&gt;""), Z591, IF(AND($C589=$C592, Z592&lt;&gt;""), Z592, IF(AND($C589=$C593, Z593&lt;&gt;""), Z593, "")))))</f>
        <v/>
      </c>
      <c r="AA589" s="90" t="str">
        <f>IF(TMInput!Z589&lt;&gt;"", TMInput!Z589, IF(AND($C589=$C590, AA590&lt;&gt;""), AA590, IF(AND($C589=$C591, AA591&lt;&gt;""), AA591, IF(AND($C589=$C592, AA592&lt;&gt;""), AA592, IF(AND($C589=$C593, AA593&lt;&gt;""), AA593, "")))))</f>
        <v/>
      </c>
      <c r="AB589" s="90" t="str">
        <f>IF(TMInput!AA589&lt;&gt;"", TMInput!AA589, IF(AND($C589=$C590, AB590&lt;&gt;""), AB590, IF(AND($C589=$C591, AB591&lt;&gt;""), AB591, IF(AND($C589=$C592, AB592&lt;&gt;""), AB592, IF(AND($C589=$C593, AB593&lt;&gt;""), AB593, "")))))</f>
        <v/>
      </c>
      <c r="AC589" s="90" t="str">
        <f>IF(TMInput!AB589&lt;&gt;"", TMInput!AB589, IF(AND($C589=$C590, AC590&lt;&gt;""), AC590, IF(AND($C589=$C591, AC591&lt;&gt;""), AC591, IF(AND($C589=$C592, AC592&lt;&gt;""), AC592, IF(AND($C589=$C593, AC593&lt;&gt;""), AC593, "")))))</f>
        <v/>
      </c>
      <c r="AD589" s="90" t="str">
        <f>IF(TMInput!AC589&lt;&gt;"", TMInput!AC589, IF(AND($C589=$C590, AD590&lt;&gt;""), AD590, IF(AND($C589=$C591, AD591&lt;&gt;""), AD591, IF(AND($C589=$C592, AD592&lt;&gt;""), AD592, IF(AND($C589=$C593, AD593&lt;&gt;""), AD593, "")))))</f>
        <v/>
      </c>
      <c r="AE589" s="90" t="str">
        <f>IF(TMInput!AD589&lt;&gt;"", TMInput!AD589, IF(AND($C589=$C590, AE590&lt;&gt;""), AE590, IF(AND($C589=$C591, AE591&lt;&gt;""), AE591, IF(AND($C589=$C592, AE592&lt;&gt;""), AE592, IF(AND($C589=$C593, AE593&lt;&gt;""), AE593, "")))))</f>
        <v/>
      </c>
    </row>
    <row r="590">
      <c r="A590" s="85" t="b">
        <f t="shared" si="1"/>
        <v>0</v>
      </c>
      <c r="B590" s="90" t="str">
        <f>IF(AND(TMInput!A590="",$C590&lt;&gt;""),B589,TMInput!A590)</f>
        <v/>
      </c>
      <c r="C590" s="90" t="str">
        <f>TMInput!B590</f>
        <v/>
      </c>
      <c r="D590" s="85" t="str">
        <f>IF(AND(TMInput!C590="",$C590&lt;&gt;""),D589,TMInput!C590)</f>
        <v/>
      </c>
      <c r="E590" s="90" t="str">
        <f>IF(TMInput!D590&lt;&gt;"",TMInput!D590,IF(AND($C590=$C591, E591&lt;&gt;""),E591, IF(AND($C590=$C592, E592&lt;&gt;""), E592,"")))</f>
        <v/>
      </c>
      <c r="F590" s="90" t="str">
        <f>IF(TMInput!E590&lt;&gt;"",TMInput!E590,IF(AND($C590=$C591, F591&lt;&gt;""),F591, IF(AND($C590=$C592, F592&lt;&gt;""), F592,"")))</f>
        <v/>
      </c>
      <c r="G590" s="85" t="str">
        <f>IF(TMInput!F590&lt;&gt;"",TMInput!F590,IF(AND($C590=$C591, G591&lt;&gt;""),G591, IF(AND($C590=$C592, G592&lt;&gt;""), G592,"")))</f>
        <v/>
      </c>
      <c r="H590" s="90" t="str">
        <f>TMInput!G590</f>
        <v/>
      </c>
      <c r="I590" s="90" t="str">
        <f>TMInput!H590</f>
        <v/>
      </c>
      <c r="J590" s="90" t="str">
        <f>IF(TMInput!$A590="",J589,TMInput!I590)</f>
        <v/>
      </c>
      <c r="K590" s="85" t="str">
        <f>IF(TMInput!J590&lt;&gt;"",TMInput!J590,IF(AND($C590=$C591, K591&lt;&gt;""),K591, IF(AND($C590=$C592, K592&lt;&gt;""), K592,"")))</f>
        <v/>
      </c>
      <c r="L590" s="85" t="str">
        <f>IF(TMInput!K590&lt;&gt;"",TMInput!K590,IF(AND($C590=$C591, L591&lt;&gt;""),L591, IF(AND($C590=$C592, L592&lt;&gt;""), L592,"")))</f>
        <v/>
      </c>
      <c r="M590" s="90" t="str">
        <f>IF(TMInput!L590&lt;&gt;"",TMInput!L590,IF(AND($C590=$C591, M591&lt;&gt;""),M591, IF(AND($C590=$C592, M592&lt;&gt;""), M592,"")))</f>
        <v/>
      </c>
      <c r="N590" s="90" t="str">
        <f>IF(TMInput!M590&lt;&gt;"",TMInput!M590,IF(AND($C590=$C591, N591&lt;&gt;""),N591, IF(AND($C590=$C592, N592&lt;&gt;""), N592,"")))</f>
        <v/>
      </c>
      <c r="O590" s="90" t="str">
        <f>IF(TMInput!N590&lt;&gt;"",TMInput!N590,IF(AND($C590=$C591, O591&lt;&gt;""),O591, IF(AND($C590=$C592, O592&lt;&gt;""), O592,"")))</f>
        <v/>
      </c>
      <c r="P590" s="85" t="str">
        <f>IF(TMInput!O590&lt;&gt;"",TMInput!O590,IF(AND($C590=$C591, P591&lt;&gt;""),P591, IF(AND($C590=$C592, P592&lt;&gt;""), P592,"")))</f>
        <v/>
      </c>
      <c r="Q590" s="90" t="str">
        <f>IF(TMInput!P590&lt;&gt;"",TMInput!P590,IF(AND($C590=$C591, Q591&lt;&gt;""),Q591, IF(AND($C590=$C592, Q592&lt;&gt;""), Q592,"")))</f>
        <v/>
      </c>
      <c r="R590" s="90" t="str">
        <f>IF(TMInput!Q590&lt;&gt;"", TMInput!Q590, IF(AND(OR($C590&amp;$H590=$C591&amp;$H591, $C590&amp;$I590=$C591&amp;$I591), R591&lt;&gt;""), R591, IF(AND(OR($C590&amp;$H590=$C592&amp;$H592, $C590&amp;$I590=$C592&amp;$I592), R592&lt;&gt;""), R592, IF(AND(OR($C590&amp;$H590=$C593&amp;$H593, $C590&amp;$I590=$C593&amp;$I593), R593&lt;&gt;""), R593, IF(AND(OR($C590&amp;$H590=$C594&amp;$H594, $C590&amp;$I590=$C594&amp;$I594), R594&lt;&gt;""), R594, "")))))</f>
        <v/>
      </c>
      <c r="S590" s="90" t="str">
        <f>IF(TMInput!R590&lt;&gt;"", TMInput!R590, IF(AND(OR($C590&amp;$H590=$C591&amp;$H591, $C590&amp;$I590=$C591&amp;$I591), S591&lt;&gt;""), S591, IF(AND(OR($C590&amp;$H590=$C592&amp;$H592, $C590&amp;$I590=$C592&amp;$I592), S592&lt;&gt;""), S592, IF(AND(OR($C590&amp;$H590=$C593&amp;$H593, $C590&amp;$I590=$C593&amp;$I593), S593&lt;&gt;""), S593, IF(AND(OR($C590&amp;$H590=$C594&amp;$H594, $C590&amp;$I590=$C594&amp;$I594), S594&lt;&gt;""), S594, "")))))</f>
        <v/>
      </c>
      <c r="T590" s="90" t="str">
        <f>IF(TMInput!S590&lt;&gt;"", TMInput!S590, IF(AND(OR($C590&amp;$H590=$C591&amp;$H591, $C590&amp;$I590=$C591&amp;$I591), T591&lt;&gt;""), T591, IF(AND(OR($C590&amp;$H590=$C592&amp;$H592, $C590&amp;$I590=$C592&amp;$I592), T592&lt;&gt;""), T592, IF(AND(OR($C590&amp;$H590=$C593&amp;$H593, $C590&amp;$I590=$C593&amp;$I593), T593&lt;&gt;""), T593, IF(AND(OR($C590&amp;$H590=$C594&amp;$H594, $C590&amp;$I590=$C594&amp;$I594), T594&lt;&gt;""), T594, "")))))</f>
        <v/>
      </c>
      <c r="U590" s="90" t="str">
        <f>IF(TMInput!T590&lt;&gt;"", TMInput!T590, IF(AND($C590=$C591, U591&lt;&gt;""), U591, IF(AND($C590=$C592, U592&lt;&gt;""), U592, IF(AND($C590=$C593, U593&lt;&gt;""), U593, IF(AND($C590=$C594, U594&lt;&gt;""), U594, "")))))</f>
        <v/>
      </c>
      <c r="V590" s="90" t="str">
        <f>IF(TMInput!U590&lt;&gt;"", TMInput!U590, IF(AND($C590=$C591, V591&lt;&gt;""), V591, IF(AND($C590=$C592, V592&lt;&gt;""), V592, IF(AND($C590=$C593, V593&lt;&gt;""), V593, IF(AND($C590=$C594, V594&lt;&gt;""), V594, "")))))</f>
        <v/>
      </c>
      <c r="W590" s="90" t="str">
        <f>IF(TMInput!V590&lt;&gt;"", TMInput!V590, IF(AND($C590=$C591, W591&lt;&gt;""), W591, IF(AND($C590=$C592, W592&lt;&gt;""), W592, IF(AND($C590=$C593, W593&lt;&gt;""), W593, IF(AND($C590=$C594, W594&lt;&gt;""), W594, "")))))</f>
        <v/>
      </c>
      <c r="X590" s="90" t="str">
        <f>IF(TMInput!W590&lt;&gt;"", TMInput!W590, IF(AND($C590=$C591, X591&lt;&gt;""), X591, IF(AND($C590=$C592, X592&lt;&gt;""), X592, IF(AND($C590=$C593, X593&lt;&gt;""), X593, IF(AND($C590=$C594, X594&lt;&gt;""), X594, "")))))</f>
        <v/>
      </c>
      <c r="Y590" s="90" t="str">
        <f>IF(TMInput!X590&lt;&gt;"", TMInput!X590, IF(AND($C590=$C591, Y591&lt;&gt;""), Y591, IF(AND($C590=$C592, Y592&lt;&gt;""), Y592, IF(AND($C590=$C593, Y593&lt;&gt;""), Y593, IF(AND($C590=$C594, Y594&lt;&gt;""), Y594, "")))))</f>
        <v/>
      </c>
      <c r="Z590" s="90" t="str">
        <f>IF(TMInput!Y590&lt;&gt;"", TMInput!Y590, IF(AND($C590=$C591, Z591&lt;&gt;""), Z591, IF(AND($C590=$C592, Z592&lt;&gt;""), Z592, IF(AND($C590=$C593, Z593&lt;&gt;""), Z593, IF(AND($C590=$C594, Z594&lt;&gt;""), Z594, "")))))</f>
        <v/>
      </c>
      <c r="AA590" s="90" t="str">
        <f>IF(TMInput!Z590&lt;&gt;"", TMInput!Z590, IF(AND($C590=$C591, AA591&lt;&gt;""), AA591, IF(AND($C590=$C592, AA592&lt;&gt;""), AA592, IF(AND($C590=$C593, AA593&lt;&gt;""), AA593, IF(AND($C590=$C594, AA594&lt;&gt;""), AA594, "")))))</f>
        <v/>
      </c>
      <c r="AB590" s="90" t="str">
        <f>IF(TMInput!AA590&lt;&gt;"", TMInput!AA590, IF(AND($C590=$C591, AB591&lt;&gt;""), AB591, IF(AND($C590=$C592, AB592&lt;&gt;""), AB592, IF(AND($C590=$C593, AB593&lt;&gt;""), AB593, IF(AND($C590=$C594, AB594&lt;&gt;""), AB594, "")))))</f>
        <v/>
      </c>
      <c r="AC590" s="90" t="str">
        <f>IF(TMInput!AB590&lt;&gt;"", TMInput!AB590, IF(AND($C590=$C591, AC591&lt;&gt;""), AC591, IF(AND($C590=$C592, AC592&lt;&gt;""), AC592, IF(AND($C590=$C593, AC593&lt;&gt;""), AC593, IF(AND($C590=$C594, AC594&lt;&gt;""), AC594, "")))))</f>
        <v/>
      </c>
      <c r="AD590" s="90" t="str">
        <f>IF(TMInput!AC590&lt;&gt;"", TMInput!AC590, IF(AND($C590=$C591, AD591&lt;&gt;""), AD591, IF(AND($C590=$C592, AD592&lt;&gt;""), AD592, IF(AND($C590=$C593, AD593&lt;&gt;""), AD593, IF(AND($C590=$C594, AD594&lt;&gt;""), AD594, "")))))</f>
        <v/>
      </c>
      <c r="AE590" s="90" t="str">
        <f>IF(TMInput!AD590&lt;&gt;"", TMInput!AD590, IF(AND($C590=$C591, AE591&lt;&gt;""), AE591, IF(AND($C590=$C592, AE592&lt;&gt;""), AE592, IF(AND($C590=$C593, AE593&lt;&gt;""), AE593, IF(AND($C590=$C594, AE594&lt;&gt;""), AE594, "")))))</f>
        <v/>
      </c>
    </row>
    <row r="591">
      <c r="A591" s="85" t="b">
        <f t="shared" si="1"/>
        <v>0</v>
      </c>
      <c r="B591" s="90" t="str">
        <f>IF(AND(TMInput!A591="",$C591&lt;&gt;""),B590,TMInput!A591)</f>
        <v/>
      </c>
      <c r="C591" s="90" t="str">
        <f>TMInput!B591</f>
        <v/>
      </c>
      <c r="D591" s="85" t="str">
        <f>IF(AND(TMInput!C591="",$C591&lt;&gt;""),D590,TMInput!C591)</f>
        <v/>
      </c>
      <c r="E591" s="90" t="str">
        <f>IF(TMInput!D591&lt;&gt;"",TMInput!D591,IF(AND($C591=$C592, E592&lt;&gt;""),E592, IF(AND($C591=$C593, E593&lt;&gt;""), E593,"")))</f>
        <v/>
      </c>
      <c r="F591" s="90" t="str">
        <f>IF(TMInput!E591&lt;&gt;"",TMInput!E591,IF(AND($C591=$C592, F592&lt;&gt;""),F592, IF(AND($C591=$C593, F593&lt;&gt;""), F593,"")))</f>
        <v/>
      </c>
      <c r="G591" s="85" t="str">
        <f>IF(TMInput!F591&lt;&gt;"",TMInput!F591,IF(AND($C591=$C592, G592&lt;&gt;""),G592, IF(AND($C591=$C593, G593&lt;&gt;""), G593,"")))</f>
        <v/>
      </c>
      <c r="H591" s="90" t="str">
        <f>TMInput!G591</f>
        <v/>
      </c>
      <c r="I591" s="90" t="str">
        <f>TMInput!H591</f>
        <v/>
      </c>
      <c r="J591" s="90" t="str">
        <f>IF(TMInput!$A591="",J590,TMInput!I591)</f>
        <v/>
      </c>
      <c r="K591" s="85" t="str">
        <f>IF(TMInput!J591&lt;&gt;"",TMInput!J591,IF(AND($C591=$C592, K592&lt;&gt;""),K592, IF(AND($C591=$C593, K593&lt;&gt;""), K593,"")))</f>
        <v/>
      </c>
      <c r="L591" s="85" t="str">
        <f>IF(TMInput!K591&lt;&gt;"",TMInput!K591,IF(AND($C591=$C592, L592&lt;&gt;""),L592, IF(AND($C591=$C593, L593&lt;&gt;""), L593,"")))</f>
        <v/>
      </c>
      <c r="M591" s="90" t="str">
        <f>IF(TMInput!L591&lt;&gt;"",TMInput!L591,IF(AND($C591=$C592, M592&lt;&gt;""),M592, IF(AND($C591=$C593, M593&lt;&gt;""), M593,"")))</f>
        <v/>
      </c>
      <c r="N591" s="90" t="str">
        <f>IF(TMInput!M591&lt;&gt;"",TMInput!M591,IF(AND($C591=$C592, N592&lt;&gt;""),N592, IF(AND($C591=$C593, N593&lt;&gt;""), N593,"")))</f>
        <v/>
      </c>
      <c r="O591" s="90" t="str">
        <f>IF(TMInput!N591&lt;&gt;"",TMInput!N591,IF(AND($C591=$C592, O592&lt;&gt;""),O592, IF(AND($C591=$C593, O593&lt;&gt;""), O593,"")))</f>
        <v/>
      </c>
      <c r="P591" s="85" t="str">
        <f>IF(TMInput!O591&lt;&gt;"",TMInput!O591,IF(AND($C591=$C592, P592&lt;&gt;""),P592, IF(AND($C591=$C593, P593&lt;&gt;""), P593,"")))</f>
        <v/>
      </c>
      <c r="Q591" s="90" t="str">
        <f>IF(TMInput!P591&lt;&gt;"",TMInput!P591,IF(AND($C591=$C592, Q592&lt;&gt;""),Q592, IF(AND($C591=$C593, Q593&lt;&gt;""), Q593,"")))</f>
        <v/>
      </c>
      <c r="R591" s="90" t="str">
        <f>IF(TMInput!Q591&lt;&gt;"", TMInput!Q591, IF(AND(OR($C591&amp;$H591=$C592&amp;$H592, $C591&amp;$I591=$C592&amp;$I592), R592&lt;&gt;""), R592, IF(AND(OR($C591&amp;$H591=$C593&amp;$H593, $C591&amp;$I591=$C593&amp;$I593), R593&lt;&gt;""), R593, IF(AND(OR($C591&amp;$H591=$C594&amp;$H594, $C591&amp;$I591=$C594&amp;$I594), R594&lt;&gt;""), R594, IF(AND(OR($C591&amp;$H591=$C595&amp;$H595, $C591&amp;$I591=$C595&amp;$I595), R595&lt;&gt;""), R595, "")))))</f>
        <v/>
      </c>
      <c r="S591" s="90" t="str">
        <f>IF(TMInput!R591&lt;&gt;"", TMInput!R591, IF(AND(OR($C591&amp;$H591=$C592&amp;$H592, $C591&amp;$I591=$C592&amp;$I592), S592&lt;&gt;""), S592, IF(AND(OR($C591&amp;$H591=$C593&amp;$H593, $C591&amp;$I591=$C593&amp;$I593), S593&lt;&gt;""), S593, IF(AND(OR($C591&amp;$H591=$C594&amp;$H594, $C591&amp;$I591=$C594&amp;$I594), S594&lt;&gt;""), S594, IF(AND(OR($C591&amp;$H591=$C595&amp;$H595, $C591&amp;$I591=$C595&amp;$I595), S595&lt;&gt;""), S595, "")))))</f>
        <v/>
      </c>
      <c r="T591" s="90" t="str">
        <f>IF(TMInput!S591&lt;&gt;"", TMInput!S591, IF(AND(OR($C591&amp;$H591=$C592&amp;$H592, $C591&amp;$I591=$C592&amp;$I592), T592&lt;&gt;""), T592, IF(AND(OR($C591&amp;$H591=$C593&amp;$H593, $C591&amp;$I591=$C593&amp;$I593), T593&lt;&gt;""), T593, IF(AND(OR($C591&amp;$H591=$C594&amp;$H594, $C591&amp;$I591=$C594&amp;$I594), T594&lt;&gt;""), T594, IF(AND(OR($C591&amp;$H591=$C595&amp;$H595, $C591&amp;$I591=$C595&amp;$I595), T595&lt;&gt;""), T595, "")))))</f>
        <v/>
      </c>
      <c r="U591" s="90" t="str">
        <f>IF(TMInput!T591&lt;&gt;"", TMInput!T591, IF(AND($C591=$C592, U592&lt;&gt;""), U592, IF(AND($C591=$C593, U593&lt;&gt;""), U593, IF(AND($C591=$C594, U594&lt;&gt;""), U594, IF(AND($C591=$C595, U595&lt;&gt;""), U595, "")))))</f>
        <v/>
      </c>
      <c r="V591" s="90" t="str">
        <f>IF(TMInput!U591&lt;&gt;"", TMInput!U591, IF(AND($C591=$C592, V592&lt;&gt;""), V592, IF(AND($C591=$C593, V593&lt;&gt;""), V593, IF(AND($C591=$C594, V594&lt;&gt;""), V594, IF(AND($C591=$C595, V595&lt;&gt;""), V595, "")))))</f>
        <v/>
      </c>
      <c r="W591" s="90" t="str">
        <f>IF(TMInput!V591&lt;&gt;"", TMInput!V591, IF(AND($C591=$C592, W592&lt;&gt;""), W592, IF(AND($C591=$C593, W593&lt;&gt;""), W593, IF(AND($C591=$C594, W594&lt;&gt;""), W594, IF(AND($C591=$C595, W595&lt;&gt;""), W595, "")))))</f>
        <v/>
      </c>
      <c r="X591" s="90" t="str">
        <f>IF(TMInput!W591&lt;&gt;"", TMInput!W591, IF(AND($C591=$C592, X592&lt;&gt;""), X592, IF(AND($C591=$C593, X593&lt;&gt;""), X593, IF(AND($C591=$C594, X594&lt;&gt;""), X594, IF(AND($C591=$C595, X595&lt;&gt;""), X595, "")))))</f>
        <v/>
      </c>
      <c r="Y591" s="90" t="str">
        <f>IF(TMInput!X591&lt;&gt;"", TMInput!X591, IF(AND($C591=$C592, Y592&lt;&gt;""), Y592, IF(AND($C591=$C593, Y593&lt;&gt;""), Y593, IF(AND($C591=$C594, Y594&lt;&gt;""), Y594, IF(AND($C591=$C595, Y595&lt;&gt;""), Y595, "")))))</f>
        <v/>
      </c>
      <c r="Z591" s="90" t="str">
        <f>IF(TMInput!Y591&lt;&gt;"", TMInput!Y591, IF(AND($C591=$C592, Z592&lt;&gt;""), Z592, IF(AND($C591=$C593, Z593&lt;&gt;""), Z593, IF(AND($C591=$C594, Z594&lt;&gt;""), Z594, IF(AND($C591=$C595, Z595&lt;&gt;""), Z595, "")))))</f>
        <v/>
      </c>
      <c r="AA591" s="90" t="str">
        <f>IF(TMInput!Z591&lt;&gt;"", TMInput!Z591, IF(AND($C591=$C592, AA592&lt;&gt;""), AA592, IF(AND($C591=$C593, AA593&lt;&gt;""), AA593, IF(AND($C591=$C594, AA594&lt;&gt;""), AA594, IF(AND($C591=$C595, AA595&lt;&gt;""), AA595, "")))))</f>
        <v/>
      </c>
      <c r="AB591" s="90" t="str">
        <f>IF(TMInput!AA591&lt;&gt;"", TMInput!AA591, IF(AND($C591=$C592, AB592&lt;&gt;""), AB592, IF(AND($C591=$C593, AB593&lt;&gt;""), AB593, IF(AND($C591=$C594, AB594&lt;&gt;""), AB594, IF(AND($C591=$C595, AB595&lt;&gt;""), AB595, "")))))</f>
        <v/>
      </c>
      <c r="AC591" s="90" t="str">
        <f>IF(TMInput!AB591&lt;&gt;"", TMInput!AB591, IF(AND($C591=$C592, AC592&lt;&gt;""), AC592, IF(AND($C591=$C593, AC593&lt;&gt;""), AC593, IF(AND($C591=$C594, AC594&lt;&gt;""), AC594, IF(AND($C591=$C595, AC595&lt;&gt;""), AC595, "")))))</f>
        <v/>
      </c>
      <c r="AD591" s="90" t="str">
        <f>IF(TMInput!AC591&lt;&gt;"", TMInput!AC591, IF(AND($C591=$C592, AD592&lt;&gt;""), AD592, IF(AND($C591=$C593, AD593&lt;&gt;""), AD593, IF(AND($C591=$C594, AD594&lt;&gt;""), AD594, IF(AND($C591=$C595, AD595&lt;&gt;""), AD595, "")))))</f>
        <v/>
      </c>
      <c r="AE591" s="90" t="str">
        <f>IF(TMInput!AD591&lt;&gt;"", TMInput!AD591, IF(AND($C591=$C592, AE592&lt;&gt;""), AE592, IF(AND($C591=$C593, AE593&lt;&gt;""), AE593, IF(AND($C591=$C594, AE594&lt;&gt;""), AE594, IF(AND($C591=$C595, AE595&lt;&gt;""), AE595, "")))))</f>
        <v/>
      </c>
    </row>
    <row r="592">
      <c r="A592" s="85" t="b">
        <f t="shared" si="1"/>
        <v>0</v>
      </c>
      <c r="B592" s="90" t="str">
        <f>IF(AND(TMInput!A592="",$C592&lt;&gt;""),B591,TMInput!A592)</f>
        <v/>
      </c>
      <c r="C592" s="90" t="str">
        <f>TMInput!B592</f>
        <v/>
      </c>
      <c r="D592" s="85" t="str">
        <f>IF(AND(TMInput!C592="",$C592&lt;&gt;""),D591,TMInput!C592)</f>
        <v/>
      </c>
      <c r="E592" s="90" t="str">
        <f>IF(TMInput!D592&lt;&gt;"",TMInput!D592,IF(AND($C592=$C593, E593&lt;&gt;""),E593, IF(AND($C592=$C594, E594&lt;&gt;""), E594,"")))</f>
        <v/>
      </c>
      <c r="F592" s="90" t="str">
        <f>IF(TMInput!E592&lt;&gt;"",TMInput!E592,IF(AND($C592=$C593, F593&lt;&gt;""),F593, IF(AND($C592=$C594, F594&lt;&gt;""), F594,"")))</f>
        <v/>
      </c>
      <c r="G592" s="85" t="str">
        <f>IF(TMInput!F592&lt;&gt;"",TMInput!F592,IF(AND($C592=$C593, G593&lt;&gt;""),G593, IF(AND($C592=$C594, G594&lt;&gt;""), G594,"")))</f>
        <v/>
      </c>
      <c r="H592" s="90" t="str">
        <f>TMInput!G592</f>
        <v/>
      </c>
      <c r="I592" s="90" t="str">
        <f>TMInput!H592</f>
        <v/>
      </c>
      <c r="J592" s="90" t="str">
        <f>IF(TMInput!$A592="",J591,TMInput!I592)</f>
        <v/>
      </c>
      <c r="K592" s="85" t="str">
        <f>IF(TMInput!J592&lt;&gt;"",TMInput!J592,IF(AND($C592=$C593, K593&lt;&gt;""),K593, IF(AND($C592=$C594, K594&lt;&gt;""), K594,"")))</f>
        <v/>
      </c>
      <c r="L592" s="85" t="str">
        <f>IF(TMInput!K592&lt;&gt;"",TMInput!K592,IF(AND($C592=$C593, L593&lt;&gt;""),L593, IF(AND($C592=$C594, L594&lt;&gt;""), L594,"")))</f>
        <v/>
      </c>
      <c r="M592" s="90" t="str">
        <f>IF(TMInput!L592&lt;&gt;"",TMInput!L592,IF(AND($C592=$C593, M593&lt;&gt;""),M593, IF(AND($C592=$C594, M594&lt;&gt;""), M594,"")))</f>
        <v/>
      </c>
      <c r="N592" s="90" t="str">
        <f>IF(TMInput!M592&lt;&gt;"",TMInput!M592,IF(AND($C592=$C593, N593&lt;&gt;""),N593, IF(AND($C592=$C594, N594&lt;&gt;""), N594,"")))</f>
        <v/>
      </c>
      <c r="O592" s="90" t="str">
        <f>IF(TMInput!N592&lt;&gt;"",TMInput!N592,IF(AND($C592=$C593, O593&lt;&gt;""),O593, IF(AND($C592=$C594, O594&lt;&gt;""), O594,"")))</f>
        <v/>
      </c>
      <c r="P592" s="85" t="str">
        <f>IF(TMInput!O592&lt;&gt;"",TMInput!O592,IF(AND($C592=$C593, P593&lt;&gt;""),P593, IF(AND($C592=$C594, P594&lt;&gt;""), P594,"")))</f>
        <v/>
      </c>
      <c r="Q592" s="90" t="str">
        <f>IF(TMInput!P592&lt;&gt;"",TMInput!P592,IF(AND($C592=$C593, Q593&lt;&gt;""),Q593, IF(AND($C592=$C594, Q594&lt;&gt;""), Q594,"")))</f>
        <v/>
      </c>
      <c r="R592" s="90" t="str">
        <f>IF(TMInput!Q592&lt;&gt;"", TMInput!Q592, IF(AND(OR($C592&amp;$H592=$C593&amp;$H593, $C592&amp;$I592=$C593&amp;$I593), R593&lt;&gt;""), R593, IF(AND(OR($C592&amp;$H592=$C594&amp;$H594, $C592&amp;$I592=$C594&amp;$I594), R594&lt;&gt;""), R594, IF(AND(OR($C592&amp;$H592=$C595&amp;$H595, $C592&amp;$I592=$C595&amp;$I595), R595&lt;&gt;""), R595, IF(AND(OR($C592&amp;$H592=$C596&amp;$H596, $C592&amp;$I592=$C596&amp;$I596), R596&lt;&gt;""), R596, "")))))</f>
        <v/>
      </c>
      <c r="S592" s="90" t="str">
        <f>IF(TMInput!R592&lt;&gt;"", TMInput!R592, IF(AND(OR($C592&amp;$H592=$C593&amp;$H593, $C592&amp;$I592=$C593&amp;$I593), S593&lt;&gt;""), S593, IF(AND(OR($C592&amp;$H592=$C594&amp;$H594, $C592&amp;$I592=$C594&amp;$I594), S594&lt;&gt;""), S594, IF(AND(OR($C592&amp;$H592=$C595&amp;$H595, $C592&amp;$I592=$C595&amp;$I595), S595&lt;&gt;""), S595, IF(AND(OR($C592&amp;$H592=$C596&amp;$H596, $C592&amp;$I592=$C596&amp;$I596), S596&lt;&gt;""), S596, "")))))</f>
        <v/>
      </c>
      <c r="T592" s="90" t="str">
        <f>IF(TMInput!S592&lt;&gt;"", TMInput!S592, IF(AND(OR($C592&amp;$H592=$C593&amp;$H593, $C592&amp;$I592=$C593&amp;$I593), T593&lt;&gt;""), T593, IF(AND(OR($C592&amp;$H592=$C594&amp;$H594, $C592&amp;$I592=$C594&amp;$I594), T594&lt;&gt;""), T594, IF(AND(OR($C592&amp;$H592=$C595&amp;$H595, $C592&amp;$I592=$C595&amp;$I595), T595&lt;&gt;""), T595, IF(AND(OR($C592&amp;$H592=$C596&amp;$H596, $C592&amp;$I592=$C596&amp;$I596), T596&lt;&gt;""), T596, "")))))</f>
        <v/>
      </c>
      <c r="U592" s="90" t="str">
        <f>IF(TMInput!T592&lt;&gt;"", TMInput!T592, IF(AND($C592=$C593, U593&lt;&gt;""), U593, IF(AND($C592=$C594, U594&lt;&gt;""), U594, IF(AND($C592=$C595, U595&lt;&gt;""), U595, IF(AND($C592=$C596, U596&lt;&gt;""), U596, "")))))</f>
        <v/>
      </c>
      <c r="V592" s="90" t="str">
        <f>IF(TMInput!U592&lt;&gt;"", TMInput!U592, IF(AND($C592=$C593, V593&lt;&gt;""), V593, IF(AND($C592=$C594, V594&lt;&gt;""), V594, IF(AND($C592=$C595, V595&lt;&gt;""), V595, IF(AND($C592=$C596, V596&lt;&gt;""), V596, "")))))</f>
        <v/>
      </c>
      <c r="W592" s="90" t="str">
        <f>IF(TMInput!V592&lt;&gt;"", TMInput!V592, IF(AND($C592=$C593, W593&lt;&gt;""), W593, IF(AND($C592=$C594, W594&lt;&gt;""), W594, IF(AND($C592=$C595, W595&lt;&gt;""), W595, IF(AND($C592=$C596, W596&lt;&gt;""), W596, "")))))</f>
        <v/>
      </c>
      <c r="X592" s="90" t="str">
        <f>IF(TMInput!W592&lt;&gt;"", TMInput!W592, IF(AND($C592=$C593, X593&lt;&gt;""), X593, IF(AND($C592=$C594, X594&lt;&gt;""), X594, IF(AND($C592=$C595, X595&lt;&gt;""), X595, IF(AND($C592=$C596, X596&lt;&gt;""), X596, "")))))</f>
        <v/>
      </c>
      <c r="Y592" s="90" t="str">
        <f>IF(TMInput!X592&lt;&gt;"", TMInput!X592, IF(AND($C592=$C593, Y593&lt;&gt;""), Y593, IF(AND($C592=$C594, Y594&lt;&gt;""), Y594, IF(AND($C592=$C595, Y595&lt;&gt;""), Y595, IF(AND($C592=$C596, Y596&lt;&gt;""), Y596, "")))))</f>
        <v/>
      </c>
      <c r="Z592" s="90" t="str">
        <f>IF(TMInput!Y592&lt;&gt;"", TMInput!Y592, IF(AND($C592=$C593, Z593&lt;&gt;""), Z593, IF(AND($C592=$C594, Z594&lt;&gt;""), Z594, IF(AND($C592=$C595, Z595&lt;&gt;""), Z595, IF(AND($C592=$C596, Z596&lt;&gt;""), Z596, "")))))</f>
        <v/>
      </c>
      <c r="AA592" s="90" t="str">
        <f>IF(TMInput!Z592&lt;&gt;"", TMInput!Z592, IF(AND($C592=$C593, AA593&lt;&gt;""), AA593, IF(AND($C592=$C594, AA594&lt;&gt;""), AA594, IF(AND($C592=$C595, AA595&lt;&gt;""), AA595, IF(AND($C592=$C596, AA596&lt;&gt;""), AA596, "")))))</f>
        <v/>
      </c>
      <c r="AB592" s="90" t="str">
        <f>IF(TMInput!AA592&lt;&gt;"", TMInput!AA592, IF(AND($C592=$C593, AB593&lt;&gt;""), AB593, IF(AND($C592=$C594, AB594&lt;&gt;""), AB594, IF(AND($C592=$C595, AB595&lt;&gt;""), AB595, IF(AND($C592=$C596, AB596&lt;&gt;""), AB596, "")))))</f>
        <v/>
      </c>
      <c r="AC592" s="90" t="str">
        <f>IF(TMInput!AB592&lt;&gt;"", TMInput!AB592, IF(AND($C592=$C593, AC593&lt;&gt;""), AC593, IF(AND($C592=$C594, AC594&lt;&gt;""), AC594, IF(AND($C592=$C595, AC595&lt;&gt;""), AC595, IF(AND($C592=$C596, AC596&lt;&gt;""), AC596, "")))))</f>
        <v/>
      </c>
      <c r="AD592" s="90" t="str">
        <f>IF(TMInput!AC592&lt;&gt;"", TMInput!AC592, IF(AND($C592=$C593, AD593&lt;&gt;""), AD593, IF(AND($C592=$C594, AD594&lt;&gt;""), AD594, IF(AND($C592=$C595, AD595&lt;&gt;""), AD595, IF(AND($C592=$C596, AD596&lt;&gt;""), AD596, "")))))</f>
        <v/>
      </c>
      <c r="AE592" s="90" t="str">
        <f>IF(TMInput!AD592&lt;&gt;"", TMInput!AD592, IF(AND($C592=$C593, AE593&lt;&gt;""), AE593, IF(AND($C592=$C594, AE594&lt;&gt;""), AE594, IF(AND($C592=$C595, AE595&lt;&gt;""), AE595, IF(AND($C592=$C596, AE596&lt;&gt;""), AE596, "")))))</f>
        <v/>
      </c>
    </row>
    <row r="593">
      <c r="A593" s="85" t="b">
        <f t="shared" si="1"/>
        <v>0</v>
      </c>
      <c r="B593" s="90" t="str">
        <f>IF(AND(TMInput!A593="",$C593&lt;&gt;""),B592,TMInput!A593)</f>
        <v/>
      </c>
      <c r="C593" s="90" t="str">
        <f>TMInput!B593</f>
        <v/>
      </c>
      <c r="D593" s="85" t="str">
        <f>IF(AND(TMInput!C593="",$C593&lt;&gt;""),D592,TMInput!C593)</f>
        <v/>
      </c>
      <c r="E593" s="90" t="str">
        <f>IF(TMInput!D593&lt;&gt;"",TMInput!D593,IF(AND($C593=$C594, E594&lt;&gt;""),E594, IF(AND($C593=$C595, E595&lt;&gt;""), E595,"")))</f>
        <v/>
      </c>
      <c r="F593" s="90" t="str">
        <f>IF(TMInput!E593&lt;&gt;"",TMInput!E593,IF(AND($C593=$C594, F594&lt;&gt;""),F594, IF(AND($C593=$C595, F595&lt;&gt;""), F595,"")))</f>
        <v/>
      </c>
      <c r="G593" s="85" t="str">
        <f>IF(TMInput!F593&lt;&gt;"",TMInput!F593,IF(AND($C593=$C594, G594&lt;&gt;""),G594, IF(AND($C593=$C595, G595&lt;&gt;""), G595,"")))</f>
        <v/>
      </c>
      <c r="H593" s="90" t="str">
        <f>TMInput!G593</f>
        <v/>
      </c>
      <c r="I593" s="90" t="str">
        <f>TMInput!H593</f>
        <v/>
      </c>
      <c r="J593" s="90" t="str">
        <f>IF(TMInput!$A593="",J592,TMInput!I593)</f>
        <v/>
      </c>
      <c r="K593" s="85" t="str">
        <f>IF(TMInput!J593&lt;&gt;"",TMInput!J593,IF(AND($C593=$C594, K594&lt;&gt;""),K594, IF(AND($C593=$C595, K595&lt;&gt;""), K595,"")))</f>
        <v/>
      </c>
      <c r="L593" s="85" t="str">
        <f>IF(TMInput!K593&lt;&gt;"",TMInput!K593,IF(AND($C593=$C594, L594&lt;&gt;""),L594, IF(AND($C593=$C595, L595&lt;&gt;""), L595,"")))</f>
        <v/>
      </c>
      <c r="M593" s="90" t="str">
        <f>IF(TMInput!L593&lt;&gt;"",TMInput!L593,IF(AND($C593=$C594, M594&lt;&gt;""),M594, IF(AND($C593=$C595, M595&lt;&gt;""), M595,"")))</f>
        <v/>
      </c>
      <c r="N593" s="90" t="str">
        <f>IF(TMInput!M593&lt;&gt;"",TMInput!M593,IF(AND($C593=$C594, N594&lt;&gt;""),N594, IF(AND($C593=$C595, N595&lt;&gt;""), N595,"")))</f>
        <v/>
      </c>
      <c r="O593" s="90" t="str">
        <f>IF(TMInput!N593&lt;&gt;"",TMInput!N593,IF(AND($C593=$C594, O594&lt;&gt;""),O594, IF(AND($C593=$C595, O595&lt;&gt;""), O595,"")))</f>
        <v/>
      </c>
      <c r="P593" s="85" t="str">
        <f>IF(TMInput!O593&lt;&gt;"",TMInput!O593,IF(AND($C593=$C594, P594&lt;&gt;""),P594, IF(AND($C593=$C595, P595&lt;&gt;""), P595,"")))</f>
        <v/>
      </c>
      <c r="Q593" s="90" t="str">
        <f>IF(TMInput!P593&lt;&gt;"",TMInput!P593,IF(AND($C593=$C594, Q594&lt;&gt;""),Q594, IF(AND($C593=$C595, Q595&lt;&gt;""), Q595,"")))</f>
        <v/>
      </c>
      <c r="R593" s="90" t="str">
        <f>IF(TMInput!Q593&lt;&gt;"", TMInput!Q593, IF(AND(OR($C593&amp;$H593=$C594&amp;$H594, $C593&amp;$I593=$C594&amp;$I594), R594&lt;&gt;""), R594, IF(AND(OR($C593&amp;$H593=$C595&amp;$H595, $C593&amp;$I593=$C595&amp;$I595), R595&lt;&gt;""), R595, IF(AND(OR($C593&amp;$H593=$C596&amp;$H596, $C593&amp;$I593=$C596&amp;$I596), R596&lt;&gt;""), R596, IF(AND(OR($C593&amp;$H593=$C597&amp;$H597, $C593&amp;$I593=$C597&amp;$I597), R597&lt;&gt;""), R597, "")))))</f>
        <v/>
      </c>
      <c r="S593" s="90" t="str">
        <f>IF(TMInput!R593&lt;&gt;"", TMInput!R593, IF(AND(OR($C593&amp;$H593=$C594&amp;$H594, $C593&amp;$I593=$C594&amp;$I594), S594&lt;&gt;""), S594, IF(AND(OR($C593&amp;$H593=$C595&amp;$H595, $C593&amp;$I593=$C595&amp;$I595), S595&lt;&gt;""), S595, IF(AND(OR($C593&amp;$H593=$C596&amp;$H596, $C593&amp;$I593=$C596&amp;$I596), S596&lt;&gt;""), S596, IF(AND(OR($C593&amp;$H593=$C597&amp;$H597, $C593&amp;$I593=$C597&amp;$I597), S597&lt;&gt;""), S597, "")))))</f>
        <v/>
      </c>
      <c r="T593" s="90" t="str">
        <f>IF(TMInput!S593&lt;&gt;"", TMInput!S593, IF(AND(OR($C593&amp;$H593=$C594&amp;$H594, $C593&amp;$I593=$C594&amp;$I594), T594&lt;&gt;""), T594, IF(AND(OR($C593&amp;$H593=$C595&amp;$H595, $C593&amp;$I593=$C595&amp;$I595), T595&lt;&gt;""), T595, IF(AND(OR($C593&amp;$H593=$C596&amp;$H596, $C593&amp;$I593=$C596&amp;$I596), T596&lt;&gt;""), T596, IF(AND(OR($C593&amp;$H593=$C597&amp;$H597, $C593&amp;$I593=$C597&amp;$I597), T597&lt;&gt;""), T597, "")))))</f>
        <v/>
      </c>
      <c r="U593" s="90" t="str">
        <f>IF(TMInput!T593&lt;&gt;"", TMInput!T593, IF(AND($C593=$C594, U594&lt;&gt;""), U594, IF(AND($C593=$C595, U595&lt;&gt;""), U595, IF(AND($C593=$C596, U596&lt;&gt;""), U596, IF(AND($C593=$C597, U597&lt;&gt;""), U597, "")))))</f>
        <v/>
      </c>
      <c r="V593" s="90" t="str">
        <f>IF(TMInput!U593&lt;&gt;"", TMInput!U593, IF(AND($C593=$C594, V594&lt;&gt;""), V594, IF(AND($C593=$C595, V595&lt;&gt;""), V595, IF(AND($C593=$C596, V596&lt;&gt;""), V596, IF(AND($C593=$C597, V597&lt;&gt;""), V597, "")))))</f>
        <v/>
      </c>
      <c r="W593" s="90" t="str">
        <f>IF(TMInput!V593&lt;&gt;"", TMInput!V593, IF(AND($C593=$C594, W594&lt;&gt;""), W594, IF(AND($C593=$C595, W595&lt;&gt;""), W595, IF(AND($C593=$C596, W596&lt;&gt;""), W596, IF(AND($C593=$C597, W597&lt;&gt;""), W597, "")))))</f>
        <v/>
      </c>
      <c r="X593" s="90" t="str">
        <f>IF(TMInput!W593&lt;&gt;"", TMInput!W593, IF(AND($C593=$C594, X594&lt;&gt;""), X594, IF(AND($C593=$C595, X595&lt;&gt;""), X595, IF(AND($C593=$C596, X596&lt;&gt;""), X596, IF(AND($C593=$C597, X597&lt;&gt;""), X597, "")))))</f>
        <v/>
      </c>
      <c r="Y593" s="90" t="str">
        <f>IF(TMInput!X593&lt;&gt;"", TMInput!X593, IF(AND($C593=$C594, Y594&lt;&gt;""), Y594, IF(AND($C593=$C595, Y595&lt;&gt;""), Y595, IF(AND($C593=$C596, Y596&lt;&gt;""), Y596, IF(AND($C593=$C597, Y597&lt;&gt;""), Y597, "")))))</f>
        <v/>
      </c>
      <c r="Z593" s="90" t="str">
        <f>IF(TMInput!Y593&lt;&gt;"", TMInput!Y593, IF(AND($C593=$C594, Z594&lt;&gt;""), Z594, IF(AND($C593=$C595, Z595&lt;&gt;""), Z595, IF(AND($C593=$C596, Z596&lt;&gt;""), Z596, IF(AND($C593=$C597, Z597&lt;&gt;""), Z597, "")))))</f>
        <v/>
      </c>
      <c r="AA593" s="90" t="str">
        <f>IF(TMInput!Z593&lt;&gt;"", TMInput!Z593, IF(AND($C593=$C594, AA594&lt;&gt;""), AA594, IF(AND($C593=$C595, AA595&lt;&gt;""), AA595, IF(AND($C593=$C596, AA596&lt;&gt;""), AA596, IF(AND($C593=$C597, AA597&lt;&gt;""), AA597, "")))))</f>
        <v/>
      </c>
      <c r="AB593" s="90" t="str">
        <f>IF(TMInput!AA593&lt;&gt;"", TMInput!AA593, IF(AND($C593=$C594, AB594&lt;&gt;""), AB594, IF(AND($C593=$C595, AB595&lt;&gt;""), AB595, IF(AND($C593=$C596, AB596&lt;&gt;""), AB596, IF(AND($C593=$C597, AB597&lt;&gt;""), AB597, "")))))</f>
        <v/>
      </c>
      <c r="AC593" s="90" t="str">
        <f>IF(TMInput!AB593&lt;&gt;"", TMInput!AB593, IF(AND($C593=$C594, AC594&lt;&gt;""), AC594, IF(AND($C593=$C595, AC595&lt;&gt;""), AC595, IF(AND($C593=$C596, AC596&lt;&gt;""), AC596, IF(AND($C593=$C597, AC597&lt;&gt;""), AC597, "")))))</f>
        <v/>
      </c>
      <c r="AD593" s="90" t="str">
        <f>IF(TMInput!AC593&lt;&gt;"", TMInput!AC593, IF(AND($C593=$C594, AD594&lt;&gt;""), AD594, IF(AND($C593=$C595, AD595&lt;&gt;""), AD595, IF(AND($C593=$C596, AD596&lt;&gt;""), AD596, IF(AND($C593=$C597, AD597&lt;&gt;""), AD597, "")))))</f>
        <v/>
      </c>
      <c r="AE593" s="90" t="str">
        <f>IF(TMInput!AD593&lt;&gt;"", TMInput!AD593, IF(AND($C593=$C594, AE594&lt;&gt;""), AE594, IF(AND($C593=$C595, AE595&lt;&gt;""), AE595, IF(AND($C593=$C596, AE596&lt;&gt;""), AE596, IF(AND($C593=$C597, AE597&lt;&gt;""), AE597, "")))))</f>
        <v/>
      </c>
    </row>
    <row r="594">
      <c r="A594" s="85" t="b">
        <f t="shared" si="1"/>
        <v>0</v>
      </c>
      <c r="B594" s="90" t="str">
        <f>IF(AND(TMInput!A594="",$C594&lt;&gt;""),B593,TMInput!A594)</f>
        <v/>
      </c>
      <c r="C594" s="90" t="str">
        <f>TMInput!B594</f>
        <v/>
      </c>
      <c r="D594" s="85" t="str">
        <f>IF(AND(TMInput!C594="",$C594&lt;&gt;""),D593,TMInput!C594)</f>
        <v/>
      </c>
      <c r="E594" s="90" t="str">
        <f>IF(TMInput!D594&lt;&gt;"",TMInput!D594,IF(AND($C594=$C595, E595&lt;&gt;""),E595, IF(AND($C594=$C596, E596&lt;&gt;""), E596,"")))</f>
        <v/>
      </c>
      <c r="F594" s="90" t="str">
        <f>IF(TMInput!E594&lt;&gt;"",TMInput!E594,IF(AND($C594=$C595, F595&lt;&gt;""),F595, IF(AND($C594=$C596, F596&lt;&gt;""), F596,"")))</f>
        <v/>
      </c>
      <c r="G594" s="85" t="str">
        <f>IF(TMInput!F594&lt;&gt;"",TMInput!F594,IF(AND($C594=$C595, G595&lt;&gt;""),G595, IF(AND($C594=$C596, G596&lt;&gt;""), G596,"")))</f>
        <v/>
      </c>
      <c r="H594" s="90" t="str">
        <f>TMInput!G594</f>
        <v/>
      </c>
      <c r="I594" s="90" t="str">
        <f>TMInput!H594</f>
        <v/>
      </c>
      <c r="J594" s="90" t="str">
        <f>IF(TMInput!$A594="",J593,TMInput!I594)</f>
        <v/>
      </c>
      <c r="K594" s="85" t="str">
        <f>IF(TMInput!J594&lt;&gt;"",TMInput!J594,IF(AND($C594=$C595, K595&lt;&gt;""),K595, IF(AND($C594=$C596, K596&lt;&gt;""), K596,"")))</f>
        <v/>
      </c>
      <c r="L594" s="85" t="str">
        <f>IF(TMInput!K594&lt;&gt;"",TMInput!K594,IF(AND($C594=$C595, L595&lt;&gt;""),L595, IF(AND($C594=$C596, L596&lt;&gt;""), L596,"")))</f>
        <v/>
      </c>
      <c r="M594" s="90" t="str">
        <f>IF(TMInput!L594&lt;&gt;"",TMInput!L594,IF(AND($C594=$C595, M595&lt;&gt;""),M595, IF(AND($C594=$C596, M596&lt;&gt;""), M596,"")))</f>
        <v/>
      </c>
      <c r="N594" s="90" t="str">
        <f>IF(TMInput!M594&lt;&gt;"",TMInput!M594,IF(AND($C594=$C595, N595&lt;&gt;""),N595, IF(AND($C594=$C596, N596&lt;&gt;""), N596,"")))</f>
        <v/>
      </c>
      <c r="O594" s="90" t="str">
        <f>IF(TMInput!N594&lt;&gt;"",TMInput!N594,IF(AND($C594=$C595, O595&lt;&gt;""),O595, IF(AND($C594=$C596, O596&lt;&gt;""), O596,"")))</f>
        <v/>
      </c>
      <c r="P594" s="85" t="str">
        <f>IF(TMInput!O594&lt;&gt;"",TMInput!O594,IF(AND($C594=$C595, P595&lt;&gt;""),P595, IF(AND($C594=$C596, P596&lt;&gt;""), P596,"")))</f>
        <v/>
      </c>
      <c r="Q594" s="90" t="str">
        <f>IF(TMInput!P594&lt;&gt;"",TMInput!P594,IF(AND($C594=$C595, Q595&lt;&gt;""),Q595, IF(AND($C594=$C596, Q596&lt;&gt;""), Q596,"")))</f>
        <v/>
      </c>
      <c r="R594" s="90" t="str">
        <f>IF(TMInput!Q594&lt;&gt;"", TMInput!Q594, IF(AND(OR($C594&amp;$H594=$C595&amp;$H595, $C594&amp;$I594=$C595&amp;$I595), R595&lt;&gt;""), R595, IF(AND(OR($C594&amp;$H594=$C596&amp;$H596, $C594&amp;$I594=$C596&amp;$I596), R596&lt;&gt;""), R596, IF(AND(OR($C594&amp;$H594=$C597&amp;$H597, $C594&amp;$I594=$C597&amp;$I597), R597&lt;&gt;""), R597, IF(AND(OR($C594&amp;$H594=$C598&amp;$H598, $C594&amp;$I594=$C598&amp;$I598), R598&lt;&gt;""), R598, "")))))</f>
        <v/>
      </c>
      <c r="S594" s="90" t="str">
        <f>IF(TMInput!R594&lt;&gt;"", TMInput!R594, IF(AND(OR($C594&amp;$H594=$C595&amp;$H595, $C594&amp;$I594=$C595&amp;$I595), S595&lt;&gt;""), S595, IF(AND(OR($C594&amp;$H594=$C596&amp;$H596, $C594&amp;$I594=$C596&amp;$I596), S596&lt;&gt;""), S596, IF(AND(OR($C594&amp;$H594=$C597&amp;$H597, $C594&amp;$I594=$C597&amp;$I597), S597&lt;&gt;""), S597, IF(AND(OR($C594&amp;$H594=$C598&amp;$H598, $C594&amp;$I594=$C598&amp;$I598), S598&lt;&gt;""), S598, "")))))</f>
        <v/>
      </c>
      <c r="T594" s="90" t="str">
        <f>IF(TMInput!S594&lt;&gt;"", TMInput!S594, IF(AND(OR($C594&amp;$H594=$C595&amp;$H595, $C594&amp;$I594=$C595&amp;$I595), T595&lt;&gt;""), T595, IF(AND(OR($C594&amp;$H594=$C596&amp;$H596, $C594&amp;$I594=$C596&amp;$I596), T596&lt;&gt;""), T596, IF(AND(OR($C594&amp;$H594=$C597&amp;$H597, $C594&amp;$I594=$C597&amp;$I597), T597&lt;&gt;""), T597, IF(AND(OR($C594&amp;$H594=$C598&amp;$H598, $C594&amp;$I594=$C598&amp;$I598), T598&lt;&gt;""), T598, "")))))</f>
        <v/>
      </c>
      <c r="U594" s="90" t="str">
        <f>IF(TMInput!T594&lt;&gt;"", TMInput!T594, IF(AND($C594=$C595, U595&lt;&gt;""), U595, IF(AND($C594=$C596, U596&lt;&gt;""), U596, IF(AND($C594=$C597, U597&lt;&gt;""), U597, IF(AND($C594=$C598, U598&lt;&gt;""), U598, "")))))</f>
        <v/>
      </c>
      <c r="V594" s="90" t="str">
        <f>IF(TMInput!U594&lt;&gt;"", TMInput!U594, IF(AND($C594=$C595, V595&lt;&gt;""), V595, IF(AND($C594=$C596, V596&lt;&gt;""), V596, IF(AND($C594=$C597, V597&lt;&gt;""), V597, IF(AND($C594=$C598, V598&lt;&gt;""), V598, "")))))</f>
        <v/>
      </c>
      <c r="W594" s="90" t="str">
        <f>IF(TMInput!V594&lt;&gt;"", TMInput!V594, IF(AND($C594=$C595, W595&lt;&gt;""), W595, IF(AND($C594=$C596, W596&lt;&gt;""), W596, IF(AND($C594=$C597, W597&lt;&gt;""), W597, IF(AND($C594=$C598, W598&lt;&gt;""), W598, "")))))</f>
        <v/>
      </c>
      <c r="X594" s="90" t="str">
        <f>IF(TMInput!W594&lt;&gt;"", TMInput!W594, IF(AND($C594=$C595, X595&lt;&gt;""), X595, IF(AND($C594=$C596, X596&lt;&gt;""), X596, IF(AND($C594=$C597, X597&lt;&gt;""), X597, IF(AND($C594=$C598, X598&lt;&gt;""), X598, "")))))</f>
        <v/>
      </c>
      <c r="Y594" s="90" t="str">
        <f>IF(TMInput!X594&lt;&gt;"", TMInput!X594, IF(AND($C594=$C595, Y595&lt;&gt;""), Y595, IF(AND($C594=$C596, Y596&lt;&gt;""), Y596, IF(AND($C594=$C597, Y597&lt;&gt;""), Y597, IF(AND($C594=$C598, Y598&lt;&gt;""), Y598, "")))))</f>
        <v/>
      </c>
      <c r="Z594" s="90" t="str">
        <f>IF(TMInput!Y594&lt;&gt;"", TMInput!Y594, IF(AND($C594=$C595, Z595&lt;&gt;""), Z595, IF(AND($C594=$C596, Z596&lt;&gt;""), Z596, IF(AND($C594=$C597, Z597&lt;&gt;""), Z597, IF(AND($C594=$C598, Z598&lt;&gt;""), Z598, "")))))</f>
        <v/>
      </c>
      <c r="AA594" s="90" t="str">
        <f>IF(TMInput!Z594&lt;&gt;"", TMInput!Z594, IF(AND($C594=$C595, AA595&lt;&gt;""), AA595, IF(AND($C594=$C596, AA596&lt;&gt;""), AA596, IF(AND($C594=$C597, AA597&lt;&gt;""), AA597, IF(AND($C594=$C598, AA598&lt;&gt;""), AA598, "")))))</f>
        <v/>
      </c>
      <c r="AB594" s="90" t="str">
        <f>IF(TMInput!AA594&lt;&gt;"", TMInput!AA594, IF(AND($C594=$C595, AB595&lt;&gt;""), AB595, IF(AND($C594=$C596, AB596&lt;&gt;""), AB596, IF(AND($C594=$C597, AB597&lt;&gt;""), AB597, IF(AND($C594=$C598, AB598&lt;&gt;""), AB598, "")))))</f>
        <v/>
      </c>
      <c r="AC594" s="90" t="str">
        <f>IF(TMInput!AB594&lt;&gt;"", TMInput!AB594, IF(AND($C594=$C595, AC595&lt;&gt;""), AC595, IF(AND($C594=$C596, AC596&lt;&gt;""), AC596, IF(AND($C594=$C597, AC597&lt;&gt;""), AC597, IF(AND($C594=$C598, AC598&lt;&gt;""), AC598, "")))))</f>
        <v/>
      </c>
      <c r="AD594" s="90" t="str">
        <f>IF(TMInput!AC594&lt;&gt;"", TMInput!AC594, IF(AND($C594=$C595, AD595&lt;&gt;""), AD595, IF(AND($C594=$C596, AD596&lt;&gt;""), AD596, IF(AND($C594=$C597, AD597&lt;&gt;""), AD597, IF(AND($C594=$C598, AD598&lt;&gt;""), AD598, "")))))</f>
        <v/>
      </c>
      <c r="AE594" s="90" t="str">
        <f>IF(TMInput!AD594&lt;&gt;"", TMInput!AD594, IF(AND($C594=$C595, AE595&lt;&gt;""), AE595, IF(AND($C594=$C596, AE596&lt;&gt;""), AE596, IF(AND($C594=$C597, AE597&lt;&gt;""), AE597, IF(AND($C594=$C598, AE598&lt;&gt;""), AE598, "")))))</f>
        <v/>
      </c>
    </row>
    <row r="595">
      <c r="A595" s="85" t="b">
        <f t="shared" si="1"/>
        <v>0</v>
      </c>
      <c r="B595" s="90" t="str">
        <f>IF(AND(TMInput!A595="",$C595&lt;&gt;""),B594,TMInput!A595)</f>
        <v/>
      </c>
      <c r="C595" s="90" t="str">
        <f>TMInput!B595</f>
        <v/>
      </c>
      <c r="D595" s="85" t="str">
        <f>IF(AND(TMInput!C595="",$C595&lt;&gt;""),D594,TMInput!C595)</f>
        <v/>
      </c>
      <c r="E595" s="90" t="str">
        <f>IF(TMInput!D595&lt;&gt;"",TMInput!D595,IF(AND($C595=$C596, E596&lt;&gt;""),E596, IF(AND($C595=$C597, E597&lt;&gt;""), E597,"")))</f>
        <v/>
      </c>
      <c r="F595" s="90" t="str">
        <f>IF(TMInput!E595&lt;&gt;"",TMInput!E595,IF(AND($C595=$C596, F596&lt;&gt;""),F596, IF(AND($C595=$C597, F597&lt;&gt;""), F597,"")))</f>
        <v/>
      </c>
      <c r="G595" s="85" t="str">
        <f>IF(TMInput!F595&lt;&gt;"",TMInput!F595,IF(AND($C595=$C596, G596&lt;&gt;""),G596, IF(AND($C595=$C597, G597&lt;&gt;""), G597,"")))</f>
        <v/>
      </c>
      <c r="H595" s="90" t="str">
        <f>TMInput!G595</f>
        <v/>
      </c>
      <c r="I595" s="90" t="str">
        <f>TMInput!H595</f>
        <v/>
      </c>
      <c r="J595" s="90" t="str">
        <f>IF(TMInput!$A595="",J594,TMInput!I595)</f>
        <v/>
      </c>
      <c r="K595" s="85" t="str">
        <f>IF(TMInput!J595&lt;&gt;"",TMInput!J595,IF(AND($C595=$C596, K596&lt;&gt;""),K596, IF(AND($C595=$C597, K597&lt;&gt;""), K597,"")))</f>
        <v/>
      </c>
      <c r="L595" s="85" t="str">
        <f>IF(TMInput!K595&lt;&gt;"",TMInput!K595,IF(AND($C595=$C596, L596&lt;&gt;""),L596, IF(AND($C595=$C597, L597&lt;&gt;""), L597,"")))</f>
        <v/>
      </c>
      <c r="M595" s="90" t="str">
        <f>IF(TMInput!L595&lt;&gt;"",TMInput!L595,IF(AND($C595=$C596, M596&lt;&gt;""),M596, IF(AND($C595=$C597, M597&lt;&gt;""), M597,"")))</f>
        <v/>
      </c>
      <c r="N595" s="90" t="str">
        <f>IF(TMInput!M595&lt;&gt;"",TMInput!M595,IF(AND($C595=$C596, N596&lt;&gt;""),N596, IF(AND($C595=$C597, N597&lt;&gt;""), N597,"")))</f>
        <v/>
      </c>
      <c r="O595" s="90" t="str">
        <f>IF(TMInput!N595&lt;&gt;"",TMInput!N595,IF(AND($C595=$C596, O596&lt;&gt;""),O596, IF(AND($C595=$C597, O597&lt;&gt;""), O597,"")))</f>
        <v/>
      </c>
      <c r="P595" s="85" t="str">
        <f>IF(TMInput!O595&lt;&gt;"",TMInput!O595,IF(AND($C595=$C596, P596&lt;&gt;""),P596, IF(AND($C595=$C597, P597&lt;&gt;""), P597,"")))</f>
        <v/>
      </c>
      <c r="Q595" s="90" t="str">
        <f>IF(TMInput!P595&lt;&gt;"",TMInput!P595,IF(AND($C595=$C596, Q596&lt;&gt;""),Q596, IF(AND($C595=$C597, Q597&lt;&gt;""), Q597,"")))</f>
        <v/>
      </c>
      <c r="R595" s="90" t="str">
        <f>IF(TMInput!Q595&lt;&gt;"", TMInput!Q595, IF(AND(OR($C595&amp;$H595=$C596&amp;$H596, $C595&amp;$I595=$C596&amp;$I596), R596&lt;&gt;""), R596, IF(AND(OR($C595&amp;$H595=$C597&amp;$H597, $C595&amp;$I595=$C597&amp;$I597), R597&lt;&gt;""), R597, IF(AND(OR($C595&amp;$H595=$C598&amp;$H598, $C595&amp;$I595=$C598&amp;$I598), R598&lt;&gt;""), R598, IF(AND(OR($C595&amp;$H595=$C599&amp;$H599, $C595&amp;$I595=$C599&amp;$I599), R599&lt;&gt;""), R599, "")))))</f>
        <v/>
      </c>
      <c r="S595" s="90" t="str">
        <f>IF(TMInput!R595&lt;&gt;"", TMInput!R595, IF(AND(OR($C595&amp;$H595=$C596&amp;$H596, $C595&amp;$I595=$C596&amp;$I596), S596&lt;&gt;""), S596, IF(AND(OR($C595&amp;$H595=$C597&amp;$H597, $C595&amp;$I595=$C597&amp;$I597), S597&lt;&gt;""), S597, IF(AND(OR($C595&amp;$H595=$C598&amp;$H598, $C595&amp;$I595=$C598&amp;$I598), S598&lt;&gt;""), S598, IF(AND(OR($C595&amp;$H595=$C599&amp;$H599, $C595&amp;$I595=$C599&amp;$I599), S599&lt;&gt;""), S599, "")))))</f>
        <v/>
      </c>
      <c r="T595" s="90" t="str">
        <f>IF(TMInput!S595&lt;&gt;"", TMInput!S595, IF(AND(OR($C595&amp;$H595=$C596&amp;$H596, $C595&amp;$I595=$C596&amp;$I596), T596&lt;&gt;""), T596, IF(AND(OR($C595&amp;$H595=$C597&amp;$H597, $C595&amp;$I595=$C597&amp;$I597), T597&lt;&gt;""), T597, IF(AND(OR($C595&amp;$H595=$C598&amp;$H598, $C595&amp;$I595=$C598&amp;$I598), T598&lt;&gt;""), T598, IF(AND(OR($C595&amp;$H595=$C599&amp;$H599, $C595&amp;$I595=$C599&amp;$I599), T599&lt;&gt;""), T599, "")))))</f>
        <v/>
      </c>
      <c r="U595" s="90" t="str">
        <f>IF(TMInput!T595&lt;&gt;"", TMInput!T595, IF(AND($C595=$C596, U596&lt;&gt;""), U596, IF(AND($C595=$C597, U597&lt;&gt;""), U597, IF(AND($C595=$C598, U598&lt;&gt;""), U598, IF(AND($C595=$C599, U599&lt;&gt;""), U599, "")))))</f>
        <v/>
      </c>
      <c r="V595" s="90" t="str">
        <f>IF(TMInput!U595&lt;&gt;"", TMInput!U595, IF(AND($C595=$C596, V596&lt;&gt;""), V596, IF(AND($C595=$C597, V597&lt;&gt;""), V597, IF(AND($C595=$C598, V598&lt;&gt;""), V598, IF(AND($C595=$C599, V599&lt;&gt;""), V599, "")))))</f>
        <v/>
      </c>
      <c r="W595" s="90" t="str">
        <f>IF(TMInput!V595&lt;&gt;"", TMInput!V595, IF(AND($C595=$C596, W596&lt;&gt;""), W596, IF(AND($C595=$C597, W597&lt;&gt;""), W597, IF(AND($C595=$C598, W598&lt;&gt;""), W598, IF(AND($C595=$C599, W599&lt;&gt;""), W599, "")))))</f>
        <v/>
      </c>
      <c r="X595" s="90" t="str">
        <f>IF(TMInput!W595&lt;&gt;"", TMInput!W595, IF(AND($C595=$C596, X596&lt;&gt;""), X596, IF(AND($C595=$C597, X597&lt;&gt;""), X597, IF(AND($C595=$C598, X598&lt;&gt;""), X598, IF(AND($C595=$C599, X599&lt;&gt;""), X599, "")))))</f>
        <v/>
      </c>
      <c r="Y595" s="90" t="str">
        <f>IF(TMInput!X595&lt;&gt;"", TMInput!X595, IF(AND($C595=$C596, Y596&lt;&gt;""), Y596, IF(AND($C595=$C597, Y597&lt;&gt;""), Y597, IF(AND($C595=$C598, Y598&lt;&gt;""), Y598, IF(AND($C595=$C599, Y599&lt;&gt;""), Y599, "")))))</f>
        <v/>
      </c>
      <c r="Z595" s="90" t="str">
        <f>IF(TMInput!Y595&lt;&gt;"", TMInput!Y595, IF(AND($C595=$C596, Z596&lt;&gt;""), Z596, IF(AND($C595=$C597, Z597&lt;&gt;""), Z597, IF(AND($C595=$C598, Z598&lt;&gt;""), Z598, IF(AND($C595=$C599, Z599&lt;&gt;""), Z599, "")))))</f>
        <v/>
      </c>
      <c r="AA595" s="90" t="str">
        <f>IF(TMInput!Z595&lt;&gt;"", TMInput!Z595, IF(AND($C595=$C596, AA596&lt;&gt;""), AA596, IF(AND($C595=$C597, AA597&lt;&gt;""), AA597, IF(AND($C595=$C598, AA598&lt;&gt;""), AA598, IF(AND($C595=$C599, AA599&lt;&gt;""), AA599, "")))))</f>
        <v/>
      </c>
      <c r="AB595" s="90" t="str">
        <f>IF(TMInput!AA595&lt;&gt;"", TMInput!AA595, IF(AND($C595=$C596, AB596&lt;&gt;""), AB596, IF(AND($C595=$C597, AB597&lt;&gt;""), AB597, IF(AND($C595=$C598, AB598&lt;&gt;""), AB598, IF(AND($C595=$C599, AB599&lt;&gt;""), AB599, "")))))</f>
        <v/>
      </c>
      <c r="AC595" s="90" t="str">
        <f>IF(TMInput!AB595&lt;&gt;"", TMInput!AB595, IF(AND($C595=$C596, AC596&lt;&gt;""), AC596, IF(AND($C595=$C597, AC597&lt;&gt;""), AC597, IF(AND($C595=$C598, AC598&lt;&gt;""), AC598, IF(AND($C595=$C599, AC599&lt;&gt;""), AC599, "")))))</f>
        <v/>
      </c>
      <c r="AD595" s="90" t="str">
        <f>IF(TMInput!AC595&lt;&gt;"", TMInput!AC595, IF(AND($C595=$C596, AD596&lt;&gt;""), AD596, IF(AND($C595=$C597, AD597&lt;&gt;""), AD597, IF(AND($C595=$C598, AD598&lt;&gt;""), AD598, IF(AND($C595=$C599, AD599&lt;&gt;""), AD599, "")))))</f>
        <v/>
      </c>
      <c r="AE595" s="90" t="str">
        <f>IF(TMInput!AD595&lt;&gt;"", TMInput!AD595, IF(AND($C595=$C596, AE596&lt;&gt;""), AE596, IF(AND($C595=$C597, AE597&lt;&gt;""), AE597, IF(AND($C595=$C598, AE598&lt;&gt;""), AE598, IF(AND($C595=$C599, AE599&lt;&gt;""), AE599, "")))))</f>
        <v/>
      </c>
    </row>
    <row r="596">
      <c r="A596" s="85" t="b">
        <f t="shared" si="1"/>
        <v>0</v>
      </c>
      <c r="B596" s="90" t="str">
        <f>IF(AND(TMInput!A596="",$C596&lt;&gt;""),B595,TMInput!A596)</f>
        <v/>
      </c>
      <c r="C596" s="90" t="str">
        <f>TMInput!B596</f>
        <v/>
      </c>
      <c r="D596" s="85" t="str">
        <f>IF(AND(TMInput!C596="",$C596&lt;&gt;""),D595,TMInput!C596)</f>
        <v/>
      </c>
      <c r="E596" s="90" t="str">
        <f>IF(TMInput!D596&lt;&gt;"",TMInput!D596,IF(AND($C596=$C597, E597&lt;&gt;""),E597, IF(AND($C596=$C598, E598&lt;&gt;""), E598,"")))</f>
        <v/>
      </c>
      <c r="F596" s="90" t="str">
        <f>IF(TMInput!E596&lt;&gt;"",TMInput!E596,IF(AND($C596=$C597, F597&lt;&gt;""),F597, IF(AND($C596=$C598, F598&lt;&gt;""), F598,"")))</f>
        <v/>
      </c>
      <c r="G596" s="85" t="str">
        <f>IF(TMInput!F596&lt;&gt;"",TMInput!F596,IF(AND($C596=$C597, G597&lt;&gt;""),G597, IF(AND($C596=$C598, G598&lt;&gt;""), G598,"")))</f>
        <v/>
      </c>
      <c r="H596" s="90" t="str">
        <f>TMInput!G596</f>
        <v/>
      </c>
      <c r="I596" s="90" t="str">
        <f>TMInput!H596</f>
        <v/>
      </c>
      <c r="J596" s="90" t="str">
        <f>IF(TMInput!$A596="",J595,TMInput!I596)</f>
        <v/>
      </c>
      <c r="K596" s="85" t="str">
        <f>IF(TMInput!J596&lt;&gt;"",TMInput!J596,IF(AND($C596=$C597, K597&lt;&gt;""),K597, IF(AND($C596=$C598, K598&lt;&gt;""), K598,"")))</f>
        <v/>
      </c>
      <c r="L596" s="85" t="str">
        <f>IF(TMInput!K596&lt;&gt;"",TMInput!K596,IF(AND($C596=$C597, L597&lt;&gt;""),L597, IF(AND($C596=$C598, L598&lt;&gt;""), L598,"")))</f>
        <v/>
      </c>
      <c r="M596" s="90" t="str">
        <f>IF(TMInput!L596&lt;&gt;"",TMInput!L596,IF(AND($C596=$C597, M597&lt;&gt;""),M597, IF(AND($C596=$C598, M598&lt;&gt;""), M598,"")))</f>
        <v/>
      </c>
      <c r="N596" s="90" t="str">
        <f>IF(TMInput!M596&lt;&gt;"",TMInput!M596,IF(AND($C596=$C597, N597&lt;&gt;""),N597, IF(AND($C596=$C598, N598&lt;&gt;""), N598,"")))</f>
        <v/>
      </c>
      <c r="O596" s="90" t="str">
        <f>IF(TMInput!N596&lt;&gt;"",TMInput!N596,IF(AND($C596=$C597, O597&lt;&gt;""),O597, IF(AND($C596=$C598, O598&lt;&gt;""), O598,"")))</f>
        <v/>
      </c>
      <c r="P596" s="85" t="str">
        <f>IF(TMInput!O596&lt;&gt;"",TMInput!O596,IF(AND($C596=$C597, P597&lt;&gt;""),P597, IF(AND($C596=$C598, P598&lt;&gt;""), P598,"")))</f>
        <v/>
      </c>
      <c r="Q596" s="90" t="str">
        <f>IF(TMInput!P596&lt;&gt;"",TMInput!P596,IF(AND($C596=$C597, Q597&lt;&gt;""),Q597, IF(AND($C596=$C598, Q598&lt;&gt;""), Q598,"")))</f>
        <v/>
      </c>
      <c r="R596" s="90" t="str">
        <f>IF(TMInput!Q596&lt;&gt;"", TMInput!Q596, IF(AND(OR($C596&amp;$H596=$C597&amp;$H597, $C596&amp;$I596=$C597&amp;$I597), R597&lt;&gt;""), R597, IF(AND(OR($C596&amp;$H596=$C598&amp;$H598, $C596&amp;$I596=$C598&amp;$I598), R598&lt;&gt;""), R598, IF(AND(OR($C596&amp;$H596=$C599&amp;$H599, $C596&amp;$I596=$C599&amp;$I599), R599&lt;&gt;""), R599, IF(AND(OR($C596&amp;$H596=$C600&amp;$H600, $C596&amp;$I596=$C600&amp;$I600), R600&lt;&gt;""), R600, "")))))</f>
        <v/>
      </c>
      <c r="S596" s="90" t="str">
        <f>IF(TMInput!R596&lt;&gt;"", TMInput!R596, IF(AND(OR($C596&amp;$H596=$C597&amp;$H597, $C596&amp;$I596=$C597&amp;$I597), S597&lt;&gt;""), S597, IF(AND(OR($C596&amp;$H596=$C598&amp;$H598, $C596&amp;$I596=$C598&amp;$I598), S598&lt;&gt;""), S598, IF(AND(OR($C596&amp;$H596=$C599&amp;$H599, $C596&amp;$I596=$C599&amp;$I599), S599&lt;&gt;""), S599, IF(AND(OR($C596&amp;$H596=$C600&amp;$H600, $C596&amp;$I596=$C600&amp;$I600), S600&lt;&gt;""), S600, "")))))</f>
        <v/>
      </c>
      <c r="T596" s="90" t="str">
        <f>IF(TMInput!S596&lt;&gt;"", TMInput!S596, IF(AND(OR($C596&amp;$H596=$C597&amp;$H597, $C596&amp;$I596=$C597&amp;$I597), T597&lt;&gt;""), T597, IF(AND(OR($C596&amp;$H596=$C598&amp;$H598, $C596&amp;$I596=$C598&amp;$I598), T598&lt;&gt;""), T598, IF(AND(OR($C596&amp;$H596=$C599&amp;$H599, $C596&amp;$I596=$C599&amp;$I599), T599&lt;&gt;""), T599, IF(AND(OR($C596&amp;$H596=$C600&amp;$H600, $C596&amp;$I596=$C600&amp;$I600), T600&lt;&gt;""), T600, "")))))</f>
        <v/>
      </c>
      <c r="U596" s="90" t="str">
        <f>IF(TMInput!T596&lt;&gt;"", TMInput!T596, IF(AND($C596=$C597, U597&lt;&gt;""), U597, IF(AND($C596=$C598, U598&lt;&gt;""), U598, IF(AND($C596=$C599, U599&lt;&gt;""), U599, IF(AND($C596=$C600, U600&lt;&gt;""), U600, "")))))</f>
        <v/>
      </c>
      <c r="V596" s="90" t="str">
        <f>IF(TMInput!U596&lt;&gt;"", TMInput!U596, IF(AND($C596=$C597, V597&lt;&gt;""), V597, IF(AND($C596=$C598, V598&lt;&gt;""), V598, IF(AND($C596=$C599, V599&lt;&gt;""), V599, IF(AND($C596=$C600, V600&lt;&gt;""), V600, "")))))</f>
        <v/>
      </c>
      <c r="W596" s="90" t="str">
        <f>IF(TMInput!V596&lt;&gt;"", TMInput!V596, IF(AND($C596=$C597, W597&lt;&gt;""), W597, IF(AND($C596=$C598, W598&lt;&gt;""), W598, IF(AND($C596=$C599, W599&lt;&gt;""), W599, IF(AND($C596=$C600, W600&lt;&gt;""), W600, "")))))</f>
        <v/>
      </c>
      <c r="X596" s="90" t="str">
        <f>IF(TMInput!W596&lt;&gt;"", TMInput!W596, IF(AND($C596=$C597, X597&lt;&gt;""), X597, IF(AND($C596=$C598, X598&lt;&gt;""), X598, IF(AND($C596=$C599, X599&lt;&gt;""), X599, IF(AND($C596=$C600, X600&lt;&gt;""), X600, "")))))</f>
        <v/>
      </c>
      <c r="Y596" s="90" t="str">
        <f>IF(TMInput!X596&lt;&gt;"", TMInput!X596, IF(AND($C596=$C597, Y597&lt;&gt;""), Y597, IF(AND($C596=$C598, Y598&lt;&gt;""), Y598, IF(AND($C596=$C599, Y599&lt;&gt;""), Y599, IF(AND($C596=$C600, Y600&lt;&gt;""), Y600, "")))))</f>
        <v/>
      </c>
      <c r="Z596" s="90" t="str">
        <f>IF(TMInput!Y596&lt;&gt;"", TMInput!Y596, IF(AND($C596=$C597, Z597&lt;&gt;""), Z597, IF(AND($C596=$C598, Z598&lt;&gt;""), Z598, IF(AND($C596=$C599, Z599&lt;&gt;""), Z599, IF(AND($C596=$C600, Z600&lt;&gt;""), Z600, "")))))</f>
        <v/>
      </c>
      <c r="AA596" s="90" t="str">
        <f>IF(TMInput!Z596&lt;&gt;"", TMInput!Z596, IF(AND($C596=$C597, AA597&lt;&gt;""), AA597, IF(AND($C596=$C598, AA598&lt;&gt;""), AA598, IF(AND($C596=$C599, AA599&lt;&gt;""), AA599, IF(AND($C596=$C600, AA600&lt;&gt;""), AA600, "")))))</f>
        <v/>
      </c>
      <c r="AB596" s="90" t="str">
        <f>IF(TMInput!AA596&lt;&gt;"", TMInput!AA596, IF(AND($C596=$C597, AB597&lt;&gt;""), AB597, IF(AND($C596=$C598, AB598&lt;&gt;""), AB598, IF(AND($C596=$C599, AB599&lt;&gt;""), AB599, IF(AND($C596=$C600, AB600&lt;&gt;""), AB600, "")))))</f>
        <v/>
      </c>
      <c r="AC596" s="90" t="str">
        <f>IF(TMInput!AB596&lt;&gt;"", TMInput!AB596, IF(AND($C596=$C597, AC597&lt;&gt;""), AC597, IF(AND($C596=$C598, AC598&lt;&gt;""), AC598, IF(AND($C596=$C599, AC599&lt;&gt;""), AC599, IF(AND($C596=$C600, AC600&lt;&gt;""), AC600, "")))))</f>
        <v/>
      </c>
      <c r="AD596" s="90" t="str">
        <f>IF(TMInput!AC596&lt;&gt;"", TMInput!AC596, IF(AND($C596=$C597, AD597&lt;&gt;""), AD597, IF(AND($C596=$C598, AD598&lt;&gt;""), AD598, IF(AND($C596=$C599, AD599&lt;&gt;""), AD599, IF(AND($C596=$C600, AD600&lt;&gt;""), AD600, "")))))</f>
        <v/>
      </c>
      <c r="AE596" s="90" t="str">
        <f>IF(TMInput!AD596&lt;&gt;"", TMInput!AD596, IF(AND($C596=$C597, AE597&lt;&gt;""), AE597, IF(AND($C596=$C598, AE598&lt;&gt;""), AE598, IF(AND($C596=$C599, AE599&lt;&gt;""), AE599, IF(AND($C596=$C600, AE600&lt;&gt;""), AE600, "")))))</f>
        <v/>
      </c>
    </row>
    <row r="597">
      <c r="A597" s="85" t="b">
        <f t="shared" si="1"/>
        <v>0</v>
      </c>
      <c r="B597" s="90" t="str">
        <f>IF(AND(TMInput!A597="",$C597&lt;&gt;""),B596,TMInput!A597)</f>
        <v/>
      </c>
      <c r="C597" s="90" t="str">
        <f>TMInput!B597</f>
        <v/>
      </c>
      <c r="D597" s="85" t="str">
        <f>IF(AND(TMInput!C597="",$C597&lt;&gt;""),D596,TMInput!C597)</f>
        <v/>
      </c>
      <c r="E597" s="90" t="str">
        <f>IF(TMInput!D597&lt;&gt;"",TMInput!D597,IF(AND($C597=$C598, E598&lt;&gt;""),E598, IF(AND($C597=$C599, E599&lt;&gt;""), E599,"")))</f>
        <v/>
      </c>
      <c r="F597" s="90" t="str">
        <f>IF(TMInput!E597&lt;&gt;"",TMInput!E597,IF(AND($C597=$C598, F598&lt;&gt;""),F598, IF(AND($C597=$C599, F599&lt;&gt;""), F599,"")))</f>
        <v/>
      </c>
      <c r="G597" s="85" t="str">
        <f>IF(TMInput!F597&lt;&gt;"",TMInput!F597,IF(AND($C597=$C598, G598&lt;&gt;""),G598, IF(AND($C597=$C599, G599&lt;&gt;""), G599,"")))</f>
        <v/>
      </c>
      <c r="H597" s="90" t="str">
        <f>TMInput!G597</f>
        <v/>
      </c>
      <c r="I597" s="90" t="str">
        <f>TMInput!H597</f>
        <v/>
      </c>
      <c r="J597" s="90" t="str">
        <f>IF(TMInput!$A597="",J596,TMInput!I597)</f>
        <v/>
      </c>
      <c r="K597" s="85" t="str">
        <f>IF(TMInput!J597&lt;&gt;"",TMInput!J597,IF(AND($C597=$C598, K598&lt;&gt;""),K598, IF(AND($C597=$C599, K599&lt;&gt;""), K599,"")))</f>
        <v/>
      </c>
      <c r="L597" s="85" t="str">
        <f>IF(TMInput!K597&lt;&gt;"",TMInput!K597,IF(AND($C597=$C598, L598&lt;&gt;""),L598, IF(AND($C597=$C599, L599&lt;&gt;""), L599,"")))</f>
        <v/>
      </c>
      <c r="M597" s="90" t="str">
        <f>IF(TMInput!L597&lt;&gt;"",TMInput!L597,IF(AND($C597=$C598, M598&lt;&gt;""),M598, IF(AND($C597=$C599, M599&lt;&gt;""), M599,"")))</f>
        <v/>
      </c>
      <c r="N597" s="90" t="str">
        <f>IF(TMInput!M597&lt;&gt;"",TMInput!M597,IF(AND($C597=$C598, N598&lt;&gt;""),N598, IF(AND($C597=$C599, N599&lt;&gt;""), N599,"")))</f>
        <v/>
      </c>
      <c r="O597" s="90" t="str">
        <f>IF(TMInput!N597&lt;&gt;"",TMInput!N597,IF(AND($C597=$C598, O598&lt;&gt;""),O598, IF(AND($C597=$C599, O599&lt;&gt;""), O599,"")))</f>
        <v/>
      </c>
      <c r="P597" s="85" t="str">
        <f>IF(TMInput!O597&lt;&gt;"",TMInput!O597,IF(AND($C597=$C598, P598&lt;&gt;""),P598, IF(AND($C597=$C599, P599&lt;&gt;""), P599,"")))</f>
        <v/>
      </c>
      <c r="Q597" s="90" t="str">
        <f>IF(TMInput!P597&lt;&gt;"",TMInput!P597,IF(AND($C597=$C598, Q598&lt;&gt;""),Q598, IF(AND($C597=$C599, Q599&lt;&gt;""), Q599,"")))</f>
        <v/>
      </c>
      <c r="R597" s="90" t="str">
        <f>IF(TMInput!Q597&lt;&gt;"", TMInput!Q597, IF(AND(OR($C597&amp;$H597=$C598&amp;$H598, $C597&amp;$I597=$C598&amp;$I598), R598&lt;&gt;""), R598, IF(AND(OR($C597&amp;$H597=$C599&amp;$H599, $C597&amp;$I597=$C599&amp;$I599), R599&lt;&gt;""), R599, IF(AND(OR($C597&amp;$H597=$C600&amp;$H600, $C597&amp;$I597=$C600&amp;$I600), R600&lt;&gt;""), R600, IF(AND(OR($C597&amp;$H597=$C601&amp;$H601, $C597&amp;$I597=$C601&amp;$I601), R601&lt;&gt;""), R601, "")))))</f>
        <v/>
      </c>
      <c r="S597" s="90" t="str">
        <f>IF(TMInput!R597&lt;&gt;"", TMInput!R597, IF(AND(OR($C597&amp;$H597=$C598&amp;$H598, $C597&amp;$I597=$C598&amp;$I598), S598&lt;&gt;""), S598, IF(AND(OR($C597&amp;$H597=$C599&amp;$H599, $C597&amp;$I597=$C599&amp;$I599), S599&lt;&gt;""), S599, IF(AND(OR($C597&amp;$H597=$C600&amp;$H600, $C597&amp;$I597=$C600&amp;$I600), S600&lt;&gt;""), S600, IF(AND(OR($C597&amp;$H597=$C601&amp;$H601, $C597&amp;$I597=$C601&amp;$I601), S601&lt;&gt;""), S601, "")))))</f>
        <v/>
      </c>
      <c r="T597" s="90" t="str">
        <f>IF(TMInput!S597&lt;&gt;"", TMInput!S597, IF(AND(OR($C597&amp;$H597=$C598&amp;$H598, $C597&amp;$I597=$C598&amp;$I598), T598&lt;&gt;""), T598, IF(AND(OR($C597&amp;$H597=$C599&amp;$H599, $C597&amp;$I597=$C599&amp;$I599), T599&lt;&gt;""), T599, IF(AND(OR($C597&amp;$H597=$C600&amp;$H600, $C597&amp;$I597=$C600&amp;$I600), T600&lt;&gt;""), T600, IF(AND(OR($C597&amp;$H597=$C601&amp;$H601, $C597&amp;$I597=$C601&amp;$I601), T601&lt;&gt;""), T601, "")))))</f>
        <v/>
      </c>
      <c r="U597" s="90" t="str">
        <f>IF(TMInput!T597&lt;&gt;"", TMInput!T597, IF(AND($C597=$C598, U598&lt;&gt;""), U598, IF(AND($C597=$C599, U599&lt;&gt;""), U599, IF(AND($C597=$C600, U600&lt;&gt;""), U600, IF(AND($C597=$C601, U601&lt;&gt;""), U601, "")))))</f>
        <v/>
      </c>
      <c r="V597" s="90" t="str">
        <f>IF(TMInput!U597&lt;&gt;"", TMInput!U597, IF(AND($C597=$C598, V598&lt;&gt;""), V598, IF(AND($C597=$C599, V599&lt;&gt;""), V599, IF(AND($C597=$C600, V600&lt;&gt;""), V600, IF(AND($C597=$C601, V601&lt;&gt;""), V601, "")))))</f>
        <v/>
      </c>
      <c r="W597" s="90" t="str">
        <f>IF(TMInput!V597&lt;&gt;"", TMInput!V597, IF(AND($C597=$C598, W598&lt;&gt;""), W598, IF(AND($C597=$C599, W599&lt;&gt;""), W599, IF(AND($C597=$C600, W600&lt;&gt;""), W600, IF(AND($C597=$C601, W601&lt;&gt;""), W601, "")))))</f>
        <v/>
      </c>
      <c r="X597" s="90" t="str">
        <f>IF(TMInput!W597&lt;&gt;"", TMInput!W597, IF(AND($C597=$C598, X598&lt;&gt;""), X598, IF(AND($C597=$C599, X599&lt;&gt;""), X599, IF(AND($C597=$C600, X600&lt;&gt;""), X600, IF(AND($C597=$C601, X601&lt;&gt;""), X601, "")))))</f>
        <v/>
      </c>
      <c r="Y597" s="90" t="str">
        <f>IF(TMInput!X597&lt;&gt;"", TMInput!X597, IF(AND($C597=$C598, Y598&lt;&gt;""), Y598, IF(AND($C597=$C599, Y599&lt;&gt;""), Y599, IF(AND($C597=$C600, Y600&lt;&gt;""), Y600, IF(AND($C597=$C601, Y601&lt;&gt;""), Y601, "")))))</f>
        <v/>
      </c>
      <c r="Z597" s="90" t="str">
        <f>IF(TMInput!Y597&lt;&gt;"", TMInput!Y597, IF(AND($C597=$C598, Z598&lt;&gt;""), Z598, IF(AND($C597=$C599, Z599&lt;&gt;""), Z599, IF(AND($C597=$C600, Z600&lt;&gt;""), Z600, IF(AND($C597=$C601, Z601&lt;&gt;""), Z601, "")))))</f>
        <v/>
      </c>
      <c r="AA597" s="90" t="str">
        <f>IF(TMInput!Z597&lt;&gt;"", TMInput!Z597, IF(AND($C597=$C598, AA598&lt;&gt;""), AA598, IF(AND($C597=$C599, AA599&lt;&gt;""), AA599, IF(AND($C597=$C600, AA600&lt;&gt;""), AA600, IF(AND($C597=$C601, AA601&lt;&gt;""), AA601, "")))))</f>
        <v/>
      </c>
      <c r="AB597" s="90" t="str">
        <f>IF(TMInput!AA597&lt;&gt;"", TMInput!AA597, IF(AND($C597=$C598, AB598&lt;&gt;""), AB598, IF(AND($C597=$C599, AB599&lt;&gt;""), AB599, IF(AND($C597=$C600, AB600&lt;&gt;""), AB600, IF(AND($C597=$C601, AB601&lt;&gt;""), AB601, "")))))</f>
        <v/>
      </c>
      <c r="AC597" s="90" t="str">
        <f>IF(TMInput!AB597&lt;&gt;"", TMInput!AB597, IF(AND($C597=$C598, AC598&lt;&gt;""), AC598, IF(AND($C597=$C599, AC599&lt;&gt;""), AC599, IF(AND($C597=$C600, AC600&lt;&gt;""), AC600, IF(AND($C597=$C601, AC601&lt;&gt;""), AC601, "")))))</f>
        <v/>
      </c>
      <c r="AD597" s="90" t="str">
        <f>IF(TMInput!AC597&lt;&gt;"", TMInput!AC597, IF(AND($C597=$C598, AD598&lt;&gt;""), AD598, IF(AND($C597=$C599, AD599&lt;&gt;""), AD599, IF(AND($C597=$C600, AD600&lt;&gt;""), AD600, IF(AND($C597=$C601, AD601&lt;&gt;""), AD601, "")))))</f>
        <v/>
      </c>
      <c r="AE597" s="90" t="str">
        <f>IF(TMInput!AD597&lt;&gt;"", TMInput!AD597, IF(AND($C597=$C598, AE598&lt;&gt;""), AE598, IF(AND($C597=$C599, AE599&lt;&gt;""), AE599, IF(AND($C597=$C600, AE600&lt;&gt;""), AE600, IF(AND($C597=$C601, AE601&lt;&gt;""), AE601, "")))))</f>
        <v/>
      </c>
    </row>
    <row r="598">
      <c r="A598" s="85" t="b">
        <f t="shared" si="1"/>
        <v>0</v>
      </c>
      <c r="B598" s="90" t="str">
        <f>IF(AND(TMInput!A598="",$C598&lt;&gt;""),B597,TMInput!A598)</f>
        <v/>
      </c>
      <c r="C598" s="90" t="str">
        <f>TMInput!B598</f>
        <v/>
      </c>
      <c r="D598" s="85" t="str">
        <f>IF(AND(TMInput!C598="",$C598&lt;&gt;""),D597,TMInput!C598)</f>
        <v/>
      </c>
      <c r="E598" s="90" t="str">
        <f>IF(TMInput!D598&lt;&gt;"",TMInput!D598,IF(AND($C598=$C599, E599&lt;&gt;""),E599, IF(AND($C598=$C600, E600&lt;&gt;""), E600,"")))</f>
        <v/>
      </c>
      <c r="F598" s="90" t="str">
        <f>IF(TMInput!E598&lt;&gt;"",TMInput!E598,IF(AND($C598=$C599, F599&lt;&gt;""),F599, IF(AND($C598=$C600, F600&lt;&gt;""), F600,"")))</f>
        <v/>
      </c>
      <c r="G598" s="85" t="str">
        <f>IF(TMInput!F598&lt;&gt;"",TMInput!F598,IF(AND($C598=$C599, G599&lt;&gt;""),G599, IF(AND($C598=$C600, G600&lt;&gt;""), G600,"")))</f>
        <v/>
      </c>
      <c r="H598" s="90" t="str">
        <f>TMInput!G598</f>
        <v/>
      </c>
      <c r="I598" s="90" t="str">
        <f>TMInput!H598</f>
        <v/>
      </c>
      <c r="J598" s="90" t="str">
        <f>IF(TMInput!$A598="",J597,TMInput!I598)</f>
        <v/>
      </c>
      <c r="K598" s="85" t="str">
        <f>IF(TMInput!J598&lt;&gt;"",TMInput!J598,IF(AND($C598=$C599, K599&lt;&gt;""),K599, IF(AND($C598=$C600, K600&lt;&gt;""), K600,"")))</f>
        <v/>
      </c>
      <c r="L598" s="85" t="str">
        <f>IF(TMInput!K598&lt;&gt;"",TMInput!K598,IF(AND($C598=$C599, L599&lt;&gt;""),L599, IF(AND($C598=$C600, L600&lt;&gt;""), L600,"")))</f>
        <v/>
      </c>
      <c r="M598" s="90" t="str">
        <f>IF(TMInput!L598&lt;&gt;"",TMInput!L598,IF(AND($C598=$C599, M599&lt;&gt;""),M599, IF(AND($C598=$C600, M600&lt;&gt;""), M600,"")))</f>
        <v/>
      </c>
      <c r="N598" s="90" t="str">
        <f>IF(TMInput!M598&lt;&gt;"",TMInput!M598,IF(AND($C598=$C599, N599&lt;&gt;""),N599, IF(AND($C598=$C600, N600&lt;&gt;""), N600,"")))</f>
        <v/>
      </c>
      <c r="O598" s="90" t="str">
        <f>IF(TMInput!N598&lt;&gt;"",TMInput!N598,IF(AND($C598=$C599, O599&lt;&gt;""),O599, IF(AND($C598=$C600, O600&lt;&gt;""), O600,"")))</f>
        <v/>
      </c>
      <c r="P598" s="85" t="str">
        <f>IF(TMInput!O598&lt;&gt;"",TMInput!O598,IF(AND($C598=$C599, P599&lt;&gt;""),P599, IF(AND($C598=$C600, P600&lt;&gt;""), P600,"")))</f>
        <v/>
      </c>
      <c r="Q598" s="90" t="str">
        <f>IF(TMInput!P598&lt;&gt;"",TMInput!P598,IF(AND($C598=$C599, Q599&lt;&gt;""),Q599, IF(AND($C598=$C600, Q600&lt;&gt;""), Q600,"")))</f>
        <v/>
      </c>
      <c r="R598" s="90" t="str">
        <f>IF(TMInput!Q598&lt;&gt;"", TMInput!Q598, IF(AND(OR($C598&amp;$H598=$C599&amp;$H599, $C598&amp;$I598=$C599&amp;$I599), R599&lt;&gt;""), R599, IF(AND(OR($C598&amp;$H598=$C600&amp;$H600, $C598&amp;$I598=$C600&amp;$I600), R600&lt;&gt;""), R600, IF(AND(OR($C598&amp;$H598=$C601&amp;$H601, $C598&amp;$I598=$C601&amp;$I601), R601&lt;&gt;""), R601, IF(AND(OR($C598&amp;$H598=$C602&amp;$H602, $C598&amp;$I598=$C602&amp;$I602), R602&lt;&gt;""), R602, "")))))</f>
        <v/>
      </c>
      <c r="S598" s="90" t="str">
        <f>IF(TMInput!R598&lt;&gt;"", TMInput!R598, IF(AND(OR($C598&amp;$H598=$C599&amp;$H599, $C598&amp;$I598=$C599&amp;$I599), S599&lt;&gt;""), S599, IF(AND(OR($C598&amp;$H598=$C600&amp;$H600, $C598&amp;$I598=$C600&amp;$I600), S600&lt;&gt;""), S600, IF(AND(OR($C598&amp;$H598=$C601&amp;$H601, $C598&amp;$I598=$C601&amp;$I601), S601&lt;&gt;""), S601, IF(AND(OR($C598&amp;$H598=$C602&amp;$H602, $C598&amp;$I598=$C602&amp;$I602), S602&lt;&gt;""), S602, "")))))</f>
        <v/>
      </c>
      <c r="T598" s="90" t="str">
        <f>IF(TMInput!S598&lt;&gt;"", TMInput!S598, IF(AND(OR($C598&amp;$H598=$C599&amp;$H599, $C598&amp;$I598=$C599&amp;$I599), T599&lt;&gt;""), T599, IF(AND(OR($C598&amp;$H598=$C600&amp;$H600, $C598&amp;$I598=$C600&amp;$I600), T600&lt;&gt;""), T600, IF(AND(OR($C598&amp;$H598=$C601&amp;$H601, $C598&amp;$I598=$C601&amp;$I601), T601&lt;&gt;""), T601, IF(AND(OR($C598&amp;$H598=$C602&amp;$H602, $C598&amp;$I598=$C602&amp;$I602), T602&lt;&gt;""), T602, "")))))</f>
        <v/>
      </c>
      <c r="U598" s="90" t="str">
        <f>IF(TMInput!T598&lt;&gt;"", TMInput!T598, IF(AND($C598=$C599, U599&lt;&gt;""), U599, IF(AND($C598=$C600, U600&lt;&gt;""), U600, IF(AND($C598=$C601, U601&lt;&gt;""), U601, IF(AND($C598=$C602, U602&lt;&gt;""), U602, "")))))</f>
        <v/>
      </c>
      <c r="V598" s="90" t="str">
        <f>IF(TMInput!U598&lt;&gt;"", TMInput!U598, IF(AND($C598=$C599, V599&lt;&gt;""), V599, IF(AND($C598=$C600, V600&lt;&gt;""), V600, IF(AND($C598=$C601, V601&lt;&gt;""), V601, IF(AND($C598=$C602, V602&lt;&gt;""), V602, "")))))</f>
        <v/>
      </c>
      <c r="W598" s="90" t="str">
        <f>IF(TMInput!V598&lt;&gt;"", TMInput!V598, IF(AND($C598=$C599, W599&lt;&gt;""), W599, IF(AND($C598=$C600, W600&lt;&gt;""), W600, IF(AND($C598=$C601, W601&lt;&gt;""), W601, IF(AND($C598=$C602, W602&lt;&gt;""), W602, "")))))</f>
        <v/>
      </c>
      <c r="X598" s="90" t="str">
        <f>IF(TMInput!W598&lt;&gt;"", TMInput!W598, IF(AND($C598=$C599, X599&lt;&gt;""), X599, IF(AND($C598=$C600, X600&lt;&gt;""), X600, IF(AND($C598=$C601, X601&lt;&gt;""), X601, IF(AND($C598=$C602, X602&lt;&gt;""), X602, "")))))</f>
        <v/>
      </c>
      <c r="Y598" s="90" t="str">
        <f>IF(TMInput!X598&lt;&gt;"", TMInput!X598, IF(AND($C598=$C599, Y599&lt;&gt;""), Y599, IF(AND($C598=$C600, Y600&lt;&gt;""), Y600, IF(AND($C598=$C601, Y601&lt;&gt;""), Y601, IF(AND($C598=$C602, Y602&lt;&gt;""), Y602, "")))))</f>
        <v/>
      </c>
      <c r="Z598" s="90" t="str">
        <f>IF(TMInput!Y598&lt;&gt;"", TMInput!Y598, IF(AND($C598=$C599, Z599&lt;&gt;""), Z599, IF(AND($C598=$C600, Z600&lt;&gt;""), Z600, IF(AND($C598=$C601, Z601&lt;&gt;""), Z601, IF(AND($C598=$C602, Z602&lt;&gt;""), Z602, "")))))</f>
        <v/>
      </c>
      <c r="AA598" s="90" t="str">
        <f>IF(TMInput!Z598&lt;&gt;"", TMInput!Z598, IF(AND($C598=$C599, AA599&lt;&gt;""), AA599, IF(AND($C598=$C600, AA600&lt;&gt;""), AA600, IF(AND($C598=$C601, AA601&lt;&gt;""), AA601, IF(AND($C598=$C602, AA602&lt;&gt;""), AA602, "")))))</f>
        <v/>
      </c>
      <c r="AB598" s="90" t="str">
        <f>IF(TMInput!AA598&lt;&gt;"", TMInput!AA598, IF(AND($C598=$C599, AB599&lt;&gt;""), AB599, IF(AND($C598=$C600, AB600&lt;&gt;""), AB600, IF(AND($C598=$C601, AB601&lt;&gt;""), AB601, IF(AND($C598=$C602, AB602&lt;&gt;""), AB602, "")))))</f>
        <v/>
      </c>
      <c r="AC598" s="90" t="str">
        <f>IF(TMInput!AB598&lt;&gt;"", TMInput!AB598, IF(AND($C598=$C599, AC599&lt;&gt;""), AC599, IF(AND($C598=$C600, AC600&lt;&gt;""), AC600, IF(AND($C598=$C601, AC601&lt;&gt;""), AC601, IF(AND($C598=$C602, AC602&lt;&gt;""), AC602, "")))))</f>
        <v/>
      </c>
      <c r="AD598" s="90" t="str">
        <f>IF(TMInput!AC598&lt;&gt;"", TMInput!AC598, IF(AND($C598=$C599, AD599&lt;&gt;""), AD599, IF(AND($C598=$C600, AD600&lt;&gt;""), AD600, IF(AND($C598=$C601, AD601&lt;&gt;""), AD601, IF(AND($C598=$C602, AD602&lt;&gt;""), AD602, "")))))</f>
        <v/>
      </c>
      <c r="AE598" s="90" t="str">
        <f>IF(TMInput!AD598&lt;&gt;"", TMInput!AD598, IF(AND($C598=$C599, AE599&lt;&gt;""), AE599, IF(AND($C598=$C600, AE600&lt;&gt;""), AE600, IF(AND($C598=$C601, AE601&lt;&gt;""), AE601, IF(AND($C598=$C602, AE602&lt;&gt;""), AE602, "")))))</f>
        <v/>
      </c>
    </row>
    <row r="599">
      <c r="A599" s="85" t="b">
        <f t="shared" si="1"/>
        <v>0</v>
      </c>
      <c r="B599" s="90" t="str">
        <f>IF(AND(TMInput!A599="",$C599&lt;&gt;""),B598,TMInput!A599)</f>
        <v/>
      </c>
      <c r="C599" s="90" t="str">
        <f>TMInput!B599</f>
        <v/>
      </c>
      <c r="D599" s="85" t="str">
        <f>IF(AND(TMInput!C599="",$C599&lt;&gt;""),D598,TMInput!C599)</f>
        <v/>
      </c>
      <c r="E599" s="90" t="str">
        <f>IF(TMInput!D599&lt;&gt;"",TMInput!D599,IF(AND($C599=$C600, E600&lt;&gt;""),E600, IF(AND($C599=$C601, E601&lt;&gt;""), E601,"")))</f>
        <v/>
      </c>
      <c r="F599" s="90" t="str">
        <f>IF(TMInput!E599&lt;&gt;"",TMInput!E599,IF(AND($C599=$C600, F600&lt;&gt;""),F600, IF(AND($C599=$C601, F601&lt;&gt;""), F601,"")))</f>
        <v/>
      </c>
      <c r="G599" s="85" t="str">
        <f>IF(TMInput!F599&lt;&gt;"",TMInput!F599,IF(AND($C599=$C600, G600&lt;&gt;""),G600, IF(AND($C599=$C601, G601&lt;&gt;""), G601,"")))</f>
        <v/>
      </c>
      <c r="H599" s="90" t="str">
        <f>TMInput!G599</f>
        <v/>
      </c>
      <c r="I599" s="90" t="str">
        <f>TMInput!H599</f>
        <v/>
      </c>
      <c r="J599" s="90" t="str">
        <f>IF(TMInput!$A599="",J598,TMInput!I599)</f>
        <v/>
      </c>
      <c r="K599" s="85" t="str">
        <f>IF(TMInput!J599&lt;&gt;"",TMInput!J599,IF(AND($C599=$C600, K600&lt;&gt;""),K600, IF(AND($C599=$C601, K601&lt;&gt;""), K601,"")))</f>
        <v/>
      </c>
      <c r="L599" s="85" t="str">
        <f>IF(TMInput!K599&lt;&gt;"",TMInput!K599,IF(AND($C599=$C600, L600&lt;&gt;""),L600, IF(AND($C599=$C601, L601&lt;&gt;""), L601,"")))</f>
        <v/>
      </c>
      <c r="M599" s="90" t="str">
        <f>IF(TMInput!L599&lt;&gt;"",TMInput!L599,IF(AND($C599=$C600, M600&lt;&gt;""),M600, IF(AND($C599=$C601, M601&lt;&gt;""), M601,"")))</f>
        <v/>
      </c>
      <c r="N599" s="90" t="str">
        <f>IF(TMInput!M599&lt;&gt;"",TMInput!M599,IF(AND($C599=$C600, N600&lt;&gt;""),N600, IF(AND($C599=$C601, N601&lt;&gt;""), N601,"")))</f>
        <v/>
      </c>
      <c r="O599" s="90" t="str">
        <f>IF(TMInput!N599&lt;&gt;"",TMInput!N599,IF(AND($C599=$C600, O600&lt;&gt;""),O600, IF(AND($C599=$C601, O601&lt;&gt;""), O601,"")))</f>
        <v/>
      </c>
      <c r="P599" s="85" t="str">
        <f>IF(TMInput!O599&lt;&gt;"",TMInput!O599,IF(AND($C599=$C600, P600&lt;&gt;""),P600, IF(AND($C599=$C601, P601&lt;&gt;""), P601,"")))</f>
        <v/>
      </c>
      <c r="Q599" s="90" t="str">
        <f>IF(TMInput!P599&lt;&gt;"",TMInput!P599,IF(AND($C599=$C600, Q600&lt;&gt;""),Q600, IF(AND($C599=$C601, Q601&lt;&gt;""), Q601,"")))</f>
        <v/>
      </c>
      <c r="R599" s="90" t="str">
        <f>IF(TMInput!Q599&lt;&gt;"", TMInput!Q599, IF(AND(OR($C599&amp;$H599=$C600&amp;$H600, $C599&amp;$I599=$C600&amp;$I600), R600&lt;&gt;""), R600, IF(AND(OR($C599&amp;$H599=$C601&amp;$H601, $C599&amp;$I599=$C601&amp;$I601), R601&lt;&gt;""), R601, IF(AND(OR($C599&amp;$H599=$C602&amp;$H602, $C599&amp;$I599=$C602&amp;$I602), R602&lt;&gt;""), R602, IF(AND(OR($C599&amp;$H599=$C603&amp;$H603, $C599&amp;$I599=$C603&amp;$I603), R603&lt;&gt;""), R603, "")))))</f>
        <v/>
      </c>
      <c r="S599" s="90" t="str">
        <f>IF(TMInput!R599&lt;&gt;"", TMInput!R599, IF(AND(OR($C599&amp;$H599=$C600&amp;$H600, $C599&amp;$I599=$C600&amp;$I600), S600&lt;&gt;""), S600, IF(AND(OR($C599&amp;$H599=$C601&amp;$H601, $C599&amp;$I599=$C601&amp;$I601), S601&lt;&gt;""), S601, IF(AND(OR($C599&amp;$H599=$C602&amp;$H602, $C599&amp;$I599=$C602&amp;$I602), S602&lt;&gt;""), S602, IF(AND(OR($C599&amp;$H599=$C603&amp;$H603, $C599&amp;$I599=$C603&amp;$I603), S603&lt;&gt;""), S603, "")))))</f>
        <v/>
      </c>
      <c r="T599" s="90" t="str">
        <f>IF(TMInput!S599&lt;&gt;"", TMInput!S599, IF(AND(OR($C599&amp;$H599=$C600&amp;$H600, $C599&amp;$I599=$C600&amp;$I600), T600&lt;&gt;""), T600, IF(AND(OR($C599&amp;$H599=$C601&amp;$H601, $C599&amp;$I599=$C601&amp;$I601), T601&lt;&gt;""), T601, IF(AND(OR($C599&amp;$H599=$C602&amp;$H602, $C599&amp;$I599=$C602&amp;$I602), T602&lt;&gt;""), T602, IF(AND(OR($C599&amp;$H599=$C603&amp;$H603, $C599&amp;$I599=$C603&amp;$I603), T603&lt;&gt;""), T603, "")))))</f>
        <v/>
      </c>
      <c r="U599" s="90" t="str">
        <f>IF(TMInput!T599&lt;&gt;"", TMInput!T599, IF(AND($C599=$C600, U600&lt;&gt;""), U600, IF(AND($C599=$C601, U601&lt;&gt;""), U601, IF(AND($C599=$C602, U602&lt;&gt;""), U602, IF(AND($C599=$C603, U603&lt;&gt;""), U603, "")))))</f>
        <v/>
      </c>
      <c r="V599" s="90" t="str">
        <f>IF(TMInput!U599&lt;&gt;"", TMInput!U599, IF(AND($C599=$C600, V600&lt;&gt;""), V600, IF(AND($C599=$C601, V601&lt;&gt;""), V601, IF(AND($C599=$C602, V602&lt;&gt;""), V602, IF(AND($C599=$C603, V603&lt;&gt;""), V603, "")))))</f>
        <v/>
      </c>
      <c r="W599" s="90" t="str">
        <f>IF(TMInput!V599&lt;&gt;"", TMInput!V599, IF(AND($C599=$C600, W600&lt;&gt;""), W600, IF(AND($C599=$C601, W601&lt;&gt;""), W601, IF(AND($C599=$C602, W602&lt;&gt;""), W602, IF(AND($C599=$C603, W603&lt;&gt;""), W603, "")))))</f>
        <v/>
      </c>
      <c r="X599" s="90" t="str">
        <f>IF(TMInput!W599&lt;&gt;"", TMInput!W599, IF(AND($C599=$C600, X600&lt;&gt;""), X600, IF(AND($C599=$C601, X601&lt;&gt;""), X601, IF(AND($C599=$C602, X602&lt;&gt;""), X602, IF(AND($C599=$C603, X603&lt;&gt;""), X603, "")))))</f>
        <v/>
      </c>
      <c r="Y599" s="90" t="str">
        <f>IF(TMInput!X599&lt;&gt;"", TMInput!X599, IF(AND($C599=$C600, Y600&lt;&gt;""), Y600, IF(AND($C599=$C601, Y601&lt;&gt;""), Y601, IF(AND($C599=$C602, Y602&lt;&gt;""), Y602, IF(AND($C599=$C603, Y603&lt;&gt;""), Y603, "")))))</f>
        <v/>
      </c>
      <c r="Z599" s="90" t="str">
        <f>IF(TMInput!Y599&lt;&gt;"", TMInput!Y599, IF(AND($C599=$C600, Z600&lt;&gt;""), Z600, IF(AND($C599=$C601, Z601&lt;&gt;""), Z601, IF(AND($C599=$C602, Z602&lt;&gt;""), Z602, IF(AND($C599=$C603, Z603&lt;&gt;""), Z603, "")))))</f>
        <v/>
      </c>
      <c r="AA599" s="90" t="str">
        <f>IF(TMInput!Z599&lt;&gt;"", TMInput!Z599, IF(AND($C599=$C600, AA600&lt;&gt;""), AA600, IF(AND($C599=$C601, AA601&lt;&gt;""), AA601, IF(AND($C599=$C602, AA602&lt;&gt;""), AA602, IF(AND($C599=$C603, AA603&lt;&gt;""), AA603, "")))))</f>
        <v/>
      </c>
      <c r="AB599" s="90" t="str">
        <f>IF(TMInput!AA599&lt;&gt;"", TMInput!AA599, IF(AND($C599=$C600, AB600&lt;&gt;""), AB600, IF(AND($C599=$C601, AB601&lt;&gt;""), AB601, IF(AND($C599=$C602, AB602&lt;&gt;""), AB602, IF(AND($C599=$C603, AB603&lt;&gt;""), AB603, "")))))</f>
        <v/>
      </c>
      <c r="AC599" s="90" t="str">
        <f>IF(TMInput!AB599&lt;&gt;"", TMInput!AB599, IF(AND($C599=$C600, AC600&lt;&gt;""), AC600, IF(AND($C599=$C601, AC601&lt;&gt;""), AC601, IF(AND($C599=$C602, AC602&lt;&gt;""), AC602, IF(AND($C599=$C603, AC603&lt;&gt;""), AC603, "")))))</f>
        <v/>
      </c>
      <c r="AD599" s="90" t="str">
        <f>IF(TMInput!AC599&lt;&gt;"", TMInput!AC599, IF(AND($C599=$C600, AD600&lt;&gt;""), AD600, IF(AND($C599=$C601, AD601&lt;&gt;""), AD601, IF(AND($C599=$C602, AD602&lt;&gt;""), AD602, IF(AND($C599=$C603, AD603&lt;&gt;""), AD603, "")))))</f>
        <v/>
      </c>
      <c r="AE599" s="90" t="str">
        <f>IF(TMInput!AD599&lt;&gt;"", TMInput!AD599, IF(AND($C599=$C600, AE600&lt;&gt;""), AE600, IF(AND($C599=$C601, AE601&lt;&gt;""), AE601, IF(AND($C599=$C602, AE602&lt;&gt;""), AE602, IF(AND($C599=$C603, AE603&lt;&gt;""), AE603, "")))))</f>
        <v/>
      </c>
    </row>
    <row r="600">
      <c r="A600" s="85" t="b">
        <f t="shared" si="1"/>
        <v>0</v>
      </c>
      <c r="B600" s="90" t="str">
        <f>IF(AND(TMInput!A600="",$C600&lt;&gt;""),B599,TMInput!A600)</f>
        <v/>
      </c>
      <c r="C600" s="90" t="str">
        <f>TMInput!B600</f>
        <v/>
      </c>
      <c r="D600" s="85" t="str">
        <f>IF(AND(TMInput!C600="",$C600&lt;&gt;""),D599,TMInput!C600)</f>
        <v/>
      </c>
      <c r="E600" s="90" t="str">
        <f>IF(TMInput!D600&lt;&gt;"",TMInput!D600,IF(AND($C600=$C601, E601&lt;&gt;""),E601, IF(AND($C600=$C602, E602&lt;&gt;""), E602,"")))</f>
        <v/>
      </c>
      <c r="F600" s="90" t="str">
        <f>IF(TMInput!E600&lt;&gt;"",TMInput!E600,IF(AND($C600=$C601, F601&lt;&gt;""),F601, IF(AND($C600=$C602, F602&lt;&gt;""), F602,"")))</f>
        <v/>
      </c>
      <c r="G600" s="85" t="str">
        <f>IF(TMInput!F600&lt;&gt;"",TMInput!F600,IF(AND($C600=$C601, G601&lt;&gt;""),G601, IF(AND($C600=$C602, G602&lt;&gt;""), G602,"")))</f>
        <v/>
      </c>
      <c r="H600" s="90" t="str">
        <f>TMInput!G600</f>
        <v/>
      </c>
      <c r="I600" s="90" t="str">
        <f>TMInput!H600</f>
        <v/>
      </c>
      <c r="J600" s="90" t="str">
        <f>IF(TMInput!$A600="",J599,TMInput!I600)</f>
        <v/>
      </c>
      <c r="K600" s="85" t="str">
        <f>IF(TMInput!J600&lt;&gt;"",TMInput!J600,IF(AND($C600=$C601, K601&lt;&gt;""),K601, IF(AND($C600=$C602, K602&lt;&gt;""), K602,"")))</f>
        <v/>
      </c>
      <c r="L600" s="85" t="str">
        <f>IF(TMInput!K600&lt;&gt;"",TMInput!K600,IF(AND($C600=$C601, L601&lt;&gt;""),L601, IF(AND($C600=$C602, L602&lt;&gt;""), L602,"")))</f>
        <v/>
      </c>
      <c r="M600" s="90" t="str">
        <f>IF(TMInput!L600&lt;&gt;"",TMInput!L600,IF(AND($C600=$C601, M601&lt;&gt;""),M601, IF(AND($C600=$C602, M602&lt;&gt;""), M602,"")))</f>
        <v/>
      </c>
      <c r="N600" s="90" t="str">
        <f>IF(TMInput!M600&lt;&gt;"",TMInput!M600,IF(AND($C600=$C601, N601&lt;&gt;""),N601, IF(AND($C600=$C602, N602&lt;&gt;""), N602,"")))</f>
        <v/>
      </c>
      <c r="O600" s="90" t="str">
        <f>IF(TMInput!N600&lt;&gt;"",TMInput!N600,IF(AND($C600=$C601, O601&lt;&gt;""),O601, IF(AND($C600=$C602, O602&lt;&gt;""), O602,"")))</f>
        <v/>
      </c>
      <c r="P600" s="85" t="str">
        <f>IF(TMInput!O600&lt;&gt;"",TMInput!O600,IF(AND($C600=$C601, P601&lt;&gt;""),P601, IF(AND($C600=$C602, P602&lt;&gt;""), P602,"")))</f>
        <v/>
      </c>
      <c r="Q600" s="90" t="str">
        <f>IF(TMInput!P600&lt;&gt;"",TMInput!P600,IF(AND($C600=$C601, Q601&lt;&gt;""),Q601, IF(AND($C600=$C602, Q602&lt;&gt;""), Q602,"")))</f>
        <v/>
      </c>
      <c r="R600" s="90" t="str">
        <f>IF(TMInput!Q600&lt;&gt;"", TMInput!Q600, IF(AND(OR($C600&amp;$H600=$C601&amp;$H601, $C600&amp;$I600=$C601&amp;$I601), R601&lt;&gt;""), R601, IF(AND(OR($C600&amp;$H600=$C602&amp;$H602, $C600&amp;$I600=$C602&amp;$I602), R602&lt;&gt;""), R602, IF(AND(OR($C600&amp;$H600=$C603&amp;$H603, $C600&amp;$I600=$C603&amp;$I603), R603&lt;&gt;""), R603, IF(AND(OR($C600&amp;$H600=$C604&amp;$H604, $C600&amp;$I600=$C604&amp;$I604), R604&lt;&gt;""), R604, "")))))</f>
        <v/>
      </c>
      <c r="S600" s="90" t="str">
        <f>IF(TMInput!R600&lt;&gt;"", TMInput!R600, IF(AND(OR($C600&amp;$H600=$C601&amp;$H601, $C600&amp;$I600=$C601&amp;$I601), S601&lt;&gt;""), S601, IF(AND(OR($C600&amp;$H600=$C602&amp;$H602, $C600&amp;$I600=$C602&amp;$I602), S602&lt;&gt;""), S602, IF(AND(OR($C600&amp;$H600=$C603&amp;$H603, $C600&amp;$I600=$C603&amp;$I603), S603&lt;&gt;""), S603, IF(AND(OR($C600&amp;$H600=$C604&amp;$H604, $C600&amp;$I600=$C604&amp;$I604), S604&lt;&gt;""), S604, "")))))</f>
        <v/>
      </c>
      <c r="T600" s="90" t="str">
        <f>IF(TMInput!S600&lt;&gt;"", TMInput!S600, IF(AND(OR($C600&amp;$H600=$C601&amp;$H601, $C600&amp;$I600=$C601&amp;$I601), T601&lt;&gt;""), T601, IF(AND(OR($C600&amp;$H600=$C602&amp;$H602, $C600&amp;$I600=$C602&amp;$I602), T602&lt;&gt;""), T602, IF(AND(OR($C600&amp;$H600=$C603&amp;$H603, $C600&amp;$I600=$C603&amp;$I603), T603&lt;&gt;""), T603, IF(AND(OR($C600&amp;$H600=$C604&amp;$H604, $C600&amp;$I600=$C604&amp;$I604), T604&lt;&gt;""), T604, "")))))</f>
        <v/>
      </c>
      <c r="U600" s="90" t="str">
        <f>IF(TMInput!T600&lt;&gt;"", TMInput!T600, IF(AND($C600=$C601, U601&lt;&gt;""), U601, IF(AND($C600=$C602, U602&lt;&gt;""), U602, IF(AND($C600=$C603, U603&lt;&gt;""), U603, IF(AND($C600=$C604, U604&lt;&gt;""), U604, "")))))</f>
        <v/>
      </c>
      <c r="V600" s="90" t="str">
        <f>IF(TMInput!U600&lt;&gt;"", TMInput!U600, IF(AND($C600=$C601, V601&lt;&gt;""), V601, IF(AND($C600=$C602, V602&lt;&gt;""), V602, IF(AND($C600=$C603, V603&lt;&gt;""), V603, IF(AND($C600=$C604, V604&lt;&gt;""), V604, "")))))</f>
        <v/>
      </c>
      <c r="W600" s="90" t="str">
        <f>IF(TMInput!V600&lt;&gt;"", TMInput!V600, IF(AND($C600=$C601, W601&lt;&gt;""), W601, IF(AND($C600=$C602, W602&lt;&gt;""), W602, IF(AND($C600=$C603, W603&lt;&gt;""), W603, IF(AND($C600=$C604, W604&lt;&gt;""), W604, "")))))</f>
        <v/>
      </c>
      <c r="X600" s="90" t="str">
        <f>IF(TMInput!W600&lt;&gt;"", TMInput!W600, IF(AND($C600=$C601, X601&lt;&gt;""), X601, IF(AND($C600=$C602, X602&lt;&gt;""), X602, IF(AND($C600=$C603, X603&lt;&gt;""), X603, IF(AND($C600=$C604, X604&lt;&gt;""), X604, "")))))</f>
        <v/>
      </c>
      <c r="Y600" s="90" t="str">
        <f>IF(TMInput!X600&lt;&gt;"", TMInput!X600, IF(AND($C600=$C601, Y601&lt;&gt;""), Y601, IF(AND($C600=$C602, Y602&lt;&gt;""), Y602, IF(AND($C600=$C603, Y603&lt;&gt;""), Y603, IF(AND($C600=$C604, Y604&lt;&gt;""), Y604, "")))))</f>
        <v/>
      </c>
      <c r="Z600" s="90" t="str">
        <f>IF(TMInput!Y600&lt;&gt;"", TMInput!Y600, IF(AND($C600=$C601, Z601&lt;&gt;""), Z601, IF(AND($C600=$C602, Z602&lt;&gt;""), Z602, IF(AND($C600=$C603, Z603&lt;&gt;""), Z603, IF(AND($C600=$C604, Z604&lt;&gt;""), Z604, "")))))</f>
        <v/>
      </c>
      <c r="AA600" s="90" t="str">
        <f>IF(TMInput!Z600&lt;&gt;"", TMInput!Z600, IF(AND($C600=$C601, AA601&lt;&gt;""), AA601, IF(AND($C600=$C602, AA602&lt;&gt;""), AA602, IF(AND($C600=$C603, AA603&lt;&gt;""), AA603, IF(AND($C600=$C604, AA604&lt;&gt;""), AA604, "")))))</f>
        <v/>
      </c>
      <c r="AB600" s="90" t="str">
        <f>IF(TMInput!AA600&lt;&gt;"", TMInput!AA600, IF(AND($C600=$C601, AB601&lt;&gt;""), AB601, IF(AND($C600=$C602, AB602&lt;&gt;""), AB602, IF(AND($C600=$C603, AB603&lt;&gt;""), AB603, IF(AND($C600=$C604, AB604&lt;&gt;""), AB604, "")))))</f>
        <v/>
      </c>
      <c r="AC600" s="90" t="str">
        <f>IF(TMInput!AB600&lt;&gt;"", TMInput!AB600, IF(AND($C600=$C601, AC601&lt;&gt;""), AC601, IF(AND($C600=$C602, AC602&lt;&gt;""), AC602, IF(AND($C600=$C603, AC603&lt;&gt;""), AC603, IF(AND($C600=$C604, AC604&lt;&gt;""), AC604, "")))))</f>
        <v/>
      </c>
      <c r="AD600" s="90" t="str">
        <f>IF(TMInput!AC600&lt;&gt;"", TMInput!AC600, IF(AND($C600=$C601, AD601&lt;&gt;""), AD601, IF(AND($C600=$C602, AD602&lt;&gt;""), AD602, IF(AND($C600=$C603, AD603&lt;&gt;""), AD603, IF(AND($C600=$C604, AD604&lt;&gt;""), AD604, "")))))</f>
        <v/>
      </c>
      <c r="AE600" s="90" t="str">
        <f>IF(TMInput!AD600&lt;&gt;"", TMInput!AD600, IF(AND($C600=$C601, AE601&lt;&gt;""), AE601, IF(AND($C600=$C602, AE602&lt;&gt;""), AE602, IF(AND($C600=$C603, AE603&lt;&gt;""), AE603, IF(AND($C600=$C604, AE604&lt;&gt;""), AE604, "")))))</f>
        <v/>
      </c>
    </row>
    <row r="601">
      <c r="A601" s="85" t="b">
        <f t="shared" si="1"/>
        <v>0</v>
      </c>
      <c r="B601" s="90" t="str">
        <f>IF(AND(TMInput!A601="",$C601&lt;&gt;""),B600,TMInput!A601)</f>
        <v/>
      </c>
      <c r="C601" s="90" t="str">
        <f>TMInput!B601</f>
        <v/>
      </c>
      <c r="D601" s="85" t="str">
        <f>IF(AND(TMInput!C601="",$C601&lt;&gt;""),D600,TMInput!C601)</f>
        <v/>
      </c>
      <c r="E601" s="90" t="str">
        <f>IF(TMInput!D601&lt;&gt;"",TMInput!D601,IF(AND($C601=$C602, E602&lt;&gt;""),E602, IF(AND($C601=$C603, E603&lt;&gt;""), E603,"")))</f>
        <v/>
      </c>
      <c r="F601" s="90" t="str">
        <f>IF(TMInput!E601&lt;&gt;"",TMInput!E601,IF(AND($C601=$C602, F602&lt;&gt;""),F602, IF(AND($C601=$C603, F603&lt;&gt;""), F603,"")))</f>
        <v/>
      </c>
      <c r="G601" s="85" t="str">
        <f>IF(TMInput!F601&lt;&gt;"",TMInput!F601,IF(AND($C601=$C602, G602&lt;&gt;""),G602, IF(AND($C601=$C603, G603&lt;&gt;""), G603,"")))</f>
        <v/>
      </c>
      <c r="H601" s="90" t="str">
        <f>TMInput!G601</f>
        <v/>
      </c>
      <c r="I601" s="90" t="str">
        <f>TMInput!H601</f>
        <v/>
      </c>
      <c r="J601" s="90" t="str">
        <f>IF(TMInput!$A601="",J600,TMInput!I601)</f>
        <v/>
      </c>
      <c r="K601" s="85" t="str">
        <f>IF(TMInput!J601&lt;&gt;"",TMInput!J601,IF(AND($C601=$C602, K602&lt;&gt;""),K602, IF(AND($C601=$C603, K603&lt;&gt;""), K603,"")))</f>
        <v/>
      </c>
      <c r="L601" s="85" t="str">
        <f>IF(TMInput!K601&lt;&gt;"",TMInput!K601,IF(AND($C601=$C602, L602&lt;&gt;""),L602, IF(AND($C601=$C603, L603&lt;&gt;""), L603,"")))</f>
        <v/>
      </c>
      <c r="M601" s="90" t="str">
        <f>IF(TMInput!L601&lt;&gt;"",TMInput!L601,IF(AND($C601=$C602, M602&lt;&gt;""),M602, IF(AND($C601=$C603, M603&lt;&gt;""), M603,"")))</f>
        <v/>
      </c>
      <c r="N601" s="90" t="str">
        <f>IF(TMInput!M601&lt;&gt;"",TMInput!M601,IF(AND($C601=$C602, N602&lt;&gt;""),N602, IF(AND($C601=$C603, N603&lt;&gt;""), N603,"")))</f>
        <v/>
      </c>
      <c r="O601" s="90" t="str">
        <f>IF(TMInput!N601&lt;&gt;"",TMInput!N601,IF(AND($C601=$C602, O602&lt;&gt;""),O602, IF(AND($C601=$C603, O603&lt;&gt;""), O603,"")))</f>
        <v/>
      </c>
      <c r="P601" s="85" t="str">
        <f>IF(TMInput!O601&lt;&gt;"",TMInput!O601,IF(AND($C601=$C602, P602&lt;&gt;""),P602, IF(AND($C601=$C603, P603&lt;&gt;""), P603,"")))</f>
        <v/>
      </c>
      <c r="Q601" s="90" t="str">
        <f>IF(TMInput!P601&lt;&gt;"",TMInput!P601,IF(AND($C601=$C602, Q602&lt;&gt;""),Q602, IF(AND($C601=$C603, Q603&lt;&gt;""), Q603,"")))</f>
        <v/>
      </c>
      <c r="R601" s="90" t="str">
        <f>IF(TMInput!Q601&lt;&gt;"", TMInput!Q601, IF(AND(OR($C601&amp;$H601=$C602&amp;$H602, $C601&amp;$I601=$C602&amp;$I602), R602&lt;&gt;""), R602, IF(AND(OR($C601&amp;$H601=$C603&amp;$H603, $C601&amp;$I601=$C603&amp;$I603), R603&lt;&gt;""), R603, IF(AND(OR($C601&amp;$H601=$C604&amp;$H604, $C601&amp;$I601=$C604&amp;$I604), R604&lt;&gt;""), R604, IF(AND(OR($C601&amp;$H601=$C605&amp;$H605, $C601&amp;$I601=$C605&amp;$I605), R605&lt;&gt;""), R605, "")))))</f>
        <v/>
      </c>
      <c r="S601" s="90" t="str">
        <f>IF(TMInput!R601&lt;&gt;"", TMInput!R601, IF(AND(OR($C601&amp;$H601=$C602&amp;$H602, $C601&amp;$I601=$C602&amp;$I602), S602&lt;&gt;""), S602, IF(AND(OR($C601&amp;$H601=$C603&amp;$H603, $C601&amp;$I601=$C603&amp;$I603), S603&lt;&gt;""), S603, IF(AND(OR($C601&amp;$H601=$C604&amp;$H604, $C601&amp;$I601=$C604&amp;$I604), S604&lt;&gt;""), S604, IF(AND(OR($C601&amp;$H601=$C605&amp;$H605, $C601&amp;$I601=$C605&amp;$I605), S605&lt;&gt;""), S605, "")))))</f>
        <v/>
      </c>
      <c r="T601" s="90" t="str">
        <f>IF(TMInput!S601&lt;&gt;"", TMInput!S601, IF(AND(OR($C601&amp;$H601=$C602&amp;$H602, $C601&amp;$I601=$C602&amp;$I602), T602&lt;&gt;""), T602, IF(AND(OR($C601&amp;$H601=$C603&amp;$H603, $C601&amp;$I601=$C603&amp;$I603), T603&lt;&gt;""), T603, IF(AND(OR($C601&amp;$H601=$C604&amp;$H604, $C601&amp;$I601=$C604&amp;$I604), T604&lt;&gt;""), T604, IF(AND(OR($C601&amp;$H601=$C605&amp;$H605, $C601&amp;$I601=$C605&amp;$I605), T605&lt;&gt;""), T605, "")))))</f>
        <v/>
      </c>
      <c r="U601" s="90" t="str">
        <f>IF(TMInput!T601&lt;&gt;"", TMInput!T601, IF(AND($C601=$C602, U602&lt;&gt;""), U602, IF(AND($C601=$C603, U603&lt;&gt;""), U603, IF(AND($C601=$C604, U604&lt;&gt;""), U604, IF(AND($C601=$C605, U605&lt;&gt;""), U605, "")))))</f>
        <v/>
      </c>
      <c r="V601" s="90" t="str">
        <f>IF(TMInput!U601&lt;&gt;"", TMInput!U601, IF(AND($C601=$C602, V602&lt;&gt;""), V602, IF(AND($C601=$C603, V603&lt;&gt;""), V603, IF(AND($C601=$C604, V604&lt;&gt;""), V604, IF(AND($C601=$C605, V605&lt;&gt;""), V605, "")))))</f>
        <v/>
      </c>
      <c r="W601" s="90" t="str">
        <f>IF(TMInput!V601&lt;&gt;"", TMInput!V601, IF(AND($C601=$C602, W602&lt;&gt;""), W602, IF(AND($C601=$C603, W603&lt;&gt;""), W603, IF(AND($C601=$C604, W604&lt;&gt;""), W604, IF(AND($C601=$C605, W605&lt;&gt;""), W605, "")))))</f>
        <v/>
      </c>
      <c r="X601" s="90" t="str">
        <f>IF(TMInput!W601&lt;&gt;"", TMInput!W601, IF(AND($C601=$C602, X602&lt;&gt;""), X602, IF(AND($C601=$C603, X603&lt;&gt;""), X603, IF(AND($C601=$C604, X604&lt;&gt;""), X604, IF(AND($C601=$C605, X605&lt;&gt;""), X605, "")))))</f>
        <v/>
      </c>
      <c r="Y601" s="90" t="str">
        <f>IF(TMInput!X601&lt;&gt;"", TMInput!X601, IF(AND($C601=$C602, Y602&lt;&gt;""), Y602, IF(AND($C601=$C603, Y603&lt;&gt;""), Y603, IF(AND($C601=$C604, Y604&lt;&gt;""), Y604, IF(AND($C601=$C605, Y605&lt;&gt;""), Y605, "")))))</f>
        <v/>
      </c>
      <c r="Z601" s="90" t="str">
        <f>IF(TMInput!Y601&lt;&gt;"", TMInput!Y601, IF(AND($C601=$C602, Z602&lt;&gt;""), Z602, IF(AND($C601=$C603, Z603&lt;&gt;""), Z603, IF(AND($C601=$C604, Z604&lt;&gt;""), Z604, IF(AND($C601=$C605, Z605&lt;&gt;""), Z605, "")))))</f>
        <v/>
      </c>
      <c r="AA601" s="90" t="str">
        <f>IF(TMInput!Z601&lt;&gt;"", TMInput!Z601, IF(AND($C601=$C602, AA602&lt;&gt;""), AA602, IF(AND($C601=$C603, AA603&lt;&gt;""), AA603, IF(AND($C601=$C604, AA604&lt;&gt;""), AA604, IF(AND($C601=$C605, AA605&lt;&gt;""), AA605, "")))))</f>
        <v/>
      </c>
      <c r="AB601" s="90" t="str">
        <f>IF(TMInput!AA601&lt;&gt;"", TMInput!AA601, IF(AND($C601=$C602, AB602&lt;&gt;""), AB602, IF(AND($C601=$C603, AB603&lt;&gt;""), AB603, IF(AND($C601=$C604, AB604&lt;&gt;""), AB604, IF(AND($C601=$C605, AB605&lt;&gt;""), AB605, "")))))</f>
        <v/>
      </c>
      <c r="AC601" s="90" t="str">
        <f>IF(TMInput!AB601&lt;&gt;"", TMInput!AB601, IF(AND($C601=$C602, AC602&lt;&gt;""), AC602, IF(AND($C601=$C603, AC603&lt;&gt;""), AC603, IF(AND($C601=$C604, AC604&lt;&gt;""), AC604, IF(AND($C601=$C605, AC605&lt;&gt;""), AC605, "")))))</f>
        <v/>
      </c>
      <c r="AD601" s="90" t="str">
        <f>IF(TMInput!AC601&lt;&gt;"", TMInput!AC601, IF(AND($C601=$C602, AD602&lt;&gt;""), AD602, IF(AND($C601=$C603, AD603&lt;&gt;""), AD603, IF(AND($C601=$C604, AD604&lt;&gt;""), AD604, IF(AND($C601=$C605, AD605&lt;&gt;""), AD605, "")))))</f>
        <v/>
      </c>
      <c r="AE601" s="90" t="str">
        <f>IF(TMInput!AD601&lt;&gt;"", TMInput!AD601, IF(AND($C601=$C602, AE602&lt;&gt;""), AE602, IF(AND($C601=$C603, AE603&lt;&gt;""), AE603, IF(AND($C601=$C604, AE604&lt;&gt;""), AE604, IF(AND($C601=$C605, AE605&lt;&gt;""), AE605, "")))))</f>
        <v/>
      </c>
    </row>
    <row r="602">
      <c r="A602" s="85" t="b">
        <f t="shared" si="1"/>
        <v>0</v>
      </c>
      <c r="B602" s="90" t="str">
        <f>IF(AND(TMInput!A602="",$C602&lt;&gt;""),B601,TMInput!A602)</f>
        <v/>
      </c>
      <c r="C602" s="90" t="str">
        <f>TMInput!B602</f>
        <v/>
      </c>
      <c r="D602" s="85" t="str">
        <f>IF(AND(TMInput!C602="",$C602&lt;&gt;""),D601,TMInput!C602)</f>
        <v/>
      </c>
      <c r="E602" s="90" t="str">
        <f>IF(TMInput!D602&lt;&gt;"",TMInput!D602,IF(AND($C602=$C603, E603&lt;&gt;""),E603, IF(AND($C602=$C604, E604&lt;&gt;""), E604,"")))</f>
        <v/>
      </c>
      <c r="F602" s="90" t="str">
        <f>IF(TMInput!E602&lt;&gt;"",TMInput!E602,IF(AND($C602=$C603, F603&lt;&gt;""),F603, IF(AND($C602=$C604, F604&lt;&gt;""), F604,"")))</f>
        <v/>
      </c>
      <c r="G602" s="85" t="str">
        <f>IF(TMInput!F602&lt;&gt;"",TMInput!F602,IF(AND($C602=$C603, G603&lt;&gt;""),G603, IF(AND($C602=$C604, G604&lt;&gt;""), G604,"")))</f>
        <v/>
      </c>
      <c r="H602" s="90" t="str">
        <f>TMInput!G602</f>
        <v/>
      </c>
      <c r="I602" s="90" t="str">
        <f>TMInput!H602</f>
        <v/>
      </c>
      <c r="J602" s="90" t="str">
        <f>IF(TMInput!$A602="",J601,TMInput!I602)</f>
        <v/>
      </c>
      <c r="K602" s="85" t="str">
        <f>IF(TMInput!J602&lt;&gt;"",TMInput!J602,IF(AND($C602=$C603, K603&lt;&gt;""),K603, IF(AND($C602=$C604, K604&lt;&gt;""), K604,"")))</f>
        <v/>
      </c>
      <c r="L602" s="85" t="str">
        <f>IF(TMInput!K602&lt;&gt;"",TMInput!K602,IF(AND($C602=$C603, L603&lt;&gt;""),L603, IF(AND($C602=$C604, L604&lt;&gt;""), L604,"")))</f>
        <v/>
      </c>
      <c r="M602" s="90" t="str">
        <f>IF(TMInput!L602&lt;&gt;"",TMInput!L602,IF(AND($C602=$C603, M603&lt;&gt;""),M603, IF(AND($C602=$C604, M604&lt;&gt;""), M604,"")))</f>
        <v/>
      </c>
      <c r="N602" s="90" t="str">
        <f>IF(TMInput!M602&lt;&gt;"",TMInput!M602,IF(AND($C602=$C603, N603&lt;&gt;""),N603, IF(AND($C602=$C604, N604&lt;&gt;""), N604,"")))</f>
        <v/>
      </c>
      <c r="O602" s="90" t="str">
        <f>IF(TMInput!N602&lt;&gt;"",TMInput!N602,IF(AND($C602=$C603, O603&lt;&gt;""),O603, IF(AND($C602=$C604, O604&lt;&gt;""), O604,"")))</f>
        <v/>
      </c>
      <c r="P602" s="85" t="str">
        <f>IF(TMInput!O602&lt;&gt;"",TMInput!O602,IF(AND($C602=$C603, P603&lt;&gt;""),P603, IF(AND($C602=$C604, P604&lt;&gt;""), P604,"")))</f>
        <v/>
      </c>
      <c r="Q602" s="90" t="str">
        <f>IF(TMInput!P602&lt;&gt;"",TMInput!P602,IF(AND($C602=$C603, Q603&lt;&gt;""),Q603, IF(AND($C602=$C604, Q604&lt;&gt;""), Q604,"")))</f>
        <v/>
      </c>
      <c r="R602" s="90" t="str">
        <f>IF(TMInput!Q602&lt;&gt;"", TMInput!Q602, IF(AND(OR($C602&amp;$H602=$C603&amp;$H603, $C602&amp;$I602=$C603&amp;$I603), R603&lt;&gt;""), R603, IF(AND(OR($C602&amp;$H602=$C604&amp;$H604, $C602&amp;$I602=$C604&amp;$I604), R604&lt;&gt;""), R604, IF(AND(OR($C602&amp;$H602=$C605&amp;$H605, $C602&amp;$I602=$C605&amp;$I605), R605&lt;&gt;""), R605, IF(AND(OR($C602&amp;$H602=$C606&amp;$H606, $C602&amp;$I602=$C606&amp;$I606), R606&lt;&gt;""), R606, "")))))</f>
        <v/>
      </c>
      <c r="S602" s="90" t="str">
        <f>IF(TMInput!R602&lt;&gt;"", TMInput!R602, IF(AND(OR($C602&amp;$H602=$C603&amp;$H603, $C602&amp;$I602=$C603&amp;$I603), S603&lt;&gt;""), S603, IF(AND(OR($C602&amp;$H602=$C604&amp;$H604, $C602&amp;$I602=$C604&amp;$I604), S604&lt;&gt;""), S604, IF(AND(OR($C602&amp;$H602=$C605&amp;$H605, $C602&amp;$I602=$C605&amp;$I605), S605&lt;&gt;""), S605, IF(AND(OR($C602&amp;$H602=$C606&amp;$H606, $C602&amp;$I602=$C606&amp;$I606), S606&lt;&gt;""), S606, "")))))</f>
        <v/>
      </c>
      <c r="T602" s="90" t="str">
        <f>IF(TMInput!S602&lt;&gt;"", TMInput!S602, IF(AND(OR($C602&amp;$H602=$C603&amp;$H603, $C602&amp;$I602=$C603&amp;$I603), T603&lt;&gt;""), T603, IF(AND(OR($C602&amp;$H602=$C604&amp;$H604, $C602&amp;$I602=$C604&amp;$I604), T604&lt;&gt;""), T604, IF(AND(OR($C602&amp;$H602=$C605&amp;$H605, $C602&amp;$I602=$C605&amp;$I605), T605&lt;&gt;""), T605, IF(AND(OR($C602&amp;$H602=$C606&amp;$H606, $C602&amp;$I602=$C606&amp;$I606), T606&lt;&gt;""), T606, "")))))</f>
        <v/>
      </c>
      <c r="U602" s="90" t="str">
        <f>IF(TMInput!T602&lt;&gt;"", TMInput!T602, IF(AND($C602=$C603, U603&lt;&gt;""), U603, IF(AND($C602=$C604, U604&lt;&gt;""), U604, IF(AND($C602=$C605, U605&lt;&gt;""), U605, IF(AND($C602=$C606, U606&lt;&gt;""), U606, "")))))</f>
        <v/>
      </c>
      <c r="V602" s="90" t="str">
        <f>IF(TMInput!U602&lt;&gt;"", TMInput!U602, IF(AND($C602=$C603, V603&lt;&gt;""), V603, IF(AND($C602=$C604, V604&lt;&gt;""), V604, IF(AND($C602=$C605, V605&lt;&gt;""), V605, IF(AND($C602=$C606, V606&lt;&gt;""), V606, "")))))</f>
        <v/>
      </c>
      <c r="W602" s="90" t="str">
        <f>IF(TMInput!V602&lt;&gt;"", TMInput!V602, IF(AND($C602=$C603, W603&lt;&gt;""), W603, IF(AND($C602=$C604, W604&lt;&gt;""), W604, IF(AND($C602=$C605, W605&lt;&gt;""), W605, IF(AND($C602=$C606, W606&lt;&gt;""), W606, "")))))</f>
        <v/>
      </c>
      <c r="X602" s="90" t="str">
        <f>IF(TMInput!W602&lt;&gt;"", TMInput!W602, IF(AND($C602=$C603, X603&lt;&gt;""), X603, IF(AND($C602=$C604, X604&lt;&gt;""), X604, IF(AND($C602=$C605, X605&lt;&gt;""), X605, IF(AND($C602=$C606, X606&lt;&gt;""), X606, "")))))</f>
        <v/>
      </c>
      <c r="Y602" s="90" t="str">
        <f>IF(TMInput!X602&lt;&gt;"", TMInput!X602, IF(AND($C602=$C603, Y603&lt;&gt;""), Y603, IF(AND($C602=$C604, Y604&lt;&gt;""), Y604, IF(AND($C602=$C605, Y605&lt;&gt;""), Y605, IF(AND($C602=$C606, Y606&lt;&gt;""), Y606, "")))))</f>
        <v/>
      </c>
      <c r="Z602" s="90" t="str">
        <f>IF(TMInput!Y602&lt;&gt;"", TMInput!Y602, IF(AND($C602=$C603, Z603&lt;&gt;""), Z603, IF(AND($C602=$C604, Z604&lt;&gt;""), Z604, IF(AND($C602=$C605, Z605&lt;&gt;""), Z605, IF(AND($C602=$C606, Z606&lt;&gt;""), Z606, "")))))</f>
        <v/>
      </c>
      <c r="AA602" s="90" t="str">
        <f>IF(TMInput!Z602&lt;&gt;"", TMInput!Z602, IF(AND($C602=$C603, AA603&lt;&gt;""), AA603, IF(AND($C602=$C604, AA604&lt;&gt;""), AA604, IF(AND($C602=$C605, AA605&lt;&gt;""), AA605, IF(AND($C602=$C606, AA606&lt;&gt;""), AA606, "")))))</f>
        <v/>
      </c>
      <c r="AB602" s="90" t="str">
        <f>IF(TMInput!AA602&lt;&gt;"", TMInput!AA602, IF(AND($C602=$C603, AB603&lt;&gt;""), AB603, IF(AND($C602=$C604, AB604&lt;&gt;""), AB604, IF(AND($C602=$C605, AB605&lt;&gt;""), AB605, IF(AND($C602=$C606, AB606&lt;&gt;""), AB606, "")))))</f>
        <v/>
      </c>
      <c r="AC602" s="90" t="str">
        <f>IF(TMInput!AB602&lt;&gt;"", TMInput!AB602, IF(AND($C602=$C603, AC603&lt;&gt;""), AC603, IF(AND($C602=$C604, AC604&lt;&gt;""), AC604, IF(AND($C602=$C605, AC605&lt;&gt;""), AC605, IF(AND($C602=$C606, AC606&lt;&gt;""), AC606, "")))))</f>
        <v/>
      </c>
      <c r="AD602" s="90" t="str">
        <f>IF(TMInput!AC602&lt;&gt;"", TMInput!AC602, IF(AND($C602=$C603, AD603&lt;&gt;""), AD603, IF(AND($C602=$C604, AD604&lt;&gt;""), AD604, IF(AND($C602=$C605, AD605&lt;&gt;""), AD605, IF(AND($C602=$C606, AD606&lt;&gt;""), AD606, "")))))</f>
        <v/>
      </c>
      <c r="AE602" s="90" t="str">
        <f>IF(TMInput!AD602&lt;&gt;"", TMInput!AD602, IF(AND($C602=$C603, AE603&lt;&gt;""), AE603, IF(AND($C602=$C604, AE604&lt;&gt;""), AE604, IF(AND($C602=$C605, AE605&lt;&gt;""), AE605, IF(AND($C602=$C606, AE606&lt;&gt;""), AE606, "")))))</f>
        <v/>
      </c>
    </row>
    <row r="603">
      <c r="A603" s="85" t="b">
        <f t="shared" si="1"/>
        <v>0</v>
      </c>
      <c r="B603" s="90" t="str">
        <f>IF(AND(TMInput!A603="",$C603&lt;&gt;""),B602,TMInput!A603)</f>
        <v/>
      </c>
      <c r="C603" s="90" t="str">
        <f>TMInput!B603</f>
        <v/>
      </c>
      <c r="D603" s="85" t="str">
        <f>IF(AND(TMInput!C603="",$C603&lt;&gt;""),D602,TMInput!C603)</f>
        <v/>
      </c>
      <c r="E603" s="90" t="str">
        <f>IF(TMInput!D603&lt;&gt;"",TMInput!D603,IF(AND($C603=$C604, E604&lt;&gt;""),E604, IF(AND($C603=$C605, E605&lt;&gt;""), E605,"")))</f>
        <v/>
      </c>
      <c r="F603" s="90" t="str">
        <f>IF(TMInput!E603&lt;&gt;"",TMInput!E603,IF(AND($C603=$C604, F604&lt;&gt;""),F604, IF(AND($C603=$C605, F605&lt;&gt;""), F605,"")))</f>
        <v/>
      </c>
      <c r="G603" s="85" t="str">
        <f>IF(TMInput!F603&lt;&gt;"",TMInput!F603,IF(AND($C603=$C604, G604&lt;&gt;""),G604, IF(AND($C603=$C605, G605&lt;&gt;""), G605,"")))</f>
        <v/>
      </c>
      <c r="H603" s="90" t="str">
        <f>TMInput!G603</f>
        <v/>
      </c>
      <c r="I603" s="90" t="str">
        <f>TMInput!H603</f>
        <v/>
      </c>
      <c r="J603" s="90" t="str">
        <f>IF(TMInput!$A603="",J602,TMInput!I603)</f>
        <v/>
      </c>
      <c r="K603" s="85" t="str">
        <f>IF(TMInput!J603&lt;&gt;"",TMInput!J603,IF(AND($C603=$C604, K604&lt;&gt;""),K604, IF(AND($C603=$C605, K605&lt;&gt;""), K605,"")))</f>
        <v/>
      </c>
      <c r="L603" s="85" t="str">
        <f>IF(TMInput!K603&lt;&gt;"",TMInput!K603,IF(AND($C603=$C604, L604&lt;&gt;""),L604, IF(AND($C603=$C605, L605&lt;&gt;""), L605,"")))</f>
        <v/>
      </c>
      <c r="M603" s="90" t="str">
        <f>IF(TMInput!L603&lt;&gt;"",TMInput!L603,IF(AND($C603=$C604, M604&lt;&gt;""),M604, IF(AND($C603=$C605, M605&lt;&gt;""), M605,"")))</f>
        <v/>
      </c>
      <c r="N603" s="90" t="str">
        <f>IF(TMInput!M603&lt;&gt;"",TMInput!M603,IF(AND($C603=$C604, N604&lt;&gt;""),N604, IF(AND($C603=$C605, N605&lt;&gt;""), N605,"")))</f>
        <v/>
      </c>
      <c r="O603" s="90" t="str">
        <f>IF(TMInput!N603&lt;&gt;"",TMInput!N603,IF(AND($C603=$C604, O604&lt;&gt;""),O604, IF(AND($C603=$C605, O605&lt;&gt;""), O605,"")))</f>
        <v/>
      </c>
      <c r="P603" s="85" t="str">
        <f>IF(TMInput!O603&lt;&gt;"",TMInput!O603,IF(AND($C603=$C604, P604&lt;&gt;""),P604, IF(AND($C603=$C605, P605&lt;&gt;""), P605,"")))</f>
        <v/>
      </c>
      <c r="Q603" s="90" t="str">
        <f>IF(TMInput!P603&lt;&gt;"",TMInput!P603,IF(AND($C603=$C604, Q604&lt;&gt;""),Q604, IF(AND($C603=$C605, Q605&lt;&gt;""), Q605,"")))</f>
        <v/>
      </c>
      <c r="R603" s="90" t="str">
        <f>IF(TMInput!Q603&lt;&gt;"", TMInput!Q603, IF(AND(OR($C603&amp;$H603=$C604&amp;$H604, $C603&amp;$I603=$C604&amp;$I604), R604&lt;&gt;""), R604, IF(AND(OR($C603&amp;$H603=$C605&amp;$H605, $C603&amp;$I603=$C605&amp;$I605), R605&lt;&gt;""), R605, IF(AND(OR($C603&amp;$H603=$C606&amp;$H606, $C603&amp;$I603=$C606&amp;$I606), R606&lt;&gt;""), R606, IF(AND(OR($C603&amp;$H603=$C607&amp;$H607, $C603&amp;$I603=$C607&amp;$I607), R607&lt;&gt;""), R607, "")))))</f>
        <v/>
      </c>
      <c r="S603" s="90" t="str">
        <f>IF(TMInput!R603&lt;&gt;"", TMInput!R603, IF(AND(OR($C603&amp;$H603=$C604&amp;$H604, $C603&amp;$I603=$C604&amp;$I604), S604&lt;&gt;""), S604, IF(AND(OR($C603&amp;$H603=$C605&amp;$H605, $C603&amp;$I603=$C605&amp;$I605), S605&lt;&gt;""), S605, IF(AND(OR($C603&amp;$H603=$C606&amp;$H606, $C603&amp;$I603=$C606&amp;$I606), S606&lt;&gt;""), S606, IF(AND(OR($C603&amp;$H603=$C607&amp;$H607, $C603&amp;$I603=$C607&amp;$I607), S607&lt;&gt;""), S607, "")))))</f>
        <v/>
      </c>
      <c r="T603" s="90" t="str">
        <f>IF(TMInput!S603&lt;&gt;"", TMInput!S603, IF(AND(OR($C603&amp;$H603=$C604&amp;$H604, $C603&amp;$I603=$C604&amp;$I604), T604&lt;&gt;""), T604, IF(AND(OR($C603&amp;$H603=$C605&amp;$H605, $C603&amp;$I603=$C605&amp;$I605), T605&lt;&gt;""), T605, IF(AND(OR($C603&amp;$H603=$C606&amp;$H606, $C603&amp;$I603=$C606&amp;$I606), T606&lt;&gt;""), T606, IF(AND(OR($C603&amp;$H603=$C607&amp;$H607, $C603&amp;$I603=$C607&amp;$I607), T607&lt;&gt;""), T607, "")))))</f>
        <v/>
      </c>
      <c r="U603" s="90" t="str">
        <f>IF(TMInput!T603&lt;&gt;"", TMInput!T603, IF(AND($C603=$C604, U604&lt;&gt;""), U604, IF(AND($C603=$C605, U605&lt;&gt;""), U605, IF(AND($C603=$C606, U606&lt;&gt;""), U606, IF(AND($C603=$C607, U607&lt;&gt;""), U607, "")))))</f>
        <v/>
      </c>
      <c r="V603" s="90" t="str">
        <f>IF(TMInput!U603&lt;&gt;"", TMInput!U603, IF(AND($C603=$C604, V604&lt;&gt;""), V604, IF(AND($C603=$C605, V605&lt;&gt;""), V605, IF(AND($C603=$C606, V606&lt;&gt;""), V606, IF(AND($C603=$C607, V607&lt;&gt;""), V607, "")))))</f>
        <v/>
      </c>
      <c r="W603" s="90" t="str">
        <f>IF(TMInput!V603&lt;&gt;"", TMInput!V603, IF(AND($C603=$C604, W604&lt;&gt;""), W604, IF(AND($C603=$C605, W605&lt;&gt;""), W605, IF(AND($C603=$C606, W606&lt;&gt;""), W606, IF(AND($C603=$C607, W607&lt;&gt;""), W607, "")))))</f>
        <v/>
      </c>
      <c r="X603" s="90" t="str">
        <f>IF(TMInput!W603&lt;&gt;"", TMInput!W603, IF(AND($C603=$C604, X604&lt;&gt;""), X604, IF(AND($C603=$C605, X605&lt;&gt;""), X605, IF(AND($C603=$C606, X606&lt;&gt;""), X606, IF(AND($C603=$C607, X607&lt;&gt;""), X607, "")))))</f>
        <v/>
      </c>
      <c r="Y603" s="90" t="str">
        <f>IF(TMInput!X603&lt;&gt;"", TMInput!X603, IF(AND($C603=$C604, Y604&lt;&gt;""), Y604, IF(AND($C603=$C605, Y605&lt;&gt;""), Y605, IF(AND($C603=$C606, Y606&lt;&gt;""), Y606, IF(AND($C603=$C607, Y607&lt;&gt;""), Y607, "")))))</f>
        <v/>
      </c>
      <c r="Z603" s="90" t="str">
        <f>IF(TMInput!Y603&lt;&gt;"", TMInput!Y603, IF(AND($C603=$C604, Z604&lt;&gt;""), Z604, IF(AND($C603=$C605, Z605&lt;&gt;""), Z605, IF(AND($C603=$C606, Z606&lt;&gt;""), Z606, IF(AND($C603=$C607, Z607&lt;&gt;""), Z607, "")))))</f>
        <v/>
      </c>
      <c r="AA603" s="90" t="str">
        <f>IF(TMInput!Z603&lt;&gt;"", TMInput!Z603, IF(AND($C603=$C604, AA604&lt;&gt;""), AA604, IF(AND($C603=$C605, AA605&lt;&gt;""), AA605, IF(AND($C603=$C606, AA606&lt;&gt;""), AA606, IF(AND($C603=$C607, AA607&lt;&gt;""), AA607, "")))))</f>
        <v/>
      </c>
      <c r="AB603" s="90" t="str">
        <f>IF(TMInput!AA603&lt;&gt;"", TMInput!AA603, IF(AND($C603=$C604, AB604&lt;&gt;""), AB604, IF(AND($C603=$C605, AB605&lt;&gt;""), AB605, IF(AND($C603=$C606, AB606&lt;&gt;""), AB606, IF(AND($C603=$C607, AB607&lt;&gt;""), AB607, "")))))</f>
        <v/>
      </c>
      <c r="AC603" s="90" t="str">
        <f>IF(TMInput!AB603&lt;&gt;"", TMInput!AB603, IF(AND($C603=$C604, AC604&lt;&gt;""), AC604, IF(AND($C603=$C605, AC605&lt;&gt;""), AC605, IF(AND($C603=$C606, AC606&lt;&gt;""), AC606, IF(AND($C603=$C607, AC607&lt;&gt;""), AC607, "")))))</f>
        <v/>
      </c>
      <c r="AD603" s="90" t="str">
        <f>IF(TMInput!AC603&lt;&gt;"", TMInput!AC603, IF(AND($C603=$C604, AD604&lt;&gt;""), AD604, IF(AND($C603=$C605, AD605&lt;&gt;""), AD605, IF(AND($C603=$C606, AD606&lt;&gt;""), AD606, IF(AND($C603=$C607, AD607&lt;&gt;""), AD607, "")))))</f>
        <v/>
      </c>
      <c r="AE603" s="90" t="str">
        <f>IF(TMInput!AD603&lt;&gt;"", TMInput!AD603, IF(AND($C603=$C604, AE604&lt;&gt;""), AE604, IF(AND($C603=$C605, AE605&lt;&gt;""), AE605, IF(AND($C603=$C606, AE606&lt;&gt;""), AE606, IF(AND($C603=$C607, AE607&lt;&gt;""), AE607, "")))))</f>
        <v/>
      </c>
    </row>
    <row r="604">
      <c r="A604" s="85" t="b">
        <f t="shared" si="1"/>
        <v>0</v>
      </c>
      <c r="B604" s="90" t="str">
        <f>IF(AND(TMInput!A604="",$C604&lt;&gt;""),B603,TMInput!A604)</f>
        <v/>
      </c>
      <c r="C604" s="90" t="str">
        <f>TMInput!B604</f>
        <v/>
      </c>
      <c r="D604" s="85" t="str">
        <f>IF(AND(TMInput!C604="",$C604&lt;&gt;""),D603,TMInput!C604)</f>
        <v/>
      </c>
      <c r="E604" s="90" t="str">
        <f>IF(TMInput!D604&lt;&gt;"",TMInput!D604,IF(AND($C604=$C605, E605&lt;&gt;""),E605, IF(AND($C604=$C606, E606&lt;&gt;""), E606,"")))</f>
        <v/>
      </c>
      <c r="F604" s="90" t="str">
        <f>IF(TMInput!E604&lt;&gt;"",TMInput!E604,IF(AND($C604=$C605, F605&lt;&gt;""),F605, IF(AND($C604=$C606, F606&lt;&gt;""), F606,"")))</f>
        <v/>
      </c>
      <c r="G604" s="85" t="str">
        <f>IF(TMInput!F604&lt;&gt;"",TMInput!F604,IF(AND($C604=$C605, G605&lt;&gt;""),G605, IF(AND($C604=$C606, G606&lt;&gt;""), G606,"")))</f>
        <v/>
      </c>
      <c r="H604" s="90" t="str">
        <f>TMInput!G604</f>
        <v/>
      </c>
      <c r="I604" s="90" t="str">
        <f>TMInput!H604</f>
        <v/>
      </c>
      <c r="J604" s="90" t="str">
        <f>IF(TMInput!$A604="",J603,TMInput!I604)</f>
        <v/>
      </c>
      <c r="K604" s="85" t="str">
        <f>IF(TMInput!J604&lt;&gt;"",TMInput!J604,IF(AND($C604=$C605, K605&lt;&gt;""),K605, IF(AND($C604=$C606, K606&lt;&gt;""), K606,"")))</f>
        <v/>
      </c>
      <c r="L604" s="85" t="str">
        <f>IF(TMInput!K604&lt;&gt;"",TMInput!K604,IF(AND($C604=$C605, L605&lt;&gt;""),L605, IF(AND($C604=$C606, L606&lt;&gt;""), L606,"")))</f>
        <v/>
      </c>
      <c r="M604" s="90" t="str">
        <f>IF(TMInput!L604&lt;&gt;"",TMInput!L604,IF(AND($C604=$C605, M605&lt;&gt;""),M605, IF(AND($C604=$C606, M606&lt;&gt;""), M606,"")))</f>
        <v/>
      </c>
      <c r="N604" s="90" t="str">
        <f>IF(TMInput!M604&lt;&gt;"",TMInput!M604,IF(AND($C604=$C605, N605&lt;&gt;""),N605, IF(AND($C604=$C606, N606&lt;&gt;""), N606,"")))</f>
        <v/>
      </c>
      <c r="O604" s="90" t="str">
        <f>IF(TMInput!N604&lt;&gt;"",TMInput!N604,IF(AND($C604=$C605, O605&lt;&gt;""),O605, IF(AND($C604=$C606, O606&lt;&gt;""), O606,"")))</f>
        <v/>
      </c>
      <c r="P604" s="85" t="str">
        <f>IF(TMInput!O604&lt;&gt;"",TMInput!O604,IF(AND($C604=$C605, P605&lt;&gt;""),P605, IF(AND($C604=$C606, P606&lt;&gt;""), P606,"")))</f>
        <v/>
      </c>
      <c r="Q604" s="90" t="str">
        <f>IF(TMInput!P604&lt;&gt;"",TMInput!P604,IF(AND($C604=$C605, Q605&lt;&gt;""),Q605, IF(AND($C604=$C606, Q606&lt;&gt;""), Q606,"")))</f>
        <v/>
      </c>
      <c r="R604" s="90" t="str">
        <f>IF(TMInput!Q604&lt;&gt;"", TMInput!Q604, IF(AND(OR($C604&amp;$H604=$C605&amp;$H605, $C604&amp;$I604=$C605&amp;$I605), R605&lt;&gt;""), R605, IF(AND(OR($C604&amp;$H604=$C606&amp;$H606, $C604&amp;$I604=$C606&amp;$I606), R606&lt;&gt;""), R606, IF(AND(OR($C604&amp;$H604=$C607&amp;$H607, $C604&amp;$I604=$C607&amp;$I607), R607&lt;&gt;""), R607, IF(AND(OR($C604&amp;$H604=$C608&amp;$H608, $C604&amp;$I604=$C608&amp;$I608), R608&lt;&gt;""), R608, "")))))</f>
        <v/>
      </c>
      <c r="S604" s="90" t="str">
        <f>IF(TMInput!R604&lt;&gt;"", TMInput!R604, IF(AND(OR($C604&amp;$H604=$C605&amp;$H605, $C604&amp;$I604=$C605&amp;$I605), S605&lt;&gt;""), S605, IF(AND(OR($C604&amp;$H604=$C606&amp;$H606, $C604&amp;$I604=$C606&amp;$I606), S606&lt;&gt;""), S606, IF(AND(OR($C604&amp;$H604=$C607&amp;$H607, $C604&amp;$I604=$C607&amp;$I607), S607&lt;&gt;""), S607, IF(AND(OR($C604&amp;$H604=$C608&amp;$H608, $C604&amp;$I604=$C608&amp;$I608), S608&lt;&gt;""), S608, "")))))</f>
        <v/>
      </c>
      <c r="T604" s="90" t="str">
        <f>IF(TMInput!S604&lt;&gt;"", TMInput!S604, IF(AND(OR($C604&amp;$H604=$C605&amp;$H605, $C604&amp;$I604=$C605&amp;$I605), T605&lt;&gt;""), T605, IF(AND(OR($C604&amp;$H604=$C606&amp;$H606, $C604&amp;$I604=$C606&amp;$I606), T606&lt;&gt;""), T606, IF(AND(OR($C604&amp;$H604=$C607&amp;$H607, $C604&amp;$I604=$C607&amp;$I607), T607&lt;&gt;""), T607, IF(AND(OR($C604&amp;$H604=$C608&amp;$H608, $C604&amp;$I604=$C608&amp;$I608), T608&lt;&gt;""), T608, "")))))</f>
        <v/>
      </c>
      <c r="U604" s="90" t="str">
        <f>IF(TMInput!T604&lt;&gt;"", TMInput!T604, IF(AND($C604=$C605, U605&lt;&gt;""), U605, IF(AND($C604=$C606, U606&lt;&gt;""), U606, IF(AND($C604=$C607, U607&lt;&gt;""), U607, IF(AND($C604=$C608, U608&lt;&gt;""), U608, "")))))</f>
        <v/>
      </c>
      <c r="V604" s="90" t="str">
        <f>IF(TMInput!U604&lt;&gt;"", TMInput!U604, IF(AND($C604=$C605, V605&lt;&gt;""), V605, IF(AND($C604=$C606, V606&lt;&gt;""), V606, IF(AND($C604=$C607, V607&lt;&gt;""), V607, IF(AND($C604=$C608, V608&lt;&gt;""), V608, "")))))</f>
        <v/>
      </c>
      <c r="W604" s="90" t="str">
        <f>IF(TMInput!V604&lt;&gt;"", TMInput!V604, IF(AND($C604=$C605, W605&lt;&gt;""), W605, IF(AND($C604=$C606, W606&lt;&gt;""), W606, IF(AND($C604=$C607, W607&lt;&gt;""), W607, IF(AND($C604=$C608, W608&lt;&gt;""), W608, "")))))</f>
        <v/>
      </c>
      <c r="X604" s="90" t="str">
        <f>IF(TMInput!W604&lt;&gt;"", TMInput!W604, IF(AND($C604=$C605, X605&lt;&gt;""), X605, IF(AND($C604=$C606, X606&lt;&gt;""), X606, IF(AND($C604=$C607, X607&lt;&gt;""), X607, IF(AND($C604=$C608, X608&lt;&gt;""), X608, "")))))</f>
        <v/>
      </c>
      <c r="Y604" s="90" t="str">
        <f>IF(TMInput!X604&lt;&gt;"", TMInput!X604, IF(AND($C604=$C605, Y605&lt;&gt;""), Y605, IF(AND($C604=$C606, Y606&lt;&gt;""), Y606, IF(AND($C604=$C607, Y607&lt;&gt;""), Y607, IF(AND($C604=$C608, Y608&lt;&gt;""), Y608, "")))))</f>
        <v/>
      </c>
      <c r="Z604" s="90" t="str">
        <f>IF(TMInput!Y604&lt;&gt;"", TMInput!Y604, IF(AND($C604=$C605, Z605&lt;&gt;""), Z605, IF(AND($C604=$C606, Z606&lt;&gt;""), Z606, IF(AND($C604=$C607, Z607&lt;&gt;""), Z607, IF(AND($C604=$C608, Z608&lt;&gt;""), Z608, "")))))</f>
        <v/>
      </c>
      <c r="AA604" s="90" t="str">
        <f>IF(TMInput!Z604&lt;&gt;"", TMInput!Z604, IF(AND($C604=$C605, AA605&lt;&gt;""), AA605, IF(AND($C604=$C606, AA606&lt;&gt;""), AA606, IF(AND($C604=$C607, AA607&lt;&gt;""), AA607, IF(AND($C604=$C608, AA608&lt;&gt;""), AA608, "")))))</f>
        <v/>
      </c>
      <c r="AB604" s="90" t="str">
        <f>IF(TMInput!AA604&lt;&gt;"", TMInput!AA604, IF(AND($C604=$C605, AB605&lt;&gt;""), AB605, IF(AND($C604=$C606, AB606&lt;&gt;""), AB606, IF(AND($C604=$C607, AB607&lt;&gt;""), AB607, IF(AND($C604=$C608, AB608&lt;&gt;""), AB608, "")))))</f>
        <v/>
      </c>
      <c r="AC604" s="90" t="str">
        <f>IF(TMInput!AB604&lt;&gt;"", TMInput!AB604, IF(AND($C604=$C605, AC605&lt;&gt;""), AC605, IF(AND($C604=$C606, AC606&lt;&gt;""), AC606, IF(AND($C604=$C607, AC607&lt;&gt;""), AC607, IF(AND($C604=$C608, AC608&lt;&gt;""), AC608, "")))))</f>
        <v/>
      </c>
      <c r="AD604" s="90" t="str">
        <f>IF(TMInput!AC604&lt;&gt;"", TMInput!AC604, IF(AND($C604=$C605, AD605&lt;&gt;""), AD605, IF(AND($C604=$C606, AD606&lt;&gt;""), AD606, IF(AND($C604=$C607, AD607&lt;&gt;""), AD607, IF(AND($C604=$C608, AD608&lt;&gt;""), AD608, "")))))</f>
        <v/>
      </c>
      <c r="AE604" s="90" t="str">
        <f>IF(TMInput!AD604&lt;&gt;"", TMInput!AD604, IF(AND($C604=$C605, AE605&lt;&gt;""), AE605, IF(AND($C604=$C606, AE606&lt;&gt;""), AE606, IF(AND($C604=$C607, AE607&lt;&gt;""), AE607, IF(AND($C604=$C608, AE608&lt;&gt;""), AE608, "")))))</f>
        <v/>
      </c>
    </row>
    <row r="605">
      <c r="A605" s="85" t="b">
        <f t="shared" si="1"/>
        <v>0</v>
      </c>
      <c r="B605" s="90" t="str">
        <f>IF(AND(TMInput!A605="",$C605&lt;&gt;""),B604,TMInput!A605)</f>
        <v/>
      </c>
      <c r="C605" s="90" t="str">
        <f>TMInput!B605</f>
        <v/>
      </c>
      <c r="D605" s="85" t="str">
        <f>IF(AND(TMInput!C605="",$C605&lt;&gt;""),D604,TMInput!C605)</f>
        <v/>
      </c>
      <c r="E605" s="90" t="str">
        <f>IF(TMInput!D605&lt;&gt;"",TMInput!D605,IF(AND($C605=$C606, E606&lt;&gt;""),E606, IF(AND($C605=$C607, E607&lt;&gt;""), E607,"")))</f>
        <v/>
      </c>
      <c r="F605" s="90" t="str">
        <f>IF(TMInput!E605&lt;&gt;"",TMInput!E605,IF(AND($C605=$C606, F606&lt;&gt;""),F606, IF(AND($C605=$C607, F607&lt;&gt;""), F607,"")))</f>
        <v/>
      </c>
      <c r="G605" s="85" t="str">
        <f>IF(TMInput!F605&lt;&gt;"",TMInput!F605,IF(AND($C605=$C606, G606&lt;&gt;""),G606, IF(AND($C605=$C607, G607&lt;&gt;""), G607,"")))</f>
        <v/>
      </c>
      <c r="H605" s="90" t="str">
        <f>TMInput!G605</f>
        <v/>
      </c>
      <c r="I605" s="90" t="str">
        <f>TMInput!H605</f>
        <v/>
      </c>
      <c r="J605" s="90" t="str">
        <f>IF(TMInput!$A605="",J604,TMInput!I605)</f>
        <v/>
      </c>
      <c r="K605" s="85" t="str">
        <f>IF(TMInput!J605&lt;&gt;"",TMInput!J605,IF(AND($C605=$C606, K606&lt;&gt;""),K606, IF(AND($C605=$C607, K607&lt;&gt;""), K607,"")))</f>
        <v/>
      </c>
      <c r="L605" s="85" t="str">
        <f>IF(TMInput!K605&lt;&gt;"",TMInput!K605,IF(AND($C605=$C606, L606&lt;&gt;""),L606, IF(AND($C605=$C607, L607&lt;&gt;""), L607,"")))</f>
        <v/>
      </c>
      <c r="M605" s="90" t="str">
        <f>IF(TMInput!L605&lt;&gt;"",TMInput!L605,IF(AND($C605=$C606, M606&lt;&gt;""),M606, IF(AND($C605=$C607, M607&lt;&gt;""), M607,"")))</f>
        <v/>
      </c>
      <c r="N605" s="90" t="str">
        <f>IF(TMInput!M605&lt;&gt;"",TMInput!M605,IF(AND($C605=$C606, N606&lt;&gt;""),N606, IF(AND($C605=$C607, N607&lt;&gt;""), N607,"")))</f>
        <v/>
      </c>
      <c r="O605" s="90" t="str">
        <f>IF(TMInput!N605&lt;&gt;"",TMInput!N605,IF(AND($C605=$C606, O606&lt;&gt;""),O606, IF(AND($C605=$C607, O607&lt;&gt;""), O607,"")))</f>
        <v/>
      </c>
      <c r="P605" s="85" t="str">
        <f>IF(TMInput!O605&lt;&gt;"",TMInput!O605,IF(AND($C605=$C606, P606&lt;&gt;""),P606, IF(AND($C605=$C607, P607&lt;&gt;""), P607,"")))</f>
        <v/>
      </c>
      <c r="Q605" s="90" t="str">
        <f>IF(TMInput!P605&lt;&gt;"",TMInput!P605,IF(AND($C605=$C606, Q606&lt;&gt;""),Q606, IF(AND($C605=$C607, Q607&lt;&gt;""), Q607,"")))</f>
        <v/>
      </c>
      <c r="R605" s="90" t="str">
        <f>IF(TMInput!Q605&lt;&gt;"", TMInput!Q605, IF(AND(OR($C605&amp;$H605=$C606&amp;$H606, $C605&amp;$I605=$C606&amp;$I606), R606&lt;&gt;""), R606, IF(AND(OR($C605&amp;$H605=$C607&amp;$H607, $C605&amp;$I605=$C607&amp;$I607), R607&lt;&gt;""), R607, IF(AND(OR($C605&amp;$H605=$C608&amp;$H608, $C605&amp;$I605=$C608&amp;$I608), R608&lt;&gt;""), R608, IF(AND(OR($C605&amp;$H605=$C609&amp;$H609, $C605&amp;$I605=$C609&amp;$I609), R609&lt;&gt;""), R609, "")))))</f>
        <v/>
      </c>
      <c r="S605" s="90" t="str">
        <f>IF(TMInput!R605&lt;&gt;"", TMInput!R605, IF(AND(OR($C605&amp;$H605=$C606&amp;$H606, $C605&amp;$I605=$C606&amp;$I606), S606&lt;&gt;""), S606, IF(AND(OR($C605&amp;$H605=$C607&amp;$H607, $C605&amp;$I605=$C607&amp;$I607), S607&lt;&gt;""), S607, IF(AND(OR($C605&amp;$H605=$C608&amp;$H608, $C605&amp;$I605=$C608&amp;$I608), S608&lt;&gt;""), S608, IF(AND(OR($C605&amp;$H605=$C609&amp;$H609, $C605&amp;$I605=$C609&amp;$I609), S609&lt;&gt;""), S609, "")))))</f>
        <v/>
      </c>
      <c r="T605" s="90" t="str">
        <f>IF(TMInput!S605&lt;&gt;"", TMInput!S605, IF(AND(OR($C605&amp;$H605=$C606&amp;$H606, $C605&amp;$I605=$C606&amp;$I606), T606&lt;&gt;""), T606, IF(AND(OR($C605&amp;$H605=$C607&amp;$H607, $C605&amp;$I605=$C607&amp;$I607), T607&lt;&gt;""), T607, IF(AND(OR($C605&amp;$H605=$C608&amp;$H608, $C605&amp;$I605=$C608&amp;$I608), T608&lt;&gt;""), T608, IF(AND(OR($C605&amp;$H605=$C609&amp;$H609, $C605&amp;$I605=$C609&amp;$I609), T609&lt;&gt;""), T609, "")))))</f>
        <v/>
      </c>
      <c r="U605" s="90" t="str">
        <f>IF(TMInput!T605&lt;&gt;"", TMInput!T605, IF(AND($C605=$C606, U606&lt;&gt;""), U606, IF(AND($C605=$C607, U607&lt;&gt;""), U607, IF(AND($C605=$C608, U608&lt;&gt;""), U608, IF(AND($C605=$C609, U609&lt;&gt;""), U609, "")))))</f>
        <v/>
      </c>
      <c r="V605" s="90" t="str">
        <f>IF(TMInput!U605&lt;&gt;"", TMInput!U605, IF(AND($C605=$C606, V606&lt;&gt;""), V606, IF(AND($C605=$C607, V607&lt;&gt;""), V607, IF(AND($C605=$C608, V608&lt;&gt;""), V608, IF(AND($C605=$C609, V609&lt;&gt;""), V609, "")))))</f>
        <v/>
      </c>
      <c r="W605" s="90" t="str">
        <f>IF(TMInput!V605&lt;&gt;"", TMInput!V605, IF(AND($C605=$C606, W606&lt;&gt;""), W606, IF(AND($C605=$C607, W607&lt;&gt;""), W607, IF(AND($C605=$C608, W608&lt;&gt;""), W608, IF(AND($C605=$C609, W609&lt;&gt;""), W609, "")))))</f>
        <v/>
      </c>
      <c r="X605" s="90" t="str">
        <f>IF(TMInput!W605&lt;&gt;"", TMInput!W605, IF(AND($C605=$C606, X606&lt;&gt;""), X606, IF(AND($C605=$C607, X607&lt;&gt;""), X607, IF(AND($C605=$C608, X608&lt;&gt;""), X608, IF(AND($C605=$C609, X609&lt;&gt;""), X609, "")))))</f>
        <v/>
      </c>
      <c r="Y605" s="90" t="str">
        <f>IF(TMInput!X605&lt;&gt;"", TMInput!X605, IF(AND($C605=$C606, Y606&lt;&gt;""), Y606, IF(AND($C605=$C607, Y607&lt;&gt;""), Y607, IF(AND($C605=$C608, Y608&lt;&gt;""), Y608, IF(AND($C605=$C609, Y609&lt;&gt;""), Y609, "")))))</f>
        <v/>
      </c>
      <c r="Z605" s="90" t="str">
        <f>IF(TMInput!Y605&lt;&gt;"", TMInput!Y605, IF(AND($C605=$C606, Z606&lt;&gt;""), Z606, IF(AND($C605=$C607, Z607&lt;&gt;""), Z607, IF(AND($C605=$C608, Z608&lt;&gt;""), Z608, IF(AND($C605=$C609, Z609&lt;&gt;""), Z609, "")))))</f>
        <v/>
      </c>
      <c r="AA605" s="90" t="str">
        <f>IF(TMInput!Z605&lt;&gt;"", TMInput!Z605, IF(AND($C605=$C606, AA606&lt;&gt;""), AA606, IF(AND($C605=$C607, AA607&lt;&gt;""), AA607, IF(AND($C605=$C608, AA608&lt;&gt;""), AA608, IF(AND($C605=$C609, AA609&lt;&gt;""), AA609, "")))))</f>
        <v/>
      </c>
      <c r="AB605" s="90" t="str">
        <f>IF(TMInput!AA605&lt;&gt;"", TMInput!AA605, IF(AND($C605=$C606, AB606&lt;&gt;""), AB606, IF(AND($C605=$C607, AB607&lt;&gt;""), AB607, IF(AND($C605=$C608, AB608&lt;&gt;""), AB608, IF(AND($C605=$C609, AB609&lt;&gt;""), AB609, "")))))</f>
        <v/>
      </c>
      <c r="AC605" s="90" t="str">
        <f>IF(TMInput!AB605&lt;&gt;"", TMInput!AB605, IF(AND($C605=$C606, AC606&lt;&gt;""), AC606, IF(AND($C605=$C607, AC607&lt;&gt;""), AC607, IF(AND($C605=$C608, AC608&lt;&gt;""), AC608, IF(AND($C605=$C609, AC609&lt;&gt;""), AC609, "")))))</f>
        <v/>
      </c>
      <c r="AD605" s="90" t="str">
        <f>IF(TMInput!AC605&lt;&gt;"", TMInput!AC605, IF(AND($C605=$C606, AD606&lt;&gt;""), AD606, IF(AND($C605=$C607, AD607&lt;&gt;""), AD607, IF(AND($C605=$C608, AD608&lt;&gt;""), AD608, IF(AND($C605=$C609, AD609&lt;&gt;""), AD609, "")))))</f>
        <v/>
      </c>
      <c r="AE605" s="90" t="str">
        <f>IF(TMInput!AD605&lt;&gt;"", TMInput!AD605, IF(AND($C605=$C606, AE606&lt;&gt;""), AE606, IF(AND($C605=$C607, AE607&lt;&gt;""), AE607, IF(AND($C605=$C608, AE608&lt;&gt;""), AE608, IF(AND($C605=$C609, AE609&lt;&gt;""), AE609, "")))))</f>
        <v/>
      </c>
    </row>
    <row r="606">
      <c r="A606" s="85" t="b">
        <f t="shared" si="1"/>
        <v>0</v>
      </c>
      <c r="B606" s="90" t="str">
        <f>IF(AND(TMInput!A606="",$C606&lt;&gt;""),B605,TMInput!A606)</f>
        <v/>
      </c>
      <c r="C606" s="90" t="str">
        <f>TMInput!B606</f>
        <v/>
      </c>
      <c r="D606" s="85" t="str">
        <f>IF(AND(TMInput!C606="",$C606&lt;&gt;""),D605,TMInput!C606)</f>
        <v/>
      </c>
      <c r="E606" s="90" t="str">
        <f>IF(TMInput!D606&lt;&gt;"",TMInput!D606,IF(AND($C606=$C607, E607&lt;&gt;""),E607, IF(AND($C606=$C608, E608&lt;&gt;""), E608,"")))</f>
        <v/>
      </c>
      <c r="F606" s="90" t="str">
        <f>IF(TMInput!E606&lt;&gt;"",TMInput!E606,IF(AND($C606=$C607, F607&lt;&gt;""),F607, IF(AND($C606=$C608, F608&lt;&gt;""), F608,"")))</f>
        <v/>
      </c>
      <c r="G606" s="85" t="str">
        <f>IF(TMInput!F606&lt;&gt;"",TMInput!F606,IF(AND($C606=$C607, G607&lt;&gt;""),G607, IF(AND($C606=$C608, G608&lt;&gt;""), G608,"")))</f>
        <v/>
      </c>
      <c r="H606" s="90" t="str">
        <f>TMInput!G606</f>
        <v/>
      </c>
      <c r="I606" s="90" t="str">
        <f>TMInput!H606</f>
        <v/>
      </c>
      <c r="J606" s="90" t="str">
        <f>IF(TMInput!$A606="",J605,TMInput!I606)</f>
        <v/>
      </c>
      <c r="K606" s="85" t="str">
        <f>IF(TMInput!J606&lt;&gt;"",TMInput!J606,IF(AND($C606=$C607, K607&lt;&gt;""),K607, IF(AND($C606=$C608, K608&lt;&gt;""), K608,"")))</f>
        <v/>
      </c>
      <c r="L606" s="85" t="str">
        <f>IF(TMInput!K606&lt;&gt;"",TMInput!K606,IF(AND($C606=$C607, L607&lt;&gt;""),L607, IF(AND($C606=$C608, L608&lt;&gt;""), L608,"")))</f>
        <v/>
      </c>
      <c r="M606" s="90" t="str">
        <f>IF(TMInput!L606&lt;&gt;"",TMInput!L606,IF(AND($C606=$C607, M607&lt;&gt;""),M607, IF(AND($C606=$C608, M608&lt;&gt;""), M608,"")))</f>
        <v/>
      </c>
      <c r="N606" s="90" t="str">
        <f>IF(TMInput!M606&lt;&gt;"",TMInput!M606,IF(AND($C606=$C607, N607&lt;&gt;""),N607, IF(AND($C606=$C608, N608&lt;&gt;""), N608,"")))</f>
        <v/>
      </c>
      <c r="O606" s="90" t="str">
        <f>IF(TMInput!N606&lt;&gt;"",TMInput!N606,IF(AND($C606=$C607, O607&lt;&gt;""),O607, IF(AND($C606=$C608, O608&lt;&gt;""), O608,"")))</f>
        <v/>
      </c>
      <c r="P606" s="85" t="str">
        <f>IF(TMInput!O606&lt;&gt;"",TMInput!O606,IF(AND($C606=$C607, P607&lt;&gt;""),P607, IF(AND($C606=$C608, P608&lt;&gt;""), P608,"")))</f>
        <v/>
      </c>
      <c r="Q606" s="90" t="str">
        <f>IF(TMInput!P606&lt;&gt;"",TMInput!P606,IF(AND($C606=$C607, Q607&lt;&gt;""),Q607, IF(AND($C606=$C608, Q608&lt;&gt;""), Q608,"")))</f>
        <v/>
      </c>
      <c r="R606" s="90" t="str">
        <f>IF(TMInput!Q606&lt;&gt;"", TMInput!Q606, IF(AND(OR($C606&amp;$H606=$C607&amp;$H607, $C606&amp;$I606=$C607&amp;$I607), R607&lt;&gt;""), R607, IF(AND(OR($C606&amp;$H606=$C608&amp;$H608, $C606&amp;$I606=$C608&amp;$I608), R608&lt;&gt;""), R608, IF(AND(OR($C606&amp;$H606=$C609&amp;$H609, $C606&amp;$I606=$C609&amp;$I609), R609&lt;&gt;""), R609, IF(AND(OR($C606&amp;$H606=$C610&amp;$H610, $C606&amp;$I606=$C610&amp;$I610), R610&lt;&gt;""), R610, "")))))</f>
        <v/>
      </c>
      <c r="S606" s="90" t="str">
        <f>IF(TMInput!R606&lt;&gt;"", TMInput!R606, IF(AND(OR($C606&amp;$H606=$C607&amp;$H607, $C606&amp;$I606=$C607&amp;$I607), S607&lt;&gt;""), S607, IF(AND(OR($C606&amp;$H606=$C608&amp;$H608, $C606&amp;$I606=$C608&amp;$I608), S608&lt;&gt;""), S608, IF(AND(OR($C606&amp;$H606=$C609&amp;$H609, $C606&amp;$I606=$C609&amp;$I609), S609&lt;&gt;""), S609, IF(AND(OR($C606&amp;$H606=$C610&amp;$H610, $C606&amp;$I606=$C610&amp;$I610), S610&lt;&gt;""), S610, "")))))</f>
        <v/>
      </c>
      <c r="T606" s="90" t="str">
        <f>IF(TMInput!S606&lt;&gt;"", TMInput!S606, IF(AND(OR($C606&amp;$H606=$C607&amp;$H607, $C606&amp;$I606=$C607&amp;$I607), T607&lt;&gt;""), T607, IF(AND(OR($C606&amp;$H606=$C608&amp;$H608, $C606&amp;$I606=$C608&amp;$I608), T608&lt;&gt;""), T608, IF(AND(OR($C606&amp;$H606=$C609&amp;$H609, $C606&amp;$I606=$C609&amp;$I609), T609&lt;&gt;""), T609, IF(AND(OR($C606&amp;$H606=$C610&amp;$H610, $C606&amp;$I606=$C610&amp;$I610), T610&lt;&gt;""), T610, "")))))</f>
        <v/>
      </c>
      <c r="U606" s="90" t="str">
        <f>IF(TMInput!T606&lt;&gt;"", TMInput!T606, IF(AND($C606=$C607, U607&lt;&gt;""), U607, IF(AND($C606=$C608, U608&lt;&gt;""), U608, IF(AND($C606=$C609, U609&lt;&gt;""), U609, IF(AND($C606=$C610, U610&lt;&gt;""), U610, "")))))</f>
        <v/>
      </c>
      <c r="V606" s="90" t="str">
        <f>IF(TMInput!U606&lt;&gt;"", TMInput!U606, IF(AND($C606=$C607, V607&lt;&gt;""), V607, IF(AND($C606=$C608, V608&lt;&gt;""), V608, IF(AND($C606=$C609, V609&lt;&gt;""), V609, IF(AND($C606=$C610, V610&lt;&gt;""), V610, "")))))</f>
        <v/>
      </c>
      <c r="W606" s="90" t="str">
        <f>IF(TMInput!V606&lt;&gt;"", TMInput!V606, IF(AND($C606=$C607, W607&lt;&gt;""), W607, IF(AND($C606=$C608, W608&lt;&gt;""), W608, IF(AND($C606=$C609, W609&lt;&gt;""), W609, IF(AND($C606=$C610, W610&lt;&gt;""), W610, "")))))</f>
        <v/>
      </c>
      <c r="X606" s="90" t="str">
        <f>IF(TMInput!W606&lt;&gt;"", TMInput!W606, IF(AND($C606=$C607, X607&lt;&gt;""), X607, IF(AND($C606=$C608, X608&lt;&gt;""), X608, IF(AND($C606=$C609, X609&lt;&gt;""), X609, IF(AND($C606=$C610, X610&lt;&gt;""), X610, "")))))</f>
        <v/>
      </c>
      <c r="Y606" s="90" t="str">
        <f>IF(TMInput!X606&lt;&gt;"", TMInput!X606, IF(AND($C606=$C607, Y607&lt;&gt;""), Y607, IF(AND($C606=$C608, Y608&lt;&gt;""), Y608, IF(AND($C606=$C609, Y609&lt;&gt;""), Y609, IF(AND($C606=$C610, Y610&lt;&gt;""), Y610, "")))))</f>
        <v/>
      </c>
      <c r="Z606" s="90" t="str">
        <f>IF(TMInput!Y606&lt;&gt;"", TMInput!Y606, IF(AND($C606=$C607, Z607&lt;&gt;""), Z607, IF(AND($C606=$C608, Z608&lt;&gt;""), Z608, IF(AND($C606=$C609, Z609&lt;&gt;""), Z609, IF(AND($C606=$C610, Z610&lt;&gt;""), Z610, "")))))</f>
        <v/>
      </c>
      <c r="AA606" s="90" t="str">
        <f>IF(TMInput!Z606&lt;&gt;"", TMInput!Z606, IF(AND($C606=$C607, AA607&lt;&gt;""), AA607, IF(AND($C606=$C608, AA608&lt;&gt;""), AA608, IF(AND($C606=$C609, AA609&lt;&gt;""), AA609, IF(AND($C606=$C610, AA610&lt;&gt;""), AA610, "")))))</f>
        <v/>
      </c>
      <c r="AB606" s="90" t="str">
        <f>IF(TMInput!AA606&lt;&gt;"", TMInput!AA606, IF(AND($C606=$C607, AB607&lt;&gt;""), AB607, IF(AND($C606=$C608, AB608&lt;&gt;""), AB608, IF(AND($C606=$C609, AB609&lt;&gt;""), AB609, IF(AND($C606=$C610, AB610&lt;&gt;""), AB610, "")))))</f>
        <v/>
      </c>
      <c r="AC606" s="90" t="str">
        <f>IF(TMInput!AB606&lt;&gt;"", TMInput!AB606, IF(AND($C606=$C607, AC607&lt;&gt;""), AC607, IF(AND($C606=$C608, AC608&lt;&gt;""), AC608, IF(AND($C606=$C609, AC609&lt;&gt;""), AC609, IF(AND($C606=$C610, AC610&lt;&gt;""), AC610, "")))))</f>
        <v/>
      </c>
      <c r="AD606" s="90" t="str">
        <f>IF(TMInput!AC606&lt;&gt;"", TMInput!AC606, IF(AND($C606=$C607, AD607&lt;&gt;""), AD607, IF(AND($C606=$C608, AD608&lt;&gt;""), AD608, IF(AND($C606=$C609, AD609&lt;&gt;""), AD609, IF(AND($C606=$C610, AD610&lt;&gt;""), AD610, "")))))</f>
        <v/>
      </c>
      <c r="AE606" s="90" t="str">
        <f>IF(TMInput!AD606&lt;&gt;"", TMInput!AD606, IF(AND($C606=$C607, AE607&lt;&gt;""), AE607, IF(AND($C606=$C608, AE608&lt;&gt;""), AE608, IF(AND($C606=$C609, AE609&lt;&gt;""), AE609, IF(AND($C606=$C610, AE610&lt;&gt;""), AE610, "")))))</f>
        <v/>
      </c>
    </row>
    <row r="607">
      <c r="A607" s="85" t="b">
        <f t="shared" si="1"/>
        <v>0</v>
      </c>
      <c r="B607" s="90" t="str">
        <f>IF(AND(TMInput!A607="",$C607&lt;&gt;""),B606,TMInput!A607)</f>
        <v/>
      </c>
      <c r="C607" s="90" t="str">
        <f>TMInput!B607</f>
        <v/>
      </c>
      <c r="D607" s="85" t="str">
        <f>IF(AND(TMInput!C607="",$C607&lt;&gt;""),D606,TMInput!C607)</f>
        <v/>
      </c>
      <c r="E607" s="90" t="str">
        <f>IF(TMInput!D607&lt;&gt;"",TMInput!D607,IF(AND($C607=$C608, E608&lt;&gt;""),E608, IF(AND($C607=$C609, E609&lt;&gt;""), E609,"")))</f>
        <v/>
      </c>
      <c r="F607" s="90" t="str">
        <f>IF(TMInput!E607&lt;&gt;"",TMInput!E607,IF(AND($C607=$C608, F608&lt;&gt;""),F608, IF(AND($C607=$C609, F609&lt;&gt;""), F609,"")))</f>
        <v/>
      </c>
      <c r="G607" s="85" t="str">
        <f>IF(TMInput!F607&lt;&gt;"",TMInput!F607,IF(AND($C607=$C608, G608&lt;&gt;""),G608, IF(AND($C607=$C609, G609&lt;&gt;""), G609,"")))</f>
        <v/>
      </c>
      <c r="H607" s="90" t="str">
        <f>TMInput!G607</f>
        <v/>
      </c>
      <c r="I607" s="90" t="str">
        <f>TMInput!H607</f>
        <v/>
      </c>
      <c r="J607" s="90" t="str">
        <f>IF(TMInput!$A607="",J606,TMInput!I607)</f>
        <v/>
      </c>
      <c r="K607" s="85" t="str">
        <f>IF(TMInput!J607&lt;&gt;"",TMInput!J607,IF(AND($C607=$C608, K608&lt;&gt;""),K608, IF(AND($C607=$C609, K609&lt;&gt;""), K609,"")))</f>
        <v/>
      </c>
      <c r="L607" s="85" t="str">
        <f>IF(TMInput!K607&lt;&gt;"",TMInput!K607,IF(AND($C607=$C608, L608&lt;&gt;""),L608, IF(AND($C607=$C609, L609&lt;&gt;""), L609,"")))</f>
        <v/>
      </c>
      <c r="M607" s="90" t="str">
        <f>IF(TMInput!L607&lt;&gt;"",TMInput!L607,IF(AND($C607=$C608, M608&lt;&gt;""),M608, IF(AND($C607=$C609, M609&lt;&gt;""), M609,"")))</f>
        <v/>
      </c>
      <c r="N607" s="90" t="str">
        <f>IF(TMInput!M607&lt;&gt;"",TMInput!M607,IF(AND($C607=$C608, N608&lt;&gt;""),N608, IF(AND($C607=$C609, N609&lt;&gt;""), N609,"")))</f>
        <v/>
      </c>
      <c r="O607" s="90" t="str">
        <f>IF(TMInput!N607&lt;&gt;"",TMInput!N607,IF(AND($C607=$C608, O608&lt;&gt;""),O608, IF(AND($C607=$C609, O609&lt;&gt;""), O609,"")))</f>
        <v/>
      </c>
      <c r="P607" s="85" t="str">
        <f>IF(TMInput!O607&lt;&gt;"",TMInput!O607,IF(AND($C607=$C608, P608&lt;&gt;""),P608, IF(AND($C607=$C609, P609&lt;&gt;""), P609,"")))</f>
        <v/>
      </c>
      <c r="Q607" s="90" t="str">
        <f>IF(TMInput!P607&lt;&gt;"",TMInput!P607,IF(AND($C607=$C608, Q608&lt;&gt;""),Q608, IF(AND($C607=$C609, Q609&lt;&gt;""), Q609,"")))</f>
        <v/>
      </c>
      <c r="R607" s="90" t="str">
        <f>IF(TMInput!Q607&lt;&gt;"", TMInput!Q607, IF(AND(OR($C607&amp;$H607=$C608&amp;$H608, $C607&amp;$I607=$C608&amp;$I608), R608&lt;&gt;""), R608, IF(AND(OR($C607&amp;$H607=$C609&amp;$H609, $C607&amp;$I607=$C609&amp;$I609), R609&lt;&gt;""), R609, IF(AND(OR($C607&amp;$H607=$C610&amp;$H610, $C607&amp;$I607=$C610&amp;$I610), R610&lt;&gt;""), R610, IF(AND(OR($C607&amp;$H607=$C611&amp;$H611, $C607&amp;$I607=$C611&amp;$I611), R611&lt;&gt;""), R611, "")))))</f>
        <v/>
      </c>
      <c r="S607" s="90" t="str">
        <f>IF(TMInput!R607&lt;&gt;"", TMInput!R607, IF(AND(OR($C607&amp;$H607=$C608&amp;$H608, $C607&amp;$I607=$C608&amp;$I608), S608&lt;&gt;""), S608, IF(AND(OR($C607&amp;$H607=$C609&amp;$H609, $C607&amp;$I607=$C609&amp;$I609), S609&lt;&gt;""), S609, IF(AND(OR($C607&amp;$H607=$C610&amp;$H610, $C607&amp;$I607=$C610&amp;$I610), S610&lt;&gt;""), S610, IF(AND(OR($C607&amp;$H607=$C611&amp;$H611, $C607&amp;$I607=$C611&amp;$I611), S611&lt;&gt;""), S611, "")))))</f>
        <v/>
      </c>
      <c r="T607" s="90" t="str">
        <f>IF(TMInput!S607&lt;&gt;"", TMInput!S607, IF(AND(OR($C607&amp;$H607=$C608&amp;$H608, $C607&amp;$I607=$C608&amp;$I608), T608&lt;&gt;""), T608, IF(AND(OR($C607&amp;$H607=$C609&amp;$H609, $C607&amp;$I607=$C609&amp;$I609), T609&lt;&gt;""), T609, IF(AND(OR($C607&amp;$H607=$C610&amp;$H610, $C607&amp;$I607=$C610&amp;$I610), T610&lt;&gt;""), T610, IF(AND(OR($C607&amp;$H607=$C611&amp;$H611, $C607&amp;$I607=$C611&amp;$I611), T611&lt;&gt;""), T611, "")))))</f>
        <v/>
      </c>
      <c r="U607" s="90" t="str">
        <f>IF(TMInput!T607&lt;&gt;"", TMInput!T607, IF(AND($C607=$C608, U608&lt;&gt;""), U608, IF(AND($C607=$C609, U609&lt;&gt;""), U609, IF(AND($C607=$C610, U610&lt;&gt;""), U610, IF(AND($C607=$C611, U611&lt;&gt;""), U611, "")))))</f>
        <v/>
      </c>
      <c r="V607" s="90" t="str">
        <f>IF(TMInput!U607&lt;&gt;"", TMInput!U607, IF(AND($C607=$C608, V608&lt;&gt;""), V608, IF(AND($C607=$C609, V609&lt;&gt;""), V609, IF(AND($C607=$C610, V610&lt;&gt;""), V610, IF(AND($C607=$C611, V611&lt;&gt;""), V611, "")))))</f>
        <v/>
      </c>
      <c r="W607" s="90" t="str">
        <f>IF(TMInput!V607&lt;&gt;"", TMInput!V607, IF(AND($C607=$C608, W608&lt;&gt;""), W608, IF(AND($C607=$C609, W609&lt;&gt;""), W609, IF(AND($C607=$C610, W610&lt;&gt;""), W610, IF(AND($C607=$C611, W611&lt;&gt;""), W611, "")))))</f>
        <v/>
      </c>
      <c r="X607" s="90" t="str">
        <f>IF(TMInput!W607&lt;&gt;"", TMInput!W607, IF(AND($C607=$C608, X608&lt;&gt;""), X608, IF(AND($C607=$C609, X609&lt;&gt;""), X609, IF(AND($C607=$C610, X610&lt;&gt;""), X610, IF(AND($C607=$C611, X611&lt;&gt;""), X611, "")))))</f>
        <v/>
      </c>
      <c r="Y607" s="90" t="str">
        <f>IF(TMInput!X607&lt;&gt;"", TMInput!X607, IF(AND($C607=$C608, Y608&lt;&gt;""), Y608, IF(AND($C607=$C609, Y609&lt;&gt;""), Y609, IF(AND($C607=$C610, Y610&lt;&gt;""), Y610, IF(AND($C607=$C611, Y611&lt;&gt;""), Y611, "")))))</f>
        <v/>
      </c>
      <c r="Z607" s="90" t="str">
        <f>IF(TMInput!Y607&lt;&gt;"", TMInput!Y607, IF(AND($C607=$C608, Z608&lt;&gt;""), Z608, IF(AND($C607=$C609, Z609&lt;&gt;""), Z609, IF(AND($C607=$C610, Z610&lt;&gt;""), Z610, IF(AND($C607=$C611, Z611&lt;&gt;""), Z611, "")))))</f>
        <v/>
      </c>
      <c r="AA607" s="90" t="str">
        <f>IF(TMInput!Z607&lt;&gt;"", TMInput!Z607, IF(AND($C607=$C608, AA608&lt;&gt;""), AA608, IF(AND($C607=$C609, AA609&lt;&gt;""), AA609, IF(AND($C607=$C610, AA610&lt;&gt;""), AA610, IF(AND($C607=$C611, AA611&lt;&gt;""), AA611, "")))))</f>
        <v/>
      </c>
      <c r="AB607" s="90" t="str">
        <f>IF(TMInput!AA607&lt;&gt;"", TMInput!AA607, IF(AND($C607=$C608, AB608&lt;&gt;""), AB608, IF(AND($C607=$C609, AB609&lt;&gt;""), AB609, IF(AND($C607=$C610, AB610&lt;&gt;""), AB610, IF(AND($C607=$C611, AB611&lt;&gt;""), AB611, "")))))</f>
        <v/>
      </c>
      <c r="AC607" s="90" t="str">
        <f>IF(TMInput!AB607&lt;&gt;"", TMInput!AB607, IF(AND($C607=$C608, AC608&lt;&gt;""), AC608, IF(AND($C607=$C609, AC609&lt;&gt;""), AC609, IF(AND($C607=$C610, AC610&lt;&gt;""), AC610, IF(AND($C607=$C611, AC611&lt;&gt;""), AC611, "")))))</f>
        <v/>
      </c>
      <c r="AD607" s="90" t="str">
        <f>IF(TMInput!AC607&lt;&gt;"", TMInput!AC607, IF(AND($C607=$C608, AD608&lt;&gt;""), AD608, IF(AND($C607=$C609, AD609&lt;&gt;""), AD609, IF(AND($C607=$C610, AD610&lt;&gt;""), AD610, IF(AND($C607=$C611, AD611&lt;&gt;""), AD611, "")))))</f>
        <v/>
      </c>
      <c r="AE607" s="90" t="str">
        <f>IF(TMInput!AD607&lt;&gt;"", TMInput!AD607, IF(AND($C607=$C608, AE608&lt;&gt;""), AE608, IF(AND($C607=$C609, AE609&lt;&gt;""), AE609, IF(AND($C607=$C610, AE610&lt;&gt;""), AE610, IF(AND($C607=$C611, AE611&lt;&gt;""), AE611, "")))))</f>
        <v/>
      </c>
    </row>
    <row r="608">
      <c r="A608" s="85" t="b">
        <f t="shared" si="1"/>
        <v>0</v>
      </c>
      <c r="B608" s="90" t="str">
        <f>IF(AND(TMInput!A608="",$C608&lt;&gt;""),B607,TMInput!A608)</f>
        <v/>
      </c>
      <c r="C608" s="90" t="str">
        <f>TMInput!B608</f>
        <v/>
      </c>
      <c r="D608" s="85" t="str">
        <f>IF(AND(TMInput!C608="",$C608&lt;&gt;""),D607,TMInput!C608)</f>
        <v/>
      </c>
      <c r="E608" s="90" t="str">
        <f>IF(TMInput!D608&lt;&gt;"",TMInput!D608,IF(AND($C608=$C609, E609&lt;&gt;""),E609, IF(AND($C608=$C610, E610&lt;&gt;""), E610,"")))</f>
        <v/>
      </c>
      <c r="F608" s="90" t="str">
        <f>IF(TMInput!E608&lt;&gt;"",TMInput!E608,IF(AND($C608=$C609, F609&lt;&gt;""),F609, IF(AND($C608=$C610, F610&lt;&gt;""), F610,"")))</f>
        <v/>
      </c>
      <c r="G608" s="85" t="str">
        <f>IF(TMInput!F608&lt;&gt;"",TMInput!F608,IF(AND($C608=$C609, G609&lt;&gt;""),G609, IF(AND($C608=$C610, G610&lt;&gt;""), G610,"")))</f>
        <v/>
      </c>
      <c r="H608" s="90" t="str">
        <f>TMInput!G608</f>
        <v/>
      </c>
      <c r="I608" s="90" t="str">
        <f>TMInput!H608</f>
        <v/>
      </c>
      <c r="J608" s="90" t="str">
        <f>IF(TMInput!$A608="",J607,TMInput!I608)</f>
        <v/>
      </c>
      <c r="K608" s="85" t="str">
        <f>IF(TMInput!J608&lt;&gt;"",TMInput!J608,IF(AND($C608=$C609, K609&lt;&gt;""),K609, IF(AND($C608=$C610, K610&lt;&gt;""), K610,"")))</f>
        <v/>
      </c>
      <c r="L608" s="85" t="str">
        <f>IF(TMInput!K608&lt;&gt;"",TMInput!K608,IF(AND($C608=$C609, L609&lt;&gt;""),L609, IF(AND($C608=$C610, L610&lt;&gt;""), L610,"")))</f>
        <v/>
      </c>
      <c r="M608" s="90" t="str">
        <f>IF(TMInput!L608&lt;&gt;"",TMInput!L608,IF(AND($C608=$C609, M609&lt;&gt;""),M609, IF(AND($C608=$C610, M610&lt;&gt;""), M610,"")))</f>
        <v/>
      </c>
      <c r="N608" s="90" t="str">
        <f>IF(TMInput!M608&lt;&gt;"",TMInput!M608,IF(AND($C608=$C609, N609&lt;&gt;""),N609, IF(AND($C608=$C610, N610&lt;&gt;""), N610,"")))</f>
        <v/>
      </c>
      <c r="O608" s="90" t="str">
        <f>IF(TMInput!N608&lt;&gt;"",TMInput!N608,IF(AND($C608=$C609, O609&lt;&gt;""),O609, IF(AND($C608=$C610, O610&lt;&gt;""), O610,"")))</f>
        <v/>
      </c>
      <c r="P608" s="85" t="str">
        <f>IF(TMInput!O608&lt;&gt;"",TMInput!O608,IF(AND($C608=$C609, P609&lt;&gt;""),P609, IF(AND($C608=$C610, P610&lt;&gt;""), P610,"")))</f>
        <v/>
      </c>
      <c r="Q608" s="90" t="str">
        <f>IF(TMInput!P608&lt;&gt;"",TMInput!P608,IF(AND($C608=$C609, Q609&lt;&gt;""),Q609, IF(AND($C608=$C610, Q610&lt;&gt;""), Q610,"")))</f>
        <v/>
      </c>
      <c r="R608" s="90" t="str">
        <f>IF(TMInput!Q608&lt;&gt;"", TMInput!Q608, IF(AND(OR($C608&amp;$H608=$C609&amp;$H609, $C608&amp;$I608=$C609&amp;$I609), R609&lt;&gt;""), R609, IF(AND(OR($C608&amp;$H608=$C610&amp;$H610, $C608&amp;$I608=$C610&amp;$I610), R610&lt;&gt;""), R610, IF(AND(OR($C608&amp;$H608=$C611&amp;$H611, $C608&amp;$I608=$C611&amp;$I611), R611&lt;&gt;""), R611, IF(AND(OR($C608&amp;$H608=$C612&amp;$H612, $C608&amp;$I608=$C612&amp;$I612), R612&lt;&gt;""), R612, "")))))</f>
        <v/>
      </c>
      <c r="S608" s="90" t="str">
        <f>IF(TMInput!R608&lt;&gt;"", TMInput!R608, IF(AND(OR($C608&amp;$H608=$C609&amp;$H609, $C608&amp;$I608=$C609&amp;$I609), S609&lt;&gt;""), S609, IF(AND(OR($C608&amp;$H608=$C610&amp;$H610, $C608&amp;$I608=$C610&amp;$I610), S610&lt;&gt;""), S610, IF(AND(OR($C608&amp;$H608=$C611&amp;$H611, $C608&amp;$I608=$C611&amp;$I611), S611&lt;&gt;""), S611, IF(AND(OR($C608&amp;$H608=$C612&amp;$H612, $C608&amp;$I608=$C612&amp;$I612), S612&lt;&gt;""), S612, "")))))</f>
        <v/>
      </c>
      <c r="T608" s="90" t="str">
        <f>IF(TMInput!S608&lt;&gt;"", TMInput!S608, IF(AND(OR($C608&amp;$H608=$C609&amp;$H609, $C608&amp;$I608=$C609&amp;$I609), T609&lt;&gt;""), T609, IF(AND(OR($C608&amp;$H608=$C610&amp;$H610, $C608&amp;$I608=$C610&amp;$I610), T610&lt;&gt;""), T610, IF(AND(OR($C608&amp;$H608=$C611&amp;$H611, $C608&amp;$I608=$C611&amp;$I611), T611&lt;&gt;""), T611, IF(AND(OR($C608&amp;$H608=$C612&amp;$H612, $C608&amp;$I608=$C612&amp;$I612), T612&lt;&gt;""), T612, "")))))</f>
        <v/>
      </c>
      <c r="U608" s="90" t="str">
        <f>IF(TMInput!T608&lt;&gt;"", TMInput!T608, IF(AND($C608=$C609, U609&lt;&gt;""), U609, IF(AND($C608=$C610, U610&lt;&gt;""), U610, IF(AND($C608=$C611, U611&lt;&gt;""), U611, IF(AND($C608=$C612, U612&lt;&gt;""), U612, "")))))</f>
        <v/>
      </c>
      <c r="V608" s="90" t="str">
        <f>IF(TMInput!U608&lt;&gt;"", TMInput!U608, IF(AND($C608=$C609, V609&lt;&gt;""), V609, IF(AND($C608=$C610, V610&lt;&gt;""), V610, IF(AND($C608=$C611, V611&lt;&gt;""), V611, IF(AND($C608=$C612, V612&lt;&gt;""), V612, "")))))</f>
        <v/>
      </c>
      <c r="W608" s="90" t="str">
        <f>IF(TMInput!V608&lt;&gt;"", TMInput!V608, IF(AND($C608=$C609, W609&lt;&gt;""), W609, IF(AND($C608=$C610, W610&lt;&gt;""), W610, IF(AND($C608=$C611, W611&lt;&gt;""), W611, IF(AND($C608=$C612, W612&lt;&gt;""), W612, "")))))</f>
        <v/>
      </c>
      <c r="X608" s="90" t="str">
        <f>IF(TMInput!W608&lt;&gt;"", TMInput!W608, IF(AND($C608=$C609, X609&lt;&gt;""), X609, IF(AND($C608=$C610, X610&lt;&gt;""), X610, IF(AND($C608=$C611, X611&lt;&gt;""), X611, IF(AND($C608=$C612, X612&lt;&gt;""), X612, "")))))</f>
        <v/>
      </c>
      <c r="Y608" s="90" t="str">
        <f>IF(TMInput!X608&lt;&gt;"", TMInput!X608, IF(AND($C608=$C609, Y609&lt;&gt;""), Y609, IF(AND($C608=$C610, Y610&lt;&gt;""), Y610, IF(AND($C608=$C611, Y611&lt;&gt;""), Y611, IF(AND($C608=$C612, Y612&lt;&gt;""), Y612, "")))))</f>
        <v/>
      </c>
      <c r="Z608" s="90" t="str">
        <f>IF(TMInput!Y608&lt;&gt;"", TMInput!Y608, IF(AND($C608=$C609, Z609&lt;&gt;""), Z609, IF(AND($C608=$C610, Z610&lt;&gt;""), Z610, IF(AND($C608=$C611, Z611&lt;&gt;""), Z611, IF(AND($C608=$C612, Z612&lt;&gt;""), Z612, "")))))</f>
        <v/>
      </c>
      <c r="AA608" s="90" t="str">
        <f>IF(TMInput!Z608&lt;&gt;"", TMInput!Z608, IF(AND($C608=$C609, AA609&lt;&gt;""), AA609, IF(AND($C608=$C610, AA610&lt;&gt;""), AA610, IF(AND($C608=$C611, AA611&lt;&gt;""), AA611, IF(AND($C608=$C612, AA612&lt;&gt;""), AA612, "")))))</f>
        <v/>
      </c>
      <c r="AB608" s="90" t="str">
        <f>IF(TMInput!AA608&lt;&gt;"", TMInput!AA608, IF(AND($C608=$C609, AB609&lt;&gt;""), AB609, IF(AND($C608=$C610, AB610&lt;&gt;""), AB610, IF(AND($C608=$C611, AB611&lt;&gt;""), AB611, IF(AND($C608=$C612, AB612&lt;&gt;""), AB612, "")))))</f>
        <v/>
      </c>
      <c r="AC608" s="90" t="str">
        <f>IF(TMInput!AB608&lt;&gt;"", TMInput!AB608, IF(AND($C608=$C609, AC609&lt;&gt;""), AC609, IF(AND($C608=$C610, AC610&lt;&gt;""), AC610, IF(AND($C608=$C611, AC611&lt;&gt;""), AC611, IF(AND($C608=$C612, AC612&lt;&gt;""), AC612, "")))))</f>
        <v/>
      </c>
      <c r="AD608" s="90" t="str">
        <f>IF(TMInput!AC608&lt;&gt;"", TMInput!AC608, IF(AND($C608=$C609, AD609&lt;&gt;""), AD609, IF(AND($C608=$C610, AD610&lt;&gt;""), AD610, IF(AND($C608=$C611, AD611&lt;&gt;""), AD611, IF(AND($C608=$C612, AD612&lt;&gt;""), AD612, "")))))</f>
        <v/>
      </c>
      <c r="AE608" s="90" t="str">
        <f>IF(TMInput!AD608&lt;&gt;"", TMInput!AD608, IF(AND($C608=$C609, AE609&lt;&gt;""), AE609, IF(AND($C608=$C610, AE610&lt;&gt;""), AE610, IF(AND($C608=$C611, AE611&lt;&gt;""), AE611, IF(AND($C608=$C612, AE612&lt;&gt;""), AE612, "")))))</f>
        <v/>
      </c>
    </row>
    <row r="609">
      <c r="A609" s="85" t="b">
        <f t="shared" si="1"/>
        <v>0</v>
      </c>
      <c r="B609" s="90" t="str">
        <f>IF(AND(TMInput!A609="",$C609&lt;&gt;""),B608,TMInput!A609)</f>
        <v/>
      </c>
      <c r="C609" s="90" t="str">
        <f>TMInput!B609</f>
        <v/>
      </c>
      <c r="D609" s="85" t="str">
        <f>IF(AND(TMInput!C609="",$C609&lt;&gt;""),D608,TMInput!C609)</f>
        <v/>
      </c>
      <c r="E609" s="90" t="str">
        <f>IF(TMInput!D609&lt;&gt;"",TMInput!D609,IF(AND($C609=$C610, E610&lt;&gt;""),E610, IF(AND($C609=$C611, E611&lt;&gt;""), E611,"")))</f>
        <v/>
      </c>
      <c r="F609" s="90" t="str">
        <f>IF(TMInput!E609&lt;&gt;"",TMInput!E609,IF(AND($C609=$C610, F610&lt;&gt;""),F610, IF(AND($C609=$C611, F611&lt;&gt;""), F611,"")))</f>
        <v/>
      </c>
      <c r="G609" s="85" t="str">
        <f>IF(TMInput!F609&lt;&gt;"",TMInput!F609,IF(AND($C609=$C610, G610&lt;&gt;""),G610, IF(AND($C609=$C611, G611&lt;&gt;""), G611,"")))</f>
        <v/>
      </c>
      <c r="H609" s="90" t="str">
        <f>TMInput!G609</f>
        <v/>
      </c>
      <c r="I609" s="90" t="str">
        <f>TMInput!H609</f>
        <v/>
      </c>
      <c r="J609" s="90" t="str">
        <f>IF(TMInput!$A609="",J608,TMInput!I609)</f>
        <v/>
      </c>
      <c r="K609" s="85" t="str">
        <f>IF(TMInput!J609&lt;&gt;"",TMInput!J609,IF(AND($C609=$C610, K610&lt;&gt;""),K610, IF(AND($C609=$C611, K611&lt;&gt;""), K611,"")))</f>
        <v/>
      </c>
      <c r="L609" s="85" t="str">
        <f>IF(TMInput!K609&lt;&gt;"",TMInput!K609,IF(AND($C609=$C610, L610&lt;&gt;""),L610, IF(AND($C609=$C611, L611&lt;&gt;""), L611,"")))</f>
        <v/>
      </c>
      <c r="M609" s="90" t="str">
        <f>IF(TMInput!L609&lt;&gt;"",TMInput!L609,IF(AND($C609=$C610, M610&lt;&gt;""),M610, IF(AND($C609=$C611, M611&lt;&gt;""), M611,"")))</f>
        <v/>
      </c>
      <c r="N609" s="90" t="str">
        <f>IF(TMInput!M609&lt;&gt;"",TMInput!M609,IF(AND($C609=$C610, N610&lt;&gt;""),N610, IF(AND($C609=$C611, N611&lt;&gt;""), N611,"")))</f>
        <v/>
      </c>
      <c r="O609" s="90" t="str">
        <f>IF(TMInput!N609&lt;&gt;"",TMInput!N609,IF(AND($C609=$C610, O610&lt;&gt;""),O610, IF(AND($C609=$C611, O611&lt;&gt;""), O611,"")))</f>
        <v/>
      </c>
      <c r="P609" s="85" t="str">
        <f>IF(TMInput!O609&lt;&gt;"",TMInput!O609,IF(AND($C609=$C610, P610&lt;&gt;""),P610, IF(AND($C609=$C611, P611&lt;&gt;""), P611,"")))</f>
        <v/>
      </c>
      <c r="Q609" s="90" t="str">
        <f>IF(TMInput!P609&lt;&gt;"",TMInput!P609,IF(AND($C609=$C610, Q610&lt;&gt;""),Q610, IF(AND($C609=$C611, Q611&lt;&gt;""), Q611,"")))</f>
        <v/>
      </c>
      <c r="R609" s="90" t="str">
        <f>IF(TMInput!Q609&lt;&gt;"", TMInput!Q609, IF(AND(OR($C609&amp;$H609=$C610&amp;$H610, $C609&amp;$I609=$C610&amp;$I610), R610&lt;&gt;""), R610, IF(AND(OR($C609&amp;$H609=$C611&amp;$H611, $C609&amp;$I609=$C611&amp;$I611), R611&lt;&gt;""), R611, IF(AND(OR($C609&amp;$H609=$C612&amp;$H612, $C609&amp;$I609=$C612&amp;$I612), R612&lt;&gt;""), R612, IF(AND(OR($C609&amp;$H609=$C613&amp;$H613, $C609&amp;$I609=$C613&amp;$I613), R613&lt;&gt;""), R613, "")))))</f>
        <v/>
      </c>
      <c r="S609" s="90" t="str">
        <f>IF(TMInput!R609&lt;&gt;"", TMInput!R609, IF(AND(OR($C609&amp;$H609=$C610&amp;$H610, $C609&amp;$I609=$C610&amp;$I610), S610&lt;&gt;""), S610, IF(AND(OR($C609&amp;$H609=$C611&amp;$H611, $C609&amp;$I609=$C611&amp;$I611), S611&lt;&gt;""), S611, IF(AND(OR($C609&amp;$H609=$C612&amp;$H612, $C609&amp;$I609=$C612&amp;$I612), S612&lt;&gt;""), S612, IF(AND(OR($C609&amp;$H609=$C613&amp;$H613, $C609&amp;$I609=$C613&amp;$I613), S613&lt;&gt;""), S613, "")))))</f>
        <v/>
      </c>
      <c r="T609" s="90" t="str">
        <f>IF(TMInput!S609&lt;&gt;"", TMInput!S609, IF(AND(OR($C609&amp;$H609=$C610&amp;$H610, $C609&amp;$I609=$C610&amp;$I610), T610&lt;&gt;""), T610, IF(AND(OR($C609&amp;$H609=$C611&amp;$H611, $C609&amp;$I609=$C611&amp;$I611), T611&lt;&gt;""), T611, IF(AND(OR($C609&amp;$H609=$C612&amp;$H612, $C609&amp;$I609=$C612&amp;$I612), T612&lt;&gt;""), T612, IF(AND(OR($C609&amp;$H609=$C613&amp;$H613, $C609&amp;$I609=$C613&amp;$I613), T613&lt;&gt;""), T613, "")))))</f>
        <v/>
      </c>
      <c r="U609" s="90" t="str">
        <f>IF(TMInput!T609&lt;&gt;"", TMInput!T609, IF(AND($C609=$C610, U610&lt;&gt;""), U610, IF(AND($C609=$C611, U611&lt;&gt;""), U611, IF(AND($C609=$C612, U612&lt;&gt;""), U612, IF(AND($C609=$C613, U613&lt;&gt;""), U613, "")))))</f>
        <v/>
      </c>
      <c r="V609" s="90" t="str">
        <f>IF(TMInput!U609&lt;&gt;"", TMInput!U609, IF(AND($C609=$C610, V610&lt;&gt;""), V610, IF(AND($C609=$C611, V611&lt;&gt;""), V611, IF(AND($C609=$C612, V612&lt;&gt;""), V612, IF(AND($C609=$C613, V613&lt;&gt;""), V613, "")))))</f>
        <v/>
      </c>
      <c r="W609" s="90" t="str">
        <f>IF(TMInput!V609&lt;&gt;"", TMInput!V609, IF(AND($C609=$C610, W610&lt;&gt;""), W610, IF(AND($C609=$C611, W611&lt;&gt;""), W611, IF(AND($C609=$C612, W612&lt;&gt;""), W612, IF(AND($C609=$C613, W613&lt;&gt;""), W613, "")))))</f>
        <v/>
      </c>
      <c r="X609" s="90" t="str">
        <f>IF(TMInput!W609&lt;&gt;"", TMInput!W609, IF(AND($C609=$C610, X610&lt;&gt;""), X610, IF(AND($C609=$C611, X611&lt;&gt;""), X611, IF(AND($C609=$C612, X612&lt;&gt;""), X612, IF(AND($C609=$C613, X613&lt;&gt;""), X613, "")))))</f>
        <v/>
      </c>
      <c r="Y609" s="90" t="str">
        <f>IF(TMInput!X609&lt;&gt;"", TMInput!X609, IF(AND($C609=$C610, Y610&lt;&gt;""), Y610, IF(AND($C609=$C611, Y611&lt;&gt;""), Y611, IF(AND($C609=$C612, Y612&lt;&gt;""), Y612, IF(AND($C609=$C613, Y613&lt;&gt;""), Y613, "")))))</f>
        <v/>
      </c>
      <c r="Z609" s="90" t="str">
        <f>IF(TMInput!Y609&lt;&gt;"", TMInput!Y609, IF(AND($C609=$C610, Z610&lt;&gt;""), Z610, IF(AND($C609=$C611, Z611&lt;&gt;""), Z611, IF(AND($C609=$C612, Z612&lt;&gt;""), Z612, IF(AND($C609=$C613, Z613&lt;&gt;""), Z613, "")))))</f>
        <v/>
      </c>
      <c r="AA609" s="90" t="str">
        <f>IF(TMInput!Z609&lt;&gt;"", TMInput!Z609, IF(AND($C609=$C610, AA610&lt;&gt;""), AA610, IF(AND($C609=$C611, AA611&lt;&gt;""), AA611, IF(AND($C609=$C612, AA612&lt;&gt;""), AA612, IF(AND($C609=$C613, AA613&lt;&gt;""), AA613, "")))))</f>
        <v/>
      </c>
      <c r="AB609" s="90" t="str">
        <f>IF(TMInput!AA609&lt;&gt;"", TMInput!AA609, IF(AND($C609=$C610, AB610&lt;&gt;""), AB610, IF(AND($C609=$C611, AB611&lt;&gt;""), AB611, IF(AND($C609=$C612, AB612&lt;&gt;""), AB612, IF(AND($C609=$C613, AB613&lt;&gt;""), AB613, "")))))</f>
        <v/>
      </c>
      <c r="AC609" s="90" t="str">
        <f>IF(TMInput!AB609&lt;&gt;"", TMInput!AB609, IF(AND($C609=$C610, AC610&lt;&gt;""), AC610, IF(AND($C609=$C611, AC611&lt;&gt;""), AC611, IF(AND($C609=$C612, AC612&lt;&gt;""), AC612, IF(AND($C609=$C613, AC613&lt;&gt;""), AC613, "")))))</f>
        <v/>
      </c>
      <c r="AD609" s="90" t="str">
        <f>IF(TMInput!AC609&lt;&gt;"", TMInput!AC609, IF(AND($C609=$C610, AD610&lt;&gt;""), AD610, IF(AND($C609=$C611, AD611&lt;&gt;""), AD611, IF(AND($C609=$C612, AD612&lt;&gt;""), AD612, IF(AND($C609=$C613, AD613&lt;&gt;""), AD613, "")))))</f>
        <v/>
      </c>
      <c r="AE609" s="90" t="str">
        <f>IF(TMInput!AD609&lt;&gt;"", TMInput!AD609, IF(AND($C609=$C610, AE610&lt;&gt;""), AE610, IF(AND($C609=$C611, AE611&lt;&gt;""), AE611, IF(AND($C609=$C612, AE612&lt;&gt;""), AE612, IF(AND($C609=$C613, AE613&lt;&gt;""), AE613, "")))))</f>
        <v/>
      </c>
    </row>
    <row r="610">
      <c r="A610" s="85" t="b">
        <f t="shared" si="1"/>
        <v>0</v>
      </c>
      <c r="B610" s="90" t="str">
        <f>IF(AND(TMInput!A610="",$C610&lt;&gt;""),B609,TMInput!A610)</f>
        <v/>
      </c>
      <c r="C610" s="90" t="str">
        <f>TMInput!B610</f>
        <v/>
      </c>
      <c r="D610" s="85" t="str">
        <f>IF(AND(TMInput!C610="",$C610&lt;&gt;""),D609,TMInput!C610)</f>
        <v/>
      </c>
      <c r="E610" s="90" t="str">
        <f>IF(TMInput!D610&lt;&gt;"",TMInput!D610,IF(AND($C610=$C611, E611&lt;&gt;""),E611, IF(AND($C610=$C612, E612&lt;&gt;""), E612,"")))</f>
        <v/>
      </c>
      <c r="F610" s="90" t="str">
        <f>IF(TMInput!E610&lt;&gt;"",TMInput!E610,IF(AND($C610=$C611, F611&lt;&gt;""),F611, IF(AND($C610=$C612, F612&lt;&gt;""), F612,"")))</f>
        <v/>
      </c>
      <c r="G610" s="85" t="str">
        <f>IF(TMInput!F610&lt;&gt;"",TMInput!F610,IF(AND($C610=$C611, G611&lt;&gt;""),G611, IF(AND($C610=$C612, G612&lt;&gt;""), G612,"")))</f>
        <v/>
      </c>
      <c r="H610" s="90" t="str">
        <f>TMInput!G610</f>
        <v/>
      </c>
      <c r="I610" s="90" t="str">
        <f>TMInput!H610</f>
        <v/>
      </c>
      <c r="J610" s="90" t="str">
        <f>IF(TMInput!$A610="",J609,TMInput!I610)</f>
        <v/>
      </c>
      <c r="K610" s="85" t="str">
        <f>IF(TMInput!J610&lt;&gt;"",TMInput!J610,IF(AND($C610=$C611, K611&lt;&gt;""),K611, IF(AND($C610=$C612, K612&lt;&gt;""), K612,"")))</f>
        <v/>
      </c>
      <c r="L610" s="85" t="str">
        <f>IF(TMInput!K610&lt;&gt;"",TMInput!K610,IF(AND($C610=$C611, L611&lt;&gt;""),L611, IF(AND($C610=$C612, L612&lt;&gt;""), L612,"")))</f>
        <v/>
      </c>
      <c r="M610" s="90" t="str">
        <f>IF(TMInput!L610&lt;&gt;"",TMInput!L610,IF(AND($C610=$C611, M611&lt;&gt;""),M611, IF(AND($C610=$C612, M612&lt;&gt;""), M612,"")))</f>
        <v/>
      </c>
      <c r="N610" s="90" t="str">
        <f>IF(TMInput!M610&lt;&gt;"",TMInput!M610,IF(AND($C610=$C611, N611&lt;&gt;""),N611, IF(AND($C610=$C612, N612&lt;&gt;""), N612,"")))</f>
        <v/>
      </c>
      <c r="O610" s="90" t="str">
        <f>IF(TMInput!N610&lt;&gt;"",TMInput!N610,IF(AND($C610=$C611, O611&lt;&gt;""),O611, IF(AND($C610=$C612, O612&lt;&gt;""), O612,"")))</f>
        <v/>
      </c>
      <c r="P610" s="85" t="str">
        <f>IF(TMInput!O610&lt;&gt;"",TMInput!O610,IF(AND($C610=$C611, P611&lt;&gt;""),P611, IF(AND($C610=$C612, P612&lt;&gt;""), P612,"")))</f>
        <v/>
      </c>
      <c r="Q610" s="90" t="str">
        <f>IF(TMInput!P610&lt;&gt;"",TMInput!P610,IF(AND($C610=$C611, Q611&lt;&gt;""),Q611, IF(AND($C610=$C612, Q612&lt;&gt;""), Q612,"")))</f>
        <v/>
      </c>
      <c r="R610" s="90" t="str">
        <f>IF(TMInput!Q610&lt;&gt;"", TMInput!Q610, IF(AND(OR($C610&amp;$H610=$C611&amp;$H611, $C610&amp;$I610=$C611&amp;$I611), R611&lt;&gt;""), R611, IF(AND(OR($C610&amp;$H610=$C612&amp;$H612, $C610&amp;$I610=$C612&amp;$I612), R612&lt;&gt;""), R612, IF(AND(OR($C610&amp;$H610=$C613&amp;$H613, $C610&amp;$I610=$C613&amp;$I613), R613&lt;&gt;""), R613, IF(AND(OR($C610&amp;$H610=$C614&amp;$H614, $C610&amp;$I610=$C614&amp;$I614), R614&lt;&gt;""), R614, "")))))</f>
        <v/>
      </c>
      <c r="S610" s="90" t="str">
        <f>IF(TMInput!R610&lt;&gt;"", TMInput!R610, IF(AND(OR($C610&amp;$H610=$C611&amp;$H611, $C610&amp;$I610=$C611&amp;$I611), S611&lt;&gt;""), S611, IF(AND(OR($C610&amp;$H610=$C612&amp;$H612, $C610&amp;$I610=$C612&amp;$I612), S612&lt;&gt;""), S612, IF(AND(OR($C610&amp;$H610=$C613&amp;$H613, $C610&amp;$I610=$C613&amp;$I613), S613&lt;&gt;""), S613, IF(AND(OR($C610&amp;$H610=$C614&amp;$H614, $C610&amp;$I610=$C614&amp;$I614), S614&lt;&gt;""), S614, "")))))</f>
        <v/>
      </c>
      <c r="T610" s="90" t="str">
        <f>IF(TMInput!S610&lt;&gt;"", TMInput!S610, IF(AND(OR($C610&amp;$H610=$C611&amp;$H611, $C610&amp;$I610=$C611&amp;$I611), T611&lt;&gt;""), T611, IF(AND(OR($C610&amp;$H610=$C612&amp;$H612, $C610&amp;$I610=$C612&amp;$I612), T612&lt;&gt;""), T612, IF(AND(OR($C610&amp;$H610=$C613&amp;$H613, $C610&amp;$I610=$C613&amp;$I613), T613&lt;&gt;""), T613, IF(AND(OR($C610&amp;$H610=$C614&amp;$H614, $C610&amp;$I610=$C614&amp;$I614), T614&lt;&gt;""), T614, "")))))</f>
        <v/>
      </c>
      <c r="U610" s="90" t="str">
        <f>IF(TMInput!T610&lt;&gt;"", TMInput!T610, IF(AND($C610=$C611, U611&lt;&gt;""), U611, IF(AND($C610=$C612, U612&lt;&gt;""), U612, IF(AND($C610=$C613, U613&lt;&gt;""), U613, IF(AND($C610=$C614, U614&lt;&gt;""), U614, "")))))</f>
        <v/>
      </c>
      <c r="V610" s="90" t="str">
        <f>IF(TMInput!U610&lt;&gt;"", TMInput!U610, IF(AND($C610=$C611, V611&lt;&gt;""), V611, IF(AND($C610=$C612, V612&lt;&gt;""), V612, IF(AND($C610=$C613, V613&lt;&gt;""), V613, IF(AND($C610=$C614, V614&lt;&gt;""), V614, "")))))</f>
        <v/>
      </c>
      <c r="W610" s="90" t="str">
        <f>IF(TMInput!V610&lt;&gt;"", TMInput!V610, IF(AND($C610=$C611, W611&lt;&gt;""), W611, IF(AND($C610=$C612, W612&lt;&gt;""), W612, IF(AND($C610=$C613, W613&lt;&gt;""), W613, IF(AND($C610=$C614, W614&lt;&gt;""), W614, "")))))</f>
        <v/>
      </c>
      <c r="X610" s="90" t="str">
        <f>IF(TMInput!W610&lt;&gt;"", TMInput!W610, IF(AND($C610=$C611, X611&lt;&gt;""), X611, IF(AND($C610=$C612, X612&lt;&gt;""), X612, IF(AND($C610=$C613, X613&lt;&gt;""), X613, IF(AND($C610=$C614, X614&lt;&gt;""), X614, "")))))</f>
        <v/>
      </c>
      <c r="Y610" s="90" t="str">
        <f>IF(TMInput!X610&lt;&gt;"", TMInput!X610, IF(AND($C610=$C611, Y611&lt;&gt;""), Y611, IF(AND($C610=$C612, Y612&lt;&gt;""), Y612, IF(AND($C610=$C613, Y613&lt;&gt;""), Y613, IF(AND($C610=$C614, Y614&lt;&gt;""), Y614, "")))))</f>
        <v/>
      </c>
      <c r="Z610" s="90" t="str">
        <f>IF(TMInput!Y610&lt;&gt;"", TMInput!Y610, IF(AND($C610=$C611, Z611&lt;&gt;""), Z611, IF(AND($C610=$C612, Z612&lt;&gt;""), Z612, IF(AND($C610=$C613, Z613&lt;&gt;""), Z613, IF(AND($C610=$C614, Z614&lt;&gt;""), Z614, "")))))</f>
        <v/>
      </c>
      <c r="AA610" s="90" t="str">
        <f>IF(TMInput!Z610&lt;&gt;"", TMInput!Z610, IF(AND($C610=$C611, AA611&lt;&gt;""), AA611, IF(AND($C610=$C612, AA612&lt;&gt;""), AA612, IF(AND($C610=$C613, AA613&lt;&gt;""), AA613, IF(AND($C610=$C614, AA614&lt;&gt;""), AA614, "")))))</f>
        <v/>
      </c>
      <c r="AB610" s="90" t="str">
        <f>IF(TMInput!AA610&lt;&gt;"", TMInput!AA610, IF(AND($C610=$C611, AB611&lt;&gt;""), AB611, IF(AND($C610=$C612, AB612&lt;&gt;""), AB612, IF(AND($C610=$C613, AB613&lt;&gt;""), AB613, IF(AND($C610=$C614, AB614&lt;&gt;""), AB614, "")))))</f>
        <v/>
      </c>
      <c r="AC610" s="90" t="str">
        <f>IF(TMInput!AB610&lt;&gt;"", TMInput!AB610, IF(AND($C610=$C611, AC611&lt;&gt;""), AC611, IF(AND($C610=$C612, AC612&lt;&gt;""), AC612, IF(AND($C610=$C613, AC613&lt;&gt;""), AC613, IF(AND($C610=$C614, AC614&lt;&gt;""), AC614, "")))))</f>
        <v/>
      </c>
      <c r="AD610" s="90" t="str">
        <f>IF(TMInput!AC610&lt;&gt;"", TMInput!AC610, IF(AND($C610=$C611, AD611&lt;&gt;""), AD611, IF(AND($C610=$C612, AD612&lt;&gt;""), AD612, IF(AND($C610=$C613, AD613&lt;&gt;""), AD613, IF(AND($C610=$C614, AD614&lt;&gt;""), AD614, "")))))</f>
        <v/>
      </c>
      <c r="AE610" s="90" t="str">
        <f>IF(TMInput!AD610&lt;&gt;"", TMInput!AD610, IF(AND($C610=$C611, AE611&lt;&gt;""), AE611, IF(AND($C610=$C612, AE612&lt;&gt;""), AE612, IF(AND($C610=$C613, AE613&lt;&gt;""), AE613, IF(AND($C610=$C614, AE614&lt;&gt;""), AE614, "")))))</f>
        <v/>
      </c>
    </row>
    <row r="611">
      <c r="A611" s="85" t="b">
        <f t="shared" si="1"/>
        <v>0</v>
      </c>
      <c r="B611" s="90" t="str">
        <f>IF(AND(TMInput!A611="",$C611&lt;&gt;""),B610,TMInput!A611)</f>
        <v/>
      </c>
      <c r="C611" s="90" t="str">
        <f>TMInput!B611</f>
        <v/>
      </c>
      <c r="D611" s="85" t="str">
        <f>IF(AND(TMInput!C611="",$C611&lt;&gt;""),D610,TMInput!C611)</f>
        <v/>
      </c>
      <c r="E611" s="90" t="str">
        <f>IF(TMInput!D611&lt;&gt;"",TMInput!D611,IF(AND($C611=$C612, E612&lt;&gt;""),E612, IF(AND($C611=$C613, E613&lt;&gt;""), E613,"")))</f>
        <v/>
      </c>
      <c r="F611" s="90" t="str">
        <f>IF(TMInput!E611&lt;&gt;"",TMInput!E611,IF(AND($C611=$C612, F612&lt;&gt;""),F612, IF(AND($C611=$C613, F613&lt;&gt;""), F613,"")))</f>
        <v/>
      </c>
      <c r="G611" s="85" t="str">
        <f>IF(TMInput!F611&lt;&gt;"",TMInput!F611,IF(AND($C611=$C612, G612&lt;&gt;""),G612, IF(AND($C611=$C613, G613&lt;&gt;""), G613,"")))</f>
        <v/>
      </c>
      <c r="H611" s="90" t="str">
        <f>TMInput!G611</f>
        <v/>
      </c>
      <c r="I611" s="90" t="str">
        <f>TMInput!H611</f>
        <v/>
      </c>
      <c r="J611" s="90" t="str">
        <f>IF(TMInput!$A611="",J610,TMInput!I611)</f>
        <v/>
      </c>
      <c r="K611" s="85" t="str">
        <f>IF(TMInput!J611&lt;&gt;"",TMInput!J611,IF(AND($C611=$C612, K612&lt;&gt;""),K612, IF(AND($C611=$C613, K613&lt;&gt;""), K613,"")))</f>
        <v/>
      </c>
      <c r="L611" s="85" t="str">
        <f>IF(TMInput!K611&lt;&gt;"",TMInput!K611,IF(AND($C611=$C612, L612&lt;&gt;""),L612, IF(AND($C611=$C613, L613&lt;&gt;""), L613,"")))</f>
        <v/>
      </c>
      <c r="M611" s="90" t="str">
        <f>IF(TMInput!L611&lt;&gt;"",TMInput!L611,IF(AND($C611=$C612, M612&lt;&gt;""),M612, IF(AND($C611=$C613, M613&lt;&gt;""), M613,"")))</f>
        <v/>
      </c>
      <c r="N611" s="90" t="str">
        <f>IF(TMInput!M611&lt;&gt;"",TMInput!M611,IF(AND($C611=$C612, N612&lt;&gt;""),N612, IF(AND($C611=$C613, N613&lt;&gt;""), N613,"")))</f>
        <v/>
      </c>
      <c r="O611" s="90" t="str">
        <f>IF(TMInput!N611&lt;&gt;"",TMInput!N611,IF(AND($C611=$C612, O612&lt;&gt;""),O612, IF(AND($C611=$C613, O613&lt;&gt;""), O613,"")))</f>
        <v/>
      </c>
      <c r="P611" s="85" t="str">
        <f>IF(TMInput!O611&lt;&gt;"",TMInput!O611,IF(AND($C611=$C612, P612&lt;&gt;""),P612, IF(AND($C611=$C613, P613&lt;&gt;""), P613,"")))</f>
        <v/>
      </c>
      <c r="Q611" s="90" t="str">
        <f>IF(TMInput!P611&lt;&gt;"",TMInput!P611,IF(AND($C611=$C612, Q612&lt;&gt;""),Q612, IF(AND($C611=$C613, Q613&lt;&gt;""), Q613,"")))</f>
        <v/>
      </c>
      <c r="R611" s="90" t="str">
        <f>IF(TMInput!Q611&lt;&gt;"", TMInput!Q611, IF(AND(OR($C611&amp;$H611=$C612&amp;$H612, $C611&amp;$I611=$C612&amp;$I612), R612&lt;&gt;""), R612, IF(AND(OR($C611&amp;$H611=$C613&amp;$H613, $C611&amp;$I611=$C613&amp;$I613), R613&lt;&gt;""), R613, IF(AND(OR($C611&amp;$H611=$C614&amp;$H614, $C611&amp;$I611=$C614&amp;$I614), R614&lt;&gt;""), R614, IF(AND(OR($C611&amp;$H611=$C615&amp;$H615, $C611&amp;$I611=$C615&amp;$I615), R615&lt;&gt;""), R615, "")))))</f>
        <v/>
      </c>
      <c r="S611" s="90" t="str">
        <f>IF(TMInput!R611&lt;&gt;"", TMInput!R611, IF(AND(OR($C611&amp;$H611=$C612&amp;$H612, $C611&amp;$I611=$C612&amp;$I612), S612&lt;&gt;""), S612, IF(AND(OR($C611&amp;$H611=$C613&amp;$H613, $C611&amp;$I611=$C613&amp;$I613), S613&lt;&gt;""), S613, IF(AND(OR($C611&amp;$H611=$C614&amp;$H614, $C611&amp;$I611=$C614&amp;$I614), S614&lt;&gt;""), S614, IF(AND(OR($C611&amp;$H611=$C615&amp;$H615, $C611&amp;$I611=$C615&amp;$I615), S615&lt;&gt;""), S615, "")))))</f>
        <v/>
      </c>
      <c r="T611" s="90" t="str">
        <f>IF(TMInput!S611&lt;&gt;"", TMInput!S611, IF(AND(OR($C611&amp;$H611=$C612&amp;$H612, $C611&amp;$I611=$C612&amp;$I612), T612&lt;&gt;""), T612, IF(AND(OR($C611&amp;$H611=$C613&amp;$H613, $C611&amp;$I611=$C613&amp;$I613), T613&lt;&gt;""), T613, IF(AND(OR($C611&amp;$H611=$C614&amp;$H614, $C611&amp;$I611=$C614&amp;$I614), T614&lt;&gt;""), T614, IF(AND(OR($C611&amp;$H611=$C615&amp;$H615, $C611&amp;$I611=$C615&amp;$I615), T615&lt;&gt;""), T615, "")))))</f>
        <v/>
      </c>
      <c r="U611" s="90" t="str">
        <f>IF(TMInput!T611&lt;&gt;"", TMInput!T611, IF(AND($C611=$C612, U612&lt;&gt;""), U612, IF(AND($C611=$C613, U613&lt;&gt;""), U613, IF(AND($C611=$C614, U614&lt;&gt;""), U614, IF(AND($C611=$C615, U615&lt;&gt;""), U615, "")))))</f>
        <v/>
      </c>
      <c r="V611" s="90" t="str">
        <f>IF(TMInput!U611&lt;&gt;"", TMInput!U611, IF(AND($C611=$C612, V612&lt;&gt;""), V612, IF(AND($C611=$C613, V613&lt;&gt;""), V613, IF(AND($C611=$C614, V614&lt;&gt;""), V614, IF(AND($C611=$C615, V615&lt;&gt;""), V615, "")))))</f>
        <v/>
      </c>
      <c r="W611" s="90" t="str">
        <f>IF(TMInput!V611&lt;&gt;"", TMInput!V611, IF(AND($C611=$C612, W612&lt;&gt;""), W612, IF(AND($C611=$C613, W613&lt;&gt;""), W613, IF(AND($C611=$C614, W614&lt;&gt;""), W614, IF(AND($C611=$C615, W615&lt;&gt;""), W615, "")))))</f>
        <v/>
      </c>
      <c r="X611" s="90" t="str">
        <f>IF(TMInput!W611&lt;&gt;"", TMInput!W611, IF(AND($C611=$C612, X612&lt;&gt;""), X612, IF(AND($C611=$C613, X613&lt;&gt;""), X613, IF(AND($C611=$C614, X614&lt;&gt;""), X614, IF(AND($C611=$C615, X615&lt;&gt;""), X615, "")))))</f>
        <v/>
      </c>
      <c r="Y611" s="90" t="str">
        <f>IF(TMInput!X611&lt;&gt;"", TMInput!X611, IF(AND($C611=$C612, Y612&lt;&gt;""), Y612, IF(AND($C611=$C613, Y613&lt;&gt;""), Y613, IF(AND($C611=$C614, Y614&lt;&gt;""), Y614, IF(AND($C611=$C615, Y615&lt;&gt;""), Y615, "")))))</f>
        <v/>
      </c>
      <c r="Z611" s="90" t="str">
        <f>IF(TMInput!Y611&lt;&gt;"", TMInput!Y611, IF(AND($C611=$C612, Z612&lt;&gt;""), Z612, IF(AND($C611=$C613, Z613&lt;&gt;""), Z613, IF(AND($C611=$C614, Z614&lt;&gt;""), Z614, IF(AND($C611=$C615, Z615&lt;&gt;""), Z615, "")))))</f>
        <v/>
      </c>
      <c r="AA611" s="90" t="str">
        <f>IF(TMInput!Z611&lt;&gt;"", TMInput!Z611, IF(AND($C611=$C612, AA612&lt;&gt;""), AA612, IF(AND($C611=$C613, AA613&lt;&gt;""), AA613, IF(AND($C611=$C614, AA614&lt;&gt;""), AA614, IF(AND($C611=$C615, AA615&lt;&gt;""), AA615, "")))))</f>
        <v/>
      </c>
      <c r="AB611" s="90" t="str">
        <f>IF(TMInput!AA611&lt;&gt;"", TMInput!AA611, IF(AND($C611=$C612, AB612&lt;&gt;""), AB612, IF(AND($C611=$C613, AB613&lt;&gt;""), AB613, IF(AND($C611=$C614, AB614&lt;&gt;""), AB614, IF(AND($C611=$C615, AB615&lt;&gt;""), AB615, "")))))</f>
        <v/>
      </c>
      <c r="AC611" s="90" t="str">
        <f>IF(TMInput!AB611&lt;&gt;"", TMInput!AB611, IF(AND($C611=$C612, AC612&lt;&gt;""), AC612, IF(AND($C611=$C613, AC613&lt;&gt;""), AC613, IF(AND($C611=$C614, AC614&lt;&gt;""), AC614, IF(AND($C611=$C615, AC615&lt;&gt;""), AC615, "")))))</f>
        <v/>
      </c>
      <c r="AD611" s="90" t="str">
        <f>IF(TMInput!AC611&lt;&gt;"", TMInput!AC611, IF(AND($C611=$C612, AD612&lt;&gt;""), AD612, IF(AND($C611=$C613, AD613&lt;&gt;""), AD613, IF(AND($C611=$C614, AD614&lt;&gt;""), AD614, IF(AND($C611=$C615, AD615&lt;&gt;""), AD615, "")))))</f>
        <v/>
      </c>
      <c r="AE611" s="90" t="str">
        <f>IF(TMInput!AD611&lt;&gt;"", TMInput!AD611, IF(AND($C611=$C612, AE612&lt;&gt;""), AE612, IF(AND($C611=$C613, AE613&lt;&gt;""), AE613, IF(AND($C611=$C614, AE614&lt;&gt;""), AE614, IF(AND($C611=$C615, AE615&lt;&gt;""), AE615, "")))))</f>
        <v/>
      </c>
    </row>
    <row r="612">
      <c r="A612" s="85" t="b">
        <f t="shared" si="1"/>
        <v>0</v>
      </c>
      <c r="B612" s="90" t="str">
        <f>IF(AND(TMInput!A612="",$C612&lt;&gt;""),B611,TMInput!A612)</f>
        <v/>
      </c>
      <c r="C612" s="90" t="str">
        <f>TMInput!B612</f>
        <v/>
      </c>
      <c r="D612" s="85" t="str">
        <f>IF(AND(TMInput!C612="",$C612&lt;&gt;""),D611,TMInput!C612)</f>
        <v/>
      </c>
      <c r="E612" s="90" t="str">
        <f>IF(TMInput!D612&lt;&gt;"",TMInput!D612,IF(AND($C612=$C613, E613&lt;&gt;""),E613, IF(AND($C612=$C614, E614&lt;&gt;""), E614,"")))</f>
        <v/>
      </c>
      <c r="F612" s="90" t="str">
        <f>IF(TMInput!E612&lt;&gt;"",TMInput!E612,IF(AND($C612=$C613, F613&lt;&gt;""),F613, IF(AND($C612=$C614, F614&lt;&gt;""), F614,"")))</f>
        <v/>
      </c>
      <c r="G612" s="85" t="str">
        <f>IF(TMInput!F612&lt;&gt;"",TMInput!F612,IF(AND($C612=$C613, G613&lt;&gt;""),G613, IF(AND($C612=$C614, G614&lt;&gt;""), G614,"")))</f>
        <v/>
      </c>
      <c r="H612" s="90" t="str">
        <f>TMInput!G612</f>
        <v/>
      </c>
      <c r="I612" s="90" t="str">
        <f>TMInput!H612</f>
        <v/>
      </c>
      <c r="J612" s="90" t="str">
        <f>IF(TMInput!$A612="",J611,TMInput!I612)</f>
        <v/>
      </c>
      <c r="K612" s="85" t="str">
        <f>IF(TMInput!J612&lt;&gt;"",TMInput!J612,IF(AND($C612=$C613, K613&lt;&gt;""),K613, IF(AND($C612=$C614, K614&lt;&gt;""), K614,"")))</f>
        <v/>
      </c>
      <c r="L612" s="85" t="str">
        <f>IF(TMInput!K612&lt;&gt;"",TMInput!K612,IF(AND($C612=$C613, L613&lt;&gt;""),L613, IF(AND($C612=$C614, L614&lt;&gt;""), L614,"")))</f>
        <v/>
      </c>
      <c r="M612" s="90" t="str">
        <f>IF(TMInput!L612&lt;&gt;"",TMInput!L612,IF(AND($C612=$C613, M613&lt;&gt;""),M613, IF(AND($C612=$C614, M614&lt;&gt;""), M614,"")))</f>
        <v/>
      </c>
      <c r="N612" s="90" t="str">
        <f>IF(TMInput!M612&lt;&gt;"",TMInput!M612,IF(AND($C612=$C613, N613&lt;&gt;""),N613, IF(AND($C612=$C614, N614&lt;&gt;""), N614,"")))</f>
        <v/>
      </c>
      <c r="O612" s="90" t="str">
        <f>IF(TMInput!N612&lt;&gt;"",TMInput!N612,IF(AND($C612=$C613, O613&lt;&gt;""),O613, IF(AND($C612=$C614, O614&lt;&gt;""), O614,"")))</f>
        <v/>
      </c>
      <c r="P612" s="85" t="str">
        <f>IF(TMInput!O612&lt;&gt;"",TMInput!O612,IF(AND($C612=$C613, P613&lt;&gt;""),P613, IF(AND($C612=$C614, P614&lt;&gt;""), P614,"")))</f>
        <v/>
      </c>
      <c r="Q612" s="90" t="str">
        <f>IF(TMInput!P612&lt;&gt;"",TMInput!P612,IF(AND($C612=$C613, Q613&lt;&gt;""),Q613, IF(AND($C612=$C614, Q614&lt;&gt;""), Q614,"")))</f>
        <v/>
      </c>
      <c r="R612" s="90" t="str">
        <f>IF(TMInput!Q612&lt;&gt;"", TMInput!Q612, IF(AND(OR($C612&amp;$H612=$C613&amp;$H613, $C612&amp;$I612=$C613&amp;$I613), R613&lt;&gt;""), R613, IF(AND(OR($C612&amp;$H612=$C614&amp;$H614, $C612&amp;$I612=$C614&amp;$I614), R614&lt;&gt;""), R614, IF(AND(OR($C612&amp;$H612=$C615&amp;$H615, $C612&amp;$I612=$C615&amp;$I615), R615&lt;&gt;""), R615, IF(AND(OR($C612&amp;$H612=$C616&amp;$H616, $C612&amp;$I612=$C616&amp;$I616), R616&lt;&gt;""), R616, "")))))</f>
        <v/>
      </c>
      <c r="S612" s="90" t="str">
        <f>IF(TMInput!R612&lt;&gt;"", TMInput!R612, IF(AND(OR($C612&amp;$H612=$C613&amp;$H613, $C612&amp;$I612=$C613&amp;$I613), S613&lt;&gt;""), S613, IF(AND(OR($C612&amp;$H612=$C614&amp;$H614, $C612&amp;$I612=$C614&amp;$I614), S614&lt;&gt;""), S614, IF(AND(OR($C612&amp;$H612=$C615&amp;$H615, $C612&amp;$I612=$C615&amp;$I615), S615&lt;&gt;""), S615, IF(AND(OR($C612&amp;$H612=$C616&amp;$H616, $C612&amp;$I612=$C616&amp;$I616), S616&lt;&gt;""), S616, "")))))</f>
        <v/>
      </c>
      <c r="T612" s="90" t="str">
        <f>IF(TMInput!S612&lt;&gt;"", TMInput!S612, IF(AND(OR($C612&amp;$H612=$C613&amp;$H613, $C612&amp;$I612=$C613&amp;$I613), T613&lt;&gt;""), T613, IF(AND(OR($C612&amp;$H612=$C614&amp;$H614, $C612&amp;$I612=$C614&amp;$I614), T614&lt;&gt;""), T614, IF(AND(OR($C612&amp;$H612=$C615&amp;$H615, $C612&amp;$I612=$C615&amp;$I615), T615&lt;&gt;""), T615, IF(AND(OR($C612&amp;$H612=$C616&amp;$H616, $C612&amp;$I612=$C616&amp;$I616), T616&lt;&gt;""), T616, "")))))</f>
        <v/>
      </c>
      <c r="U612" s="90" t="str">
        <f>IF(TMInput!T612&lt;&gt;"", TMInput!T612, IF(AND($C612=$C613, U613&lt;&gt;""), U613, IF(AND($C612=$C614, U614&lt;&gt;""), U614, IF(AND($C612=$C615, U615&lt;&gt;""), U615, IF(AND($C612=$C616, U616&lt;&gt;""), U616, "")))))</f>
        <v/>
      </c>
      <c r="V612" s="90" t="str">
        <f>IF(TMInput!U612&lt;&gt;"", TMInput!U612, IF(AND($C612=$C613, V613&lt;&gt;""), V613, IF(AND($C612=$C614, V614&lt;&gt;""), V614, IF(AND($C612=$C615, V615&lt;&gt;""), V615, IF(AND($C612=$C616, V616&lt;&gt;""), V616, "")))))</f>
        <v/>
      </c>
      <c r="W612" s="90" t="str">
        <f>IF(TMInput!V612&lt;&gt;"", TMInput!V612, IF(AND($C612=$C613, W613&lt;&gt;""), W613, IF(AND($C612=$C614, W614&lt;&gt;""), W614, IF(AND($C612=$C615, W615&lt;&gt;""), W615, IF(AND($C612=$C616, W616&lt;&gt;""), W616, "")))))</f>
        <v/>
      </c>
      <c r="X612" s="90" t="str">
        <f>IF(TMInput!W612&lt;&gt;"", TMInput!W612, IF(AND($C612=$C613, X613&lt;&gt;""), X613, IF(AND($C612=$C614, X614&lt;&gt;""), X614, IF(AND($C612=$C615, X615&lt;&gt;""), X615, IF(AND($C612=$C616, X616&lt;&gt;""), X616, "")))))</f>
        <v/>
      </c>
      <c r="Y612" s="90" t="str">
        <f>IF(TMInput!X612&lt;&gt;"", TMInput!X612, IF(AND($C612=$C613, Y613&lt;&gt;""), Y613, IF(AND($C612=$C614, Y614&lt;&gt;""), Y614, IF(AND($C612=$C615, Y615&lt;&gt;""), Y615, IF(AND($C612=$C616, Y616&lt;&gt;""), Y616, "")))))</f>
        <v/>
      </c>
      <c r="Z612" s="90" t="str">
        <f>IF(TMInput!Y612&lt;&gt;"", TMInput!Y612, IF(AND($C612=$C613, Z613&lt;&gt;""), Z613, IF(AND($C612=$C614, Z614&lt;&gt;""), Z614, IF(AND($C612=$C615, Z615&lt;&gt;""), Z615, IF(AND($C612=$C616, Z616&lt;&gt;""), Z616, "")))))</f>
        <v/>
      </c>
      <c r="AA612" s="90" t="str">
        <f>IF(TMInput!Z612&lt;&gt;"", TMInput!Z612, IF(AND($C612=$C613, AA613&lt;&gt;""), AA613, IF(AND($C612=$C614, AA614&lt;&gt;""), AA614, IF(AND($C612=$C615, AA615&lt;&gt;""), AA615, IF(AND($C612=$C616, AA616&lt;&gt;""), AA616, "")))))</f>
        <v/>
      </c>
      <c r="AB612" s="90" t="str">
        <f>IF(TMInput!AA612&lt;&gt;"", TMInput!AA612, IF(AND($C612=$C613, AB613&lt;&gt;""), AB613, IF(AND($C612=$C614, AB614&lt;&gt;""), AB614, IF(AND($C612=$C615, AB615&lt;&gt;""), AB615, IF(AND($C612=$C616, AB616&lt;&gt;""), AB616, "")))))</f>
        <v/>
      </c>
      <c r="AC612" s="90" t="str">
        <f>IF(TMInput!AB612&lt;&gt;"", TMInput!AB612, IF(AND($C612=$C613, AC613&lt;&gt;""), AC613, IF(AND($C612=$C614, AC614&lt;&gt;""), AC614, IF(AND($C612=$C615, AC615&lt;&gt;""), AC615, IF(AND($C612=$C616, AC616&lt;&gt;""), AC616, "")))))</f>
        <v/>
      </c>
      <c r="AD612" s="90" t="str">
        <f>IF(TMInput!AC612&lt;&gt;"", TMInput!AC612, IF(AND($C612=$C613, AD613&lt;&gt;""), AD613, IF(AND($C612=$C614, AD614&lt;&gt;""), AD614, IF(AND($C612=$C615, AD615&lt;&gt;""), AD615, IF(AND($C612=$C616, AD616&lt;&gt;""), AD616, "")))))</f>
        <v/>
      </c>
      <c r="AE612" s="90" t="str">
        <f>IF(TMInput!AD612&lt;&gt;"", TMInput!AD612, IF(AND($C612=$C613, AE613&lt;&gt;""), AE613, IF(AND($C612=$C614, AE614&lt;&gt;""), AE614, IF(AND($C612=$C615, AE615&lt;&gt;""), AE615, IF(AND($C612=$C616, AE616&lt;&gt;""), AE616, "")))))</f>
        <v/>
      </c>
    </row>
    <row r="613">
      <c r="A613" s="85" t="b">
        <f t="shared" si="1"/>
        <v>0</v>
      </c>
      <c r="B613" s="90" t="str">
        <f>IF(AND(TMInput!A613="",$C613&lt;&gt;""),B612,TMInput!A613)</f>
        <v/>
      </c>
      <c r="C613" s="90" t="str">
        <f>TMInput!B613</f>
        <v/>
      </c>
      <c r="D613" s="85" t="str">
        <f>IF(AND(TMInput!C613="",$C613&lt;&gt;""),D612,TMInput!C613)</f>
        <v/>
      </c>
      <c r="E613" s="90" t="str">
        <f>IF(TMInput!D613&lt;&gt;"",TMInput!D613,IF(AND($C613=$C614, E614&lt;&gt;""),E614, IF(AND($C613=$C615, E615&lt;&gt;""), E615,"")))</f>
        <v/>
      </c>
      <c r="F613" s="90" t="str">
        <f>IF(TMInput!E613&lt;&gt;"",TMInput!E613,IF(AND($C613=$C614, F614&lt;&gt;""),F614, IF(AND($C613=$C615, F615&lt;&gt;""), F615,"")))</f>
        <v/>
      </c>
      <c r="G613" s="85" t="str">
        <f>IF(TMInput!F613&lt;&gt;"",TMInput!F613,IF(AND($C613=$C614, G614&lt;&gt;""),G614, IF(AND($C613=$C615, G615&lt;&gt;""), G615,"")))</f>
        <v/>
      </c>
      <c r="H613" s="90" t="str">
        <f>TMInput!G613</f>
        <v/>
      </c>
      <c r="I613" s="90" t="str">
        <f>TMInput!H613</f>
        <v/>
      </c>
      <c r="J613" s="90" t="str">
        <f>IF(TMInput!$A613="",J612,TMInput!I613)</f>
        <v/>
      </c>
      <c r="K613" s="85" t="str">
        <f>IF(TMInput!J613&lt;&gt;"",TMInput!J613,IF(AND($C613=$C614, K614&lt;&gt;""),K614, IF(AND($C613=$C615, K615&lt;&gt;""), K615,"")))</f>
        <v/>
      </c>
      <c r="L613" s="85" t="str">
        <f>IF(TMInput!K613&lt;&gt;"",TMInput!K613,IF(AND($C613=$C614, L614&lt;&gt;""),L614, IF(AND($C613=$C615, L615&lt;&gt;""), L615,"")))</f>
        <v/>
      </c>
      <c r="M613" s="90" t="str">
        <f>IF(TMInput!L613&lt;&gt;"",TMInput!L613,IF(AND($C613=$C614, M614&lt;&gt;""),M614, IF(AND($C613=$C615, M615&lt;&gt;""), M615,"")))</f>
        <v/>
      </c>
      <c r="N613" s="90" t="str">
        <f>IF(TMInput!M613&lt;&gt;"",TMInput!M613,IF(AND($C613=$C614, N614&lt;&gt;""),N614, IF(AND($C613=$C615, N615&lt;&gt;""), N615,"")))</f>
        <v/>
      </c>
      <c r="O613" s="90" t="str">
        <f>IF(TMInput!N613&lt;&gt;"",TMInput!N613,IF(AND($C613=$C614, O614&lt;&gt;""),O614, IF(AND($C613=$C615, O615&lt;&gt;""), O615,"")))</f>
        <v/>
      </c>
      <c r="P613" s="85" t="str">
        <f>IF(TMInput!O613&lt;&gt;"",TMInput!O613,IF(AND($C613=$C614, P614&lt;&gt;""),P614, IF(AND($C613=$C615, P615&lt;&gt;""), P615,"")))</f>
        <v/>
      </c>
      <c r="Q613" s="90" t="str">
        <f>IF(TMInput!P613&lt;&gt;"",TMInput!P613,IF(AND($C613=$C614, Q614&lt;&gt;""),Q614, IF(AND($C613=$C615, Q615&lt;&gt;""), Q615,"")))</f>
        <v/>
      </c>
      <c r="R613" s="90" t="str">
        <f>IF(TMInput!Q613&lt;&gt;"", TMInput!Q613, IF(AND(OR($C613&amp;$H613=$C614&amp;$H614, $C613&amp;$I613=$C614&amp;$I614), R614&lt;&gt;""), R614, IF(AND(OR($C613&amp;$H613=$C615&amp;$H615, $C613&amp;$I613=$C615&amp;$I615), R615&lt;&gt;""), R615, IF(AND(OR($C613&amp;$H613=$C616&amp;$H616, $C613&amp;$I613=$C616&amp;$I616), R616&lt;&gt;""), R616, IF(AND(OR($C613&amp;$H613=$C617&amp;$H617, $C613&amp;$I613=$C617&amp;$I617), R617&lt;&gt;""), R617, "")))))</f>
        <v/>
      </c>
      <c r="S613" s="90" t="str">
        <f>IF(TMInput!R613&lt;&gt;"", TMInput!R613, IF(AND(OR($C613&amp;$H613=$C614&amp;$H614, $C613&amp;$I613=$C614&amp;$I614), S614&lt;&gt;""), S614, IF(AND(OR($C613&amp;$H613=$C615&amp;$H615, $C613&amp;$I613=$C615&amp;$I615), S615&lt;&gt;""), S615, IF(AND(OR($C613&amp;$H613=$C616&amp;$H616, $C613&amp;$I613=$C616&amp;$I616), S616&lt;&gt;""), S616, IF(AND(OR($C613&amp;$H613=$C617&amp;$H617, $C613&amp;$I613=$C617&amp;$I617), S617&lt;&gt;""), S617, "")))))</f>
        <v/>
      </c>
      <c r="T613" s="90" t="str">
        <f>IF(TMInput!S613&lt;&gt;"", TMInput!S613, IF(AND(OR($C613&amp;$H613=$C614&amp;$H614, $C613&amp;$I613=$C614&amp;$I614), T614&lt;&gt;""), T614, IF(AND(OR($C613&amp;$H613=$C615&amp;$H615, $C613&amp;$I613=$C615&amp;$I615), T615&lt;&gt;""), T615, IF(AND(OR($C613&amp;$H613=$C616&amp;$H616, $C613&amp;$I613=$C616&amp;$I616), T616&lt;&gt;""), T616, IF(AND(OR($C613&amp;$H613=$C617&amp;$H617, $C613&amp;$I613=$C617&amp;$I617), T617&lt;&gt;""), T617, "")))))</f>
        <v/>
      </c>
      <c r="U613" s="90" t="str">
        <f>IF(TMInput!T613&lt;&gt;"", TMInput!T613, IF(AND($C613=$C614, U614&lt;&gt;""), U614, IF(AND($C613=$C615, U615&lt;&gt;""), U615, IF(AND($C613=$C616, U616&lt;&gt;""), U616, IF(AND($C613=$C617, U617&lt;&gt;""), U617, "")))))</f>
        <v/>
      </c>
      <c r="V613" s="90" t="str">
        <f>IF(TMInput!U613&lt;&gt;"", TMInput!U613, IF(AND($C613=$C614, V614&lt;&gt;""), V614, IF(AND($C613=$C615, V615&lt;&gt;""), V615, IF(AND($C613=$C616, V616&lt;&gt;""), V616, IF(AND($C613=$C617, V617&lt;&gt;""), V617, "")))))</f>
        <v/>
      </c>
      <c r="W613" s="90" t="str">
        <f>IF(TMInput!V613&lt;&gt;"", TMInput!V613, IF(AND($C613=$C614, W614&lt;&gt;""), W614, IF(AND($C613=$C615, W615&lt;&gt;""), W615, IF(AND($C613=$C616, W616&lt;&gt;""), W616, IF(AND($C613=$C617, W617&lt;&gt;""), W617, "")))))</f>
        <v/>
      </c>
      <c r="X613" s="90" t="str">
        <f>IF(TMInput!W613&lt;&gt;"", TMInput!W613, IF(AND($C613=$C614, X614&lt;&gt;""), X614, IF(AND($C613=$C615, X615&lt;&gt;""), X615, IF(AND($C613=$C616, X616&lt;&gt;""), X616, IF(AND($C613=$C617, X617&lt;&gt;""), X617, "")))))</f>
        <v/>
      </c>
      <c r="Y613" s="90" t="str">
        <f>IF(TMInput!X613&lt;&gt;"", TMInput!X613, IF(AND($C613=$C614, Y614&lt;&gt;""), Y614, IF(AND($C613=$C615, Y615&lt;&gt;""), Y615, IF(AND($C613=$C616, Y616&lt;&gt;""), Y616, IF(AND($C613=$C617, Y617&lt;&gt;""), Y617, "")))))</f>
        <v/>
      </c>
      <c r="Z613" s="90" t="str">
        <f>IF(TMInput!Y613&lt;&gt;"", TMInput!Y613, IF(AND($C613=$C614, Z614&lt;&gt;""), Z614, IF(AND($C613=$C615, Z615&lt;&gt;""), Z615, IF(AND($C613=$C616, Z616&lt;&gt;""), Z616, IF(AND($C613=$C617, Z617&lt;&gt;""), Z617, "")))))</f>
        <v/>
      </c>
      <c r="AA613" s="90" t="str">
        <f>IF(TMInput!Z613&lt;&gt;"", TMInput!Z613, IF(AND($C613=$C614, AA614&lt;&gt;""), AA614, IF(AND($C613=$C615, AA615&lt;&gt;""), AA615, IF(AND($C613=$C616, AA616&lt;&gt;""), AA616, IF(AND($C613=$C617, AA617&lt;&gt;""), AA617, "")))))</f>
        <v/>
      </c>
      <c r="AB613" s="90" t="str">
        <f>IF(TMInput!AA613&lt;&gt;"", TMInput!AA613, IF(AND($C613=$C614, AB614&lt;&gt;""), AB614, IF(AND($C613=$C615, AB615&lt;&gt;""), AB615, IF(AND($C613=$C616, AB616&lt;&gt;""), AB616, IF(AND($C613=$C617, AB617&lt;&gt;""), AB617, "")))))</f>
        <v/>
      </c>
      <c r="AC613" s="90" t="str">
        <f>IF(TMInput!AB613&lt;&gt;"", TMInput!AB613, IF(AND($C613=$C614, AC614&lt;&gt;""), AC614, IF(AND($C613=$C615, AC615&lt;&gt;""), AC615, IF(AND($C613=$C616, AC616&lt;&gt;""), AC616, IF(AND($C613=$C617, AC617&lt;&gt;""), AC617, "")))))</f>
        <v/>
      </c>
      <c r="AD613" s="90" t="str">
        <f>IF(TMInput!AC613&lt;&gt;"", TMInput!AC613, IF(AND($C613=$C614, AD614&lt;&gt;""), AD614, IF(AND($C613=$C615, AD615&lt;&gt;""), AD615, IF(AND($C613=$C616, AD616&lt;&gt;""), AD616, IF(AND($C613=$C617, AD617&lt;&gt;""), AD617, "")))))</f>
        <v/>
      </c>
      <c r="AE613" s="90" t="str">
        <f>IF(TMInput!AD613&lt;&gt;"", TMInput!AD613, IF(AND($C613=$C614, AE614&lt;&gt;""), AE614, IF(AND($C613=$C615, AE615&lt;&gt;""), AE615, IF(AND($C613=$C616, AE616&lt;&gt;""), AE616, IF(AND($C613=$C617, AE617&lt;&gt;""), AE617, "")))))</f>
        <v/>
      </c>
    </row>
    <row r="614">
      <c r="A614" s="85" t="b">
        <f t="shared" si="1"/>
        <v>0</v>
      </c>
      <c r="B614" s="90" t="str">
        <f>IF(AND(TMInput!A614="",$C614&lt;&gt;""),B613,TMInput!A614)</f>
        <v/>
      </c>
      <c r="C614" s="90" t="str">
        <f>TMInput!B614</f>
        <v/>
      </c>
      <c r="D614" s="85" t="str">
        <f>IF(AND(TMInput!C614="",$C614&lt;&gt;""),D613,TMInput!C614)</f>
        <v/>
      </c>
      <c r="E614" s="90" t="str">
        <f>IF(TMInput!D614&lt;&gt;"",TMInput!D614,IF(AND($C614=$C615, E615&lt;&gt;""),E615, IF(AND($C614=$C616, E616&lt;&gt;""), E616,"")))</f>
        <v/>
      </c>
      <c r="F614" s="90" t="str">
        <f>IF(TMInput!E614&lt;&gt;"",TMInput!E614,IF(AND($C614=$C615, F615&lt;&gt;""),F615, IF(AND($C614=$C616, F616&lt;&gt;""), F616,"")))</f>
        <v/>
      </c>
      <c r="G614" s="85" t="str">
        <f>IF(TMInput!F614&lt;&gt;"",TMInput!F614,IF(AND($C614=$C615, G615&lt;&gt;""),G615, IF(AND($C614=$C616, G616&lt;&gt;""), G616,"")))</f>
        <v/>
      </c>
      <c r="H614" s="90" t="str">
        <f>TMInput!G614</f>
        <v/>
      </c>
      <c r="I614" s="90" t="str">
        <f>TMInput!H614</f>
        <v/>
      </c>
      <c r="J614" s="90" t="str">
        <f>IF(TMInput!$A614="",J613,TMInput!I614)</f>
        <v/>
      </c>
      <c r="K614" s="85" t="str">
        <f>IF(TMInput!J614&lt;&gt;"",TMInput!J614,IF(AND($C614=$C615, K615&lt;&gt;""),K615, IF(AND($C614=$C616, K616&lt;&gt;""), K616,"")))</f>
        <v/>
      </c>
      <c r="L614" s="85" t="str">
        <f>IF(TMInput!K614&lt;&gt;"",TMInput!K614,IF(AND($C614=$C615, L615&lt;&gt;""),L615, IF(AND($C614=$C616, L616&lt;&gt;""), L616,"")))</f>
        <v/>
      </c>
      <c r="M614" s="90" t="str">
        <f>IF(TMInput!L614&lt;&gt;"",TMInput!L614,IF(AND($C614=$C615, M615&lt;&gt;""),M615, IF(AND($C614=$C616, M616&lt;&gt;""), M616,"")))</f>
        <v/>
      </c>
      <c r="N614" s="90" t="str">
        <f>IF(TMInput!M614&lt;&gt;"",TMInput!M614,IF(AND($C614=$C615, N615&lt;&gt;""),N615, IF(AND($C614=$C616, N616&lt;&gt;""), N616,"")))</f>
        <v/>
      </c>
      <c r="O614" s="90" t="str">
        <f>IF(TMInput!N614&lt;&gt;"",TMInput!N614,IF(AND($C614=$C615, O615&lt;&gt;""),O615, IF(AND($C614=$C616, O616&lt;&gt;""), O616,"")))</f>
        <v/>
      </c>
      <c r="P614" s="85" t="str">
        <f>IF(TMInput!O614&lt;&gt;"",TMInput!O614,IF(AND($C614=$C615, P615&lt;&gt;""),P615, IF(AND($C614=$C616, P616&lt;&gt;""), P616,"")))</f>
        <v/>
      </c>
      <c r="Q614" s="90" t="str">
        <f>IF(TMInput!P614&lt;&gt;"",TMInput!P614,IF(AND($C614=$C615, Q615&lt;&gt;""),Q615, IF(AND($C614=$C616, Q616&lt;&gt;""), Q616,"")))</f>
        <v/>
      </c>
      <c r="R614" s="90" t="str">
        <f>IF(TMInput!Q614&lt;&gt;"", TMInput!Q614, IF(AND(OR($C614&amp;$H614=$C615&amp;$H615, $C614&amp;$I614=$C615&amp;$I615), R615&lt;&gt;""), R615, IF(AND(OR($C614&amp;$H614=$C616&amp;$H616, $C614&amp;$I614=$C616&amp;$I616), R616&lt;&gt;""), R616, IF(AND(OR($C614&amp;$H614=$C617&amp;$H617, $C614&amp;$I614=$C617&amp;$I617), R617&lt;&gt;""), R617, IF(AND(OR($C614&amp;$H614=$C618&amp;$H618, $C614&amp;$I614=$C618&amp;$I618), R618&lt;&gt;""), R618, "")))))</f>
        <v/>
      </c>
      <c r="S614" s="90" t="str">
        <f>IF(TMInput!R614&lt;&gt;"", TMInput!R614, IF(AND(OR($C614&amp;$H614=$C615&amp;$H615, $C614&amp;$I614=$C615&amp;$I615), S615&lt;&gt;""), S615, IF(AND(OR($C614&amp;$H614=$C616&amp;$H616, $C614&amp;$I614=$C616&amp;$I616), S616&lt;&gt;""), S616, IF(AND(OR($C614&amp;$H614=$C617&amp;$H617, $C614&amp;$I614=$C617&amp;$I617), S617&lt;&gt;""), S617, IF(AND(OR($C614&amp;$H614=$C618&amp;$H618, $C614&amp;$I614=$C618&amp;$I618), S618&lt;&gt;""), S618, "")))))</f>
        <v/>
      </c>
      <c r="T614" s="90" t="str">
        <f>IF(TMInput!S614&lt;&gt;"", TMInput!S614, IF(AND(OR($C614&amp;$H614=$C615&amp;$H615, $C614&amp;$I614=$C615&amp;$I615), T615&lt;&gt;""), T615, IF(AND(OR($C614&amp;$H614=$C616&amp;$H616, $C614&amp;$I614=$C616&amp;$I616), T616&lt;&gt;""), T616, IF(AND(OR($C614&amp;$H614=$C617&amp;$H617, $C614&amp;$I614=$C617&amp;$I617), T617&lt;&gt;""), T617, IF(AND(OR($C614&amp;$H614=$C618&amp;$H618, $C614&amp;$I614=$C618&amp;$I618), T618&lt;&gt;""), T618, "")))))</f>
        <v/>
      </c>
      <c r="U614" s="90" t="str">
        <f>IF(TMInput!T614&lt;&gt;"", TMInput!T614, IF(AND($C614=$C615, U615&lt;&gt;""), U615, IF(AND($C614=$C616, U616&lt;&gt;""), U616, IF(AND($C614=$C617, U617&lt;&gt;""), U617, IF(AND($C614=$C618, U618&lt;&gt;""), U618, "")))))</f>
        <v/>
      </c>
      <c r="V614" s="90" t="str">
        <f>IF(TMInput!U614&lt;&gt;"", TMInput!U614, IF(AND($C614=$C615, V615&lt;&gt;""), V615, IF(AND($C614=$C616, V616&lt;&gt;""), V616, IF(AND($C614=$C617, V617&lt;&gt;""), V617, IF(AND($C614=$C618, V618&lt;&gt;""), V618, "")))))</f>
        <v/>
      </c>
      <c r="W614" s="90" t="str">
        <f>IF(TMInput!V614&lt;&gt;"", TMInput!V614, IF(AND($C614=$C615, W615&lt;&gt;""), W615, IF(AND($C614=$C616, W616&lt;&gt;""), W616, IF(AND($C614=$C617, W617&lt;&gt;""), W617, IF(AND($C614=$C618, W618&lt;&gt;""), W618, "")))))</f>
        <v/>
      </c>
      <c r="X614" s="90" t="str">
        <f>IF(TMInput!W614&lt;&gt;"", TMInput!W614, IF(AND($C614=$C615, X615&lt;&gt;""), X615, IF(AND($C614=$C616, X616&lt;&gt;""), X616, IF(AND($C614=$C617, X617&lt;&gt;""), X617, IF(AND($C614=$C618, X618&lt;&gt;""), X618, "")))))</f>
        <v/>
      </c>
      <c r="Y614" s="90" t="str">
        <f>IF(TMInput!X614&lt;&gt;"", TMInput!X614, IF(AND($C614=$C615, Y615&lt;&gt;""), Y615, IF(AND($C614=$C616, Y616&lt;&gt;""), Y616, IF(AND($C614=$C617, Y617&lt;&gt;""), Y617, IF(AND($C614=$C618, Y618&lt;&gt;""), Y618, "")))))</f>
        <v/>
      </c>
      <c r="Z614" s="90" t="str">
        <f>IF(TMInput!Y614&lt;&gt;"", TMInput!Y614, IF(AND($C614=$C615, Z615&lt;&gt;""), Z615, IF(AND($C614=$C616, Z616&lt;&gt;""), Z616, IF(AND($C614=$C617, Z617&lt;&gt;""), Z617, IF(AND($C614=$C618, Z618&lt;&gt;""), Z618, "")))))</f>
        <v/>
      </c>
      <c r="AA614" s="90" t="str">
        <f>IF(TMInput!Z614&lt;&gt;"", TMInput!Z614, IF(AND($C614=$C615, AA615&lt;&gt;""), AA615, IF(AND($C614=$C616, AA616&lt;&gt;""), AA616, IF(AND($C614=$C617, AA617&lt;&gt;""), AA617, IF(AND($C614=$C618, AA618&lt;&gt;""), AA618, "")))))</f>
        <v/>
      </c>
      <c r="AB614" s="90" t="str">
        <f>IF(TMInput!AA614&lt;&gt;"", TMInput!AA614, IF(AND($C614=$C615, AB615&lt;&gt;""), AB615, IF(AND($C614=$C616, AB616&lt;&gt;""), AB616, IF(AND($C614=$C617, AB617&lt;&gt;""), AB617, IF(AND($C614=$C618, AB618&lt;&gt;""), AB618, "")))))</f>
        <v/>
      </c>
      <c r="AC614" s="90" t="str">
        <f>IF(TMInput!AB614&lt;&gt;"", TMInput!AB614, IF(AND($C614=$C615, AC615&lt;&gt;""), AC615, IF(AND($C614=$C616, AC616&lt;&gt;""), AC616, IF(AND($C614=$C617, AC617&lt;&gt;""), AC617, IF(AND($C614=$C618, AC618&lt;&gt;""), AC618, "")))))</f>
        <v/>
      </c>
      <c r="AD614" s="90" t="str">
        <f>IF(TMInput!AC614&lt;&gt;"", TMInput!AC614, IF(AND($C614=$C615, AD615&lt;&gt;""), AD615, IF(AND($C614=$C616, AD616&lt;&gt;""), AD616, IF(AND($C614=$C617, AD617&lt;&gt;""), AD617, IF(AND($C614=$C618, AD618&lt;&gt;""), AD618, "")))))</f>
        <v/>
      </c>
      <c r="AE614" s="90" t="str">
        <f>IF(TMInput!AD614&lt;&gt;"", TMInput!AD614, IF(AND($C614=$C615, AE615&lt;&gt;""), AE615, IF(AND($C614=$C616, AE616&lt;&gt;""), AE616, IF(AND($C614=$C617, AE617&lt;&gt;""), AE617, IF(AND($C614=$C618, AE618&lt;&gt;""), AE618, "")))))</f>
        <v/>
      </c>
    </row>
    <row r="615">
      <c r="A615" s="85" t="b">
        <f t="shared" si="1"/>
        <v>0</v>
      </c>
      <c r="B615" s="90" t="str">
        <f>IF(AND(TMInput!A615="",$C615&lt;&gt;""),B614,TMInput!A615)</f>
        <v/>
      </c>
      <c r="C615" s="90" t="str">
        <f>TMInput!B615</f>
        <v/>
      </c>
      <c r="D615" s="85" t="str">
        <f>IF(AND(TMInput!C615="",$C615&lt;&gt;""),D614,TMInput!C615)</f>
        <v/>
      </c>
      <c r="E615" s="90" t="str">
        <f>IF(TMInput!D615&lt;&gt;"",TMInput!D615,IF(AND($C615=$C616, E616&lt;&gt;""),E616, IF(AND($C615=$C617, E617&lt;&gt;""), E617,"")))</f>
        <v/>
      </c>
      <c r="F615" s="90" t="str">
        <f>IF(TMInput!E615&lt;&gt;"",TMInput!E615,IF(AND($C615=$C616, F616&lt;&gt;""),F616, IF(AND($C615=$C617, F617&lt;&gt;""), F617,"")))</f>
        <v/>
      </c>
      <c r="G615" s="85" t="str">
        <f>IF(TMInput!F615&lt;&gt;"",TMInput!F615,IF(AND($C615=$C616, G616&lt;&gt;""),G616, IF(AND($C615=$C617, G617&lt;&gt;""), G617,"")))</f>
        <v/>
      </c>
      <c r="H615" s="90" t="str">
        <f>TMInput!G615</f>
        <v/>
      </c>
      <c r="I615" s="90" t="str">
        <f>TMInput!H615</f>
        <v/>
      </c>
      <c r="J615" s="90" t="str">
        <f>IF(TMInput!$A615="",J614,TMInput!I615)</f>
        <v/>
      </c>
      <c r="K615" s="85" t="str">
        <f>IF(TMInput!J615&lt;&gt;"",TMInput!J615,IF(AND($C615=$C616, K616&lt;&gt;""),K616, IF(AND($C615=$C617, K617&lt;&gt;""), K617,"")))</f>
        <v/>
      </c>
      <c r="L615" s="85" t="str">
        <f>IF(TMInput!K615&lt;&gt;"",TMInput!K615,IF(AND($C615=$C616, L616&lt;&gt;""),L616, IF(AND($C615=$C617, L617&lt;&gt;""), L617,"")))</f>
        <v/>
      </c>
      <c r="M615" s="90" t="str">
        <f>IF(TMInput!L615&lt;&gt;"",TMInput!L615,IF(AND($C615=$C616, M616&lt;&gt;""),M616, IF(AND($C615=$C617, M617&lt;&gt;""), M617,"")))</f>
        <v/>
      </c>
      <c r="N615" s="90" t="str">
        <f>IF(TMInput!M615&lt;&gt;"",TMInput!M615,IF(AND($C615=$C616, N616&lt;&gt;""),N616, IF(AND($C615=$C617, N617&lt;&gt;""), N617,"")))</f>
        <v/>
      </c>
      <c r="O615" s="90" t="str">
        <f>IF(TMInput!N615&lt;&gt;"",TMInput!N615,IF(AND($C615=$C616, O616&lt;&gt;""),O616, IF(AND($C615=$C617, O617&lt;&gt;""), O617,"")))</f>
        <v/>
      </c>
      <c r="P615" s="85" t="str">
        <f>IF(TMInput!O615&lt;&gt;"",TMInput!O615,IF(AND($C615=$C616, P616&lt;&gt;""),P616, IF(AND($C615=$C617, P617&lt;&gt;""), P617,"")))</f>
        <v/>
      </c>
      <c r="Q615" s="90" t="str">
        <f>IF(TMInput!P615&lt;&gt;"",TMInput!P615,IF(AND($C615=$C616, Q616&lt;&gt;""),Q616, IF(AND($C615=$C617, Q617&lt;&gt;""), Q617,"")))</f>
        <v/>
      </c>
      <c r="R615" s="90" t="str">
        <f>IF(TMInput!Q615&lt;&gt;"", TMInput!Q615, IF(AND(OR($C615&amp;$H615=$C616&amp;$H616, $C615&amp;$I615=$C616&amp;$I616), R616&lt;&gt;""), R616, IF(AND(OR($C615&amp;$H615=$C617&amp;$H617, $C615&amp;$I615=$C617&amp;$I617), R617&lt;&gt;""), R617, IF(AND(OR($C615&amp;$H615=$C618&amp;$H618, $C615&amp;$I615=$C618&amp;$I618), R618&lt;&gt;""), R618, IF(AND(OR($C615&amp;$H615=$C619&amp;$H619, $C615&amp;$I615=$C619&amp;$I619), R619&lt;&gt;""), R619, "")))))</f>
        <v/>
      </c>
      <c r="S615" s="90" t="str">
        <f>IF(TMInput!R615&lt;&gt;"", TMInput!R615, IF(AND(OR($C615&amp;$H615=$C616&amp;$H616, $C615&amp;$I615=$C616&amp;$I616), S616&lt;&gt;""), S616, IF(AND(OR($C615&amp;$H615=$C617&amp;$H617, $C615&amp;$I615=$C617&amp;$I617), S617&lt;&gt;""), S617, IF(AND(OR($C615&amp;$H615=$C618&amp;$H618, $C615&amp;$I615=$C618&amp;$I618), S618&lt;&gt;""), S618, IF(AND(OR($C615&amp;$H615=$C619&amp;$H619, $C615&amp;$I615=$C619&amp;$I619), S619&lt;&gt;""), S619, "")))))</f>
        <v/>
      </c>
      <c r="T615" s="90" t="str">
        <f>IF(TMInput!S615&lt;&gt;"", TMInput!S615, IF(AND(OR($C615&amp;$H615=$C616&amp;$H616, $C615&amp;$I615=$C616&amp;$I616), T616&lt;&gt;""), T616, IF(AND(OR($C615&amp;$H615=$C617&amp;$H617, $C615&amp;$I615=$C617&amp;$I617), T617&lt;&gt;""), T617, IF(AND(OR($C615&amp;$H615=$C618&amp;$H618, $C615&amp;$I615=$C618&amp;$I618), T618&lt;&gt;""), T618, IF(AND(OR($C615&amp;$H615=$C619&amp;$H619, $C615&amp;$I615=$C619&amp;$I619), T619&lt;&gt;""), T619, "")))))</f>
        <v/>
      </c>
      <c r="U615" s="90" t="str">
        <f>IF(TMInput!T615&lt;&gt;"", TMInput!T615, IF(AND($C615=$C616, U616&lt;&gt;""), U616, IF(AND($C615=$C617, U617&lt;&gt;""), U617, IF(AND($C615=$C618, U618&lt;&gt;""), U618, IF(AND($C615=$C619, U619&lt;&gt;""), U619, "")))))</f>
        <v/>
      </c>
      <c r="V615" s="90" t="str">
        <f>IF(TMInput!U615&lt;&gt;"", TMInput!U615, IF(AND($C615=$C616, V616&lt;&gt;""), V616, IF(AND($C615=$C617, V617&lt;&gt;""), V617, IF(AND($C615=$C618, V618&lt;&gt;""), V618, IF(AND($C615=$C619, V619&lt;&gt;""), V619, "")))))</f>
        <v/>
      </c>
      <c r="W615" s="90" t="str">
        <f>IF(TMInput!V615&lt;&gt;"", TMInput!V615, IF(AND($C615=$C616, W616&lt;&gt;""), W616, IF(AND($C615=$C617, W617&lt;&gt;""), W617, IF(AND($C615=$C618, W618&lt;&gt;""), W618, IF(AND($C615=$C619, W619&lt;&gt;""), W619, "")))))</f>
        <v/>
      </c>
      <c r="X615" s="90" t="str">
        <f>IF(TMInput!W615&lt;&gt;"", TMInput!W615, IF(AND($C615=$C616, X616&lt;&gt;""), X616, IF(AND($C615=$C617, X617&lt;&gt;""), X617, IF(AND($C615=$C618, X618&lt;&gt;""), X618, IF(AND($C615=$C619, X619&lt;&gt;""), X619, "")))))</f>
        <v/>
      </c>
      <c r="Y615" s="90" t="str">
        <f>IF(TMInput!X615&lt;&gt;"", TMInput!X615, IF(AND($C615=$C616, Y616&lt;&gt;""), Y616, IF(AND($C615=$C617, Y617&lt;&gt;""), Y617, IF(AND($C615=$C618, Y618&lt;&gt;""), Y618, IF(AND($C615=$C619, Y619&lt;&gt;""), Y619, "")))))</f>
        <v/>
      </c>
      <c r="Z615" s="90" t="str">
        <f>IF(TMInput!Y615&lt;&gt;"", TMInput!Y615, IF(AND($C615=$C616, Z616&lt;&gt;""), Z616, IF(AND($C615=$C617, Z617&lt;&gt;""), Z617, IF(AND($C615=$C618, Z618&lt;&gt;""), Z618, IF(AND($C615=$C619, Z619&lt;&gt;""), Z619, "")))))</f>
        <v/>
      </c>
      <c r="AA615" s="90" t="str">
        <f>IF(TMInput!Z615&lt;&gt;"", TMInput!Z615, IF(AND($C615=$C616, AA616&lt;&gt;""), AA616, IF(AND($C615=$C617, AA617&lt;&gt;""), AA617, IF(AND($C615=$C618, AA618&lt;&gt;""), AA618, IF(AND($C615=$C619, AA619&lt;&gt;""), AA619, "")))))</f>
        <v/>
      </c>
      <c r="AB615" s="90" t="str">
        <f>IF(TMInput!AA615&lt;&gt;"", TMInput!AA615, IF(AND($C615=$C616, AB616&lt;&gt;""), AB616, IF(AND($C615=$C617, AB617&lt;&gt;""), AB617, IF(AND($C615=$C618, AB618&lt;&gt;""), AB618, IF(AND($C615=$C619, AB619&lt;&gt;""), AB619, "")))))</f>
        <v/>
      </c>
      <c r="AC615" s="90" t="str">
        <f>IF(TMInput!AB615&lt;&gt;"", TMInput!AB615, IF(AND($C615=$C616, AC616&lt;&gt;""), AC616, IF(AND($C615=$C617, AC617&lt;&gt;""), AC617, IF(AND($C615=$C618, AC618&lt;&gt;""), AC618, IF(AND($C615=$C619, AC619&lt;&gt;""), AC619, "")))))</f>
        <v/>
      </c>
      <c r="AD615" s="90" t="str">
        <f>IF(TMInput!AC615&lt;&gt;"", TMInput!AC615, IF(AND($C615=$C616, AD616&lt;&gt;""), AD616, IF(AND($C615=$C617, AD617&lt;&gt;""), AD617, IF(AND($C615=$C618, AD618&lt;&gt;""), AD618, IF(AND($C615=$C619, AD619&lt;&gt;""), AD619, "")))))</f>
        <v/>
      </c>
      <c r="AE615" s="90" t="str">
        <f>IF(TMInput!AD615&lt;&gt;"", TMInput!AD615, IF(AND($C615=$C616, AE616&lt;&gt;""), AE616, IF(AND($C615=$C617, AE617&lt;&gt;""), AE617, IF(AND($C615=$C618, AE618&lt;&gt;""), AE618, IF(AND($C615=$C619, AE619&lt;&gt;""), AE619, "")))))</f>
        <v/>
      </c>
    </row>
    <row r="616">
      <c r="A616" s="85" t="b">
        <f t="shared" si="1"/>
        <v>0</v>
      </c>
      <c r="B616" s="90" t="str">
        <f>IF(AND(TMInput!A616="",$C616&lt;&gt;""),B615,TMInput!A616)</f>
        <v/>
      </c>
      <c r="C616" s="90" t="str">
        <f>TMInput!B616</f>
        <v/>
      </c>
      <c r="D616" s="85" t="str">
        <f>IF(AND(TMInput!C616="",$C616&lt;&gt;""),D615,TMInput!C616)</f>
        <v/>
      </c>
      <c r="E616" s="90" t="str">
        <f>IF(TMInput!D616&lt;&gt;"",TMInput!D616,IF(AND($C616=$C617, E617&lt;&gt;""),E617, IF(AND($C616=$C618, E618&lt;&gt;""), E618,"")))</f>
        <v/>
      </c>
      <c r="F616" s="90" t="str">
        <f>IF(TMInput!E616&lt;&gt;"",TMInput!E616,IF(AND($C616=$C617, F617&lt;&gt;""),F617, IF(AND($C616=$C618, F618&lt;&gt;""), F618,"")))</f>
        <v/>
      </c>
      <c r="G616" s="85" t="str">
        <f>IF(TMInput!F616&lt;&gt;"",TMInput!F616,IF(AND($C616=$C617, G617&lt;&gt;""),G617, IF(AND($C616=$C618, G618&lt;&gt;""), G618,"")))</f>
        <v/>
      </c>
      <c r="H616" s="90" t="str">
        <f>TMInput!G616</f>
        <v/>
      </c>
      <c r="I616" s="90" t="str">
        <f>TMInput!H616</f>
        <v/>
      </c>
      <c r="J616" s="90" t="str">
        <f>IF(TMInput!$A616="",J615,TMInput!I616)</f>
        <v/>
      </c>
      <c r="K616" s="85" t="str">
        <f>IF(TMInput!J616&lt;&gt;"",TMInput!J616,IF(AND($C616=$C617, K617&lt;&gt;""),K617, IF(AND($C616=$C618, K618&lt;&gt;""), K618,"")))</f>
        <v/>
      </c>
      <c r="L616" s="85" t="str">
        <f>IF(TMInput!K616&lt;&gt;"",TMInput!K616,IF(AND($C616=$C617, L617&lt;&gt;""),L617, IF(AND($C616=$C618, L618&lt;&gt;""), L618,"")))</f>
        <v/>
      </c>
      <c r="M616" s="90" t="str">
        <f>IF(TMInput!L616&lt;&gt;"",TMInput!L616,IF(AND($C616=$C617, M617&lt;&gt;""),M617, IF(AND($C616=$C618, M618&lt;&gt;""), M618,"")))</f>
        <v/>
      </c>
      <c r="N616" s="90" t="str">
        <f>IF(TMInput!M616&lt;&gt;"",TMInput!M616,IF(AND($C616=$C617, N617&lt;&gt;""),N617, IF(AND($C616=$C618, N618&lt;&gt;""), N618,"")))</f>
        <v/>
      </c>
      <c r="O616" s="90" t="str">
        <f>IF(TMInput!N616&lt;&gt;"",TMInput!N616,IF(AND($C616=$C617, O617&lt;&gt;""),O617, IF(AND($C616=$C618, O618&lt;&gt;""), O618,"")))</f>
        <v/>
      </c>
      <c r="P616" s="85" t="str">
        <f>IF(TMInput!O616&lt;&gt;"",TMInput!O616,IF(AND($C616=$C617, P617&lt;&gt;""),P617, IF(AND($C616=$C618, P618&lt;&gt;""), P618,"")))</f>
        <v/>
      </c>
      <c r="Q616" s="90" t="str">
        <f>IF(TMInput!P616&lt;&gt;"",TMInput!P616,IF(AND($C616=$C617, Q617&lt;&gt;""),Q617, IF(AND($C616=$C618, Q618&lt;&gt;""), Q618,"")))</f>
        <v/>
      </c>
      <c r="R616" s="90" t="str">
        <f>IF(TMInput!Q616&lt;&gt;"", TMInput!Q616, IF(AND(OR($C616&amp;$H616=$C617&amp;$H617, $C616&amp;$I616=$C617&amp;$I617), R617&lt;&gt;""), R617, IF(AND(OR($C616&amp;$H616=$C618&amp;$H618, $C616&amp;$I616=$C618&amp;$I618), R618&lt;&gt;""), R618, IF(AND(OR($C616&amp;$H616=$C619&amp;$H619, $C616&amp;$I616=$C619&amp;$I619), R619&lt;&gt;""), R619, IF(AND(OR($C616&amp;$H616=$C620&amp;$H620, $C616&amp;$I616=$C620&amp;$I620), R620&lt;&gt;""), R620, "")))))</f>
        <v/>
      </c>
      <c r="S616" s="90" t="str">
        <f>IF(TMInput!R616&lt;&gt;"", TMInput!R616, IF(AND(OR($C616&amp;$H616=$C617&amp;$H617, $C616&amp;$I616=$C617&amp;$I617), S617&lt;&gt;""), S617, IF(AND(OR($C616&amp;$H616=$C618&amp;$H618, $C616&amp;$I616=$C618&amp;$I618), S618&lt;&gt;""), S618, IF(AND(OR($C616&amp;$H616=$C619&amp;$H619, $C616&amp;$I616=$C619&amp;$I619), S619&lt;&gt;""), S619, IF(AND(OR($C616&amp;$H616=$C620&amp;$H620, $C616&amp;$I616=$C620&amp;$I620), S620&lt;&gt;""), S620, "")))))</f>
        <v/>
      </c>
      <c r="T616" s="90" t="str">
        <f>IF(TMInput!S616&lt;&gt;"", TMInput!S616, IF(AND(OR($C616&amp;$H616=$C617&amp;$H617, $C616&amp;$I616=$C617&amp;$I617), T617&lt;&gt;""), T617, IF(AND(OR($C616&amp;$H616=$C618&amp;$H618, $C616&amp;$I616=$C618&amp;$I618), T618&lt;&gt;""), T618, IF(AND(OR($C616&amp;$H616=$C619&amp;$H619, $C616&amp;$I616=$C619&amp;$I619), T619&lt;&gt;""), T619, IF(AND(OR($C616&amp;$H616=$C620&amp;$H620, $C616&amp;$I616=$C620&amp;$I620), T620&lt;&gt;""), T620, "")))))</f>
        <v/>
      </c>
      <c r="U616" s="90" t="str">
        <f>IF(TMInput!T616&lt;&gt;"", TMInput!T616, IF(AND($C616=$C617, U617&lt;&gt;""), U617, IF(AND($C616=$C618, U618&lt;&gt;""), U618, IF(AND($C616=$C619, U619&lt;&gt;""), U619, IF(AND($C616=$C620, U620&lt;&gt;""), U620, "")))))</f>
        <v/>
      </c>
      <c r="V616" s="90" t="str">
        <f>IF(TMInput!U616&lt;&gt;"", TMInput!U616, IF(AND($C616=$C617, V617&lt;&gt;""), V617, IF(AND($C616=$C618, V618&lt;&gt;""), V618, IF(AND($C616=$C619, V619&lt;&gt;""), V619, IF(AND($C616=$C620, V620&lt;&gt;""), V620, "")))))</f>
        <v/>
      </c>
      <c r="W616" s="90" t="str">
        <f>IF(TMInput!V616&lt;&gt;"", TMInput!V616, IF(AND($C616=$C617, W617&lt;&gt;""), W617, IF(AND($C616=$C618, W618&lt;&gt;""), W618, IF(AND($C616=$C619, W619&lt;&gt;""), W619, IF(AND($C616=$C620, W620&lt;&gt;""), W620, "")))))</f>
        <v/>
      </c>
      <c r="X616" s="90" t="str">
        <f>IF(TMInput!W616&lt;&gt;"", TMInput!W616, IF(AND($C616=$C617, X617&lt;&gt;""), X617, IF(AND($C616=$C618, X618&lt;&gt;""), X618, IF(AND($C616=$C619, X619&lt;&gt;""), X619, IF(AND($C616=$C620, X620&lt;&gt;""), X620, "")))))</f>
        <v/>
      </c>
      <c r="Y616" s="90" t="str">
        <f>IF(TMInput!X616&lt;&gt;"", TMInput!X616, IF(AND($C616=$C617, Y617&lt;&gt;""), Y617, IF(AND($C616=$C618, Y618&lt;&gt;""), Y618, IF(AND($C616=$C619, Y619&lt;&gt;""), Y619, IF(AND($C616=$C620, Y620&lt;&gt;""), Y620, "")))))</f>
        <v/>
      </c>
      <c r="Z616" s="90" t="str">
        <f>IF(TMInput!Y616&lt;&gt;"", TMInput!Y616, IF(AND($C616=$C617, Z617&lt;&gt;""), Z617, IF(AND($C616=$C618, Z618&lt;&gt;""), Z618, IF(AND($C616=$C619, Z619&lt;&gt;""), Z619, IF(AND($C616=$C620, Z620&lt;&gt;""), Z620, "")))))</f>
        <v/>
      </c>
      <c r="AA616" s="90" t="str">
        <f>IF(TMInput!Z616&lt;&gt;"", TMInput!Z616, IF(AND($C616=$C617, AA617&lt;&gt;""), AA617, IF(AND($C616=$C618, AA618&lt;&gt;""), AA618, IF(AND($C616=$C619, AA619&lt;&gt;""), AA619, IF(AND($C616=$C620, AA620&lt;&gt;""), AA620, "")))))</f>
        <v/>
      </c>
      <c r="AB616" s="90" t="str">
        <f>IF(TMInput!AA616&lt;&gt;"", TMInput!AA616, IF(AND($C616=$C617, AB617&lt;&gt;""), AB617, IF(AND($C616=$C618, AB618&lt;&gt;""), AB618, IF(AND($C616=$C619, AB619&lt;&gt;""), AB619, IF(AND($C616=$C620, AB620&lt;&gt;""), AB620, "")))))</f>
        <v/>
      </c>
      <c r="AC616" s="90" t="str">
        <f>IF(TMInput!AB616&lt;&gt;"", TMInput!AB616, IF(AND($C616=$C617, AC617&lt;&gt;""), AC617, IF(AND($C616=$C618, AC618&lt;&gt;""), AC618, IF(AND($C616=$C619, AC619&lt;&gt;""), AC619, IF(AND($C616=$C620, AC620&lt;&gt;""), AC620, "")))))</f>
        <v/>
      </c>
      <c r="AD616" s="90" t="str">
        <f>IF(TMInput!AC616&lt;&gt;"", TMInput!AC616, IF(AND($C616=$C617, AD617&lt;&gt;""), AD617, IF(AND($C616=$C618, AD618&lt;&gt;""), AD618, IF(AND($C616=$C619, AD619&lt;&gt;""), AD619, IF(AND($C616=$C620, AD620&lt;&gt;""), AD620, "")))))</f>
        <v/>
      </c>
      <c r="AE616" s="90" t="str">
        <f>IF(TMInput!AD616&lt;&gt;"", TMInput!AD616, IF(AND($C616=$C617, AE617&lt;&gt;""), AE617, IF(AND($C616=$C618, AE618&lt;&gt;""), AE618, IF(AND($C616=$C619, AE619&lt;&gt;""), AE619, IF(AND($C616=$C620, AE620&lt;&gt;""), AE620, "")))))</f>
        <v/>
      </c>
    </row>
    <row r="617">
      <c r="A617" s="85" t="b">
        <f t="shared" si="1"/>
        <v>0</v>
      </c>
      <c r="B617" s="90" t="str">
        <f>IF(AND(TMInput!A617="",$C617&lt;&gt;""),B616,TMInput!A617)</f>
        <v/>
      </c>
      <c r="C617" s="90" t="str">
        <f>TMInput!B617</f>
        <v/>
      </c>
      <c r="D617" s="85" t="str">
        <f>IF(AND(TMInput!C617="",$C617&lt;&gt;""),D616,TMInput!C617)</f>
        <v/>
      </c>
      <c r="E617" s="90" t="str">
        <f>IF(TMInput!D617&lt;&gt;"",TMInput!D617,IF(AND($C617=$C618, E618&lt;&gt;""),E618, IF(AND($C617=$C619, E619&lt;&gt;""), E619,"")))</f>
        <v/>
      </c>
      <c r="F617" s="90" t="str">
        <f>IF(TMInput!E617&lt;&gt;"",TMInput!E617,IF(AND($C617=$C618, F618&lt;&gt;""),F618, IF(AND($C617=$C619, F619&lt;&gt;""), F619,"")))</f>
        <v/>
      </c>
      <c r="G617" s="85" t="str">
        <f>IF(TMInput!F617&lt;&gt;"",TMInput!F617,IF(AND($C617=$C618, G618&lt;&gt;""),G618, IF(AND($C617=$C619, G619&lt;&gt;""), G619,"")))</f>
        <v/>
      </c>
      <c r="H617" s="90" t="str">
        <f>TMInput!G617</f>
        <v/>
      </c>
      <c r="I617" s="90" t="str">
        <f>TMInput!H617</f>
        <v/>
      </c>
      <c r="J617" s="90" t="str">
        <f>IF(TMInput!$A617="",J616,TMInput!I617)</f>
        <v/>
      </c>
      <c r="K617" s="85" t="str">
        <f>IF(TMInput!J617&lt;&gt;"",TMInput!J617,IF(AND($C617=$C618, K618&lt;&gt;""),K618, IF(AND($C617=$C619, K619&lt;&gt;""), K619,"")))</f>
        <v/>
      </c>
      <c r="L617" s="85" t="str">
        <f>IF(TMInput!K617&lt;&gt;"",TMInput!K617,IF(AND($C617=$C618, L618&lt;&gt;""),L618, IF(AND($C617=$C619, L619&lt;&gt;""), L619,"")))</f>
        <v/>
      </c>
      <c r="M617" s="90" t="str">
        <f>IF(TMInput!L617&lt;&gt;"",TMInput!L617,IF(AND($C617=$C618, M618&lt;&gt;""),M618, IF(AND($C617=$C619, M619&lt;&gt;""), M619,"")))</f>
        <v/>
      </c>
      <c r="N617" s="90" t="str">
        <f>IF(TMInput!M617&lt;&gt;"",TMInput!M617,IF(AND($C617=$C618, N618&lt;&gt;""),N618, IF(AND($C617=$C619, N619&lt;&gt;""), N619,"")))</f>
        <v/>
      </c>
      <c r="O617" s="90" t="str">
        <f>IF(TMInput!N617&lt;&gt;"",TMInput!N617,IF(AND($C617=$C618, O618&lt;&gt;""),O618, IF(AND($C617=$C619, O619&lt;&gt;""), O619,"")))</f>
        <v/>
      </c>
      <c r="P617" s="85" t="str">
        <f>IF(TMInput!O617&lt;&gt;"",TMInput!O617,IF(AND($C617=$C618, P618&lt;&gt;""),P618, IF(AND($C617=$C619, P619&lt;&gt;""), P619,"")))</f>
        <v/>
      </c>
      <c r="Q617" s="90" t="str">
        <f>IF(TMInput!P617&lt;&gt;"",TMInput!P617,IF(AND($C617=$C618, Q618&lt;&gt;""),Q618, IF(AND($C617=$C619, Q619&lt;&gt;""), Q619,"")))</f>
        <v/>
      </c>
      <c r="R617" s="90" t="str">
        <f>IF(TMInput!Q617&lt;&gt;"", TMInput!Q617, IF(AND(OR($C617&amp;$H617=$C618&amp;$H618, $C617&amp;$I617=$C618&amp;$I618), R618&lt;&gt;""), R618, IF(AND(OR($C617&amp;$H617=$C619&amp;$H619, $C617&amp;$I617=$C619&amp;$I619), R619&lt;&gt;""), R619, IF(AND(OR($C617&amp;$H617=$C620&amp;$H620, $C617&amp;$I617=$C620&amp;$I620), R620&lt;&gt;""), R620, IF(AND(OR($C617&amp;$H617=$C621&amp;$H621, $C617&amp;$I617=$C621&amp;$I621), R621&lt;&gt;""), R621, "")))))</f>
        <v/>
      </c>
      <c r="S617" s="90" t="str">
        <f>IF(TMInput!R617&lt;&gt;"", TMInput!R617, IF(AND(OR($C617&amp;$H617=$C618&amp;$H618, $C617&amp;$I617=$C618&amp;$I618), S618&lt;&gt;""), S618, IF(AND(OR($C617&amp;$H617=$C619&amp;$H619, $C617&amp;$I617=$C619&amp;$I619), S619&lt;&gt;""), S619, IF(AND(OR($C617&amp;$H617=$C620&amp;$H620, $C617&amp;$I617=$C620&amp;$I620), S620&lt;&gt;""), S620, IF(AND(OR($C617&amp;$H617=$C621&amp;$H621, $C617&amp;$I617=$C621&amp;$I621), S621&lt;&gt;""), S621, "")))))</f>
        <v/>
      </c>
      <c r="T617" s="90" t="str">
        <f>IF(TMInput!S617&lt;&gt;"", TMInput!S617, IF(AND(OR($C617&amp;$H617=$C618&amp;$H618, $C617&amp;$I617=$C618&amp;$I618), T618&lt;&gt;""), T618, IF(AND(OR($C617&amp;$H617=$C619&amp;$H619, $C617&amp;$I617=$C619&amp;$I619), T619&lt;&gt;""), T619, IF(AND(OR($C617&amp;$H617=$C620&amp;$H620, $C617&amp;$I617=$C620&amp;$I620), T620&lt;&gt;""), T620, IF(AND(OR($C617&amp;$H617=$C621&amp;$H621, $C617&amp;$I617=$C621&amp;$I621), T621&lt;&gt;""), T621, "")))))</f>
        <v/>
      </c>
      <c r="U617" s="90" t="str">
        <f>IF(TMInput!T617&lt;&gt;"", TMInput!T617, IF(AND($C617=$C618, U618&lt;&gt;""), U618, IF(AND($C617=$C619, U619&lt;&gt;""), U619, IF(AND($C617=$C620, U620&lt;&gt;""), U620, IF(AND($C617=$C621, U621&lt;&gt;""), U621, "")))))</f>
        <v/>
      </c>
      <c r="V617" s="90" t="str">
        <f>IF(TMInput!U617&lt;&gt;"", TMInput!U617, IF(AND($C617=$C618, V618&lt;&gt;""), V618, IF(AND($C617=$C619, V619&lt;&gt;""), V619, IF(AND($C617=$C620, V620&lt;&gt;""), V620, IF(AND($C617=$C621, V621&lt;&gt;""), V621, "")))))</f>
        <v/>
      </c>
      <c r="W617" s="90" t="str">
        <f>IF(TMInput!V617&lt;&gt;"", TMInput!V617, IF(AND($C617=$C618, W618&lt;&gt;""), W618, IF(AND($C617=$C619, W619&lt;&gt;""), W619, IF(AND($C617=$C620, W620&lt;&gt;""), W620, IF(AND($C617=$C621, W621&lt;&gt;""), W621, "")))))</f>
        <v/>
      </c>
      <c r="X617" s="90" t="str">
        <f>IF(TMInput!W617&lt;&gt;"", TMInput!W617, IF(AND($C617=$C618, X618&lt;&gt;""), X618, IF(AND($C617=$C619, X619&lt;&gt;""), X619, IF(AND($C617=$C620, X620&lt;&gt;""), X620, IF(AND($C617=$C621, X621&lt;&gt;""), X621, "")))))</f>
        <v/>
      </c>
      <c r="Y617" s="90" t="str">
        <f>IF(TMInput!X617&lt;&gt;"", TMInput!X617, IF(AND($C617=$C618, Y618&lt;&gt;""), Y618, IF(AND($C617=$C619, Y619&lt;&gt;""), Y619, IF(AND($C617=$C620, Y620&lt;&gt;""), Y620, IF(AND($C617=$C621, Y621&lt;&gt;""), Y621, "")))))</f>
        <v/>
      </c>
      <c r="Z617" s="90" t="str">
        <f>IF(TMInput!Y617&lt;&gt;"", TMInput!Y617, IF(AND($C617=$C618, Z618&lt;&gt;""), Z618, IF(AND($C617=$C619, Z619&lt;&gt;""), Z619, IF(AND($C617=$C620, Z620&lt;&gt;""), Z620, IF(AND($C617=$C621, Z621&lt;&gt;""), Z621, "")))))</f>
        <v/>
      </c>
      <c r="AA617" s="90" t="str">
        <f>IF(TMInput!Z617&lt;&gt;"", TMInput!Z617, IF(AND($C617=$C618, AA618&lt;&gt;""), AA618, IF(AND($C617=$C619, AA619&lt;&gt;""), AA619, IF(AND($C617=$C620, AA620&lt;&gt;""), AA620, IF(AND($C617=$C621, AA621&lt;&gt;""), AA621, "")))))</f>
        <v/>
      </c>
      <c r="AB617" s="90" t="str">
        <f>IF(TMInput!AA617&lt;&gt;"", TMInput!AA617, IF(AND($C617=$C618, AB618&lt;&gt;""), AB618, IF(AND($C617=$C619, AB619&lt;&gt;""), AB619, IF(AND($C617=$C620, AB620&lt;&gt;""), AB620, IF(AND($C617=$C621, AB621&lt;&gt;""), AB621, "")))))</f>
        <v/>
      </c>
      <c r="AC617" s="90" t="str">
        <f>IF(TMInput!AB617&lt;&gt;"", TMInput!AB617, IF(AND($C617=$C618, AC618&lt;&gt;""), AC618, IF(AND($C617=$C619, AC619&lt;&gt;""), AC619, IF(AND($C617=$C620, AC620&lt;&gt;""), AC620, IF(AND($C617=$C621, AC621&lt;&gt;""), AC621, "")))))</f>
        <v/>
      </c>
      <c r="AD617" s="90" t="str">
        <f>IF(TMInput!AC617&lt;&gt;"", TMInput!AC617, IF(AND($C617=$C618, AD618&lt;&gt;""), AD618, IF(AND($C617=$C619, AD619&lt;&gt;""), AD619, IF(AND($C617=$C620, AD620&lt;&gt;""), AD620, IF(AND($C617=$C621, AD621&lt;&gt;""), AD621, "")))))</f>
        <v/>
      </c>
      <c r="AE617" s="90" t="str">
        <f>IF(TMInput!AD617&lt;&gt;"", TMInput!AD617, IF(AND($C617=$C618, AE618&lt;&gt;""), AE618, IF(AND($C617=$C619, AE619&lt;&gt;""), AE619, IF(AND($C617=$C620, AE620&lt;&gt;""), AE620, IF(AND($C617=$C621, AE621&lt;&gt;""), AE621, "")))))</f>
        <v/>
      </c>
    </row>
    <row r="618">
      <c r="A618" s="85" t="b">
        <f t="shared" si="1"/>
        <v>0</v>
      </c>
      <c r="B618" s="90" t="str">
        <f>IF(AND(TMInput!A618="",$C618&lt;&gt;""),B617,TMInput!A618)</f>
        <v/>
      </c>
      <c r="C618" s="90" t="str">
        <f>TMInput!B618</f>
        <v/>
      </c>
      <c r="D618" s="85" t="str">
        <f>IF(AND(TMInput!C618="",$C618&lt;&gt;""),D617,TMInput!C618)</f>
        <v/>
      </c>
      <c r="E618" s="90" t="str">
        <f>IF(TMInput!D618&lt;&gt;"",TMInput!D618,IF(AND($C618=$C619, E619&lt;&gt;""),E619, IF(AND($C618=$C620, E620&lt;&gt;""), E620,"")))</f>
        <v/>
      </c>
      <c r="F618" s="90" t="str">
        <f>IF(TMInput!E618&lt;&gt;"",TMInput!E618,IF(AND($C618=$C619, F619&lt;&gt;""),F619, IF(AND($C618=$C620, F620&lt;&gt;""), F620,"")))</f>
        <v/>
      </c>
      <c r="G618" s="85" t="str">
        <f>IF(TMInput!F618&lt;&gt;"",TMInput!F618,IF(AND($C618=$C619, G619&lt;&gt;""),G619, IF(AND($C618=$C620, G620&lt;&gt;""), G620,"")))</f>
        <v/>
      </c>
      <c r="H618" s="90" t="str">
        <f>TMInput!G618</f>
        <v/>
      </c>
      <c r="I618" s="90" t="str">
        <f>TMInput!H618</f>
        <v/>
      </c>
      <c r="J618" s="90" t="str">
        <f>IF(TMInput!$A618="",J617,TMInput!I618)</f>
        <v/>
      </c>
      <c r="K618" s="85" t="str">
        <f>IF(TMInput!J618&lt;&gt;"",TMInput!J618,IF(AND($C618=$C619, K619&lt;&gt;""),K619, IF(AND($C618=$C620, K620&lt;&gt;""), K620,"")))</f>
        <v/>
      </c>
      <c r="L618" s="85" t="str">
        <f>IF(TMInput!K618&lt;&gt;"",TMInput!K618,IF(AND($C618=$C619, L619&lt;&gt;""),L619, IF(AND($C618=$C620, L620&lt;&gt;""), L620,"")))</f>
        <v/>
      </c>
      <c r="M618" s="90" t="str">
        <f>IF(TMInput!L618&lt;&gt;"",TMInput!L618,IF(AND($C618=$C619, M619&lt;&gt;""),M619, IF(AND($C618=$C620, M620&lt;&gt;""), M620,"")))</f>
        <v/>
      </c>
      <c r="N618" s="90" t="str">
        <f>IF(TMInput!M618&lt;&gt;"",TMInput!M618,IF(AND($C618=$C619, N619&lt;&gt;""),N619, IF(AND($C618=$C620, N620&lt;&gt;""), N620,"")))</f>
        <v/>
      </c>
      <c r="O618" s="90" t="str">
        <f>IF(TMInput!N618&lt;&gt;"",TMInput!N618,IF(AND($C618=$C619, O619&lt;&gt;""),O619, IF(AND($C618=$C620, O620&lt;&gt;""), O620,"")))</f>
        <v/>
      </c>
      <c r="P618" s="85" t="str">
        <f>IF(TMInput!O618&lt;&gt;"",TMInput!O618,IF(AND($C618=$C619, P619&lt;&gt;""),P619, IF(AND($C618=$C620, P620&lt;&gt;""), P620,"")))</f>
        <v/>
      </c>
      <c r="Q618" s="90" t="str">
        <f>IF(TMInput!P618&lt;&gt;"",TMInput!P618,IF(AND($C618=$C619, Q619&lt;&gt;""),Q619, IF(AND($C618=$C620, Q620&lt;&gt;""), Q620,"")))</f>
        <v/>
      </c>
      <c r="R618" s="90" t="str">
        <f>IF(TMInput!Q618&lt;&gt;"", TMInput!Q618, IF(AND(OR($C618&amp;$H618=$C619&amp;$H619, $C618&amp;$I618=$C619&amp;$I619), R619&lt;&gt;""), R619, IF(AND(OR($C618&amp;$H618=$C620&amp;$H620, $C618&amp;$I618=$C620&amp;$I620), R620&lt;&gt;""), R620, IF(AND(OR($C618&amp;$H618=$C621&amp;$H621, $C618&amp;$I618=$C621&amp;$I621), R621&lt;&gt;""), R621, IF(AND(OR($C618&amp;$H618=$C622&amp;$H622, $C618&amp;$I618=$C622&amp;$I622), R622&lt;&gt;""), R622, "")))))</f>
        <v/>
      </c>
      <c r="S618" s="90" t="str">
        <f>IF(TMInput!R618&lt;&gt;"", TMInput!R618, IF(AND(OR($C618&amp;$H618=$C619&amp;$H619, $C618&amp;$I618=$C619&amp;$I619), S619&lt;&gt;""), S619, IF(AND(OR($C618&amp;$H618=$C620&amp;$H620, $C618&amp;$I618=$C620&amp;$I620), S620&lt;&gt;""), S620, IF(AND(OR($C618&amp;$H618=$C621&amp;$H621, $C618&amp;$I618=$C621&amp;$I621), S621&lt;&gt;""), S621, IF(AND(OR($C618&amp;$H618=$C622&amp;$H622, $C618&amp;$I618=$C622&amp;$I622), S622&lt;&gt;""), S622, "")))))</f>
        <v/>
      </c>
      <c r="T618" s="90" t="str">
        <f>IF(TMInput!S618&lt;&gt;"", TMInput!S618, IF(AND(OR($C618&amp;$H618=$C619&amp;$H619, $C618&amp;$I618=$C619&amp;$I619), T619&lt;&gt;""), T619, IF(AND(OR($C618&amp;$H618=$C620&amp;$H620, $C618&amp;$I618=$C620&amp;$I620), T620&lt;&gt;""), T620, IF(AND(OR($C618&amp;$H618=$C621&amp;$H621, $C618&amp;$I618=$C621&amp;$I621), T621&lt;&gt;""), T621, IF(AND(OR($C618&amp;$H618=$C622&amp;$H622, $C618&amp;$I618=$C622&amp;$I622), T622&lt;&gt;""), T622, "")))))</f>
        <v/>
      </c>
      <c r="U618" s="90" t="str">
        <f>IF(TMInput!T618&lt;&gt;"", TMInput!T618, IF(AND($C618=$C619, U619&lt;&gt;""), U619, IF(AND($C618=$C620, U620&lt;&gt;""), U620, IF(AND($C618=$C621, U621&lt;&gt;""), U621, IF(AND($C618=$C622, U622&lt;&gt;""), U622, "")))))</f>
        <v/>
      </c>
      <c r="V618" s="90" t="str">
        <f>IF(TMInput!U618&lt;&gt;"", TMInput!U618, IF(AND($C618=$C619, V619&lt;&gt;""), V619, IF(AND($C618=$C620, V620&lt;&gt;""), V620, IF(AND($C618=$C621, V621&lt;&gt;""), V621, IF(AND($C618=$C622, V622&lt;&gt;""), V622, "")))))</f>
        <v/>
      </c>
      <c r="W618" s="90" t="str">
        <f>IF(TMInput!V618&lt;&gt;"", TMInput!V618, IF(AND($C618=$C619, W619&lt;&gt;""), W619, IF(AND($C618=$C620, W620&lt;&gt;""), W620, IF(AND($C618=$C621, W621&lt;&gt;""), W621, IF(AND($C618=$C622, W622&lt;&gt;""), W622, "")))))</f>
        <v/>
      </c>
      <c r="X618" s="90" t="str">
        <f>IF(TMInput!W618&lt;&gt;"", TMInput!W618, IF(AND($C618=$C619, X619&lt;&gt;""), X619, IF(AND($C618=$C620, X620&lt;&gt;""), X620, IF(AND($C618=$C621, X621&lt;&gt;""), X621, IF(AND($C618=$C622, X622&lt;&gt;""), X622, "")))))</f>
        <v/>
      </c>
      <c r="Y618" s="90" t="str">
        <f>IF(TMInput!X618&lt;&gt;"", TMInput!X618, IF(AND($C618=$C619, Y619&lt;&gt;""), Y619, IF(AND($C618=$C620, Y620&lt;&gt;""), Y620, IF(AND($C618=$C621, Y621&lt;&gt;""), Y621, IF(AND($C618=$C622, Y622&lt;&gt;""), Y622, "")))))</f>
        <v/>
      </c>
      <c r="Z618" s="90" t="str">
        <f>IF(TMInput!Y618&lt;&gt;"", TMInput!Y618, IF(AND($C618=$C619, Z619&lt;&gt;""), Z619, IF(AND($C618=$C620, Z620&lt;&gt;""), Z620, IF(AND($C618=$C621, Z621&lt;&gt;""), Z621, IF(AND($C618=$C622, Z622&lt;&gt;""), Z622, "")))))</f>
        <v/>
      </c>
      <c r="AA618" s="90" t="str">
        <f>IF(TMInput!Z618&lt;&gt;"", TMInput!Z618, IF(AND($C618=$C619, AA619&lt;&gt;""), AA619, IF(AND($C618=$C620, AA620&lt;&gt;""), AA620, IF(AND($C618=$C621, AA621&lt;&gt;""), AA621, IF(AND($C618=$C622, AA622&lt;&gt;""), AA622, "")))))</f>
        <v/>
      </c>
      <c r="AB618" s="90" t="str">
        <f>IF(TMInput!AA618&lt;&gt;"", TMInput!AA618, IF(AND($C618=$C619, AB619&lt;&gt;""), AB619, IF(AND($C618=$C620, AB620&lt;&gt;""), AB620, IF(AND($C618=$C621, AB621&lt;&gt;""), AB621, IF(AND($C618=$C622, AB622&lt;&gt;""), AB622, "")))))</f>
        <v/>
      </c>
      <c r="AC618" s="90" t="str">
        <f>IF(TMInput!AB618&lt;&gt;"", TMInput!AB618, IF(AND($C618=$C619, AC619&lt;&gt;""), AC619, IF(AND($C618=$C620, AC620&lt;&gt;""), AC620, IF(AND($C618=$C621, AC621&lt;&gt;""), AC621, IF(AND($C618=$C622, AC622&lt;&gt;""), AC622, "")))))</f>
        <v/>
      </c>
      <c r="AD618" s="90" t="str">
        <f>IF(TMInput!AC618&lt;&gt;"", TMInput!AC618, IF(AND($C618=$C619, AD619&lt;&gt;""), AD619, IF(AND($C618=$C620, AD620&lt;&gt;""), AD620, IF(AND($C618=$C621, AD621&lt;&gt;""), AD621, IF(AND($C618=$C622, AD622&lt;&gt;""), AD622, "")))))</f>
        <v/>
      </c>
      <c r="AE618" s="90" t="str">
        <f>IF(TMInput!AD618&lt;&gt;"", TMInput!AD618, IF(AND($C618=$C619, AE619&lt;&gt;""), AE619, IF(AND($C618=$C620, AE620&lt;&gt;""), AE620, IF(AND($C618=$C621, AE621&lt;&gt;""), AE621, IF(AND($C618=$C622, AE622&lt;&gt;""), AE622, "")))))</f>
        <v/>
      </c>
    </row>
    <row r="619">
      <c r="A619" s="85" t="b">
        <f t="shared" si="1"/>
        <v>0</v>
      </c>
      <c r="B619" s="90" t="str">
        <f>IF(AND(TMInput!A619="",$C619&lt;&gt;""),B618,TMInput!A619)</f>
        <v/>
      </c>
      <c r="C619" s="90" t="str">
        <f>TMInput!B619</f>
        <v/>
      </c>
      <c r="D619" s="85" t="str">
        <f>IF(AND(TMInput!C619="",$C619&lt;&gt;""),D618,TMInput!C619)</f>
        <v/>
      </c>
      <c r="E619" s="90" t="str">
        <f>IF(TMInput!D619&lt;&gt;"",TMInput!D619,IF(AND($C619=$C620, E620&lt;&gt;""),E620, IF(AND($C619=$C621, E621&lt;&gt;""), E621,"")))</f>
        <v/>
      </c>
      <c r="F619" s="90" t="str">
        <f>IF(TMInput!E619&lt;&gt;"",TMInput!E619,IF(AND($C619=$C620, F620&lt;&gt;""),F620, IF(AND($C619=$C621, F621&lt;&gt;""), F621,"")))</f>
        <v/>
      </c>
      <c r="G619" s="85" t="str">
        <f>IF(TMInput!F619&lt;&gt;"",TMInput!F619,IF(AND($C619=$C620, G620&lt;&gt;""),G620, IF(AND($C619=$C621, G621&lt;&gt;""), G621,"")))</f>
        <v/>
      </c>
      <c r="H619" s="90" t="str">
        <f>TMInput!G619</f>
        <v/>
      </c>
      <c r="I619" s="90" t="str">
        <f>TMInput!H619</f>
        <v/>
      </c>
      <c r="J619" s="90" t="str">
        <f>IF(TMInput!$A619="",J618,TMInput!I619)</f>
        <v/>
      </c>
      <c r="K619" s="85" t="str">
        <f>IF(TMInput!J619&lt;&gt;"",TMInput!J619,IF(AND($C619=$C620, K620&lt;&gt;""),K620, IF(AND($C619=$C621, K621&lt;&gt;""), K621,"")))</f>
        <v/>
      </c>
      <c r="L619" s="85" t="str">
        <f>IF(TMInput!K619&lt;&gt;"",TMInput!K619,IF(AND($C619=$C620, L620&lt;&gt;""),L620, IF(AND($C619=$C621, L621&lt;&gt;""), L621,"")))</f>
        <v/>
      </c>
      <c r="M619" s="90" t="str">
        <f>IF(TMInput!L619&lt;&gt;"",TMInput!L619,IF(AND($C619=$C620, M620&lt;&gt;""),M620, IF(AND($C619=$C621, M621&lt;&gt;""), M621,"")))</f>
        <v/>
      </c>
      <c r="N619" s="90" t="str">
        <f>IF(TMInput!M619&lt;&gt;"",TMInput!M619,IF(AND($C619=$C620, N620&lt;&gt;""),N620, IF(AND($C619=$C621, N621&lt;&gt;""), N621,"")))</f>
        <v/>
      </c>
      <c r="O619" s="90" t="str">
        <f>IF(TMInput!N619&lt;&gt;"",TMInput!N619,IF(AND($C619=$C620, O620&lt;&gt;""),O620, IF(AND($C619=$C621, O621&lt;&gt;""), O621,"")))</f>
        <v/>
      </c>
      <c r="P619" s="85" t="str">
        <f>IF(TMInput!O619&lt;&gt;"",TMInput!O619,IF(AND($C619=$C620, P620&lt;&gt;""),P620, IF(AND($C619=$C621, P621&lt;&gt;""), P621,"")))</f>
        <v/>
      </c>
      <c r="Q619" s="90" t="str">
        <f>IF(TMInput!P619&lt;&gt;"",TMInput!P619,IF(AND($C619=$C620, Q620&lt;&gt;""),Q620, IF(AND($C619=$C621, Q621&lt;&gt;""), Q621,"")))</f>
        <v/>
      </c>
      <c r="R619" s="90" t="str">
        <f>IF(TMInput!Q619&lt;&gt;"", TMInput!Q619, IF(AND(OR($C619&amp;$H619=$C620&amp;$H620, $C619&amp;$I619=$C620&amp;$I620), R620&lt;&gt;""), R620, IF(AND(OR($C619&amp;$H619=$C621&amp;$H621, $C619&amp;$I619=$C621&amp;$I621), R621&lt;&gt;""), R621, IF(AND(OR($C619&amp;$H619=$C622&amp;$H622, $C619&amp;$I619=$C622&amp;$I622), R622&lt;&gt;""), R622, IF(AND(OR($C619&amp;$H619=$C623&amp;$H623, $C619&amp;$I619=$C623&amp;$I623), R623&lt;&gt;""), R623, "")))))</f>
        <v/>
      </c>
      <c r="S619" s="90" t="str">
        <f>IF(TMInput!R619&lt;&gt;"", TMInput!R619, IF(AND(OR($C619&amp;$H619=$C620&amp;$H620, $C619&amp;$I619=$C620&amp;$I620), S620&lt;&gt;""), S620, IF(AND(OR($C619&amp;$H619=$C621&amp;$H621, $C619&amp;$I619=$C621&amp;$I621), S621&lt;&gt;""), S621, IF(AND(OR($C619&amp;$H619=$C622&amp;$H622, $C619&amp;$I619=$C622&amp;$I622), S622&lt;&gt;""), S622, IF(AND(OR($C619&amp;$H619=$C623&amp;$H623, $C619&amp;$I619=$C623&amp;$I623), S623&lt;&gt;""), S623, "")))))</f>
        <v/>
      </c>
      <c r="T619" s="90" t="str">
        <f>IF(TMInput!S619&lt;&gt;"", TMInput!S619, IF(AND(OR($C619&amp;$H619=$C620&amp;$H620, $C619&amp;$I619=$C620&amp;$I620), T620&lt;&gt;""), T620, IF(AND(OR($C619&amp;$H619=$C621&amp;$H621, $C619&amp;$I619=$C621&amp;$I621), T621&lt;&gt;""), T621, IF(AND(OR($C619&amp;$H619=$C622&amp;$H622, $C619&amp;$I619=$C622&amp;$I622), T622&lt;&gt;""), T622, IF(AND(OR($C619&amp;$H619=$C623&amp;$H623, $C619&amp;$I619=$C623&amp;$I623), T623&lt;&gt;""), T623, "")))))</f>
        <v/>
      </c>
      <c r="U619" s="90" t="str">
        <f>IF(TMInput!T619&lt;&gt;"", TMInput!T619, IF(AND($C619=$C620, U620&lt;&gt;""), U620, IF(AND($C619=$C621, U621&lt;&gt;""), U621, IF(AND($C619=$C622, U622&lt;&gt;""), U622, IF(AND($C619=$C623, U623&lt;&gt;""), U623, "")))))</f>
        <v/>
      </c>
      <c r="V619" s="90" t="str">
        <f>IF(TMInput!U619&lt;&gt;"", TMInput!U619, IF(AND($C619=$C620, V620&lt;&gt;""), V620, IF(AND($C619=$C621, V621&lt;&gt;""), V621, IF(AND($C619=$C622, V622&lt;&gt;""), V622, IF(AND($C619=$C623, V623&lt;&gt;""), V623, "")))))</f>
        <v/>
      </c>
      <c r="W619" s="90" t="str">
        <f>IF(TMInput!V619&lt;&gt;"", TMInput!V619, IF(AND($C619=$C620, W620&lt;&gt;""), W620, IF(AND($C619=$C621, W621&lt;&gt;""), W621, IF(AND($C619=$C622, W622&lt;&gt;""), W622, IF(AND($C619=$C623, W623&lt;&gt;""), W623, "")))))</f>
        <v/>
      </c>
      <c r="X619" s="90" t="str">
        <f>IF(TMInput!W619&lt;&gt;"", TMInput!W619, IF(AND($C619=$C620, X620&lt;&gt;""), X620, IF(AND($C619=$C621, X621&lt;&gt;""), X621, IF(AND($C619=$C622, X622&lt;&gt;""), X622, IF(AND($C619=$C623, X623&lt;&gt;""), X623, "")))))</f>
        <v/>
      </c>
      <c r="Y619" s="90" t="str">
        <f>IF(TMInput!X619&lt;&gt;"", TMInput!X619, IF(AND($C619=$C620, Y620&lt;&gt;""), Y620, IF(AND($C619=$C621, Y621&lt;&gt;""), Y621, IF(AND($C619=$C622, Y622&lt;&gt;""), Y622, IF(AND($C619=$C623, Y623&lt;&gt;""), Y623, "")))))</f>
        <v/>
      </c>
      <c r="Z619" s="90" t="str">
        <f>IF(TMInput!Y619&lt;&gt;"", TMInput!Y619, IF(AND($C619=$C620, Z620&lt;&gt;""), Z620, IF(AND($C619=$C621, Z621&lt;&gt;""), Z621, IF(AND($C619=$C622, Z622&lt;&gt;""), Z622, IF(AND($C619=$C623, Z623&lt;&gt;""), Z623, "")))))</f>
        <v/>
      </c>
      <c r="AA619" s="90" t="str">
        <f>IF(TMInput!Z619&lt;&gt;"", TMInput!Z619, IF(AND($C619=$C620, AA620&lt;&gt;""), AA620, IF(AND($C619=$C621, AA621&lt;&gt;""), AA621, IF(AND($C619=$C622, AA622&lt;&gt;""), AA622, IF(AND($C619=$C623, AA623&lt;&gt;""), AA623, "")))))</f>
        <v/>
      </c>
      <c r="AB619" s="90" t="str">
        <f>IF(TMInput!AA619&lt;&gt;"", TMInput!AA619, IF(AND($C619=$C620, AB620&lt;&gt;""), AB620, IF(AND($C619=$C621, AB621&lt;&gt;""), AB621, IF(AND($C619=$C622, AB622&lt;&gt;""), AB622, IF(AND($C619=$C623, AB623&lt;&gt;""), AB623, "")))))</f>
        <v/>
      </c>
      <c r="AC619" s="90" t="str">
        <f>IF(TMInput!AB619&lt;&gt;"", TMInput!AB619, IF(AND($C619=$C620, AC620&lt;&gt;""), AC620, IF(AND($C619=$C621, AC621&lt;&gt;""), AC621, IF(AND($C619=$C622, AC622&lt;&gt;""), AC622, IF(AND($C619=$C623, AC623&lt;&gt;""), AC623, "")))))</f>
        <v/>
      </c>
      <c r="AD619" s="90" t="str">
        <f>IF(TMInput!AC619&lt;&gt;"", TMInput!AC619, IF(AND($C619=$C620, AD620&lt;&gt;""), AD620, IF(AND($C619=$C621, AD621&lt;&gt;""), AD621, IF(AND($C619=$C622, AD622&lt;&gt;""), AD622, IF(AND($C619=$C623, AD623&lt;&gt;""), AD623, "")))))</f>
        <v/>
      </c>
      <c r="AE619" s="90" t="str">
        <f>IF(TMInput!AD619&lt;&gt;"", TMInput!AD619, IF(AND($C619=$C620, AE620&lt;&gt;""), AE620, IF(AND($C619=$C621, AE621&lt;&gt;""), AE621, IF(AND($C619=$C622, AE622&lt;&gt;""), AE622, IF(AND($C619=$C623, AE623&lt;&gt;""), AE623, "")))))</f>
        <v/>
      </c>
    </row>
    <row r="620">
      <c r="A620" s="85" t="b">
        <f t="shared" si="1"/>
        <v>0</v>
      </c>
      <c r="B620" s="90" t="str">
        <f>IF(AND(TMInput!A620="",$C620&lt;&gt;""),B619,TMInput!A620)</f>
        <v/>
      </c>
      <c r="C620" s="90" t="str">
        <f>TMInput!B620</f>
        <v/>
      </c>
      <c r="D620" s="85" t="str">
        <f>IF(AND(TMInput!C620="",$C620&lt;&gt;""),D619,TMInput!C620)</f>
        <v/>
      </c>
      <c r="E620" s="90" t="str">
        <f>IF(TMInput!D620&lt;&gt;"",TMInput!D620,IF(AND($C620=$C621, E621&lt;&gt;""),E621, IF(AND($C620=$C622, E622&lt;&gt;""), E622,"")))</f>
        <v/>
      </c>
      <c r="F620" s="90" t="str">
        <f>IF(TMInput!E620&lt;&gt;"",TMInput!E620,IF(AND($C620=$C621, F621&lt;&gt;""),F621, IF(AND($C620=$C622, F622&lt;&gt;""), F622,"")))</f>
        <v/>
      </c>
      <c r="G620" s="85" t="str">
        <f>IF(TMInput!F620&lt;&gt;"",TMInput!F620,IF(AND($C620=$C621, G621&lt;&gt;""),G621, IF(AND($C620=$C622, G622&lt;&gt;""), G622,"")))</f>
        <v/>
      </c>
      <c r="H620" s="90" t="str">
        <f>TMInput!G620</f>
        <v/>
      </c>
      <c r="I620" s="90" t="str">
        <f>TMInput!H620</f>
        <v/>
      </c>
      <c r="J620" s="90" t="str">
        <f>IF(TMInput!$A620="",J619,TMInput!I620)</f>
        <v/>
      </c>
      <c r="K620" s="85" t="str">
        <f>IF(TMInput!J620&lt;&gt;"",TMInput!J620,IF(AND($C620=$C621, K621&lt;&gt;""),K621, IF(AND($C620=$C622, K622&lt;&gt;""), K622,"")))</f>
        <v/>
      </c>
      <c r="L620" s="85" t="str">
        <f>IF(TMInput!K620&lt;&gt;"",TMInput!K620,IF(AND($C620=$C621, L621&lt;&gt;""),L621, IF(AND($C620=$C622, L622&lt;&gt;""), L622,"")))</f>
        <v/>
      </c>
      <c r="M620" s="90" t="str">
        <f>IF(TMInput!L620&lt;&gt;"",TMInput!L620,IF(AND($C620=$C621, M621&lt;&gt;""),M621, IF(AND($C620=$C622, M622&lt;&gt;""), M622,"")))</f>
        <v/>
      </c>
      <c r="N620" s="90" t="str">
        <f>IF(TMInput!M620&lt;&gt;"",TMInput!M620,IF(AND($C620=$C621, N621&lt;&gt;""),N621, IF(AND($C620=$C622, N622&lt;&gt;""), N622,"")))</f>
        <v/>
      </c>
      <c r="O620" s="90" t="str">
        <f>IF(TMInput!N620&lt;&gt;"",TMInput!N620,IF(AND($C620=$C621, O621&lt;&gt;""),O621, IF(AND($C620=$C622, O622&lt;&gt;""), O622,"")))</f>
        <v/>
      </c>
      <c r="P620" s="85" t="str">
        <f>IF(TMInput!O620&lt;&gt;"",TMInput!O620,IF(AND($C620=$C621, P621&lt;&gt;""),P621, IF(AND($C620=$C622, P622&lt;&gt;""), P622,"")))</f>
        <v/>
      </c>
      <c r="Q620" s="90" t="str">
        <f>IF(TMInput!P620&lt;&gt;"",TMInput!P620,IF(AND($C620=$C621, Q621&lt;&gt;""),Q621, IF(AND($C620=$C622, Q622&lt;&gt;""), Q622,"")))</f>
        <v/>
      </c>
      <c r="R620" s="90" t="str">
        <f>IF(TMInput!Q620&lt;&gt;"", TMInput!Q620, IF(AND(OR($C620&amp;$H620=$C621&amp;$H621, $C620&amp;$I620=$C621&amp;$I621), R621&lt;&gt;""), R621, IF(AND(OR($C620&amp;$H620=$C622&amp;$H622, $C620&amp;$I620=$C622&amp;$I622), R622&lt;&gt;""), R622, IF(AND(OR($C620&amp;$H620=$C623&amp;$H623, $C620&amp;$I620=$C623&amp;$I623), R623&lt;&gt;""), R623, IF(AND(OR($C620&amp;$H620=$C624&amp;$H624, $C620&amp;$I620=$C624&amp;$I624), R624&lt;&gt;""), R624, "")))))</f>
        <v/>
      </c>
      <c r="S620" s="90" t="str">
        <f>IF(TMInput!R620&lt;&gt;"", TMInput!R620, IF(AND(OR($C620&amp;$H620=$C621&amp;$H621, $C620&amp;$I620=$C621&amp;$I621), S621&lt;&gt;""), S621, IF(AND(OR($C620&amp;$H620=$C622&amp;$H622, $C620&amp;$I620=$C622&amp;$I622), S622&lt;&gt;""), S622, IF(AND(OR($C620&amp;$H620=$C623&amp;$H623, $C620&amp;$I620=$C623&amp;$I623), S623&lt;&gt;""), S623, IF(AND(OR($C620&amp;$H620=$C624&amp;$H624, $C620&amp;$I620=$C624&amp;$I624), S624&lt;&gt;""), S624, "")))))</f>
        <v/>
      </c>
      <c r="T620" s="90" t="str">
        <f>IF(TMInput!S620&lt;&gt;"", TMInput!S620, IF(AND(OR($C620&amp;$H620=$C621&amp;$H621, $C620&amp;$I620=$C621&amp;$I621), T621&lt;&gt;""), T621, IF(AND(OR($C620&amp;$H620=$C622&amp;$H622, $C620&amp;$I620=$C622&amp;$I622), T622&lt;&gt;""), T622, IF(AND(OR($C620&amp;$H620=$C623&amp;$H623, $C620&amp;$I620=$C623&amp;$I623), T623&lt;&gt;""), T623, IF(AND(OR($C620&amp;$H620=$C624&amp;$H624, $C620&amp;$I620=$C624&amp;$I624), T624&lt;&gt;""), T624, "")))))</f>
        <v/>
      </c>
      <c r="U620" s="90" t="str">
        <f>IF(TMInput!T620&lt;&gt;"", TMInput!T620, IF(AND($C620=$C621, U621&lt;&gt;""), U621, IF(AND($C620=$C622, U622&lt;&gt;""), U622, IF(AND($C620=$C623, U623&lt;&gt;""), U623, IF(AND($C620=$C624, U624&lt;&gt;""), U624, "")))))</f>
        <v/>
      </c>
      <c r="V620" s="90" t="str">
        <f>IF(TMInput!U620&lt;&gt;"", TMInput!U620, IF(AND($C620=$C621, V621&lt;&gt;""), V621, IF(AND($C620=$C622, V622&lt;&gt;""), V622, IF(AND($C620=$C623, V623&lt;&gt;""), V623, IF(AND($C620=$C624, V624&lt;&gt;""), V624, "")))))</f>
        <v/>
      </c>
      <c r="W620" s="90" t="str">
        <f>IF(TMInput!V620&lt;&gt;"", TMInput!V620, IF(AND($C620=$C621, W621&lt;&gt;""), W621, IF(AND($C620=$C622, W622&lt;&gt;""), W622, IF(AND($C620=$C623, W623&lt;&gt;""), W623, IF(AND($C620=$C624, W624&lt;&gt;""), W624, "")))))</f>
        <v/>
      </c>
      <c r="X620" s="90" t="str">
        <f>IF(TMInput!W620&lt;&gt;"", TMInput!W620, IF(AND($C620=$C621, X621&lt;&gt;""), X621, IF(AND($C620=$C622, X622&lt;&gt;""), X622, IF(AND($C620=$C623, X623&lt;&gt;""), X623, IF(AND($C620=$C624, X624&lt;&gt;""), X624, "")))))</f>
        <v/>
      </c>
      <c r="Y620" s="90" t="str">
        <f>IF(TMInput!X620&lt;&gt;"", TMInput!X620, IF(AND($C620=$C621, Y621&lt;&gt;""), Y621, IF(AND($C620=$C622, Y622&lt;&gt;""), Y622, IF(AND($C620=$C623, Y623&lt;&gt;""), Y623, IF(AND($C620=$C624, Y624&lt;&gt;""), Y624, "")))))</f>
        <v/>
      </c>
      <c r="Z620" s="90" t="str">
        <f>IF(TMInput!Y620&lt;&gt;"", TMInput!Y620, IF(AND($C620=$C621, Z621&lt;&gt;""), Z621, IF(AND($C620=$C622, Z622&lt;&gt;""), Z622, IF(AND($C620=$C623, Z623&lt;&gt;""), Z623, IF(AND($C620=$C624, Z624&lt;&gt;""), Z624, "")))))</f>
        <v/>
      </c>
      <c r="AA620" s="90" t="str">
        <f>IF(TMInput!Z620&lt;&gt;"", TMInput!Z620, IF(AND($C620=$C621, AA621&lt;&gt;""), AA621, IF(AND($C620=$C622, AA622&lt;&gt;""), AA622, IF(AND($C620=$C623, AA623&lt;&gt;""), AA623, IF(AND($C620=$C624, AA624&lt;&gt;""), AA624, "")))))</f>
        <v/>
      </c>
      <c r="AB620" s="90" t="str">
        <f>IF(TMInput!AA620&lt;&gt;"", TMInput!AA620, IF(AND($C620=$C621, AB621&lt;&gt;""), AB621, IF(AND($C620=$C622, AB622&lt;&gt;""), AB622, IF(AND($C620=$C623, AB623&lt;&gt;""), AB623, IF(AND($C620=$C624, AB624&lt;&gt;""), AB624, "")))))</f>
        <v/>
      </c>
      <c r="AC620" s="90" t="str">
        <f>IF(TMInput!AB620&lt;&gt;"", TMInput!AB620, IF(AND($C620=$C621, AC621&lt;&gt;""), AC621, IF(AND($C620=$C622, AC622&lt;&gt;""), AC622, IF(AND($C620=$C623, AC623&lt;&gt;""), AC623, IF(AND($C620=$C624, AC624&lt;&gt;""), AC624, "")))))</f>
        <v/>
      </c>
      <c r="AD620" s="90" t="str">
        <f>IF(TMInput!AC620&lt;&gt;"", TMInput!AC620, IF(AND($C620=$C621, AD621&lt;&gt;""), AD621, IF(AND($C620=$C622, AD622&lt;&gt;""), AD622, IF(AND($C620=$C623, AD623&lt;&gt;""), AD623, IF(AND($C620=$C624, AD624&lt;&gt;""), AD624, "")))))</f>
        <v/>
      </c>
      <c r="AE620" s="90" t="str">
        <f>IF(TMInput!AD620&lt;&gt;"", TMInput!AD620, IF(AND($C620=$C621, AE621&lt;&gt;""), AE621, IF(AND($C620=$C622, AE622&lt;&gt;""), AE622, IF(AND($C620=$C623, AE623&lt;&gt;""), AE623, IF(AND($C620=$C624, AE624&lt;&gt;""), AE624, "")))))</f>
        <v/>
      </c>
    </row>
    <row r="621">
      <c r="A621" s="85" t="b">
        <f t="shared" si="1"/>
        <v>0</v>
      </c>
      <c r="B621" s="90" t="str">
        <f>IF(AND(TMInput!A621="",$C621&lt;&gt;""),B620,TMInput!A621)</f>
        <v/>
      </c>
      <c r="C621" s="90" t="str">
        <f>TMInput!B621</f>
        <v/>
      </c>
      <c r="D621" s="85" t="str">
        <f>IF(AND(TMInput!C621="",$C621&lt;&gt;""),D620,TMInput!C621)</f>
        <v/>
      </c>
      <c r="E621" s="90" t="str">
        <f>IF(TMInput!D621&lt;&gt;"",TMInput!D621,IF(AND($C621=$C622, E622&lt;&gt;""),E622, IF(AND($C621=$C623, E623&lt;&gt;""), E623,"")))</f>
        <v/>
      </c>
      <c r="F621" s="90" t="str">
        <f>IF(TMInput!E621&lt;&gt;"",TMInput!E621,IF(AND($C621=$C622, F622&lt;&gt;""),F622, IF(AND($C621=$C623, F623&lt;&gt;""), F623,"")))</f>
        <v/>
      </c>
      <c r="G621" s="85" t="str">
        <f>IF(TMInput!F621&lt;&gt;"",TMInput!F621,IF(AND($C621=$C622, G622&lt;&gt;""),G622, IF(AND($C621=$C623, G623&lt;&gt;""), G623,"")))</f>
        <v/>
      </c>
      <c r="H621" s="90" t="str">
        <f>TMInput!G621</f>
        <v/>
      </c>
      <c r="I621" s="90" t="str">
        <f>TMInput!H621</f>
        <v/>
      </c>
      <c r="J621" s="90" t="str">
        <f>IF(TMInput!$A621="",J620,TMInput!I621)</f>
        <v/>
      </c>
      <c r="K621" s="85" t="str">
        <f>IF(TMInput!J621&lt;&gt;"",TMInput!J621,IF(AND($C621=$C622, K622&lt;&gt;""),K622, IF(AND($C621=$C623, K623&lt;&gt;""), K623,"")))</f>
        <v/>
      </c>
      <c r="L621" s="85" t="str">
        <f>IF(TMInput!K621&lt;&gt;"",TMInput!K621,IF(AND($C621=$C622, L622&lt;&gt;""),L622, IF(AND($C621=$C623, L623&lt;&gt;""), L623,"")))</f>
        <v/>
      </c>
      <c r="M621" s="90" t="str">
        <f>IF(TMInput!L621&lt;&gt;"",TMInput!L621,IF(AND($C621=$C622, M622&lt;&gt;""),M622, IF(AND($C621=$C623, M623&lt;&gt;""), M623,"")))</f>
        <v/>
      </c>
      <c r="N621" s="90" t="str">
        <f>IF(TMInput!M621&lt;&gt;"",TMInput!M621,IF(AND($C621=$C622, N622&lt;&gt;""),N622, IF(AND($C621=$C623, N623&lt;&gt;""), N623,"")))</f>
        <v/>
      </c>
      <c r="O621" s="90" t="str">
        <f>IF(TMInput!N621&lt;&gt;"",TMInput!N621,IF(AND($C621=$C622, O622&lt;&gt;""),O622, IF(AND($C621=$C623, O623&lt;&gt;""), O623,"")))</f>
        <v/>
      </c>
      <c r="P621" s="85" t="str">
        <f>IF(TMInput!O621&lt;&gt;"",TMInput!O621,IF(AND($C621=$C622, P622&lt;&gt;""),P622, IF(AND($C621=$C623, P623&lt;&gt;""), P623,"")))</f>
        <v/>
      </c>
      <c r="Q621" s="90" t="str">
        <f>IF(TMInput!P621&lt;&gt;"",TMInput!P621,IF(AND($C621=$C622, Q622&lt;&gt;""),Q622, IF(AND($C621=$C623, Q623&lt;&gt;""), Q623,"")))</f>
        <v/>
      </c>
      <c r="R621" s="90" t="str">
        <f>IF(TMInput!Q621&lt;&gt;"", TMInput!Q621, IF(AND(OR($C621&amp;$H621=$C622&amp;$H622, $C621&amp;$I621=$C622&amp;$I622), R622&lt;&gt;""), R622, IF(AND(OR($C621&amp;$H621=$C623&amp;$H623, $C621&amp;$I621=$C623&amp;$I623), R623&lt;&gt;""), R623, IF(AND(OR($C621&amp;$H621=$C624&amp;$H624, $C621&amp;$I621=$C624&amp;$I624), R624&lt;&gt;""), R624, IF(AND(OR($C621&amp;$H621=$C625&amp;$H625, $C621&amp;$I621=$C625&amp;$I625), R625&lt;&gt;""), R625, "")))))</f>
        <v/>
      </c>
      <c r="S621" s="90" t="str">
        <f>IF(TMInput!R621&lt;&gt;"", TMInput!R621, IF(AND(OR($C621&amp;$H621=$C622&amp;$H622, $C621&amp;$I621=$C622&amp;$I622), S622&lt;&gt;""), S622, IF(AND(OR($C621&amp;$H621=$C623&amp;$H623, $C621&amp;$I621=$C623&amp;$I623), S623&lt;&gt;""), S623, IF(AND(OR($C621&amp;$H621=$C624&amp;$H624, $C621&amp;$I621=$C624&amp;$I624), S624&lt;&gt;""), S624, IF(AND(OR($C621&amp;$H621=$C625&amp;$H625, $C621&amp;$I621=$C625&amp;$I625), S625&lt;&gt;""), S625, "")))))</f>
        <v/>
      </c>
      <c r="T621" s="90" t="str">
        <f>IF(TMInput!S621&lt;&gt;"", TMInput!S621, IF(AND(OR($C621&amp;$H621=$C622&amp;$H622, $C621&amp;$I621=$C622&amp;$I622), T622&lt;&gt;""), T622, IF(AND(OR($C621&amp;$H621=$C623&amp;$H623, $C621&amp;$I621=$C623&amp;$I623), T623&lt;&gt;""), T623, IF(AND(OR($C621&amp;$H621=$C624&amp;$H624, $C621&amp;$I621=$C624&amp;$I624), T624&lt;&gt;""), T624, IF(AND(OR($C621&amp;$H621=$C625&amp;$H625, $C621&amp;$I621=$C625&amp;$I625), T625&lt;&gt;""), T625, "")))))</f>
        <v/>
      </c>
      <c r="U621" s="90" t="str">
        <f>IF(TMInput!T621&lt;&gt;"", TMInput!T621, IF(AND($C621=$C622, U622&lt;&gt;""), U622, IF(AND($C621=$C623, U623&lt;&gt;""), U623, IF(AND($C621=$C624, U624&lt;&gt;""), U624, IF(AND($C621=$C625, U625&lt;&gt;""), U625, "")))))</f>
        <v/>
      </c>
      <c r="V621" s="90" t="str">
        <f>IF(TMInput!U621&lt;&gt;"", TMInput!U621, IF(AND($C621=$C622, V622&lt;&gt;""), V622, IF(AND($C621=$C623, V623&lt;&gt;""), V623, IF(AND($C621=$C624, V624&lt;&gt;""), V624, IF(AND($C621=$C625, V625&lt;&gt;""), V625, "")))))</f>
        <v/>
      </c>
      <c r="W621" s="90" t="str">
        <f>IF(TMInput!V621&lt;&gt;"", TMInput!V621, IF(AND($C621=$C622, W622&lt;&gt;""), W622, IF(AND($C621=$C623, W623&lt;&gt;""), W623, IF(AND($C621=$C624, W624&lt;&gt;""), W624, IF(AND($C621=$C625, W625&lt;&gt;""), W625, "")))))</f>
        <v/>
      </c>
      <c r="X621" s="90" t="str">
        <f>IF(TMInput!W621&lt;&gt;"", TMInput!W621, IF(AND($C621=$C622, X622&lt;&gt;""), X622, IF(AND($C621=$C623, X623&lt;&gt;""), X623, IF(AND($C621=$C624, X624&lt;&gt;""), X624, IF(AND($C621=$C625, X625&lt;&gt;""), X625, "")))))</f>
        <v/>
      </c>
      <c r="Y621" s="90" t="str">
        <f>IF(TMInput!X621&lt;&gt;"", TMInput!X621, IF(AND($C621=$C622, Y622&lt;&gt;""), Y622, IF(AND($C621=$C623, Y623&lt;&gt;""), Y623, IF(AND($C621=$C624, Y624&lt;&gt;""), Y624, IF(AND($C621=$C625, Y625&lt;&gt;""), Y625, "")))))</f>
        <v/>
      </c>
      <c r="Z621" s="90" t="str">
        <f>IF(TMInput!Y621&lt;&gt;"", TMInput!Y621, IF(AND($C621=$C622, Z622&lt;&gt;""), Z622, IF(AND($C621=$C623, Z623&lt;&gt;""), Z623, IF(AND($C621=$C624, Z624&lt;&gt;""), Z624, IF(AND($C621=$C625, Z625&lt;&gt;""), Z625, "")))))</f>
        <v/>
      </c>
      <c r="AA621" s="90" t="str">
        <f>IF(TMInput!Z621&lt;&gt;"", TMInput!Z621, IF(AND($C621=$C622, AA622&lt;&gt;""), AA622, IF(AND($C621=$C623, AA623&lt;&gt;""), AA623, IF(AND($C621=$C624, AA624&lt;&gt;""), AA624, IF(AND($C621=$C625, AA625&lt;&gt;""), AA625, "")))))</f>
        <v/>
      </c>
      <c r="AB621" s="90" t="str">
        <f>IF(TMInput!AA621&lt;&gt;"", TMInput!AA621, IF(AND($C621=$C622, AB622&lt;&gt;""), AB622, IF(AND($C621=$C623, AB623&lt;&gt;""), AB623, IF(AND($C621=$C624, AB624&lt;&gt;""), AB624, IF(AND($C621=$C625, AB625&lt;&gt;""), AB625, "")))))</f>
        <v/>
      </c>
      <c r="AC621" s="90" t="str">
        <f>IF(TMInput!AB621&lt;&gt;"", TMInput!AB621, IF(AND($C621=$C622, AC622&lt;&gt;""), AC622, IF(AND($C621=$C623, AC623&lt;&gt;""), AC623, IF(AND($C621=$C624, AC624&lt;&gt;""), AC624, IF(AND($C621=$C625, AC625&lt;&gt;""), AC625, "")))))</f>
        <v/>
      </c>
      <c r="AD621" s="90" t="str">
        <f>IF(TMInput!AC621&lt;&gt;"", TMInput!AC621, IF(AND($C621=$C622, AD622&lt;&gt;""), AD622, IF(AND($C621=$C623, AD623&lt;&gt;""), AD623, IF(AND($C621=$C624, AD624&lt;&gt;""), AD624, IF(AND($C621=$C625, AD625&lt;&gt;""), AD625, "")))))</f>
        <v/>
      </c>
      <c r="AE621" s="90" t="str">
        <f>IF(TMInput!AD621&lt;&gt;"", TMInput!AD621, IF(AND($C621=$C622, AE622&lt;&gt;""), AE622, IF(AND($C621=$C623, AE623&lt;&gt;""), AE623, IF(AND($C621=$C624, AE624&lt;&gt;""), AE624, IF(AND($C621=$C625, AE625&lt;&gt;""), AE625, "")))))</f>
        <v/>
      </c>
    </row>
    <row r="622">
      <c r="A622" s="85" t="b">
        <f t="shared" si="1"/>
        <v>0</v>
      </c>
      <c r="B622" s="90" t="str">
        <f>IF(AND(TMInput!A622="",$C622&lt;&gt;""),B621,TMInput!A622)</f>
        <v/>
      </c>
      <c r="C622" s="90" t="str">
        <f>TMInput!B622</f>
        <v/>
      </c>
      <c r="D622" s="85" t="str">
        <f>IF(AND(TMInput!C622="",$C622&lt;&gt;""),D621,TMInput!C622)</f>
        <v/>
      </c>
      <c r="E622" s="90" t="str">
        <f>IF(TMInput!D622&lt;&gt;"",TMInput!D622,IF(AND($C622=$C623, E623&lt;&gt;""),E623, IF(AND($C622=$C624, E624&lt;&gt;""), E624,"")))</f>
        <v/>
      </c>
      <c r="F622" s="90" t="str">
        <f>IF(TMInput!E622&lt;&gt;"",TMInput!E622,IF(AND($C622=$C623, F623&lt;&gt;""),F623, IF(AND($C622=$C624, F624&lt;&gt;""), F624,"")))</f>
        <v/>
      </c>
      <c r="G622" s="85" t="str">
        <f>IF(TMInput!F622&lt;&gt;"",TMInput!F622,IF(AND($C622=$C623, G623&lt;&gt;""),G623, IF(AND($C622=$C624, G624&lt;&gt;""), G624,"")))</f>
        <v/>
      </c>
      <c r="H622" s="90" t="str">
        <f>TMInput!G622</f>
        <v/>
      </c>
      <c r="I622" s="90" t="str">
        <f>TMInput!H622</f>
        <v/>
      </c>
      <c r="J622" s="90" t="str">
        <f>IF(TMInput!$A622="",J621,TMInput!I622)</f>
        <v/>
      </c>
      <c r="K622" s="85" t="str">
        <f>IF(TMInput!J622&lt;&gt;"",TMInput!J622,IF(AND($C622=$C623, K623&lt;&gt;""),K623, IF(AND($C622=$C624, K624&lt;&gt;""), K624,"")))</f>
        <v/>
      </c>
      <c r="L622" s="85" t="str">
        <f>IF(TMInput!K622&lt;&gt;"",TMInput!K622,IF(AND($C622=$C623, L623&lt;&gt;""),L623, IF(AND($C622=$C624, L624&lt;&gt;""), L624,"")))</f>
        <v/>
      </c>
      <c r="M622" s="90" t="str">
        <f>IF(TMInput!L622&lt;&gt;"",TMInput!L622,IF(AND($C622=$C623, M623&lt;&gt;""),M623, IF(AND($C622=$C624, M624&lt;&gt;""), M624,"")))</f>
        <v/>
      </c>
      <c r="N622" s="90" t="str">
        <f>IF(TMInput!M622&lt;&gt;"",TMInput!M622,IF(AND($C622=$C623, N623&lt;&gt;""),N623, IF(AND($C622=$C624, N624&lt;&gt;""), N624,"")))</f>
        <v/>
      </c>
      <c r="O622" s="90" t="str">
        <f>IF(TMInput!N622&lt;&gt;"",TMInput!N622,IF(AND($C622=$C623, O623&lt;&gt;""),O623, IF(AND($C622=$C624, O624&lt;&gt;""), O624,"")))</f>
        <v/>
      </c>
      <c r="P622" s="85" t="str">
        <f>IF(TMInput!O622&lt;&gt;"",TMInput!O622,IF(AND($C622=$C623, P623&lt;&gt;""),P623, IF(AND($C622=$C624, P624&lt;&gt;""), P624,"")))</f>
        <v/>
      </c>
      <c r="Q622" s="90" t="str">
        <f>IF(TMInput!P622&lt;&gt;"",TMInput!P622,IF(AND($C622=$C623, Q623&lt;&gt;""),Q623, IF(AND($C622=$C624, Q624&lt;&gt;""), Q624,"")))</f>
        <v/>
      </c>
      <c r="R622" s="90" t="str">
        <f>IF(TMInput!Q622&lt;&gt;"", TMInput!Q622, IF(AND(OR($C622&amp;$H622=$C623&amp;$H623, $C622&amp;$I622=$C623&amp;$I623), R623&lt;&gt;""), R623, IF(AND(OR($C622&amp;$H622=$C624&amp;$H624, $C622&amp;$I622=$C624&amp;$I624), R624&lt;&gt;""), R624, IF(AND(OR($C622&amp;$H622=$C625&amp;$H625, $C622&amp;$I622=$C625&amp;$I625), R625&lt;&gt;""), R625, IF(AND(OR($C622&amp;$H622=$C626&amp;$H626, $C622&amp;$I622=$C626&amp;$I626), R626&lt;&gt;""), R626, "")))))</f>
        <v/>
      </c>
      <c r="S622" s="90" t="str">
        <f>IF(TMInput!R622&lt;&gt;"", TMInput!R622, IF(AND(OR($C622&amp;$H622=$C623&amp;$H623, $C622&amp;$I622=$C623&amp;$I623), S623&lt;&gt;""), S623, IF(AND(OR($C622&amp;$H622=$C624&amp;$H624, $C622&amp;$I622=$C624&amp;$I624), S624&lt;&gt;""), S624, IF(AND(OR($C622&amp;$H622=$C625&amp;$H625, $C622&amp;$I622=$C625&amp;$I625), S625&lt;&gt;""), S625, IF(AND(OR($C622&amp;$H622=$C626&amp;$H626, $C622&amp;$I622=$C626&amp;$I626), S626&lt;&gt;""), S626, "")))))</f>
        <v/>
      </c>
      <c r="T622" s="90" t="str">
        <f>IF(TMInput!S622&lt;&gt;"", TMInput!S622, IF(AND(OR($C622&amp;$H622=$C623&amp;$H623, $C622&amp;$I622=$C623&amp;$I623), T623&lt;&gt;""), T623, IF(AND(OR($C622&amp;$H622=$C624&amp;$H624, $C622&amp;$I622=$C624&amp;$I624), T624&lt;&gt;""), T624, IF(AND(OR($C622&amp;$H622=$C625&amp;$H625, $C622&amp;$I622=$C625&amp;$I625), T625&lt;&gt;""), T625, IF(AND(OR($C622&amp;$H622=$C626&amp;$H626, $C622&amp;$I622=$C626&amp;$I626), T626&lt;&gt;""), T626, "")))))</f>
        <v/>
      </c>
      <c r="U622" s="90" t="str">
        <f>IF(TMInput!T622&lt;&gt;"", TMInput!T622, IF(AND($C622=$C623, U623&lt;&gt;""), U623, IF(AND($C622=$C624, U624&lt;&gt;""), U624, IF(AND($C622=$C625, U625&lt;&gt;""), U625, IF(AND($C622=$C626, U626&lt;&gt;""), U626, "")))))</f>
        <v/>
      </c>
      <c r="V622" s="90" t="str">
        <f>IF(TMInput!U622&lt;&gt;"", TMInput!U622, IF(AND($C622=$C623, V623&lt;&gt;""), V623, IF(AND($C622=$C624, V624&lt;&gt;""), V624, IF(AND($C622=$C625, V625&lt;&gt;""), V625, IF(AND($C622=$C626, V626&lt;&gt;""), V626, "")))))</f>
        <v/>
      </c>
      <c r="W622" s="90" t="str">
        <f>IF(TMInput!V622&lt;&gt;"", TMInput!V622, IF(AND($C622=$C623, W623&lt;&gt;""), W623, IF(AND($C622=$C624, W624&lt;&gt;""), W624, IF(AND($C622=$C625, W625&lt;&gt;""), W625, IF(AND($C622=$C626, W626&lt;&gt;""), W626, "")))))</f>
        <v/>
      </c>
      <c r="X622" s="90" t="str">
        <f>IF(TMInput!W622&lt;&gt;"", TMInput!W622, IF(AND($C622=$C623, X623&lt;&gt;""), X623, IF(AND($C622=$C624, X624&lt;&gt;""), X624, IF(AND($C622=$C625, X625&lt;&gt;""), X625, IF(AND($C622=$C626, X626&lt;&gt;""), X626, "")))))</f>
        <v/>
      </c>
      <c r="Y622" s="90" t="str">
        <f>IF(TMInput!X622&lt;&gt;"", TMInput!X622, IF(AND($C622=$C623, Y623&lt;&gt;""), Y623, IF(AND($C622=$C624, Y624&lt;&gt;""), Y624, IF(AND($C622=$C625, Y625&lt;&gt;""), Y625, IF(AND($C622=$C626, Y626&lt;&gt;""), Y626, "")))))</f>
        <v/>
      </c>
      <c r="Z622" s="90" t="str">
        <f>IF(TMInput!Y622&lt;&gt;"", TMInput!Y622, IF(AND($C622=$C623, Z623&lt;&gt;""), Z623, IF(AND($C622=$C624, Z624&lt;&gt;""), Z624, IF(AND($C622=$C625, Z625&lt;&gt;""), Z625, IF(AND($C622=$C626, Z626&lt;&gt;""), Z626, "")))))</f>
        <v/>
      </c>
      <c r="AA622" s="90" t="str">
        <f>IF(TMInput!Z622&lt;&gt;"", TMInput!Z622, IF(AND($C622=$C623, AA623&lt;&gt;""), AA623, IF(AND($C622=$C624, AA624&lt;&gt;""), AA624, IF(AND($C622=$C625, AA625&lt;&gt;""), AA625, IF(AND($C622=$C626, AA626&lt;&gt;""), AA626, "")))))</f>
        <v/>
      </c>
      <c r="AB622" s="90" t="str">
        <f>IF(TMInput!AA622&lt;&gt;"", TMInput!AA622, IF(AND($C622=$C623, AB623&lt;&gt;""), AB623, IF(AND($C622=$C624, AB624&lt;&gt;""), AB624, IF(AND($C622=$C625, AB625&lt;&gt;""), AB625, IF(AND($C622=$C626, AB626&lt;&gt;""), AB626, "")))))</f>
        <v/>
      </c>
      <c r="AC622" s="90" t="str">
        <f>IF(TMInput!AB622&lt;&gt;"", TMInput!AB622, IF(AND($C622=$C623, AC623&lt;&gt;""), AC623, IF(AND($C622=$C624, AC624&lt;&gt;""), AC624, IF(AND($C622=$C625, AC625&lt;&gt;""), AC625, IF(AND($C622=$C626, AC626&lt;&gt;""), AC626, "")))))</f>
        <v/>
      </c>
      <c r="AD622" s="90" t="str">
        <f>IF(TMInput!AC622&lt;&gt;"", TMInput!AC622, IF(AND($C622=$C623, AD623&lt;&gt;""), AD623, IF(AND($C622=$C624, AD624&lt;&gt;""), AD624, IF(AND($C622=$C625, AD625&lt;&gt;""), AD625, IF(AND($C622=$C626, AD626&lt;&gt;""), AD626, "")))))</f>
        <v/>
      </c>
      <c r="AE622" s="90" t="str">
        <f>IF(TMInput!AD622&lt;&gt;"", TMInput!AD622, IF(AND($C622=$C623, AE623&lt;&gt;""), AE623, IF(AND($C622=$C624, AE624&lt;&gt;""), AE624, IF(AND($C622=$C625, AE625&lt;&gt;""), AE625, IF(AND($C622=$C626, AE626&lt;&gt;""), AE626, "")))))</f>
        <v/>
      </c>
    </row>
    <row r="623">
      <c r="A623" s="85" t="b">
        <f t="shared" si="1"/>
        <v>0</v>
      </c>
      <c r="B623" s="90" t="str">
        <f>IF(AND(TMInput!A623="",$C623&lt;&gt;""),B622,TMInput!A623)</f>
        <v/>
      </c>
      <c r="C623" s="90" t="str">
        <f>TMInput!B623</f>
        <v/>
      </c>
      <c r="D623" s="85" t="str">
        <f>IF(AND(TMInput!C623="",$C623&lt;&gt;""),D622,TMInput!C623)</f>
        <v/>
      </c>
      <c r="E623" s="90" t="str">
        <f>IF(TMInput!D623&lt;&gt;"",TMInput!D623,IF(AND($C623=$C624, E624&lt;&gt;""),E624, IF(AND($C623=$C625, E625&lt;&gt;""), E625,"")))</f>
        <v/>
      </c>
      <c r="F623" s="90" t="str">
        <f>IF(TMInput!E623&lt;&gt;"",TMInput!E623,IF(AND($C623=$C624, F624&lt;&gt;""),F624, IF(AND($C623=$C625, F625&lt;&gt;""), F625,"")))</f>
        <v/>
      </c>
      <c r="G623" s="85" t="str">
        <f>IF(TMInput!F623&lt;&gt;"",TMInput!F623,IF(AND($C623=$C624, G624&lt;&gt;""),G624, IF(AND($C623=$C625, G625&lt;&gt;""), G625,"")))</f>
        <v/>
      </c>
      <c r="H623" s="90" t="str">
        <f>TMInput!G623</f>
        <v/>
      </c>
      <c r="I623" s="90" t="str">
        <f>TMInput!H623</f>
        <v/>
      </c>
      <c r="J623" s="90" t="str">
        <f>IF(TMInput!$A623="",J622,TMInput!I623)</f>
        <v/>
      </c>
      <c r="K623" s="85" t="str">
        <f>IF(TMInput!J623&lt;&gt;"",TMInput!J623,IF(AND($C623=$C624, K624&lt;&gt;""),K624, IF(AND($C623=$C625, K625&lt;&gt;""), K625,"")))</f>
        <v/>
      </c>
      <c r="L623" s="85" t="str">
        <f>IF(TMInput!K623&lt;&gt;"",TMInput!K623,IF(AND($C623=$C624, L624&lt;&gt;""),L624, IF(AND($C623=$C625, L625&lt;&gt;""), L625,"")))</f>
        <v/>
      </c>
      <c r="M623" s="90" t="str">
        <f>IF(TMInput!L623&lt;&gt;"",TMInput!L623,IF(AND($C623=$C624, M624&lt;&gt;""),M624, IF(AND($C623=$C625, M625&lt;&gt;""), M625,"")))</f>
        <v/>
      </c>
      <c r="N623" s="90" t="str">
        <f>IF(TMInput!M623&lt;&gt;"",TMInput!M623,IF(AND($C623=$C624, N624&lt;&gt;""),N624, IF(AND($C623=$C625, N625&lt;&gt;""), N625,"")))</f>
        <v/>
      </c>
      <c r="O623" s="90" t="str">
        <f>IF(TMInput!N623&lt;&gt;"",TMInput!N623,IF(AND($C623=$C624, O624&lt;&gt;""),O624, IF(AND($C623=$C625, O625&lt;&gt;""), O625,"")))</f>
        <v/>
      </c>
      <c r="P623" s="85" t="str">
        <f>IF(TMInput!O623&lt;&gt;"",TMInput!O623,IF(AND($C623=$C624, P624&lt;&gt;""),P624, IF(AND($C623=$C625, P625&lt;&gt;""), P625,"")))</f>
        <v/>
      </c>
      <c r="Q623" s="90" t="str">
        <f>IF(TMInput!P623&lt;&gt;"",TMInput!P623,IF(AND($C623=$C624, Q624&lt;&gt;""),Q624, IF(AND($C623=$C625, Q625&lt;&gt;""), Q625,"")))</f>
        <v/>
      </c>
      <c r="R623" s="90" t="str">
        <f>IF(TMInput!Q623&lt;&gt;"", TMInput!Q623, IF(AND(OR($C623&amp;$H623=$C624&amp;$H624, $C623&amp;$I623=$C624&amp;$I624), R624&lt;&gt;""), R624, IF(AND(OR($C623&amp;$H623=$C625&amp;$H625, $C623&amp;$I623=$C625&amp;$I625), R625&lt;&gt;""), R625, IF(AND(OR($C623&amp;$H623=$C626&amp;$H626, $C623&amp;$I623=$C626&amp;$I626), R626&lt;&gt;""), R626, IF(AND(OR($C623&amp;$H623=$C627&amp;$H627, $C623&amp;$I623=$C627&amp;$I627), R627&lt;&gt;""), R627, "")))))</f>
        <v/>
      </c>
      <c r="S623" s="90" t="str">
        <f>IF(TMInput!R623&lt;&gt;"", TMInput!R623, IF(AND(OR($C623&amp;$H623=$C624&amp;$H624, $C623&amp;$I623=$C624&amp;$I624), S624&lt;&gt;""), S624, IF(AND(OR($C623&amp;$H623=$C625&amp;$H625, $C623&amp;$I623=$C625&amp;$I625), S625&lt;&gt;""), S625, IF(AND(OR($C623&amp;$H623=$C626&amp;$H626, $C623&amp;$I623=$C626&amp;$I626), S626&lt;&gt;""), S626, IF(AND(OR($C623&amp;$H623=$C627&amp;$H627, $C623&amp;$I623=$C627&amp;$I627), S627&lt;&gt;""), S627, "")))))</f>
        <v/>
      </c>
      <c r="T623" s="90" t="str">
        <f>IF(TMInput!S623&lt;&gt;"", TMInput!S623, IF(AND(OR($C623&amp;$H623=$C624&amp;$H624, $C623&amp;$I623=$C624&amp;$I624), T624&lt;&gt;""), T624, IF(AND(OR($C623&amp;$H623=$C625&amp;$H625, $C623&amp;$I623=$C625&amp;$I625), T625&lt;&gt;""), T625, IF(AND(OR($C623&amp;$H623=$C626&amp;$H626, $C623&amp;$I623=$C626&amp;$I626), T626&lt;&gt;""), T626, IF(AND(OR($C623&amp;$H623=$C627&amp;$H627, $C623&amp;$I623=$C627&amp;$I627), T627&lt;&gt;""), T627, "")))))</f>
        <v/>
      </c>
      <c r="U623" s="90" t="str">
        <f>IF(TMInput!T623&lt;&gt;"", TMInput!T623, IF(AND($C623=$C624, U624&lt;&gt;""), U624, IF(AND($C623=$C625, U625&lt;&gt;""), U625, IF(AND($C623=$C626, U626&lt;&gt;""), U626, IF(AND($C623=$C627, U627&lt;&gt;""), U627, "")))))</f>
        <v/>
      </c>
      <c r="V623" s="90" t="str">
        <f>IF(TMInput!U623&lt;&gt;"", TMInput!U623, IF(AND($C623=$C624, V624&lt;&gt;""), V624, IF(AND($C623=$C625, V625&lt;&gt;""), V625, IF(AND($C623=$C626, V626&lt;&gt;""), V626, IF(AND($C623=$C627, V627&lt;&gt;""), V627, "")))))</f>
        <v/>
      </c>
      <c r="W623" s="90" t="str">
        <f>IF(TMInput!V623&lt;&gt;"", TMInput!V623, IF(AND($C623=$C624, W624&lt;&gt;""), W624, IF(AND($C623=$C625, W625&lt;&gt;""), W625, IF(AND($C623=$C626, W626&lt;&gt;""), W626, IF(AND($C623=$C627, W627&lt;&gt;""), W627, "")))))</f>
        <v/>
      </c>
      <c r="X623" s="90" t="str">
        <f>IF(TMInput!W623&lt;&gt;"", TMInput!W623, IF(AND($C623=$C624, X624&lt;&gt;""), X624, IF(AND($C623=$C625, X625&lt;&gt;""), X625, IF(AND($C623=$C626, X626&lt;&gt;""), X626, IF(AND($C623=$C627, X627&lt;&gt;""), X627, "")))))</f>
        <v/>
      </c>
      <c r="Y623" s="90" t="str">
        <f>IF(TMInput!X623&lt;&gt;"", TMInput!X623, IF(AND($C623=$C624, Y624&lt;&gt;""), Y624, IF(AND($C623=$C625, Y625&lt;&gt;""), Y625, IF(AND($C623=$C626, Y626&lt;&gt;""), Y626, IF(AND($C623=$C627, Y627&lt;&gt;""), Y627, "")))))</f>
        <v/>
      </c>
      <c r="Z623" s="90" t="str">
        <f>IF(TMInput!Y623&lt;&gt;"", TMInput!Y623, IF(AND($C623=$C624, Z624&lt;&gt;""), Z624, IF(AND($C623=$C625, Z625&lt;&gt;""), Z625, IF(AND($C623=$C626, Z626&lt;&gt;""), Z626, IF(AND($C623=$C627, Z627&lt;&gt;""), Z627, "")))))</f>
        <v/>
      </c>
      <c r="AA623" s="90" t="str">
        <f>IF(TMInput!Z623&lt;&gt;"", TMInput!Z623, IF(AND($C623=$C624, AA624&lt;&gt;""), AA624, IF(AND($C623=$C625, AA625&lt;&gt;""), AA625, IF(AND($C623=$C626, AA626&lt;&gt;""), AA626, IF(AND($C623=$C627, AA627&lt;&gt;""), AA627, "")))))</f>
        <v/>
      </c>
      <c r="AB623" s="90" t="str">
        <f>IF(TMInput!AA623&lt;&gt;"", TMInput!AA623, IF(AND($C623=$C624, AB624&lt;&gt;""), AB624, IF(AND($C623=$C625, AB625&lt;&gt;""), AB625, IF(AND($C623=$C626, AB626&lt;&gt;""), AB626, IF(AND($C623=$C627, AB627&lt;&gt;""), AB627, "")))))</f>
        <v/>
      </c>
      <c r="AC623" s="90" t="str">
        <f>IF(TMInput!AB623&lt;&gt;"", TMInput!AB623, IF(AND($C623=$C624, AC624&lt;&gt;""), AC624, IF(AND($C623=$C625, AC625&lt;&gt;""), AC625, IF(AND($C623=$C626, AC626&lt;&gt;""), AC626, IF(AND($C623=$C627, AC627&lt;&gt;""), AC627, "")))))</f>
        <v/>
      </c>
      <c r="AD623" s="90" t="str">
        <f>IF(TMInput!AC623&lt;&gt;"", TMInput!AC623, IF(AND($C623=$C624, AD624&lt;&gt;""), AD624, IF(AND($C623=$C625, AD625&lt;&gt;""), AD625, IF(AND($C623=$C626, AD626&lt;&gt;""), AD626, IF(AND($C623=$C627, AD627&lt;&gt;""), AD627, "")))))</f>
        <v/>
      </c>
      <c r="AE623" s="90" t="str">
        <f>IF(TMInput!AD623&lt;&gt;"", TMInput!AD623, IF(AND($C623=$C624, AE624&lt;&gt;""), AE624, IF(AND($C623=$C625, AE625&lt;&gt;""), AE625, IF(AND($C623=$C626, AE626&lt;&gt;""), AE626, IF(AND($C623=$C627, AE627&lt;&gt;""), AE627, "")))))</f>
        <v/>
      </c>
    </row>
    <row r="624">
      <c r="A624" s="85" t="b">
        <f t="shared" si="1"/>
        <v>0</v>
      </c>
      <c r="B624" s="90" t="str">
        <f>IF(AND(TMInput!A624="",$C624&lt;&gt;""),B623,TMInput!A624)</f>
        <v/>
      </c>
      <c r="C624" s="90" t="str">
        <f>TMInput!B624</f>
        <v/>
      </c>
      <c r="D624" s="85" t="str">
        <f>IF(AND(TMInput!C624="",$C624&lt;&gt;""),D623,TMInput!C624)</f>
        <v/>
      </c>
      <c r="E624" s="90" t="str">
        <f>IF(TMInput!D624&lt;&gt;"",TMInput!D624,IF(AND($C624=$C625, E625&lt;&gt;""),E625, IF(AND($C624=$C626, E626&lt;&gt;""), E626,"")))</f>
        <v/>
      </c>
      <c r="F624" s="90" t="str">
        <f>IF(TMInput!E624&lt;&gt;"",TMInput!E624,IF(AND($C624=$C625, F625&lt;&gt;""),F625, IF(AND($C624=$C626, F626&lt;&gt;""), F626,"")))</f>
        <v/>
      </c>
      <c r="G624" s="85" t="str">
        <f>IF(TMInput!F624&lt;&gt;"",TMInput!F624,IF(AND($C624=$C625, G625&lt;&gt;""),G625, IF(AND($C624=$C626, G626&lt;&gt;""), G626,"")))</f>
        <v/>
      </c>
      <c r="H624" s="90" t="str">
        <f>TMInput!G624</f>
        <v/>
      </c>
      <c r="I624" s="90" t="str">
        <f>TMInput!H624</f>
        <v/>
      </c>
      <c r="J624" s="90" t="str">
        <f>IF(TMInput!$A624="",J623,TMInput!I624)</f>
        <v/>
      </c>
      <c r="K624" s="85" t="str">
        <f>IF(TMInput!J624&lt;&gt;"",TMInput!J624,IF(AND($C624=$C625, K625&lt;&gt;""),K625, IF(AND($C624=$C626, K626&lt;&gt;""), K626,"")))</f>
        <v/>
      </c>
      <c r="L624" s="85" t="str">
        <f>IF(TMInput!K624&lt;&gt;"",TMInput!K624,IF(AND($C624=$C625, L625&lt;&gt;""),L625, IF(AND($C624=$C626, L626&lt;&gt;""), L626,"")))</f>
        <v/>
      </c>
      <c r="M624" s="90" t="str">
        <f>IF(TMInput!L624&lt;&gt;"",TMInput!L624,IF(AND($C624=$C625, M625&lt;&gt;""),M625, IF(AND($C624=$C626, M626&lt;&gt;""), M626,"")))</f>
        <v/>
      </c>
      <c r="N624" s="90" t="str">
        <f>IF(TMInput!M624&lt;&gt;"",TMInput!M624,IF(AND($C624=$C625, N625&lt;&gt;""),N625, IF(AND($C624=$C626, N626&lt;&gt;""), N626,"")))</f>
        <v/>
      </c>
      <c r="O624" s="90" t="str">
        <f>IF(TMInput!N624&lt;&gt;"",TMInput!N624,IF(AND($C624=$C625, O625&lt;&gt;""),O625, IF(AND($C624=$C626, O626&lt;&gt;""), O626,"")))</f>
        <v/>
      </c>
      <c r="P624" s="85" t="str">
        <f>IF(TMInput!O624&lt;&gt;"",TMInput!O624,IF(AND($C624=$C625, P625&lt;&gt;""),P625, IF(AND($C624=$C626, P626&lt;&gt;""), P626,"")))</f>
        <v/>
      </c>
      <c r="Q624" s="90" t="str">
        <f>IF(TMInput!P624&lt;&gt;"",TMInput!P624,IF(AND($C624=$C625, Q625&lt;&gt;""),Q625, IF(AND($C624=$C626, Q626&lt;&gt;""), Q626,"")))</f>
        <v/>
      </c>
      <c r="R624" s="90" t="str">
        <f>IF(TMInput!Q624&lt;&gt;"", TMInput!Q624, IF(AND(OR($C624&amp;$H624=$C625&amp;$H625, $C624&amp;$I624=$C625&amp;$I625), R625&lt;&gt;""), R625, IF(AND(OR($C624&amp;$H624=$C626&amp;$H626, $C624&amp;$I624=$C626&amp;$I626), R626&lt;&gt;""), R626, IF(AND(OR($C624&amp;$H624=$C627&amp;$H627, $C624&amp;$I624=$C627&amp;$I627), R627&lt;&gt;""), R627, IF(AND(OR($C624&amp;$H624=$C628&amp;$H628, $C624&amp;$I624=$C628&amp;$I628), R628&lt;&gt;""), R628, "")))))</f>
        <v/>
      </c>
      <c r="S624" s="90" t="str">
        <f>IF(TMInput!R624&lt;&gt;"", TMInput!R624, IF(AND(OR($C624&amp;$H624=$C625&amp;$H625, $C624&amp;$I624=$C625&amp;$I625), S625&lt;&gt;""), S625, IF(AND(OR($C624&amp;$H624=$C626&amp;$H626, $C624&amp;$I624=$C626&amp;$I626), S626&lt;&gt;""), S626, IF(AND(OR($C624&amp;$H624=$C627&amp;$H627, $C624&amp;$I624=$C627&amp;$I627), S627&lt;&gt;""), S627, IF(AND(OR($C624&amp;$H624=$C628&amp;$H628, $C624&amp;$I624=$C628&amp;$I628), S628&lt;&gt;""), S628, "")))))</f>
        <v/>
      </c>
      <c r="T624" s="90" t="str">
        <f>IF(TMInput!S624&lt;&gt;"", TMInput!S624, IF(AND(OR($C624&amp;$H624=$C625&amp;$H625, $C624&amp;$I624=$C625&amp;$I625), T625&lt;&gt;""), T625, IF(AND(OR($C624&amp;$H624=$C626&amp;$H626, $C624&amp;$I624=$C626&amp;$I626), T626&lt;&gt;""), T626, IF(AND(OR($C624&amp;$H624=$C627&amp;$H627, $C624&amp;$I624=$C627&amp;$I627), T627&lt;&gt;""), T627, IF(AND(OR($C624&amp;$H624=$C628&amp;$H628, $C624&amp;$I624=$C628&amp;$I628), T628&lt;&gt;""), T628, "")))))</f>
        <v/>
      </c>
      <c r="U624" s="90" t="str">
        <f>IF(TMInput!T624&lt;&gt;"", TMInput!T624, IF(AND($C624=$C625, U625&lt;&gt;""), U625, IF(AND($C624=$C626, U626&lt;&gt;""), U626, IF(AND($C624=$C627, U627&lt;&gt;""), U627, IF(AND($C624=$C628, U628&lt;&gt;""), U628, "")))))</f>
        <v/>
      </c>
      <c r="V624" s="90" t="str">
        <f>IF(TMInput!U624&lt;&gt;"", TMInput!U624, IF(AND($C624=$C625, V625&lt;&gt;""), V625, IF(AND($C624=$C626, V626&lt;&gt;""), V626, IF(AND($C624=$C627, V627&lt;&gt;""), V627, IF(AND($C624=$C628, V628&lt;&gt;""), V628, "")))))</f>
        <v/>
      </c>
      <c r="W624" s="90" t="str">
        <f>IF(TMInput!V624&lt;&gt;"", TMInput!V624, IF(AND($C624=$C625, W625&lt;&gt;""), W625, IF(AND($C624=$C626, W626&lt;&gt;""), W626, IF(AND($C624=$C627, W627&lt;&gt;""), W627, IF(AND($C624=$C628, W628&lt;&gt;""), W628, "")))))</f>
        <v/>
      </c>
      <c r="X624" s="90" t="str">
        <f>IF(TMInput!W624&lt;&gt;"", TMInput!W624, IF(AND($C624=$C625, X625&lt;&gt;""), X625, IF(AND($C624=$C626, X626&lt;&gt;""), X626, IF(AND($C624=$C627, X627&lt;&gt;""), X627, IF(AND($C624=$C628, X628&lt;&gt;""), X628, "")))))</f>
        <v/>
      </c>
      <c r="Y624" s="90" t="str">
        <f>IF(TMInput!X624&lt;&gt;"", TMInput!X624, IF(AND($C624=$C625, Y625&lt;&gt;""), Y625, IF(AND($C624=$C626, Y626&lt;&gt;""), Y626, IF(AND($C624=$C627, Y627&lt;&gt;""), Y627, IF(AND($C624=$C628, Y628&lt;&gt;""), Y628, "")))))</f>
        <v/>
      </c>
      <c r="Z624" s="90" t="str">
        <f>IF(TMInput!Y624&lt;&gt;"", TMInput!Y624, IF(AND($C624=$C625, Z625&lt;&gt;""), Z625, IF(AND($C624=$C626, Z626&lt;&gt;""), Z626, IF(AND($C624=$C627, Z627&lt;&gt;""), Z627, IF(AND($C624=$C628, Z628&lt;&gt;""), Z628, "")))))</f>
        <v/>
      </c>
      <c r="AA624" s="90" t="str">
        <f>IF(TMInput!Z624&lt;&gt;"", TMInput!Z624, IF(AND($C624=$C625, AA625&lt;&gt;""), AA625, IF(AND($C624=$C626, AA626&lt;&gt;""), AA626, IF(AND($C624=$C627, AA627&lt;&gt;""), AA627, IF(AND($C624=$C628, AA628&lt;&gt;""), AA628, "")))))</f>
        <v/>
      </c>
      <c r="AB624" s="90" t="str">
        <f>IF(TMInput!AA624&lt;&gt;"", TMInput!AA624, IF(AND($C624=$C625, AB625&lt;&gt;""), AB625, IF(AND($C624=$C626, AB626&lt;&gt;""), AB626, IF(AND($C624=$C627, AB627&lt;&gt;""), AB627, IF(AND($C624=$C628, AB628&lt;&gt;""), AB628, "")))))</f>
        <v/>
      </c>
      <c r="AC624" s="90" t="str">
        <f>IF(TMInput!AB624&lt;&gt;"", TMInput!AB624, IF(AND($C624=$C625, AC625&lt;&gt;""), AC625, IF(AND($C624=$C626, AC626&lt;&gt;""), AC626, IF(AND($C624=$C627, AC627&lt;&gt;""), AC627, IF(AND($C624=$C628, AC628&lt;&gt;""), AC628, "")))))</f>
        <v/>
      </c>
      <c r="AD624" s="90" t="str">
        <f>IF(TMInput!AC624&lt;&gt;"", TMInput!AC624, IF(AND($C624=$C625, AD625&lt;&gt;""), AD625, IF(AND($C624=$C626, AD626&lt;&gt;""), AD626, IF(AND($C624=$C627, AD627&lt;&gt;""), AD627, IF(AND($C624=$C628, AD628&lt;&gt;""), AD628, "")))))</f>
        <v/>
      </c>
      <c r="AE624" s="90" t="str">
        <f>IF(TMInput!AD624&lt;&gt;"", TMInput!AD624, IF(AND($C624=$C625, AE625&lt;&gt;""), AE625, IF(AND($C624=$C626, AE626&lt;&gt;""), AE626, IF(AND($C624=$C627, AE627&lt;&gt;""), AE627, IF(AND($C624=$C628, AE628&lt;&gt;""), AE628, "")))))</f>
        <v/>
      </c>
    </row>
    <row r="625">
      <c r="A625" s="85" t="b">
        <f t="shared" si="1"/>
        <v>0</v>
      </c>
      <c r="B625" s="90" t="str">
        <f>IF(AND(TMInput!A625="",$C625&lt;&gt;""),B624,TMInput!A625)</f>
        <v/>
      </c>
      <c r="C625" s="90" t="str">
        <f>TMInput!B625</f>
        <v/>
      </c>
      <c r="D625" s="85" t="str">
        <f>IF(AND(TMInput!C625="",$C625&lt;&gt;""),D624,TMInput!C625)</f>
        <v/>
      </c>
      <c r="E625" s="90" t="str">
        <f>IF(TMInput!D625&lt;&gt;"",TMInput!D625,IF(AND($C625=$C626, E626&lt;&gt;""),E626, IF(AND($C625=$C627, E627&lt;&gt;""), E627,"")))</f>
        <v/>
      </c>
      <c r="F625" s="90" t="str">
        <f>IF(TMInput!E625&lt;&gt;"",TMInput!E625,IF(AND($C625=$C626, F626&lt;&gt;""),F626, IF(AND($C625=$C627, F627&lt;&gt;""), F627,"")))</f>
        <v/>
      </c>
      <c r="G625" s="85" t="str">
        <f>IF(TMInput!F625&lt;&gt;"",TMInput!F625,IF(AND($C625=$C626, G626&lt;&gt;""),G626, IF(AND($C625=$C627, G627&lt;&gt;""), G627,"")))</f>
        <v/>
      </c>
      <c r="H625" s="90" t="str">
        <f>TMInput!G625</f>
        <v/>
      </c>
      <c r="I625" s="90" t="str">
        <f>TMInput!H625</f>
        <v/>
      </c>
      <c r="J625" s="90" t="str">
        <f>IF(TMInput!$A625="",J624,TMInput!I625)</f>
        <v/>
      </c>
      <c r="K625" s="85" t="str">
        <f>IF(TMInput!J625&lt;&gt;"",TMInput!J625,IF(AND($C625=$C626, K626&lt;&gt;""),K626, IF(AND($C625=$C627, K627&lt;&gt;""), K627,"")))</f>
        <v/>
      </c>
      <c r="L625" s="85" t="str">
        <f>IF(TMInput!K625&lt;&gt;"",TMInput!K625,IF(AND($C625=$C626, L626&lt;&gt;""),L626, IF(AND($C625=$C627, L627&lt;&gt;""), L627,"")))</f>
        <v/>
      </c>
      <c r="M625" s="90" t="str">
        <f>IF(TMInput!L625&lt;&gt;"",TMInput!L625,IF(AND($C625=$C626, M626&lt;&gt;""),M626, IF(AND($C625=$C627, M627&lt;&gt;""), M627,"")))</f>
        <v/>
      </c>
      <c r="N625" s="90" t="str">
        <f>IF(TMInput!M625&lt;&gt;"",TMInput!M625,IF(AND($C625=$C626, N626&lt;&gt;""),N626, IF(AND($C625=$C627, N627&lt;&gt;""), N627,"")))</f>
        <v/>
      </c>
      <c r="O625" s="90" t="str">
        <f>IF(TMInput!N625&lt;&gt;"",TMInput!N625,IF(AND($C625=$C626, O626&lt;&gt;""),O626, IF(AND($C625=$C627, O627&lt;&gt;""), O627,"")))</f>
        <v/>
      </c>
      <c r="P625" s="85" t="str">
        <f>IF(TMInput!O625&lt;&gt;"",TMInput!O625,IF(AND($C625=$C626, P626&lt;&gt;""),P626, IF(AND($C625=$C627, P627&lt;&gt;""), P627,"")))</f>
        <v/>
      </c>
      <c r="Q625" s="90" t="str">
        <f>IF(TMInput!P625&lt;&gt;"",TMInput!P625,IF(AND($C625=$C626, Q626&lt;&gt;""),Q626, IF(AND($C625=$C627, Q627&lt;&gt;""), Q627,"")))</f>
        <v/>
      </c>
      <c r="R625" s="90" t="str">
        <f>IF(TMInput!Q625&lt;&gt;"", TMInput!Q625, IF(AND(OR($C625&amp;$H625=$C626&amp;$H626, $C625&amp;$I625=$C626&amp;$I626), R626&lt;&gt;""), R626, IF(AND(OR($C625&amp;$H625=$C627&amp;$H627, $C625&amp;$I625=$C627&amp;$I627), R627&lt;&gt;""), R627, IF(AND(OR($C625&amp;$H625=$C628&amp;$H628, $C625&amp;$I625=$C628&amp;$I628), R628&lt;&gt;""), R628, IF(AND(OR($C625&amp;$H625=$C629&amp;$H629, $C625&amp;$I625=$C629&amp;$I629), R629&lt;&gt;""), R629, "")))))</f>
        <v/>
      </c>
      <c r="S625" s="90" t="str">
        <f>IF(TMInput!R625&lt;&gt;"", TMInput!R625, IF(AND(OR($C625&amp;$H625=$C626&amp;$H626, $C625&amp;$I625=$C626&amp;$I626), S626&lt;&gt;""), S626, IF(AND(OR($C625&amp;$H625=$C627&amp;$H627, $C625&amp;$I625=$C627&amp;$I627), S627&lt;&gt;""), S627, IF(AND(OR($C625&amp;$H625=$C628&amp;$H628, $C625&amp;$I625=$C628&amp;$I628), S628&lt;&gt;""), S628, IF(AND(OR($C625&amp;$H625=$C629&amp;$H629, $C625&amp;$I625=$C629&amp;$I629), S629&lt;&gt;""), S629, "")))))</f>
        <v/>
      </c>
      <c r="T625" s="90" t="str">
        <f>IF(TMInput!S625&lt;&gt;"", TMInput!S625, IF(AND(OR($C625&amp;$H625=$C626&amp;$H626, $C625&amp;$I625=$C626&amp;$I626), T626&lt;&gt;""), T626, IF(AND(OR($C625&amp;$H625=$C627&amp;$H627, $C625&amp;$I625=$C627&amp;$I627), T627&lt;&gt;""), T627, IF(AND(OR($C625&amp;$H625=$C628&amp;$H628, $C625&amp;$I625=$C628&amp;$I628), T628&lt;&gt;""), T628, IF(AND(OR($C625&amp;$H625=$C629&amp;$H629, $C625&amp;$I625=$C629&amp;$I629), T629&lt;&gt;""), T629, "")))))</f>
        <v/>
      </c>
      <c r="U625" s="90" t="str">
        <f>IF(TMInput!T625&lt;&gt;"", TMInput!T625, IF(AND($C625=$C626, U626&lt;&gt;""), U626, IF(AND($C625=$C627, U627&lt;&gt;""), U627, IF(AND($C625=$C628, U628&lt;&gt;""), U628, IF(AND($C625=$C629, U629&lt;&gt;""), U629, "")))))</f>
        <v/>
      </c>
      <c r="V625" s="90" t="str">
        <f>IF(TMInput!U625&lt;&gt;"", TMInput!U625, IF(AND($C625=$C626, V626&lt;&gt;""), V626, IF(AND($C625=$C627, V627&lt;&gt;""), V627, IF(AND($C625=$C628, V628&lt;&gt;""), V628, IF(AND($C625=$C629, V629&lt;&gt;""), V629, "")))))</f>
        <v/>
      </c>
      <c r="W625" s="90" t="str">
        <f>IF(TMInput!V625&lt;&gt;"", TMInput!V625, IF(AND($C625=$C626, W626&lt;&gt;""), W626, IF(AND($C625=$C627, W627&lt;&gt;""), W627, IF(AND($C625=$C628, W628&lt;&gt;""), W628, IF(AND($C625=$C629, W629&lt;&gt;""), W629, "")))))</f>
        <v/>
      </c>
      <c r="X625" s="90" t="str">
        <f>IF(TMInput!W625&lt;&gt;"", TMInput!W625, IF(AND($C625=$C626, X626&lt;&gt;""), X626, IF(AND($C625=$C627, X627&lt;&gt;""), X627, IF(AND($C625=$C628, X628&lt;&gt;""), X628, IF(AND($C625=$C629, X629&lt;&gt;""), X629, "")))))</f>
        <v/>
      </c>
      <c r="Y625" s="90" t="str">
        <f>IF(TMInput!X625&lt;&gt;"", TMInput!X625, IF(AND($C625=$C626, Y626&lt;&gt;""), Y626, IF(AND($C625=$C627, Y627&lt;&gt;""), Y627, IF(AND($C625=$C628, Y628&lt;&gt;""), Y628, IF(AND($C625=$C629, Y629&lt;&gt;""), Y629, "")))))</f>
        <v/>
      </c>
      <c r="Z625" s="90" t="str">
        <f>IF(TMInput!Y625&lt;&gt;"", TMInput!Y625, IF(AND($C625=$C626, Z626&lt;&gt;""), Z626, IF(AND($C625=$C627, Z627&lt;&gt;""), Z627, IF(AND($C625=$C628, Z628&lt;&gt;""), Z628, IF(AND($C625=$C629, Z629&lt;&gt;""), Z629, "")))))</f>
        <v/>
      </c>
      <c r="AA625" s="90" t="str">
        <f>IF(TMInput!Z625&lt;&gt;"", TMInput!Z625, IF(AND($C625=$C626, AA626&lt;&gt;""), AA626, IF(AND($C625=$C627, AA627&lt;&gt;""), AA627, IF(AND($C625=$C628, AA628&lt;&gt;""), AA628, IF(AND($C625=$C629, AA629&lt;&gt;""), AA629, "")))))</f>
        <v/>
      </c>
      <c r="AB625" s="90" t="str">
        <f>IF(TMInput!AA625&lt;&gt;"", TMInput!AA625, IF(AND($C625=$C626, AB626&lt;&gt;""), AB626, IF(AND($C625=$C627, AB627&lt;&gt;""), AB627, IF(AND($C625=$C628, AB628&lt;&gt;""), AB628, IF(AND($C625=$C629, AB629&lt;&gt;""), AB629, "")))))</f>
        <v/>
      </c>
      <c r="AC625" s="90" t="str">
        <f>IF(TMInput!AB625&lt;&gt;"", TMInput!AB625, IF(AND($C625=$C626, AC626&lt;&gt;""), AC626, IF(AND($C625=$C627, AC627&lt;&gt;""), AC627, IF(AND($C625=$C628, AC628&lt;&gt;""), AC628, IF(AND($C625=$C629, AC629&lt;&gt;""), AC629, "")))))</f>
        <v/>
      </c>
      <c r="AD625" s="90" t="str">
        <f>IF(TMInput!AC625&lt;&gt;"", TMInput!AC625, IF(AND($C625=$C626, AD626&lt;&gt;""), AD626, IF(AND($C625=$C627, AD627&lt;&gt;""), AD627, IF(AND($C625=$C628, AD628&lt;&gt;""), AD628, IF(AND($C625=$C629, AD629&lt;&gt;""), AD629, "")))))</f>
        <v/>
      </c>
      <c r="AE625" s="90" t="str">
        <f>IF(TMInput!AD625&lt;&gt;"", TMInput!AD625, IF(AND($C625=$C626, AE626&lt;&gt;""), AE626, IF(AND($C625=$C627, AE627&lt;&gt;""), AE627, IF(AND($C625=$C628, AE628&lt;&gt;""), AE628, IF(AND($C625=$C629, AE629&lt;&gt;""), AE629, "")))))</f>
        <v/>
      </c>
    </row>
    <row r="626">
      <c r="A626" s="85" t="b">
        <f t="shared" si="1"/>
        <v>0</v>
      </c>
      <c r="B626" s="90" t="str">
        <f>IF(AND(TMInput!A626="",$C626&lt;&gt;""),B625,TMInput!A626)</f>
        <v/>
      </c>
      <c r="C626" s="90" t="str">
        <f>TMInput!B626</f>
        <v/>
      </c>
      <c r="D626" s="85" t="str">
        <f>IF(AND(TMInput!C626="",$C626&lt;&gt;""),D625,TMInput!C626)</f>
        <v/>
      </c>
      <c r="E626" s="90" t="str">
        <f>IF(TMInput!D626&lt;&gt;"",TMInput!D626,IF(AND($C626=$C627, E627&lt;&gt;""),E627, IF(AND($C626=$C628, E628&lt;&gt;""), E628,"")))</f>
        <v/>
      </c>
      <c r="F626" s="90" t="str">
        <f>IF(TMInput!E626&lt;&gt;"",TMInput!E626,IF(AND($C626=$C627, F627&lt;&gt;""),F627, IF(AND($C626=$C628, F628&lt;&gt;""), F628,"")))</f>
        <v/>
      </c>
      <c r="G626" s="85" t="str">
        <f>IF(TMInput!F626&lt;&gt;"",TMInput!F626,IF(AND($C626=$C627, G627&lt;&gt;""),G627, IF(AND($C626=$C628, G628&lt;&gt;""), G628,"")))</f>
        <v/>
      </c>
      <c r="H626" s="90" t="str">
        <f>TMInput!G626</f>
        <v/>
      </c>
      <c r="I626" s="90" t="str">
        <f>TMInput!H626</f>
        <v/>
      </c>
      <c r="J626" s="90" t="str">
        <f>IF(TMInput!$A626="",J625,TMInput!I626)</f>
        <v/>
      </c>
      <c r="K626" s="85" t="str">
        <f>IF(TMInput!J626&lt;&gt;"",TMInput!J626,IF(AND($C626=$C627, K627&lt;&gt;""),K627, IF(AND($C626=$C628, K628&lt;&gt;""), K628,"")))</f>
        <v/>
      </c>
      <c r="L626" s="85" t="str">
        <f>IF(TMInput!K626&lt;&gt;"",TMInput!K626,IF(AND($C626=$C627, L627&lt;&gt;""),L627, IF(AND($C626=$C628, L628&lt;&gt;""), L628,"")))</f>
        <v/>
      </c>
      <c r="M626" s="90" t="str">
        <f>IF(TMInput!L626&lt;&gt;"",TMInput!L626,IF(AND($C626=$C627, M627&lt;&gt;""),M627, IF(AND($C626=$C628, M628&lt;&gt;""), M628,"")))</f>
        <v/>
      </c>
      <c r="N626" s="90" t="str">
        <f>IF(TMInput!M626&lt;&gt;"",TMInput!M626,IF(AND($C626=$C627, N627&lt;&gt;""),N627, IF(AND($C626=$C628, N628&lt;&gt;""), N628,"")))</f>
        <v/>
      </c>
      <c r="O626" s="90" t="str">
        <f>IF(TMInput!N626&lt;&gt;"",TMInput!N626,IF(AND($C626=$C627, O627&lt;&gt;""),O627, IF(AND($C626=$C628, O628&lt;&gt;""), O628,"")))</f>
        <v/>
      </c>
      <c r="P626" s="85" t="str">
        <f>IF(TMInput!O626&lt;&gt;"",TMInput!O626,IF(AND($C626=$C627, P627&lt;&gt;""),P627, IF(AND($C626=$C628, P628&lt;&gt;""), P628,"")))</f>
        <v/>
      </c>
      <c r="Q626" s="90" t="str">
        <f>IF(TMInput!P626&lt;&gt;"",TMInput!P626,IF(AND($C626=$C627, Q627&lt;&gt;""),Q627, IF(AND($C626=$C628, Q628&lt;&gt;""), Q628,"")))</f>
        <v/>
      </c>
      <c r="R626" s="90" t="str">
        <f>IF(TMInput!Q626&lt;&gt;"", TMInput!Q626, IF(AND(OR($C626&amp;$H626=$C627&amp;$H627, $C626&amp;$I626=$C627&amp;$I627), R627&lt;&gt;""), R627, IF(AND(OR($C626&amp;$H626=$C628&amp;$H628, $C626&amp;$I626=$C628&amp;$I628), R628&lt;&gt;""), R628, IF(AND(OR($C626&amp;$H626=$C629&amp;$H629, $C626&amp;$I626=$C629&amp;$I629), R629&lt;&gt;""), R629, IF(AND(OR($C626&amp;$H626=$C630&amp;$H630, $C626&amp;$I626=$C630&amp;$I630), R630&lt;&gt;""), R630, "")))))</f>
        <v/>
      </c>
      <c r="S626" s="90" t="str">
        <f>IF(TMInput!R626&lt;&gt;"", TMInput!R626, IF(AND(OR($C626&amp;$H626=$C627&amp;$H627, $C626&amp;$I626=$C627&amp;$I627), S627&lt;&gt;""), S627, IF(AND(OR($C626&amp;$H626=$C628&amp;$H628, $C626&amp;$I626=$C628&amp;$I628), S628&lt;&gt;""), S628, IF(AND(OR($C626&amp;$H626=$C629&amp;$H629, $C626&amp;$I626=$C629&amp;$I629), S629&lt;&gt;""), S629, IF(AND(OR($C626&amp;$H626=$C630&amp;$H630, $C626&amp;$I626=$C630&amp;$I630), S630&lt;&gt;""), S630, "")))))</f>
        <v/>
      </c>
      <c r="T626" s="90" t="str">
        <f>IF(TMInput!S626&lt;&gt;"", TMInput!S626, IF(AND(OR($C626&amp;$H626=$C627&amp;$H627, $C626&amp;$I626=$C627&amp;$I627), T627&lt;&gt;""), T627, IF(AND(OR($C626&amp;$H626=$C628&amp;$H628, $C626&amp;$I626=$C628&amp;$I628), T628&lt;&gt;""), T628, IF(AND(OR($C626&amp;$H626=$C629&amp;$H629, $C626&amp;$I626=$C629&amp;$I629), T629&lt;&gt;""), T629, IF(AND(OR($C626&amp;$H626=$C630&amp;$H630, $C626&amp;$I626=$C630&amp;$I630), T630&lt;&gt;""), T630, "")))))</f>
        <v/>
      </c>
      <c r="U626" s="90" t="str">
        <f>IF(TMInput!T626&lt;&gt;"", TMInput!T626, IF(AND($C626=$C627, U627&lt;&gt;""), U627, IF(AND($C626=$C628, U628&lt;&gt;""), U628, IF(AND($C626=$C629, U629&lt;&gt;""), U629, IF(AND($C626=$C630, U630&lt;&gt;""), U630, "")))))</f>
        <v/>
      </c>
      <c r="V626" s="90" t="str">
        <f>IF(TMInput!U626&lt;&gt;"", TMInput!U626, IF(AND($C626=$C627, V627&lt;&gt;""), V627, IF(AND($C626=$C628, V628&lt;&gt;""), V628, IF(AND($C626=$C629, V629&lt;&gt;""), V629, IF(AND($C626=$C630, V630&lt;&gt;""), V630, "")))))</f>
        <v/>
      </c>
      <c r="W626" s="90" t="str">
        <f>IF(TMInput!V626&lt;&gt;"", TMInput!V626, IF(AND($C626=$C627, W627&lt;&gt;""), W627, IF(AND($C626=$C628, W628&lt;&gt;""), W628, IF(AND($C626=$C629, W629&lt;&gt;""), W629, IF(AND($C626=$C630, W630&lt;&gt;""), W630, "")))))</f>
        <v/>
      </c>
      <c r="X626" s="90" t="str">
        <f>IF(TMInput!W626&lt;&gt;"", TMInput!W626, IF(AND($C626=$C627, X627&lt;&gt;""), X627, IF(AND($C626=$C628, X628&lt;&gt;""), X628, IF(AND($C626=$C629, X629&lt;&gt;""), X629, IF(AND($C626=$C630, X630&lt;&gt;""), X630, "")))))</f>
        <v/>
      </c>
      <c r="Y626" s="90" t="str">
        <f>IF(TMInput!X626&lt;&gt;"", TMInput!X626, IF(AND($C626=$C627, Y627&lt;&gt;""), Y627, IF(AND($C626=$C628, Y628&lt;&gt;""), Y628, IF(AND($C626=$C629, Y629&lt;&gt;""), Y629, IF(AND($C626=$C630, Y630&lt;&gt;""), Y630, "")))))</f>
        <v/>
      </c>
      <c r="Z626" s="90" t="str">
        <f>IF(TMInput!Y626&lt;&gt;"", TMInput!Y626, IF(AND($C626=$C627, Z627&lt;&gt;""), Z627, IF(AND($C626=$C628, Z628&lt;&gt;""), Z628, IF(AND($C626=$C629, Z629&lt;&gt;""), Z629, IF(AND($C626=$C630, Z630&lt;&gt;""), Z630, "")))))</f>
        <v/>
      </c>
      <c r="AA626" s="90" t="str">
        <f>IF(TMInput!Z626&lt;&gt;"", TMInput!Z626, IF(AND($C626=$C627, AA627&lt;&gt;""), AA627, IF(AND($C626=$C628, AA628&lt;&gt;""), AA628, IF(AND($C626=$C629, AA629&lt;&gt;""), AA629, IF(AND($C626=$C630, AA630&lt;&gt;""), AA630, "")))))</f>
        <v/>
      </c>
      <c r="AB626" s="90" t="str">
        <f>IF(TMInput!AA626&lt;&gt;"", TMInput!AA626, IF(AND($C626=$C627, AB627&lt;&gt;""), AB627, IF(AND($C626=$C628, AB628&lt;&gt;""), AB628, IF(AND($C626=$C629, AB629&lt;&gt;""), AB629, IF(AND($C626=$C630, AB630&lt;&gt;""), AB630, "")))))</f>
        <v/>
      </c>
      <c r="AC626" s="90" t="str">
        <f>IF(TMInput!AB626&lt;&gt;"", TMInput!AB626, IF(AND($C626=$C627, AC627&lt;&gt;""), AC627, IF(AND($C626=$C628, AC628&lt;&gt;""), AC628, IF(AND($C626=$C629, AC629&lt;&gt;""), AC629, IF(AND($C626=$C630, AC630&lt;&gt;""), AC630, "")))))</f>
        <v/>
      </c>
      <c r="AD626" s="90" t="str">
        <f>IF(TMInput!AC626&lt;&gt;"", TMInput!AC626, IF(AND($C626=$C627, AD627&lt;&gt;""), AD627, IF(AND($C626=$C628, AD628&lt;&gt;""), AD628, IF(AND($C626=$C629, AD629&lt;&gt;""), AD629, IF(AND($C626=$C630, AD630&lt;&gt;""), AD630, "")))))</f>
        <v/>
      </c>
      <c r="AE626" s="90" t="str">
        <f>IF(TMInput!AD626&lt;&gt;"", TMInput!AD626, IF(AND($C626=$C627, AE627&lt;&gt;""), AE627, IF(AND($C626=$C628, AE628&lt;&gt;""), AE628, IF(AND($C626=$C629, AE629&lt;&gt;""), AE629, IF(AND($C626=$C630, AE630&lt;&gt;""), AE630, "")))))</f>
        <v/>
      </c>
    </row>
    <row r="627">
      <c r="A627" s="85" t="b">
        <f t="shared" si="1"/>
        <v>0</v>
      </c>
      <c r="B627" s="90" t="str">
        <f>IF(AND(TMInput!A627="",$C627&lt;&gt;""),B626,TMInput!A627)</f>
        <v/>
      </c>
      <c r="C627" s="90" t="str">
        <f>TMInput!B627</f>
        <v/>
      </c>
      <c r="D627" s="85" t="str">
        <f>IF(AND(TMInput!C627="",$C627&lt;&gt;""),D626,TMInput!C627)</f>
        <v/>
      </c>
      <c r="E627" s="90" t="str">
        <f>IF(TMInput!D627&lt;&gt;"",TMInput!D627,IF(AND($C627=$C628, E628&lt;&gt;""),E628, IF(AND($C627=$C629, E629&lt;&gt;""), E629,"")))</f>
        <v/>
      </c>
      <c r="F627" s="90" t="str">
        <f>IF(TMInput!E627&lt;&gt;"",TMInput!E627,IF(AND($C627=$C628, F628&lt;&gt;""),F628, IF(AND($C627=$C629, F629&lt;&gt;""), F629,"")))</f>
        <v/>
      </c>
      <c r="G627" s="85" t="str">
        <f>IF(TMInput!F627&lt;&gt;"",TMInput!F627,IF(AND($C627=$C628, G628&lt;&gt;""),G628, IF(AND($C627=$C629, G629&lt;&gt;""), G629,"")))</f>
        <v/>
      </c>
      <c r="H627" s="90" t="str">
        <f>TMInput!G627</f>
        <v/>
      </c>
      <c r="I627" s="90" t="str">
        <f>TMInput!H627</f>
        <v/>
      </c>
      <c r="J627" s="90" t="str">
        <f>IF(TMInput!$A627="",J626,TMInput!I627)</f>
        <v/>
      </c>
      <c r="K627" s="85" t="str">
        <f>IF(TMInput!J627&lt;&gt;"",TMInput!J627,IF(AND($C627=$C628, K628&lt;&gt;""),K628, IF(AND($C627=$C629, K629&lt;&gt;""), K629,"")))</f>
        <v/>
      </c>
      <c r="L627" s="85" t="str">
        <f>IF(TMInput!K627&lt;&gt;"",TMInput!K627,IF(AND($C627=$C628, L628&lt;&gt;""),L628, IF(AND($C627=$C629, L629&lt;&gt;""), L629,"")))</f>
        <v/>
      </c>
      <c r="M627" s="90" t="str">
        <f>IF(TMInput!L627&lt;&gt;"",TMInput!L627,IF(AND($C627=$C628, M628&lt;&gt;""),M628, IF(AND($C627=$C629, M629&lt;&gt;""), M629,"")))</f>
        <v/>
      </c>
      <c r="N627" s="90" t="str">
        <f>IF(TMInput!M627&lt;&gt;"",TMInput!M627,IF(AND($C627=$C628, N628&lt;&gt;""),N628, IF(AND($C627=$C629, N629&lt;&gt;""), N629,"")))</f>
        <v/>
      </c>
      <c r="O627" s="90" t="str">
        <f>IF(TMInput!N627&lt;&gt;"",TMInput!N627,IF(AND($C627=$C628, O628&lt;&gt;""),O628, IF(AND($C627=$C629, O629&lt;&gt;""), O629,"")))</f>
        <v/>
      </c>
      <c r="P627" s="85" t="str">
        <f>IF(TMInput!O627&lt;&gt;"",TMInput!O627,IF(AND($C627=$C628, P628&lt;&gt;""),P628, IF(AND($C627=$C629, P629&lt;&gt;""), P629,"")))</f>
        <v/>
      </c>
      <c r="Q627" s="90" t="str">
        <f>IF(TMInput!P627&lt;&gt;"",TMInput!P627,IF(AND($C627=$C628, Q628&lt;&gt;""),Q628, IF(AND($C627=$C629, Q629&lt;&gt;""), Q629,"")))</f>
        <v/>
      </c>
      <c r="R627" s="90" t="str">
        <f>IF(TMInput!Q627&lt;&gt;"", TMInput!Q627, IF(AND(OR($C627&amp;$H627=$C628&amp;$H628, $C627&amp;$I627=$C628&amp;$I628), R628&lt;&gt;""), R628, IF(AND(OR($C627&amp;$H627=$C629&amp;$H629, $C627&amp;$I627=$C629&amp;$I629), R629&lt;&gt;""), R629, IF(AND(OR($C627&amp;$H627=$C630&amp;$H630, $C627&amp;$I627=$C630&amp;$I630), R630&lt;&gt;""), R630, IF(AND(OR($C627&amp;$H627=$C631&amp;$H631, $C627&amp;$I627=$C631&amp;$I631), R631&lt;&gt;""), R631, "")))))</f>
        <v/>
      </c>
      <c r="S627" s="90" t="str">
        <f>IF(TMInput!R627&lt;&gt;"", TMInput!R627, IF(AND(OR($C627&amp;$H627=$C628&amp;$H628, $C627&amp;$I627=$C628&amp;$I628), S628&lt;&gt;""), S628, IF(AND(OR($C627&amp;$H627=$C629&amp;$H629, $C627&amp;$I627=$C629&amp;$I629), S629&lt;&gt;""), S629, IF(AND(OR($C627&amp;$H627=$C630&amp;$H630, $C627&amp;$I627=$C630&amp;$I630), S630&lt;&gt;""), S630, IF(AND(OR($C627&amp;$H627=$C631&amp;$H631, $C627&amp;$I627=$C631&amp;$I631), S631&lt;&gt;""), S631, "")))))</f>
        <v/>
      </c>
      <c r="T627" s="90" t="str">
        <f>IF(TMInput!S627&lt;&gt;"", TMInput!S627, IF(AND(OR($C627&amp;$H627=$C628&amp;$H628, $C627&amp;$I627=$C628&amp;$I628), T628&lt;&gt;""), T628, IF(AND(OR($C627&amp;$H627=$C629&amp;$H629, $C627&amp;$I627=$C629&amp;$I629), T629&lt;&gt;""), T629, IF(AND(OR($C627&amp;$H627=$C630&amp;$H630, $C627&amp;$I627=$C630&amp;$I630), T630&lt;&gt;""), T630, IF(AND(OR($C627&amp;$H627=$C631&amp;$H631, $C627&amp;$I627=$C631&amp;$I631), T631&lt;&gt;""), T631, "")))))</f>
        <v/>
      </c>
      <c r="U627" s="90" t="str">
        <f>IF(TMInput!T627&lt;&gt;"", TMInput!T627, IF(AND($C627=$C628, U628&lt;&gt;""), U628, IF(AND($C627=$C629, U629&lt;&gt;""), U629, IF(AND($C627=$C630, U630&lt;&gt;""), U630, IF(AND($C627=$C631, U631&lt;&gt;""), U631, "")))))</f>
        <v/>
      </c>
      <c r="V627" s="90" t="str">
        <f>IF(TMInput!U627&lt;&gt;"", TMInput!U627, IF(AND($C627=$C628, V628&lt;&gt;""), V628, IF(AND($C627=$C629, V629&lt;&gt;""), V629, IF(AND($C627=$C630, V630&lt;&gt;""), V630, IF(AND($C627=$C631, V631&lt;&gt;""), V631, "")))))</f>
        <v/>
      </c>
      <c r="W627" s="90" t="str">
        <f>IF(TMInput!V627&lt;&gt;"", TMInput!V627, IF(AND($C627=$C628, W628&lt;&gt;""), W628, IF(AND($C627=$C629, W629&lt;&gt;""), W629, IF(AND($C627=$C630, W630&lt;&gt;""), W630, IF(AND($C627=$C631, W631&lt;&gt;""), W631, "")))))</f>
        <v/>
      </c>
      <c r="X627" s="90" t="str">
        <f>IF(TMInput!W627&lt;&gt;"", TMInput!W627, IF(AND($C627=$C628, X628&lt;&gt;""), X628, IF(AND($C627=$C629, X629&lt;&gt;""), X629, IF(AND($C627=$C630, X630&lt;&gt;""), X630, IF(AND($C627=$C631, X631&lt;&gt;""), X631, "")))))</f>
        <v/>
      </c>
      <c r="Y627" s="90" t="str">
        <f>IF(TMInput!X627&lt;&gt;"", TMInput!X627, IF(AND($C627=$C628, Y628&lt;&gt;""), Y628, IF(AND($C627=$C629, Y629&lt;&gt;""), Y629, IF(AND($C627=$C630, Y630&lt;&gt;""), Y630, IF(AND($C627=$C631, Y631&lt;&gt;""), Y631, "")))))</f>
        <v/>
      </c>
      <c r="Z627" s="90" t="str">
        <f>IF(TMInput!Y627&lt;&gt;"", TMInput!Y627, IF(AND($C627=$C628, Z628&lt;&gt;""), Z628, IF(AND($C627=$C629, Z629&lt;&gt;""), Z629, IF(AND($C627=$C630, Z630&lt;&gt;""), Z630, IF(AND($C627=$C631, Z631&lt;&gt;""), Z631, "")))))</f>
        <v/>
      </c>
      <c r="AA627" s="90" t="str">
        <f>IF(TMInput!Z627&lt;&gt;"", TMInput!Z627, IF(AND($C627=$C628, AA628&lt;&gt;""), AA628, IF(AND($C627=$C629, AA629&lt;&gt;""), AA629, IF(AND($C627=$C630, AA630&lt;&gt;""), AA630, IF(AND($C627=$C631, AA631&lt;&gt;""), AA631, "")))))</f>
        <v/>
      </c>
      <c r="AB627" s="90" t="str">
        <f>IF(TMInput!AA627&lt;&gt;"", TMInput!AA627, IF(AND($C627=$C628, AB628&lt;&gt;""), AB628, IF(AND($C627=$C629, AB629&lt;&gt;""), AB629, IF(AND($C627=$C630, AB630&lt;&gt;""), AB630, IF(AND($C627=$C631, AB631&lt;&gt;""), AB631, "")))))</f>
        <v/>
      </c>
      <c r="AC627" s="90" t="str">
        <f>IF(TMInput!AB627&lt;&gt;"", TMInput!AB627, IF(AND($C627=$C628, AC628&lt;&gt;""), AC628, IF(AND($C627=$C629, AC629&lt;&gt;""), AC629, IF(AND($C627=$C630, AC630&lt;&gt;""), AC630, IF(AND($C627=$C631, AC631&lt;&gt;""), AC631, "")))))</f>
        <v/>
      </c>
      <c r="AD627" s="90" t="str">
        <f>IF(TMInput!AC627&lt;&gt;"", TMInput!AC627, IF(AND($C627=$C628, AD628&lt;&gt;""), AD628, IF(AND($C627=$C629, AD629&lt;&gt;""), AD629, IF(AND($C627=$C630, AD630&lt;&gt;""), AD630, IF(AND($C627=$C631, AD631&lt;&gt;""), AD631, "")))))</f>
        <v/>
      </c>
      <c r="AE627" s="90" t="str">
        <f>IF(TMInput!AD627&lt;&gt;"", TMInput!AD627, IF(AND($C627=$C628, AE628&lt;&gt;""), AE628, IF(AND($C627=$C629, AE629&lt;&gt;""), AE629, IF(AND($C627=$C630, AE630&lt;&gt;""), AE630, IF(AND($C627=$C631, AE631&lt;&gt;""), AE631, "")))))</f>
        <v/>
      </c>
    </row>
    <row r="628">
      <c r="A628" s="85" t="b">
        <f t="shared" si="1"/>
        <v>0</v>
      </c>
      <c r="B628" s="90" t="str">
        <f>IF(AND(TMInput!A628="",$C628&lt;&gt;""),B627,TMInput!A628)</f>
        <v/>
      </c>
      <c r="C628" s="90" t="str">
        <f>TMInput!B628</f>
        <v/>
      </c>
      <c r="D628" s="85" t="str">
        <f>IF(AND(TMInput!C628="",$C628&lt;&gt;""),D627,TMInput!C628)</f>
        <v/>
      </c>
      <c r="E628" s="90" t="str">
        <f>IF(TMInput!D628&lt;&gt;"",TMInput!D628,IF(AND($C628=$C629, E629&lt;&gt;""),E629, IF(AND($C628=$C630, E630&lt;&gt;""), E630,"")))</f>
        <v/>
      </c>
      <c r="F628" s="90" t="str">
        <f>IF(TMInput!E628&lt;&gt;"",TMInput!E628,IF(AND($C628=$C629, F629&lt;&gt;""),F629, IF(AND($C628=$C630, F630&lt;&gt;""), F630,"")))</f>
        <v/>
      </c>
      <c r="G628" s="85" t="str">
        <f>IF(TMInput!F628&lt;&gt;"",TMInput!F628,IF(AND($C628=$C629, G629&lt;&gt;""),G629, IF(AND($C628=$C630, G630&lt;&gt;""), G630,"")))</f>
        <v/>
      </c>
      <c r="H628" s="90" t="str">
        <f>TMInput!G628</f>
        <v/>
      </c>
      <c r="I628" s="90" t="str">
        <f>TMInput!H628</f>
        <v/>
      </c>
      <c r="J628" s="90" t="str">
        <f>IF(TMInput!$A628="",J627,TMInput!I628)</f>
        <v/>
      </c>
      <c r="K628" s="85" t="str">
        <f>IF(TMInput!J628&lt;&gt;"",TMInput!J628,IF(AND($C628=$C629, K629&lt;&gt;""),K629, IF(AND($C628=$C630, K630&lt;&gt;""), K630,"")))</f>
        <v/>
      </c>
      <c r="L628" s="85" t="str">
        <f>IF(TMInput!K628&lt;&gt;"",TMInput!K628,IF(AND($C628=$C629, L629&lt;&gt;""),L629, IF(AND($C628=$C630, L630&lt;&gt;""), L630,"")))</f>
        <v/>
      </c>
      <c r="M628" s="90" t="str">
        <f>IF(TMInput!L628&lt;&gt;"",TMInput!L628,IF(AND($C628=$C629, M629&lt;&gt;""),M629, IF(AND($C628=$C630, M630&lt;&gt;""), M630,"")))</f>
        <v/>
      </c>
      <c r="N628" s="90" t="str">
        <f>IF(TMInput!M628&lt;&gt;"",TMInput!M628,IF(AND($C628=$C629, N629&lt;&gt;""),N629, IF(AND($C628=$C630, N630&lt;&gt;""), N630,"")))</f>
        <v/>
      </c>
      <c r="O628" s="90" t="str">
        <f>IF(TMInput!N628&lt;&gt;"",TMInput!N628,IF(AND($C628=$C629, O629&lt;&gt;""),O629, IF(AND($C628=$C630, O630&lt;&gt;""), O630,"")))</f>
        <v/>
      </c>
      <c r="P628" s="85" t="str">
        <f>IF(TMInput!O628&lt;&gt;"",TMInput!O628,IF(AND($C628=$C629, P629&lt;&gt;""),P629, IF(AND($C628=$C630, P630&lt;&gt;""), P630,"")))</f>
        <v/>
      </c>
      <c r="Q628" s="90" t="str">
        <f>IF(TMInput!P628&lt;&gt;"",TMInput!P628,IF(AND($C628=$C629, Q629&lt;&gt;""),Q629, IF(AND($C628=$C630, Q630&lt;&gt;""), Q630,"")))</f>
        <v/>
      </c>
      <c r="R628" s="90" t="str">
        <f>IF(TMInput!Q628&lt;&gt;"", TMInput!Q628, IF(AND(OR($C628&amp;$H628=$C629&amp;$H629, $C628&amp;$I628=$C629&amp;$I629), R629&lt;&gt;""), R629, IF(AND(OR($C628&amp;$H628=$C630&amp;$H630, $C628&amp;$I628=$C630&amp;$I630), R630&lt;&gt;""), R630, IF(AND(OR($C628&amp;$H628=$C631&amp;$H631, $C628&amp;$I628=$C631&amp;$I631), R631&lt;&gt;""), R631, IF(AND(OR($C628&amp;$H628=$C632&amp;$H632, $C628&amp;$I628=$C632&amp;$I632), R632&lt;&gt;""), R632, "")))))</f>
        <v/>
      </c>
      <c r="S628" s="90" t="str">
        <f>IF(TMInput!R628&lt;&gt;"", TMInput!R628, IF(AND(OR($C628&amp;$H628=$C629&amp;$H629, $C628&amp;$I628=$C629&amp;$I629), S629&lt;&gt;""), S629, IF(AND(OR($C628&amp;$H628=$C630&amp;$H630, $C628&amp;$I628=$C630&amp;$I630), S630&lt;&gt;""), S630, IF(AND(OR($C628&amp;$H628=$C631&amp;$H631, $C628&amp;$I628=$C631&amp;$I631), S631&lt;&gt;""), S631, IF(AND(OR($C628&amp;$H628=$C632&amp;$H632, $C628&amp;$I628=$C632&amp;$I632), S632&lt;&gt;""), S632, "")))))</f>
        <v/>
      </c>
      <c r="T628" s="90" t="str">
        <f>IF(TMInput!S628&lt;&gt;"", TMInput!S628, IF(AND(OR($C628&amp;$H628=$C629&amp;$H629, $C628&amp;$I628=$C629&amp;$I629), T629&lt;&gt;""), T629, IF(AND(OR($C628&amp;$H628=$C630&amp;$H630, $C628&amp;$I628=$C630&amp;$I630), T630&lt;&gt;""), T630, IF(AND(OR($C628&amp;$H628=$C631&amp;$H631, $C628&amp;$I628=$C631&amp;$I631), T631&lt;&gt;""), T631, IF(AND(OR($C628&amp;$H628=$C632&amp;$H632, $C628&amp;$I628=$C632&amp;$I632), T632&lt;&gt;""), T632, "")))))</f>
        <v/>
      </c>
      <c r="U628" s="90" t="str">
        <f>IF(TMInput!T628&lt;&gt;"", TMInput!T628, IF(AND($C628=$C629, U629&lt;&gt;""), U629, IF(AND($C628=$C630, U630&lt;&gt;""), U630, IF(AND($C628=$C631, U631&lt;&gt;""), U631, IF(AND($C628=$C632, U632&lt;&gt;""), U632, "")))))</f>
        <v/>
      </c>
      <c r="V628" s="90" t="str">
        <f>IF(TMInput!U628&lt;&gt;"", TMInput!U628, IF(AND($C628=$C629, V629&lt;&gt;""), V629, IF(AND($C628=$C630, V630&lt;&gt;""), V630, IF(AND($C628=$C631, V631&lt;&gt;""), V631, IF(AND($C628=$C632, V632&lt;&gt;""), V632, "")))))</f>
        <v/>
      </c>
      <c r="W628" s="90" t="str">
        <f>IF(TMInput!V628&lt;&gt;"", TMInput!V628, IF(AND($C628=$C629, W629&lt;&gt;""), W629, IF(AND($C628=$C630, W630&lt;&gt;""), W630, IF(AND($C628=$C631, W631&lt;&gt;""), W631, IF(AND($C628=$C632, W632&lt;&gt;""), W632, "")))))</f>
        <v/>
      </c>
      <c r="X628" s="90" t="str">
        <f>IF(TMInput!W628&lt;&gt;"", TMInput!W628, IF(AND($C628=$C629, X629&lt;&gt;""), X629, IF(AND($C628=$C630, X630&lt;&gt;""), X630, IF(AND($C628=$C631, X631&lt;&gt;""), X631, IF(AND($C628=$C632, X632&lt;&gt;""), X632, "")))))</f>
        <v/>
      </c>
      <c r="Y628" s="90" t="str">
        <f>IF(TMInput!X628&lt;&gt;"", TMInput!X628, IF(AND($C628=$C629, Y629&lt;&gt;""), Y629, IF(AND($C628=$C630, Y630&lt;&gt;""), Y630, IF(AND($C628=$C631, Y631&lt;&gt;""), Y631, IF(AND($C628=$C632, Y632&lt;&gt;""), Y632, "")))))</f>
        <v/>
      </c>
      <c r="Z628" s="90" t="str">
        <f>IF(TMInput!Y628&lt;&gt;"", TMInput!Y628, IF(AND($C628=$C629, Z629&lt;&gt;""), Z629, IF(AND($C628=$C630, Z630&lt;&gt;""), Z630, IF(AND($C628=$C631, Z631&lt;&gt;""), Z631, IF(AND($C628=$C632, Z632&lt;&gt;""), Z632, "")))))</f>
        <v/>
      </c>
      <c r="AA628" s="90" t="str">
        <f>IF(TMInput!Z628&lt;&gt;"", TMInput!Z628, IF(AND($C628=$C629, AA629&lt;&gt;""), AA629, IF(AND($C628=$C630, AA630&lt;&gt;""), AA630, IF(AND($C628=$C631, AA631&lt;&gt;""), AA631, IF(AND($C628=$C632, AA632&lt;&gt;""), AA632, "")))))</f>
        <v/>
      </c>
      <c r="AB628" s="90" t="str">
        <f>IF(TMInput!AA628&lt;&gt;"", TMInput!AA628, IF(AND($C628=$C629, AB629&lt;&gt;""), AB629, IF(AND($C628=$C630, AB630&lt;&gt;""), AB630, IF(AND($C628=$C631, AB631&lt;&gt;""), AB631, IF(AND($C628=$C632, AB632&lt;&gt;""), AB632, "")))))</f>
        <v/>
      </c>
      <c r="AC628" s="90" t="str">
        <f>IF(TMInput!AB628&lt;&gt;"", TMInput!AB628, IF(AND($C628=$C629, AC629&lt;&gt;""), AC629, IF(AND($C628=$C630, AC630&lt;&gt;""), AC630, IF(AND($C628=$C631, AC631&lt;&gt;""), AC631, IF(AND($C628=$C632, AC632&lt;&gt;""), AC632, "")))))</f>
        <v/>
      </c>
      <c r="AD628" s="90" t="str">
        <f>IF(TMInput!AC628&lt;&gt;"", TMInput!AC628, IF(AND($C628=$C629, AD629&lt;&gt;""), AD629, IF(AND($C628=$C630, AD630&lt;&gt;""), AD630, IF(AND($C628=$C631, AD631&lt;&gt;""), AD631, IF(AND($C628=$C632, AD632&lt;&gt;""), AD632, "")))))</f>
        <v/>
      </c>
      <c r="AE628" s="90" t="str">
        <f>IF(TMInput!AD628&lt;&gt;"", TMInput!AD628, IF(AND($C628=$C629, AE629&lt;&gt;""), AE629, IF(AND($C628=$C630, AE630&lt;&gt;""), AE630, IF(AND($C628=$C631, AE631&lt;&gt;""), AE631, IF(AND($C628=$C632, AE632&lt;&gt;""), AE632, "")))))</f>
        <v/>
      </c>
    </row>
    <row r="629">
      <c r="A629" s="85" t="b">
        <f t="shared" si="1"/>
        <v>0</v>
      </c>
      <c r="B629" s="90" t="str">
        <f>IF(AND(TMInput!A629="",$C629&lt;&gt;""),B628,TMInput!A629)</f>
        <v/>
      </c>
      <c r="C629" s="90" t="str">
        <f>TMInput!B629</f>
        <v/>
      </c>
      <c r="D629" s="85" t="str">
        <f>IF(AND(TMInput!C629="",$C629&lt;&gt;""),D628,TMInput!C629)</f>
        <v/>
      </c>
      <c r="E629" s="90" t="str">
        <f>IF(TMInput!D629&lt;&gt;"",TMInput!D629,IF(AND($C629=$C630, E630&lt;&gt;""),E630, IF(AND($C629=$C631, E631&lt;&gt;""), E631,"")))</f>
        <v/>
      </c>
      <c r="F629" s="90" t="str">
        <f>IF(TMInput!E629&lt;&gt;"",TMInput!E629,IF(AND($C629=$C630, F630&lt;&gt;""),F630, IF(AND($C629=$C631, F631&lt;&gt;""), F631,"")))</f>
        <v/>
      </c>
      <c r="G629" s="85" t="str">
        <f>IF(TMInput!F629&lt;&gt;"",TMInput!F629,IF(AND($C629=$C630, G630&lt;&gt;""),G630, IF(AND($C629=$C631, G631&lt;&gt;""), G631,"")))</f>
        <v/>
      </c>
      <c r="H629" s="90" t="str">
        <f>TMInput!G629</f>
        <v/>
      </c>
      <c r="I629" s="90" t="str">
        <f>TMInput!H629</f>
        <v/>
      </c>
      <c r="J629" s="90" t="str">
        <f>IF(TMInput!$A629="",J628,TMInput!I629)</f>
        <v/>
      </c>
      <c r="K629" s="85" t="str">
        <f>IF(TMInput!J629&lt;&gt;"",TMInput!J629,IF(AND($C629=$C630, K630&lt;&gt;""),K630, IF(AND($C629=$C631, K631&lt;&gt;""), K631,"")))</f>
        <v/>
      </c>
      <c r="L629" s="85" t="str">
        <f>IF(TMInput!K629&lt;&gt;"",TMInput!K629,IF(AND($C629=$C630, L630&lt;&gt;""),L630, IF(AND($C629=$C631, L631&lt;&gt;""), L631,"")))</f>
        <v/>
      </c>
      <c r="M629" s="90" t="str">
        <f>IF(TMInput!L629&lt;&gt;"",TMInput!L629,IF(AND($C629=$C630, M630&lt;&gt;""),M630, IF(AND($C629=$C631, M631&lt;&gt;""), M631,"")))</f>
        <v/>
      </c>
      <c r="N629" s="90" t="str">
        <f>IF(TMInput!M629&lt;&gt;"",TMInput!M629,IF(AND($C629=$C630, N630&lt;&gt;""),N630, IF(AND($C629=$C631, N631&lt;&gt;""), N631,"")))</f>
        <v/>
      </c>
      <c r="O629" s="90" t="str">
        <f>IF(TMInput!N629&lt;&gt;"",TMInput!N629,IF(AND($C629=$C630, O630&lt;&gt;""),O630, IF(AND($C629=$C631, O631&lt;&gt;""), O631,"")))</f>
        <v/>
      </c>
      <c r="P629" s="85" t="str">
        <f>IF(TMInput!O629&lt;&gt;"",TMInput!O629,IF(AND($C629=$C630, P630&lt;&gt;""),P630, IF(AND($C629=$C631, P631&lt;&gt;""), P631,"")))</f>
        <v/>
      </c>
      <c r="Q629" s="90" t="str">
        <f>IF(TMInput!P629&lt;&gt;"",TMInput!P629,IF(AND($C629=$C630, Q630&lt;&gt;""),Q630, IF(AND($C629=$C631, Q631&lt;&gt;""), Q631,"")))</f>
        <v/>
      </c>
      <c r="R629" s="90" t="str">
        <f>IF(TMInput!Q629&lt;&gt;"", TMInput!Q629, IF(AND(OR($C629&amp;$H629=$C630&amp;$H630, $C629&amp;$I629=$C630&amp;$I630), R630&lt;&gt;""), R630, IF(AND(OR($C629&amp;$H629=$C631&amp;$H631, $C629&amp;$I629=$C631&amp;$I631), R631&lt;&gt;""), R631, IF(AND(OR($C629&amp;$H629=$C632&amp;$H632, $C629&amp;$I629=$C632&amp;$I632), R632&lt;&gt;""), R632, IF(AND(OR($C629&amp;$H629=$C633&amp;$H633, $C629&amp;$I629=$C633&amp;$I633), R633&lt;&gt;""), R633, "")))))</f>
        <v/>
      </c>
      <c r="S629" s="90" t="str">
        <f>IF(TMInput!R629&lt;&gt;"", TMInput!R629, IF(AND(OR($C629&amp;$H629=$C630&amp;$H630, $C629&amp;$I629=$C630&amp;$I630), S630&lt;&gt;""), S630, IF(AND(OR($C629&amp;$H629=$C631&amp;$H631, $C629&amp;$I629=$C631&amp;$I631), S631&lt;&gt;""), S631, IF(AND(OR($C629&amp;$H629=$C632&amp;$H632, $C629&amp;$I629=$C632&amp;$I632), S632&lt;&gt;""), S632, IF(AND(OR($C629&amp;$H629=$C633&amp;$H633, $C629&amp;$I629=$C633&amp;$I633), S633&lt;&gt;""), S633, "")))))</f>
        <v/>
      </c>
      <c r="T629" s="90" t="str">
        <f>IF(TMInput!S629&lt;&gt;"", TMInput!S629, IF(AND(OR($C629&amp;$H629=$C630&amp;$H630, $C629&amp;$I629=$C630&amp;$I630), T630&lt;&gt;""), T630, IF(AND(OR($C629&amp;$H629=$C631&amp;$H631, $C629&amp;$I629=$C631&amp;$I631), T631&lt;&gt;""), T631, IF(AND(OR($C629&amp;$H629=$C632&amp;$H632, $C629&amp;$I629=$C632&amp;$I632), T632&lt;&gt;""), T632, IF(AND(OR($C629&amp;$H629=$C633&amp;$H633, $C629&amp;$I629=$C633&amp;$I633), T633&lt;&gt;""), T633, "")))))</f>
        <v/>
      </c>
      <c r="U629" s="90" t="str">
        <f>IF(TMInput!T629&lt;&gt;"", TMInput!T629, IF(AND($C629=$C630, U630&lt;&gt;""), U630, IF(AND($C629=$C631, U631&lt;&gt;""), U631, IF(AND($C629=$C632, U632&lt;&gt;""), U632, IF(AND($C629=$C633, U633&lt;&gt;""), U633, "")))))</f>
        <v/>
      </c>
      <c r="V629" s="90" t="str">
        <f>IF(TMInput!U629&lt;&gt;"", TMInput!U629, IF(AND($C629=$C630, V630&lt;&gt;""), V630, IF(AND($C629=$C631, V631&lt;&gt;""), V631, IF(AND($C629=$C632, V632&lt;&gt;""), V632, IF(AND($C629=$C633, V633&lt;&gt;""), V633, "")))))</f>
        <v/>
      </c>
      <c r="W629" s="90" t="str">
        <f>IF(TMInput!V629&lt;&gt;"", TMInput!V629, IF(AND($C629=$C630, W630&lt;&gt;""), W630, IF(AND($C629=$C631, W631&lt;&gt;""), W631, IF(AND($C629=$C632, W632&lt;&gt;""), W632, IF(AND($C629=$C633, W633&lt;&gt;""), W633, "")))))</f>
        <v/>
      </c>
      <c r="X629" s="90" t="str">
        <f>IF(TMInput!W629&lt;&gt;"", TMInput!W629, IF(AND($C629=$C630, X630&lt;&gt;""), X630, IF(AND($C629=$C631, X631&lt;&gt;""), X631, IF(AND($C629=$C632, X632&lt;&gt;""), X632, IF(AND($C629=$C633, X633&lt;&gt;""), X633, "")))))</f>
        <v/>
      </c>
      <c r="Y629" s="90" t="str">
        <f>IF(TMInput!X629&lt;&gt;"", TMInput!X629, IF(AND($C629=$C630, Y630&lt;&gt;""), Y630, IF(AND($C629=$C631, Y631&lt;&gt;""), Y631, IF(AND($C629=$C632, Y632&lt;&gt;""), Y632, IF(AND($C629=$C633, Y633&lt;&gt;""), Y633, "")))))</f>
        <v/>
      </c>
      <c r="Z629" s="90" t="str">
        <f>IF(TMInput!Y629&lt;&gt;"", TMInput!Y629, IF(AND($C629=$C630, Z630&lt;&gt;""), Z630, IF(AND($C629=$C631, Z631&lt;&gt;""), Z631, IF(AND($C629=$C632, Z632&lt;&gt;""), Z632, IF(AND($C629=$C633, Z633&lt;&gt;""), Z633, "")))))</f>
        <v/>
      </c>
      <c r="AA629" s="90" t="str">
        <f>IF(TMInput!Z629&lt;&gt;"", TMInput!Z629, IF(AND($C629=$C630, AA630&lt;&gt;""), AA630, IF(AND($C629=$C631, AA631&lt;&gt;""), AA631, IF(AND($C629=$C632, AA632&lt;&gt;""), AA632, IF(AND($C629=$C633, AA633&lt;&gt;""), AA633, "")))))</f>
        <v/>
      </c>
      <c r="AB629" s="90" t="str">
        <f>IF(TMInput!AA629&lt;&gt;"", TMInput!AA629, IF(AND($C629=$C630, AB630&lt;&gt;""), AB630, IF(AND($C629=$C631, AB631&lt;&gt;""), AB631, IF(AND($C629=$C632, AB632&lt;&gt;""), AB632, IF(AND($C629=$C633, AB633&lt;&gt;""), AB633, "")))))</f>
        <v/>
      </c>
      <c r="AC629" s="90" t="str">
        <f>IF(TMInput!AB629&lt;&gt;"", TMInput!AB629, IF(AND($C629=$C630, AC630&lt;&gt;""), AC630, IF(AND($C629=$C631, AC631&lt;&gt;""), AC631, IF(AND($C629=$C632, AC632&lt;&gt;""), AC632, IF(AND($C629=$C633, AC633&lt;&gt;""), AC633, "")))))</f>
        <v/>
      </c>
      <c r="AD629" s="90" t="str">
        <f>IF(TMInput!AC629&lt;&gt;"", TMInput!AC629, IF(AND($C629=$C630, AD630&lt;&gt;""), AD630, IF(AND($C629=$C631, AD631&lt;&gt;""), AD631, IF(AND($C629=$C632, AD632&lt;&gt;""), AD632, IF(AND($C629=$C633, AD633&lt;&gt;""), AD633, "")))))</f>
        <v/>
      </c>
      <c r="AE629" s="90" t="str">
        <f>IF(TMInput!AD629&lt;&gt;"", TMInput!AD629, IF(AND($C629=$C630, AE630&lt;&gt;""), AE630, IF(AND($C629=$C631, AE631&lt;&gt;""), AE631, IF(AND($C629=$C632, AE632&lt;&gt;""), AE632, IF(AND($C629=$C633, AE633&lt;&gt;""), AE633, "")))))</f>
        <v/>
      </c>
    </row>
    <row r="630">
      <c r="A630" s="85" t="b">
        <f t="shared" si="1"/>
        <v>0</v>
      </c>
      <c r="B630" s="90" t="str">
        <f>IF(AND(TMInput!A630="",$C630&lt;&gt;""),B629,TMInput!A630)</f>
        <v/>
      </c>
      <c r="C630" s="90" t="str">
        <f>TMInput!B630</f>
        <v/>
      </c>
      <c r="D630" s="85" t="str">
        <f>IF(AND(TMInput!C630="",$C630&lt;&gt;""),D629,TMInput!C630)</f>
        <v/>
      </c>
      <c r="E630" s="90" t="str">
        <f>IF(TMInput!D630&lt;&gt;"",TMInput!D630,IF(AND($C630=$C631, E631&lt;&gt;""),E631, IF(AND($C630=$C632, E632&lt;&gt;""), E632,"")))</f>
        <v/>
      </c>
      <c r="F630" s="90" t="str">
        <f>IF(TMInput!E630&lt;&gt;"",TMInput!E630,IF(AND($C630=$C631, F631&lt;&gt;""),F631, IF(AND($C630=$C632, F632&lt;&gt;""), F632,"")))</f>
        <v/>
      </c>
      <c r="G630" s="85" t="str">
        <f>IF(TMInput!F630&lt;&gt;"",TMInput!F630,IF(AND($C630=$C631, G631&lt;&gt;""),G631, IF(AND($C630=$C632, G632&lt;&gt;""), G632,"")))</f>
        <v/>
      </c>
      <c r="H630" s="90" t="str">
        <f>TMInput!G630</f>
        <v/>
      </c>
      <c r="I630" s="90" t="str">
        <f>TMInput!H630</f>
        <v/>
      </c>
      <c r="J630" s="90" t="str">
        <f>IF(TMInput!$A630="",J629,TMInput!I630)</f>
        <v/>
      </c>
      <c r="K630" s="85" t="str">
        <f>IF(TMInput!J630&lt;&gt;"",TMInput!J630,IF(AND($C630=$C631, K631&lt;&gt;""),K631, IF(AND($C630=$C632, K632&lt;&gt;""), K632,"")))</f>
        <v/>
      </c>
      <c r="L630" s="85" t="str">
        <f>IF(TMInput!K630&lt;&gt;"",TMInput!K630,IF(AND($C630=$C631, L631&lt;&gt;""),L631, IF(AND($C630=$C632, L632&lt;&gt;""), L632,"")))</f>
        <v/>
      </c>
      <c r="M630" s="90" t="str">
        <f>IF(TMInput!L630&lt;&gt;"",TMInput!L630,IF(AND($C630=$C631, M631&lt;&gt;""),M631, IF(AND($C630=$C632, M632&lt;&gt;""), M632,"")))</f>
        <v/>
      </c>
      <c r="N630" s="90" t="str">
        <f>IF(TMInput!M630&lt;&gt;"",TMInput!M630,IF(AND($C630=$C631, N631&lt;&gt;""),N631, IF(AND($C630=$C632, N632&lt;&gt;""), N632,"")))</f>
        <v/>
      </c>
      <c r="O630" s="90" t="str">
        <f>IF(TMInput!N630&lt;&gt;"",TMInput!N630,IF(AND($C630=$C631, O631&lt;&gt;""),O631, IF(AND($C630=$C632, O632&lt;&gt;""), O632,"")))</f>
        <v/>
      </c>
      <c r="P630" s="85" t="str">
        <f>IF(TMInput!O630&lt;&gt;"",TMInput!O630,IF(AND($C630=$C631, P631&lt;&gt;""),P631, IF(AND($C630=$C632, P632&lt;&gt;""), P632,"")))</f>
        <v/>
      </c>
      <c r="Q630" s="90" t="str">
        <f>IF(TMInput!P630&lt;&gt;"",TMInput!P630,IF(AND($C630=$C631, Q631&lt;&gt;""),Q631, IF(AND($C630=$C632, Q632&lt;&gt;""), Q632,"")))</f>
        <v/>
      </c>
      <c r="R630" s="90" t="str">
        <f>IF(TMInput!Q630&lt;&gt;"", TMInput!Q630, IF(AND(OR($C630&amp;$H630=$C631&amp;$H631, $C630&amp;$I630=$C631&amp;$I631), R631&lt;&gt;""), R631, IF(AND(OR($C630&amp;$H630=$C632&amp;$H632, $C630&amp;$I630=$C632&amp;$I632), R632&lt;&gt;""), R632, IF(AND(OR($C630&amp;$H630=$C633&amp;$H633, $C630&amp;$I630=$C633&amp;$I633), R633&lt;&gt;""), R633, IF(AND(OR($C630&amp;$H630=$C634&amp;$H634, $C630&amp;$I630=$C634&amp;$I634), R634&lt;&gt;""), R634, "")))))</f>
        <v/>
      </c>
      <c r="S630" s="90" t="str">
        <f>IF(TMInput!R630&lt;&gt;"", TMInput!R630, IF(AND(OR($C630&amp;$H630=$C631&amp;$H631, $C630&amp;$I630=$C631&amp;$I631), S631&lt;&gt;""), S631, IF(AND(OR($C630&amp;$H630=$C632&amp;$H632, $C630&amp;$I630=$C632&amp;$I632), S632&lt;&gt;""), S632, IF(AND(OR($C630&amp;$H630=$C633&amp;$H633, $C630&amp;$I630=$C633&amp;$I633), S633&lt;&gt;""), S633, IF(AND(OR($C630&amp;$H630=$C634&amp;$H634, $C630&amp;$I630=$C634&amp;$I634), S634&lt;&gt;""), S634, "")))))</f>
        <v/>
      </c>
      <c r="T630" s="90" t="str">
        <f>IF(TMInput!S630&lt;&gt;"", TMInput!S630, IF(AND(OR($C630&amp;$H630=$C631&amp;$H631, $C630&amp;$I630=$C631&amp;$I631), T631&lt;&gt;""), T631, IF(AND(OR($C630&amp;$H630=$C632&amp;$H632, $C630&amp;$I630=$C632&amp;$I632), T632&lt;&gt;""), T632, IF(AND(OR($C630&amp;$H630=$C633&amp;$H633, $C630&amp;$I630=$C633&amp;$I633), T633&lt;&gt;""), T633, IF(AND(OR($C630&amp;$H630=$C634&amp;$H634, $C630&amp;$I630=$C634&amp;$I634), T634&lt;&gt;""), T634, "")))))</f>
        <v/>
      </c>
      <c r="U630" s="90" t="str">
        <f>IF(TMInput!T630&lt;&gt;"", TMInput!T630, IF(AND($C630=$C631, U631&lt;&gt;""), U631, IF(AND($C630=$C632, U632&lt;&gt;""), U632, IF(AND($C630=$C633, U633&lt;&gt;""), U633, IF(AND($C630=$C634, U634&lt;&gt;""), U634, "")))))</f>
        <v/>
      </c>
      <c r="V630" s="90" t="str">
        <f>IF(TMInput!U630&lt;&gt;"", TMInput!U630, IF(AND($C630=$C631, V631&lt;&gt;""), V631, IF(AND($C630=$C632, V632&lt;&gt;""), V632, IF(AND($C630=$C633, V633&lt;&gt;""), V633, IF(AND($C630=$C634, V634&lt;&gt;""), V634, "")))))</f>
        <v/>
      </c>
      <c r="W630" s="90" t="str">
        <f>IF(TMInput!V630&lt;&gt;"", TMInput!V630, IF(AND($C630=$C631, W631&lt;&gt;""), W631, IF(AND($C630=$C632, W632&lt;&gt;""), W632, IF(AND($C630=$C633, W633&lt;&gt;""), W633, IF(AND($C630=$C634, W634&lt;&gt;""), W634, "")))))</f>
        <v/>
      </c>
      <c r="X630" s="90" t="str">
        <f>IF(TMInput!W630&lt;&gt;"", TMInput!W630, IF(AND($C630=$C631, X631&lt;&gt;""), X631, IF(AND($C630=$C632, X632&lt;&gt;""), X632, IF(AND($C630=$C633, X633&lt;&gt;""), X633, IF(AND($C630=$C634, X634&lt;&gt;""), X634, "")))))</f>
        <v/>
      </c>
      <c r="Y630" s="90" t="str">
        <f>IF(TMInput!X630&lt;&gt;"", TMInput!X630, IF(AND($C630=$C631, Y631&lt;&gt;""), Y631, IF(AND($C630=$C632, Y632&lt;&gt;""), Y632, IF(AND($C630=$C633, Y633&lt;&gt;""), Y633, IF(AND($C630=$C634, Y634&lt;&gt;""), Y634, "")))))</f>
        <v/>
      </c>
      <c r="Z630" s="90" t="str">
        <f>IF(TMInput!Y630&lt;&gt;"", TMInput!Y630, IF(AND($C630=$C631, Z631&lt;&gt;""), Z631, IF(AND($C630=$C632, Z632&lt;&gt;""), Z632, IF(AND($C630=$C633, Z633&lt;&gt;""), Z633, IF(AND($C630=$C634, Z634&lt;&gt;""), Z634, "")))))</f>
        <v/>
      </c>
      <c r="AA630" s="90" t="str">
        <f>IF(TMInput!Z630&lt;&gt;"", TMInput!Z630, IF(AND($C630=$C631, AA631&lt;&gt;""), AA631, IF(AND($C630=$C632, AA632&lt;&gt;""), AA632, IF(AND($C630=$C633, AA633&lt;&gt;""), AA633, IF(AND($C630=$C634, AA634&lt;&gt;""), AA634, "")))))</f>
        <v/>
      </c>
      <c r="AB630" s="90" t="str">
        <f>IF(TMInput!AA630&lt;&gt;"", TMInput!AA630, IF(AND($C630=$C631, AB631&lt;&gt;""), AB631, IF(AND($C630=$C632, AB632&lt;&gt;""), AB632, IF(AND($C630=$C633, AB633&lt;&gt;""), AB633, IF(AND($C630=$C634, AB634&lt;&gt;""), AB634, "")))))</f>
        <v/>
      </c>
      <c r="AC630" s="90" t="str">
        <f>IF(TMInput!AB630&lt;&gt;"", TMInput!AB630, IF(AND($C630=$C631, AC631&lt;&gt;""), AC631, IF(AND($C630=$C632, AC632&lt;&gt;""), AC632, IF(AND($C630=$C633, AC633&lt;&gt;""), AC633, IF(AND($C630=$C634, AC634&lt;&gt;""), AC634, "")))))</f>
        <v/>
      </c>
      <c r="AD630" s="90" t="str">
        <f>IF(TMInput!AC630&lt;&gt;"", TMInput!AC630, IF(AND($C630=$C631, AD631&lt;&gt;""), AD631, IF(AND($C630=$C632, AD632&lt;&gt;""), AD632, IF(AND($C630=$C633, AD633&lt;&gt;""), AD633, IF(AND($C630=$C634, AD634&lt;&gt;""), AD634, "")))))</f>
        <v/>
      </c>
      <c r="AE630" s="90" t="str">
        <f>IF(TMInput!AD630&lt;&gt;"", TMInput!AD630, IF(AND($C630=$C631, AE631&lt;&gt;""), AE631, IF(AND($C630=$C632, AE632&lt;&gt;""), AE632, IF(AND($C630=$C633, AE633&lt;&gt;""), AE633, IF(AND($C630=$C634, AE634&lt;&gt;""), AE634, "")))))</f>
        <v/>
      </c>
    </row>
    <row r="631">
      <c r="A631" s="85" t="b">
        <f t="shared" si="1"/>
        <v>0</v>
      </c>
      <c r="B631" s="90" t="str">
        <f>IF(AND(TMInput!A631="",$C631&lt;&gt;""),B630,TMInput!A631)</f>
        <v/>
      </c>
      <c r="C631" s="90" t="str">
        <f>TMInput!B631</f>
        <v/>
      </c>
      <c r="D631" s="85" t="str">
        <f>IF(AND(TMInput!C631="",$C631&lt;&gt;""),D630,TMInput!C631)</f>
        <v/>
      </c>
      <c r="E631" s="90" t="str">
        <f>IF(TMInput!D631&lt;&gt;"",TMInput!D631,IF(AND($C631=$C632, E632&lt;&gt;""),E632, IF(AND($C631=$C633, E633&lt;&gt;""), E633,"")))</f>
        <v/>
      </c>
      <c r="F631" s="90" t="str">
        <f>IF(TMInput!E631&lt;&gt;"",TMInput!E631,IF(AND($C631=$C632, F632&lt;&gt;""),F632, IF(AND($C631=$C633, F633&lt;&gt;""), F633,"")))</f>
        <v/>
      </c>
      <c r="G631" s="85" t="str">
        <f>IF(TMInput!F631&lt;&gt;"",TMInput!F631,IF(AND($C631=$C632, G632&lt;&gt;""),G632, IF(AND($C631=$C633, G633&lt;&gt;""), G633,"")))</f>
        <v/>
      </c>
      <c r="H631" s="90" t="str">
        <f>TMInput!G631</f>
        <v/>
      </c>
      <c r="I631" s="90" t="str">
        <f>TMInput!H631</f>
        <v/>
      </c>
      <c r="J631" s="90" t="str">
        <f>IF(TMInput!$A631="",J630,TMInput!I631)</f>
        <v/>
      </c>
      <c r="K631" s="85" t="str">
        <f>IF(TMInput!J631&lt;&gt;"",TMInput!J631,IF(AND($C631=$C632, K632&lt;&gt;""),K632, IF(AND($C631=$C633, K633&lt;&gt;""), K633,"")))</f>
        <v/>
      </c>
      <c r="L631" s="85" t="str">
        <f>IF(TMInput!K631&lt;&gt;"",TMInput!K631,IF(AND($C631=$C632, L632&lt;&gt;""),L632, IF(AND($C631=$C633, L633&lt;&gt;""), L633,"")))</f>
        <v/>
      </c>
      <c r="M631" s="90" t="str">
        <f>IF(TMInput!L631&lt;&gt;"",TMInput!L631,IF(AND($C631=$C632, M632&lt;&gt;""),M632, IF(AND($C631=$C633, M633&lt;&gt;""), M633,"")))</f>
        <v/>
      </c>
      <c r="N631" s="90" t="str">
        <f>IF(TMInput!M631&lt;&gt;"",TMInput!M631,IF(AND($C631=$C632, N632&lt;&gt;""),N632, IF(AND($C631=$C633, N633&lt;&gt;""), N633,"")))</f>
        <v/>
      </c>
      <c r="O631" s="90" t="str">
        <f>IF(TMInput!N631&lt;&gt;"",TMInput!N631,IF(AND($C631=$C632, O632&lt;&gt;""),O632, IF(AND($C631=$C633, O633&lt;&gt;""), O633,"")))</f>
        <v/>
      </c>
      <c r="P631" s="85" t="str">
        <f>IF(TMInput!O631&lt;&gt;"",TMInput!O631,IF(AND($C631=$C632, P632&lt;&gt;""),P632, IF(AND($C631=$C633, P633&lt;&gt;""), P633,"")))</f>
        <v/>
      </c>
      <c r="Q631" s="90" t="str">
        <f>IF(TMInput!P631&lt;&gt;"",TMInput!P631,IF(AND($C631=$C632, Q632&lt;&gt;""),Q632, IF(AND($C631=$C633, Q633&lt;&gt;""), Q633,"")))</f>
        <v/>
      </c>
      <c r="R631" s="90" t="str">
        <f>IF(TMInput!Q631&lt;&gt;"", TMInput!Q631, IF(AND(OR($C631&amp;$H631=$C632&amp;$H632, $C631&amp;$I631=$C632&amp;$I632), R632&lt;&gt;""), R632, IF(AND(OR($C631&amp;$H631=$C633&amp;$H633, $C631&amp;$I631=$C633&amp;$I633), R633&lt;&gt;""), R633, IF(AND(OR($C631&amp;$H631=$C634&amp;$H634, $C631&amp;$I631=$C634&amp;$I634), R634&lt;&gt;""), R634, IF(AND(OR($C631&amp;$H631=$C635&amp;$H635, $C631&amp;$I631=$C635&amp;$I635), R635&lt;&gt;""), R635, "")))))</f>
        <v/>
      </c>
      <c r="S631" s="90" t="str">
        <f>IF(TMInput!R631&lt;&gt;"", TMInput!R631, IF(AND(OR($C631&amp;$H631=$C632&amp;$H632, $C631&amp;$I631=$C632&amp;$I632), S632&lt;&gt;""), S632, IF(AND(OR($C631&amp;$H631=$C633&amp;$H633, $C631&amp;$I631=$C633&amp;$I633), S633&lt;&gt;""), S633, IF(AND(OR($C631&amp;$H631=$C634&amp;$H634, $C631&amp;$I631=$C634&amp;$I634), S634&lt;&gt;""), S634, IF(AND(OR($C631&amp;$H631=$C635&amp;$H635, $C631&amp;$I631=$C635&amp;$I635), S635&lt;&gt;""), S635, "")))))</f>
        <v/>
      </c>
      <c r="T631" s="90" t="str">
        <f>IF(TMInput!S631&lt;&gt;"", TMInput!S631, IF(AND(OR($C631&amp;$H631=$C632&amp;$H632, $C631&amp;$I631=$C632&amp;$I632), T632&lt;&gt;""), T632, IF(AND(OR($C631&amp;$H631=$C633&amp;$H633, $C631&amp;$I631=$C633&amp;$I633), T633&lt;&gt;""), T633, IF(AND(OR($C631&amp;$H631=$C634&amp;$H634, $C631&amp;$I631=$C634&amp;$I634), T634&lt;&gt;""), T634, IF(AND(OR($C631&amp;$H631=$C635&amp;$H635, $C631&amp;$I631=$C635&amp;$I635), T635&lt;&gt;""), T635, "")))))</f>
        <v/>
      </c>
      <c r="U631" s="90" t="str">
        <f>IF(TMInput!T631&lt;&gt;"", TMInput!T631, IF(AND($C631=$C632, U632&lt;&gt;""), U632, IF(AND($C631=$C633, U633&lt;&gt;""), U633, IF(AND($C631=$C634, U634&lt;&gt;""), U634, IF(AND($C631=$C635, U635&lt;&gt;""), U635, "")))))</f>
        <v/>
      </c>
      <c r="V631" s="90" t="str">
        <f>IF(TMInput!U631&lt;&gt;"", TMInput!U631, IF(AND($C631=$C632, V632&lt;&gt;""), V632, IF(AND($C631=$C633, V633&lt;&gt;""), V633, IF(AND($C631=$C634, V634&lt;&gt;""), V634, IF(AND($C631=$C635, V635&lt;&gt;""), V635, "")))))</f>
        <v/>
      </c>
      <c r="W631" s="90" t="str">
        <f>IF(TMInput!V631&lt;&gt;"", TMInput!V631, IF(AND($C631=$C632, W632&lt;&gt;""), W632, IF(AND($C631=$C633, W633&lt;&gt;""), W633, IF(AND($C631=$C634, W634&lt;&gt;""), W634, IF(AND($C631=$C635, W635&lt;&gt;""), W635, "")))))</f>
        <v/>
      </c>
      <c r="X631" s="90" t="str">
        <f>IF(TMInput!W631&lt;&gt;"", TMInput!W631, IF(AND($C631=$C632, X632&lt;&gt;""), X632, IF(AND($C631=$C633, X633&lt;&gt;""), X633, IF(AND($C631=$C634, X634&lt;&gt;""), X634, IF(AND($C631=$C635, X635&lt;&gt;""), X635, "")))))</f>
        <v/>
      </c>
      <c r="Y631" s="90" t="str">
        <f>IF(TMInput!X631&lt;&gt;"", TMInput!X631, IF(AND($C631=$C632, Y632&lt;&gt;""), Y632, IF(AND($C631=$C633, Y633&lt;&gt;""), Y633, IF(AND($C631=$C634, Y634&lt;&gt;""), Y634, IF(AND($C631=$C635, Y635&lt;&gt;""), Y635, "")))))</f>
        <v/>
      </c>
      <c r="Z631" s="90" t="str">
        <f>IF(TMInput!Y631&lt;&gt;"", TMInput!Y631, IF(AND($C631=$C632, Z632&lt;&gt;""), Z632, IF(AND($C631=$C633, Z633&lt;&gt;""), Z633, IF(AND($C631=$C634, Z634&lt;&gt;""), Z634, IF(AND($C631=$C635, Z635&lt;&gt;""), Z635, "")))))</f>
        <v/>
      </c>
      <c r="AA631" s="90" t="str">
        <f>IF(TMInput!Z631&lt;&gt;"", TMInput!Z631, IF(AND($C631=$C632, AA632&lt;&gt;""), AA632, IF(AND($C631=$C633, AA633&lt;&gt;""), AA633, IF(AND($C631=$C634, AA634&lt;&gt;""), AA634, IF(AND($C631=$C635, AA635&lt;&gt;""), AA635, "")))))</f>
        <v/>
      </c>
      <c r="AB631" s="90" t="str">
        <f>IF(TMInput!AA631&lt;&gt;"", TMInput!AA631, IF(AND($C631=$C632, AB632&lt;&gt;""), AB632, IF(AND($C631=$C633, AB633&lt;&gt;""), AB633, IF(AND($C631=$C634, AB634&lt;&gt;""), AB634, IF(AND($C631=$C635, AB635&lt;&gt;""), AB635, "")))))</f>
        <v/>
      </c>
      <c r="AC631" s="90" t="str">
        <f>IF(TMInput!AB631&lt;&gt;"", TMInput!AB631, IF(AND($C631=$C632, AC632&lt;&gt;""), AC632, IF(AND($C631=$C633, AC633&lt;&gt;""), AC633, IF(AND($C631=$C634, AC634&lt;&gt;""), AC634, IF(AND($C631=$C635, AC635&lt;&gt;""), AC635, "")))))</f>
        <v/>
      </c>
      <c r="AD631" s="90" t="str">
        <f>IF(TMInput!AC631&lt;&gt;"", TMInput!AC631, IF(AND($C631=$C632, AD632&lt;&gt;""), AD632, IF(AND($C631=$C633, AD633&lt;&gt;""), AD633, IF(AND($C631=$C634, AD634&lt;&gt;""), AD634, IF(AND($C631=$C635, AD635&lt;&gt;""), AD635, "")))))</f>
        <v/>
      </c>
      <c r="AE631" s="90" t="str">
        <f>IF(TMInput!AD631&lt;&gt;"", TMInput!AD631, IF(AND($C631=$C632, AE632&lt;&gt;""), AE632, IF(AND($C631=$C633, AE633&lt;&gt;""), AE633, IF(AND($C631=$C634, AE634&lt;&gt;""), AE634, IF(AND($C631=$C635, AE635&lt;&gt;""), AE635, "")))))</f>
        <v/>
      </c>
    </row>
    <row r="632">
      <c r="A632" s="85" t="b">
        <f t="shared" si="1"/>
        <v>0</v>
      </c>
      <c r="B632" s="90" t="str">
        <f>IF(AND(TMInput!A632="",$C632&lt;&gt;""),B631,TMInput!A632)</f>
        <v/>
      </c>
      <c r="C632" s="90" t="str">
        <f>TMInput!B632</f>
        <v/>
      </c>
      <c r="D632" s="85" t="str">
        <f>IF(AND(TMInput!C632="",$C632&lt;&gt;""),D631,TMInput!C632)</f>
        <v/>
      </c>
      <c r="E632" s="90" t="str">
        <f>IF(TMInput!D632&lt;&gt;"",TMInput!D632,IF(AND($C632=$C633, E633&lt;&gt;""),E633, IF(AND($C632=$C634, E634&lt;&gt;""), E634,"")))</f>
        <v/>
      </c>
      <c r="F632" s="90" t="str">
        <f>IF(TMInput!E632&lt;&gt;"",TMInput!E632,IF(AND($C632=$C633, F633&lt;&gt;""),F633, IF(AND($C632=$C634, F634&lt;&gt;""), F634,"")))</f>
        <v/>
      </c>
      <c r="G632" s="85" t="str">
        <f>IF(TMInput!F632&lt;&gt;"",TMInput!F632,IF(AND($C632=$C633, G633&lt;&gt;""),G633, IF(AND($C632=$C634, G634&lt;&gt;""), G634,"")))</f>
        <v/>
      </c>
      <c r="H632" s="90" t="str">
        <f>TMInput!G632</f>
        <v/>
      </c>
      <c r="I632" s="90" t="str">
        <f>TMInput!H632</f>
        <v/>
      </c>
      <c r="J632" s="90" t="str">
        <f>IF(TMInput!$A632="",J631,TMInput!I632)</f>
        <v/>
      </c>
      <c r="K632" s="85" t="str">
        <f>IF(TMInput!J632&lt;&gt;"",TMInput!J632,IF(AND($C632=$C633, K633&lt;&gt;""),K633, IF(AND($C632=$C634, K634&lt;&gt;""), K634,"")))</f>
        <v/>
      </c>
      <c r="L632" s="85" t="str">
        <f>IF(TMInput!K632&lt;&gt;"",TMInput!K632,IF(AND($C632=$C633, L633&lt;&gt;""),L633, IF(AND($C632=$C634, L634&lt;&gt;""), L634,"")))</f>
        <v/>
      </c>
      <c r="M632" s="90" t="str">
        <f>IF(TMInput!L632&lt;&gt;"",TMInput!L632,IF(AND($C632=$C633, M633&lt;&gt;""),M633, IF(AND($C632=$C634, M634&lt;&gt;""), M634,"")))</f>
        <v/>
      </c>
      <c r="N632" s="90" t="str">
        <f>IF(TMInput!M632&lt;&gt;"",TMInput!M632,IF(AND($C632=$C633, N633&lt;&gt;""),N633, IF(AND($C632=$C634, N634&lt;&gt;""), N634,"")))</f>
        <v/>
      </c>
      <c r="O632" s="90" t="str">
        <f>IF(TMInput!N632&lt;&gt;"",TMInput!N632,IF(AND($C632=$C633, O633&lt;&gt;""),O633, IF(AND($C632=$C634, O634&lt;&gt;""), O634,"")))</f>
        <v/>
      </c>
      <c r="P632" s="85" t="str">
        <f>IF(TMInput!O632&lt;&gt;"",TMInput!O632,IF(AND($C632=$C633, P633&lt;&gt;""),P633, IF(AND($C632=$C634, P634&lt;&gt;""), P634,"")))</f>
        <v/>
      </c>
      <c r="Q632" s="90" t="str">
        <f>IF(TMInput!P632&lt;&gt;"",TMInput!P632,IF(AND($C632=$C633, Q633&lt;&gt;""),Q633, IF(AND($C632=$C634, Q634&lt;&gt;""), Q634,"")))</f>
        <v/>
      </c>
      <c r="R632" s="90" t="str">
        <f>IF(TMInput!Q632&lt;&gt;"", TMInput!Q632, IF(AND(OR($C632&amp;$H632=$C633&amp;$H633, $C632&amp;$I632=$C633&amp;$I633), R633&lt;&gt;""), R633, IF(AND(OR($C632&amp;$H632=$C634&amp;$H634, $C632&amp;$I632=$C634&amp;$I634), R634&lt;&gt;""), R634, IF(AND(OR($C632&amp;$H632=$C635&amp;$H635, $C632&amp;$I632=$C635&amp;$I635), R635&lt;&gt;""), R635, IF(AND(OR($C632&amp;$H632=$C636&amp;$H636, $C632&amp;$I632=$C636&amp;$I636), R636&lt;&gt;""), R636, "")))))</f>
        <v/>
      </c>
      <c r="S632" s="90" t="str">
        <f>IF(TMInput!R632&lt;&gt;"", TMInput!R632, IF(AND(OR($C632&amp;$H632=$C633&amp;$H633, $C632&amp;$I632=$C633&amp;$I633), S633&lt;&gt;""), S633, IF(AND(OR($C632&amp;$H632=$C634&amp;$H634, $C632&amp;$I632=$C634&amp;$I634), S634&lt;&gt;""), S634, IF(AND(OR($C632&amp;$H632=$C635&amp;$H635, $C632&amp;$I632=$C635&amp;$I635), S635&lt;&gt;""), S635, IF(AND(OR($C632&amp;$H632=$C636&amp;$H636, $C632&amp;$I632=$C636&amp;$I636), S636&lt;&gt;""), S636, "")))))</f>
        <v/>
      </c>
      <c r="T632" s="90" t="str">
        <f>IF(TMInput!S632&lt;&gt;"", TMInput!S632, IF(AND(OR($C632&amp;$H632=$C633&amp;$H633, $C632&amp;$I632=$C633&amp;$I633), T633&lt;&gt;""), T633, IF(AND(OR($C632&amp;$H632=$C634&amp;$H634, $C632&amp;$I632=$C634&amp;$I634), T634&lt;&gt;""), T634, IF(AND(OR($C632&amp;$H632=$C635&amp;$H635, $C632&amp;$I632=$C635&amp;$I635), T635&lt;&gt;""), T635, IF(AND(OR($C632&amp;$H632=$C636&amp;$H636, $C632&amp;$I632=$C636&amp;$I636), T636&lt;&gt;""), T636, "")))))</f>
        <v/>
      </c>
      <c r="U632" s="90" t="str">
        <f>IF(TMInput!T632&lt;&gt;"", TMInput!T632, IF(AND($C632=$C633, U633&lt;&gt;""), U633, IF(AND($C632=$C634, U634&lt;&gt;""), U634, IF(AND($C632=$C635, U635&lt;&gt;""), U635, IF(AND($C632=$C636, U636&lt;&gt;""), U636, "")))))</f>
        <v/>
      </c>
      <c r="V632" s="90" t="str">
        <f>IF(TMInput!U632&lt;&gt;"", TMInput!U632, IF(AND($C632=$C633, V633&lt;&gt;""), V633, IF(AND($C632=$C634, V634&lt;&gt;""), V634, IF(AND($C632=$C635, V635&lt;&gt;""), V635, IF(AND($C632=$C636, V636&lt;&gt;""), V636, "")))))</f>
        <v/>
      </c>
      <c r="W632" s="90" t="str">
        <f>IF(TMInput!V632&lt;&gt;"", TMInput!V632, IF(AND($C632=$C633, W633&lt;&gt;""), W633, IF(AND($C632=$C634, W634&lt;&gt;""), W634, IF(AND($C632=$C635, W635&lt;&gt;""), W635, IF(AND($C632=$C636, W636&lt;&gt;""), W636, "")))))</f>
        <v/>
      </c>
      <c r="X632" s="90" t="str">
        <f>IF(TMInput!W632&lt;&gt;"", TMInput!W632, IF(AND($C632=$C633, X633&lt;&gt;""), X633, IF(AND($C632=$C634, X634&lt;&gt;""), X634, IF(AND($C632=$C635, X635&lt;&gt;""), X635, IF(AND($C632=$C636, X636&lt;&gt;""), X636, "")))))</f>
        <v/>
      </c>
      <c r="Y632" s="90" t="str">
        <f>IF(TMInput!X632&lt;&gt;"", TMInput!X632, IF(AND($C632=$C633, Y633&lt;&gt;""), Y633, IF(AND($C632=$C634, Y634&lt;&gt;""), Y634, IF(AND($C632=$C635, Y635&lt;&gt;""), Y635, IF(AND($C632=$C636, Y636&lt;&gt;""), Y636, "")))))</f>
        <v/>
      </c>
      <c r="Z632" s="90" t="str">
        <f>IF(TMInput!Y632&lt;&gt;"", TMInput!Y632, IF(AND($C632=$C633, Z633&lt;&gt;""), Z633, IF(AND($C632=$C634, Z634&lt;&gt;""), Z634, IF(AND($C632=$C635, Z635&lt;&gt;""), Z635, IF(AND($C632=$C636, Z636&lt;&gt;""), Z636, "")))))</f>
        <v/>
      </c>
      <c r="AA632" s="90" t="str">
        <f>IF(TMInput!Z632&lt;&gt;"", TMInput!Z632, IF(AND($C632=$C633, AA633&lt;&gt;""), AA633, IF(AND($C632=$C634, AA634&lt;&gt;""), AA634, IF(AND($C632=$C635, AA635&lt;&gt;""), AA635, IF(AND($C632=$C636, AA636&lt;&gt;""), AA636, "")))))</f>
        <v/>
      </c>
      <c r="AB632" s="90" t="str">
        <f>IF(TMInput!AA632&lt;&gt;"", TMInput!AA632, IF(AND($C632=$C633, AB633&lt;&gt;""), AB633, IF(AND($C632=$C634, AB634&lt;&gt;""), AB634, IF(AND($C632=$C635, AB635&lt;&gt;""), AB635, IF(AND($C632=$C636, AB636&lt;&gt;""), AB636, "")))))</f>
        <v/>
      </c>
      <c r="AC632" s="90" t="str">
        <f>IF(TMInput!AB632&lt;&gt;"", TMInput!AB632, IF(AND($C632=$C633, AC633&lt;&gt;""), AC633, IF(AND($C632=$C634, AC634&lt;&gt;""), AC634, IF(AND($C632=$C635, AC635&lt;&gt;""), AC635, IF(AND($C632=$C636, AC636&lt;&gt;""), AC636, "")))))</f>
        <v/>
      </c>
      <c r="AD632" s="90" t="str">
        <f>IF(TMInput!AC632&lt;&gt;"", TMInput!AC632, IF(AND($C632=$C633, AD633&lt;&gt;""), AD633, IF(AND($C632=$C634, AD634&lt;&gt;""), AD634, IF(AND($C632=$C635, AD635&lt;&gt;""), AD635, IF(AND($C632=$C636, AD636&lt;&gt;""), AD636, "")))))</f>
        <v/>
      </c>
      <c r="AE632" s="90" t="str">
        <f>IF(TMInput!AD632&lt;&gt;"", TMInput!AD632, IF(AND($C632=$C633, AE633&lt;&gt;""), AE633, IF(AND($C632=$C634, AE634&lt;&gt;""), AE634, IF(AND($C632=$C635, AE635&lt;&gt;""), AE635, IF(AND($C632=$C636, AE636&lt;&gt;""), AE636, "")))))</f>
        <v/>
      </c>
    </row>
    <row r="633">
      <c r="A633" s="85" t="b">
        <f t="shared" si="1"/>
        <v>0</v>
      </c>
      <c r="B633" s="90" t="str">
        <f>IF(AND(TMInput!A633="",$C633&lt;&gt;""),B632,TMInput!A633)</f>
        <v/>
      </c>
      <c r="C633" s="90" t="str">
        <f>TMInput!B633</f>
        <v/>
      </c>
      <c r="D633" s="85" t="str">
        <f>IF(AND(TMInput!C633="",$C633&lt;&gt;""),D632,TMInput!C633)</f>
        <v/>
      </c>
      <c r="E633" s="90" t="str">
        <f>IF(TMInput!D633&lt;&gt;"",TMInput!D633,IF(AND($C633=$C634, E634&lt;&gt;""),E634, IF(AND($C633=$C635, E635&lt;&gt;""), E635,"")))</f>
        <v/>
      </c>
      <c r="F633" s="90" t="str">
        <f>IF(TMInput!E633&lt;&gt;"",TMInput!E633,IF(AND($C633=$C634, F634&lt;&gt;""),F634, IF(AND($C633=$C635, F635&lt;&gt;""), F635,"")))</f>
        <v/>
      </c>
      <c r="G633" s="85" t="str">
        <f>IF(TMInput!F633&lt;&gt;"",TMInput!F633,IF(AND($C633=$C634, G634&lt;&gt;""),G634, IF(AND($C633=$C635, G635&lt;&gt;""), G635,"")))</f>
        <v/>
      </c>
      <c r="H633" s="90" t="str">
        <f>TMInput!G633</f>
        <v/>
      </c>
      <c r="I633" s="90" t="str">
        <f>TMInput!H633</f>
        <v/>
      </c>
      <c r="J633" s="90" t="str">
        <f>IF(TMInput!$A633="",J632,TMInput!I633)</f>
        <v/>
      </c>
      <c r="K633" s="85" t="str">
        <f>IF(TMInput!J633&lt;&gt;"",TMInput!J633,IF(AND($C633=$C634, K634&lt;&gt;""),K634, IF(AND($C633=$C635, K635&lt;&gt;""), K635,"")))</f>
        <v/>
      </c>
      <c r="L633" s="85" t="str">
        <f>IF(TMInput!K633&lt;&gt;"",TMInput!K633,IF(AND($C633=$C634, L634&lt;&gt;""),L634, IF(AND($C633=$C635, L635&lt;&gt;""), L635,"")))</f>
        <v/>
      </c>
      <c r="M633" s="90" t="str">
        <f>IF(TMInput!L633&lt;&gt;"",TMInput!L633,IF(AND($C633=$C634, M634&lt;&gt;""),M634, IF(AND($C633=$C635, M635&lt;&gt;""), M635,"")))</f>
        <v/>
      </c>
      <c r="N633" s="90" t="str">
        <f>IF(TMInput!M633&lt;&gt;"",TMInput!M633,IF(AND($C633=$C634, N634&lt;&gt;""),N634, IF(AND($C633=$C635, N635&lt;&gt;""), N635,"")))</f>
        <v/>
      </c>
      <c r="O633" s="90" t="str">
        <f>IF(TMInput!N633&lt;&gt;"",TMInput!N633,IF(AND($C633=$C634, O634&lt;&gt;""),O634, IF(AND($C633=$C635, O635&lt;&gt;""), O635,"")))</f>
        <v/>
      </c>
      <c r="P633" s="85" t="str">
        <f>IF(TMInput!O633&lt;&gt;"",TMInput!O633,IF(AND($C633=$C634, P634&lt;&gt;""),P634, IF(AND($C633=$C635, P635&lt;&gt;""), P635,"")))</f>
        <v/>
      </c>
      <c r="Q633" s="90" t="str">
        <f>IF(TMInput!P633&lt;&gt;"",TMInput!P633,IF(AND($C633=$C634, Q634&lt;&gt;""),Q634, IF(AND($C633=$C635, Q635&lt;&gt;""), Q635,"")))</f>
        <v/>
      </c>
      <c r="R633" s="90" t="str">
        <f>IF(TMInput!Q633&lt;&gt;"", TMInput!Q633, IF(AND(OR($C633&amp;$H633=$C634&amp;$H634, $C633&amp;$I633=$C634&amp;$I634), R634&lt;&gt;""), R634, IF(AND(OR($C633&amp;$H633=$C635&amp;$H635, $C633&amp;$I633=$C635&amp;$I635), R635&lt;&gt;""), R635, IF(AND(OR($C633&amp;$H633=$C636&amp;$H636, $C633&amp;$I633=$C636&amp;$I636), R636&lt;&gt;""), R636, IF(AND(OR($C633&amp;$H633=$C637&amp;$H637, $C633&amp;$I633=$C637&amp;$I637), R637&lt;&gt;""), R637, "")))))</f>
        <v/>
      </c>
      <c r="S633" s="90" t="str">
        <f>IF(TMInput!R633&lt;&gt;"", TMInput!R633, IF(AND(OR($C633&amp;$H633=$C634&amp;$H634, $C633&amp;$I633=$C634&amp;$I634), S634&lt;&gt;""), S634, IF(AND(OR($C633&amp;$H633=$C635&amp;$H635, $C633&amp;$I633=$C635&amp;$I635), S635&lt;&gt;""), S635, IF(AND(OR($C633&amp;$H633=$C636&amp;$H636, $C633&amp;$I633=$C636&amp;$I636), S636&lt;&gt;""), S636, IF(AND(OR($C633&amp;$H633=$C637&amp;$H637, $C633&amp;$I633=$C637&amp;$I637), S637&lt;&gt;""), S637, "")))))</f>
        <v/>
      </c>
      <c r="T633" s="90" t="str">
        <f>IF(TMInput!S633&lt;&gt;"", TMInput!S633, IF(AND(OR($C633&amp;$H633=$C634&amp;$H634, $C633&amp;$I633=$C634&amp;$I634), T634&lt;&gt;""), T634, IF(AND(OR($C633&amp;$H633=$C635&amp;$H635, $C633&amp;$I633=$C635&amp;$I635), T635&lt;&gt;""), T635, IF(AND(OR($C633&amp;$H633=$C636&amp;$H636, $C633&amp;$I633=$C636&amp;$I636), T636&lt;&gt;""), T636, IF(AND(OR($C633&amp;$H633=$C637&amp;$H637, $C633&amp;$I633=$C637&amp;$I637), T637&lt;&gt;""), T637, "")))))</f>
        <v/>
      </c>
      <c r="U633" s="90" t="str">
        <f>IF(TMInput!T633&lt;&gt;"", TMInput!T633, IF(AND($C633=$C634, U634&lt;&gt;""), U634, IF(AND($C633=$C635, U635&lt;&gt;""), U635, IF(AND($C633=$C636, U636&lt;&gt;""), U636, IF(AND($C633=$C637, U637&lt;&gt;""), U637, "")))))</f>
        <v/>
      </c>
      <c r="V633" s="90" t="str">
        <f>IF(TMInput!U633&lt;&gt;"", TMInput!U633, IF(AND($C633=$C634, V634&lt;&gt;""), V634, IF(AND($C633=$C635, V635&lt;&gt;""), V635, IF(AND($C633=$C636, V636&lt;&gt;""), V636, IF(AND($C633=$C637, V637&lt;&gt;""), V637, "")))))</f>
        <v/>
      </c>
      <c r="W633" s="90" t="str">
        <f>IF(TMInput!V633&lt;&gt;"", TMInput!V633, IF(AND($C633=$C634, W634&lt;&gt;""), W634, IF(AND($C633=$C635, W635&lt;&gt;""), W635, IF(AND($C633=$C636, W636&lt;&gt;""), W636, IF(AND($C633=$C637, W637&lt;&gt;""), W637, "")))))</f>
        <v/>
      </c>
      <c r="X633" s="90" t="str">
        <f>IF(TMInput!W633&lt;&gt;"", TMInput!W633, IF(AND($C633=$C634, X634&lt;&gt;""), X634, IF(AND($C633=$C635, X635&lt;&gt;""), X635, IF(AND($C633=$C636, X636&lt;&gt;""), X636, IF(AND($C633=$C637, X637&lt;&gt;""), X637, "")))))</f>
        <v/>
      </c>
      <c r="Y633" s="90" t="str">
        <f>IF(TMInput!X633&lt;&gt;"", TMInput!X633, IF(AND($C633=$C634, Y634&lt;&gt;""), Y634, IF(AND($C633=$C635, Y635&lt;&gt;""), Y635, IF(AND($C633=$C636, Y636&lt;&gt;""), Y636, IF(AND($C633=$C637, Y637&lt;&gt;""), Y637, "")))))</f>
        <v/>
      </c>
      <c r="Z633" s="90" t="str">
        <f>IF(TMInput!Y633&lt;&gt;"", TMInput!Y633, IF(AND($C633=$C634, Z634&lt;&gt;""), Z634, IF(AND($C633=$C635, Z635&lt;&gt;""), Z635, IF(AND($C633=$C636, Z636&lt;&gt;""), Z636, IF(AND($C633=$C637, Z637&lt;&gt;""), Z637, "")))))</f>
        <v/>
      </c>
      <c r="AA633" s="90" t="str">
        <f>IF(TMInput!Z633&lt;&gt;"", TMInput!Z633, IF(AND($C633=$C634, AA634&lt;&gt;""), AA634, IF(AND($C633=$C635, AA635&lt;&gt;""), AA635, IF(AND($C633=$C636, AA636&lt;&gt;""), AA636, IF(AND($C633=$C637, AA637&lt;&gt;""), AA637, "")))))</f>
        <v/>
      </c>
      <c r="AB633" s="90" t="str">
        <f>IF(TMInput!AA633&lt;&gt;"", TMInput!AA633, IF(AND($C633=$C634, AB634&lt;&gt;""), AB634, IF(AND($C633=$C635, AB635&lt;&gt;""), AB635, IF(AND($C633=$C636, AB636&lt;&gt;""), AB636, IF(AND($C633=$C637, AB637&lt;&gt;""), AB637, "")))))</f>
        <v/>
      </c>
      <c r="AC633" s="90" t="str">
        <f>IF(TMInput!AB633&lt;&gt;"", TMInput!AB633, IF(AND($C633=$C634, AC634&lt;&gt;""), AC634, IF(AND($C633=$C635, AC635&lt;&gt;""), AC635, IF(AND($C633=$C636, AC636&lt;&gt;""), AC636, IF(AND($C633=$C637, AC637&lt;&gt;""), AC637, "")))))</f>
        <v/>
      </c>
      <c r="AD633" s="90" t="str">
        <f>IF(TMInput!AC633&lt;&gt;"", TMInput!AC633, IF(AND($C633=$C634, AD634&lt;&gt;""), AD634, IF(AND($C633=$C635, AD635&lt;&gt;""), AD635, IF(AND($C633=$C636, AD636&lt;&gt;""), AD636, IF(AND($C633=$C637, AD637&lt;&gt;""), AD637, "")))))</f>
        <v/>
      </c>
      <c r="AE633" s="90" t="str">
        <f>IF(TMInput!AD633&lt;&gt;"", TMInput!AD633, IF(AND($C633=$C634, AE634&lt;&gt;""), AE634, IF(AND($C633=$C635, AE635&lt;&gt;""), AE635, IF(AND($C633=$C636, AE636&lt;&gt;""), AE636, IF(AND($C633=$C637, AE637&lt;&gt;""), AE637, "")))))</f>
        <v/>
      </c>
    </row>
    <row r="634">
      <c r="A634" s="85" t="b">
        <f t="shared" si="1"/>
        <v>0</v>
      </c>
      <c r="B634" s="90" t="str">
        <f>IF(AND(TMInput!A634="",$C634&lt;&gt;""),B633,TMInput!A634)</f>
        <v/>
      </c>
      <c r="C634" s="90" t="str">
        <f>TMInput!B634</f>
        <v/>
      </c>
      <c r="D634" s="85" t="str">
        <f>IF(AND(TMInput!C634="",$C634&lt;&gt;""),D633,TMInput!C634)</f>
        <v/>
      </c>
      <c r="E634" s="90" t="str">
        <f>IF(TMInput!D634&lt;&gt;"",TMInput!D634,IF(AND($C634=$C635, E635&lt;&gt;""),E635, IF(AND($C634=$C636, E636&lt;&gt;""), E636,"")))</f>
        <v/>
      </c>
      <c r="F634" s="90" t="str">
        <f>IF(TMInput!E634&lt;&gt;"",TMInput!E634,IF(AND($C634=$C635, F635&lt;&gt;""),F635, IF(AND($C634=$C636, F636&lt;&gt;""), F636,"")))</f>
        <v/>
      </c>
      <c r="G634" s="85" t="str">
        <f>IF(TMInput!F634&lt;&gt;"",TMInput!F634,IF(AND($C634=$C635, G635&lt;&gt;""),G635, IF(AND($C634=$C636, G636&lt;&gt;""), G636,"")))</f>
        <v/>
      </c>
      <c r="H634" s="90" t="str">
        <f>TMInput!G634</f>
        <v/>
      </c>
      <c r="I634" s="90" t="str">
        <f>TMInput!H634</f>
        <v/>
      </c>
      <c r="J634" s="90" t="str">
        <f>IF(TMInput!$A634="",J633,TMInput!I634)</f>
        <v/>
      </c>
      <c r="K634" s="85" t="str">
        <f>IF(TMInput!J634&lt;&gt;"",TMInput!J634,IF(AND($C634=$C635, K635&lt;&gt;""),K635, IF(AND($C634=$C636, K636&lt;&gt;""), K636,"")))</f>
        <v/>
      </c>
      <c r="L634" s="85" t="str">
        <f>IF(TMInput!K634&lt;&gt;"",TMInput!K634,IF(AND($C634=$C635, L635&lt;&gt;""),L635, IF(AND($C634=$C636, L636&lt;&gt;""), L636,"")))</f>
        <v/>
      </c>
      <c r="M634" s="90" t="str">
        <f>IF(TMInput!L634&lt;&gt;"",TMInput!L634,IF(AND($C634=$C635, M635&lt;&gt;""),M635, IF(AND($C634=$C636, M636&lt;&gt;""), M636,"")))</f>
        <v/>
      </c>
      <c r="N634" s="90" t="str">
        <f>IF(TMInput!M634&lt;&gt;"",TMInput!M634,IF(AND($C634=$C635, N635&lt;&gt;""),N635, IF(AND($C634=$C636, N636&lt;&gt;""), N636,"")))</f>
        <v/>
      </c>
      <c r="O634" s="90" t="str">
        <f>IF(TMInput!N634&lt;&gt;"",TMInput!N634,IF(AND($C634=$C635, O635&lt;&gt;""),O635, IF(AND($C634=$C636, O636&lt;&gt;""), O636,"")))</f>
        <v/>
      </c>
      <c r="P634" s="85" t="str">
        <f>IF(TMInput!O634&lt;&gt;"",TMInput!O634,IF(AND($C634=$C635, P635&lt;&gt;""),P635, IF(AND($C634=$C636, P636&lt;&gt;""), P636,"")))</f>
        <v/>
      </c>
      <c r="Q634" s="90" t="str">
        <f>IF(TMInput!P634&lt;&gt;"",TMInput!P634,IF(AND($C634=$C635, Q635&lt;&gt;""),Q635, IF(AND($C634=$C636, Q636&lt;&gt;""), Q636,"")))</f>
        <v/>
      </c>
      <c r="R634" s="90" t="str">
        <f>IF(TMInput!Q634&lt;&gt;"", TMInput!Q634, IF(AND(OR($C634&amp;$H634=$C635&amp;$H635, $C634&amp;$I634=$C635&amp;$I635), R635&lt;&gt;""), R635, IF(AND(OR($C634&amp;$H634=$C636&amp;$H636, $C634&amp;$I634=$C636&amp;$I636), R636&lt;&gt;""), R636, IF(AND(OR($C634&amp;$H634=$C637&amp;$H637, $C634&amp;$I634=$C637&amp;$I637), R637&lt;&gt;""), R637, IF(AND(OR($C634&amp;$H634=$C638&amp;$H638, $C634&amp;$I634=$C638&amp;$I638), R638&lt;&gt;""), R638, "")))))</f>
        <v/>
      </c>
      <c r="S634" s="90" t="str">
        <f>IF(TMInput!R634&lt;&gt;"", TMInput!R634, IF(AND(OR($C634&amp;$H634=$C635&amp;$H635, $C634&amp;$I634=$C635&amp;$I635), S635&lt;&gt;""), S635, IF(AND(OR($C634&amp;$H634=$C636&amp;$H636, $C634&amp;$I634=$C636&amp;$I636), S636&lt;&gt;""), S636, IF(AND(OR($C634&amp;$H634=$C637&amp;$H637, $C634&amp;$I634=$C637&amp;$I637), S637&lt;&gt;""), S637, IF(AND(OR($C634&amp;$H634=$C638&amp;$H638, $C634&amp;$I634=$C638&amp;$I638), S638&lt;&gt;""), S638, "")))))</f>
        <v/>
      </c>
      <c r="T634" s="90" t="str">
        <f>IF(TMInput!S634&lt;&gt;"", TMInput!S634, IF(AND(OR($C634&amp;$H634=$C635&amp;$H635, $C634&amp;$I634=$C635&amp;$I635), T635&lt;&gt;""), T635, IF(AND(OR($C634&amp;$H634=$C636&amp;$H636, $C634&amp;$I634=$C636&amp;$I636), T636&lt;&gt;""), T636, IF(AND(OR($C634&amp;$H634=$C637&amp;$H637, $C634&amp;$I634=$C637&amp;$I637), T637&lt;&gt;""), T637, IF(AND(OR($C634&amp;$H634=$C638&amp;$H638, $C634&amp;$I634=$C638&amp;$I638), T638&lt;&gt;""), T638, "")))))</f>
        <v/>
      </c>
      <c r="U634" s="90" t="str">
        <f>IF(TMInput!T634&lt;&gt;"", TMInput!T634, IF(AND($C634=$C635, U635&lt;&gt;""), U635, IF(AND($C634=$C636, U636&lt;&gt;""), U636, IF(AND($C634=$C637, U637&lt;&gt;""), U637, IF(AND($C634=$C638, U638&lt;&gt;""), U638, "")))))</f>
        <v/>
      </c>
      <c r="V634" s="90" t="str">
        <f>IF(TMInput!U634&lt;&gt;"", TMInput!U634, IF(AND($C634=$C635, V635&lt;&gt;""), V635, IF(AND($C634=$C636, V636&lt;&gt;""), V636, IF(AND($C634=$C637, V637&lt;&gt;""), V637, IF(AND($C634=$C638, V638&lt;&gt;""), V638, "")))))</f>
        <v/>
      </c>
      <c r="W634" s="90" t="str">
        <f>IF(TMInput!V634&lt;&gt;"", TMInput!V634, IF(AND($C634=$C635, W635&lt;&gt;""), W635, IF(AND($C634=$C636, W636&lt;&gt;""), W636, IF(AND($C634=$C637, W637&lt;&gt;""), W637, IF(AND($C634=$C638, W638&lt;&gt;""), W638, "")))))</f>
        <v/>
      </c>
      <c r="X634" s="90" t="str">
        <f>IF(TMInput!W634&lt;&gt;"", TMInput!W634, IF(AND($C634=$C635, X635&lt;&gt;""), X635, IF(AND($C634=$C636, X636&lt;&gt;""), X636, IF(AND($C634=$C637, X637&lt;&gt;""), X637, IF(AND($C634=$C638, X638&lt;&gt;""), X638, "")))))</f>
        <v/>
      </c>
      <c r="Y634" s="90" t="str">
        <f>IF(TMInput!X634&lt;&gt;"", TMInput!X634, IF(AND($C634=$C635, Y635&lt;&gt;""), Y635, IF(AND($C634=$C636, Y636&lt;&gt;""), Y636, IF(AND($C634=$C637, Y637&lt;&gt;""), Y637, IF(AND($C634=$C638, Y638&lt;&gt;""), Y638, "")))))</f>
        <v/>
      </c>
      <c r="Z634" s="90" t="str">
        <f>IF(TMInput!Y634&lt;&gt;"", TMInput!Y634, IF(AND($C634=$C635, Z635&lt;&gt;""), Z635, IF(AND($C634=$C636, Z636&lt;&gt;""), Z636, IF(AND($C634=$C637, Z637&lt;&gt;""), Z637, IF(AND($C634=$C638, Z638&lt;&gt;""), Z638, "")))))</f>
        <v/>
      </c>
      <c r="AA634" s="90" t="str">
        <f>IF(TMInput!Z634&lt;&gt;"", TMInput!Z634, IF(AND($C634=$C635, AA635&lt;&gt;""), AA635, IF(AND($C634=$C636, AA636&lt;&gt;""), AA636, IF(AND($C634=$C637, AA637&lt;&gt;""), AA637, IF(AND($C634=$C638, AA638&lt;&gt;""), AA638, "")))))</f>
        <v/>
      </c>
      <c r="AB634" s="90" t="str">
        <f>IF(TMInput!AA634&lt;&gt;"", TMInput!AA634, IF(AND($C634=$C635, AB635&lt;&gt;""), AB635, IF(AND($C634=$C636, AB636&lt;&gt;""), AB636, IF(AND($C634=$C637, AB637&lt;&gt;""), AB637, IF(AND($C634=$C638, AB638&lt;&gt;""), AB638, "")))))</f>
        <v/>
      </c>
      <c r="AC634" s="90" t="str">
        <f>IF(TMInput!AB634&lt;&gt;"", TMInput!AB634, IF(AND($C634=$C635, AC635&lt;&gt;""), AC635, IF(AND($C634=$C636, AC636&lt;&gt;""), AC636, IF(AND($C634=$C637, AC637&lt;&gt;""), AC637, IF(AND($C634=$C638, AC638&lt;&gt;""), AC638, "")))))</f>
        <v/>
      </c>
      <c r="AD634" s="90" t="str">
        <f>IF(TMInput!AC634&lt;&gt;"", TMInput!AC634, IF(AND($C634=$C635, AD635&lt;&gt;""), AD635, IF(AND($C634=$C636, AD636&lt;&gt;""), AD636, IF(AND($C634=$C637, AD637&lt;&gt;""), AD637, IF(AND($C634=$C638, AD638&lt;&gt;""), AD638, "")))))</f>
        <v/>
      </c>
      <c r="AE634" s="90" t="str">
        <f>IF(TMInput!AD634&lt;&gt;"", TMInput!AD634, IF(AND($C634=$C635, AE635&lt;&gt;""), AE635, IF(AND($C634=$C636, AE636&lt;&gt;""), AE636, IF(AND($C634=$C637, AE637&lt;&gt;""), AE637, IF(AND($C634=$C638, AE638&lt;&gt;""), AE638, "")))))</f>
        <v/>
      </c>
    </row>
    <row r="635">
      <c r="A635" s="85" t="b">
        <f t="shared" si="1"/>
        <v>0</v>
      </c>
      <c r="B635" s="90" t="str">
        <f>IF(AND(TMInput!A635="",$C635&lt;&gt;""),B634,TMInput!A635)</f>
        <v/>
      </c>
      <c r="C635" s="90" t="str">
        <f>TMInput!B635</f>
        <v/>
      </c>
      <c r="D635" s="85" t="str">
        <f>IF(AND(TMInput!C635="",$C635&lt;&gt;""),D634,TMInput!C635)</f>
        <v/>
      </c>
      <c r="E635" s="90" t="str">
        <f>IF(TMInput!D635&lt;&gt;"",TMInput!D635,IF(AND($C635=$C636, E636&lt;&gt;""),E636, IF(AND($C635=$C637, E637&lt;&gt;""), E637,"")))</f>
        <v/>
      </c>
      <c r="F635" s="90" t="str">
        <f>IF(TMInput!E635&lt;&gt;"",TMInput!E635,IF(AND($C635=$C636, F636&lt;&gt;""),F636, IF(AND($C635=$C637, F637&lt;&gt;""), F637,"")))</f>
        <v/>
      </c>
      <c r="G635" s="85" t="str">
        <f>IF(TMInput!F635&lt;&gt;"",TMInput!F635,IF(AND($C635=$C636, G636&lt;&gt;""),G636, IF(AND($C635=$C637, G637&lt;&gt;""), G637,"")))</f>
        <v/>
      </c>
      <c r="H635" s="90" t="str">
        <f>TMInput!G635</f>
        <v/>
      </c>
      <c r="I635" s="90" t="str">
        <f>TMInput!H635</f>
        <v/>
      </c>
      <c r="J635" s="90" t="str">
        <f>IF(TMInput!$A635="",J634,TMInput!I635)</f>
        <v/>
      </c>
      <c r="K635" s="85" t="str">
        <f>IF(TMInput!J635&lt;&gt;"",TMInput!J635,IF(AND($C635=$C636, K636&lt;&gt;""),K636, IF(AND($C635=$C637, K637&lt;&gt;""), K637,"")))</f>
        <v/>
      </c>
      <c r="L635" s="85" t="str">
        <f>IF(TMInput!K635&lt;&gt;"",TMInput!K635,IF(AND($C635=$C636, L636&lt;&gt;""),L636, IF(AND($C635=$C637, L637&lt;&gt;""), L637,"")))</f>
        <v/>
      </c>
      <c r="M635" s="90" t="str">
        <f>IF(TMInput!L635&lt;&gt;"",TMInput!L635,IF(AND($C635=$C636, M636&lt;&gt;""),M636, IF(AND($C635=$C637, M637&lt;&gt;""), M637,"")))</f>
        <v/>
      </c>
      <c r="N635" s="90" t="str">
        <f>IF(TMInput!M635&lt;&gt;"",TMInput!M635,IF(AND($C635=$C636, N636&lt;&gt;""),N636, IF(AND($C635=$C637, N637&lt;&gt;""), N637,"")))</f>
        <v/>
      </c>
      <c r="O635" s="90" t="str">
        <f>IF(TMInput!N635&lt;&gt;"",TMInput!N635,IF(AND($C635=$C636, O636&lt;&gt;""),O636, IF(AND($C635=$C637, O637&lt;&gt;""), O637,"")))</f>
        <v/>
      </c>
      <c r="P635" s="85" t="str">
        <f>IF(TMInput!O635&lt;&gt;"",TMInput!O635,IF(AND($C635=$C636, P636&lt;&gt;""),P636, IF(AND($C635=$C637, P637&lt;&gt;""), P637,"")))</f>
        <v/>
      </c>
      <c r="Q635" s="90" t="str">
        <f>IF(TMInput!P635&lt;&gt;"",TMInput!P635,IF(AND($C635=$C636, Q636&lt;&gt;""),Q636, IF(AND($C635=$C637, Q637&lt;&gt;""), Q637,"")))</f>
        <v/>
      </c>
      <c r="R635" s="90" t="str">
        <f>IF(TMInput!Q635&lt;&gt;"", TMInput!Q635, IF(AND(OR($C635&amp;$H635=$C636&amp;$H636, $C635&amp;$I635=$C636&amp;$I636), R636&lt;&gt;""), R636, IF(AND(OR($C635&amp;$H635=$C637&amp;$H637, $C635&amp;$I635=$C637&amp;$I637), R637&lt;&gt;""), R637, IF(AND(OR($C635&amp;$H635=$C638&amp;$H638, $C635&amp;$I635=$C638&amp;$I638), R638&lt;&gt;""), R638, IF(AND(OR($C635&amp;$H635=$C639&amp;$H639, $C635&amp;$I635=$C639&amp;$I639), R639&lt;&gt;""), R639, "")))))</f>
        <v/>
      </c>
      <c r="S635" s="90" t="str">
        <f>IF(TMInput!R635&lt;&gt;"", TMInput!R635, IF(AND(OR($C635&amp;$H635=$C636&amp;$H636, $C635&amp;$I635=$C636&amp;$I636), S636&lt;&gt;""), S636, IF(AND(OR($C635&amp;$H635=$C637&amp;$H637, $C635&amp;$I635=$C637&amp;$I637), S637&lt;&gt;""), S637, IF(AND(OR($C635&amp;$H635=$C638&amp;$H638, $C635&amp;$I635=$C638&amp;$I638), S638&lt;&gt;""), S638, IF(AND(OR($C635&amp;$H635=$C639&amp;$H639, $C635&amp;$I635=$C639&amp;$I639), S639&lt;&gt;""), S639, "")))))</f>
        <v/>
      </c>
      <c r="T635" s="90" t="str">
        <f>IF(TMInput!S635&lt;&gt;"", TMInput!S635, IF(AND(OR($C635&amp;$H635=$C636&amp;$H636, $C635&amp;$I635=$C636&amp;$I636), T636&lt;&gt;""), T636, IF(AND(OR($C635&amp;$H635=$C637&amp;$H637, $C635&amp;$I635=$C637&amp;$I637), T637&lt;&gt;""), T637, IF(AND(OR($C635&amp;$H635=$C638&amp;$H638, $C635&amp;$I635=$C638&amp;$I638), T638&lt;&gt;""), T638, IF(AND(OR($C635&amp;$H635=$C639&amp;$H639, $C635&amp;$I635=$C639&amp;$I639), T639&lt;&gt;""), T639, "")))))</f>
        <v/>
      </c>
      <c r="U635" s="90" t="str">
        <f>IF(TMInput!T635&lt;&gt;"", TMInput!T635, IF(AND($C635=$C636, U636&lt;&gt;""), U636, IF(AND($C635=$C637, U637&lt;&gt;""), U637, IF(AND($C635=$C638, U638&lt;&gt;""), U638, IF(AND($C635=$C639, U639&lt;&gt;""), U639, "")))))</f>
        <v/>
      </c>
      <c r="V635" s="90" t="str">
        <f>IF(TMInput!U635&lt;&gt;"", TMInput!U635, IF(AND($C635=$C636, V636&lt;&gt;""), V636, IF(AND($C635=$C637, V637&lt;&gt;""), V637, IF(AND($C635=$C638, V638&lt;&gt;""), V638, IF(AND($C635=$C639, V639&lt;&gt;""), V639, "")))))</f>
        <v/>
      </c>
      <c r="W635" s="90" t="str">
        <f>IF(TMInput!V635&lt;&gt;"", TMInput!V635, IF(AND($C635=$C636, W636&lt;&gt;""), W636, IF(AND($C635=$C637, W637&lt;&gt;""), W637, IF(AND($C635=$C638, W638&lt;&gt;""), W638, IF(AND($C635=$C639, W639&lt;&gt;""), W639, "")))))</f>
        <v/>
      </c>
      <c r="X635" s="90" t="str">
        <f>IF(TMInput!W635&lt;&gt;"", TMInput!W635, IF(AND($C635=$C636, X636&lt;&gt;""), X636, IF(AND($C635=$C637, X637&lt;&gt;""), X637, IF(AND($C635=$C638, X638&lt;&gt;""), X638, IF(AND($C635=$C639, X639&lt;&gt;""), X639, "")))))</f>
        <v/>
      </c>
      <c r="Y635" s="90" t="str">
        <f>IF(TMInput!X635&lt;&gt;"", TMInput!X635, IF(AND($C635=$C636, Y636&lt;&gt;""), Y636, IF(AND($C635=$C637, Y637&lt;&gt;""), Y637, IF(AND($C635=$C638, Y638&lt;&gt;""), Y638, IF(AND($C635=$C639, Y639&lt;&gt;""), Y639, "")))))</f>
        <v/>
      </c>
      <c r="Z635" s="90" t="str">
        <f>IF(TMInput!Y635&lt;&gt;"", TMInput!Y635, IF(AND($C635=$C636, Z636&lt;&gt;""), Z636, IF(AND($C635=$C637, Z637&lt;&gt;""), Z637, IF(AND($C635=$C638, Z638&lt;&gt;""), Z638, IF(AND($C635=$C639, Z639&lt;&gt;""), Z639, "")))))</f>
        <v/>
      </c>
      <c r="AA635" s="90" t="str">
        <f>IF(TMInput!Z635&lt;&gt;"", TMInput!Z635, IF(AND($C635=$C636, AA636&lt;&gt;""), AA636, IF(AND($C635=$C637, AA637&lt;&gt;""), AA637, IF(AND($C635=$C638, AA638&lt;&gt;""), AA638, IF(AND($C635=$C639, AA639&lt;&gt;""), AA639, "")))))</f>
        <v/>
      </c>
      <c r="AB635" s="90" t="str">
        <f>IF(TMInput!AA635&lt;&gt;"", TMInput!AA635, IF(AND($C635=$C636, AB636&lt;&gt;""), AB636, IF(AND($C635=$C637, AB637&lt;&gt;""), AB637, IF(AND($C635=$C638, AB638&lt;&gt;""), AB638, IF(AND($C635=$C639, AB639&lt;&gt;""), AB639, "")))))</f>
        <v/>
      </c>
      <c r="AC635" s="90" t="str">
        <f>IF(TMInput!AB635&lt;&gt;"", TMInput!AB635, IF(AND($C635=$C636, AC636&lt;&gt;""), AC636, IF(AND($C635=$C637, AC637&lt;&gt;""), AC637, IF(AND($C635=$C638, AC638&lt;&gt;""), AC638, IF(AND($C635=$C639, AC639&lt;&gt;""), AC639, "")))))</f>
        <v/>
      </c>
      <c r="AD635" s="90" t="str">
        <f>IF(TMInput!AC635&lt;&gt;"", TMInput!AC635, IF(AND($C635=$C636, AD636&lt;&gt;""), AD636, IF(AND($C635=$C637, AD637&lt;&gt;""), AD637, IF(AND($C635=$C638, AD638&lt;&gt;""), AD638, IF(AND($C635=$C639, AD639&lt;&gt;""), AD639, "")))))</f>
        <v/>
      </c>
      <c r="AE635" s="90" t="str">
        <f>IF(TMInput!AD635&lt;&gt;"", TMInput!AD635, IF(AND($C635=$C636, AE636&lt;&gt;""), AE636, IF(AND($C635=$C637, AE637&lt;&gt;""), AE637, IF(AND($C635=$C638, AE638&lt;&gt;""), AE638, IF(AND($C635=$C639, AE639&lt;&gt;""), AE639, "")))))</f>
        <v/>
      </c>
    </row>
    <row r="636">
      <c r="A636" s="85" t="b">
        <f t="shared" si="1"/>
        <v>0</v>
      </c>
      <c r="B636" s="90" t="str">
        <f>IF(AND(TMInput!A636="",$C636&lt;&gt;""),B635,TMInput!A636)</f>
        <v/>
      </c>
      <c r="C636" s="90" t="str">
        <f>TMInput!B636</f>
        <v/>
      </c>
      <c r="D636" s="85" t="str">
        <f>IF(AND(TMInput!C636="",$C636&lt;&gt;""),D635,TMInput!C636)</f>
        <v/>
      </c>
      <c r="E636" s="90" t="str">
        <f>IF(TMInput!D636&lt;&gt;"",TMInput!D636,IF(AND($C636=$C637, E637&lt;&gt;""),E637, IF(AND($C636=$C638, E638&lt;&gt;""), E638,"")))</f>
        <v/>
      </c>
      <c r="F636" s="90" t="str">
        <f>IF(TMInput!E636&lt;&gt;"",TMInput!E636,IF(AND($C636=$C637, F637&lt;&gt;""),F637, IF(AND($C636=$C638, F638&lt;&gt;""), F638,"")))</f>
        <v/>
      </c>
      <c r="G636" s="85" t="str">
        <f>IF(TMInput!F636&lt;&gt;"",TMInput!F636,IF(AND($C636=$C637, G637&lt;&gt;""),G637, IF(AND($C636=$C638, G638&lt;&gt;""), G638,"")))</f>
        <v/>
      </c>
      <c r="H636" s="90" t="str">
        <f>TMInput!G636</f>
        <v/>
      </c>
      <c r="I636" s="90" t="str">
        <f>TMInput!H636</f>
        <v/>
      </c>
      <c r="J636" s="90" t="str">
        <f>IF(TMInput!$A636="",J635,TMInput!I636)</f>
        <v/>
      </c>
      <c r="K636" s="85" t="str">
        <f>IF(TMInput!J636&lt;&gt;"",TMInput!J636,IF(AND($C636=$C637, K637&lt;&gt;""),K637, IF(AND($C636=$C638, K638&lt;&gt;""), K638,"")))</f>
        <v/>
      </c>
      <c r="L636" s="85" t="str">
        <f>IF(TMInput!K636&lt;&gt;"",TMInput!K636,IF(AND($C636=$C637, L637&lt;&gt;""),L637, IF(AND($C636=$C638, L638&lt;&gt;""), L638,"")))</f>
        <v/>
      </c>
      <c r="M636" s="90" t="str">
        <f>IF(TMInput!L636&lt;&gt;"",TMInput!L636,IF(AND($C636=$C637, M637&lt;&gt;""),M637, IF(AND($C636=$C638, M638&lt;&gt;""), M638,"")))</f>
        <v/>
      </c>
      <c r="N636" s="90" t="str">
        <f>IF(TMInput!M636&lt;&gt;"",TMInput!M636,IF(AND($C636=$C637, N637&lt;&gt;""),N637, IF(AND($C636=$C638, N638&lt;&gt;""), N638,"")))</f>
        <v/>
      </c>
      <c r="O636" s="90" t="str">
        <f>IF(TMInput!N636&lt;&gt;"",TMInput!N636,IF(AND($C636=$C637, O637&lt;&gt;""),O637, IF(AND($C636=$C638, O638&lt;&gt;""), O638,"")))</f>
        <v/>
      </c>
      <c r="P636" s="85" t="str">
        <f>IF(TMInput!O636&lt;&gt;"",TMInput!O636,IF(AND($C636=$C637, P637&lt;&gt;""),P637, IF(AND($C636=$C638, P638&lt;&gt;""), P638,"")))</f>
        <v/>
      </c>
      <c r="Q636" s="90" t="str">
        <f>IF(TMInput!P636&lt;&gt;"",TMInput!P636,IF(AND($C636=$C637, Q637&lt;&gt;""),Q637, IF(AND($C636=$C638, Q638&lt;&gt;""), Q638,"")))</f>
        <v/>
      </c>
      <c r="R636" s="90" t="str">
        <f>IF(TMInput!Q636&lt;&gt;"", TMInput!Q636, IF(AND(OR($C636&amp;$H636=$C637&amp;$H637, $C636&amp;$I636=$C637&amp;$I637), R637&lt;&gt;""), R637, IF(AND(OR($C636&amp;$H636=$C638&amp;$H638, $C636&amp;$I636=$C638&amp;$I638), R638&lt;&gt;""), R638, IF(AND(OR($C636&amp;$H636=$C639&amp;$H639, $C636&amp;$I636=$C639&amp;$I639), R639&lt;&gt;""), R639, IF(AND(OR($C636&amp;$H636=$C640&amp;$H640, $C636&amp;$I636=$C640&amp;$I640), R640&lt;&gt;""), R640, "")))))</f>
        <v/>
      </c>
      <c r="S636" s="90" t="str">
        <f>IF(TMInput!R636&lt;&gt;"", TMInput!R636, IF(AND(OR($C636&amp;$H636=$C637&amp;$H637, $C636&amp;$I636=$C637&amp;$I637), S637&lt;&gt;""), S637, IF(AND(OR($C636&amp;$H636=$C638&amp;$H638, $C636&amp;$I636=$C638&amp;$I638), S638&lt;&gt;""), S638, IF(AND(OR($C636&amp;$H636=$C639&amp;$H639, $C636&amp;$I636=$C639&amp;$I639), S639&lt;&gt;""), S639, IF(AND(OR($C636&amp;$H636=$C640&amp;$H640, $C636&amp;$I636=$C640&amp;$I640), S640&lt;&gt;""), S640, "")))))</f>
        <v/>
      </c>
      <c r="T636" s="90" t="str">
        <f>IF(TMInput!S636&lt;&gt;"", TMInput!S636, IF(AND(OR($C636&amp;$H636=$C637&amp;$H637, $C636&amp;$I636=$C637&amp;$I637), T637&lt;&gt;""), T637, IF(AND(OR($C636&amp;$H636=$C638&amp;$H638, $C636&amp;$I636=$C638&amp;$I638), T638&lt;&gt;""), T638, IF(AND(OR($C636&amp;$H636=$C639&amp;$H639, $C636&amp;$I636=$C639&amp;$I639), T639&lt;&gt;""), T639, IF(AND(OR($C636&amp;$H636=$C640&amp;$H640, $C636&amp;$I636=$C640&amp;$I640), T640&lt;&gt;""), T640, "")))))</f>
        <v/>
      </c>
      <c r="U636" s="90" t="str">
        <f>IF(TMInput!T636&lt;&gt;"", TMInput!T636, IF(AND($C636=$C637, U637&lt;&gt;""), U637, IF(AND($C636=$C638, U638&lt;&gt;""), U638, IF(AND($C636=$C639, U639&lt;&gt;""), U639, IF(AND($C636=$C640, U640&lt;&gt;""), U640, "")))))</f>
        <v/>
      </c>
      <c r="V636" s="90" t="str">
        <f>IF(TMInput!U636&lt;&gt;"", TMInput!U636, IF(AND($C636=$C637, V637&lt;&gt;""), V637, IF(AND($C636=$C638, V638&lt;&gt;""), V638, IF(AND($C636=$C639, V639&lt;&gt;""), V639, IF(AND($C636=$C640, V640&lt;&gt;""), V640, "")))))</f>
        <v/>
      </c>
      <c r="W636" s="90" t="str">
        <f>IF(TMInput!V636&lt;&gt;"", TMInput!V636, IF(AND($C636=$C637, W637&lt;&gt;""), W637, IF(AND($C636=$C638, W638&lt;&gt;""), W638, IF(AND($C636=$C639, W639&lt;&gt;""), W639, IF(AND($C636=$C640, W640&lt;&gt;""), W640, "")))))</f>
        <v/>
      </c>
      <c r="X636" s="90" t="str">
        <f>IF(TMInput!W636&lt;&gt;"", TMInput!W636, IF(AND($C636=$C637, X637&lt;&gt;""), X637, IF(AND($C636=$C638, X638&lt;&gt;""), X638, IF(AND($C636=$C639, X639&lt;&gt;""), X639, IF(AND($C636=$C640, X640&lt;&gt;""), X640, "")))))</f>
        <v/>
      </c>
      <c r="Y636" s="90" t="str">
        <f>IF(TMInput!X636&lt;&gt;"", TMInput!X636, IF(AND($C636=$C637, Y637&lt;&gt;""), Y637, IF(AND($C636=$C638, Y638&lt;&gt;""), Y638, IF(AND($C636=$C639, Y639&lt;&gt;""), Y639, IF(AND($C636=$C640, Y640&lt;&gt;""), Y640, "")))))</f>
        <v/>
      </c>
      <c r="Z636" s="90" t="str">
        <f>IF(TMInput!Y636&lt;&gt;"", TMInput!Y636, IF(AND($C636=$C637, Z637&lt;&gt;""), Z637, IF(AND($C636=$C638, Z638&lt;&gt;""), Z638, IF(AND($C636=$C639, Z639&lt;&gt;""), Z639, IF(AND($C636=$C640, Z640&lt;&gt;""), Z640, "")))))</f>
        <v/>
      </c>
      <c r="AA636" s="90" t="str">
        <f>IF(TMInput!Z636&lt;&gt;"", TMInput!Z636, IF(AND($C636=$C637, AA637&lt;&gt;""), AA637, IF(AND($C636=$C638, AA638&lt;&gt;""), AA638, IF(AND($C636=$C639, AA639&lt;&gt;""), AA639, IF(AND($C636=$C640, AA640&lt;&gt;""), AA640, "")))))</f>
        <v/>
      </c>
      <c r="AB636" s="90" t="str">
        <f>IF(TMInput!AA636&lt;&gt;"", TMInput!AA636, IF(AND($C636=$C637, AB637&lt;&gt;""), AB637, IF(AND($C636=$C638, AB638&lt;&gt;""), AB638, IF(AND($C636=$C639, AB639&lt;&gt;""), AB639, IF(AND($C636=$C640, AB640&lt;&gt;""), AB640, "")))))</f>
        <v/>
      </c>
      <c r="AC636" s="90" t="str">
        <f>IF(TMInput!AB636&lt;&gt;"", TMInput!AB636, IF(AND($C636=$C637, AC637&lt;&gt;""), AC637, IF(AND($C636=$C638, AC638&lt;&gt;""), AC638, IF(AND($C636=$C639, AC639&lt;&gt;""), AC639, IF(AND($C636=$C640, AC640&lt;&gt;""), AC640, "")))))</f>
        <v/>
      </c>
      <c r="AD636" s="90" t="str">
        <f>IF(TMInput!AC636&lt;&gt;"", TMInput!AC636, IF(AND($C636=$C637, AD637&lt;&gt;""), AD637, IF(AND($C636=$C638, AD638&lt;&gt;""), AD638, IF(AND($C636=$C639, AD639&lt;&gt;""), AD639, IF(AND($C636=$C640, AD640&lt;&gt;""), AD640, "")))))</f>
        <v/>
      </c>
      <c r="AE636" s="90" t="str">
        <f>IF(TMInput!AD636&lt;&gt;"", TMInput!AD636, IF(AND($C636=$C637, AE637&lt;&gt;""), AE637, IF(AND($C636=$C638, AE638&lt;&gt;""), AE638, IF(AND($C636=$C639, AE639&lt;&gt;""), AE639, IF(AND($C636=$C640, AE640&lt;&gt;""), AE640, "")))))</f>
        <v/>
      </c>
    </row>
    <row r="637">
      <c r="A637" s="85" t="b">
        <f t="shared" si="1"/>
        <v>0</v>
      </c>
      <c r="B637" s="90" t="str">
        <f>IF(AND(TMInput!A637="",$C637&lt;&gt;""),B636,TMInput!A637)</f>
        <v/>
      </c>
      <c r="C637" s="90" t="str">
        <f>TMInput!B637</f>
        <v/>
      </c>
      <c r="D637" s="85" t="str">
        <f>IF(AND(TMInput!C637="",$C637&lt;&gt;""),D636,TMInput!C637)</f>
        <v/>
      </c>
      <c r="E637" s="90" t="str">
        <f>IF(TMInput!D637&lt;&gt;"",TMInput!D637,IF(AND($C637=$C638, E638&lt;&gt;""),E638, IF(AND($C637=$C639, E639&lt;&gt;""), E639,"")))</f>
        <v/>
      </c>
      <c r="F637" s="90" t="str">
        <f>IF(TMInput!E637&lt;&gt;"",TMInput!E637,IF(AND($C637=$C638, F638&lt;&gt;""),F638, IF(AND($C637=$C639, F639&lt;&gt;""), F639,"")))</f>
        <v/>
      </c>
      <c r="G637" s="85" t="str">
        <f>IF(TMInput!F637&lt;&gt;"",TMInput!F637,IF(AND($C637=$C638, G638&lt;&gt;""),G638, IF(AND($C637=$C639, G639&lt;&gt;""), G639,"")))</f>
        <v/>
      </c>
      <c r="H637" s="90" t="str">
        <f>TMInput!G637</f>
        <v/>
      </c>
      <c r="I637" s="90" t="str">
        <f>TMInput!H637</f>
        <v/>
      </c>
      <c r="J637" s="90" t="str">
        <f>IF(TMInput!$A637="",J636,TMInput!I637)</f>
        <v/>
      </c>
      <c r="K637" s="85" t="str">
        <f>IF(TMInput!J637&lt;&gt;"",TMInput!J637,IF(AND($C637=$C638, K638&lt;&gt;""),K638, IF(AND($C637=$C639, K639&lt;&gt;""), K639,"")))</f>
        <v/>
      </c>
      <c r="L637" s="85" t="str">
        <f>IF(TMInput!K637&lt;&gt;"",TMInput!K637,IF(AND($C637=$C638, L638&lt;&gt;""),L638, IF(AND($C637=$C639, L639&lt;&gt;""), L639,"")))</f>
        <v/>
      </c>
      <c r="M637" s="90" t="str">
        <f>IF(TMInput!L637&lt;&gt;"",TMInput!L637,IF(AND($C637=$C638, M638&lt;&gt;""),M638, IF(AND($C637=$C639, M639&lt;&gt;""), M639,"")))</f>
        <v/>
      </c>
      <c r="N637" s="90" t="str">
        <f>IF(TMInput!M637&lt;&gt;"",TMInput!M637,IF(AND($C637=$C638, N638&lt;&gt;""),N638, IF(AND($C637=$C639, N639&lt;&gt;""), N639,"")))</f>
        <v/>
      </c>
      <c r="O637" s="90" t="str">
        <f>IF(TMInput!N637&lt;&gt;"",TMInput!N637,IF(AND($C637=$C638, O638&lt;&gt;""),O638, IF(AND($C637=$C639, O639&lt;&gt;""), O639,"")))</f>
        <v/>
      </c>
      <c r="P637" s="85" t="str">
        <f>IF(TMInput!O637&lt;&gt;"",TMInput!O637,IF(AND($C637=$C638, P638&lt;&gt;""),P638, IF(AND($C637=$C639, P639&lt;&gt;""), P639,"")))</f>
        <v/>
      </c>
      <c r="Q637" s="90" t="str">
        <f>IF(TMInput!P637&lt;&gt;"",TMInput!P637,IF(AND($C637=$C638, Q638&lt;&gt;""),Q638, IF(AND($C637=$C639, Q639&lt;&gt;""), Q639,"")))</f>
        <v/>
      </c>
      <c r="R637" s="90" t="str">
        <f>IF(TMInput!Q637&lt;&gt;"", TMInput!Q637, IF(AND(OR($C637&amp;$H637=$C638&amp;$H638, $C637&amp;$I637=$C638&amp;$I638), R638&lt;&gt;""), R638, IF(AND(OR($C637&amp;$H637=$C639&amp;$H639, $C637&amp;$I637=$C639&amp;$I639), R639&lt;&gt;""), R639, IF(AND(OR($C637&amp;$H637=$C640&amp;$H640, $C637&amp;$I637=$C640&amp;$I640), R640&lt;&gt;""), R640, IF(AND(OR($C637&amp;$H637=$C641&amp;$H641, $C637&amp;$I637=$C641&amp;$I641), R641&lt;&gt;""), R641, "")))))</f>
        <v/>
      </c>
      <c r="S637" s="90" t="str">
        <f>IF(TMInput!R637&lt;&gt;"", TMInput!R637, IF(AND(OR($C637&amp;$H637=$C638&amp;$H638, $C637&amp;$I637=$C638&amp;$I638), S638&lt;&gt;""), S638, IF(AND(OR($C637&amp;$H637=$C639&amp;$H639, $C637&amp;$I637=$C639&amp;$I639), S639&lt;&gt;""), S639, IF(AND(OR($C637&amp;$H637=$C640&amp;$H640, $C637&amp;$I637=$C640&amp;$I640), S640&lt;&gt;""), S640, IF(AND(OR($C637&amp;$H637=$C641&amp;$H641, $C637&amp;$I637=$C641&amp;$I641), S641&lt;&gt;""), S641, "")))))</f>
        <v/>
      </c>
      <c r="T637" s="90" t="str">
        <f>IF(TMInput!S637&lt;&gt;"", TMInput!S637, IF(AND(OR($C637&amp;$H637=$C638&amp;$H638, $C637&amp;$I637=$C638&amp;$I638), T638&lt;&gt;""), T638, IF(AND(OR($C637&amp;$H637=$C639&amp;$H639, $C637&amp;$I637=$C639&amp;$I639), T639&lt;&gt;""), T639, IF(AND(OR($C637&amp;$H637=$C640&amp;$H640, $C637&amp;$I637=$C640&amp;$I640), T640&lt;&gt;""), T640, IF(AND(OR($C637&amp;$H637=$C641&amp;$H641, $C637&amp;$I637=$C641&amp;$I641), T641&lt;&gt;""), T641, "")))))</f>
        <v/>
      </c>
      <c r="U637" s="90" t="str">
        <f>IF(TMInput!T637&lt;&gt;"", TMInput!T637, IF(AND($C637=$C638, U638&lt;&gt;""), U638, IF(AND($C637=$C639, U639&lt;&gt;""), U639, IF(AND($C637=$C640, U640&lt;&gt;""), U640, IF(AND($C637=$C641, U641&lt;&gt;""), U641, "")))))</f>
        <v/>
      </c>
      <c r="V637" s="90" t="str">
        <f>IF(TMInput!U637&lt;&gt;"", TMInput!U637, IF(AND($C637=$C638, V638&lt;&gt;""), V638, IF(AND($C637=$C639, V639&lt;&gt;""), V639, IF(AND($C637=$C640, V640&lt;&gt;""), V640, IF(AND($C637=$C641, V641&lt;&gt;""), V641, "")))))</f>
        <v/>
      </c>
      <c r="W637" s="90" t="str">
        <f>IF(TMInput!V637&lt;&gt;"", TMInput!V637, IF(AND($C637=$C638, W638&lt;&gt;""), W638, IF(AND($C637=$C639, W639&lt;&gt;""), W639, IF(AND($C637=$C640, W640&lt;&gt;""), W640, IF(AND($C637=$C641, W641&lt;&gt;""), W641, "")))))</f>
        <v/>
      </c>
      <c r="X637" s="90" t="str">
        <f>IF(TMInput!W637&lt;&gt;"", TMInput!W637, IF(AND($C637=$C638, X638&lt;&gt;""), X638, IF(AND($C637=$C639, X639&lt;&gt;""), X639, IF(AND($C637=$C640, X640&lt;&gt;""), X640, IF(AND($C637=$C641, X641&lt;&gt;""), X641, "")))))</f>
        <v/>
      </c>
      <c r="Y637" s="90" t="str">
        <f>IF(TMInput!X637&lt;&gt;"", TMInput!X637, IF(AND($C637=$C638, Y638&lt;&gt;""), Y638, IF(AND($C637=$C639, Y639&lt;&gt;""), Y639, IF(AND($C637=$C640, Y640&lt;&gt;""), Y640, IF(AND($C637=$C641, Y641&lt;&gt;""), Y641, "")))))</f>
        <v/>
      </c>
      <c r="Z637" s="90" t="str">
        <f>IF(TMInput!Y637&lt;&gt;"", TMInput!Y637, IF(AND($C637=$C638, Z638&lt;&gt;""), Z638, IF(AND($C637=$C639, Z639&lt;&gt;""), Z639, IF(AND($C637=$C640, Z640&lt;&gt;""), Z640, IF(AND($C637=$C641, Z641&lt;&gt;""), Z641, "")))))</f>
        <v/>
      </c>
      <c r="AA637" s="90" t="str">
        <f>IF(TMInput!Z637&lt;&gt;"", TMInput!Z637, IF(AND($C637=$C638, AA638&lt;&gt;""), AA638, IF(AND($C637=$C639, AA639&lt;&gt;""), AA639, IF(AND($C637=$C640, AA640&lt;&gt;""), AA640, IF(AND($C637=$C641, AA641&lt;&gt;""), AA641, "")))))</f>
        <v/>
      </c>
      <c r="AB637" s="90" t="str">
        <f>IF(TMInput!AA637&lt;&gt;"", TMInput!AA637, IF(AND($C637=$C638, AB638&lt;&gt;""), AB638, IF(AND($C637=$C639, AB639&lt;&gt;""), AB639, IF(AND($C637=$C640, AB640&lt;&gt;""), AB640, IF(AND($C637=$C641, AB641&lt;&gt;""), AB641, "")))))</f>
        <v/>
      </c>
      <c r="AC637" s="90" t="str">
        <f>IF(TMInput!AB637&lt;&gt;"", TMInput!AB637, IF(AND($C637=$C638, AC638&lt;&gt;""), AC638, IF(AND($C637=$C639, AC639&lt;&gt;""), AC639, IF(AND($C637=$C640, AC640&lt;&gt;""), AC640, IF(AND($C637=$C641, AC641&lt;&gt;""), AC641, "")))))</f>
        <v/>
      </c>
      <c r="AD637" s="90" t="str">
        <f>IF(TMInput!AC637&lt;&gt;"", TMInput!AC637, IF(AND($C637=$C638, AD638&lt;&gt;""), AD638, IF(AND($C637=$C639, AD639&lt;&gt;""), AD639, IF(AND($C637=$C640, AD640&lt;&gt;""), AD640, IF(AND($C637=$C641, AD641&lt;&gt;""), AD641, "")))))</f>
        <v/>
      </c>
      <c r="AE637" s="90" t="str">
        <f>IF(TMInput!AD637&lt;&gt;"", TMInput!AD637, IF(AND($C637=$C638, AE638&lt;&gt;""), AE638, IF(AND($C637=$C639, AE639&lt;&gt;""), AE639, IF(AND($C637=$C640, AE640&lt;&gt;""), AE640, IF(AND($C637=$C641, AE641&lt;&gt;""), AE641, "")))))</f>
        <v/>
      </c>
    </row>
    <row r="638">
      <c r="A638" s="85" t="b">
        <f t="shared" si="1"/>
        <v>0</v>
      </c>
      <c r="B638" s="90" t="str">
        <f>IF(AND(TMInput!A638="",$C638&lt;&gt;""),B637,TMInput!A638)</f>
        <v/>
      </c>
      <c r="C638" s="90" t="str">
        <f>TMInput!B638</f>
        <v/>
      </c>
      <c r="D638" s="85" t="str">
        <f>IF(AND(TMInput!C638="",$C638&lt;&gt;""),D637,TMInput!C638)</f>
        <v/>
      </c>
      <c r="E638" s="90" t="str">
        <f>IF(TMInput!D638&lt;&gt;"",TMInput!D638,IF(AND($C638=$C639, E639&lt;&gt;""),E639, IF(AND($C638=$C640, E640&lt;&gt;""), E640,"")))</f>
        <v/>
      </c>
      <c r="F638" s="90" t="str">
        <f>IF(TMInput!E638&lt;&gt;"",TMInput!E638,IF(AND($C638=$C639, F639&lt;&gt;""),F639, IF(AND($C638=$C640, F640&lt;&gt;""), F640,"")))</f>
        <v/>
      </c>
      <c r="G638" s="85" t="str">
        <f>IF(TMInput!F638&lt;&gt;"",TMInput!F638,IF(AND($C638=$C639, G639&lt;&gt;""),G639, IF(AND($C638=$C640, G640&lt;&gt;""), G640,"")))</f>
        <v/>
      </c>
      <c r="H638" s="90" t="str">
        <f>TMInput!G638</f>
        <v/>
      </c>
      <c r="I638" s="90" t="str">
        <f>TMInput!H638</f>
        <v/>
      </c>
      <c r="J638" s="90" t="str">
        <f>IF(TMInput!$A638="",J637,TMInput!I638)</f>
        <v/>
      </c>
      <c r="K638" s="85" t="str">
        <f>IF(TMInput!J638&lt;&gt;"",TMInput!J638,IF(AND($C638=$C639, K639&lt;&gt;""),K639, IF(AND($C638=$C640, K640&lt;&gt;""), K640,"")))</f>
        <v/>
      </c>
      <c r="L638" s="85" t="str">
        <f>IF(TMInput!K638&lt;&gt;"",TMInput!K638,IF(AND($C638=$C639, L639&lt;&gt;""),L639, IF(AND($C638=$C640, L640&lt;&gt;""), L640,"")))</f>
        <v/>
      </c>
      <c r="M638" s="90" t="str">
        <f>IF(TMInput!L638&lt;&gt;"",TMInput!L638,IF(AND($C638=$C639, M639&lt;&gt;""),M639, IF(AND($C638=$C640, M640&lt;&gt;""), M640,"")))</f>
        <v/>
      </c>
      <c r="N638" s="90" t="str">
        <f>IF(TMInput!M638&lt;&gt;"",TMInput!M638,IF(AND($C638=$C639, N639&lt;&gt;""),N639, IF(AND($C638=$C640, N640&lt;&gt;""), N640,"")))</f>
        <v/>
      </c>
      <c r="O638" s="90" t="str">
        <f>IF(TMInput!N638&lt;&gt;"",TMInput!N638,IF(AND($C638=$C639, O639&lt;&gt;""),O639, IF(AND($C638=$C640, O640&lt;&gt;""), O640,"")))</f>
        <v/>
      </c>
      <c r="P638" s="85" t="str">
        <f>IF(TMInput!O638&lt;&gt;"",TMInput!O638,IF(AND($C638=$C639, P639&lt;&gt;""),P639, IF(AND($C638=$C640, P640&lt;&gt;""), P640,"")))</f>
        <v/>
      </c>
      <c r="Q638" s="90" t="str">
        <f>IF(TMInput!P638&lt;&gt;"",TMInput!P638,IF(AND($C638=$C639, Q639&lt;&gt;""),Q639, IF(AND($C638=$C640, Q640&lt;&gt;""), Q640,"")))</f>
        <v/>
      </c>
      <c r="R638" s="90" t="str">
        <f>IF(TMInput!Q638&lt;&gt;"", TMInput!Q638, IF(AND(OR($C638&amp;$H638=$C639&amp;$H639, $C638&amp;$I638=$C639&amp;$I639), R639&lt;&gt;""), R639, IF(AND(OR($C638&amp;$H638=$C640&amp;$H640, $C638&amp;$I638=$C640&amp;$I640), R640&lt;&gt;""), R640, IF(AND(OR($C638&amp;$H638=$C641&amp;$H641, $C638&amp;$I638=$C641&amp;$I641), R641&lt;&gt;""), R641, IF(AND(OR($C638&amp;$H638=$C642&amp;$H642, $C638&amp;$I638=$C642&amp;$I642), R642&lt;&gt;""), R642, "")))))</f>
        <v/>
      </c>
      <c r="S638" s="90" t="str">
        <f>IF(TMInput!R638&lt;&gt;"", TMInput!R638, IF(AND(OR($C638&amp;$H638=$C639&amp;$H639, $C638&amp;$I638=$C639&amp;$I639), S639&lt;&gt;""), S639, IF(AND(OR($C638&amp;$H638=$C640&amp;$H640, $C638&amp;$I638=$C640&amp;$I640), S640&lt;&gt;""), S640, IF(AND(OR($C638&amp;$H638=$C641&amp;$H641, $C638&amp;$I638=$C641&amp;$I641), S641&lt;&gt;""), S641, IF(AND(OR($C638&amp;$H638=$C642&amp;$H642, $C638&amp;$I638=$C642&amp;$I642), S642&lt;&gt;""), S642, "")))))</f>
        <v/>
      </c>
      <c r="T638" s="90" t="str">
        <f>IF(TMInput!S638&lt;&gt;"", TMInput!S638, IF(AND(OR($C638&amp;$H638=$C639&amp;$H639, $C638&amp;$I638=$C639&amp;$I639), T639&lt;&gt;""), T639, IF(AND(OR($C638&amp;$H638=$C640&amp;$H640, $C638&amp;$I638=$C640&amp;$I640), T640&lt;&gt;""), T640, IF(AND(OR($C638&amp;$H638=$C641&amp;$H641, $C638&amp;$I638=$C641&amp;$I641), T641&lt;&gt;""), T641, IF(AND(OR($C638&amp;$H638=$C642&amp;$H642, $C638&amp;$I638=$C642&amp;$I642), T642&lt;&gt;""), T642, "")))))</f>
        <v/>
      </c>
      <c r="U638" s="90" t="str">
        <f>IF(TMInput!T638&lt;&gt;"", TMInput!T638, IF(AND($C638=$C639, U639&lt;&gt;""), U639, IF(AND($C638=$C640, U640&lt;&gt;""), U640, IF(AND($C638=$C641, U641&lt;&gt;""), U641, IF(AND($C638=$C642, U642&lt;&gt;""), U642, "")))))</f>
        <v/>
      </c>
      <c r="V638" s="90" t="str">
        <f>IF(TMInput!U638&lt;&gt;"", TMInput!U638, IF(AND($C638=$C639, V639&lt;&gt;""), V639, IF(AND($C638=$C640, V640&lt;&gt;""), V640, IF(AND($C638=$C641, V641&lt;&gt;""), V641, IF(AND($C638=$C642, V642&lt;&gt;""), V642, "")))))</f>
        <v/>
      </c>
      <c r="W638" s="90" t="str">
        <f>IF(TMInput!V638&lt;&gt;"", TMInput!V638, IF(AND($C638=$C639, W639&lt;&gt;""), W639, IF(AND($C638=$C640, W640&lt;&gt;""), W640, IF(AND($C638=$C641, W641&lt;&gt;""), W641, IF(AND($C638=$C642, W642&lt;&gt;""), W642, "")))))</f>
        <v/>
      </c>
      <c r="X638" s="90" t="str">
        <f>IF(TMInput!W638&lt;&gt;"", TMInput!W638, IF(AND($C638=$C639, X639&lt;&gt;""), X639, IF(AND($C638=$C640, X640&lt;&gt;""), X640, IF(AND($C638=$C641, X641&lt;&gt;""), X641, IF(AND($C638=$C642, X642&lt;&gt;""), X642, "")))))</f>
        <v/>
      </c>
      <c r="Y638" s="90" t="str">
        <f>IF(TMInput!X638&lt;&gt;"", TMInput!X638, IF(AND($C638=$C639, Y639&lt;&gt;""), Y639, IF(AND($C638=$C640, Y640&lt;&gt;""), Y640, IF(AND($C638=$C641, Y641&lt;&gt;""), Y641, IF(AND($C638=$C642, Y642&lt;&gt;""), Y642, "")))))</f>
        <v/>
      </c>
      <c r="Z638" s="90" t="str">
        <f>IF(TMInput!Y638&lt;&gt;"", TMInput!Y638, IF(AND($C638=$C639, Z639&lt;&gt;""), Z639, IF(AND($C638=$C640, Z640&lt;&gt;""), Z640, IF(AND($C638=$C641, Z641&lt;&gt;""), Z641, IF(AND($C638=$C642, Z642&lt;&gt;""), Z642, "")))))</f>
        <v/>
      </c>
      <c r="AA638" s="90" t="str">
        <f>IF(TMInput!Z638&lt;&gt;"", TMInput!Z638, IF(AND($C638=$C639, AA639&lt;&gt;""), AA639, IF(AND($C638=$C640, AA640&lt;&gt;""), AA640, IF(AND($C638=$C641, AA641&lt;&gt;""), AA641, IF(AND($C638=$C642, AA642&lt;&gt;""), AA642, "")))))</f>
        <v/>
      </c>
      <c r="AB638" s="90" t="str">
        <f>IF(TMInput!AA638&lt;&gt;"", TMInput!AA638, IF(AND($C638=$C639, AB639&lt;&gt;""), AB639, IF(AND($C638=$C640, AB640&lt;&gt;""), AB640, IF(AND($C638=$C641, AB641&lt;&gt;""), AB641, IF(AND($C638=$C642, AB642&lt;&gt;""), AB642, "")))))</f>
        <v/>
      </c>
      <c r="AC638" s="90" t="str">
        <f>IF(TMInput!AB638&lt;&gt;"", TMInput!AB638, IF(AND($C638=$C639, AC639&lt;&gt;""), AC639, IF(AND($C638=$C640, AC640&lt;&gt;""), AC640, IF(AND($C638=$C641, AC641&lt;&gt;""), AC641, IF(AND($C638=$C642, AC642&lt;&gt;""), AC642, "")))))</f>
        <v/>
      </c>
      <c r="AD638" s="90" t="str">
        <f>IF(TMInput!AC638&lt;&gt;"", TMInput!AC638, IF(AND($C638=$C639, AD639&lt;&gt;""), AD639, IF(AND($C638=$C640, AD640&lt;&gt;""), AD640, IF(AND($C638=$C641, AD641&lt;&gt;""), AD641, IF(AND($C638=$C642, AD642&lt;&gt;""), AD642, "")))))</f>
        <v/>
      </c>
      <c r="AE638" s="90" t="str">
        <f>IF(TMInput!AD638&lt;&gt;"", TMInput!AD638, IF(AND($C638=$C639, AE639&lt;&gt;""), AE639, IF(AND($C638=$C640, AE640&lt;&gt;""), AE640, IF(AND($C638=$C641, AE641&lt;&gt;""), AE641, IF(AND($C638=$C642, AE642&lt;&gt;""), AE642, "")))))</f>
        <v/>
      </c>
    </row>
    <row r="639">
      <c r="A639" s="85" t="b">
        <f t="shared" si="1"/>
        <v>0</v>
      </c>
      <c r="B639" s="90" t="str">
        <f>IF(AND(TMInput!A639="",$C639&lt;&gt;""),B638,TMInput!A639)</f>
        <v/>
      </c>
      <c r="C639" s="90" t="str">
        <f>TMInput!B639</f>
        <v/>
      </c>
      <c r="D639" s="85" t="str">
        <f>IF(AND(TMInput!C639="",$C639&lt;&gt;""),D638,TMInput!C639)</f>
        <v/>
      </c>
      <c r="E639" s="90" t="str">
        <f>IF(TMInput!D639&lt;&gt;"",TMInput!D639,IF(AND($C639=$C640, E640&lt;&gt;""),E640, IF(AND($C639=$C641, E641&lt;&gt;""), E641,"")))</f>
        <v/>
      </c>
      <c r="F639" s="90" t="str">
        <f>IF(TMInput!E639&lt;&gt;"",TMInput!E639,IF(AND($C639=$C640, F640&lt;&gt;""),F640, IF(AND($C639=$C641, F641&lt;&gt;""), F641,"")))</f>
        <v/>
      </c>
      <c r="G639" s="85" t="str">
        <f>IF(TMInput!F639&lt;&gt;"",TMInput!F639,IF(AND($C639=$C640, G640&lt;&gt;""),G640, IF(AND($C639=$C641, G641&lt;&gt;""), G641,"")))</f>
        <v/>
      </c>
      <c r="H639" s="90" t="str">
        <f>TMInput!G639</f>
        <v/>
      </c>
      <c r="I639" s="90" t="str">
        <f>TMInput!H639</f>
        <v/>
      </c>
      <c r="J639" s="90" t="str">
        <f>IF(TMInput!$A639="",J638,TMInput!I639)</f>
        <v/>
      </c>
      <c r="K639" s="85" t="str">
        <f>IF(TMInput!J639&lt;&gt;"",TMInput!J639,IF(AND($C639=$C640, K640&lt;&gt;""),K640, IF(AND($C639=$C641, K641&lt;&gt;""), K641,"")))</f>
        <v/>
      </c>
      <c r="L639" s="85" t="str">
        <f>IF(TMInput!K639&lt;&gt;"",TMInput!K639,IF(AND($C639=$C640, L640&lt;&gt;""),L640, IF(AND($C639=$C641, L641&lt;&gt;""), L641,"")))</f>
        <v/>
      </c>
      <c r="M639" s="90" t="str">
        <f>IF(TMInput!L639&lt;&gt;"",TMInput!L639,IF(AND($C639=$C640, M640&lt;&gt;""),M640, IF(AND($C639=$C641, M641&lt;&gt;""), M641,"")))</f>
        <v/>
      </c>
      <c r="N639" s="90" t="str">
        <f>IF(TMInput!M639&lt;&gt;"",TMInput!M639,IF(AND($C639=$C640, N640&lt;&gt;""),N640, IF(AND($C639=$C641, N641&lt;&gt;""), N641,"")))</f>
        <v/>
      </c>
      <c r="O639" s="90" t="str">
        <f>IF(TMInput!N639&lt;&gt;"",TMInput!N639,IF(AND($C639=$C640, O640&lt;&gt;""),O640, IF(AND($C639=$C641, O641&lt;&gt;""), O641,"")))</f>
        <v/>
      </c>
      <c r="P639" s="85" t="str">
        <f>IF(TMInput!O639&lt;&gt;"",TMInput!O639,IF(AND($C639=$C640, P640&lt;&gt;""),P640, IF(AND($C639=$C641, P641&lt;&gt;""), P641,"")))</f>
        <v/>
      </c>
      <c r="Q639" s="90" t="str">
        <f>IF(TMInput!P639&lt;&gt;"",TMInput!P639,IF(AND($C639=$C640, Q640&lt;&gt;""),Q640, IF(AND($C639=$C641, Q641&lt;&gt;""), Q641,"")))</f>
        <v/>
      </c>
      <c r="R639" s="90" t="str">
        <f>IF(TMInput!Q639&lt;&gt;"", TMInput!Q639, IF(AND(OR($C639&amp;$H639=$C640&amp;$H640, $C639&amp;$I639=$C640&amp;$I640), R640&lt;&gt;""), R640, IF(AND(OR($C639&amp;$H639=$C641&amp;$H641, $C639&amp;$I639=$C641&amp;$I641), R641&lt;&gt;""), R641, IF(AND(OR($C639&amp;$H639=$C642&amp;$H642, $C639&amp;$I639=$C642&amp;$I642), R642&lt;&gt;""), R642, IF(AND(OR($C639&amp;$H639=$C643&amp;$H643, $C639&amp;$I639=$C643&amp;$I643), R643&lt;&gt;""), R643, "")))))</f>
        <v/>
      </c>
      <c r="S639" s="90" t="str">
        <f>IF(TMInput!R639&lt;&gt;"", TMInput!R639, IF(AND(OR($C639&amp;$H639=$C640&amp;$H640, $C639&amp;$I639=$C640&amp;$I640), S640&lt;&gt;""), S640, IF(AND(OR($C639&amp;$H639=$C641&amp;$H641, $C639&amp;$I639=$C641&amp;$I641), S641&lt;&gt;""), S641, IF(AND(OR($C639&amp;$H639=$C642&amp;$H642, $C639&amp;$I639=$C642&amp;$I642), S642&lt;&gt;""), S642, IF(AND(OR($C639&amp;$H639=$C643&amp;$H643, $C639&amp;$I639=$C643&amp;$I643), S643&lt;&gt;""), S643, "")))))</f>
        <v/>
      </c>
      <c r="T639" s="90" t="str">
        <f>IF(TMInput!S639&lt;&gt;"", TMInput!S639, IF(AND(OR($C639&amp;$H639=$C640&amp;$H640, $C639&amp;$I639=$C640&amp;$I640), T640&lt;&gt;""), T640, IF(AND(OR($C639&amp;$H639=$C641&amp;$H641, $C639&amp;$I639=$C641&amp;$I641), T641&lt;&gt;""), T641, IF(AND(OR($C639&amp;$H639=$C642&amp;$H642, $C639&amp;$I639=$C642&amp;$I642), T642&lt;&gt;""), T642, IF(AND(OR($C639&amp;$H639=$C643&amp;$H643, $C639&amp;$I639=$C643&amp;$I643), T643&lt;&gt;""), T643, "")))))</f>
        <v/>
      </c>
      <c r="U639" s="90" t="str">
        <f>IF(TMInput!T639&lt;&gt;"", TMInput!T639, IF(AND($C639=$C640, U640&lt;&gt;""), U640, IF(AND($C639=$C641, U641&lt;&gt;""), U641, IF(AND($C639=$C642, U642&lt;&gt;""), U642, IF(AND($C639=$C643, U643&lt;&gt;""), U643, "")))))</f>
        <v/>
      </c>
      <c r="V639" s="90" t="str">
        <f>IF(TMInput!U639&lt;&gt;"", TMInput!U639, IF(AND($C639=$C640, V640&lt;&gt;""), V640, IF(AND($C639=$C641, V641&lt;&gt;""), V641, IF(AND($C639=$C642, V642&lt;&gt;""), V642, IF(AND($C639=$C643, V643&lt;&gt;""), V643, "")))))</f>
        <v/>
      </c>
      <c r="W639" s="90" t="str">
        <f>IF(TMInput!V639&lt;&gt;"", TMInput!V639, IF(AND($C639=$C640, W640&lt;&gt;""), W640, IF(AND($C639=$C641, W641&lt;&gt;""), W641, IF(AND($C639=$C642, W642&lt;&gt;""), W642, IF(AND($C639=$C643, W643&lt;&gt;""), W643, "")))))</f>
        <v/>
      </c>
      <c r="X639" s="90" t="str">
        <f>IF(TMInput!W639&lt;&gt;"", TMInput!W639, IF(AND($C639=$C640, X640&lt;&gt;""), X640, IF(AND($C639=$C641, X641&lt;&gt;""), X641, IF(AND($C639=$C642, X642&lt;&gt;""), X642, IF(AND($C639=$C643, X643&lt;&gt;""), X643, "")))))</f>
        <v/>
      </c>
      <c r="Y639" s="90" t="str">
        <f>IF(TMInput!X639&lt;&gt;"", TMInput!X639, IF(AND($C639=$C640, Y640&lt;&gt;""), Y640, IF(AND($C639=$C641, Y641&lt;&gt;""), Y641, IF(AND($C639=$C642, Y642&lt;&gt;""), Y642, IF(AND($C639=$C643, Y643&lt;&gt;""), Y643, "")))))</f>
        <v/>
      </c>
      <c r="Z639" s="90" t="str">
        <f>IF(TMInput!Y639&lt;&gt;"", TMInput!Y639, IF(AND($C639=$C640, Z640&lt;&gt;""), Z640, IF(AND($C639=$C641, Z641&lt;&gt;""), Z641, IF(AND($C639=$C642, Z642&lt;&gt;""), Z642, IF(AND($C639=$C643, Z643&lt;&gt;""), Z643, "")))))</f>
        <v/>
      </c>
      <c r="AA639" s="90" t="str">
        <f>IF(TMInput!Z639&lt;&gt;"", TMInput!Z639, IF(AND($C639=$C640, AA640&lt;&gt;""), AA640, IF(AND($C639=$C641, AA641&lt;&gt;""), AA641, IF(AND($C639=$C642, AA642&lt;&gt;""), AA642, IF(AND($C639=$C643, AA643&lt;&gt;""), AA643, "")))))</f>
        <v/>
      </c>
      <c r="AB639" s="90" t="str">
        <f>IF(TMInput!AA639&lt;&gt;"", TMInput!AA639, IF(AND($C639=$C640, AB640&lt;&gt;""), AB640, IF(AND($C639=$C641, AB641&lt;&gt;""), AB641, IF(AND($C639=$C642, AB642&lt;&gt;""), AB642, IF(AND($C639=$C643, AB643&lt;&gt;""), AB643, "")))))</f>
        <v/>
      </c>
      <c r="AC639" s="90" t="str">
        <f>IF(TMInput!AB639&lt;&gt;"", TMInput!AB639, IF(AND($C639=$C640, AC640&lt;&gt;""), AC640, IF(AND($C639=$C641, AC641&lt;&gt;""), AC641, IF(AND($C639=$C642, AC642&lt;&gt;""), AC642, IF(AND($C639=$C643, AC643&lt;&gt;""), AC643, "")))))</f>
        <v/>
      </c>
      <c r="AD639" s="90" t="str">
        <f>IF(TMInput!AC639&lt;&gt;"", TMInput!AC639, IF(AND($C639=$C640, AD640&lt;&gt;""), AD640, IF(AND($C639=$C641, AD641&lt;&gt;""), AD641, IF(AND($C639=$C642, AD642&lt;&gt;""), AD642, IF(AND($C639=$C643, AD643&lt;&gt;""), AD643, "")))))</f>
        <v/>
      </c>
      <c r="AE639" s="90" t="str">
        <f>IF(TMInput!AD639&lt;&gt;"", TMInput!AD639, IF(AND($C639=$C640, AE640&lt;&gt;""), AE640, IF(AND($C639=$C641, AE641&lt;&gt;""), AE641, IF(AND($C639=$C642, AE642&lt;&gt;""), AE642, IF(AND($C639=$C643, AE643&lt;&gt;""), AE643, "")))))</f>
        <v/>
      </c>
    </row>
    <row r="640">
      <c r="A640" s="85" t="b">
        <f t="shared" si="1"/>
        <v>0</v>
      </c>
      <c r="B640" s="90" t="str">
        <f>IF(AND(TMInput!A640="",$C640&lt;&gt;""),B639,TMInput!A640)</f>
        <v/>
      </c>
      <c r="C640" s="90" t="str">
        <f>TMInput!B640</f>
        <v/>
      </c>
      <c r="D640" s="85" t="str">
        <f>IF(AND(TMInput!C640="",$C640&lt;&gt;""),D639,TMInput!C640)</f>
        <v/>
      </c>
      <c r="E640" s="90" t="str">
        <f>IF(TMInput!D640&lt;&gt;"",TMInput!D640,IF(AND($C640=$C641, E641&lt;&gt;""),E641, IF(AND($C640=$C642, E642&lt;&gt;""), E642,"")))</f>
        <v/>
      </c>
      <c r="F640" s="90" t="str">
        <f>IF(TMInput!E640&lt;&gt;"",TMInput!E640,IF(AND($C640=$C641, F641&lt;&gt;""),F641, IF(AND($C640=$C642, F642&lt;&gt;""), F642,"")))</f>
        <v/>
      </c>
      <c r="G640" s="85" t="str">
        <f>IF(TMInput!F640&lt;&gt;"",TMInput!F640,IF(AND($C640=$C641, G641&lt;&gt;""),G641, IF(AND($C640=$C642, G642&lt;&gt;""), G642,"")))</f>
        <v/>
      </c>
      <c r="H640" s="90" t="str">
        <f>TMInput!G640</f>
        <v/>
      </c>
      <c r="I640" s="90" t="str">
        <f>TMInput!H640</f>
        <v/>
      </c>
      <c r="J640" s="90" t="str">
        <f>IF(TMInput!$A640="",J639,TMInput!I640)</f>
        <v/>
      </c>
      <c r="K640" s="85" t="str">
        <f>IF(TMInput!J640&lt;&gt;"",TMInput!J640,IF(AND($C640=$C641, K641&lt;&gt;""),K641, IF(AND($C640=$C642, K642&lt;&gt;""), K642,"")))</f>
        <v/>
      </c>
      <c r="L640" s="85" t="str">
        <f>IF(TMInput!K640&lt;&gt;"",TMInput!K640,IF(AND($C640=$C641, L641&lt;&gt;""),L641, IF(AND($C640=$C642, L642&lt;&gt;""), L642,"")))</f>
        <v/>
      </c>
      <c r="M640" s="90" t="str">
        <f>IF(TMInput!L640&lt;&gt;"",TMInput!L640,IF(AND($C640=$C641, M641&lt;&gt;""),M641, IF(AND($C640=$C642, M642&lt;&gt;""), M642,"")))</f>
        <v/>
      </c>
      <c r="N640" s="90" t="str">
        <f>IF(TMInput!M640&lt;&gt;"",TMInput!M640,IF(AND($C640=$C641, N641&lt;&gt;""),N641, IF(AND($C640=$C642, N642&lt;&gt;""), N642,"")))</f>
        <v/>
      </c>
      <c r="O640" s="90" t="str">
        <f>IF(TMInput!N640&lt;&gt;"",TMInput!N640,IF(AND($C640=$C641, O641&lt;&gt;""),O641, IF(AND($C640=$C642, O642&lt;&gt;""), O642,"")))</f>
        <v/>
      </c>
      <c r="P640" s="85" t="str">
        <f>IF(TMInput!O640&lt;&gt;"",TMInput!O640,IF(AND($C640=$C641, P641&lt;&gt;""),P641, IF(AND($C640=$C642, P642&lt;&gt;""), P642,"")))</f>
        <v/>
      </c>
      <c r="Q640" s="90" t="str">
        <f>IF(TMInput!P640&lt;&gt;"",TMInput!P640,IF(AND($C640=$C641, Q641&lt;&gt;""),Q641, IF(AND($C640=$C642, Q642&lt;&gt;""), Q642,"")))</f>
        <v/>
      </c>
      <c r="R640" s="90" t="str">
        <f>IF(TMInput!Q640&lt;&gt;"", TMInput!Q640, IF(AND(OR($C640&amp;$H640=$C641&amp;$H641, $C640&amp;$I640=$C641&amp;$I641), R641&lt;&gt;""), R641, IF(AND(OR($C640&amp;$H640=$C642&amp;$H642, $C640&amp;$I640=$C642&amp;$I642), R642&lt;&gt;""), R642, IF(AND(OR($C640&amp;$H640=$C643&amp;$H643, $C640&amp;$I640=$C643&amp;$I643), R643&lt;&gt;""), R643, IF(AND(OR($C640&amp;$H640=$C644&amp;$H644, $C640&amp;$I640=$C644&amp;$I644), R644&lt;&gt;""), R644, "")))))</f>
        <v/>
      </c>
      <c r="S640" s="90" t="str">
        <f>IF(TMInput!R640&lt;&gt;"", TMInput!R640, IF(AND(OR($C640&amp;$H640=$C641&amp;$H641, $C640&amp;$I640=$C641&amp;$I641), S641&lt;&gt;""), S641, IF(AND(OR($C640&amp;$H640=$C642&amp;$H642, $C640&amp;$I640=$C642&amp;$I642), S642&lt;&gt;""), S642, IF(AND(OR($C640&amp;$H640=$C643&amp;$H643, $C640&amp;$I640=$C643&amp;$I643), S643&lt;&gt;""), S643, IF(AND(OR($C640&amp;$H640=$C644&amp;$H644, $C640&amp;$I640=$C644&amp;$I644), S644&lt;&gt;""), S644, "")))))</f>
        <v/>
      </c>
      <c r="T640" s="90" t="str">
        <f>IF(TMInput!S640&lt;&gt;"", TMInput!S640, IF(AND(OR($C640&amp;$H640=$C641&amp;$H641, $C640&amp;$I640=$C641&amp;$I641), T641&lt;&gt;""), T641, IF(AND(OR($C640&amp;$H640=$C642&amp;$H642, $C640&amp;$I640=$C642&amp;$I642), T642&lt;&gt;""), T642, IF(AND(OR($C640&amp;$H640=$C643&amp;$H643, $C640&amp;$I640=$C643&amp;$I643), T643&lt;&gt;""), T643, IF(AND(OR($C640&amp;$H640=$C644&amp;$H644, $C640&amp;$I640=$C644&amp;$I644), T644&lt;&gt;""), T644, "")))))</f>
        <v/>
      </c>
      <c r="U640" s="90" t="str">
        <f>IF(TMInput!T640&lt;&gt;"", TMInput!T640, IF(AND($C640=$C641, U641&lt;&gt;""), U641, IF(AND($C640=$C642, U642&lt;&gt;""), U642, IF(AND($C640=$C643, U643&lt;&gt;""), U643, IF(AND($C640=$C644, U644&lt;&gt;""), U644, "")))))</f>
        <v/>
      </c>
      <c r="V640" s="90" t="str">
        <f>IF(TMInput!U640&lt;&gt;"", TMInput!U640, IF(AND($C640=$C641, V641&lt;&gt;""), V641, IF(AND($C640=$C642, V642&lt;&gt;""), V642, IF(AND($C640=$C643, V643&lt;&gt;""), V643, IF(AND($C640=$C644, V644&lt;&gt;""), V644, "")))))</f>
        <v/>
      </c>
      <c r="W640" s="90" t="str">
        <f>IF(TMInput!V640&lt;&gt;"", TMInput!V640, IF(AND($C640=$C641, W641&lt;&gt;""), W641, IF(AND($C640=$C642, W642&lt;&gt;""), W642, IF(AND($C640=$C643, W643&lt;&gt;""), W643, IF(AND($C640=$C644, W644&lt;&gt;""), W644, "")))))</f>
        <v/>
      </c>
      <c r="X640" s="90" t="str">
        <f>IF(TMInput!W640&lt;&gt;"", TMInput!W640, IF(AND($C640=$C641, X641&lt;&gt;""), X641, IF(AND($C640=$C642, X642&lt;&gt;""), X642, IF(AND($C640=$C643, X643&lt;&gt;""), X643, IF(AND($C640=$C644, X644&lt;&gt;""), X644, "")))))</f>
        <v/>
      </c>
      <c r="Y640" s="90" t="str">
        <f>IF(TMInput!X640&lt;&gt;"", TMInput!X640, IF(AND($C640=$C641, Y641&lt;&gt;""), Y641, IF(AND($C640=$C642, Y642&lt;&gt;""), Y642, IF(AND($C640=$C643, Y643&lt;&gt;""), Y643, IF(AND($C640=$C644, Y644&lt;&gt;""), Y644, "")))))</f>
        <v/>
      </c>
      <c r="Z640" s="90" t="str">
        <f>IF(TMInput!Y640&lt;&gt;"", TMInput!Y640, IF(AND($C640=$C641, Z641&lt;&gt;""), Z641, IF(AND($C640=$C642, Z642&lt;&gt;""), Z642, IF(AND($C640=$C643, Z643&lt;&gt;""), Z643, IF(AND($C640=$C644, Z644&lt;&gt;""), Z644, "")))))</f>
        <v/>
      </c>
      <c r="AA640" s="90" t="str">
        <f>IF(TMInput!Z640&lt;&gt;"", TMInput!Z640, IF(AND($C640=$C641, AA641&lt;&gt;""), AA641, IF(AND($C640=$C642, AA642&lt;&gt;""), AA642, IF(AND($C640=$C643, AA643&lt;&gt;""), AA643, IF(AND($C640=$C644, AA644&lt;&gt;""), AA644, "")))))</f>
        <v/>
      </c>
      <c r="AB640" s="90" t="str">
        <f>IF(TMInput!AA640&lt;&gt;"", TMInput!AA640, IF(AND($C640=$C641, AB641&lt;&gt;""), AB641, IF(AND($C640=$C642, AB642&lt;&gt;""), AB642, IF(AND($C640=$C643, AB643&lt;&gt;""), AB643, IF(AND($C640=$C644, AB644&lt;&gt;""), AB644, "")))))</f>
        <v/>
      </c>
      <c r="AC640" s="90" t="str">
        <f>IF(TMInput!AB640&lt;&gt;"", TMInput!AB640, IF(AND($C640=$C641, AC641&lt;&gt;""), AC641, IF(AND($C640=$C642, AC642&lt;&gt;""), AC642, IF(AND($C640=$C643, AC643&lt;&gt;""), AC643, IF(AND($C640=$C644, AC644&lt;&gt;""), AC644, "")))))</f>
        <v/>
      </c>
      <c r="AD640" s="90" t="str">
        <f>IF(TMInput!AC640&lt;&gt;"", TMInput!AC640, IF(AND($C640=$C641, AD641&lt;&gt;""), AD641, IF(AND($C640=$C642, AD642&lt;&gt;""), AD642, IF(AND($C640=$C643, AD643&lt;&gt;""), AD643, IF(AND($C640=$C644, AD644&lt;&gt;""), AD644, "")))))</f>
        <v/>
      </c>
      <c r="AE640" s="90" t="str">
        <f>IF(TMInput!AD640&lt;&gt;"", TMInput!AD640, IF(AND($C640=$C641, AE641&lt;&gt;""), AE641, IF(AND($C640=$C642, AE642&lt;&gt;""), AE642, IF(AND($C640=$C643, AE643&lt;&gt;""), AE643, IF(AND($C640=$C644, AE644&lt;&gt;""), AE644, "")))))</f>
        <v/>
      </c>
    </row>
    <row r="641">
      <c r="A641" s="85" t="b">
        <f t="shared" si="1"/>
        <v>0</v>
      </c>
      <c r="B641" s="90" t="str">
        <f>IF(AND(TMInput!A641="",$C641&lt;&gt;""),B640,TMInput!A641)</f>
        <v/>
      </c>
      <c r="C641" s="90" t="str">
        <f>TMInput!B641</f>
        <v/>
      </c>
      <c r="D641" s="85" t="str">
        <f>IF(AND(TMInput!C641="",$C641&lt;&gt;""),D640,TMInput!C641)</f>
        <v/>
      </c>
      <c r="E641" s="90" t="str">
        <f>IF(TMInput!D641&lt;&gt;"",TMInput!D641,IF(AND($C641=$C642, E642&lt;&gt;""),E642, IF(AND($C641=$C643, E643&lt;&gt;""), E643,"")))</f>
        <v/>
      </c>
      <c r="F641" s="90" t="str">
        <f>IF(TMInput!E641&lt;&gt;"",TMInput!E641,IF(AND($C641=$C642, F642&lt;&gt;""),F642, IF(AND($C641=$C643, F643&lt;&gt;""), F643,"")))</f>
        <v/>
      </c>
      <c r="G641" s="85" t="str">
        <f>IF(TMInput!F641&lt;&gt;"",TMInput!F641,IF(AND($C641=$C642, G642&lt;&gt;""),G642, IF(AND($C641=$C643, G643&lt;&gt;""), G643,"")))</f>
        <v/>
      </c>
      <c r="H641" s="90" t="str">
        <f>TMInput!G641</f>
        <v/>
      </c>
      <c r="I641" s="90" t="str">
        <f>TMInput!H641</f>
        <v/>
      </c>
      <c r="J641" s="90" t="str">
        <f>IF(TMInput!$A641="",J640,TMInput!I641)</f>
        <v/>
      </c>
      <c r="K641" s="85" t="str">
        <f>IF(TMInput!J641&lt;&gt;"",TMInput!J641,IF(AND($C641=$C642, K642&lt;&gt;""),K642, IF(AND($C641=$C643, K643&lt;&gt;""), K643,"")))</f>
        <v/>
      </c>
      <c r="L641" s="85" t="str">
        <f>IF(TMInput!K641&lt;&gt;"",TMInput!K641,IF(AND($C641=$C642, L642&lt;&gt;""),L642, IF(AND($C641=$C643, L643&lt;&gt;""), L643,"")))</f>
        <v/>
      </c>
      <c r="M641" s="90" t="str">
        <f>IF(TMInput!L641&lt;&gt;"",TMInput!L641,IF(AND($C641=$C642, M642&lt;&gt;""),M642, IF(AND($C641=$C643, M643&lt;&gt;""), M643,"")))</f>
        <v/>
      </c>
      <c r="N641" s="90" t="str">
        <f>IF(TMInput!M641&lt;&gt;"",TMInput!M641,IF(AND($C641=$C642, N642&lt;&gt;""),N642, IF(AND($C641=$C643, N643&lt;&gt;""), N643,"")))</f>
        <v/>
      </c>
      <c r="O641" s="90" t="str">
        <f>IF(TMInput!N641&lt;&gt;"",TMInput!N641,IF(AND($C641=$C642, O642&lt;&gt;""),O642, IF(AND($C641=$C643, O643&lt;&gt;""), O643,"")))</f>
        <v/>
      </c>
      <c r="P641" s="85" t="str">
        <f>IF(TMInput!O641&lt;&gt;"",TMInput!O641,IF(AND($C641=$C642, P642&lt;&gt;""),P642, IF(AND($C641=$C643, P643&lt;&gt;""), P643,"")))</f>
        <v/>
      </c>
      <c r="Q641" s="90" t="str">
        <f>IF(TMInput!P641&lt;&gt;"",TMInput!P641,IF(AND($C641=$C642, Q642&lt;&gt;""),Q642, IF(AND($C641=$C643, Q643&lt;&gt;""), Q643,"")))</f>
        <v/>
      </c>
      <c r="R641" s="90" t="str">
        <f>IF(TMInput!Q641&lt;&gt;"", TMInput!Q641, IF(AND(OR($C641&amp;$H641=$C642&amp;$H642, $C641&amp;$I641=$C642&amp;$I642), R642&lt;&gt;""), R642, IF(AND(OR($C641&amp;$H641=$C643&amp;$H643, $C641&amp;$I641=$C643&amp;$I643), R643&lt;&gt;""), R643, IF(AND(OR($C641&amp;$H641=$C644&amp;$H644, $C641&amp;$I641=$C644&amp;$I644), R644&lt;&gt;""), R644, IF(AND(OR($C641&amp;$H641=$C645&amp;$H645, $C641&amp;$I641=$C645&amp;$I645), R645&lt;&gt;""), R645, "")))))</f>
        <v/>
      </c>
      <c r="S641" s="90" t="str">
        <f>IF(TMInput!R641&lt;&gt;"", TMInput!R641, IF(AND(OR($C641&amp;$H641=$C642&amp;$H642, $C641&amp;$I641=$C642&amp;$I642), S642&lt;&gt;""), S642, IF(AND(OR($C641&amp;$H641=$C643&amp;$H643, $C641&amp;$I641=$C643&amp;$I643), S643&lt;&gt;""), S643, IF(AND(OR($C641&amp;$H641=$C644&amp;$H644, $C641&amp;$I641=$C644&amp;$I644), S644&lt;&gt;""), S644, IF(AND(OR($C641&amp;$H641=$C645&amp;$H645, $C641&amp;$I641=$C645&amp;$I645), S645&lt;&gt;""), S645, "")))))</f>
        <v/>
      </c>
      <c r="T641" s="90" t="str">
        <f>IF(TMInput!S641&lt;&gt;"", TMInput!S641, IF(AND(OR($C641&amp;$H641=$C642&amp;$H642, $C641&amp;$I641=$C642&amp;$I642), T642&lt;&gt;""), T642, IF(AND(OR($C641&amp;$H641=$C643&amp;$H643, $C641&amp;$I641=$C643&amp;$I643), T643&lt;&gt;""), T643, IF(AND(OR($C641&amp;$H641=$C644&amp;$H644, $C641&amp;$I641=$C644&amp;$I644), T644&lt;&gt;""), T644, IF(AND(OR($C641&amp;$H641=$C645&amp;$H645, $C641&amp;$I641=$C645&amp;$I645), T645&lt;&gt;""), T645, "")))))</f>
        <v/>
      </c>
      <c r="U641" s="90" t="str">
        <f>IF(TMInput!T641&lt;&gt;"", TMInput!T641, IF(AND($C641=$C642, U642&lt;&gt;""), U642, IF(AND($C641=$C643, U643&lt;&gt;""), U643, IF(AND($C641=$C644, U644&lt;&gt;""), U644, IF(AND($C641=$C645, U645&lt;&gt;""), U645, "")))))</f>
        <v/>
      </c>
      <c r="V641" s="90" t="str">
        <f>IF(TMInput!U641&lt;&gt;"", TMInput!U641, IF(AND($C641=$C642, V642&lt;&gt;""), V642, IF(AND($C641=$C643, V643&lt;&gt;""), V643, IF(AND($C641=$C644, V644&lt;&gt;""), V644, IF(AND($C641=$C645, V645&lt;&gt;""), V645, "")))))</f>
        <v/>
      </c>
      <c r="W641" s="90" t="str">
        <f>IF(TMInput!V641&lt;&gt;"", TMInput!V641, IF(AND($C641=$C642, W642&lt;&gt;""), W642, IF(AND($C641=$C643, W643&lt;&gt;""), W643, IF(AND($C641=$C644, W644&lt;&gt;""), W644, IF(AND($C641=$C645, W645&lt;&gt;""), W645, "")))))</f>
        <v/>
      </c>
      <c r="X641" s="90" t="str">
        <f>IF(TMInput!W641&lt;&gt;"", TMInput!W641, IF(AND($C641=$C642, X642&lt;&gt;""), X642, IF(AND($C641=$C643, X643&lt;&gt;""), X643, IF(AND($C641=$C644, X644&lt;&gt;""), X644, IF(AND($C641=$C645, X645&lt;&gt;""), X645, "")))))</f>
        <v/>
      </c>
      <c r="Y641" s="90" t="str">
        <f>IF(TMInput!X641&lt;&gt;"", TMInput!X641, IF(AND($C641=$C642, Y642&lt;&gt;""), Y642, IF(AND($C641=$C643, Y643&lt;&gt;""), Y643, IF(AND($C641=$C644, Y644&lt;&gt;""), Y644, IF(AND($C641=$C645, Y645&lt;&gt;""), Y645, "")))))</f>
        <v/>
      </c>
      <c r="Z641" s="90" t="str">
        <f>IF(TMInput!Y641&lt;&gt;"", TMInput!Y641, IF(AND($C641=$C642, Z642&lt;&gt;""), Z642, IF(AND($C641=$C643, Z643&lt;&gt;""), Z643, IF(AND($C641=$C644, Z644&lt;&gt;""), Z644, IF(AND($C641=$C645, Z645&lt;&gt;""), Z645, "")))))</f>
        <v/>
      </c>
      <c r="AA641" s="90" t="str">
        <f>IF(TMInput!Z641&lt;&gt;"", TMInput!Z641, IF(AND($C641=$C642, AA642&lt;&gt;""), AA642, IF(AND($C641=$C643, AA643&lt;&gt;""), AA643, IF(AND($C641=$C644, AA644&lt;&gt;""), AA644, IF(AND($C641=$C645, AA645&lt;&gt;""), AA645, "")))))</f>
        <v/>
      </c>
      <c r="AB641" s="90" t="str">
        <f>IF(TMInput!AA641&lt;&gt;"", TMInput!AA641, IF(AND($C641=$C642, AB642&lt;&gt;""), AB642, IF(AND($C641=$C643, AB643&lt;&gt;""), AB643, IF(AND($C641=$C644, AB644&lt;&gt;""), AB644, IF(AND($C641=$C645, AB645&lt;&gt;""), AB645, "")))))</f>
        <v/>
      </c>
      <c r="AC641" s="90" t="str">
        <f>IF(TMInput!AB641&lt;&gt;"", TMInput!AB641, IF(AND($C641=$C642, AC642&lt;&gt;""), AC642, IF(AND($C641=$C643, AC643&lt;&gt;""), AC643, IF(AND($C641=$C644, AC644&lt;&gt;""), AC644, IF(AND($C641=$C645, AC645&lt;&gt;""), AC645, "")))))</f>
        <v/>
      </c>
      <c r="AD641" s="90" t="str">
        <f>IF(TMInput!AC641&lt;&gt;"", TMInput!AC641, IF(AND($C641=$C642, AD642&lt;&gt;""), AD642, IF(AND($C641=$C643, AD643&lt;&gt;""), AD643, IF(AND($C641=$C644, AD644&lt;&gt;""), AD644, IF(AND($C641=$C645, AD645&lt;&gt;""), AD645, "")))))</f>
        <v/>
      </c>
      <c r="AE641" s="90" t="str">
        <f>IF(TMInput!AD641&lt;&gt;"", TMInput!AD641, IF(AND($C641=$C642, AE642&lt;&gt;""), AE642, IF(AND($C641=$C643, AE643&lt;&gt;""), AE643, IF(AND($C641=$C644, AE644&lt;&gt;""), AE644, IF(AND($C641=$C645, AE645&lt;&gt;""), AE645, "")))))</f>
        <v/>
      </c>
    </row>
    <row r="642">
      <c r="A642" s="85" t="b">
        <f t="shared" si="1"/>
        <v>0</v>
      </c>
      <c r="B642" s="90" t="str">
        <f>IF(AND(TMInput!A642="",$C642&lt;&gt;""),B641,TMInput!A642)</f>
        <v/>
      </c>
      <c r="C642" s="90" t="str">
        <f>TMInput!B642</f>
        <v/>
      </c>
      <c r="D642" s="85" t="str">
        <f>IF(AND(TMInput!C642="",$C642&lt;&gt;""),D641,TMInput!C642)</f>
        <v/>
      </c>
      <c r="E642" s="90" t="str">
        <f>IF(TMInput!D642&lt;&gt;"",TMInput!D642,IF(AND($C642=$C643, E643&lt;&gt;""),E643, IF(AND($C642=$C644, E644&lt;&gt;""), E644,"")))</f>
        <v/>
      </c>
      <c r="F642" s="90" t="str">
        <f>IF(TMInput!E642&lt;&gt;"",TMInput!E642,IF(AND($C642=$C643, F643&lt;&gt;""),F643, IF(AND($C642=$C644, F644&lt;&gt;""), F644,"")))</f>
        <v/>
      </c>
      <c r="G642" s="85" t="str">
        <f>IF(TMInput!F642&lt;&gt;"",TMInput!F642,IF(AND($C642=$C643, G643&lt;&gt;""),G643, IF(AND($C642=$C644, G644&lt;&gt;""), G644,"")))</f>
        <v/>
      </c>
      <c r="H642" s="90" t="str">
        <f>TMInput!G642</f>
        <v/>
      </c>
      <c r="I642" s="90" t="str">
        <f>TMInput!H642</f>
        <v/>
      </c>
      <c r="J642" s="90" t="str">
        <f>IF(TMInput!$A642="",J641,TMInput!I642)</f>
        <v/>
      </c>
      <c r="K642" s="85" t="str">
        <f>IF(TMInput!J642&lt;&gt;"",TMInput!J642,IF(AND($C642=$C643, K643&lt;&gt;""),K643, IF(AND($C642=$C644, K644&lt;&gt;""), K644,"")))</f>
        <v/>
      </c>
      <c r="L642" s="85" t="str">
        <f>IF(TMInput!K642&lt;&gt;"",TMInput!K642,IF(AND($C642=$C643, L643&lt;&gt;""),L643, IF(AND($C642=$C644, L644&lt;&gt;""), L644,"")))</f>
        <v/>
      </c>
      <c r="M642" s="90" t="str">
        <f>IF(TMInput!L642&lt;&gt;"",TMInput!L642,IF(AND($C642=$C643, M643&lt;&gt;""),M643, IF(AND($C642=$C644, M644&lt;&gt;""), M644,"")))</f>
        <v/>
      </c>
      <c r="N642" s="90" t="str">
        <f>IF(TMInput!M642&lt;&gt;"",TMInput!M642,IF(AND($C642=$C643, N643&lt;&gt;""),N643, IF(AND($C642=$C644, N644&lt;&gt;""), N644,"")))</f>
        <v/>
      </c>
      <c r="O642" s="90" t="str">
        <f>IF(TMInput!N642&lt;&gt;"",TMInput!N642,IF(AND($C642=$C643, O643&lt;&gt;""),O643, IF(AND($C642=$C644, O644&lt;&gt;""), O644,"")))</f>
        <v/>
      </c>
      <c r="P642" s="85" t="str">
        <f>IF(TMInput!O642&lt;&gt;"",TMInput!O642,IF(AND($C642=$C643, P643&lt;&gt;""),P643, IF(AND($C642=$C644, P644&lt;&gt;""), P644,"")))</f>
        <v/>
      </c>
      <c r="Q642" s="90" t="str">
        <f>IF(TMInput!P642&lt;&gt;"",TMInput!P642,IF(AND($C642=$C643, Q643&lt;&gt;""),Q643, IF(AND($C642=$C644, Q644&lt;&gt;""), Q644,"")))</f>
        <v/>
      </c>
      <c r="R642" s="90" t="str">
        <f>IF(TMInput!Q642&lt;&gt;"", TMInput!Q642, IF(AND(OR($C642&amp;$H642=$C643&amp;$H643, $C642&amp;$I642=$C643&amp;$I643), R643&lt;&gt;""), R643, IF(AND(OR($C642&amp;$H642=$C644&amp;$H644, $C642&amp;$I642=$C644&amp;$I644), R644&lt;&gt;""), R644, IF(AND(OR($C642&amp;$H642=$C645&amp;$H645, $C642&amp;$I642=$C645&amp;$I645), R645&lt;&gt;""), R645, IF(AND(OR($C642&amp;$H642=$C646&amp;$H646, $C642&amp;$I642=$C646&amp;$I646), R646&lt;&gt;""), R646, "")))))</f>
        <v/>
      </c>
      <c r="S642" s="90" t="str">
        <f>IF(TMInput!R642&lt;&gt;"", TMInput!R642, IF(AND(OR($C642&amp;$H642=$C643&amp;$H643, $C642&amp;$I642=$C643&amp;$I643), S643&lt;&gt;""), S643, IF(AND(OR($C642&amp;$H642=$C644&amp;$H644, $C642&amp;$I642=$C644&amp;$I644), S644&lt;&gt;""), S644, IF(AND(OR($C642&amp;$H642=$C645&amp;$H645, $C642&amp;$I642=$C645&amp;$I645), S645&lt;&gt;""), S645, IF(AND(OR($C642&amp;$H642=$C646&amp;$H646, $C642&amp;$I642=$C646&amp;$I646), S646&lt;&gt;""), S646, "")))))</f>
        <v/>
      </c>
      <c r="T642" s="90" t="str">
        <f>IF(TMInput!S642&lt;&gt;"", TMInput!S642, IF(AND(OR($C642&amp;$H642=$C643&amp;$H643, $C642&amp;$I642=$C643&amp;$I643), T643&lt;&gt;""), T643, IF(AND(OR($C642&amp;$H642=$C644&amp;$H644, $C642&amp;$I642=$C644&amp;$I644), T644&lt;&gt;""), T644, IF(AND(OR($C642&amp;$H642=$C645&amp;$H645, $C642&amp;$I642=$C645&amp;$I645), T645&lt;&gt;""), T645, IF(AND(OR($C642&amp;$H642=$C646&amp;$H646, $C642&amp;$I642=$C646&amp;$I646), T646&lt;&gt;""), T646, "")))))</f>
        <v/>
      </c>
      <c r="U642" s="90" t="str">
        <f>IF(TMInput!T642&lt;&gt;"", TMInput!T642, IF(AND($C642=$C643, U643&lt;&gt;""), U643, IF(AND($C642=$C644, U644&lt;&gt;""), U644, IF(AND($C642=$C645, U645&lt;&gt;""), U645, IF(AND($C642=$C646, U646&lt;&gt;""), U646, "")))))</f>
        <v/>
      </c>
      <c r="V642" s="90" t="str">
        <f>IF(TMInput!U642&lt;&gt;"", TMInput!U642, IF(AND($C642=$C643, V643&lt;&gt;""), V643, IF(AND($C642=$C644, V644&lt;&gt;""), V644, IF(AND($C642=$C645, V645&lt;&gt;""), V645, IF(AND($C642=$C646, V646&lt;&gt;""), V646, "")))))</f>
        <v/>
      </c>
      <c r="W642" s="90" t="str">
        <f>IF(TMInput!V642&lt;&gt;"", TMInput!V642, IF(AND($C642=$C643, W643&lt;&gt;""), W643, IF(AND($C642=$C644, W644&lt;&gt;""), W644, IF(AND($C642=$C645, W645&lt;&gt;""), W645, IF(AND($C642=$C646, W646&lt;&gt;""), W646, "")))))</f>
        <v/>
      </c>
      <c r="X642" s="90" t="str">
        <f>IF(TMInput!W642&lt;&gt;"", TMInput!W642, IF(AND($C642=$C643, X643&lt;&gt;""), X643, IF(AND($C642=$C644, X644&lt;&gt;""), X644, IF(AND($C642=$C645, X645&lt;&gt;""), X645, IF(AND($C642=$C646, X646&lt;&gt;""), X646, "")))))</f>
        <v/>
      </c>
      <c r="Y642" s="90" t="str">
        <f>IF(TMInput!X642&lt;&gt;"", TMInput!X642, IF(AND($C642=$C643, Y643&lt;&gt;""), Y643, IF(AND($C642=$C644, Y644&lt;&gt;""), Y644, IF(AND($C642=$C645, Y645&lt;&gt;""), Y645, IF(AND($C642=$C646, Y646&lt;&gt;""), Y646, "")))))</f>
        <v/>
      </c>
      <c r="Z642" s="90" t="str">
        <f>IF(TMInput!Y642&lt;&gt;"", TMInput!Y642, IF(AND($C642=$C643, Z643&lt;&gt;""), Z643, IF(AND($C642=$C644, Z644&lt;&gt;""), Z644, IF(AND($C642=$C645, Z645&lt;&gt;""), Z645, IF(AND($C642=$C646, Z646&lt;&gt;""), Z646, "")))))</f>
        <v/>
      </c>
      <c r="AA642" s="90" t="str">
        <f>IF(TMInput!Z642&lt;&gt;"", TMInput!Z642, IF(AND($C642=$C643, AA643&lt;&gt;""), AA643, IF(AND($C642=$C644, AA644&lt;&gt;""), AA644, IF(AND($C642=$C645, AA645&lt;&gt;""), AA645, IF(AND($C642=$C646, AA646&lt;&gt;""), AA646, "")))))</f>
        <v/>
      </c>
      <c r="AB642" s="90" t="str">
        <f>IF(TMInput!AA642&lt;&gt;"", TMInput!AA642, IF(AND($C642=$C643, AB643&lt;&gt;""), AB643, IF(AND($C642=$C644, AB644&lt;&gt;""), AB644, IF(AND($C642=$C645, AB645&lt;&gt;""), AB645, IF(AND($C642=$C646, AB646&lt;&gt;""), AB646, "")))))</f>
        <v/>
      </c>
      <c r="AC642" s="90" t="str">
        <f>IF(TMInput!AB642&lt;&gt;"", TMInput!AB642, IF(AND($C642=$C643, AC643&lt;&gt;""), AC643, IF(AND($C642=$C644, AC644&lt;&gt;""), AC644, IF(AND($C642=$C645, AC645&lt;&gt;""), AC645, IF(AND($C642=$C646, AC646&lt;&gt;""), AC646, "")))))</f>
        <v/>
      </c>
      <c r="AD642" s="90" t="str">
        <f>IF(TMInput!AC642&lt;&gt;"", TMInput!AC642, IF(AND($C642=$C643, AD643&lt;&gt;""), AD643, IF(AND($C642=$C644, AD644&lt;&gt;""), AD644, IF(AND($C642=$C645, AD645&lt;&gt;""), AD645, IF(AND($C642=$C646, AD646&lt;&gt;""), AD646, "")))))</f>
        <v/>
      </c>
      <c r="AE642" s="90" t="str">
        <f>IF(TMInput!AD642&lt;&gt;"", TMInput!AD642, IF(AND($C642=$C643, AE643&lt;&gt;""), AE643, IF(AND($C642=$C644, AE644&lt;&gt;""), AE644, IF(AND($C642=$C645, AE645&lt;&gt;""), AE645, IF(AND($C642=$C646, AE646&lt;&gt;""), AE646, "")))))</f>
        <v/>
      </c>
    </row>
    <row r="643">
      <c r="A643" s="85" t="b">
        <f t="shared" si="1"/>
        <v>0</v>
      </c>
      <c r="B643" s="90" t="str">
        <f>IF(AND(TMInput!A643="",$C643&lt;&gt;""),B642,TMInput!A643)</f>
        <v/>
      </c>
      <c r="C643" s="90" t="str">
        <f>TMInput!B643</f>
        <v/>
      </c>
      <c r="D643" s="85" t="str">
        <f>IF(AND(TMInput!C643="",$C643&lt;&gt;""),D642,TMInput!C643)</f>
        <v/>
      </c>
      <c r="E643" s="90" t="str">
        <f>IF(TMInput!D643&lt;&gt;"",TMInput!D643,IF(AND($C643=$C644, E644&lt;&gt;""),E644, IF(AND($C643=$C645, E645&lt;&gt;""), E645,"")))</f>
        <v/>
      </c>
      <c r="F643" s="90" t="str">
        <f>IF(TMInput!E643&lt;&gt;"",TMInput!E643,IF(AND($C643=$C644, F644&lt;&gt;""),F644, IF(AND($C643=$C645, F645&lt;&gt;""), F645,"")))</f>
        <v/>
      </c>
      <c r="G643" s="85" t="str">
        <f>IF(TMInput!F643&lt;&gt;"",TMInput!F643,IF(AND($C643=$C644, G644&lt;&gt;""),G644, IF(AND($C643=$C645, G645&lt;&gt;""), G645,"")))</f>
        <v/>
      </c>
      <c r="H643" s="90" t="str">
        <f>TMInput!G643</f>
        <v/>
      </c>
      <c r="I643" s="90" t="str">
        <f>TMInput!H643</f>
        <v/>
      </c>
      <c r="J643" s="90" t="str">
        <f>IF(TMInput!$A643="",J642,TMInput!I643)</f>
        <v/>
      </c>
      <c r="K643" s="85" t="str">
        <f>IF(TMInput!J643&lt;&gt;"",TMInput!J643,IF(AND($C643=$C644, K644&lt;&gt;""),K644, IF(AND($C643=$C645, K645&lt;&gt;""), K645,"")))</f>
        <v/>
      </c>
      <c r="L643" s="85" t="str">
        <f>IF(TMInput!K643&lt;&gt;"",TMInput!K643,IF(AND($C643=$C644, L644&lt;&gt;""),L644, IF(AND($C643=$C645, L645&lt;&gt;""), L645,"")))</f>
        <v/>
      </c>
      <c r="M643" s="90" t="str">
        <f>IF(TMInput!L643&lt;&gt;"",TMInput!L643,IF(AND($C643=$C644, M644&lt;&gt;""),M644, IF(AND($C643=$C645, M645&lt;&gt;""), M645,"")))</f>
        <v/>
      </c>
      <c r="N643" s="90" t="str">
        <f>IF(TMInput!M643&lt;&gt;"",TMInput!M643,IF(AND($C643=$C644, N644&lt;&gt;""),N644, IF(AND($C643=$C645, N645&lt;&gt;""), N645,"")))</f>
        <v/>
      </c>
      <c r="O643" s="90" t="str">
        <f>IF(TMInput!N643&lt;&gt;"",TMInput!N643,IF(AND($C643=$C644, O644&lt;&gt;""),O644, IF(AND($C643=$C645, O645&lt;&gt;""), O645,"")))</f>
        <v/>
      </c>
      <c r="P643" s="85" t="str">
        <f>IF(TMInput!O643&lt;&gt;"",TMInput!O643,IF(AND($C643=$C644, P644&lt;&gt;""),P644, IF(AND($C643=$C645, P645&lt;&gt;""), P645,"")))</f>
        <v/>
      </c>
      <c r="Q643" s="90" t="str">
        <f>IF(TMInput!P643&lt;&gt;"",TMInput!P643,IF(AND($C643=$C644, Q644&lt;&gt;""),Q644, IF(AND($C643=$C645, Q645&lt;&gt;""), Q645,"")))</f>
        <v/>
      </c>
      <c r="R643" s="90" t="str">
        <f>IF(TMInput!Q643&lt;&gt;"", TMInput!Q643, IF(AND(OR($C643&amp;$H643=$C644&amp;$H644, $C643&amp;$I643=$C644&amp;$I644), R644&lt;&gt;""), R644, IF(AND(OR($C643&amp;$H643=$C645&amp;$H645, $C643&amp;$I643=$C645&amp;$I645), R645&lt;&gt;""), R645, IF(AND(OR($C643&amp;$H643=$C646&amp;$H646, $C643&amp;$I643=$C646&amp;$I646), R646&lt;&gt;""), R646, IF(AND(OR($C643&amp;$H643=$C647&amp;$H647, $C643&amp;$I643=$C647&amp;$I647), R647&lt;&gt;""), R647, "")))))</f>
        <v/>
      </c>
      <c r="S643" s="90" t="str">
        <f>IF(TMInput!R643&lt;&gt;"", TMInput!R643, IF(AND(OR($C643&amp;$H643=$C644&amp;$H644, $C643&amp;$I643=$C644&amp;$I644), S644&lt;&gt;""), S644, IF(AND(OR($C643&amp;$H643=$C645&amp;$H645, $C643&amp;$I643=$C645&amp;$I645), S645&lt;&gt;""), S645, IF(AND(OR($C643&amp;$H643=$C646&amp;$H646, $C643&amp;$I643=$C646&amp;$I646), S646&lt;&gt;""), S646, IF(AND(OR($C643&amp;$H643=$C647&amp;$H647, $C643&amp;$I643=$C647&amp;$I647), S647&lt;&gt;""), S647, "")))))</f>
        <v/>
      </c>
      <c r="T643" s="90" t="str">
        <f>IF(TMInput!S643&lt;&gt;"", TMInput!S643, IF(AND(OR($C643&amp;$H643=$C644&amp;$H644, $C643&amp;$I643=$C644&amp;$I644), T644&lt;&gt;""), T644, IF(AND(OR($C643&amp;$H643=$C645&amp;$H645, $C643&amp;$I643=$C645&amp;$I645), T645&lt;&gt;""), T645, IF(AND(OR($C643&amp;$H643=$C646&amp;$H646, $C643&amp;$I643=$C646&amp;$I646), T646&lt;&gt;""), T646, IF(AND(OR($C643&amp;$H643=$C647&amp;$H647, $C643&amp;$I643=$C647&amp;$I647), T647&lt;&gt;""), T647, "")))))</f>
        <v/>
      </c>
      <c r="U643" s="90" t="str">
        <f>IF(TMInput!T643&lt;&gt;"", TMInput!T643, IF(AND($C643=$C644, U644&lt;&gt;""), U644, IF(AND($C643=$C645, U645&lt;&gt;""), U645, IF(AND($C643=$C646, U646&lt;&gt;""), U646, IF(AND($C643=$C647, U647&lt;&gt;""), U647, "")))))</f>
        <v/>
      </c>
      <c r="V643" s="90" t="str">
        <f>IF(TMInput!U643&lt;&gt;"", TMInput!U643, IF(AND($C643=$C644, V644&lt;&gt;""), V644, IF(AND($C643=$C645, V645&lt;&gt;""), V645, IF(AND($C643=$C646, V646&lt;&gt;""), V646, IF(AND($C643=$C647, V647&lt;&gt;""), V647, "")))))</f>
        <v/>
      </c>
      <c r="W643" s="90" t="str">
        <f>IF(TMInput!V643&lt;&gt;"", TMInput!V643, IF(AND($C643=$C644, W644&lt;&gt;""), W644, IF(AND($C643=$C645, W645&lt;&gt;""), W645, IF(AND($C643=$C646, W646&lt;&gt;""), W646, IF(AND($C643=$C647, W647&lt;&gt;""), W647, "")))))</f>
        <v/>
      </c>
      <c r="X643" s="90" t="str">
        <f>IF(TMInput!W643&lt;&gt;"", TMInput!W643, IF(AND($C643=$C644, X644&lt;&gt;""), X644, IF(AND($C643=$C645, X645&lt;&gt;""), X645, IF(AND($C643=$C646, X646&lt;&gt;""), X646, IF(AND($C643=$C647, X647&lt;&gt;""), X647, "")))))</f>
        <v/>
      </c>
      <c r="Y643" s="90" t="str">
        <f>IF(TMInput!X643&lt;&gt;"", TMInput!X643, IF(AND($C643=$C644, Y644&lt;&gt;""), Y644, IF(AND($C643=$C645, Y645&lt;&gt;""), Y645, IF(AND($C643=$C646, Y646&lt;&gt;""), Y646, IF(AND($C643=$C647, Y647&lt;&gt;""), Y647, "")))))</f>
        <v/>
      </c>
      <c r="Z643" s="90" t="str">
        <f>IF(TMInput!Y643&lt;&gt;"", TMInput!Y643, IF(AND($C643=$C644, Z644&lt;&gt;""), Z644, IF(AND($C643=$C645, Z645&lt;&gt;""), Z645, IF(AND($C643=$C646, Z646&lt;&gt;""), Z646, IF(AND($C643=$C647, Z647&lt;&gt;""), Z647, "")))))</f>
        <v/>
      </c>
      <c r="AA643" s="90" t="str">
        <f>IF(TMInput!Z643&lt;&gt;"", TMInput!Z643, IF(AND($C643=$C644, AA644&lt;&gt;""), AA644, IF(AND($C643=$C645, AA645&lt;&gt;""), AA645, IF(AND($C643=$C646, AA646&lt;&gt;""), AA646, IF(AND($C643=$C647, AA647&lt;&gt;""), AA647, "")))))</f>
        <v/>
      </c>
      <c r="AB643" s="90" t="str">
        <f>IF(TMInput!AA643&lt;&gt;"", TMInput!AA643, IF(AND($C643=$C644, AB644&lt;&gt;""), AB644, IF(AND($C643=$C645, AB645&lt;&gt;""), AB645, IF(AND($C643=$C646, AB646&lt;&gt;""), AB646, IF(AND($C643=$C647, AB647&lt;&gt;""), AB647, "")))))</f>
        <v/>
      </c>
      <c r="AC643" s="90" t="str">
        <f>IF(TMInput!AB643&lt;&gt;"", TMInput!AB643, IF(AND($C643=$C644, AC644&lt;&gt;""), AC644, IF(AND($C643=$C645, AC645&lt;&gt;""), AC645, IF(AND($C643=$C646, AC646&lt;&gt;""), AC646, IF(AND($C643=$C647, AC647&lt;&gt;""), AC647, "")))))</f>
        <v/>
      </c>
      <c r="AD643" s="90" t="str">
        <f>IF(TMInput!AC643&lt;&gt;"", TMInput!AC643, IF(AND($C643=$C644, AD644&lt;&gt;""), AD644, IF(AND($C643=$C645, AD645&lt;&gt;""), AD645, IF(AND($C643=$C646, AD646&lt;&gt;""), AD646, IF(AND($C643=$C647, AD647&lt;&gt;""), AD647, "")))))</f>
        <v/>
      </c>
      <c r="AE643" s="90" t="str">
        <f>IF(TMInput!AD643&lt;&gt;"", TMInput!AD643, IF(AND($C643=$C644, AE644&lt;&gt;""), AE644, IF(AND($C643=$C645, AE645&lt;&gt;""), AE645, IF(AND($C643=$C646, AE646&lt;&gt;""), AE646, IF(AND($C643=$C647, AE647&lt;&gt;""), AE647, "")))))</f>
        <v/>
      </c>
    </row>
    <row r="644">
      <c r="A644" s="85" t="b">
        <f t="shared" si="1"/>
        <v>0</v>
      </c>
      <c r="B644" s="90" t="str">
        <f>IF(AND(TMInput!A644="",$C644&lt;&gt;""),B643,TMInput!A644)</f>
        <v/>
      </c>
      <c r="C644" s="90" t="str">
        <f>TMInput!B644</f>
        <v/>
      </c>
      <c r="D644" s="85" t="str">
        <f>IF(AND(TMInput!C644="",$C644&lt;&gt;""),D643,TMInput!C644)</f>
        <v/>
      </c>
      <c r="E644" s="90" t="str">
        <f>IF(TMInput!D644&lt;&gt;"",TMInput!D644,IF(AND($C644=$C645, E645&lt;&gt;""),E645, IF(AND($C644=$C646, E646&lt;&gt;""), E646,"")))</f>
        <v/>
      </c>
      <c r="F644" s="90" t="str">
        <f>IF(TMInput!E644&lt;&gt;"",TMInput!E644,IF(AND($C644=$C645, F645&lt;&gt;""),F645, IF(AND($C644=$C646, F646&lt;&gt;""), F646,"")))</f>
        <v/>
      </c>
      <c r="G644" s="85" t="str">
        <f>IF(TMInput!F644&lt;&gt;"",TMInput!F644,IF(AND($C644=$C645, G645&lt;&gt;""),G645, IF(AND($C644=$C646, G646&lt;&gt;""), G646,"")))</f>
        <v/>
      </c>
      <c r="H644" s="90" t="str">
        <f>TMInput!G644</f>
        <v/>
      </c>
      <c r="I644" s="90" t="str">
        <f>TMInput!H644</f>
        <v/>
      </c>
      <c r="J644" s="90" t="str">
        <f>IF(TMInput!$A644="",J643,TMInput!I644)</f>
        <v/>
      </c>
      <c r="K644" s="85" t="str">
        <f>IF(TMInput!J644&lt;&gt;"",TMInput!J644,IF(AND($C644=$C645, K645&lt;&gt;""),K645, IF(AND($C644=$C646, K646&lt;&gt;""), K646,"")))</f>
        <v/>
      </c>
      <c r="L644" s="85" t="str">
        <f>IF(TMInput!K644&lt;&gt;"",TMInput!K644,IF(AND($C644=$C645, L645&lt;&gt;""),L645, IF(AND($C644=$C646, L646&lt;&gt;""), L646,"")))</f>
        <v/>
      </c>
      <c r="M644" s="90" t="str">
        <f>IF(TMInput!L644&lt;&gt;"",TMInput!L644,IF(AND($C644=$C645, M645&lt;&gt;""),M645, IF(AND($C644=$C646, M646&lt;&gt;""), M646,"")))</f>
        <v/>
      </c>
      <c r="N644" s="90" t="str">
        <f>IF(TMInput!M644&lt;&gt;"",TMInput!M644,IF(AND($C644=$C645, N645&lt;&gt;""),N645, IF(AND($C644=$C646, N646&lt;&gt;""), N646,"")))</f>
        <v/>
      </c>
      <c r="O644" s="90" t="str">
        <f>IF(TMInput!N644&lt;&gt;"",TMInput!N644,IF(AND($C644=$C645, O645&lt;&gt;""),O645, IF(AND($C644=$C646, O646&lt;&gt;""), O646,"")))</f>
        <v/>
      </c>
      <c r="P644" s="85" t="str">
        <f>IF(TMInput!O644&lt;&gt;"",TMInput!O644,IF(AND($C644=$C645, P645&lt;&gt;""),P645, IF(AND($C644=$C646, P646&lt;&gt;""), P646,"")))</f>
        <v/>
      </c>
      <c r="Q644" s="90" t="str">
        <f>IF(TMInput!P644&lt;&gt;"",TMInput!P644,IF(AND($C644=$C645, Q645&lt;&gt;""),Q645, IF(AND($C644=$C646, Q646&lt;&gt;""), Q646,"")))</f>
        <v/>
      </c>
      <c r="R644" s="90" t="str">
        <f>IF(TMInput!Q644&lt;&gt;"", TMInput!Q644, IF(AND(OR($C644&amp;$H644=$C645&amp;$H645, $C644&amp;$I644=$C645&amp;$I645), R645&lt;&gt;""), R645, IF(AND(OR($C644&amp;$H644=$C646&amp;$H646, $C644&amp;$I644=$C646&amp;$I646), R646&lt;&gt;""), R646, IF(AND(OR($C644&amp;$H644=$C647&amp;$H647, $C644&amp;$I644=$C647&amp;$I647), R647&lt;&gt;""), R647, IF(AND(OR($C644&amp;$H644=$C648&amp;$H648, $C644&amp;$I644=$C648&amp;$I648), R648&lt;&gt;""), R648, "")))))</f>
        <v/>
      </c>
      <c r="S644" s="90" t="str">
        <f>IF(TMInput!R644&lt;&gt;"", TMInput!R644, IF(AND(OR($C644&amp;$H644=$C645&amp;$H645, $C644&amp;$I644=$C645&amp;$I645), S645&lt;&gt;""), S645, IF(AND(OR($C644&amp;$H644=$C646&amp;$H646, $C644&amp;$I644=$C646&amp;$I646), S646&lt;&gt;""), S646, IF(AND(OR($C644&amp;$H644=$C647&amp;$H647, $C644&amp;$I644=$C647&amp;$I647), S647&lt;&gt;""), S647, IF(AND(OR($C644&amp;$H644=$C648&amp;$H648, $C644&amp;$I644=$C648&amp;$I648), S648&lt;&gt;""), S648, "")))))</f>
        <v/>
      </c>
      <c r="T644" s="90" t="str">
        <f>IF(TMInput!S644&lt;&gt;"", TMInput!S644, IF(AND(OR($C644&amp;$H644=$C645&amp;$H645, $C644&amp;$I644=$C645&amp;$I645), T645&lt;&gt;""), T645, IF(AND(OR($C644&amp;$H644=$C646&amp;$H646, $C644&amp;$I644=$C646&amp;$I646), T646&lt;&gt;""), T646, IF(AND(OR($C644&amp;$H644=$C647&amp;$H647, $C644&amp;$I644=$C647&amp;$I647), T647&lt;&gt;""), T647, IF(AND(OR($C644&amp;$H644=$C648&amp;$H648, $C644&amp;$I644=$C648&amp;$I648), T648&lt;&gt;""), T648, "")))))</f>
        <v/>
      </c>
      <c r="U644" s="90" t="str">
        <f>IF(TMInput!T644&lt;&gt;"", TMInput!T644, IF(AND($C644=$C645, U645&lt;&gt;""), U645, IF(AND($C644=$C646, U646&lt;&gt;""), U646, IF(AND($C644=$C647, U647&lt;&gt;""), U647, IF(AND($C644=$C648, U648&lt;&gt;""), U648, "")))))</f>
        <v/>
      </c>
      <c r="V644" s="90" t="str">
        <f>IF(TMInput!U644&lt;&gt;"", TMInput!U644, IF(AND($C644=$C645, V645&lt;&gt;""), V645, IF(AND($C644=$C646, V646&lt;&gt;""), V646, IF(AND($C644=$C647, V647&lt;&gt;""), V647, IF(AND($C644=$C648, V648&lt;&gt;""), V648, "")))))</f>
        <v/>
      </c>
      <c r="W644" s="90" t="str">
        <f>IF(TMInput!V644&lt;&gt;"", TMInput!V644, IF(AND($C644=$C645, W645&lt;&gt;""), W645, IF(AND($C644=$C646, W646&lt;&gt;""), W646, IF(AND($C644=$C647, W647&lt;&gt;""), W647, IF(AND($C644=$C648, W648&lt;&gt;""), W648, "")))))</f>
        <v/>
      </c>
      <c r="X644" s="90" t="str">
        <f>IF(TMInput!W644&lt;&gt;"", TMInput!W644, IF(AND($C644=$C645, X645&lt;&gt;""), X645, IF(AND($C644=$C646, X646&lt;&gt;""), X646, IF(AND($C644=$C647, X647&lt;&gt;""), X647, IF(AND($C644=$C648, X648&lt;&gt;""), X648, "")))))</f>
        <v/>
      </c>
      <c r="Y644" s="90" t="str">
        <f>IF(TMInput!X644&lt;&gt;"", TMInput!X644, IF(AND($C644=$C645, Y645&lt;&gt;""), Y645, IF(AND($C644=$C646, Y646&lt;&gt;""), Y646, IF(AND($C644=$C647, Y647&lt;&gt;""), Y647, IF(AND($C644=$C648, Y648&lt;&gt;""), Y648, "")))))</f>
        <v/>
      </c>
      <c r="Z644" s="90" t="str">
        <f>IF(TMInput!Y644&lt;&gt;"", TMInput!Y644, IF(AND($C644=$C645, Z645&lt;&gt;""), Z645, IF(AND($C644=$C646, Z646&lt;&gt;""), Z646, IF(AND($C644=$C647, Z647&lt;&gt;""), Z647, IF(AND($C644=$C648, Z648&lt;&gt;""), Z648, "")))))</f>
        <v/>
      </c>
      <c r="AA644" s="90" t="str">
        <f>IF(TMInput!Z644&lt;&gt;"", TMInput!Z644, IF(AND($C644=$C645, AA645&lt;&gt;""), AA645, IF(AND($C644=$C646, AA646&lt;&gt;""), AA646, IF(AND($C644=$C647, AA647&lt;&gt;""), AA647, IF(AND($C644=$C648, AA648&lt;&gt;""), AA648, "")))))</f>
        <v/>
      </c>
      <c r="AB644" s="90" t="str">
        <f>IF(TMInput!AA644&lt;&gt;"", TMInput!AA644, IF(AND($C644=$C645, AB645&lt;&gt;""), AB645, IF(AND($C644=$C646, AB646&lt;&gt;""), AB646, IF(AND($C644=$C647, AB647&lt;&gt;""), AB647, IF(AND($C644=$C648, AB648&lt;&gt;""), AB648, "")))))</f>
        <v/>
      </c>
      <c r="AC644" s="90" t="str">
        <f>IF(TMInput!AB644&lt;&gt;"", TMInput!AB644, IF(AND($C644=$C645, AC645&lt;&gt;""), AC645, IF(AND($C644=$C646, AC646&lt;&gt;""), AC646, IF(AND($C644=$C647, AC647&lt;&gt;""), AC647, IF(AND($C644=$C648, AC648&lt;&gt;""), AC648, "")))))</f>
        <v/>
      </c>
      <c r="AD644" s="90" t="str">
        <f>IF(TMInput!AC644&lt;&gt;"", TMInput!AC644, IF(AND($C644=$C645, AD645&lt;&gt;""), AD645, IF(AND($C644=$C646, AD646&lt;&gt;""), AD646, IF(AND($C644=$C647, AD647&lt;&gt;""), AD647, IF(AND($C644=$C648, AD648&lt;&gt;""), AD648, "")))))</f>
        <v/>
      </c>
      <c r="AE644" s="90" t="str">
        <f>IF(TMInput!AD644&lt;&gt;"", TMInput!AD644, IF(AND($C644=$C645, AE645&lt;&gt;""), AE645, IF(AND($C644=$C646, AE646&lt;&gt;""), AE646, IF(AND($C644=$C647, AE647&lt;&gt;""), AE647, IF(AND($C644=$C648, AE648&lt;&gt;""), AE648, "")))))</f>
        <v/>
      </c>
    </row>
    <row r="645">
      <c r="A645" s="85" t="b">
        <f t="shared" si="1"/>
        <v>0</v>
      </c>
      <c r="B645" s="90" t="str">
        <f>IF(AND(TMInput!A645="",$C645&lt;&gt;""),B644,TMInput!A645)</f>
        <v/>
      </c>
      <c r="C645" s="90" t="str">
        <f>TMInput!B645</f>
        <v/>
      </c>
      <c r="D645" s="85" t="str">
        <f>IF(AND(TMInput!C645="",$C645&lt;&gt;""),D644,TMInput!C645)</f>
        <v/>
      </c>
      <c r="E645" s="90" t="str">
        <f>IF(TMInput!D645&lt;&gt;"",TMInput!D645,IF(AND($C645=$C646, E646&lt;&gt;""),E646, IF(AND($C645=$C647, E647&lt;&gt;""), E647,"")))</f>
        <v/>
      </c>
      <c r="F645" s="90" t="str">
        <f>IF(TMInput!E645&lt;&gt;"",TMInput!E645,IF(AND($C645=$C646, F646&lt;&gt;""),F646, IF(AND($C645=$C647, F647&lt;&gt;""), F647,"")))</f>
        <v/>
      </c>
      <c r="G645" s="85" t="str">
        <f>IF(TMInput!F645&lt;&gt;"",TMInput!F645,IF(AND($C645=$C646, G646&lt;&gt;""),G646, IF(AND($C645=$C647, G647&lt;&gt;""), G647,"")))</f>
        <v/>
      </c>
      <c r="H645" s="90" t="str">
        <f>TMInput!G645</f>
        <v/>
      </c>
      <c r="I645" s="90" t="str">
        <f>TMInput!H645</f>
        <v/>
      </c>
      <c r="J645" s="90" t="str">
        <f>IF(TMInput!$A645="",J644,TMInput!I645)</f>
        <v/>
      </c>
      <c r="K645" s="85" t="str">
        <f>IF(TMInput!J645&lt;&gt;"",TMInput!J645,IF(AND($C645=$C646, K646&lt;&gt;""),K646, IF(AND($C645=$C647, K647&lt;&gt;""), K647,"")))</f>
        <v/>
      </c>
      <c r="L645" s="85" t="str">
        <f>IF(TMInput!K645&lt;&gt;"",TMInput!K645,IF(AND($C645=$C646, L646&lt;&gt;""),L646, IF(AND($C645=$C647, L647&lt;&gt;""), L647,"")))</f>
        <v/>
      </c>
      <c r="M645" s="90" t="str">
        <f>IF(TMInput!L645&lt;&gt;"",TMInput!L645,IF(AND($C645=$C646, M646&lt;&gt;""),M646, IF(AND($C645=$C647, M647&lt;&gt;""), M647,"")))</f>
        <v/>
      </c>
      <c r="N645" s="90" t="str">
        <f>IF(TMInput!M645&lt;&gt;"",TMInput!M645,IF(AND($C645=$C646, N646&lt;&gt;""),N646, IF(AND($C645=$C647, N647&lt;&gt;""), N647,"")))</f>
        <v/>
      </c>
      <c r="O645" s="90" t="str">
        <f>IF(TMInput!N645&lt;&gt;"",TMInput!N645,IF(AND($C645=$C646, O646&lt;&gt;""),O646, IF(AND($C645=$C647, O647&lt;&gt;""), O647,"")))</f>
        <v/>
      </c>
      <c r="P645" s="85" t="str">
        <f>IF(TMInput!O645&lt;&gt;"",TMInput!O645,IF(AND($C645=$C646, P646&lt;&gt;""),P646, IF(AND($C645=$C647, P647&lt;&gt;""), P647,"")))</f>
        <v/>
      </c>
      <c r="Q645" s="90" t="str">
        <f>IF(TMInput!P645&lt;&gt;"",TMInput!P645,IF(AND($C645=$C646, Q646&lt;&gt;""),Q646, IF(AND($C645=$C647, Q647&lt;&gt;""), Q647,"")))</f>
        <v/>
      </c>
      <c r="R645" s="90" t="str">
        <f>IF(TMInput!Q645&lt;&gt;"", TMInput!Q645, IF(AND(OR($C645&amp;$H645=$C646&amp;$H646, $C645&amp;$I645=$C646&amp;$I646), R646&lt;&gt;""), R646, IF(AND(OR($C645&amp;$H645=$C647&amp;$H647, $C645&amp;$I645=$C647&amp;$I647), R647&lt;&gt;""), R647, IF(AND(OR($C645&amp;$H645=$C648&amp;$H648, $C645&amp;$I645=$C648&amp;$I648), R648&lt;&gt;""), R648, IF(AND(OR($C645&amp;$H645=$C649&amp;$H649, $C645&amp;$I645=$C649&amp;$I649), R649&lt;&gt;""), R649, "")))))</f>
        <v/>
      </c>
      <c r="S645" s="90" t="str">
        <f>IF(TMInput!R645&lt;&gt;"", TMInput!R645, IF(AND(OR($C645&amp;$H645=$C646&amp;$H646, $C645&amp;$I645=$C646&amp;$I646), S646&lt;&gt;""), S646, IF(AND(OR($C645&amp;$H645=$C647&amp;$H647, $C645&amp;$I645=$C647&amp;$I647), S647&lt;&gt;""), S647, IF(AND(OR($C645&amp;$H645=$C648&amp;$H648, $C645&amp;$I645=$C648&amp;$I648), S648&lt;&gt;""), S648, IF(AND(OR($C645&amp;$H645=$C649&amp;$H649, $C645&amp;$I645=$C649&amp;$I649), S649&lt;&gt;""), S649, "")))))</f>
        <v/>
      </c>
      <c r="T645" s="90" t="str">
        <f>IF(TMInput!S645&lt;&gt;"", TMInput!S645, IF(AND(OR($C645&amp;$H645=$C646&amp;$H646, $C645&amp;$I645=$C646&amp;$I646), T646&lt;&gt;""), T646, IF(AND(OR($C645&amp;$H645=$C647&amp;$H647, $C645&amp;$I645=$C647&amp;$I647), T647&lt;&gt;""), T647, IF(AND(OR($C645&amp;$H645=$C648&amp;$H648, $C645&amp;$I645=$C648&amp;$I648), T648&lt;&gt;""), T648, IF(AND(OR($C645&amp;$H645=$C649&amp;$H649, $C645&amp;$I645=$C649&amp;$I649), T649&lt;&gt;""), T649, "")))))</f>
        <v/>
      </c>
      <c r="U645" s="90" t="str">
        <f>IF(TMInput!T645&lt;&gt;"", TMInput!T645, IF(AND($C645=$C646, U646&lt;&gt;""), U646, IF(AND($C645=$C647, U647&lt;&gt;""), U647, IF(AND($C645=$C648, U648&lt;&gt;""), U648, IF(AND($C645=$C649, U649&lt;&gt;""), U649, "")))))</f>
        <v/>
      </c>
      <c r="V645" s="90" t="str">
        <f>IF(TMInput!U645&lt;&gt;"", TMInput!U645, IF(AND($C645=$C646, V646&lt;&gt;""), V646, IF(AND($C645=$C647, V647&lt;&gt;""), V647, IF(AND($C645=$C648, V648&lt;&gt;""), V648, IF(AND($C645=$C649, V649&lt;&gt;""), V649, "")))))</f>
        <v/>
      </c>
      <c r="W645" s="90" t="str">
        <f>IF(TMInput!V645&lt;&gt;"", TMInput!V645, IF(AND($C645=$C646, W646&lt;&gt;""), W646, IF(AND($C645=$C647, W647&lt;&gt;""), W647, IF(AND($C645=$C648, W648&lt;&gt;""), W648, IF(AND($C645=$C649, W649&lt;&gt;""), W649, "")))))</f>
        <v/>
      </c>
      <c r="X645" s="90" t="str">
        <f>IF(TMInput!W645&lt;&gt;"", TMInput!W645, IF(AND($C645=$C646, X646&lt;&gt;""), X646, IF(AND($C645=$C647, X647&lt;&gt;""), X647, IF(AND($C645=$C648, X648&lt;&gt;""), X648, IF(AND($C645=$C649, X649&lt;&gt;""), X649, "")))))</f>
        <v/>
      </c>
      <c r="Y645" s="90" t="str">
        <f>IF(TMInput!X645&lt;&gt;"", TMInput!X645, IF(AND($C645=$C646, Y646&lt;&gt;""), Y646, IF(AND($C645=$C647, Y647&lt;&gt;""), Y647, IF(AND($C645=$C648, Y648&lt;&gt;""), Y648, IF(AND($C645=$C649, Y649&lt;&gt;""), Y649, "")))))</f>
        <v/>
      </c>
      <c r="Z645" s="90" t="str">
        <f>IF(TMInput!Y645&lt;&gt;"", TMInput!Y645, IF(AND($C645=$C646, Z646&lt;&gt;""), Z646, IF(AND($C645=$C647, Z647&lt;&gt;""), Z647, IF(AND($C645=$C648, Z648&lt;&gt;""), Z648, IF(AND($C645=$C649, Z649&lt;&gt;""), Z649, "")))))</f>
        <v/>
      </c>
      <c r="AA645" s="90" t="str">
        <f>IF(TMInput!Z645&lt;&gt;"", TMInput!Z645, IF(AND($C645=$C646, AA646&lt;&gt;""), AA646, IF(AND($C645=$C647, AA647&lt;&gt;""), AA647, IF(AND($C645=$C648, AA648&lt;&gt;""), AA648, IF(AND($C645=$C649, AA649&lt;&gt;""), AA649, "")))))</f>
        <v/>
      </c>
      <c r="AB645" s="90" t="str">
        <f>IF(TMInput!AA645&lt;&gt;"", TMInput!AA645, IF(AND($C645=$C646, AB646&lt;&gt;""), AB646, IF(AND($C645=$C647, AB647&lt;&gt;""), AB647, IF(AND($C645=$C648, AB648&lt;&gt;""), AB648, IF(AND($C645=$C649, AB649&lt;&gt;""), AB649, "")))))</f>
        <v/>
      </c>
      <c r="AC645" s="90" t="str">
        <f>IF(TMInput!AB645&lt;&gt;"", TMInput!AB645, IF(AND($C645=$C646, AC646&lt;&gt;""), AC646, IF(AND($C645=$C647, AC647&lt;&gt;""), AC647, IF(AND($C645=$C648, AC648&lt;&gt;""), AC648, IF(AND($C645=$C649, AC649&lt;&gt;""), AC649, "")))))</f>
        <v/>
      </c>
      <c r="AD645" s="90" t="str">
        <f>IF(TMInput!AC645&lt;&gt;"", TMInput!AC645, IF(AND($C645=$C646, AD646&lt;&gt;""), AD646, IF(AND($C645=$C647, AD647&lt;&gt;""), AD647, IF(AND($C645=$C648, AD648&lt;&gt;""), AD648, IF(AND($C645=$C649, AD649&lt;&gt;""), AD649, "")))))</f>
        <v/>
      </c>
      <c r="AE645" s="90" t="str">
        <f>IF(TMInput!AD645&lt;&gt;"", TMInput!AD645, IF(AND($C645=$C646, AE646&lt;&gt;""), AE646, IF(AND($C645=$C647, AE647&lt;&gt;""), AE647, IF(AND($C645=$C648, AE648&lt;&gt;""), AE648, IF(AND($C645=$C649, AE649&lt;&gt;""), AE649, "")))))</f>
        <v/>
      </c>
    </row>
    <row r="646">
      <c r="A646" s="85" t="b">
        <f t="shared" si="1"/>
        <v>0</v>
      </c>
      <c r="B646" s="90" t="str">
        <f>IF(AND(TMInput!A646="",$C646&lt;&gt;""),B645,TMInput!A646)</f>
        <v/>
      </c>
      <c r="C646" s="90" t="str">
        <f>TMInput!B646</f>
        <v/>
      </c>
      <c r="D646" s="85" t="str">
        <f>IF(AND(TMInput!C646="",$C646&lt;&gt;""),D645,TMInput!C646)</f>
        <v/>
      </c>
      <c r="E646" s="90" t="str">
        <f>IF(TMInput!D646&lt;&gt;"",TMInput!D646,IF(AND($C646=$C647, E647&lt;&gt;""),E647, IF(AND($C646=$C648, E648&lt;&gt;""), E648,"")))</f>
        <v/>
      </c>
      <c r="F646" s="90" t="str">
        <f>IF(TMInput!E646&lt;&gt;"",TMInput!E646,IF(AND($C646=$C647, F647&lt;&gt;""),F647, IF(AND($C646=$C648, F648&lt;&gt;""), F648,"")))</f>
        <v/>
      </c>
      <c r="G646" s="85" t="str">
        <f>IF(TMInput!F646&lt;&gt;"",TMInput!F646,IF(AND($C646=$C647, G647&lt;&gt;""),G647, IF(AND($C646=$C648, G648&lt;&gt;""), G648,"")))</f>
        <v/>
      </c>
      <c r="H646" s="90" t="str">
        <f>TMInput!G646</f>
        <v/>
      </c>
      <c r="I646" s="90" t="str">
        <f>TMInput!H646</f>
        <v/>
      </c>
      <c r="J646" s="90" t="str">
        <f>IF(TMInput!$A646="",J645,TMInput!I646)</f>
        <v/>
      </c>
      <c r="K646" s="85" t="str">
        <f>IF(TMInput!J646&lt;&gt;"",TMInput!J646,IF(AND($C646=$C647, K647&lt;&gt;""),K647, IF(AND($C646=$C648, K648&lt;&gt;""), K648,"")))</f>
        <v/>
      </c>
      <c r="L646" s="85" t="str">
        <f>IF(TMInput!K646&lt;&gt;"",TMInput!K646,IF(AND($C646=$C647, L647&lt;&gt;""),L647, IF(AND($C646=$C648, L648&lt;&gt;""), L648,"")))</f>
        <v/>
      </c>
      <c r="M646" s="90" t="str">
        <f>IF(TMInput!L646&lt;&gt;"",TMInput!L646,IF(AND($C646=$C647, M647&lt;&gt;""),M647, IF(AND($C646=$C648, M648&lt;&gt;""), M648,"")))</f>
        <v/>
      </c>
      <c r="N646" s="90" t="str">
        <f>IF(TMInput!M646&lt;&gt;"",TMInput!M646,IF(AND($C646=$C647, N647&lt;&gt;""),N647, IF(AND($C646=$C648, N648&lt;&gt;""), N648,"")))</f>
        <v/>
      </c>
      <c r="O646" s="90" t="str">
        <f>IF(TMInput!N646&lt;&gt;"",TMInput!N646,IF(AND($C646=$C647, O647&lt;&gt;""),O647, IF(AND($C646=$C648, O648&lt;&gt;""), O648,"")))</f>
        <v/>
      </c>
      <c r="P646" s="85" t="str">
        <f>IF(TMInput!O646&lt;&gt;"",TMInput!O646,IF(AND($C646=$C647, P647&lt;&gt;""),P647, IF(AND($C646=$C648, P648&lt;&gt;""), P648,"")))</f>
        <v/>
      </c>
      <c r="Q646" s="90" t="str">
        <f>IF(TMInput!P646&lt;&gt;"",TMInput!P646,IF(AND($C646=$C647, Q647&lt;&gt;""),Q647, IF(AND($C646=$C648, Q648&lt;&gt;""), Q648,"")))</f>
        <v/>
      </c>
      <c r="R646" s="90" t="str">
        <f>IF(TMInput!Q646&lt;&gt;"", TMInput!Q646, IF(AND(OR($C646&amp;$H646=$C647&amp;$H647, $C646&amp;$I646=$C647&amp;$I647), R647&lt;&gt;""), R647, IF(AND(OR($C646&amp;$H646=$C648&amp;$H648, $C646&amp;$I646=$C648&amp;$I648), R648&lt;&gt;""), R648, IF(AND(OR($C646&amp;$H646=$C649&amp;$H649, $C646&amp;$I646=$C649&amp;$I649), R649&lt;&gt;""), R649, IF(AND(OR($C646&amp;$H646=$C650&amp;$H650, $C646&amp;$I646=$C650&amp;$I650), R650&lt;&gt;""), R650, "")))))</f>
        <v/>
      </c>
      <c r="S646" s="90" t="str">
        <f>IF(TMInput!R646&lt;&gt;"", TMInput!R646, IF(AND(OR($C646&amp;$H646=$C647&amp;$H647, $C646&amp;$I646=$C647&amp;$I647), S647&lt;&gt;""), S647, IF(AND(OR($C646&amp;$H646=$C648&amp;$H648, $C646&amp;$I646=$C648&amp;$I648), S648&lt;&gt;""), S648, IF(AND(OR($C646&amp;$H646=$C649&amp;$H649, $C646&amp;$I646=$C649&amp;$I649), S649&lt;&gt;""), S649, IF(AND(OR($C646&amp;$H646=$C650&amp;$H650, $C646&amp;$I646=$C650&amp;$I650), S650&lt;&gt;""), S650, "")))))</f>
        <v/>
      </c>
      <c r="T646" s="90" t="str">
        <f>IF(TMInput!S646&lt;&gt;"", TMInput!S646, IF(AND(OR($C646&amp;$H646=$C647&amp;$H647, $C646&amp;$I646=$C647&amp;$I647), T647&lt;&gt;""), T647, IF(AND(OR($C646&amp;$H646=$C648&amp;$H648, $C646&amp;$I646=$C648&amp;$I648), T648&lt;&gt;""), T648, IF(AND(OR($C646&amp;$H646=$C649&amp;$H649, $C646&amp;$I646=$C649&amp;$I649), T649&lt;&gt;""), T649, IF(AND(OR($C646&amp;$H646=$C650&amp;$H650, $C646&amp;$I646=$C650&amp;$I650), T650&lt;&gt;""), T650, "")))))</f>
        <v/>
      </c>
      <c r="U646" s="90" t="str">
        <f>IF(TMInput!T646&lt;&gt;"", TMInput!T646, IF(AND($C646=$C647, U647&lt;&gt;""), U647, IF(AND($C646=$C648, U648&lt;&gt;""), U648, IF(AND($C646=$C649, U649&lt;&gt;""), U649, IF(AND($C646=$C650, U650&lt;&gt;""), U650, "")))))</f>
        <v/>
      </c>
      <c r="V646" s="90" t="str">
        <f>IF(TMInput!U646&lt;&gt;"", TMInput!U646, IF(AND($C646=$C647, V647&lt;&gt;""), V647, IF(AND($C646=$C648, V648&lt;&gt;""), V648, IF(AND($C646=$C649, V649&lt;&gt;""), V649, IF(AND($C646=$C650, V650&lt;&gt;""), V650, "")))))</f>
        <v/>
      </c>
      <c r="W646" s="90" t="str">
        <f>IF(TMInput!V646&lt;&gt;"", TMInput!V646, IF(AND($C646=$C647, W647&lt;&gt;""), W647, IF(AND($C646=$C648, W648&lt;&gt;""), W648, IF(AND($C646=$C649, W649&lt;&gt;""), W649, IF(AND($C646=$C650, W650&lt;&gt;""), W650, "")))))</f>
        <v/>
      </c>
      <c r="X646" s="90" t="str">
        <f>IF(TMInput!W646&lt;&gt;"", TMInput!W646, IF(AND($C646=$C647, X647&lt;&gt;""), X647, IF(AND($C646=$C648, X648&lt;&gt;""), X648, IF(AND($C646=$C649, X649&lt;&gt;""), X649, IF(AND($C646=$C650, X650&lt;&gt;""), X650, "")))))</f>
        <v/>
      </c>
      <c r="Y646" s="90" t="str">
        <f>IF(TMInput!X646&lt;&gt;"", TMInput!X646, IF(AND($C646=$C647, Y647&lt;&gt;""), Y647, IF(AND($C646=$C648, Y648&lt;&gt;""), Y648, IF(AND($C646=$C649, Y649&lt;&gt;""), Y649, IF(AND($C646=$C650, Y650&lt;&gt;""), Y650, "")))))</f>
        <v/>
      </c>
      <c r="Z646" s="90" t="str">
        <f>IF(TMInput!Y646&lt;&gt;"", TMInput!Y646, IF(AND($C646=$C647, Z647&lt;&gt;""), Z647, IF(AND($C646=$C648, Z648&lt;&gt;""), Z648, IF(AND($C646=$C649, Z649&lt;&gt;""), Z649, IF(AND($C646=$C650, Z650&lt;&gt;""), Z650, "")))))</f>
        <v/>
      </c>
      <c r="AA646" s="90" t="str">
        <f>IF(TMInput!Z646&lt;&gt;"", TMInput!Z646, IF(AND($C646=$C647, AA647&lt;&gt;""), AA647, IF(AND($C646=$C648, AA648&lt;&gt;""), AA648, IF(AND($C646=$C649, AA649&lt;&gt;""), AA649, IF(AND($C646=$C650, AA650&lt;&gt;""), AA650, "")))))</f>
        <v/>
      </c>
      <c r="AB646" s="90" t="str">
        <f>IF(TMInput!AA646&lt;&gt;"", TMInput!AA646, IF(AND($C646=$C647, AB647&lt;&gt;""), AB647, IF(AND($C646=$C648, AB648&lt;&gt;""), AB648, IF(AND($C646=$C649, AB649&lt;&gt;""), AB649, IF(AND($C646=$C650, AB650&lt;&gt;""), AB650, "")))))</f>
        <v/>
      </c>
      <c r="AC646" s="90" t="str">
        <f>IF(TMInput!AB646&lt;&gt;"", TMInput!AB646, IF(AND($C646=$C647, AC647&lt;&gt;""), AC647, IF(AND($C646=$C648, AC648&lt;&gt;""), AC648, IF(AND($C646=$C649, AC649&lt;&gt;""), AC649, IF(AND($C646=$C650, AC650&lt;&gt;""), AC650, "")))))</f>
        <v/>
      </c>
      <c r="AD646" s="90" t="str">
        <f>IF(TMInput!AC646&lt;&gt;"", TMInput!AC646, IF(AND($C646=$C647, AD647&lt;&gt;""), AD647, IF(AND($C646=$C648, AD648&lt;&gt;""), AD648, IF(AND($C646=$C649, AD649&lt;&gt;""), AD649, IF(AND($C646=$C650, AD650&lt;&gt;""), AD650, "")))))</f>
        <v/>
      </c>
      <c r="AE646" s="90" t="str">
        <f>IF(TMInput!AD646&lt;&gt;"", TMInput!AD646, IF(AND($C646=$C647, AE647&lt;&gt;""), AE647, IF(AND($C646=$C648, AE648&lt;&gt;""), AE648, IF(AND($C646=$C649, AE649&lt;&gt;""), AE649, IF(AND($C646=$C650, AE650&lt;&gt;""), AE650, "")))))</f>
        <v/>
      </c>
    </row>
    <row r="647">
      <c r="A647" s="85" t="b">
        <f t="shared" si="1"/>
        <v>0</v>
      </c>
      <c r="B647" s="90" t="str">
        <f>IF(AND(TMInput!A647="",$C647&lt;&gt;""),B646,TMInput!A647)</f>
        <v/>
      </c>
      <c r="C647" s="90" t="str">
        <f>TMInput!B647</f>
        <v/>
      </c>
      <c r="D647" s="85" t="str">
        <f>IF(AND(TMInput!C647="",$C647&lt;&gt;""),D646,TMInput!C647)</f>
        <v/>
      </c>
      <c r="E647" s="90" t="str">
        <f>IF(TMInput!D647&lt;&gt;"",TMInput!D647,IF(AND($C647=$C648, E648&lt;&gt;""),E648, IF(AND($C647=$C649, E649&lt;&gt;""), E649,"")))</f>
        <v/>
      </c>
      <c r="F647" s="90" t="str">
        <f>IF(TMInput!E647&lt;&gt;"",TMInput!E647,IF(AND($C647=$C648, F648&lt;&gt;""),F648, IF(AND($C647=$C649, F649&lt;&gt;""), F649,"")))</f>
        <v/>
      </c>
      <c r="G647" s="85" t="str">
        <f>IF(TMInput!F647&lt;&gt;"",TMInput!F647,IF(AND($C647=$C648, G648&lt;&gt;""),G648, IF(AND($C647=$C649, G649&lt;&gt;""), G649,"")))</f>
        <v/>
      </c>
      <c r="H647" s="90" t="str">
        <f>TMInput!G647</f>
        <v/>
      </c>
      <c r="I647" s="90" t="str">
        <f>TMInput!H647</f>
        <v/>
      </c>
      <c r="J647" s="90" t="str">
        <f>IF(TMInput!$A647="",J646,TMInput!I647)</f>
        <v/>
      </c>
      <c r="K647" s="85" t="str">
        <f>IF(TMInput!J647&lt;&gt;"",TMInput!J647,IF(AND($C647=$C648, K648&lt;&gt;""),K648, IF(AND($C647=$C649, K649&lt;&gt;""), K649,"")))</f>
        <v/>
      </c>
      <c r="L647" s="85" t="str">
        <f>IF(TMInput!K647&lt;&gt;"",TMInput!K647,IF(AND($C647=$C648, L648&lt;&gt;""),L648, IF(AND($C647=$C649, L649&lt;&gt;""), L649,"")))</f>
        <v/>
      </c>
      <c r="M647" s="90" t="str">
        <f>IF(TMInput!L647&lt;&gt;"",TMInput!L647,IF(AND($C647=$C648, M648&lt;&gt;""),M648, IF(AND($C647=$C649, M649&lt;&gt;""), M649,"")))</f>
        <v/>
      </c>
      <c r="N647" s="90" t="str">
        <f>IF(TMInput!M647&lt;&gt;"",TMInput!M647,IF(AND($C647=$C648, N648&lt;&gt;""),N648, IF(AND($C647=$C649, N649&lt;&gt;""), N649,"")))</f>
        <v/>
      </c>
      <c r="O647" s="90" t="str">
        <f>IF(TMInput!N647&lt;&gt;"",TMInput!N647,IF(AND($C647=$C648, O648&lt;&gt;""),O648, IF(AND($C647=$C649, O649&lt;&gt;""), O649,"")))</f>
        <v/>
      </c>
      <c r="P647" s="85" t="str">
        <f>IF(TMInput!O647&lt;&gt;"",TMInput!O647,IF(AND($C647=$C648, P648&lt;&gt;""),P648, IF(AND($C647=$C649, P649&lt;&gt;""), P649,"")))</f>
        <v/>
      </c>
      <c r="Q647" s="90" t="str">
        <f>IF(TMInput!P647&lt;&gt;"",TMInput!P647,IF(AND($C647=$C648, Q648&lt;&gt;""),Q648, IF(AND($C647=$C649, Q649&lt;&gt;""), Q649,"")))</f>
        <v/>
      </c>
      <c r="R647" s="90" t="str">
        <f>IF(TMInput!Q647&lt;&gt;"", TMInput!Q647, IF(AND(OR($C647&amp;$H647=$C648&amp;$H648, $C647&amp;$I647=$C648&amp;$I648), R648&lt;&gt;""), R648, IF(AND(OR($C647&amp;$H647=$C649&amp;$H649, $C647&amp;$I647=$C649&amp;$I649), R649&lt;&gt;""), R649, IF(AND(OR($C647&amp;$H647=$C650&amp;$H650, $C647&amp;$I647=$C650&amp;$I650), R650&lt;&gt;""), R650, IF(AND(OR($C647&amp;$H647=$C651&amp;$H651, $C647&amp;$I647=$C651&amp;$I651), R651&lt;&gt;""), R651, "")))))</f>
        <v/>
      </c>
      <c r="S647" s="90" t="str">
        <f>IF(TMInput!R647&lt;&gt;"", TMInput!R647, IF(AND(OR($C647&amp;$H647=$C648&amp;$H648, $C647&amp;$I647=$C648&amp;$I648), S648&lt;&gt;""), S648, IF(AND(OR($C647&amp;$H647=$C649&amp;$H649, $C647&amp;$I647=$C649&amp;$I649), S649&lt;&gt;""), S649, IF(AND(OR($C647&amp;$H647=$C650&amp;$H650, $C647&amp;$I647=$C650&amp;$I650), S650&lt;&gt;""), S650, IF(AND(OR($C647&amp;$H647=$C651&amp;$H651, $C647&amp;$I647=$C651&amp;$I651), S651&lt;&gt;""), S651, "")))))</f>
        <v/>
      </c>
      <c r="T647" s="90" t="str">
        <f>IF(TMInput!S647&lt;&gt;"", TMInput!S647, IF(AND(OR($C647&amp;$H647=$C648&amp;$H648, $C647&amp;$I647=$C648&amp;$I648), T648&lt;&gt;""), T648, IF(AND(OR($C647&amp;$H647=$C649&amp;$H649, $C647&amp;$I647=$C649&amp;$I649), T649&lt;&gt;""), T649, IF(AND(OR($C647&amp;$H647=$C650&amp;$H650, $C647&amp;$I647=$C650&amp;$I650), T650&lt;&gt;""), T650, IF(AND(OR($C647&amp;$H647=$C651&amp;$H651, $C647&amp;$I647=$C651&amp;$I651), T651&lt;&gt;""), T651, "")))))</f>
        <v/>
      </c>
      <c r="U647" s="90" t="str">
        <f>IF(TMInput!T647&lt;&gt;"", TMInput!T647, IF(AND($C647=$C648, U648&lt;&gt;""), U648, IF(AND($C647=$C649, U649&lt;&gt;""), U649, IF(AND($C647=$C650, U650&lt;&gt;""), U650, IF(AND($C647=$C651, U651&lt;&gt;""), U651, "")))))</f>
        <v/>
      </c>
      <c r="V647" s="90" t="str">
        <f>IF(TMInput!U647&lt;&gt;"", TMInput!U647, IF(AND($C647=$C648, V648&lt;&gt;""), V648, IF(AND($C647=$C649, V649&lt;&gt;""), V649, IF(AND($C647=$C650, V650&lt;&gt;""), V650, IF(AND($C647=$C651, V651&lt;&gt;""), V651, "")))))</f>
        <v/>
      </c>
      <c r="W647" s="90" t="str">
        <f>IF(TMInput!V647&lt;&gt;"", TMInput!V647, IF(AND($C647=$C648, W648&lt;&gt;""), W648, IF(AND($C647=$C649, W649&lt;&gt;""), W649, IF(AND($C647=$C650, W650&lt;&gt;""), W650, IF(AND($C647=$C651, W651&lt;&gt;""), W651, "")))))</f>
        <v/>
      </c>
      <c r="X647" s="90" t="str">
        <f>IF(TMInput!W647&lt;&gt;"", TMInput!W647, IF(AND($C647=$C648, X648&lt;&gt;""), X648, IF(AND($C647=$C649, X649&lt;&gt;""), X649, IF(AND($C647=$C650, X650&lt;&gt;""), X650, IF(AND($C647=$C651, X651&lt;&gt;""), X651, "")))))</f>
        <v/>
      </c>
      <c r="Y647" s="90" t="str">
        <f>IF(TMInput!X647&lt;&gt;"", TMInput!X647, IF(AND($C647=$C648, Y648&lt;&gt;""), Y648, IF(AND($C647=$C649, Y649&lt;&gt;""), Y649, IF(AND($C647=$C650, Y650&lt;&gt;""), Y650, IF(AND($C647=$C651, Y651&lt;&gt;""), Y651, "")))))</f>
        <v/>
      </c>
      <c r="Z647" s="90" t="str">
        <f>IF(TMInput!Y647&lt;&gt;"", TMInput!Y647, IF(AND($C647=$C648, Z648&lt;&gt;""), Z648, IF(AND($C647=$C649, Z649&lt;&gt;""), Z649, IF(AND($C647=$C650, Z650&lt;&gt;""), Z650, IF(AND($C647=$C651, Z651&lt;&gt;""), Z651, "")))))</f>
        <v/>
      </c>
      <c r="AA647" s="90" t="str">
        <f>IF(TMInput!Z647&lt;&gt;"", TMInput!Z647, IF(AND($C647=$C648, AA648&lt;&gt;""), AA648, IF(AND($C647=$C649, AA649&lt;&gt;""), AA649, IF(AND($C647=$C650, AA650&lt;&gt;""), AA650, IF(AND($C647=$C651, AA651&lt;&gt;""), AA651, "")))))</f>
        <v/>
      </c>
      <c r="AB647" s="90" t="str">
        <f>IF(TMInput!AA647&lt;&gt;"", TMInput!AA647, IF(AND($C647=$C648, AB648&lt;&gt;""), AB648, IF(AND($C647=$C649, AB649&lt;&gt;""), AB649, IF(AND($C647=$C650, AB650&lt;&gt;""), AB650, IF(AND($C647=$C651, AB651&lt;&gt;""), AB651, "")))))</f>
        <v/>
      </c>
      <c r="AC647" s="90" t="str">
        <f>IF(TMInput!AB647&lt;&gt;"", TMInput!AB647, IF(AND($C647=$C648, AC648&lt;&gt;""), AC648, IF(AND($C647=$C649, AC649&lt;&gt;""), AC649, IF(AND($C647=$C650, AC650&lt;&gt;""), AC650, IF(AND($C647=$C651, AC651&lt;&gt;""), AC651, "")))))</f>
        <v/>
      </c>
      <c r="AD647" s="90" t="str">
        <f>IF(TMInput!AC647&lt;&gt;"", TMInput!AC647, IF(AND($C647=$C648, AD648&lt;&gt;""), AD648, IF(AND($C647=$C649, AD649&lt;&gt;""), AD649, IF(AND($C647=$C650, AD650&lt;&gt;""), AD650, IF(AND($C647=$C651, AD651&lt;&gt;""), AD651, "")))))</f>
        <v/>
      </c>
      <c r="AE647" s="90" t="str">
        <f>IF(TMInput!AD647&lt;&gt;"", TMInput!AD647, IF(AND($C647=$C648, AE648&lt;&gt;""), AE648, IF(AND($C647=$C649, AE649&lt;&gt;""), AE649, IF(AND($C647=$C650, AE650&lt;&gt;""), AE650, IF(AND($C647=$C651, AE651&lt;&gt;""), AE651, "")))))</f>
        <v/>
      </c>
    </row>
    <row r="648">
      <c r="A648" s="85" t="b">
        <f t="shared" si="1"/>
        <v>0</v>
      </c>
      <c r="B648" s="90" t="str">
        <f>IF(AND(TMInput!A648="",$C648&lt;&gt;""),B647,TMInput!A648)</f>
        <v/>
      </c>
      <c r="C648" s="90" t="str">
        <f>TMInput!B648</f>
        <v/>
      </c>
      <c r="D648" s="85" t="str">
        <f>IF(AND(TMInput!C648="",$C648&lt;&gt;""),D647,TMInput!C648)</f>
        <v/>
      </c>
      <c r="E648" s="90" t="str">
        <f>IF(TMInput!D648&lt;&gt;"",TMInput!D648,IF(AND($C648=$C649, E649&lt;&gt;""),E649, IF(AND($C648=$C650, E650&lt;&gt;""), E650,"")))</f>
        <v/>
      </c>
      <c r="F648" s="90" t="str">
        <f>IF(TMInput!E648&lt;&gt;"",TMInput!E648,IF(AND($C648=$C649, F649&lt;&gt;""),F649, IF(AND($C648=$C650, F650&lt;&gt;""), F650,"")))</f>
        <v/>
      </c>
      <c r="G648" s="85" t="str">
        <f>IF(TMInput!F648&lt;&gt;"",TMInput!F648,IF(AND($C648=$C649, G649&lt;&gt;""),G649, IF(AND($C648=$C650, G650&lt;&gt;""), G650,"")))</f>
        <v/>
      </c>
      <c r="H648" s="90" t="str">
        <f>TMInput!G648</f>
        <v/>
      </c>
      <c r="I648" s="90" t="str">
        <f>TMInput!H648</f>
        <v/>
      </c>
      <c r="J648" s="90" t="str">
        <f>IF(TMInput!$A648="",J647,TMInput!I648)</f>
        <v/>
      </c>
      <c r="K648" s="85" t="str">
        <f>IF(TMInput!J648&lt;&gt;"",TMInput!J648,IF(AND($C648=$C649, K649&lt;&gt;""),K649, IF(AND($C648=$C650, K650&lt;&gt;""), K650,"")))</f>
        <v/>
      </c>
      <c r="L648" s="85" t="str">
        <f>IF(TMInput!K648&lt;&gt;"",TMInput!K648,IF(AND($C648=$C649, L649&lt;&gt;""),L649, IF(AND($C648=$C650, L650&lt;&gt;""), L650,"")))</f>
        <v/>
      </c>
      <c r="M648" s="90" t="str">
        <f>IF(TMInput!L648&lt;&gt;"",TMInput!L648,IF(AND($C648=$C649, M649&lt;&gt;""),M649, IF(AND($C648=$C650, M650&lt;&gt;""), M650,"")))</f>
        <v/>
      </c>
      <c r="N648" s="90" t="str">
        <f>IF(TMInput!M648&lt;&gt;"",TMInput!M648,IF(AND($C648=$C649, N649&lt;&gt;""),N649, IF(AND($C648=$C650, N650&lt;&gt;""), N650,"")))</f>
        <v/>
      </c>
      <c r="O648" s="90" t="str">
        <f>IF(TMInput!N648&lt;&gt;"",TMInput!N648,IF(AND($C648=$C649, O649&lt;&gt;""),O649, IF(AND($C648=$C650, O650&lt;&gt;""), O650,"")))</f>
        <v/>
      </c>
      <c r="P648" s="85" t="str">
        <f>IF(TMInput!O648&lt;&gt;"",TMInput!O648,IF(AND($C648=$C649, P649&lt;&gt;""),P649, IF(AND($C648=$C650, P650&lt;&gt;""), P650,"")))</f>
        <v/>
      </c>
      <c r="Q648" s="90" t="str">
        <f>IF(TMInput!P648&lt;&gt;"",TMInput!P648,IF(AND($C648=$C649, Q649&lt;&gt;""),Q649, IF(AND($C648=$C650, Q650&lt;&gt;""), Q650,"")))</f>
        <v/>
      </c>
      <c r="R648" s="90" t="str">
        <f>IF(TMInput!Q648&lt;&gt;"", TMInput!Q648, IF(AND(OR($C648&amp;$H648=$C649&amp;$H649, $C648&amp;$I648=$C649&amp;$I649), R649&lt;&gt;""), R649, IF(AND(OR($C648&amp;$H648=$C650&amp;$H650, $C648&amp;$I648=$C650&amp;$I650), R650&lt;&gt;""), R650, IF(AND(OR($C648&amp;$H648=$C651&amp;$H651, $C648&amp;$I648=$C651&amp;$I651), R651&lt;&gt;""), R651, IF(AND(OR($C648&amp;$H648=$C652&amp;$H652, $C648&amp;$I648=$C652&amp;$I652), R652&lt;&gt;""), R652, "")))))</f>
        <v/>
      </c>
      <c r="S648" s="90" t="str">
        <f>IF(TMInput!R648&lt;&gt;"", TMInput!R648, IF(AND(OR($C648&amp;$H648=$C649&amp;$H649, $C648&amp;$I648=$C649&amp;$I649), S649&lt;&gt;""), S649, IF(AND(OR($C648&amp;$H648=$C650&amp;$H650, $C648&amp;$I648=$C650&amp;$I650), S650&lt;&gt;""), S650, IF(AND(OR($C648&amp;$H648=$C651&amp;$H651, $C648&amp;$I648=$C651&amp;$I651), S651&lt;&gt;""), S651, IF(AND(OR($C648&amp;$H648=$C652&amp;$H652, $C648&amp;$I648=$C652&amp;$I652), S652&lt;&gt;""), S652, "")))))</f>
        <v/>
      </c>
      <c r="T648" s="90" t="str">
        <f>IF(TMInput!S648&lt;&gt;"", TMInput!S648, IF(AND(OR($C648&amp;$H648=$C649&amp;$H649, $C648&amp;$I648=$C649&amp;$I649), T649&lt;&gt;""), T649, IF(AND(OR($C648&amp;$H648=$C650&amp;$H650, $C648&amp;$I648=$C650&amp;$I650), T650&lt;&gt;""), T650, IF(AND(OR($C648&amp;$H648=$C651&amp;$H651, $C648&amp;$I648=$C651&amp;$I651), T651&lt;&gt;""), T651, IF(AND(OR($C648&amp;$H648=$C652&amp;$H652, $C648&amp;$I648=$C652&amp;$I652), T652&lt;&gt;""), T652, "")))))</f>
        <v/>
      </c>
      <c r="U648" s="90" t="str">
        <f>IF(TMInput!T648&lt;&gt;"", TMInput!T648, IF(AND($C648=$C649, U649&lt;&gt;""), U649, IF(AND($C648=$C650, U650&lt;&gt;""), U650, IF(AND($C648=$C651, U651&lt;&gt;""), U651, IF(AND($C648=$C652, U652&lt;&gt;""), U652, "")))))</f>
        <v/>
      </c>
      <c r="V648" s="90" t="str">
        <f>IF(TMInput!U648&lt;&gt;"", TMInput!U648, IF(AND($C648=$C649, V649&lt;&gt;""), V649, IF(AND($C648=$C650, V650&lt;&gt;""), V650, IF(AND($C648=$C651, V651&lt;&gt;""), V651, IF(AND($C648=$C652, V652&lt;&gt;""), V652, "")))))</f>
        <v/>
      </c>
      <c r="W648" s="90" t="str">
        <f>IF(TMInput!V648&lt;&gt;"", TMInput!V648, IF(AND($C648=$C649, W649&lt;&gt;""), W649, IF(AND($C648=$C650, W650&lt;&gt;""), W650, IF(AND($C648=$C651, W651&lt;&gt;""), W651, IF(AND($C648=$C652, W652&lt;&gt;""), W652, "")))))</f>
        <v/>
      </c>
      <c r="X648" s="90" t="str">
        <f>IF(TMInput!W648&lt;&gt;"", TMInput!W648, IF(AND($C648=$C649, X649&lt;&gt;""), X649, IF(AND($C648=$C650, X650&lt;&gt;""), X650, IF(AND($C648=$C651, X651&lt;&gt;""), X651, IF(AND($C648=$C652, X652&lt;&gt;""), X652, "")))))</f>
        <v/>
      </c>
      <c r="Y648" s="90" t="str">
        <f>IF(TMInput!X648&lt;&gt;"", TMInput!X648, IF(AND($C648=$C649, Y649&lt;&gt;""), Y649, IF(AND($C648=$C650, Y650&lt;&gt;""), Y650, IF(AND($C648=$C651, Y651&lt;&gt;""), Y651, IF(AND($C648=$C652, Y652&lt;&gt;""), Y652, "")))))</f>
        <v/>
      </c>
      <c r="Z648" s="90" t="str">
        <f>IF(TMInput!Y648&lt;&gt;"", TMInput!Y648, IF(AND($C648=$C649, Z649&lt;&gt;""), Z649, IF(AND($C648=$C650, Z650&lt;&gt;""), Z650, IF(AND($C648=$C651, Z651&lt;&gt;""), Z651, IF(AND($C648=$C652, Z652&lt;&gt;""), Z652, "")))))</f>
        <v/>
      </c>
      <c r="AA648" s="90" t="str">
        <f>IF(TMInput!Z648&lt;&gt;"", TMInput!Z648, IF(AND($C648=$C649, AA649&lt;&gt;""), AA649, IF(AND($C648=$C650, AA650&lt;&gt;""), AA650, IF(AND($C648=$C651, AA651&lt;&gt;""), AA651, IF(AND($C648=$C652, AA652&lt;&gt;""), AA652, "")))))</f>
        <v/>
      </c>
      <c r="AB648" s="90" t="str">
        <f>IF(TMInput!AA648&lt;&gt;"", TMInput!AA648, IF(AND($C648=$C649, AB649&lt;&gt;""), AB649, IF(AND($C648=$C650, AB650&lt;&gt;""), AB650, IF(AND($C648=$C651, AB651&lt;&gt;""), AB651, IF(AND($C648=$C652, AB652&lt;&gt;""), AB652, "")))))</f>
        <v/>
      </c>
      <c r="AC648" s="90" t="str">
        <f>IF(TMInput!AB648&lt;&gt;"", TMInput!AB648, IF(AND($C648=$C649, AC649&lt;&gt;""), AC649, IF(AND($C648=$C650, AC650&lt;&gt;""), AC650, IF(AND($C648=$C651, AC651&lt;&gt;""), AC651, IF(AND($C648=$C652, AC652&lt;&gt;""), AC652, "")))))</f>
        <v/>
      </c>
      <c r="AD648" s="90" t="str">
        <f>IF(TMInput!AC648&lt;&gt;"", TMInput!AC648, IF(AND($C648=$C649, AD649&lt;&gt;""), AD649, IF(AND($C648=$C650, AD650&lt;&gt;""), AD650, IF(AND($C648=$C651, AD651&lt;&gt;""), AD651, IF(AND($C648=$C652, AD652&lt;&gt;""), AD652, "")))))</f>
        <v/>
      </c>
      <c r="AE648" s="90" t="str">
        <f>IF(TMInput!AD648&lt;&gt;"", TMInput!AD648, IF(AND($C648=$C649, AE649&lt;&gt;""), AE649, IF(AND($C648=$C650, AE650&lt;&gt;""), AE650, IF(AND($C648=$C651, AE651&lt;&gt;""), AE651, IF(AND($C648=$C652, AE652&lt;&gt;""), AE652, "")))))</f>
        <v/>
      </c>
    </row>
    <row r="649">
      <c r="A649" s="85" t="b">
        <f t="shared" si="1"/>
        <v>0</v>
      </c>
      <c r="B649" s="90" t="str">
        <f>IF(AND(TMInput!A649="",$C649&lt;&gt;""),B648,TMInput!A649)</f>
        <v/>
      </c>
      <c r="C649" s="90" t="str">
        <f>TMInput!B649</f>
        <v/>
      </c>
      <c r="D649" s="85" t="str">
        <f>IF(AND(TMInput!C649="",$C649&lt;&gt;""),D648,TMInput!C649)</f>
        <v/>
      </c>
      <c r="E649" s="90" t="str">
        <f>IF(TMInput!D649&lt;&gt;"",TMInput!D649,IF(AND($C649=$C650, E650&lt;&gt;""),E650, IF(AND($C649=$C651, E651&lt;&gt;""), E651,"")))</f>
        <v/>
      </c>
      <c r="F649" s="90" t="str">
        <f>IF(TMInput!E649&lt;&gt;"",TMInput!E649,IF(AND($C649=$C650, F650&lt;&gt;""),F650, IF(AND($C649=$C651, F651&lt;&gt;""), F651,"")))</f>
        <v/>
      </c>
      <c r="G649" s="85" t="str">
        <f>IF(TMInput!F649&lt;&gt;"",TMInput!F649,IF(AND($C649=$C650, G650&lt;&gt;""),G650, IF(AND($C649=$C651, G651&lt;&gt;""), G651,"")))</f>
        <v/>
      </c>
      <c r="H649" s="90" t="str">
        <f>TMInput!G649</f>
        <v/>
      </c>
      <c r="I649" s="90" t="str">
        <f>TMInput!H649</f>
        <v/>
      </c>
      <c r="J649" s="90" t="str">
        <f>IF(TMInput!$A649="",J648,TMInput!I649)</f>
        <v/>
      </c>
      <c r="K649" s="85" t="str">
        <f>IF(TMInput!J649&lt;&gt;"",TMInput!J649,IF(AND($C649=$C650, K650&lt;&gt;""),K650, IF(AND($C649=$C651, K651&lt;&gt;""), K651,"")))</f>
        <v/>
      </c>
      <c r="L649" s="85" t="str">
        <f>IF(TMInput!K649&lt;&gt;"",TMInput!K649,IF(AND($C649=$C650, L650&lt;&gt;""),L650, IF(AND($C649=$C651, L651&lt;&gt;""), L651,"")))</f>
        <v/>
      </c>
      <c r="M649" s="90" t="str">
        <f>IF(TMInput!L649&lt;&gt;"",TMInput!L649,IF(AND($C649=$C650, M650&lt;&gt;""),M650, IF(AND($C649=$C651, M651&lt;&gt;""), M651,"")))</f>
        <v/>
      </c>
      <c r="N649" s="90" t="str">
        <f>IF(TMInput!M649&lt;&gt;"",TMInput!M649,IF(AND($C649=$C650, N650&lt;&gt;""),N650, IF(AND($C649=$C651, N651&lt;&gt;""), N651,"")))</f>
        <v/>
      </c>
      <c r="O649" s="90" t="str">
        <f>IF(TMInput!N649&lt;&gt;"",TMInput!N649,IF(AND($C649=$C650, O650&lt;&gt;""),O650, IF(AND($C649=$C651, O651&lt;&gt;""), O651,"")))</f>
        <v/>
      </c>
      <c r="P649" s="85" t="str">
        <f>IF(TMInput!O649&lt;&gt;"",TMInput!O649,IF(AND($C649=$C650, P650&lt;&gt;""),P650, IF(AND($C649=$C651, P651&lt;&gt;""), P651,"")))</f>
        <v/>
      </c>
      <c r="Q649" s="90" t="str">
        <f>IF(TMInput!P649&lt;&gt;"",TMInput!P649,IF(AND($C649=$C650, Q650&lt;&gt;""),Q650, IF(AND($C649=$C651, Q651&lt;&gt;""), Q651,"")))</f>
        <v/>
      </c>
      <c r="R649" s="90" t="str">
        <f>IF(TMInput!Q649&lt;&gt;"", TMInput!Q649, IF(AND(OR($C649&amp;$H649=$C650&amp;$H650, $C649&amp;$I649=$C650&amp;$I650), R650&lt;&gt;""), R650, IF(AND(OR($C649&amp;$H649=$C651&amp;$H651, $C649&amp;$I649=$C651&amp;$I651), R651&lt;&gt;""), R651, IF(AND(OR($C649&amp;$H649=$C652&amp;$H652, $C649&amp;$I649=$C652&amp;$I652), R652&lt;&gt;""), R652, IF(AND(OR($C649&amp;$H649=$C653&amp;$H653, $C649&amp;$I649=$C653&amp;$I653), R653&lt;&gt;""), R653, "")))))</f>
        <v/>
      </c>
      <c r="S649" s="90" t="str">
        <f>IF(TMInput!R649&lt;&gt;"", TMInput!R649, IF(AND(OR($C649&amp;$H649=$C650&amp;$H650, $C649&amp;$I649=$C650&amp;$I650), S650&lt;&gt;""), S650, IF(AND(OR($C649&amp;$H649=$C651&amp;$H651, $C649&amp;$I649=$C651&amp;$I651), S651&lt;&gt;""), S651, IF(AND(OR($C649&amp;$H649=$C652&amp;$H652, $C649&amp;$I649=$C652&amp;$I652), S652&lt;&gt;""), S652, IF(AND(OR($C649&amp;$H649=$C653&amp;$H653, $C649&amp;$I649=$C653&amp;$I653), S653&lt;&gt;""), S653, "")))))</f>
        <v/>
      </c>
      <c r="T649" s="90" t="str">
        <f>IF(TMInput!S649&lt;&gt;"", TMInput!S649, IF(AND(OR($C649&amp;$H649=$C650&amp;$H650, $C649&amp;$I649=$C650&amp;$I650), T650&lt;&gt;""), T650, IF(AND(OR($C649&amp;$H649=$C651&amp;$H651, $C649&amp;$I649=$C651&amp;$I651), T651&lt;&gt;""), T651, IF(AND(OR($C649&amp;$H649=$C652&amp;$H652, $C649&amp;$I649=$C652&amp;$I652), T652&lt;&gt;""), T652, IF(AND(OR($C649&amp;$H649=$C653&amp;$H653, $C649&amp;$I649=$C653&amp;$I653), T653&lt;&gt;""), T653, "")))))</f>
        <v/>
      </c>
      <c r="U649" s="90" t="str">
        <f>IF(TMInput!T649&lt;&gt;"", TMInput!T649, IF(AND($C649=$C650, U650&lt;&gt;""), U650, IF(AND($C649=$C651, U651&lt;&gt;""), U651, IF(AND($C649=$C652, U652&lt;&gt;""), U652, IF(AND($C649=$C653, U653&lt;&gt;""), U653, "")))))</f>
        <v/>
      </c>
      <c r="V649" s="90" t="str">
        <f>IF(TMInput!U649&lt;&gt;"", TMInput!U649, IF(AND($C649=$C650, V650&lt;&gt;""), V650, IF(AND($C649=$C651, V651&lt;&gt;""), V651, IF(AND($C649=$C652, V652&lt;&gt;""), V652, IF(AND($C649=$C653, V653&lt;&gt;""), V653, "")))))</f>
        <v/>
      </c>
      <c r="W649" s="90" t="str">
        <f>IF(TMInput!V649&lt;&gt;"", TMInput!V649, IF(AND($C649=$C650, W650&lt;&gt;""), W650, IF(AND($C649=$C651, W651&lt;&gt;""), W651, IF(AND($C649=$C652, W652&lt;&gt;""), W652, IF(AND($C649=$C653, W653&lt;&gt;""), W653, "")))))</f>
        <v/>
      </c>
      <c r="X649" s="90" t="str">
        <f>IF(TMInput!W649&lt;&gt;"", TMInput!W649, IF(AND($C649=$C650, X650&lt;&gt;""), X650, IF(AND($C649=$C651, X651&lt;&gt;""), X651, IF(AND($C649=$C652, X652&lt;&gt;""), X652, IF(AND($C649=$C653, X653&lt;&gt;""), X653, "")))))</f>
        <v/>
      </c>
      <c r="Y649" s="90" t="str">
        <f>IF(TMInput!X649&lt;&gt;"", TMInput!X649, IF(AND($C649=$C650, Y650&lt;&gt;""), Y650, IF(AND($C649=$C651, Y651&lt;&gt;""), Y651, IF(AND($C649=$C652, Y652&lt;&gt;""), Y652, IF(AND($C649=$C653, Y653&lt;&gt;""), Y653, "")))))</f>
        <v/>
      </c>
      <c r="Z649" s="90" t="str">
        <f>IF(TMInput!Y649&lt;&gt;"", TMInput!Y649, IF(AND($C649=$C650, Z650&lt;&gt;""), Z650, IF(AND($C649=$C651, Z651&lt;&gt;""), Z651, IF(AND($C649=$C652, Z652&lt;&gt;""), Z652, IF(AND($C649=$C653, Z653&lt;&gt;""), Z653, "")))))</f>
        <v/>
      </c>
      <c r="AA649" s="90" t="str">
        <f>IF(TMInput!Z649&lt;&gt;"", TMInput!Z649, IF(AND($C649=$C650, AA650&lt;&gt;""), AA650, IF(AND($C649=$C651, AA651&lt;&gt;""), AA651, IF(AND($C649=$C652, AA652&lt;&gt;""), AA652, IF(AND($C649=$C653, AA653&lt;&gt;""), AA653, "")))))</f>
        <v/>
      </c>
      <c r="AB649" s="90" t="str">
        <f>IF(TMInput!AA649&lt;&gt;"", TMInput!AA649, IF(AND($C649=$C650, AB650&lt;&gt;""), AB650, IF(AND($C649=$C651, AB651&lt;&gt;""), AB651, IF(AND($C649=$C652, AB652&lt;&gt;""), AB652, IF(AND($C649=$C653, AB653&lt;&gt;""), AB653, "")))))</f>
        <v/>
      </c>
      <c r="AC649" s="90" t="str">
        <f>IF(TMInput!AB649&lt;&gt;"", TMInput!AB649, IF(AND($C649=$C650, AC650&lt;&gt;""), AC650, IF(AND($C649=$C651, AC651&lt;&gt;""), AC651, IF(AND($C649=$C652, AC652&lt;&gt;""), AC652, IF(AND($C649=$C653, AC653&lt;&gt;""), AC653, "")))))</f>
        <v/>
      </c>
      <c r="AD649" s="90" t="str">
        <f>IF(TMInput!AC649&lt;&gt;"", TMInput!AC649, IF(AND($C649=$C650, AD650&lt;&gt;""), AD650, IF(AND($C649=$C651, AD651&lt;&gt;""), AD651, IF(AND($C649=$C652, AD652&lt;&gt;""), AD652, IF(AND($C649=$C653, AD653&lt;&gt;""), AD653, "")))))</f>
        <v/>
      </c>
      <c r="AE649" s="90" t="str">
        <f>IF(TMInput!AD649&lt;&gt;"", TMInput!AD649, IF(AND($C649=$C650, AE650&lt;&gt;""), AE650, IF(AND($C649=$C651, AE651&lt;&gt;""), AE651, IF(AND($C649=$C652, AE652&lt;&gt;""), AE652, IF(AND($C649=$C653, AE653&lt;&gt;""), AE653, "")))))</f>
        <v/>
      </c>
    </row>
    <row r="650">
      <c r="A650" s="85" t="b">
        <f t="shared" si="1"/>
        <v>0</v>
      </c>
      <c r="B650" s="90" t="str">
        <f>IF(AND(TMInput!A650="",$C650&lt;&gt;""),B649,TMInput!A650)</f>
        <v/>
      </c>
      <c r="C650" s="90" t="str">
        <f>TMInput!B650</f>
        <v/>
      </c>
      <c r="D650" s="85" t="str">
        <f>IF(AND(TMInput!C650="",$C650&lt;&gt;""),D649,TMInput!C650)</f>
        <v/>
      </c>
      <c r="E650" s="90" t="str">
        <f>IF(TMInput!D650&lt;&gt;"",TMInput!D650,IF(AND($C650=$C651, E651&lt;&gt;""),E651, IF(AND($C650=$C652, E652&lt;&gt;""), E652,"")))</f>
        <v/>
      </c>
      <c r="F650" s="90" t="str">
        <f>IF(TMInput!E650&lt;&gt;"",TMInput!E650,IF(AND($C650=$C651, F651&lt;&gt;""),F651, IF(AND($C650=$C652, F652&lt;&gt;""), F652,"")))</f>
        <v/>
      </c>
      <c r="G650" s="85" t="str">
        <f>IF(TMInput!F650&lt;&gt;"",TMInput!F650,IF(AND($C650=$C651, G651&lt;&gt;""),G651, IF(AND($C650=$C652, G652&lt;&gt;""), G652,"")))</f>
        <v/>
      </c>
      <c r="H650" s="90" t="str">
        <f>TMInput!G650</f>
        <v/>
      </c>
      <c r="I650" s="90" t="str">
        <f>TMInput!H650</f>
        <v/>
      </c>
      <c r="J650" s="90" t="str">
        <f>IF(TMInput!$A650="",J649,TMInput!I650)</f>
        <v/>
      </c>
      <c r="K650" s="85" t="str">
        <f>IF(TMInput!J650&lt;&gt;"",TMInput!J650,IF(AND($C650=$C651, K651&lt;&gt;""),K651, IF(AND($C650=$C652, K652&lt;&gt;""), K652,"")))</f>
        <v/>
      </c>
      <c r="L650" s="85" t="str">
        <f>IF(TMInput!K650&lt;&gt;"",TMInput!K650,IF(AND($C650=$C651, L651&lt;&gt;""),L651, IF(AND($C650=$C652, L652&lt;&gt;""), L652,"")))</f>
        <v/>
      </c>
      <c r="M650" s="90" t="str">
        <f>IF(TMInput!L650&lt;&gt;"",TMInput!L650,IF(AND($C650=$C651, M651&lt;&gt;""),M651, IF(AND($C650=$C652, M652&lt;&gt;""), M652,"")))</f>
        <v/>
      </c>
      <c r="N650" s="90" t="str">
        <f>IF(TMInput!M650&lt;&gt;"",TMInput!M650,IF(AND($C650=$C651, N651&lt;&gt;""),N651, IF(AND($C650=$C652, N652&lt;&gt;""), N652,"")))</f>
        <v/>
      </c>
      <c r="O650" s="90" t="str">
        <f>IF(TMInput!N650&lt;&gt;"",TMInput!N650,IF(AND($C650=$C651, O651&lt;&gt;""),O651, IF(AND($C650=$C652, O652&lt;&gt;""), O652,"")))</f>
        <v/>
      </c>
      <c r="P650" s="85" t="str">
        <f>IF(TMInput!O650&lt;&gt;"",TMInput!O650,IF(AND($C650=$C651, P651&lt;&gt;""),P651, IF(AND($C650=$C652, P652&lt;&gt;""), P652,"")))</f>
        <v/>
      </c>
      <c r="Q650" s="90" t="str">
        <f>IF(TMInput!P650&lt;&gt;"",TMInput!P650,IF(AND($C650=$C651, Q651&lt;&gt;""),Q651, IF(AND($C650=$C652, Q652&lt;&gt;""), Q652,"")))</f>
        <v/>
      </c>
      <c r="R650" s="90" t="str">
        <f>IF(TMInput!Q650&lt;&gt;"", TMInput!Q650, IF(AND(OR($C650&amp;$H650=$C651&amp;$H651, $C650&amp;$I650=$C651&amp;$I651), R651&lt;&gt;""), R651, IF(AND(OR($C650&amp;$H650=$C652&amp;$H652, $C650&amp;$I650=$C652&amp;$I652), R652&lt;&gt;""), R652, IF(AND(OR($C650&amp;$H650=$C653&amp;$H653, $C650&amp;$I650=$C653&amp;$I653), R653&lt;&gt;""), R653, IF(AND(OR($C650&amp;$H650=$C654&amp;$H654, $C650&amp;$I650=$C654&amp;$I654), R654&lt;&gt;""), R654, "")))))</f>
        <v/>
      </c>
      <c r="S650" s="90" t="str">
        <f>IF(TMInput!R650&lt;&gt;"", TMInput!R650, IF(AND(OR($C650&amp;$H650=$C651&amp;$H651, $C650&amp;$I650=$C651&amp;$I651), S651&lt;&gt;""), S651, IF(AND(OR($C650&amp;$H650=$C652&amp;$H652, $C650&amp;$I650=$C652&amp;$I652), S652&lt;&gt;""), S652, IF(AND(OR($C650&amp;$H650=$C653&amp;$H653, $C650&amp;$I650=$C653&amp;$I653), S653&lt;&gt;""), S653, IF(AND(OR($C650&amp;$H650=$C654&amp;$H654, $C650&amp;$I650=$C654&amp;$I654), S654&lt;&gt;""), S654, "")))))</f>
        <v/>
      </c>
      <c r="T650" s="90" t="str">
        <f>IF(TMInput!S650&lt;&gt;"", TMInput!S650, IF(AND(OR($C650&amp;$H650=$C651&amp;$H651, $C650&amp;$I650=$C651&amp;$I651), T651&lt;&gt;""), T651, IF(AND(OR($C650&amp;$H650=$C652&amp;$H652, $C650&amp;$I650=$C652&amp;$I652), T652&lt;&gt;""), T652, IF(AND(OR($C650&amp;$H650=$C653&amp;$H653, $C650&amp;$I650=$C653&amp;$I653), T653&lt;&gt;""), T653, IF(AND(OR($C650&amp;$H650=$C654&amp;$H654, $C650&amp;$I650=$C654&amp;$I654), T654&lt;&gt;""), T654, "")))))</f>
        <v/>
      </c>
      <c r="U650" s="90" t="str">
        <f>IF(TMInput!T650&lt;&gt;"", TMInput!T650, IF(AND($C650=$C651, U651&lt;&gt;""), U651, IF(AND($C650=$C652, U652&lt;&gt;""), U652, IF(AND($C650=$C653, U653&lt;&gt;""), U653, IF(AND($C650=$C654, U654&lt;&gt;""), U654, "")))))</f>
        <v/>
      </c>
      <c r="V650" s="90" t="str">
        <f>IF(TMInput!U650&lt;&gt;"", TMInput!U650, IF(AND($C650=$C651, V651&lt;&gt;""), V651, IF(AND($C650=$C652, V652&lt;&gt;""), V652, IF(AND($C650=$C653, V653&lt;&gt;""), V653, IF(AND($C650=$C654, V654&lt;&gt;""), V654, "")))))</f>
        <v/>
      </c>
      <c r="W650" s="90" t="str">
        <f>IF(TMInput!V650&lt;&gt;"", TMInput!V650, IF(AND($C650=$C651, W651&lt;&gt;""), W651, IF(AND($C650=$C652, W652&lt;&gt;""), W652, IF(AND($C650=$C653, W653&lt;&gt;""), W653, IF(AND($C650=$C654, W654&lt;&gt;""), W654, "")))))</f>
        <v/>
      </c>
      <c r="X650" s="90" t="str">
        <f>IF(TMInput!W650&lt;&gt;"", TMInput!W650, IF(AND($C650=$C651, X651&lt;&gt;""), X651, IF(AND($C650=$C652, X652&lt;&gt;""), X652, IF(AND($C650=$C653, X653&lt;&gt;""), X653, IF(AND($C650=$C654, X654&lt;&gt;""), X654, "")))))</f>
        <v/>
      </c>
      <c r="Y650" s="90" t="str">
        <f>IF(TMInput!X650&lt;&gt;"", TMInput!X650, IF(AND($C650=$C651, Y651&lt;&gt;""), Y651, IF(AND($C650=$C652, Y652&lt;&gt;""), Y652, IF(AND($C650=$C653, Y653&lt;&gt;""), Y653, IF(AND($C650=$C654, Y654&lt;&gt;""), Y654, "")))))</f>
        <v/>
      </c>
      <c r="Z650" s="90" t="str">
        <f>IF(TMInput!Y650&lt;&gt;"", TMInput!Y650, IF(AND($C650=$C651, Z651&lt;&gt;""), Z651, IF(AND($C650=$C652, Z652&lt;&gt;""), Z652, IF(AND($C650=$C653, Z653&lt;&gt;""), Z653, IF(AND($C650=$C654, Z654&lt;&gt;""), Z654, "")))))</f>
        <v/>
      </c>
      <c r="AA650" s="90" t="str">
        <f>IF(TMInput!Z650&lt;&gt;"", TMInput!Z650, IF(AND($C650=$C651, AA651&lt;&gt;""), AA651, IF(AND($C650=$C652, AA652&lt;&gt;""), AA652, IF(AND($C650=$C653, AA653&lt;&gt;""), AA653, IF(AND($C650=$C654, AA654&lt;&gt;""), AA654, "")))))</f>
        <v/>
      </c>
      <c r="AB650" s="90" t="str">
        <f>IF(TMInput!AA650&lt;&gt;"", TMInput!AA650, IF(AND($C650=$C651, AB651&lt;&gt;""), AB651, IF(AND($C650=$C652, AB652&lt;&gt;""), AB652, IF(AND($C650=$C653, AB653&lt;&gt;""), AB653, IF(AND($C650=$C654, AB654&lt;&gt;""), AB654, "")))))</f>
        <v/>
      </c>
      <c r="AC650" s="90" t="str">
        <f>IF(TMInput!AB650&lt;&gt;"", TMInput!AB650, IF(AND($C650=$C651, AC651&lt;&gt;""), AC651, IF(AND($C650=$C652, AC652&lt;&gt;""), AC652, IF(AND($C650=$C653, AC653&lt;&gt;""), AC653, IF(AND($C650=$C654, AC654&lt;&gt;""), AC654, "")))))</f>
        <v/>
      </c>
      <c r="AD650" s="90" t="str">
        <f>IF(TMInput!AC650&lt;&gt;"", TMInput!AC650, IF(AND($C650=$C651, AD651&lt;&gt;""), AD651, IF(AND($C650=$C652, AD652&lt;&gt;""), AD652, IF(AND($C650=$C653, AD653&lt;&gt;""), AD653, IF(AND($C650=$C654, AD654&lt;&gt;""), AD654, "")))))</f>
        <v/>
      </c>
      <c r="AE650" s="90" t="str">
        <f>IF(TMInput!AD650&lt;&gt;"", TMInput!AD650, IF(AND($C650=$C651, AE651&lt;&gt;""), AE651, IF(AND($C650=$C652, AE652&lt;&gt;""), AE652, IF(AND($C650=$C653, AE653&lt;&gt;""), AE653, IF(AND($C650=$C654, AE654&lt;&gt;""), AE654, "")))))</f>
        <v/>
      </c>
    </row>
    <row r="651">
      <c r="A651" s="85" t="b">
        <f t="shared" si="1"/>
        <v>0</v>
      </c>
      <c r="B651" s="90" t="str">
        <f>IF(AND(TMInput!A651="",$C651&lt;&gt;""),B650,TMInput!A651)</f>
        <v/>
      </c>
      <c r="C651" s="90" t="str">
        <f>TMInput!B651</f>
        <v/>
      </c>
      <c r="D651" s="85" t="str">
        <f>IF(AND(TMInput!C651="",$C651&lt;&gt;""),D650,TMInput!C651)</f>
        <v/>
      </c>
      <c r="E651" s="90" t="str">
        <f>IF(TMInput!D651&lt;&gt;"",TMInput!D651,IF(AND($C651=$C652, E652&lt;&gt;""),E652, IF(AND($C651=$C653, E653&lt;&gt;""), E653,"")))</f>
        <v/>
      </c>
      <c r="F651" s="90" t="str">
        <f>IF(TMInput!E651&lt;&gt;"",TMInput!E651,IF(AND($C651=$C652, F652&lt;&gt;""),F652, IF(AND($C651=$C653, F653&lt;&gt;""), F653,"")))</f>
        <v/>
      </c>
      <c r="G651" s="85" t="str">
        <f>IF(TMInput!F651&lt;&gt;"",TMInput!F651,IF(AND($C651=$C652, G652&lt;&gt;""),G652, IF(AND($C651=$C653, G653&lt;&gt;""), G653,"")))</f>
        <v/>
      </c>
      <c r="H651" s="90" t="str">
        <f>TMInput!G651</f>
        <v/>
      </c>
      <c r="I651" s="90" t="str">
        <f>TMInput!H651</f>
        <v/>
      </c>
      <c r="J651" s="90" t="str">
        <f>IF(TMInput!$A651="",J650,TMInput!I651)</f>
        <v/>
      </c>
      <c r="K651" s="85" t="str">
        <f>IF(TMInput!J651&lt;&gt;"",TMInput!J651,IF(AND($C651=$C652, K652&lt;&gt;""),K652, IF(AND($C651=$C653, K653&lt;&gt;""), K653,"")))</f>
        <v/>
      </c>
      <c r="L651" s="85" t="str">
        <f>IF(TMInput!K651&lt;&gt;"",TMInput!K651,IF(AND($C651=$C652, L652&lt;&gt;""),L652, IF(AND($C651=$C653, L653&lt;&gt;""), L653,"")))</f>
        <v/>
      </c>
      <c r="M651" s="90" t="str">
        <f>IF(TMInput!L651&lt;&gt;"",TMInput!L651,IF(AND($C651=$C652, M652&lt;&gt;""),M652, IF(AND($C651=$C653, M653&lt;&gt;""), M653,"")))</f>
        <v/>
      </c>
      <c r="N651" s="90" t="str">
        <f>IF(TMInput!M651&lt;&gt;"",TMInput!M651,IF(AND($C651=$C652, N652&lt;&gt;""),N652, IF(AND($C651=$C653, N653&lt;&gt;""), N653,"")))</f>
        <v/>
      </c>
      <c r="O651" s="90" t="str">
        <f>IF(TMInput!N651&lt;&gt;"",TMInput!N651,IF(AND($C651=$C652, O652&lt;&gt;""),O652, IF(AND($C651=$C653, O653&lt;&gt;""), O653,"")))</f>
        <v/>
      </c>
      <c r="P651" s="85" t="str">
        <f>IF(TMInput!O651&lt;&gt;"",TMInput!O651,IF(AND($C651=$C652, P652&lt;&gt;""),P652, IF(AND($C651=$C653, P653&lt;&gt;""), P653,"")))</f>
        <v/>
      </c>
      <c r="Q651" s="90" t="str">
        <f>IF(TMInput!P651&lt;&gt;"",TMInput!P651,IF(AND($C651=$C652, Q652&lt;&gt;""),Q652, IF(AND($C651=$C653, Q653&lt;&gt;""), Q653,"")))</f>
        <v/>
      </c>
      <c r="R651" s="90" t="str">
        <f>IF(TMInput!Q651&lt;&gt;"", TMInput!Q651, IF(AND(OR($C651&amp;$H651=$C652&amp;$H652, $C651&amp;$I651=$C652&amp;$I652), R652&lt;&gt;""), R652, IF(AND(OR($C651&amp;$H651=$C653&amp;$H653, $C651&amp;$I651=$C653&amp;$I653), R653&lt;&gt;""), R653, IF(AND(OR($C651&amp;$H651=$C654&amp;$H654, $C651&amp;$I651=$C654&amp;$I654), R654&lt;&gt;""), R654, IF(AND(OR($C651&amp;$H651=$C655&amp;$H655, $C651&amp;$I651=$C655&amp;$I655), R655&lt;&gt;""), R655, "")))))</f>
        <v/>
      </c>
      <c r="S651" s="90" t="str">
        <f>IF(TMInput!R651&lt;&gt;"", TMInput!R651, IF(AND(OR($C651&amp;$H651=$C652&amp;$H652, $C651&amp;$I651=$C652&amp;$I652), S652&lt;&gt;""), S652, IF(AND(OR($C651&amp;$H651=$C653&amp;$H653, $C651&amp;$I651=$C653&amp;$I653), S653&lt;&gt;""), S653, IF(AND(OR($C651&amp;$H651=$C654&amp;$H654, $C651&amp;$I651=$C654&amp;$I654), S654&lt;&gt;""), S654, IF(AND(OR($C651&amp;$H651=$C655&amp;$H655, $C651&amp;$I651=$C655&amp;$I655), S655&lt;&gt;""), S655, "")))))</f>
        <v/>
      </c>
      <c r="T651" s="90" t="str">
        <f>IF(TMInput!S651&lt;&gt;"", TMInput!S651, IF(AND(OR($C651&amp;$H651=$C652&amp;$H652, $C651&amp;$I651=$C652&amp;$I652), T652&lt;&gt;""), T652, IF(AND(OR($C651&amp;$H651=$C653&amp;$H653, $C651&amp;$I651=$C653&amp;$I653), T653&lt;&gt;""), T653, IF(AND(OR($C651&amp;$H651=$C654&amp;$H654, $C651&amp;$I651=$C654&amp;$I654), T654&lt;&gt;""), T654, IF(AND(OR($C651&amp;$H651=$C655&amp;$H655, $C651&amp;$I651=$C655&amp;$I655), T655&lt;&gt;""), T655, "")))))</f>
        <v/>
      </c>
      <c r="U651" s="90" t="str">
        <f>IF(TMInput!T651&lt;&gt;"", TMInput!T651, IF(AND($C651=$C652, U652&lt;&gt;""), U652, IF(AND($C651=$C653, U653&lt;&gt;""), U653, IF(AND($C651=$C654, U654&lt;&gt;""), U654, IF(AND($C651=$C655, U655&lt;&gt;""), U655, "")))))</f>
        <v/>
      </c>
      <c r="V651" s="90" t="str">
        <f>IF(TMInput!U651&lt;&gt;"", TMInput!U651, IF(AND($C651=$C652, V652&lt;&gt;""), V652, IF(AND($C651=$C653, V653&lt;&gt;""), V653, IF(AND($C651=$C654, V654&lt;&gt;""), V654, IF(AND($C651=$C655, V655&lt;&gt;""), V655, "")))))</f>
        <v/>
      </c>
      <c r="W651" s="90" t="str">
        <f>IF(TMInput!V651&lt;&gt;"", TMInput!V651, IF(AND($C651=$C652, W652&lt;&gt;""), W652, IF(AND($C651=$C653, W653&lt;&gt;""), W653, IF(AND($C651=$C654, W654&lt;&gt;""), W654, IF(AND($C651=$C655, W655&lt;&gt;""), W655, "")))))</f>
        <v/>
      </c>
      <c r="X651" s="90" t="str">
        <f>IF(TMInput!W651&lt;&gt;"", TMInput!W651, IF(AND($C651=$C652, X652&lt;&gt;""), X652, IF(AND($C651=$C653, X653&lt;&gt;""), X653, IF(AND($C651=$C654, X654&lt;&gt;""), X654, IF(AND($C651=$C655, X655&lt;&gt;""), X655, "")))))</f>
        <v/>
      </c>
      <c r="Y651" s="90" t="str">
        <f>IF(TMInput!X651&lt;&gt;"", TMInput!X651, IF(AND($C651=$C652, Y652&lt;&gt;""), Y652, IF(AND($C651=$C653, Y653&lt;&gt;""), Y653, IF(AND($C651=$C654, Y654&lt;&gt;""), Y654, IF(AND($C651=$C655, Y655&lt;&gt;""), Y655, "")))))</f>
        <v/>
      </c>
      <c r="Z651" s="90" t="str">
        <f>IF(TMInput!Y651&lt;&gt;"", TMInput!Y651, IF(AND($C651=$C652, Z652&lt;&gt;""), Z652, IF(AND($C651=$C653, Z653&lt;&gt;""), Z653, IF(AND($C651=$C654, Z654&lt;&gt;""), Z654, IF(AND($C651=$C655, Z655&lt;&gt;""), Z655, "")))))</f>
        <v/>
      </c>
      <c r="AA651" s="90" t="str">
        <f>IF(TMInput!Z651&lt;&gt;"", TMInput!Z651, IF(AND($C651=$C652, AA652&lt;&gt;""), AA652, IF(AND($C651=$C653, AA653&lt;&gt;""), AA653, IF(AND($C651=$C654, AA654&lt;&gt;""), AA654, IF(AND($C651=$C655, AA655&lt;&gt;""), AA655, "")))))</f>
        <v/>
      </c>
      <c r="AB651" s="90" t="str">
        <f>IF(TMInput!AA651&lt;&gt;"", TMInput!AA651, IF(AND($C651=$C652, AB652&lt;&gt;""), AB652, IF(AND($C651=$C653, AB653&lt;&gt;""), AB653, IF(AND($C651=$C654, AB654&lt;&gt;""), AB654, IF(AND($C651=$C655, AB655&lt;&gt;""), AB655, "")))))</f>
        <v/>
      </c>
      <c r="AC651" s="90" t="str">
        <f>IF(TMInput!AB651&lt;&gt;"", TMInput!AB651, IF(AND($C651=$C652, AC652&lt;&gt;""), AC652, IF(AND($C651=$C653, AC653&lt;&gt;""), AC653, IF(AND($C651=$C654, AC654&lt;&gt;""), AC654, IF(AND($C651=$C655, AC655&lt;&gt;""), AC655, "")))))</f>
        <v/>
      </c>
      <c r="AD651" s="90" t="str">
        <f>IF(TMInput!AC651&lt;&gt;"", TMInput!AC651, IF(AND($C651=$C652, AD652&lt;&gt;""), AD652, IF(AND($C651=$C653, AD653&lt;&gt;""), AD653, IF(AND($C651=$C654, AD654&lt;&gt;""), AD654, IF(AND($C651=$C655, AD655&lt;&gt;""), AD655, "")))))</f>
        <v/>
      </c>
      <c r="AE651" s="90" t="str">
        <f>IF(TMInput!AD651&lt;&gt;"", TMInput!AD651, IF(AND($C651=$C652, AE652&lt;&gt;""), AE652, IF(AND($C651=$C653, AE653&lt;&gt;""), AE653, IF(AND($C651=$C654, AE654&lt;&gt;""), AE654, IF(AND($C651=$C655, AE655&lt;&gt;""), AE655, "")))))</f>
        <v/>
      </c>
    </row>
    <row r="652">
      <c r="A652" s="85" t="b">
        <f t="shared" si="1"/>
        <v>0</v>
      </c>
      <c r="B652" s="90" t="str">
        <f>IF(AND(TMInput!A652="",$C652&lt;&gt;""),B651,TMInput!A652)</f>
        <v/>
      </c>
      <c r="C652" s="90" t="str">
        <f>TMInput!B652</f>
        <v/>
      </c>
      <c r="D652" s="85" t="str">
        <f>IF(AND(TMInput!C652="",$C652&lt;&gt;""),D651,TMInput!C652)</f>
        <v/>
      </c>
      <c r="E652" s="90" t="str">
        <f>IF(TMInput!D652&lt;&gt;"",TMInput!D652,IF(AND($C652=$C653, E653&lt;&gt;""),E653, IF(AND($C652=$C654, E654&lt;&gt;""), E654,"")))</f>
        <v/>
      </c>
      <c r="F652" s="90" t="str">
        <f>IF(TMInput!E652&lt;&gt;"",TMInput!E652,IF(AND($C652=$C653, F653&lt;&gt;""),F653, IF(AND($C652=$C654, F654&lt;&gt;""), F654,"")))</f>
        <v/>
      </c>
      <c r="G652" s="85" t="str">
        <f>IF(TMInput!F652&lt;&gt;"",TMInput!F652,IF(AND($C652=$C653, G653&lt;&gt;""),G653, IF(AND($C652=$C654, G654&lt;&gt;""), G654,"")))</f>
        <v/>
      </c>
      <c r="H652" s="90" t="str">
        <f>TMInput!G652</f>
        <v/>
      </c>
      <c r="I652" s="90" t="str">
        <f>TMInput!H652</f>
        <v/>
      </c>
      <c r="J652" s="90" t="str">
        <f>IF(TMInput!$A652="",J651,TMInput!I652)</f>
        <v/>
      </c>
      <c r="K652" s="85" t="str">
        <f>IF(TMInput!J652&lt;&gt;"",TMInput!J652,IF(AND($C652=$C653, K653&lt;&gt;""),K653, IF(AND($C652=$C654, K654&lt;&gt;""), K654,"")))</f>
        <v/>
      </c>
      <c r="L652" s="85" t="str">
        <f>IF(TMInput!K652&lt;&gt;"",TMInput!K652,IF(AND($C652=$C653, L653&lt;&gt;""),L653, IF(AND($C652=$C654, L654&lt;&gt;""), L654,"")))</f>
        <v/>
      </c>
      <c r="M652" s="90" t="str">
        <f>IF(TMInput!L652&lt;&gt;"",TMInput!L652,IF(AND($C652=$C653, M653&lt;&gt;""),M653, IF(AND($C652=$C654, M654&lt;&gt;""), M654,"")))</f>
        <v/>
      </c>
      <c r="N652" s="90" t="str">
        <f>IF(TMInput!M652&lt;&gt;"",TMInput!M652,IF(AND($C652=$C653, N653&lt;&gt;""),N653, IF(AND($C652=$C654, N654&lt;&gt;""), N654,"")))</f>
        <v/>
      </c>
      <c r="O652" s="90" t="str">
        <f>IF(TMInput!N652&lt;&gt;"",TMInput!N652,IF(AND($C652=$C653, O653&lt;&gt;""),O653, IF(AND($C652=$C654, O654&lt;&gt;""), O654,"")))</f>
        <v/>
      </c>
      <c r="P652" s="85" t="str">
        <f>IF(TMInput!O652&lt;&gt;"",TMInput!O652,IF(AND($C652=$C653, P653&lt;&gt;""),P653, IF(AND($C652=$C654, P654&lt;&gt;""), P654,"")))</f>
        <v/>
      </c>
      <c r="Q652" s="90" t="str">
        <f>IF(TMInput!P652&lt;&gt;"",TMInput!P652,IF(AND($C652=$C653, Q653&lt;&gt;""),Q653, IF(AND($C652=$C654, Q654&lt;&gt;""), Q654,"")))</f>
        <v/>
      </c>
      <c r="R652" s="90" t="str">
        <f>IF(TMInput!Q652&lt;&gt;"", TMInput!Q652, IF(AND(OR($C652&amp;$H652=$C653&amp;$H653, $C652&amp;$I652=$C653&amp;$I653), R653&lt;&gt;""), R653, IF(AND(OR($C652&amp;$H652=$C654&amp;$H654, $C652&amp;$I652=$C654&amp;$I654), R654&lt;&gt;""), R654, IF(AND(OR($C652&amp;$H652=$C655&amp;$H655, $C652&amp;$I652=$C655&amp;$I655), R655&lt;&gt;""), R655, IF(AND(OR($C652&amp;$H652=$C656&amp;$H656, $C652&amp;$I652=$C656&amp;$I656), R656&lt;&gt;""), R656, "")))))</f>
        <v/>
      </c>
      <c r="S652" s="90" t="str">
        <f>IF(TMInput!R652&lt;&gt;"", TMInput!R652, IF(AND(OR($C652&amp;$H652=$C653&amp;$H653, $C652&amp;$I652=$C653&amp;$I653), S653&lt;&gt;""), S653, IF(AND(OR($C652&amp;$H652=$C654&amp;$H654, $C652&amp;$I652=$C654&amp;$I654), S654&lt;&gt;""), S654, IF(AND(OR($C652&amp;$H652=$C655&amp;$H655, $C652&amp;$I652=$C655&amp;$I655), S655&lt;&gt;""), S655, IF(AND(OR($C652&amp;$H652=$C656&amp;$H656, $C652&amp;$I652=$C656&amp;$I656), S656&lt;&gt;""), S656, "")))))</f>
        <v/>
      </c>
      <c r="T652" s="90" t="str">
        <f>IF(TMInput!S652&lt;&gt;"", TMInput!S652, IF(AND(OR($C652&amp;$H652=$C653&amp;$H653, $C652&amp;$I652=$C653&amp;$I653), T653&lt;&gt;""), T653, IF(AND(OR($C652&amp;$H652=$C654&amp;$H654, $C652&amp;$I652=$C654&amp;$I654), T654&lt;&gt;""), T654, IF(AND(OR($C652&amp;$H652=$C655&amp;$H655, $C652&amp;$I652=$C655&amp;$I655), T655&lt;&gt;""), T655, IF(AND(OR($C652&amp;$H652=$C656&amp;$H656, $C652&amp;$I652=$C656&amp;$I656), T656&lt;&gt;""), T656, "")))))</f>
        <v/>
      </c>
      <c r="U652" s="90" t="str">
        <f>IF(TMInput!T652&lt;&gt;"", TMInput!T652, IF(AND($C652=$C653, U653&lt;&gt;""), U653, IF(AND($C652=$C654, U654&lt;&gt;""), U654, IF(AND($C652=$C655, U655&lt;&gt;""), U655, IF(AND($C652=$C656, U656&lt;&gt;""), U656, "")))))</f>
        <v/>
      </c>
      <c r="V652" s="90" t="str">
        <f>IF(TMInput!U652&lt;&gt;"", TMInput!U652, IF(AND($C652=$C653, V653&lt;&gt;""), V653, IF(AND($C652=$C654, V654&lt;&gt;""), V654, IF(AND($C652=$C655, V655&lt;&gt;""), V655, IF(AND($C652=$C656, V656&lt;&gt;""), V656, "")))))</f>
        <v/>
      </c>
      <c r="W652" s="90" t="str">
        <f>IF(TMInput!V652&lt;&gt;"", TMInput!V652, IF(AND($C652=$C653, W653&lt;&gt;""), W653, IF(AND($C652=$C654, W654&lt;&gt;""), W654, IF(AND($C652=$C655, W655&lt;&gt;""), W655, IF(AND($C652=$C656, W656&lt;&gt;""), W656, "")))))</f>
        <v/>
      </c>
      <c r="X652" s="90" t="str">
        <f>IF(TMInput!W652&lt;&gt;"", TMInput!W652, IF(AND($C652=$C653, X653&lt;&gt;""), X653, IF(AND($C652=$C654, X654&lt;&gt;""), X654, IF(AND($C652=$C655, X655&lt;&gt;""), X655, IF(AND($C652=$C656, X656&lt;&gt;""), X656, "")))))</f>
        <v/>
      </c>
      <c r="Y652" s="90" t="str">
        <f>IF(TMInput!X652&lt;&gt;"", TMInput!X652, IF(AND($C652=$C653, Y653&lt;&gt;""), Y653, IF(AND($C652=$C654, Y654&lt;&gt;""), Y654, IF(AND($C652=$C655, Y655&lt;&gt;""), Y655, IF(AND($C652=$C656, Y656&lt;&gt;""), Y656, "")))))</f>
        <v/>
      </c>
      <c r="Z652" s="90" t="str">
        <f>IF(TMInput!Y652&lt;&gt;"", TMInput!Y652, IF(AND($C652=$C653, Z653&lt;&gt;""), Z653, IF(AND($C652=$C654, Z654&lt;&gt;""), Z654, IF(AND($C652=$C655, Z655&lt;&gt;""), Z655, IF(AND($C652=$C656, Z656&lt;&gt;""), Z656, "")))))</f>
        <v/>
      </c>
      <c r="AA652" s="90" t="str">
        <f>IF(TMInput!Z652&lt;&gt;"", TMInput!Z652, IF(AND($C652=$C653, AA653&lt;&gt;""), AA653, IF(AND($C652=$C654, AA654&lt;&gt;""), AA654, IF(AND($C652=$C655, AA655&lt;&gt;""), AA655, IF(AND($C652=$C656, AA656&lt;&gt;""), AA656, "")))))</f>
        <v/>
      </c>
      <c r="AB652" s="90" t="str">
        <f>IF(TMInput!AA652&lt;&gt;"", TMInput!AA652, IF(AND($C652=$C653, AB653&lt;&gt;""), AB653, IF(AND($C652=$C654, AB654&lt;&gt;""), AB654, IF(AND($C652=$C655, AB655&lt;&gt;""), AB655, IF(AND($C652=$C656, AB656&lt;&gt;""), AB656, "")))))</f>
        <v/>
      </c>
      <c r="AC652" s="90" t="str">
        <f>IF(TMInput!AB652&lt;&gt;"", TMInput!AB652, IF(AND($C652=$C653, AC653&lt;&gt;""), AC653, IF(AND($C652=$C654, AC654&lt;&gt;""), AC654, IF(AND($C652=$C655, AC655&lt;&gt;""), AC655, IF(AND($C652=$C656, AC656&lt;&gt;""), AC656, "")))))</f>
        <v/>
      </c>
      <c r="AD652" s="90" t="str">
        <f>IF(TMInput!AC652&lt;&gt;"", TMInput!AC652, IF(AND($C652=$C653, AD653&lt;&gt;""), AD653, IF(AND($C652=$C654, AD654&lt;&gt;""), AD654, IF(AND($C652=$C655, AD655&lt;&gt;""), AD655, IF(AND($C652=$C656, AD656&lt;&gt;""), AD656, "")))))</f>
        <v/>
      </c>
      <c r="AE652" s="90" t="str">
        <f>IF(TMInput!AD652&lt;&gt;"", TMInput!AD652, IF(AND($C652=$C653, AE653&lt;&gt;""), AE653, IF(AND($C652=$C654, AE654&lt;&gt;""), AE654, IF(AND($C652=$C655, AE655&lt;&gt;""), AE655, IF(AND($C652=$C656, AE656&lt;&gt;""), AE656, "")))))</f>
        <v/>
      </c>
    </row>
    <row r="653">
      <c r="A653" s="85" t="b">
        <f t="shared" si="1"/>
        <v>0</v>
      </c>
      <c r="B653" s="90" t="str">
        <f>IF(AND(TMInput!A653="",$C653&lt;&gt;""),B652,TMInput!A653)</f>
        <v/>
      </c>
      <c r="C653" s="90" t="str">
        <f>TMInput!B653</f>
        <v/>
      </c>
      <c r="D653" s="85" t="str">
        <f>IF(AND(TMInput!C653="",$C653&lt;&gt;""),D652,TMInput!C653)</f>
        <v/>
      </c>
      <c r="E653" s="90" t="str">
        <f>IF(TMInput!D653&lt;&gt;"",TMInput!D653,IF(AND($C653=$C654, E654&lt;&gt;""),E654, IF(AND($C653=$C655, E655&lt;&gt;""), E655,"")))</f>
        <v/>
      </c>
      <c r="F653" s="90" t="str">
        <f>IF(TMInput!E653&lt;&gt;"",TMInput!E653,IF(AND($C653=$C654, F654&lt;&gt;""),F654, IF(AND($C653=$C655, F655&lt;&gt;""), F655,"")))</f>
        <v/>
      </c>
      <c r="G653" s="85" t="str">
        <f>IF(TMInput!F653&lt;&gt;"",TMInput!F653,IF(AND($C653=$C654, G654&lt;&gt;""),G654, IF(AND($C653=$C655, G655&lt;&gt;""), G655,"")))</f>
        <v/>
      </c>
      <c r="H653" s="90" t="str">
        <f>TMInput!G653</f>
        <v/>
      </c>
      <c r="I653" s="90" t="str">
        <f>TMInput!H653</f>
        <v/>
      </c>
      <c r="J653" s="90" t="str">
        <f>IF(TMInput!$A653="",J652,TMInput!I653)</f>
        <v/>
      </c>
      <c r="K653" s="85" t="str">
        <f>IF(TMInput!J653&lt;&gt;"",TMInput!J653,IF(AND($C653=$C654, K654&lt;&gt;""),K654, IF(AND($C653=$C655, K655&lt;&gt;""), K655,"")))</f>
        <v/>
      </c>
      <c r="L653" s="85" t="str">
        <f>IF(TMInput!K653&lt;&gt;"",TMInput!K653,IF(AND($C653=$C654, L654&lt;&gt;""),L654, IF(AND($C653=$C655, L655&lt;&gt;""), L655,"")))</f>
        <v/>
      </c>
      <c r="M653" s="90" t="str">
        <f>IF(TMInput!L653&lt;&gt;"",TMInput!L653,IF(AND($C653=$C654, M654&lt;&gt;""),M654, IF(AND($C653=$C655, M655&lt;&gt;""), M655,"")))</f>
        <v/>
      </c>
      <c r="N653" s="90" t="str">
        <f>IF(TMInput!M653&lt;&gt;"",TMInput!M653,IF(AND($C653=$C654, N654&lt;&gt;""),N654, IF(AND($C653=$C655, N655&lt;&gt;""), N655,"")))</f>
        <v/>
      </c>
      <c r="O653" s="90" t="str">
        <f>IF(TMInput!N653&lt;&gt;"",TMInput!N653,IF(AND($C653=$C654, O654&lt;&gt;""),O654, IF(AND($C653=$C655, O655&lt;&gt;""), O655,"")))</f>
        <v/>
      </c>
      <c r="P653" s="85" t="str">
        <f>IF(TMInput!O653&lt;&gt;"",TMInput!O653,IF(AND($C653=$C654, P654&lt;&gt;""),P654, IF(AND($C653=$C655, P655&lt;&gt;""), P655,"")))</f>
        <v/>
      </c>
      <c r="Q653" s="90" t="str">
        <f>IF(TMInput!P653&lt;&gt;"",TMInput!P653,IF(AND($C653=$C654, Q654&lt;&gt;""),Q654, IF(AND($C653=$C655, Q655&lt;&gt;""), Q655,"")))</f>
        <v/>
      </c>
      <c r="R653" s="90" t="str">
        <f>IF(TMInput!Q653&lt;&gt;"", TMInput!Q653, IF(AND(OR($C653&amp;$H653=$C654&amp;$H654, $C653&amp;$I653=$C654&amp;$I654), R654&lt;&gt;""), R654, IF(AND(OR($C653&amp;$H653=$C655&amp;$H655, $C653&amp;$I653=$C655&amp;$I655), R655&lt;&gt;""), R655, IF(AND(OR($C653&amp;$H653=$C656&amp;$H656, $C653&amp;$I653=$C656&amp;$I656), R656&lt;&gt;""), R656, IF(AND(OR($C653&amp;$H653=$C657&amp;$H657, $C653&amp;$I653=$C657&amp;$I657), R657&lt;&gt;""), R657, "")))))</f>
        <v/>
      </c>
      <c r="S653" s="90" t="str">
        <f>IF(TMInput!R653&lt;&gt;"", TMInput!R653, IF(AND(OR($C653&amp;$H653=$C654&amp;$H654, $C653&amp;$I653=$C654&amp;$I654), S654&lt;&gt;""), S654, IF(AND(OR($C653&amp;$H653=$C655&amp;$H655, $C653&amp;$I653=$C655&amp;$I655), S655&lt;&gt;""), S655, IF(AND(OR($C653&amp;$H653=$C656&amp;$H656, $C653&amp;$I653=$C656&amp;$I656), S656&lt;&gt;""), S656, IF(AND(OR($C653&amp;$H653=$C657&amp;$H657, $C653&amp;$I653=$C657&amp;$I657), S657&lt;&gt;""), S657, "")))))</f>
        <v/>
      </c>
      <c r="T653" s="90" t="str">
        <f>IF(TMInput!S653&lt;&gt;"", TMInput!S653, IF(AND(OR($C653&amp;$H653=$C654&amp;$H654, $C653&amp;$I653=$C654&amp;$I654), T654&lt;&gt;""), T654, IF(AND(OR($C653&amp;$H653=$C655&amp;$H655, $C653&amp;$I653=$C655&amp;$I655), T655&lt;&gt;""), T655, IF(AND(OR($C653&amp;$H653=$C656&amp;$H656, $C653&amp;$I653=$C656&amp;$I656), T656&lt;&gt;""), T656, IF(AND(OR($C653&amp;$H653=$C657&amp;$H657, $C653&amp;$I653=$C657&amp;$I657), T657&lt;&gt;""), T657, "")))))</f>
        <v/>
      </c>
      <c r="U653" s="90" t="str">
        <f>IF(TMInput!T653&lt;&gt;"", TMInput!T653, IF(AND($C653=$C654, U654&lt;&gt;""), U654, IF(AND($C653=$C655, U655&lt;&gt;""), U655, IF(AND($C653=$C656, U656&lt;&gt;""), U656, IF(AND($C653=$C657, U657&lt;&gt;""), U657, "")))))</f>
        <v/>
      </c>
      <c r="V653" s="90" t="str">
        <f>IF(TMInput!U653&lt;&gt;"", TMInput!U653, IF(AND($C653=$C654, V654&lt;&gt;""), V654, IF(AND($C653=$C655, V655&lt;&gt;""), V655, IF(AND($C653=$C656, V656&lt;&gt;""), V656, IF(AND($C653=$C657, V657&lt;&gt;""), V657, "")))))</f>
        <v/>
      </c>
      <c r="W653" s="90" t="str">
        <f>IF(TMInput!V653&lt;&gt;"", TMInput!V653, IF(AND($C653=$C654, W654&lt;&gt;""), W654, IF(AND($C653=$C655, W655&lt;&gt;""), W655, IF(AND($C653=$C656, W656&lt;&gt;""), W656, IF(AND($C653=$C657, W657&lt;&gt;""), W657, "")))))</f>
        <v/>
      </c>
      <c r="X653" s="90" t="str">
        <f>IF(TMInput!W653&lt;&gt;"", TMInput!W653, IF(AND($C653=$C654, X654&lt;&gt;""), X654, IF(AND($C653=$C655, X655&lt;&gt;""), X655, IF(AND($C653=$C656, X656&lt;&gt;""), X656, IF(AND($C653=$C657, X657&lt;&gt;""), X657, "")))))</f>
        <v/>
      </c>
      <c r="Y653" s="90" t="str">
        <f>IF(TMInput!X653&lt;&gt;"", TMInput!X653, IF(AND($C653=$C654, Y654&lt;&gt;""), Y654, IF(AND($C653=$C655, Y655&lt;&gt;""), Y655, IF(AND($C653=$C656, Y656&lt;&gt;""), Y656, IF(AND($C653=$C657, Y657&lt;&gt;""), Y657, "")))))</f>
        <v/>
      </c>
      <c r="Z653" s="90" t="str">
        <f>IF(TMInput!Y653&lt;&gt;"", TMInput!Y653, IF(AND($C653=$C654, Z654&lt;&gt;""), Z654, IF(AND($C653=$C655, Z655&lt;&gt;""), Z655, IF(AND($C653=$C656, Z656&lt;&gt;""), Z656, IF(AND($C653=$C657, Z657&lt;&gt;""), Z657, "")))))</f>
        <v/>
      </c>
      <c r="AA653" s="90" t="str">
        <f>IF(TMInput!Z653&lt;&gt;"", TMInput!Z653, IF(AND($C653=$C654, AA654&lt;&gt;""), AA654, IF(AND($C653=$C655, AA655&lt;&gt;""), AA655, IF(AND($C653=$C656, AA656&lt;&gt;""), AA656, IF(AND($C653=$C657, AA657&lt;&gt;""), AA657, "")))))</f>
        <v/>
      </c>
      <c r="AB653" s="90" t="str">
        <f>IF(TMInput!AA653&lt;&gt;"", TMInput!AA653, IF(AND($C653=$C654, AB654&lt;&gt;""), AB654, IF(AND($C653=$C655, AB655&lt;&gt;""), AB655, IF(AND($C653=$C656, AB656&lt;&gt;""), AB656, IF(AND($C653=$C657, AB657&lt;&gt;""), AB657, "")))))</f>
        <v/>
      </c>
      <c r="AC653" s="90" t="str">
        <f>IF(TMInput!AB653&lt;&gt;"", TMInput!AB653, IF(AND($C653=$C654, AC654&lt;&gt;""), AC654, IF(AND($C653=$C655, AC655&lt;&gt;""), AC655, IF(AND($C653=$C656, AC656&lt;&gt;""), AC656, IF(AND($C653=$C657, AC657&lt;&gt;""), AC657, "")))))</f>
        <v/>
      </c>
      <c r="AD653" s="90" t="str">
        <f>IF(TMInput!AC653&lt;&gt;"", TMInput!AC653, IF(AND($C653=$C654, AD654&lt;&gt;""), AD654, IF(AND($C653=$C655, AD655&lt;&gt;""), AD655, IF(AND($C653=$C656, AD656&lt;&gt;""), AD656, IF(AND($C653=$C657, AD657&lt;&gt;""), AD657, "")))))</f>
        <v/>
      </c>
      <c r="AE653" s="90" t="str">
        <f>IF(TMInput!AD653&lt;&gt;"", TMInput!AD653, IF(AND($C653=$C654, AE654&lt;&gt;""), AE654, IF(AND($C653=$C655, AE655&lt;&gt;""), AE655, IF(AND($C653=$C656, AE656&lt;&gt;""), AE656, IF(AND($C653=$C657, AE657&lt;&gt;""), AE657, "")))))</f>
        <v/>
      </c>
    </row>
    <row r="654">
      <c r="A654" s="85" t="b">
        <f t="shared" si="1"/>
        <v>0</v>
      </c>
      <c r="B654" s="90" t="str">
        <f>IF(AND(TMInput!A654="",$C654&lt;&gt;""),B653,TMInput!A654)</f>
        <v/>
      </c>
      <c r="C654" s="90" t="str">
        <f>TMInput!B654</f>
        <v/>
      </c>
      <c r="D654" s="85" t="str">
        <f>IF(AND(TMInput!C654="",$C654&lt;&gt;""),D653,TMInput!C654)</f>
        <v/>
      </c>
      <c r="E654" s="90" t="str">
        <f>IF(TMInput!D654&lt;&gt;"",TMInput!D654,IF(AND($C654=$C655, E655&lt;&gt;""),E655, IF(AND($C654=$C656, E656&lt;&gt;""), E656,"")))</f>
        <v/>
      </c>
      <c r="F654" s="90" t="str">
        <f>IF(TMInput!E654&lt;&gt;"",TMInput!E654,IF(AND($C654=$C655, F655&lt;&gt;""),F655, IF(AND($C654=$C656, F656&lt;&gt;""), F656,"")))</f>
        <v/>
      </c>
      <c r="G654" s="85" t="str">
        <f>IF(TMInput!F654&lt;&gt;"",TMInput!F654,IF(AND($C654=$C655, G655&lt;&gt;""),G655, IF(AND($C654=$C656, G656&lt;&gt;""), G656,"")))</f>
        <v/>
      </c>
      <c r="H654" s="90" t="str">
        <f>TMInput!G654</f>
        <v/>
      </c>
      <c r="I654" s="90" t="str">
        <f>TMInput!H654</f>
        <v/>
      </c>
      <c r="J654" s="90" t="str">
        <f>IF(TMInput!$A654="",J653,TMInput!I654)</f>
        <v/>
      </c>
      <c r="K654" s="85" t="str">
        <f>IF(TMInput!J654&lt;&gt;"",TMInput!J654,IF(AND($C654=$C655, K655&lt;&gt;""),K655, IF(AND($C654=$C656, K656&lt;&gt;""), K656,"")))</f>
        <v/>
      </c>
      <c r="L654" s="85" t="str">
        <f>IF(TMInput!K654&lt;&gt;"",TMInput!K654,IF(AND($C654=$C655, L655&lt;&gt;""),L655, IF(AND($C654=$C656, L656&lt;&gt;""), L656,"")))</f>
        <v/>
      </c>
      <c r="M654" s="90" t="str">
        <f>IF(TMInput!L654&lt;&gt;"",TMInput!L654,IF(AND($C654=$C655, M655&lt;&gt;""),M655, IF(AND($C654=$C656, M656&lt;&gt;""), M656,"")))</f>
        <v/>
      </c>
      <c r="N654" s="90" t="str">
        <f>IF(TMInput!M654&lt;&gt;"",TMInput!M654,IF(AND($C654=$C655, N655&lt;&gt;""),N655, IF(AND($C654=$C656, N656&lt;&gt;""), N656,"")))</f>
        <v/>
      </c>
      <c r="O654" s="90" t="str">
        <f>IF(TMInput!N654&lt;&gt;"",TMInput!N654,IF(AND($C654=$C655, O655&lt;&gt;""),O655, IF(AND($C654=$C656, O656&lt;&gt;""), O656,"")))</f>
        <v/>
      </c>
      <c r="P654" s="85" t="str">
        <f>IF(TMInput!O654&lt;&gt;"",TMInput!O654,IF(AND($C654=$C655, P655&lt;&gt;""),P655, IF(AND($C654=$C656, P656&lt;&gt;""), P656,"")))</f>
        <v/>
      </c>
      <c r="Q654" s="90" t="str">
        <f>IF(TMInput!P654&lt;&gt;"",TMInput!P654,IF(AND($C654=$C655, Q655&lt;&gt;""),Q655, IF(AND($C654=$C656, Q656&lt;&gt;""), Q656,"")))</f>
        <v/>
      </c>
      <c r="R654" s="90" t="str">
        <f>IF(TMInput!Q654&lt;&gt;"", TMInput!Q654, IF(AND(OR($C654&amp;$H654=$C655&amp;$H655, $C654&amp;$I654=$C655&amp;$I655), R655&lt;&gt;""), R655, IF(AND(OR($C654&amp;$H654=$C656&amp;$H656, $C654&amp;$I654=$C656&amp;$I656), R656&lt;&gt;""), R656, IF(AND(OR($C654&amp;$H654=$C657&amp;$H657, $C654&amp;$I654=$C657&amp;$I657), R657&lt;&gt;""), R657, IF(AND(OR($C654&amp;$H654=$C658&amp;$H658, $C654&amp;$I654=$C658&amp;$I658), R658&lt;&gt;""), R658, "")))))</f>
        <v/>
      </c>
      <c r="S654" s="90" t="str">
        <f>IF(TMInput!R654&lt;&gt;"", TMInput!R654, IF(AND(OR($C654&amp;$H654=$C655&amp;$H655, $C654&amp;$I654=$C655&amp;$I655), S655&lt;&gt;""), S655, IF(AND(OR($C654&amp;$H654=$C656&amp;$H656, $C654&amp;$I654=$C656&amp;$I656), S656&lt;&gt;""), S656, IF(AND(OR($C654&amp;$H654=$C657&amp;$H657, $C654&amp;$I654=$C657&amp;$I657), S657&lt;&gt;""), S657, IF(AND(OR($C654&amp;$H654=$C658&amp;$H658, $C654&amp;$I654=$C658&amp;$I658), S658&lt;&gt;""), S658, "")))))</f>
        <v/>
      </c>
      <c r="T654" s="90" t="str">
        <f>IF(TMInput!S654&lt;&gt;"", TMInput!S654, IF(AND(OR($C654&amp;$H654=$C655&amp;$H655, $C654&amp;$I654=$C655&amp;$I655), T655&lt;&gt;""), T655, IF(AND(OR($C654&amp;$H654=$C656&amp;$H656, $C654&amp;$I654=$C656&amp;$I656), T656&lt;&gt;""), T656, IF(AND(OR($C654&amp;$H654=$C657&amp;$H657, $C654&amp;$I654=$C657&amp;$I657), T657&lt;&gt;""), T657, IF(AND(OR($C654&amp;$H654=$C658&amp;$H658, $C654&amp;$I654=$C658&amp;$I658), T658&lt;&gt;""), T658, "")))))</f>
        <v/>
      </c>
      <c r="U654" s="90" t="str">
        <f>IF(TMInput!T654&lt;&gt;"", TMInput!T654, IF(AND($C654=$C655, U655&lt;&gt;""), U655, IF(AND($C654=$C656, U656&lt;&gt;""), U656, IF(AND($C654=$C657, U657&lt;&gt;""), U657, IF(AND($C654=$C658, U658&lt;&gt;""), U658, "")))))</f>
        <v/>
      </c>
      <c r="V654" s="90" t="str">
        <f>IF(TMInput!U654&lt;&gt;"", TMInput!U654, IF(AND($C654=$C655, V655&lt;&gt;""), V655, IF(AND($C654=$C656, V656&lt;&gt;""), V656, IF(AND($C654=$C657, V657&lt;&gt;""), V657, IF(AND($C654=$C658, V658&lt;&gt;""), V658, "")))))</f>
        <v/>
      </c>
      <c r="W654" s="90" t="str">
        <f>IF(TMInput!V654&lt;&gt;"", TMInput!V654, IF(AND($C654=$C655, W655&lt;&gt;""), W655, IF(AND($C654=$C656, W656&lt;&gt;""), W656, IF(AND($C654=$C657, W657&lt;&gt;""), W657, IF(AND($C654=$C658, W658&lt;&gt;""), W658, "")))))</f>
        <v/>
      </c>
      <c r="X654" s="90" t="str">
        <f>IF(TMInput!W654&lt;&gt;"", TMInput!W654, IF(AND($C654=$C655, X655&lt;&gt;""), X655, IF(AND($C654=$C656, X656&lt;&gt;""), X656, IF(AND($C654=$C657, X657&lt;&gt;""), X657, IF(AND($C654=$C658, X658&lt;&gt;""), X658, "")))))</f>
        <v/>
      </c>
      <c r="Y654" s="90" t="str">
        <f>IF(TMInput!X654&lt;&gt;"", TMInput!X654, IF(AND($C654=$C655, Y655&lt;&gt;""), Y655, IF(AND($C654=$C656, Y656&lt;&gt;""), Y656, IF(AND($C654=$C657, Y657&lt;&gt;""), Y657, IF(AND($C654=$C658, Y658&lt;&gt;""), Y658, "")))))</f>
        <v/>
      </c>
      <c r="Z654" s="90" t="str">
        <f>IF(TMInput!Y654&lt;&gt;"", TMInput!Y654, IF(AND($C654=$C655, Z655&lt;&gt;""), Z655, IF(AND($C654=$C656, Z656&lt;&gt;""), Z656, IF(AND($C654=$C657, Z657&lt;&gt;""), Z657, IF(AND($C654=$C658, Z658&lt;&gt;""), Z658, "")))))</f>
        <v/>
      </c>
      <c r="AA654" s="90" t="str">
        <f>IF(TMInput!Z654&lt;&gt;"", TMInput!Z654, IF(AND($C654=$C655, AA655&lt;&gt;""), AA655, IF(AND($C654=$C656, AA656&lt;&gt;""), AA656, IF(AND($C654=$C657, AA657&lt;&gt;""), AA657, IF(AND($C654=$C658, AA658&lt;&gt;""), AA658, "")))))</f>
        <v/>
      </c>
      <c r="AB654" s="90" t="str">
        <f>IF(TMInput!AA654&lt;&gt;"", TMInput!AA654, IF(AND($C654=$C655, AB655&lt;&gt;""), AB655, IF(AND($C654=$C656, AB656&lt;&gt;""), AB656, IF(AND($C654=$C657, AB657&lt;&gt;""), AB657, IF(AND($C654=$C658, AB658&lt;&gt;""), AB658, "")))))</f>
        <v/>
      </c>
      <c r="AC654" s="90" t="str">
        <f>IF(TMInput!AB654&lt;&gt;"", TMInput!AB654, IF(AND($C654=$C655, AC655&lt;&gt;""), AC655, IF(AND($C654=$C656, AC656&lt;&gt;""), AC656, IF(AND($C654=$C657, AC657&lt;&gt;""), AC657, IF(AND($C654=$C658, AC658&lt;&gt;""), AC658, "")))))</f>
        <v/>
      </c>
      <c r="AD654" s="90" t="str">
        <f>IF(TMInput!AC654&lt;&gt;"", TMInput!AC654, IF(AND($C654=$C655, AD655&lt;&gt;""), AD655, IF(AND($C654=$C656, AD656&lt;&gt;""), AD656, IF(AND($C654=$C657, AD657&lt;&gt;""), AD657, IF(AND($C654=$C658, AD658&lt;&gt;""), AD658, "")))))</f>
        <v/>
      </c>
      <c r="AE654" s="90" t="str">
        <f>IF(TMInput!AD654&lt;&gt;"", TMInput!AD654, IF(AND($C654=$C655, AE655&lt;&gt;""), AE655, IF(AND($C654=$C656, AE656&lt;&gt;""), AE656, IF(AND($C654=$C657, AE657&lt;&gt;""), AE657, IF(AND($C654=$C658, AE658&lt;&gt;""), AE658, "")))))</f>
        <v/>
      </c>
    </row>
    <row r="655">
      <c r="A655" s="85" t="b">
        <f t="shared" si="1"/>
        <v>0</v>
      </c>
      <c r="B655" s="90" t="str">
        <f>IF(AND(TMInput!A655="",$C655&lt;&gt;""),B654,TMInput!A655)</f>
        <v/>
      </c>
      <c r="C655" s="90" t="str">
        <f>TMInput!B655</f>
        <v/>
      </c>
      <c r="D655" s="85" t="str">
        <f>IF(AND(TMInput!C655="",$C655&lt;&gt;""),D654,TMInput!C655)</f>
        <v/>
      </c>
      <c r="E655" s="90" t="str">
        <f>IF(TMInput!D655&lt;&gt;"",TMInput!D655,IF(AND($C655=$C656, E656&lt;&gt;""),E656, IF(AND($C655=$C657, E657&lt;&gt;""), E657,"")))</f>
        <v/>
      </c>
      <c r="F655" s="90" t="str">
        <f>IF(TMInput!E655&lt;&gt;"",TMInput!E655,IF(AND($C655=$C656, F656&lt;&gt;""),F656, IF(AND($C655=$C657, F657&lt;&gt;""), F657,"")))</f>
        <v/>
      </c>
      <c r="G655" s="85" t="str">
        <f>IF(TMInput!F655&lt;&gt;"",TMInput!F655,IF(AND($C655=$C656, G656&lt;&gt;""),G656, IF(AND($C655=$C657, G657&lt;&gt;""), G657,"")))</f>
        <v/>
      </c>
      <c r="H655" s="90" t="str">
        <f>TMInput!G655</f>
        <v/>
      </c>
      <c r="I655" s="90" t="str">
        <f>TMInput!H655</f>
        <v/>
      </c>
      <c r="J655" s="90" t="str">
        <f>IF(TMInput!$A655="",J654,TMInput!I655)</f>
        <v/>
      </c>
      <c r="K655" s="85" t="str">
        <f>IF(TMInput!J655&lt;&gt;"",TMInput!J655,IF(AND($C655=$C656, K656&lt;&gt;""),K656, IF(AND($C655=$C657, K657&lt;&gt;""), K657,"")))</f>
        <v/>
      </c>
      <c r="L655" s="85" t="str">
        <f>IF(TMInput!K655&lt;&gt;"",TMInput!K655,IF(AND($C655=$C656, L656&lt;&gt;""),L656, IF(AND($C655=$C657, L657&lt;&gt;""), L657,"")))</f>
        <v/>
      </c>
      <c r="M655" s="90" t="str">
        <f>IF(TMInput!L655&lt;&gt;"",TMInput!L655,IF(AND($C655=$C656, M656&lt;&gt;""),M656, IF(AND($C655=$C657, M657&lt;&gt;""), M657,"")))</f>
        <v/>
      </c>
      <c r="N655" s="90" t="str">
        <f>IF(TMInput!M655&lt;&gt;"",TMInput!M655,IF(AND($C655=$C656, N656&lt;&gt;""),N656, IF(AND($C655=$C657, N657&lt;&gt;""), N657,"")))</f>
        <v/>
      </c>
      <c r="O655" s="90" t="str">
        <f>IF(TMInput!N655&lt;&gt;"",TMInput!N655,IF(AND($C655=$C656, O656&lt;&gt;""),O656, IF(AND($C655=$C657, O657&lt;&gt;""), O657,"")))</f>
        <v/>
      </c>
      <c r="P655" s="85" t="str">
        <f>IF(TMInput!O655&lt;&gt;"",TMInput!O655,IF(AND($C655=$C656, P656&lt;&gt;""),P656, IF(AND($C655=$C657, P657&lt;&gt;""), P657,"")))</f>
        <v/>
      </c>
      <c r="Q655" s="90" t="str">
        <f>IF(TMInput!P655&lt;&gt;"",TMInput!P655,IF(AND($C655=$C656, Q656&lt;&gt;""),Q656, IF(AND($C655=$C657, Q657&lt;&gt;""), Q657,"")))</f>
        <v/>
      </c>
      <c r="R655" s="90" t="str">
        <f>IF(TMInput!Q655&lt;&gt;"", TMInput!Q655, IF(AND(OR($C655&amp;$H655=$C656&amp;$H656, $C655&amp;$I655=$C656&amp;$I656), R656&lt;&gt;""), R656, IF(AND(OR($C655&amp;$H655=$C657&amp;$H657, $C655&amp;$I655=$C657&amp;$I657), R657&lt;&gt;""), R657, IF(AND(OR($C655&amp;$H655=$C658&amp;$H658, $C655&amp;$I655=$C658&amp;$I658), R658&lt;&gt;""), R658, IF(AND(OR($C655&amp;$H655=$C659&amp;$H659, $C655&amp;$I655=$C659&amp;$I659), R659&lt;&gt;""), R659, "")))))</f>
        <v/>
      </c>
      <c r="S655" s="90" t="str">
        <f>IF(TMInput!R655&lt;&gt;"", TMInput!R655, IF(AND(OR($C655&amp;$H655=$C656&amp;$H656, $C655&amp;$I655=$C656&amp;$I656), S656&lt;&gt;""), S656, IF(AND(OR($C655&amp;$H655=$C657&amp;$H657, $C655&amp;$I655=$C657&amp;$I657), S657&lt;&gt;""), S657, IF(AND(OR($C655&amp;$H655=$C658&amp;$H658, $C655&amp;$I655=$C658&amp;$I658), S658&lt;&gt;""), S658, IF(AND(OR($C655&amp;$H655=$C659&amp;$H659, $C655&amp;$I655=$C659&amp;$I659), S659&lt;&gt;""), S659, "")))))</f>
        <v/>
      </c>
      <c r="T655" s="90" t="str">
        <f>IF(TMInput!S655&lt;&gt;"", TMInput!S655, IF(AND(OR($C655&amp;$H655=$C656&amp;$H656, $C655&amp;$I655=$C656&amp;$I656), T656&lt;&gt;""), T656, IF(AND(OR($C655&amp;$H655=$C657&amp;$H657, $C655&amp;$I655=$C657&amp;$I657), T657&lt;&gt;""), T657, IF(AND(OR($C655&amp;$H655=$C658&amp;$H658, $C655&amp;$I655=$C658&amp;$I658), T658&lt;&gt;""), T658, IF(AND(OR($C655&amp;$H655=$C659&amp;$H659, $C655&amp;$I655=$C659&amp;$I659), T659&lt;&gt;""), T659, "")))))</f>
        <v/>
      </c>
      <c r="U655" s="90" t="str">
        <f>IF(TMInput!T655&lt;&gt;"", TMInput!T655, IF(AND($C655=$C656, U656&lt;&gt;""), U656, IF(AND($C655=$C657, U657&lt;&gt;""), U657, IF(AND($C655=$C658, U658&lt;&gt;""), U658, IF(AND($C655=$C659, U659&lt;&gt;""), U659, "")))))</f>
        <v/>
      </c>
      <c r="V655" s="90" t="str">
        <f>IF(TMInput!U655&lt;&gt;"", TMInput!U655, IF(AND($C655=$C656, V656&lt;&gt;""), V656, IF(AND($C655=$C657, V657&lt;&gt;""), V657, IF(AND($C655=$C658, V658&lt;&gt;""), V658, IF(AND($C655=$C659, V659&lt;&gt;""), V659, "")))))</f>
        <v/>
      </c>
      <c r="W655" s="90" t="str">
        <f>IF(TMInput!V655&lt;&gt;"", TMInput!V655, IF(AND($C655=$C656, W656&lt;&gt;""), W656, IF(AND($C655=$C657, W657&lt;&gt;""), W657, IF(AND($C655=$C658, W658&lt;&gt;""), W658, IF(AND($C655=$C659, W659&lt;&gt;""), W659, "")))))</f>
        <v/>
      </c>
      <c r="X655" s="90" t="str">
        <f>IF(TMInput!W655&lt;&gt;"", TMInput!W655, IF(AND($C655=$C656, X656&lt;&gt;""), X656, IF(AND($C655=$C657, X657&lt;&gt;""), X657, IF(AND($C655=$C658, X658&lt;&gt;""), X658, IF(AND($C655=$C659, X659&lt;&gt;""), X659, "")))))</f>
        <v/>
      </c>
      <c r="Y655" s="90" t="str">
        <f>IF(TMInput!X655&lt;&gt;"", TMInput!X655, IF(AND($C655=$C656, Y656&lt;&gt;""), Y656, IF(AND($C655=$C657, Y657&lt;&gt;""), Y657, IF(AND($C655=$C658, Y658&lt;&gt;""), Y658, IF(AND($C655=$C659, Y659&lt;&gt;""), Y659, "")))))</f>
        <v/>
      </c>
      <c r="Z655" s="90" t="str">
        <f>IF(TMInput!Y655&lt;&gt;"", TMInput!Y655, IF(AND($C655=$C656, Z656&lt;&gt;""), Z656, IF(AND($C655=$C657, Z657&lt;&gt;""), Z657, IF(AND($C655=$C658, Z658&lt;&gt;""), Z658, IF(AND($C655=$C659, Z659&lt;&gt;""), Z659, "")))))</f>
        <v/>
      </c>
      <c r="AA655" s="90" t="str">
        <f>IF(TMInput!Z655&lt;&gt;"", TMInput!Z655, IF(AND($C655=$C656, AA656&lt;&gt;""), AA656, IF(AND($C655=$C657, AA657&lt;&gt;""), AA657, IF(AND($C655=$C658, AA658&lt;&gt;""), AA658, IF(AND($C655=$C659, AA659&lt;&gt;""), AA659, "")))))</f>
        <v/>
      </c>
      <c r="AB655" s="90" t="str">
        <f>IF(TMInput!AA655&lt;&gt;"", TMInput!AA655, IF(AND($C655=$C656, AB656&lt;&gt;""), AB656, IF(AND($C655=$C657, AB657&lt;&gt;""), AB657, IF(AND($C655=$C658, AB658&lt;&gt;""), AB658, IF(AND($C655=$C659, AB659&lt;&gt;""), AB659, "")))))</f>
        <v/>
      </c>
      <c r="AC655" s="90" t="str">
        <f>IF(TMInput!AB655&lt;&gt;"", TMInput!AB655, IF(AND($C655=$C656, AC656&lt;&gt;""), AC656, IF(AND($C655=$C657, AC657&lt;&gt;""), AC657, IF(AND($C655=$C658, AC658&lt;&gt;""), AC658, IF(AND($C655=$C659, AC659&lt;&gt;""), AC659, "")))))</f>
        <v/>
      </c>
      <c r="AD655" s="90" t="str">
        <f>IF(TMInput!AC655&lt;&gt;"", TMInput!AC655, IF(AND($C655=$C656, AD656&lt;&gt;""), AD656, IF(AND($C655=$C657, AD657&lt;&gt;""), AD657, IF(AND($C655=$C658, AD658&lt;&gt;""), AD658, IF(AND($C655=$C659, AD659&lt;&gt;""), AD659, "")))))</f>
        <v/>
      </c>
      <c r="AE655" s="90" t="str">
        <f>IF(TMInput!AD655&lt;&gt;"", TMInput!AD655, IF(AND($C655=$C656, AE656&lt;&gt;""), AE656, IF(AND($C655=$C657, AE657&lt;&gt;""), AE657, IF(AND($C655=$C658, AE658&lt;&gt;""), AE658, IF(AND($C655=$C659, AE659&lt;&gt;""), AE659, "")))))</f>
        <v/>
      </c>
    </row>
    <row r="656">
      <c r="A656" s="85" t="b">
        <f t="shared" si="1"/>
        <v>0</v>
      </c>
      <c r="B656" s="90" t="str">
        <f>IF(AND(TMInput!A656="",$C656&lt;&gt;""),B655,TMInput!A656)</f>
        <v/>
      </c>
      <c r="C656" s="90" t="str">
        <f>TMInput!B656</f>
        <v/>
      </c>
      <c r="D656" s="85" t="str">
        <f>IF(AND(TMInput!C656="",$C656&lt;&gt;""),D655,TMInput!C656)</f>
        <v/>
      </c>
      <c r="E656" s="90" t="str">
        <f>IF(TMInput!D656&lt;&gt;"",TMInput!D656,IF(AND($C656=$C657, E657&lt;&gt;""),E657, IF(AND($C656=$C658, E658&lt;&gt;""), E658,"")))</f>
        <v/>
      </c>
      <c r="F656" s="90" t="str">
        <f>IF(TMInput!E656&lt;&gt;"",TMInput!E656,IF(AND($C656=$C657, F657&lt;&gt;""),F657, IF(AND($C656=$C658, F658&lt;&gt;""), F658,"")))</f>
        <v/>
      </c>
      <c r="G656" s="85" t="str">
        <f>IF(TMInput!F656&lt;&gt;"",TMInput!F656,IF(AND($C656=$C657, G657&lt;&gt;""),G657, IF(AND($C656=$C658, G658&lt;&gt;""), G658,"")))</f>
        <v/>
      </c>
      <c r="H656" s="90" t="str">
        <f>TMInput!G656</f>
        <v/>
      </c>
      <c r="I656" s="90" t="str">
        <f>TMInput!H656</f>
        <v/>
      </c>
      <c r="J656" s="90" t="str">
        <f>IF(TMInput!$A656="",J655,TMInput!I656)</f>
        <v/>
      </c>
      <c r="K656" s="85" t="str">
        <f>IF(TMInput!J656&lt;&gt;"",TMInput!J656,IF(AND($C656=$C657, K657&lt;&gt;""),K657, IF(AND($C656=$C658, K658&lt;&gt;""), K658,"")))</f>
        <v/>
      </c>
      <c r="L656" s="85" t="str">
        <f>IF(TMInput!K656&lt;&gt;"",TMInput!K656,IF(AND($C656=$C657, L657&lt;&gt;""),L657, IF(AND($C656=$C658, L658&lt;&gt;""), L658,"")))</f>
        <v/>
      </c>
      <c r="M656" s="90" t="str">
        <f>IF(TMInput!L656&lt;&gt;"",TMInput!L656,IF(AND($C656=$C657, M657&lt;&gt;""),M657, IF(AND($C656=$C658, M658&lt;&gt;""), M658,"")))</f>
        <v/>
      </c>
      <c r="N656" s="90" t="str">
        <f>IF(TMInput!M656&lt;&gt;"",TMInput!M656,IF(AND($C656=$C657, N657&lt;&gt;""),N657, IF(AND($C656=$C658, N658&lt;&gt;""), N658,"")))</f>
        <v/>
      </c>
      <c r="O656" s="90" t="str">
        <f>IF(TMInput!N656&lt;&gt;"",TMInput!N656,IF(AND($C656=$C657, O657&lt;&gt;""),O657, IF(AND($C656=$C658, O658&lt;&gt;""), O658,"")))</f>
        <v/>
      </c>
      <c r="P656" s="85" t="str">
        <f>IF(TMInput!O656&lt;&gt;"",TMInput!O656,IF(AND($C656=$C657, P657&lt;&gt;""),P657, IF(AND($C656=$C658, P658&lt;&gt;""), P658,"")))</f>
        <v/>
      </c>
      <c r="Q656" s="90" t="str">
        <f>IF(TMInput!P656&lt;&gt;"",TMInput!P656,IF(AND($C656=$C657, Q657&lt;&gt;""),Q657, IF(AND($C656=$C658, Q658&lt;&gt;""), Q658,"")))</f>
        <v/>
      </c>
      <c r="R656" s="90" t="str">
        <f>IF(TMInput!Q656&lt;&gt;"", TMInput!Q656, IF(AND(OR($C656&amp;$H656=$C657&amp;$H657, $C656&amp;$I656=$C657&amp;$I657), R657&lt;&gt;""), R657, IF(AND(OR($C656&amp;$H656=$C658&amp;$H658, $C656&amp;$I656=$C658&amp;$I658), R658&lt;&gt;""), R658, IF(AND(OR($C656&amp;$H656=$C659&amp;$H659, $C656&amp;$I656=$C659&amp;$I659), R659&lt;&gt;""), R659, IF(AND(OR($C656&amp;$H656=$C660&amp;$H660, $C656&amp;$I656=$C660&amp;$I660), R660&lt;&gt;""), R660, "")))))</f>
        <v/>
      </c>
      <c r="S656" s="90" t="str">
        <f>IF(TMInput!R656&lt;&gt;"", TMInput!R656, IF(AND(OR($C656&amp;$H656=$C657&amp;$H657, $C656&amp;$I656=$C657&amp;$I657), S657&lt;&gt;""), S657, IF(AND(OR($C656&amp;$H656=$C658&amp;$H658, $C656&amp;$I656=$C658&amp;$I658), S658&lt;&gt;""), S658, IF(AND(OR($C656&amp;$H656=$C659&amp;$H659, $C656&amp;$I656=$C659&amp;$I659), S659&lt;&gt;""), S659, IF(AND(OR($C656&amp;$H656=$C660&amp;$H660, $C656&amp;$I656=$C660&amp;$I660), S660&lt;&gt;""), S660, "")))))</f>
        <v/>
      </c>
      <c r="T656" s="90" t="str">
        <f>IF(TMInput!S656&lt;&gt;"", TMInput!S656, IF(AND(OR($C656&amp;$H656=$C657&amp;$H657, $C656&amp;$I656=$C657&amp;$I657), T657&lt;&gt;""), T657, IF(AND(OR($C656&amp;$H656=$C658&amp;$H658, $C656&amp;$I656=$C658&amp;$I658), T658&lt;&gt;""), T658, IF(AND(OR($C656&amp;$H656=$C659&amp;$H659, $C656&amp;$I656=$C659&amp;$I659), T659&lt;&gt;""), T659, IF(AND(OR($C656&amp;$H656=$C660&amp;$H660, $C656&amp;$I656=$C660&amp;$I660), T660&lt;&gt;""), T660, "")))))</f>
        <v/>
      </c>
      <c r="U656" s="90" t="str">
        <f>IF(TMInput!T656&lt;&gt;"", TMInput!T656, IF(AND($C656=$C657, U657&lt;&gt;""), U657, IF(AND($C656=$C658, U658&lt;&gt;""), U658, IF(AND($C656=$C659, U659&lt;&gt;""), U659, IF(AND($C656=$C660, U660&lt;&gt;""), U660, "")))))</f>
        <v/>
      </c>
      <c r="V656" s="90" t="str">
        <f>IF(TMInput!U656&lt;&gt;"", TMInput!U656, IF(AND($C656=$C657, V657&lt;&gt;""), V657, IF(AND($C656=$C658, V658&lt;&gt;""), V658, IF(AND($C656=$C659, V659&lt;&gt;""), V659, IF(AND($C656=$C660, V660&lt;&gt;""), V660, "")))))</f>
        <v/>
      </c>
      <c r="W656" s="90" t="str">
        <f>IF(TMInput!V656&lt;&gt;"", TMInput!V656, IF(AND($C656=$C657, W657&lt;&gt;""), W657, IF(AND($C656=$C658, W658&lt;&gt;""), W658, IF(AND($C656=$C659, W659&lt;&gt;""), W659, IF(AND($C656=$C660, W660&lt;&gt;""), W660, "")))))</f>
        <v/>
      </c>
      <c r="X656" s="90" t="str">
        <f>IF(TMInput!W656&lt;&gt;"", TMInput!W656, IF(AND($C656=$C657, X657&lt;&gt;""), X657, IF(AND($C656=$C658, X658&lt;&gt;""), X658, IF(AND($C656=$C659, X659&lt;&gt;""), X659, IF(AND($C656=$C660, X660&lt;&gt;""), X660, "")))))</f>
        <v/>
      </c>
      <c r="Y656" s="90" t="str">
        <f>IF(TMInput!X656&lt;&gt;"", TMInput!X656, IF(AND($C656=$C657, Y657&lt;&gt;""), Y657, IF(AND($C656=$C658, Y658&lt;&gt;""), Y658, IF(AND($C656=$C659, Y659&lt;&gt;""), Y659, IF(AND($C656=$C660, Y660&lt;&gt;""), Y660, "")))))</f>
        <v/>
      </c>
      <c r="Z656" s="90" t="str">
        <f>IF(TMInput!Y656&lt;&gt;"", TMInput!Y656, IF(AND($C656=$C657, Z657&lt;&gt;""), Z657, IF(AND($C656=$C658, Z658&lt;&gt;""), Z658, IF(AND($C656=$C659, Z659&lt;&gt;""), Z659, IF(AND($C656=$C660, Z660&lt;&gt;""), Z660, "")))))</f>
        <v/>
      </c>
      <c r="AA656" s="90" t="str">
        <f>IF(TMInput!Z656&lt;&gt;"", TMInput!Z656, IF(AND($C656=$C657, AA657&lt;&gt;""), AA657, IF(AND($C656=$C658, AA658&lt;&gt;""), AA658, IF(AND($C656=$C659, AA659&lt;&gt;""), AA659, IF(AND($C656=$C660, AA660&lt;&gt;""), AA660, "")))))</f>
        <v/>
      </c>
      <c r="AB656" s="90" t="str">
        <f>IF(TMInput!AA656&lt;&gt;"", TMInput!AA656, IF(AND($C656=$C657, AB657&lt;&gt;""), AB657, IF(AND($C656=$C658, AB658&lt;&gt;""), AB658, IF(AND($C656=$C659, AB659&lt;&gt;""), AB659, IF(AND($C656=$C660, AB660&lt;&gt;""), AB660, "")))))</f>
        <v/>
      </c>
      <c r="AC656" s="90" t="str">
        <f>IF(TMInput!AB656&lt;&gt;"", TMInput!AB656, IF(AND($C656=$C657, AC657&lt;&gt;""), AC657, IF(AND($C656=$C658, AC658&lt;&gt;""), AC658, IF(AND($C656=$C659, AC659&lt;&gt;""), AC659, IF(AND($C656=$C660, AC660&lt;&gt;""), AC660, "")))))</f>
        <v/>
      </c>
      <c r="AD656" s="90" t="str">
        <f>IF(TMInput!AC656&lt;&gt;"", TMInput!AC656, IF(AND($C656=$C657, AD657&lt;&gt;""), AD657, IF(AND($C656=$C658, AD658&lt;&gt;""), AD658, IF(AND($C656=$C659, AD659&lt;&gt;""), AD659, IF(AND($C656=$C660, AD660&lt;&gt;""), AD660, "")))))</f>
        <v/>
      </c>
      <c r="AE656" s="90" t="str">
        <f>IF(TMInput!AD656&lt;&gt;"", TMInput!AD656, IF(AND($C656=$C657, AE657&lt;&gt;""), AE657, IF(AND($C656=$C658, AE658&lt;&gt;""), AE658, IF(AND($C656=$C659, AE659&lt;&gt;""), AE659, IF(AND($C656=$C660, AE660&lt;&gt;""), AE660, "")))))</f>
        <v/>
      </c>
    </row>
    <row r="657">
      <c r="A657" s="85" t="b">
        <f t="shared" si="1"/>
        <v>0</v>
      </c>
      <c r="B657" s="90" t="str">
        <f>IF(AND(TMInput!A657="",$C657&lt;&gt;""),B656,TMInput!A657)</f>
        <v/>
      </c>
      <c r="C657" s="90" t="str">
        <f>TMInput!B657</f>
        <v/>
      </c>
      <c r="D657" s="85" t="str">
        <f>IF(AND(TMInput!C657="",$C657&lt;&gt;""),D656,TMInput!C657)</f>
        <v/>
      </c>
      <c r="E657" s="90" t="str">
        <f>IF(TMInput!D657&lt;&gt;"",TMInput!D657,IF(AND($C657=$C658, E658&lt;&gt;""),E658, IF(AND($C657=$C659, E659&lt;&gt;""), E659,"")))</f>
        <v/>
      </c>
      <c r="F657" s="90" t="str">
        <f>IF(TMInput!E657&lt;&gt;"",TMInput!E657,IF(AND($C657=$C658, F658&lt;&gt;""),F658, IF(AND($C657=$C659, F659&lt;&gt;""), F659,"")))</f>
        <v/>
      </c>
      <c r="G657" s="85" t="str">
        <f>IF(TMInput!F657&lt;&gt;"",TMInput!F657,IF(AND($C657=$C658, G658&lt;&gt;""),G658, IF(AND($C657=$C659, G659&lt;&gt;""), G659,"")))</f>
        <v/>
      </c>
      <c r="H657" s="90" t="str">
        <f>TMInput!G657</f>
        <v/>
      </c>
      <c r="I657" s="90" t="str">
        <f>TMInput!H657</f>
        <v/>
      </c>
      <c r="J657" s="90" t="str">
        <f>IF(TMInput!$A657="",J656,TMInput!I657)</f>
        <v/>
      </c>
      <c r="K657" s="85" t="str">
        <f>IF(TMInput!J657&lt;&gt;"",TMInput!J657,IF(AND($C657=$C658, K658&lt;&gt;""),K658, IF(AND($C657=$C659, K659&lt;&gt;""), K659,"")))</f>
        <v/>
      </c>
      <c r="L657" s="85" t="str">
        <f>IF(TMInput!K657&lt;&gt;"",TMInput!K657,IF(AND($C657=$C658, L658&lt;&gt;""),L658, IF(AND($C657=$C659, L659&lt;&gt;""), L659,"")))</f>
        <v/>
      </c>
      <c r="M657" s="90" t="str">
        <f>IF(TMInput!L657&lt;&gt;"",TMInput!L657,IF(AND($C657=$C658, M658&lt;&gt;""),M658, IF(AND($C657=$C659, M659&lt;&gt;""), M659,"")))</f>
        <v/>
      </c>
      <c r="N657" s="90" t="str">
        <f>IF(TMInput!M657&lt;&gt;"",TMInput!M657,IF(AND($C657=$C658, N658&lt;&gt;""),N658, IF(AND($C657=$C659, N659&lt;&gt;""), N659,"")))</f>
        <v/>
      </c>
      <c r="O657" s="90" t="str">
        <f>IF(TMInput!N657&lt;&gt;"",TMInput!N657,IF(AND($C657=$C658, O658&lt;&gt;""),O658, IF(AND($C657=$C659, O659&lt;&gt;""), O659,"")))</f>
        <v/>
      </c>
      <c r="P657" s="85" t="str">
        <f>IF(TMInput!O657&lt;&gt;"",TMInput!O657,IF(AND($C657=$C658, P658&lt;&gt;""),P658, IF(AND($C657=$C659, P659&lt;&gt;""), P659,"")))</f>
        <v/>
      </c>
      <c r="Q657" s="90" t="str">
        <f>IF(TMInput!P657&lt;&gt;"",TMInput!P657,IF(AND($C657=$C658, Q658&lt;&gt;""),Q658, IF(AND($C657=$C659, Q659&lt;&gt;""), Q659,"")))</f>
        <v/>
      </c>
      <c r="R657" s="90" t="str">
        <f>IF(TMInput!Q657&lt;&gt;"", TMInput!Q657, IF(AND(OR($C657&amp;$H657=$C658&amp;$H658, $C657&amp;$I657=$C658&amp;$I658), R658&lt;&gt;""), R658, IF(AND(OR($C657&amp;$H657=$C659&amp;$H659, $C657&amp;$I657=$C659&amp;$I659), R659&lt;&gt;""), R659, IF(AND(OR($C657&amp;$H657=$C660&amp;$H660, $C657&amp;$I657=$C660&amp;$I660), R660&lt;&gt;""), R660, IF(AND(OR($C657&amp;$H657=$C661&amp;$H661, $C657&amp;$I657=$C661&amp;$I661), R661&lt;&gt;""), R661, "")))))</f>
        <v/>
      </c>
      <c r="S657" s="90" t="str">
        <f>IF(TMInput!R657&lt;&gt;"", TMInput!R657, IF(AND(OR($C657&amp;$H657=$C658&amp;$H658, $C657&amp;$I657=$C658&amp;$I658), S658&lt;&gt;""), S658, IF(AND(OR($C657&amp;$H657=$C659&amp;$H659, $C657&amp;$I657=$C659&amp;$I659), S659&lt;&gt;""), S659, IF(AND(OR($C657&amp;$H657=$C660&amp;$H660, $C657&amp;$I657=$C660&amp;$I660), S660&lt;&gt;""), S660, IF(AND(OR($C657&amp;$H657=$C661&amp;$H661, $C657&amp;$I657=$C661&amp;$I661), S661&lt;&gt;""), S661, "")))))</f>
        <v/>
      </c>
      <c r="T657" s="90" t="str">
        <f>IF(TMInput!S657&lt;&gt;"", TMInput!S657, IF(AND(OR($C657&amp;$H657=$C658&amp;$H658, $C657&amp;$I657=$C658&amp;$I658), T658&lt;&gt;""), T658, IF(AND(OR($C657&amp;$H657=$C659&amp;$H659, $C657&amp;$I657=$C659&amp;$I659), T659&lt;&gt;""), T659, IF(AND(OR($C657&amp;$H657=$C660&amp;$H660, $C657&amp;$I657=$C660&amp;$I660), T660&lt;&gt;""), T660, IF(AND(OR($C657&amp;$H657=$C661&amp;$H661, $C657&amp;$I657=$C661&amp;$I661), T661&lt;&gt;""), T661, "")))))</f>
        <v/>
      </c>
      <c r="U657" s="90" t="str">
        <f>IF(TMInput!T657&lt;&gt;"", TMInput!T657, IF(AND($C657=$C658, U658&lt;&gt;""), U658, IF(AND($C657=$C659, U659&lt;&gt;""), U659, IF(AND($C657=$C660, U660&lt;&gt;""), U660, IF(AND($C657=$C661, U661&lt;&gt;""), U661, "")))))</f>
        <v/>
      </c>
      <c r="V657" s="90" t="str">
        <f>IF(TMInput!U657&lt;&gt;"", TMInput!U657, IF(AND($C657=$C658, V658&lt;&gt;""), V658, IF(AND($C657=$C659, V659&lt;&gt;""), V659, IF(AND($C657=$C660, V660&lt;&gt;""), V660, IF(AND($C657=$C661, V661&lt;&gt;""), V661, "")))))</f>
        <v/>
      </c>
      <c r="W657" s="90" t="str">
        <f>IF(TMInput!V657&lt;&gt;"", TMInput!V657, IF(AND($C657=$C658, W658&lt;&gt;""), W658, IF(AND($C657=$C659, W659&lt;&gt;""), W659, IF(AND($C657=$C660, W660&lt;&gt;""), W660, IF(AND($C657=$C661, W661&lt;&gt;""), W661, "")))))</f>
        <v/>
      </c>
      <c r="X657" s="90" t="str">
        <f>IF(TMInput!W657&lt;&gt;"", TMInput!W657, IF(AND($C657=$C658, X658&lt;&gt;""), X658, IF(AND($C657=$C659, X659&lt;&gt;""), X659, IF(AND($C657=$C660, X660&lt;&gt;""), X660, IF(AND($C657=$C661, X661&lt;&gt;""), X661, "")))))</f>
        <v/>
      </c>
      <c r="Y657" s="90" t="str">
        <f>IF(TMInput!X657&lt;&gt;"", TMInput!X657, IF(AND($C657=$C658, Y658&lt;&gt;""), Y658, IF(AND($C657=$C659, Y659&lt;&gt;""), Y659, IF(AND($C657=$C660, Y660&lt;&gt;""), Y660, IF(AND($C657=$C661, Y661&lt;&gt;""), Y661, "")))))</f>
        <v/>
      </c>
      <c r="Z657" s="90" t="str">
        <f>IF(TMInput!Y657&lt;&gt;"", TMInput!Y657, IF(AND($C657=$C658, Z658&lt;&gt;""), Z658, IF(AND($C657=$C659, Z659&lt;&gt;""), Z659, IF(AND($C657=$C660, Z660&lt;&gt;""), Z660, IF(AND($C657=$C661, Z661&lt;&gt;""), Z661, "")))))</f>
        <v/>
      </c>
      <c r="AA657" s="90" t="str">
        <f>IF(TMInput!Z657&lt;&gt;"", TMInput!Z657, IF(AND($C657=$C658, AA658&lt;&gt;""), AA658, IF(AND($C657=$C659, AA659&lt;&gt;""), AA659, IF(AND($C657=$C660, AA660&lt;&gt;""), AA660, IF(AND($C657=$C661, AA661&lt;&gt;""), AA661, "")))))</f>
        <v/>
      </c>
      <c r="AB657" s="90" t="str">
        <f>IF(TMInput!AA657&lt;&gt;"", TMInput!AA657, IF(AND($C657=$C658, AB658&lt;&gt;""), AB658, IF(AND($C657=$C659, AB659&lt;&gt;""), AB659, IF(AND($C657=$C660, AB660&lt;&gt;""), AB660, IF(AND($C657=$C661, AB661&lt;&gt;""), AB661, "")))))</f>
        <v/>
      </c>
      <c r="AC657" s="90" t="str">
        <f>IF(TMInput!AB657&lt;&gt;"", TMInput!AB657, IF(AND($C657=$C658, AC658&lt;&gt;""), AC658, IF(AND($C657=$C659, AC659&lt;&gt;""), AC659, IF(AND($C657=$C660, AC660&lt;&gt;""), AC660, IF(AND($C657=$C661, AC661&lt;&gt;""), AC661, "")))))</f>
        <v/>
      </c>
      <c r="AD657" s="90" t="str">
        <f>IF(TMInput!AC657&lt;&gt;"", TMInput!AC657, IF(AND($C657=$C658, AD658&lt;&gt;""), AD658, IF(AND($C657=$C659, AD659&lt;&gt;""), AD659, IF(AND($C657=$C660, AD660&lt;&gt;""), AD660, IF(AND($C657=$C661, AD661&lt;&gt;""), AD661, "")))))</f>
        <v/>
      </c>
      <c r="AE657" s="90" t="str">
        <f>IF(TMInput!AD657&lt;&gt;"", TMInput!AD657, IF(AND($C657=$C658, AE658&lt;&gt;""), AE658, IF(AND($C657=$C659, AE659&lt;&gt;""), AE659, IF(AND($C657=$C660, AE660&lt;&gt;""), AE660, IF(AND($C657=$C661, AE661&lt;&gt;""), AE661, "")))))</f>
        <v/>
      </c>
    </row>
    <row r="658">
      <c r="A658" s="85" t="b">
        <f t="shared" si="1"/>
        <v>0</v>
      </c>
      <c r="B658" s="90" t="str">
        <f>IF(AND(TMInput!A658="",$C658&lt;&gt;""),B657,TMInput!A658)</f>
        <v/>
      </c>
      <c r="C658" s="90" t="str">
        <f>TMInput!B658</f>
        <v/>
      </c>
      <c r="D658" s="85" t="str">
        <f>IF(AND(TMInput!C658="",$C658&lt;&gt;""),D657,TMInput!C658)</f>
        <v/>
      </c>
      <c r="E658" s="90" t="str">
        <f>IF(TMInput!D658&lt;&gt;"",TMInput!D658,IF(AND($C658=$C659, E659&lt;&gt;""),E659, IF(AND($C658=$C660, E660&lt;&gt;""), E660,"")))</f>
        <v/>
      </c>
      <c r="F658" s="90" t="str">
        <f>IF(TMInput!E658&lt;&gt;"",TMInput!E658,IF(AND($C658=$C659, F659&lt;&gt;""),F659, IF(AND($C658=$C660, F660&lt;&gt;""), F660,"")))</f>
        <v/>
      </c>
      <c r="G658" s="85" t="str">
        <f>IF(TMInput!F658&lt;&gt;"",TMInput!F658,IF(AND($C658=$C659, G659&lt;&gt;""),G659, IF(AND($C658=$C660, G660&lt;&gt;""), G660,"")))</f>
        <v/>
      </c>
      <c r="H658" s="90" t="str">
        <f>TMInput!G658</f>
        <v/>
      </c>
      <c r="I658" s="90" t="str">
        <f>TMInput!H658</f>
        <v/>
      </c>
      <c r="J658" s="90" t="str">
        <f>IF(TMInput!$A658="",J657,TMInput!I658)</f>
        <v/>
      </c>
      <c r="K658" s="85" t="str">
        <f>IF(TMInput!J658&lt;&gt;"",TMInput!J658,IF(AND($C658=$C659, K659&lt;&gt;""),K659, IF(AND($C658=$C660, K660&lt;&gt;""), K660,"")))</f>
        <v/>
      </c>
      <c r="L658" s="85" t="str">
        <f>IF(TMInput!K658&lt;&gt;"",TMInput!K658,IF(AND($C658=$C659, L659&lt;&gt;""),L659, IF(AND($C658=$C660, L660&lt;&gt;""), L660,"")))</f>
        <v/>
      </c>
      <c r="M658" s="90" t="str">
        <f>IF(TMInput!L658&lt;&gt;"",TMInput!L658,IF(AND($C658=$C659, M659&lt;&gt;""),M659, IF(AND($C658=$C660, M660&lt;&gt;""), M660,"")))</f>
        <v/>
      </c>
      <c r="N658" s="90" t="str">
        <f>IF(TMInput!M658&lt;&gt;"",TMInput!M658,IF(AND($C658=$C659, N659&lt;&gt;""),N659, IF(AND($C658=$C660, N660&lt;&gt;""), N660,"")))</f>
        <v/>
      </c>
      <c r="O658" s="90" t="str">
        <f>IF(TMInput!N658&lt;&gt;"",TMInput!N658,IF(AND($C658=$C659, O659&lt;&gt;""),O659, IF(AND($C658=$C660, O660&lt;&gt;""), O660,"")))</f>
        <v/>
      </c>
      <c r="P658" s="85" t="str">
        <f>IF(TMInput!O658&lt;&gt;"",TMInput!O658,IF(AND($C658=$C659, P659&lt;&gt;""),P659, IF(AND($C658=$C660, P660&lt;&gt;""), P660,"")))</f>
        <v/>
      </c>
      <c r="Q658" s="90" t="str">
        <f>IF(TMInput!P658&lt;&gt;"",TMInput!P658,IF(AND($C658=$C659, Q659&lt;&gt;""),Q659, IF(AND($C658=$C660, Q660&lt;&gt;""), Q660,"")))</f>
        <v/>
      </c>
      <c r="R658" s="90" t="str">
        <f>IF(TMInput!Q658&lt;&gt;"", TMInput!Q658, IF(AND(OR($C658&amp;$H658=$C659&amp;$H659, $C658&amp;$I658=$C659&amp;$I659), R659&lt;&gt;""), R659, IF(AND(OR($C658&amp;$H658=$C660&amp;$H660, $C658&amp;$I658=$C660&amp;$I660), R660&lt;&gt;""), R660, IF(AND(OR($C658&amp;$H658=$C661&amp;$H661, $C658&amp;$I658=$C661&amp;$I661), R661&lt;&gt;""), R661, IF(AND(OR($C658&amp;$H658=$C662&amp;$H662, $C658&amp;$I658=$C662&amp;$I662), R662&lt;&gt;""), R662, "")))))</f>
        <v/>
      </c>
      <c r="S658" s="90" t="str">
        <f>IF(TMInput!R658&lt;&gt;"", TMInput!R658, IF(AND(OR($C658&amp;$H658=$C659&amp;$H659, $C658&amp;$I658=$C659&amp;$I659), S659&lt;&gt;""), S659, IF(AND(OR($C658&amp;$H658=$C660&amp;$H660, $C658&amp;$I658=$C660&amp;$I660), S660&lt;&gt;""), S660, IF(AND(OR($C658&amp;$H658=$C661&amp;$H661, $C658&amp;$I658=$C661&amp;$I661), S661&lt;&gt;""), S661, IF(AND(OR($C658&amp;$H658=$C662&amp;$H662, $C658&amp;$I658=$C662&amp;$I662), S662&lt;&gt;""), S662, "")))))</f>
        <v/>
      </c>
      <c r="T658" s="90" t="str">
        <f>IF(TMInput!S658&lt;&gt;"", TMInput!S658, IF(AND(OR($C658&amp;$H658=$C659&amp;$H659, $C658&amp;$I658=$C659&amp;$I659), T659&lt;&gt;""), T659, IF(AND(OR($C658&amp;$H658=$C660&amp;$H660, $C658&amp;$I658=$C660&amp;$I660), T660&lt;&gt;""), T660, IF(AND(OR($C658&amp;$H658=$C661&amp;$H661, $C658&amp;$I658=$C661&amp;$I661), T661&lt;&gt;""), T661, IF(AND(OR($C658&amp;$H658=$C662&amp;$H662, $C658&amp;$I658=$C662&amp;$I662), T662&lt;&gt;""), T662, "")))))</f>
        <v/>
      </c>
      <c r="U658" s="90" t="str">
        <f>IF(TMInput!T658&lt;&gt;"", TMInput!T658, IF(AND($C658=$C659, U659&lt;&gt;""), U659, IF(AND($C658=$C660, U660&lt;&gt;""), U660, IF(AND($C658=$C661, U661&lt;&gt;""), U661, IF(AND($C658=$C662, U662&lt;&gt;""), U662, "")))))</f>
        <v/>
      </c>
      <c r="V658" s="90" t="str">
        <f>IF(TMInput!U658&lt;&gt;"", TMInput!U658, IF(AND($C658=$C659, V659&lt;&gt;""), V659, IF(AND($C658=$C660, V660&lt;&gt;""), V660, IF(AND($C658=$C661, V661&lt;&gt;""), V661, IF(AND($C658=$C662, V662&lt;&gt;""), V662, "")))))</f>
        <v/>
      </c>
      <c r="W658" s="90" t="str">
        <f>IF(TMInput!V658&lt;&gt;"", TMInput!V658, IF(AND($C658=$C659, W659&lt;&gt;""), W659, IF(AND($C658=$C660, W660&lt;&gt;""), W660, IF(AND($C658=$C661, W661&lt;&gt;""), W661, IF(AND($C658=$C662, W662&lt;&gt;""), W662, "")))))</f>
        <v/>
      </c>
      <c r="X658" s="90" t="str">
        <f>IF(TMInput!W658&lt;&gt;"", TMInput!W658, IF(AND($C658=$C659, X659&lt;&gt;""), X659, IF(AND($C658=$C660, X660&lt;&gt;""), X660, IF(AND($C658=$C661, X661&lt;&gt;""), X661, IF(AND($C658=$C662, X662&lt;&gt;""), X662, "")))))</f>
        <v/>
      </c>
      <c r="Y658" s="90" t="str">
        <f>IF(TMInput!X658&lt;&gt;"", TMInput!X658, IF(AND($C658=$C659, Y659&lt;&gt;""), Y659, IF(AND($C658=$C660, Y660&lt;&gt;""), Y660, IF(AND($C658=$C661, Y661&lt;&gt;""), Y661, IF(AND($C658=$C662, Y662&lt;&gt;""), Y662, "")))))</f>
        <v/>
      </c>
      <c r="Z658" s="90" t="str">
        <f>IF(TMInput!Y658&lt;&gt;"", TMInput!Y658, IF(AND($C658=$C659, Z659&lt;&gt;""), Z659, IF(AND($C658=$C660, Z660&lt;&gt;""), Z660, IF(AND($C658=$C661, Z661&lt;&gt;""), Z661, IF(AND($C658=$C662, Z662&lt;&gt;""), Z662, "")))))</f>
        <v/>
      </c>
      <c r="AA658" s="90" t="str">
        <f>IF(TMInput!Z658&lt;&gt;"", TMInput!Z658, IF(AND($C658=$C659, AA659&lt;&gt;""), AA659, IF(AND($C658=$C660, AA660&lt;&gt;""), AA660, IF(AND($C658=$C661, AA661&lt;&gt;""), AA661, IF(AND($C658=$C662, AA662&lt;&gt;""), AA662, "")))))</f>
        <v/>
      </c>
      <c r="AB658" s="90" t="str">
        <f>IF(TMInput!AA658&lt;&gt;"", TMInput!AA658, IF(AND($C658=$C659, AB659&lt;&gt;""), AB659, IF(AND($C658=$C660, AB660&lt;&gt;""), AB660, IF(AND($C658=$C661, AB661&lt;&gt;""), AB661, IF(AND($C658=$C662, AB662&lt;&gt;""), AB662, "")))))</f>
        <v/>
      </c>
      <c r="AC658" s="90" t="str">
        <f>IF(TMInput!AB658&lt;&gt;"", TMInput!AB658, IF(AND($C658=$C659, AC659&lt;&gt;""), AC659, IF(AND($C658=$C660, AC660&lt;&gt;""), AC660, IF(AND($C658=$C661, AC661&lt;&gt;""), AC661, IF(AND($C658=$C662, AC662&lt;&gt;""), AC662, "")))))</f>
        <v/>
      </c>
      <c r="AD658" s="90" t="str">
        <f>IF(TMInput!AC658&lt;&gt;"", TMInput!AC658, IF(AND($C658=$C659, AD659&lt;&gt;""), AD659, IF(AND($C658=$C660, AD660&lt;&gt;""), AD660, IF(AND($C658=$C661, AD661&lt;&gt;""), AD661, IF(AND($C658=$C662, AD662&lt;&gt;""), AD662, "")))))</f>
        <v/>
      </c>
      <c r="AE658" s="90" t="str">
        <f>IF(TMInput!AD658&lt;&gt;"", TMInput!AD658, IF(AND($C658=$C659, AE659&lt;&gt;""), AE659, IF(AND($C658=$C660, AE660&lt;&gt;""), AE660, IF(AND($C658=$C661, AE661&lt;&gt;""), AE661, IF(AND($C658=$C662, AE662&lt;&gt;""), AE662, "")))))</f>
        <v/>
      </c>
    </row>
    <row r="659">
      <c r="A659" s="85" t="b">
        <f t="shared" si="1"/>
        <v>0</v>
      </c>
      <c r="B659" s="90" t="str">
        <f>IF(AND(TMInput!A659="",$C659&lt;&gt;""),B658,TMInput!A659)</f>
        <v/>
      </c>
      <c r="C659" s="90" t="str">
        <f>TMInput!B659</f>
        <v/>
      </c>
      <c r="D659" s="85" t="str">
        <f>IF(AND(TMInput!C659="",$C659&lt;&gt;""),D658,TMInput!C659)</f>
        <v/>
      </c>
      <c r="E659" s="90" t="str">
        <f>IF(TMInput!D659&lt;&gt;"",TMInput!D659,IF(AND($C659=$C660, E660&lt;&gt;""),E660, IF(AND($C659=$C661, E661&lt;&gt;""), E661,"")))</f>
        <v/>
      </c>
      <c r="F659" s="90" t="str">
        <f>IF(TMInput!E659&lt;&gt;"",TMInput!E659,IF(AND($C659=$C660, F660&lt;&gt;""),F660, IF(AND($C659=$C661, F661&lt;&gt;""), F661,"")))</f>
        <v/>
      </c>
      <c r="G659" s="85" t="str">
        <f>IF(TMInput!F659&lt;&gt;"",TMInput!F659,IF(AND($C659=$C660, G660&lt;&gt;""),G660, IF(AND($C659=$C661, G661&lt;&gt;""), G661,"")))</f>
        <v/>
      </c>
      <c r="H659" s="90" t="str">
        <f>TMInput!G659</f>
        <v/>
      </c>
      <c r="I659" s="90" t="str">
        <f>TMInput!H659</f>
        <v/>
      </c>
      <c r="J659" s="90" t="str">
        <f>IF(TMInput!$A659="",J658,TMInput!I659)</f>
        <v/>
      </c>
      <c r="K659" s="85" t="str">
        <f>IF(TMInput!J659&lt;&gt;"",TMInput!J659,IF(AND($C659=$C660, K660&lt;&gt;""),K660, IF(AND($C659=$C661, K661&lt;&gt;""), K661,"")))</f>
        <v/>
      </c>
      <c r="L659" s="85" t="str">
        <f>IF(TMInput!K659&lt;&gt;"",TMInput!K659,IF(AND($C659=$C660, L660&lt;&gt;""),L660, IF(AND($C659=$C661, L661&lt;&gt;""), L661,"")))</f>
        <v/>
      </c>
      <c r="M659" s="90" t="str">
        <f>IF(TMInput!L659&lt;&gt;"",TMInput!L659,IF(AND($C659=$C660, M660&lt;&gt;""),M660, IF(AND($C659=$C661, M661&lt;&gt;""), M661,"")))</f>
        <v/>
      </c>
      <c r="N659" s="90" t="str">
        <f>IF(TMInput!M659&lt;&gt;"",TMInput!M659,IF(AND($C659=$C660, N660&lt;&gt;""),N660, IF(AND($C659=$C661, N661&lt;&gt;""), N661,"")))</f>
        <v/>
      </c>
      <c r="O659" s="90" t="str">
        <f>IF(TMInput!N659&lt;&gt;"",TMInput!N659,IF(AND($C659=$C660, O660&lt;&gt;""),O660, IF(AND($C659=$C661, O661&lt;&gt;""), O661,"")))</f>
        <v/>
      </c>
      <c r="P659" s="85" t="str">
        <f>IF(TMInput!O659&lt;&gt;"",TMInput!O659,IF(AND($C659=$C660, P660&lt;&gt;""),P660, IF(AND($C659=$C661, P661&lt;&gt;""), P661,"")))</f>
        <v/>
      </c>
      <c r="Q659" s="90" t="str">
        <f>IF(TMInput!P659&lt;&gt;"",TMInput!P659,IF(AND($C659=$C660, Q660&lt;&gt;""),Q660, IF(AND($C659=$C661, Q661&lt;&gt;""), Q661,"")))</f>
        <v/>
      </c>
      <c r="R659" s="90" t="str">
        <f>IF(TMInput!Q659&lt;&gt;"", TMInput!Q659, IF(AND(OR($C659&amp;$H659=$C660&amp;$H660, $C659&amp;$I659=$C660&amp;$I660), R660&lt;&gt;""), R660, IF(AND(OR($C659&amp;$H659=$C661&amp;$H661, $C659&amp;$I659=$C661&amp;$I661), R661&lt;&gt;""), R661, IF(AND(OR($C659&amp;$H659=$C662&amp;$H662, $C659&amp;$I659=$C662&amp;$I662), R662&lt;&gt;""), R662, IF(AND(OR($C659&amp;$H659=$C663&amp;$H663, $C659&amp;$I659=$C663&amp;$I663), R663&lt;&gt;""), R663, "")))))</f>
        <v/>
      </c>
      <c r="S659" s="90" t="str">
        <f>IF(TMInput!R659&lt;&gt;"", TMInput!R659, IF(AND(OR($C659&amp;$H659=$C660&amp;$H660, $C659&amp;$I659=$C660&amp;$I660), S660&lt;&gt;""), S660, IF(AND(OR($C659&amp;$H659=$C661&amp;$H661, $C659&amp;$I659=$C661&amp;$I661), S661&lt;&gt;""), S661, IF(AND(OR($C659&amp;$H659=$C662&amp;$H662, $C659&amp;$I659=$C662&amp;$I662), S662&lt;&gt;""), S662, IF(AND(OR($C659&amp;$H659=$C663&amp;$H663, $C659&amp;$I659=$C663&amp;$I663), S663&lt;&gt;""), S663, "")))))</f>
        <v/>
      </c>
      <c r="T659" s="90" t="str">
        <f>IF(TMInput!S659&lt;&gt;"", TMInput!S659, IF(AND(OR($C659&amp;$H659=$C660&amp;$H660, $C659&amp;$I659=$C660&amp;$I660), T660&lt;&gt;""), T660, IF(AND(OR($C659&amp;$H659=$C661&amp;$H661, $C659&amp;$I659=$C661&amp;$I661), T661&lt;&gt;""), T661, IF(AND(OR($C659&amp;$H659=$C662&amp;$H662, $C659&amp;$I659=$C662&amp;$I662), T662&lt;&gt;""), T662, IF(AND(OR($C659&amp;$H659=$C663&amp;$H663, $C659&amp;$I659=$C663&amp;$I663), T663&lt;&gt;""), T663, "")))))</f>
        <v/>
      </c>
      <c r="U659" s="90" t="str">
        <f>IF(TMInput!T659&lt;&gt;"", TMInput!T659, IF(AND($C659=$C660, U660&lt;&gt;""), U660, IF(AND($C659=$C661, U661&lt;&gt;""), U661, IF(AND($C659=$C662, U662&lt;&gt;""), U662, IF(AND($C659=$C663, U663&lt;&gt;""), U663, "")))))</f>
        <v/>
      </c>
      <c r="V659" s="90" t="str">
        <f>IF(TMInput!U659&lt;&gt;"", TMInput!U659, IF(AND($C659=$C660, V660&lt;&gt;""), V660, IF(AND($C659=$C661, V661&lt;&gt;""), V661, IF(AND($C659=$C662, V662&lt;&gt;""), V662, IF(AND($C659=$C663, V663&lt;&gt;""), V663, "")))))</f>
        <v/>
      </c>
      <c r="W659" s="90" t="str">
        <f>IF(TMInput!V659&lt;&gt;"", TMInput!V659, IF(AND($C659=$C660, W660&lt;&gt;""), W660, IF(AND($C659=$C661, W661&lt;&gt;""), W661, IF(AND($C659=$C662, W662&lt;&gt;""), W662, IF(AND($C659=$C663, W663&lt;&gt;""), W663, "")))))</f>
        <v/>
      </c>
      <c r="X659" s="90" t="str">
        <f>IF(TMInput!W659&lt;&gt;"", TMInput!W659, IF(AND($C659=$C660, X660&lt;&gt;""), X660, IF(AND($C659=$C661, X661&lt;&gt;""), X661, IF(AND($C659=$C662, X662&lt;&gt;""), X662, IF(AND($C659=$C663, X663&lt;&gt;""), X663, "")))))</f>
        <v/>
      </c>
      <c r="Y659" s="90" t="str">
        <f>IF(TMInput!X659&lt;&gt;"", TMInput!X659, IF(AND($C659=$C660, Y660&lt;&gt;""), Y660, IF(AND($C659=$C661, Y661&lt;&gt;""), Y661, IF(AND($C659=$C662, Y662&lt;&gt;""), Y662, IF(AND($C659=$C663, Y663&lt;&gt;""), Y663, "")))))</f>
        <v/>
      </c>
      <c r="Z659" s="90" t="str">
        <f>IF(TMInput!Y659&lt;&gt;"", TMInput!Y659, IF(AND($C659=$C660, Z660&lt;&gt;""), Z660, IF(AND($C659=$C661, Z661&lt;&gt;""), Z661, IF(AND($C659=$C662, Z662&lt;&gt;""), Z662, IF(AND($C659=$C663, Z663&lt;&gt;""), Z663, "")))))</f>
        <v/>
      </c>
      <c r="AA659" s="90" t="str">
        <f>IF(TMInput!Z659&lt;&gt;"", TMInput!Z659, IF(AND($C659=$C660, AA660&lt;&gt;""), AA660, IF(AND($C659=$C661, AA661&lt;&gt;""), AA661, IF(AND($C659=$C662, AA662&lt;&gt;""), AA662, IF(AND($C659=$C663, AA663&lt;&gt;""), AA663, "")))))</f>
        <v/>
      </c>
      <c r="AB659" s="90" t="str">
        <f>IF(TMInput!AA659&lt;&gt;"", TMInput!AA659, IF(AND($C659=$C660, AB660&lt;&gt;""), AB660, IF(AND($C659=$C661, AB661&lt;&gt;""), AB661, IF(AND($C659=$C662, AB662&lt;&gt;""), AB662, IF(AND($C659=$C663, AB663&lt;&gt;""), AB663, "")))))</f>
        <v/>
      </c>
      <c r="AC659" s="90" t="str">
        <f>IF(TMInput!AB659&lt;&gt;"", TMInput!AB659, IF(AND($C659=$C660, AC660&lt;&gt;""), AC660, IF(AND($C659=$C661, AC661&lt;&gt;""), AC661, IF(AND($C659=$C662, AC662&lt;&gt;""), AC662, IF(AND($C659=$C663, AC663&lt;&gt;""), AC663, "")))))</f>
        <v/>
      </c>
      <c r="AD659" s="90" t="str">
        <f>IF(TMInput!AC659&lt;&gt;"", TMInput!AC659, IF(AND($C659=$C660, AD660&lt;&gt;""), AD660, IF(AND($C659=$C661, AD661&lt;&gt;""), AD661, IF(AND($C659=$C662, AD662&lt;&gt;""), AD662, IF(AND($C659=$C663, AD663&lt;&gt;""), AD663, "")))))</f>
        <v/>
      </c>
      <c r="AE659" s="90" t="str">
        <f>IF(TMInput!AD659&lt;&gt;"", TMInput!AD659, IF(AND($C659=$C660, AE660&lt;&gt;""), AE660, IF(AND($C659=$C661, AE661&lt;&gt;""), AE661, IF(AND($C659=$C662, AE662&lt;&gt;""), AE662, IF(AND($C659=$C663, AE663&lt;&gt;""), AE663, "")))))</f>
        <v/>
      </c>
    </row>
    <row r="660">
      <c r="A660" s="85" t="b">
        <f t="shared" si="1"/>
        <v>0</v>
      </c>
      <c r="B660" s="90" t="str">
        <f>IF(AND(TMInput!A660="",$C660&lt;&gt;""),B659,TMInput!A660)</f>
        <v/>
      </c>
      <c r="C660" s="90" t="str">
        <f>TMInput!B660</f>
        <v/>
      </c>
      <c r="D660" s="85" t="str">
        <f>IF(AND(TMInput!C660="",$C660&lt;&gt;""),D659,TMInput!C660)</f>
        <v/>
      </c>
      <c r="E660" s="90" t="str">
        <f>IF(TMInput!D660&lt;&gt;"",TMInput!D660,IF(AND($C660=$C661, E661&lt;&gt;""),E661, IF(AND($C660=$C662, E662&lt;&gt;""), E662,"")))</f>
        <v/>
      </c>
      <c r="F660" s="90" t="str">
        <f>IF(TMInput!E660&lt;&gt;"",TMInput!E660,IF(AND($C660=$C661, F661&lt;&gt;""),F661, IF(AND($C660=$C662, F662&lt;&gt;""), F662,"")))</f>
        <v/>
      </c>
      <c r="G660" s="85" t="str">
        <f>IF(TMInput!F660&lt;&gt;"",TMInput!F660,IF(AND($C660=$C661, G661&lt;&gt;""),G661, IF(AND($C660=$C662, G662&lt;&gt;""), G662,"")))</f>
        <v/>
      </c>
      <c r="H660" s="90" t="str">
        <f>TMInput!G660</f>
        <v/>
      </c>
      <c r="I660" s="90" t="str">
        <f>TMInput!H660</f>
        <v/>
      </c>
      <c r="J660" s="90" t="str">
        <f>IF(TMInput!$A660="",J659,TMInput!I660)</f>
        <v/>
      </c>
      <c r="K660" s="85" t="str">
        <f>IF(TMInput!J660&lt;&gt;"",TMInput!J660,IF(AND($C660=$C661, K661&lt;&gt;""),K661, IF(AND($C660=$C662, K662&lt;&gt;""), K662,"")))</f>
        <v/>
      </c>
      <c r="L660" s="85" t="str">
        <f>IF(TMInput!K660&lt;&gt;"",TMInput!K660,IF(AND($C660=$C661, L661&lt;&gt;""),L661, IF(AND($C660=$C662, L662&lt;&gt;""), L662,"")))</f>
        <v/>
      </c>
      <c r="M660" s="90" t="str">
        <f>IF(TMInput!L660&lt;&gt;"",TMInput!L660,IF(AND($C660=$C661, M661&lt;&gt;""),M661, IF(AND($C660=$C662, M662&lt;&gt;""), M662,"")))</f>
        <v/>
      </c>
      <c r="N660" s="90" t="str">
        <f>IF(TMInput!M660&lt;&gt;"",TMInput!M660,IF(AND($C660=$C661, N661&lt;&gt;""),N661, IF(AND($C660=$C662, N662&lt;&gt;""), N662,"")))</f>
        <v/>
      </c>
      <c r="O660" s="90" t="str">
        <f>IF(TMInput!N660&lt;&gt;"",TMInput!N660,IF(AND($C660=$C661, O661&lt;&gt;""),O661, IF(AND($C660=$C662, O662&lt;&gt;""), O662,"")))</f>
        <v/>
      </c>
      <c r="P660" s="85" t="str">
        <f>IF(TMInput!O660&lt;&gt;"",TMInput!O660,IF(AND($C660=$C661, P661&lt;&gt;""),P661, IF(AND($C660=$C662, P662&lt;&gt;""), P662,"")))</f>
        <v/>
      </c>
      <c r="Q660" s="90" t="str">
        <f>IF(TMInput!P660&lt;&gt;"",TMInput!P660,IF(AND($C660=$C661, Q661&lt;&gt;""),Q661, IF(AND($C660=$C662, Q662&lt;&gt;""), Q662,"")))</f>
        <v/>
      </c>
      <c r="R660" s="90" t="str">
        <f>IF(TMInput!Q660&lt;&gt;"", TMInput!Q660, IF(AND(OR($C660&amp;$H660=$C661&amp;$H661, $C660&amp;$I660=$C661&amp;$I661), R661&lt;&gt;""), R661, IF(AND(OR($C660&amp;$H660=$C662&amp;$H662, $C660&amp;$I660=$C662&amp;$I662), R662&lt;&gt;""), R662, IF(AND(OR($C660&amp;$H660=$C663&amp;$H663, $C660&amp;$I660=$C663&amp;$I663), R663&lt;&gt;""), R663, IF(AND(OR($C660&amp;$H660=$C664&amp;$H664, $C660&amp;$I660=$C664&amp;$I664), R664&lt;&gt;""), R664, "")))))</f>
        <v/>
      </c>
      <c r="S660" s="90" t="str">
        <f>IF(TMInput!R660&lt;&gt;"", TMInput!R660, IF(AND(OR($C660&amp;$H660=$C661&amp;$H661, $C660&amp;$I660=$C661&amp;$I661), S661&lt;&gt;""), S661, IF(AND(OR($C660&amp;$H660=$C662&amp;$H662, $C660&amp;$I660=$C662&amp;$I662), S662&lt;&gt;""), S662, IF(AND(OR($C660&amp;$H660=$C663&amp;$H663, $C660&amp;$I660=$C663&amp;$I663), S663&lt;&gt;""), S663, IF(AND(OR($C660&amp;$H660=$C664&amp;$H664, $C660&amp;$I660=$C664&amp;$I664), S664&lt;&gt;""), S664, "")))))</f>
        <v/>
      </c>
      <c r="T660" s="90" t="str">
        <f>IF(TMInput!S660&lt;&gt;"", TMInput!S660, IF(AND(OR($C660&amp;$H660=$C661&amp;$H661, $C660&amp;$I660=$C661&amp;$I661), T661&lt;&gt;""), T661, IF(AND(OR($C660&amp;$H660=$C662&amp;$H662, $C660&amp;$I660=$C662&amp;$I662), T662&lt;&gt;""), T662, IF(AND(OR($C660&amp;$H660=$C663&amp;$H663, $C660&amp;$I660=$C663&amp;$I663), T663&lt;&gt;""), T663, IF(AND(OR($C660&amp;$H660=$C664&amp;$H664, $C660&amp;$I660=$C664&amp;$I664), T664&lt;&gt;""), T664, "")))))</f>
        <v/>
      </c>
      <c r="U660" s="90" t="str">
        <f>IF(TMInput!T660&lt;&gt;"", TMInput!T660, IF(AND($C660=$C661, U661&lt;&gt;""), U661, IF(AND($C660=$C662, U662&lt;&gt;""), U662, IF(AND($C660=$C663, U663&lt;&gt;""), U663, IF(AND($C660=$C664, U664&lt;&gt;""), U664, "")))))</f>
        <v/>
      </c>
      <c r="V660" s="90" t="str">
        <f>IF(TMInput!U660&lt;&gt;"", TMInput!U660, IF(AND($C660=$C661, V661&lt;&gt;""), V661, IF(AND($C660=$C662, V662&lt;&gt;""), V662, IF(AND($C660=$C663, V663&lt;&gt;""), V663, IF(AND($C660=$C664, V664&lt;&gt;""), V664, "")))))</f>
        <v/>
      </c>
      <c r="W660" s="90" t="str">
        <f>IF(TMInput!V660&lt;&gt;"", TMInput!V660, IF(AND($C660=$C661, W661&lt;&gt;""), W661, IF(AND($C660=$C662, W662&lt;&gt;""), W662, IF(AND($C660=$C663, W663&lt;&gt;""), W663, IF(AND($C660=$C664, W664&lt;&gt;""), W664, "")))))</f>
        <v/>
      </c>
      <c r="X660" s="90" t="str">
        <f>IF(TMInput!W660&lt;&gt;"", TMInput!W660, IF(AND($C660=$C661, X661&lt;&gt;""), X661, IF(AND($C660=$C662, X662&lt;&gt;""), X662, IF(AND($C660=$C663, X663&lt;&gt;""), X663, IF(AND($C660=$C664, X664&lt;&gt;""), X664, "")))))</f>
        <v/>
      </c>
      <c r="Y660" s="90" t="str">
        <f>IF(TMInput!X660&lt;&gt;"", TMInput!X660, IF(AND($C660=$C661, Y661&lt;&gt;""), Y661, IF(AND($C660=$C662, Y662&lt;&gt;""), Y662, IF(AND($C660=$C663, Y663&lt;&gt;""), Y663, IF(AND($C660=$C664, Y664&lt;&gt;""), Y664, "")))))</f>
        <v/>
      </c>
      <c r="Z660" s="90" t="str">
        <f>IF(TMInput!Y660&lt;&gt;"", TMInput!Y660, IF(AND($C660=$C661, Z661&lt;&gt;""), Z661, IF(AND($C660=$C662, Z662&lt;&gt;""), Z662, IF(AND($C660=$C663, Z663&lt;&gt;""), Z663, IF(AND($C660=$C664, Z664&lt;&gt;""), Z664, "")))))</f>
        <v/>
      </c>
      <c r="AA660" s="90" t="str">
        <f>IF(TMInput!Z660&lt;&gt;"", TMInput!Z660, IF(AND($C660=$C661, AA661&lt;&gt;""), AA661, IF(AND($C660=$C662, AA662&lt;&gt;""), AA662, IF(AND($C660=$C663, AA663&lt;&gt;""), AA663, IF(AND($C660=$C664, AA664&lt;&gt;""), AA664, "")))))</f>
        <v/>
      </c>
      <c r="AB660" s="90" t="str">
        <f>IF(TMInput!AA660&lt;&gt;"", TMInput!AA660, IF(AND($C660=$C661, AB661&lt;&gt;""), AB661, IF(AND($C660=$C662, AB662&lt;&gt;""), AB662, IF(AND($C660=$C663, AB663&lt;&gt;""), AB663, IF(AND($C660=$C664, AB664&lt;&gt;""), AB664, "")))))</f>
        <v/>
      </c>
      <c r="AC660" s="90" t="str">
        <f>IF(TMInput!AB660&lt;&gt;"", TMInput!AB660, IF(AND($C660=$C661, AC661&lt;&gt;""), AC661, IF(AND($C660=$C662, AC662&lt;&gt;""), AC662, IF(AND($C660=$C663, AC663&lt;&gt;""), AC663, IF(AND($C660=$C664, AC664&lt;&gt;""), AC664, "")))))</f>
        <v/>
      </c>
      <c r="AD660" s="90" t="str">
        <f>IF(TMInput!AC660&lt;&gt;"", TMInput!AC660, IF(AND($C660=$C661, AD661&lt;&gt;""), AD661, IF(AND($C660=$C662, AD662&lt;&gt;""), AD662, IF(AND($C660=$C663, AD663&lt;&gt;""), AD663, IF(AND($C660=$C664, AD664&lt;&gt;""), AD664, "")))))</f>
        <v/>
      </c>
      <c r="AE660" s="90" t="str">
        <f>IF(TMInput!AD660&lt;&gt;"", TMInput!AD660, IF(AND($C660=$C661, AE661&lt;&gt;""), AE661, IF(AND($C660=$C662, AE662&lt;&gt;""), AE662, IF(AND($C660=$C663, AE663&lt;&gt;""), AE663, IF(AND($C660=$C664, AE664&lt;&gt;""), AE664, "")))))</f>
        <v/>
      </c>
    </row>
    <row r="661">
      <c r="A661" s="85" t="b">
        <f t="shared" si="1"/>
        <v>0</v>
      </c>
      <c r="B661" s="90" t="str">
        <f>IF(AND(TMInput!A661="",$C661&lt;&gt;""),B660,TMInput!A661)</f>
        <v/>
      </c>
      <c r="C661" s="90" t="str">
        <f>TMInput!B661</f>
        <v/>
      </c>
      <c r="D661" s="85" t="str">
        <f>IF(AND(TMInput!C661="",$C661&lt;&gt;""),D660,TMInput!C661)</f>
        <v/>
      </c>
      <c r="E661" s="90" t="str">
        <f>IF(TMInput!D661&lt;&gt;"",TMInput!D661,IF(AND($C661=$C662, E662&lt;&gt;""),E662, IF(AND($C661=$C663, E663&lt;&gt;""), E663,"")))</f>
        <v/>
      </c>
      <c r="F661" s="90" t="str">
        <f>IF(TMInput!E661&lt;&gt;"",TMInput!E661,IF(AND($C661=$C662, F662&lt;&gt;""),F662, IF(AND($C661=$C663, F663&lt;&gt;""), F663,"")))</f>
        <v/>
      </c>
      <c r="G661" s="85" t="str">
        <f>IF(TMInput!F661&lt;&gt;"",TMInput!F661,IF(AND($C661=$C662, G662&lt;&gt;""),G662, IF(AND($C661=$C663, G663&lt;&gt;""), G663,"")))</f>
        <v/>
      </c>
      <c r="H661" s="90" t="str">
        <f>TMInput!G661</f>
        <v/>
      </c>
      <c r="I661" s="90" t="str">
        <f>TMInput!H661</f>
        <v/>
      </c>
      <c r="J661" s="90" t="str">
        <f>IF(TMInput!$A661="",J660,TMInput!I661)</f>
        <v/>
      </c>
      <c r="K661" s="85" t="str">
        <f>IF(TMInput!J661&lt;&gt;"",TMInput!J661,IF(AND($C661=$C662, K662&lt;&gt;""),K662, IF(AND($C661=$C663, K663&lt;&gt;""), K663,"")))</f>
        <v/>
      </c>
      <c r="L661" s="85" t="str">
        <f>IF(TMInput!K661&lt;&gt;"",TMInput!K661,IF(AND($C661=$C662, L662&lt;&gt;""),L662, IF(AND($C661=$C663, L663&lt;&gt;""), L663,"")))</f>
        <v/>
      </c>
      <c r="M661" s="90" t="str">
        <f>IF(TMInput!L661&lt;&gt;"",TMInput!L661,IF(AND($C661=$C662, M662&lt;&gt;""),M662, IF(AND($C661=$C663, M663&lt;&gt;""), M663,"")))</f>
        <v/>
      </c>
      <c r="N661" s="90" t="str">
        <f>IF(TMInput!M661&lt;&gt;"",TMInput!M661,IF(AND($C661=$C662, N662&lt;&gt;""),N662, IF(AND($C661=$C663, N663&lt;&gt;""), N663,"")))</f>
        <v/>
      </c>
      <c r="O661" s="90" t="str">
        <f>IF(TMInput!N661&lt;&gt;"",TMInput!N661,IF(AND($C661=$C662, O662&lt;&gt;""),O662, IF(AND($C661=$C663, O663&lt;&gt;""), O663,"")))</f>
        <v/>
      </c>
      <c r="P661" s="85" t="str">
        <f>IF(TMInput!O661&lt;&gt;"",TMInput!O661,IF(AND($C661=$C662, P662&lt;&gt;""),P662, IF(AND($C661=$C663, P663&lt;&gt;""), P663,"")))</f>
        <v/>
      </c>
      <c r="Q661" s="90" t="str">
        <f>IF(TMInput!P661&lt;&gt;"",TMInput!P661,IF(AND($C661=$C662, Q662&lt;&gt;""),Q662, IF(AND($C661=$C663, Q663&lt;&gt;""), Q663,"")))</f>
        <v/>
      </c>
      <c r="R661" s="90" t="str">
        <f>IF(TMInput!Q661&lt;&gt;"", TMInput!Q661, IF(AND(OR($C661&amp;$H661=$C662&amp;$H662, $C661&amp;$I661=$C662&amp;$I662), R662&lt;&gt;""), R662, IF(AND(OR($C661&amp;$H661=$C663&amp;$H663, $C661&amp;$I661=$C663&amp;$I663), R663&lt;&gt;""), R663, IF(AND(OR($C661&amp;$H661=$C664&amp;$H664, $C661&amp;$I661=$C664&amp;$I664), R664&lt;&gt;""), R664, IF(AND(OR($C661&amp;$H661=$C665&amp;$H665, $C661&amp;$I661=$C665&amp;$I665), R665&lt;&gt;""), R665, "")))))</f>
        <v/>
      </c>
      <c r="S661" s="90" t="str">
        <f>IF(TMInput!R661&lt;&gt;"", TMInput!R661, IF(AND(OR($C661&amp;$H661=$C662&amp;$H662, $C661&amp;$I661=$C662&amp;$I662), S662&lt;&gt;""), S662, IF(AND(OR($C661&amp;$H661=$C663&amp;$H663, $C661&amp;$I661=$C663&amp;$I663), S663&lt;&gt;""), S663, IF(AND(OR($C661&amp;$H661=$C664&amp;$H664, $C661&amp;$I661=$C664&amp;$I664), S664&lt;&gt;""), S664, IF(AND(OR($C661&amp;$H661=$C665&amp;$H665, $C661&amp;$I661=$C665&amp;$I665), S665&lt;&gt;""), S665, "")))))</f>
        <v/>
      </c>
      <c r="T661" s="90" t="str">
        <f>IF(TMInput!S661&lt;&gt;"", TMInput!S661, IF(AND(OR($C661&amp;$H661=$C662&amp;$H662, $C661&amp;$I661=$C662&amp;$I662), T662&lt;&gt;""), T662, IF(AND(OR($C661&amp;$H661=$C663&amp;$H663, $C661&amp;$I661=$C663&amp;$I663), T663&lt;&gt;""), T663, IF(AND(OR($C661&amp;$H661=$C664&amp;$H664, $C661&amp;$I661=$C664&amp;$I664), T664&lt;&gt;""), T664, IF(AND(OR($C661&amp;$H661=$C665&amp;$H665, $C661&amp;$I661=$C665&amp;$I665), T665&lt;&gt;""), T665, "")))))</f>
        <v/>
      </c>
      <c r="U661" s="90" t="str">
        <f>IF(TMInput!T661&lt;&gt;"", TMInput!T661, IF(AND($C661=$C662, U662&lt;&gt;""), U662, IF(AND($C661=$C663, U663&lt;&gt;""), U663, IF(AND($C661=$C664, U664&lt;&gt;""), U664, IF(AND($C661=$C665, U665&lt;&gt;""), U665, "")))))</f>
        <v/>
      </c>
      <c r="V661" s="90" t="str">
        <f>IF(TMInput!U661&lt;&gt;"", TMInput!U661, IF(AND($C661=$C662, V662&lt;&gt;""), V662, IF(AND($C661=$C663, V663&lt;&gt;""), V663, IF(AND($C661=$C664, V664&lt;&gt;""), V664, IF(AND($C661=$C665, V665&lt;&gt;""), V665, "")))))</f>
        <v/>
      </c>
      <c r="W661" s="90" t="str">
        <f>IF(TMInput!V661&lt;&gt;"", TMInput!V661, IF(AND($C661=$C662, W662&lt;&gt;""), W662, IF(AND($C661=$C663, W663&lt;&gt;""), W663, IF(AND($C661=$C664, W664&lt;&gt;""), W664, IF(AND($C661=$C665, W665&lt;&gt;""), W665, "")))))</f>
        <v/>
      </c>
      <c r="X661" s="90" t="str">
        <f>IF(TMInput!W661&lt;&gt;"", TMInput!W661, IF(AND($C661=$C662, X662&lt;&gt;""), X662, IF(AND($C661=$C663, X663&lt;&gt;""), X663, IF(AND($C661=$C664, X664&lt;&gt;""), X664, IF(AND($C661=$C665, X665&lt;&gt;""), X665, "")))))</f>
        <v/>
      </c>
      <c r="Y661" s="90" t="str">
        <f>IF(TMInput!X661&lt;&gt;"", TMInput!X661, IF(AND($C661=$C662, Y662&lt;&gt;""), Y662, IF(AND($C661=$C663, Y663&lt;&gt;""), Y663, IF(AND($C661=$C664, Y664&lt;&gt;""), Y664, IF(AND($C661=$C665, Y665&lt;&gt;""), Y665, "")))))</f>
        <v/>
      </c>
      <c r="Z661" s="90" t="str">
        <f>IF(TMInput!Y661&lt;&gt;"", TMInput!Y661, IF(AND($C661=$C662, Z662&lt;&gt;""), Z662, IF(AND($C661=$C663, Z663&lt;&gt;""), Z663, IF(AND($C661=$C664, Z664&lt;&gt;""), Z664, IF(AND($C661=$C665, Z665&lt;&gt;""), Z665, "")))))</f>
        <v/>
      </c>
      <c r="AA661" s="90" t="str">
        <f>IF(TMInput!Z661&lt;&gt;"", TMInput!Z661, IF(AND($C661=$C662, AA662&lt;&gt;""), AA662, IF(AND($C661=$C663, AA663&lt;&gt;""), AA663, IF(AND($C661=$C664, AA664&lt;&gt;""), AA664, IF(AND($C661=$C665, AA665&lt;&gt;""), AA665, "")))))</f>
        <v/>
      </c>
      <c r="AB661" s="90" t="str">
        <f>IF(TMInput!AA661&lt;&gt;"", TMInput!AA661, IF(AND($C661=$C662, AB662&lt;&gt;""), AB662, IF(AND($C661=$C663, AB663&lt;&gt;""), AB663, IF(AND($C661=$C664, AB664&lt;&gt;""), AB664, IF(AND($C661=$C665, AB665&lt;&gt;""), AB665, "")))))</f>
        <v/>
      </c>
      <c r="AC661" s="90" t="str">
        <f>IF(TMInput!AB661&lt;&gt;"", TMInput!AB661, IF(AND($C661=$C662, AC662&lt;&gt;""), AC662, IF(AND($C661=$C663, AC663&lt;&gt;""), AC663, IF(AND($C661=$C664, AC664&lt;&gt;""), AC664, IF(AND($C661=$C665, AC665&lt;&gt;""), AC665, "")))))</f>
        <v/>
      </c>
      <c r="AD661" s="90" t="str">
        <f>IF(TMInput!AC661&lt;&gt;"", TMInput!AC661, IF(AND($C661=$C662, AD662&lt;&gt;""), AD662, IF(AND($C661=$C663, AD663&lt;&gt;""), AD663, IF(AND($C661=$C664, AD664&lt;&gt;""), AD664, IF(AND($C661=$C665, AD665&lt;&gt;""), AD665, "")))))</f>
        <v/>
      </c>
      <c r="AE661" s="90" t="str">
        <f>IF(TMInput!AD661&lt;&gt;"", TMInput!AD661, IF(AND($C661=$C662, AE662&lt;&gt;""), AE662, IF(AND($C661=$C663, AE663&lt;&gt;""), AE663, IF(AND($C661=$C664, AE664&lt;&gt;""), AE664, IF(AND($C661=$C665, AE665&lt;&gt;""), AE665, "")))))</f>
        <v/>
      </c>
    </row>
    <row r="662">
      <c r="A662" s="85" t="b">
        <f t="shared" si="1"/>
        <v>0</v>
      </c>
      <c r="B662" s="90" t="str">
        <f>IF(AND(TMInput!A662="",$C662&lt;&gt;""),B661,TMInput!A662)</f>
        <v/>
      </c>
      <c r="C662" s="90" t="str">
        <f>TMInput!B662</f>
        <v/>
      </c>
      <c r="D662" s="85" t="str">
        <f>IF(AND(TMInput!C662="",$C662&lt;&gt;""),D661,TMInput!C662)</f>
        <v/>
      </c>
      <c r="E662" s="90" t="str">
        <f>IF(TMInput!D662&lt;&gt;"",TMInput!D662,IF(AND($C662=$C663, E663&lt;&gt;""),E663, IF(AND($C662=$C664, E664&lt;&gt;""), E664,"")))</f>
        <v/>
      </c>
      <c r="F662" s="90" t="str">
        <f>IF(TMInput!E662&lt;&gt;"",TMInput!E662,IF(AND($C662=$C663, F663&lt;&gt;""),F663, IF(AND($C662=$C664, F664&lt;&gt;""), F664,"")))</f>
        <v/>
      </c>
      <c r="G662" s="85" t="str">
        <f>IF(TMInput!F662&lt;&gt;"",TMInput!F662,IF(AND($C662=$C663, G663&lt;&gt;""),G663, IF(AND($C662=$C664, G664&lt;&gt;""), G664,"")))</f>
        <v/>
      </c>
      <c r="H662" s="90" t="str">
        <f>TMInput!G662</f>
        <v/>
      </c>
      <c r="I662" s="90" t="str">
        <f>TMInput!H662</f>
        <v/>
      </c>
      <c r="J662" s="90" t="str">
        <f>IF(TMInput!$A662="",J661,TMInput!I662)</f>
        <v/>
      </c>
      <c r="K662" s="85" t="str">
        <f>IF(TMInput!J662&lt;&gt;"",TMInput!J662,IF(AND($C662=$C663, K663&lt;&gt;""),K663, IF(AND($C662=$C664, K664&lt;&gt;""), K664,"")))</f>
        <v/>
      </c>
      <c r="L662" s="85" t="str">
        <f>IF(TMInput!K662&lt;&gt;"",TMInput!K662,IF(AND($C662=$C663, L663&lt;&gt;""),L663, IF(AND($C662=$C664, L664&lt;&gt;""), L664,"")))</f>
        <v/>
      </c>
      <c r="M662" s="90" t="str">
        <f>IF(TMInput!L662&lt;&gt;"",TMInput!L662,IF(AND($C662=$C663, M663&lt;&gt;""),M663, IF(AND($C662=$C664, M664&lt;&gt;""), M664,"")))</f>
        <v/>
      </c>
      <c r="N662" s="90" t="str">
        <f>IF(TMInput!M662&lt;&gt;"",TMInput!M662,IF(AND($C662=$C663, N663&lt;&gt;""),N663, IF(AND($C662=$C664, N664&lt;&gt;""), N664,"")))</f>
        <v/>
      </c>
      <c r="O662" s="90" t="str">
        <f>IF(TMInput!N662&lt;&gt;"",TMInput!N662,IF(AND($C662=$C663, O663&lt;&gt;""),O663, IF(AND($C662=$C664, O664&lt;&gt;""), O664,"")))</f>
        <v/>
      </c>
      <c r="P662" s="85" t="str">
        <f>IF(TMInput!O662&lt;&gt;"",TMInput!O662,IF(AND($C662=$C663, P663&lt;&gt;""),P663, IF(AND($C662=$C664, P664&lt;&gt;""), P664,"")))</f>
        <v/>
      </c>
      <c r="Q662" s="90" t="str">
        <f>IF(TMInput!P662&lt;&gt;"",TMInput!P662,IF(AND($C662=$C663, Q663&lt;&gt;""),Q663, IF(AND($C662=$C664, Q664&lt;&gt;""), Q664,"")))</f>
        <v/>
      </c>
      <c r="R662" s="90" t="str">
        <f>IF(TMInput!Q662&lt;&gt;"", TMInput!Q662, IF(AND(OR($C662&amp;$H662=$C663&amp;$H663, $C662&amp;$I662=$C663&amp;$I663), R663&lt;&gt;""), R663, IF(AND(OR($C662&amp;$H662=$C664&amp;$H664, $C662&amp;$I662=$C664&amp;$I664), R664&lt;&gt;""), R664, IF(AND(OR($C662&amp;$H662=$C665&amp;$H665, $C662&amp;$I662=$C665&amp;$I665), R665&lt;&gt;""), R665, IF(AND(OR($C662&amp;$H662=$C666&amp;$H666, $C662&amp;$I662=$C666&amp;$I666), R666&lt;&gt;""), R666, "")))))</f>
        <v/>
      </c>
      <c r="S662" s="90" t="str">
        <f>IF(TMInput!R662&lt;&gt;"", TMInput!R662, IF(AND(OR($C662&amp;$H662=$C663&amp;$H663, $C662&amp;$I662=$C663&amp;$I663), S663&lt;&gt;""), S663, IF(AND(OR($C662&amp;$H662=$C664&amp;$H664, $C662&amp;$I662=$C664&amp;$I664), S664&lt;&gt;""), S664, IF(AND(OR($C662&amp;$H662=$C665&amp;$H665, $C662&amp;$I662=$C665&amp;$I665), S665&lt;&gt;""), S665, IF(AND(OR($C662&amp;$H662=$C666&amp;$H666, $C662&amp;$I662=$C666&amp;$I666), S666&lt;&gt;""), S666, "")))))</f>
        <v/>
      </c>
      <c r="T662" s="90" t="str">
        <f>IF(TMInput!S662&lt;&gt;"", TMInput!S662, IF(AND(OR($C662&amp;$H662=$C663&amp;$H663, $C662&amp;$I662=$C663&amp;$I663), T663&lt;&gt;""), T663, IF(AND(OR($C662&amp;$H662=$C664&amp;$H664, $C662&amp;$I662=$C664&amp;$I664), T664&lt;&gt;""), T664, IF(AND(OR($C662&amp;$H662=$C665&amp;$H665, $C662&amp;$I662=$C665&amp;$I665), T665&lt;&gt;""), T665, IF(AND(OR($C662&amp;$H662=$C666&amp;$H666, $C662&amp;$I662=$C666&amp;$I666), T666&lt;&gt;""), T666, "")))))</f>
        <v/>
      </c>
      <c r="U662" s="90" t="str">
        <f>IF(TMInput!T662&lt;&gt;"", TMInput!T662, IF(AND($C662=$C663, U663&lt;&gt;""), U663, IF(AND($C662=$C664, U664&lt;&gt;""), U664, IF(AND($C662=$C665, U665&lt;&gt;""), U665, IF(AND($C662=$C666, U666&lt;&gt;""), U666, "")))))</f>
        <v/>
      </c>
      <c r="V662" s="90" t="str">
        <f>IF(TMInput!U662&lt;&gt;"", TMInput!U662, IF(AND($C662=$C663, V663&lt;&gt;""), V663, IF(AND($C662=$C664, V664&lt;&gt;""), V664, IF(AND($C662=$C665, V665&lt;&gt;""), V665, IF(AND($C662=$C666, V666&lt;&gt;""), V666, "")))))</f>
        <v/>
      </c>
      <c r="W662" s="90" t="str">
        <f>IF(TMInput!V662&lt;&gt;"", TMInput!V662, IF(AND($C662=$C663, W663&lt;&gt;""), W663, IF(AND($C662=$C664, W664&lt;&gt;""), W664, IF(AND($C662=$C665, W665&lt;&gt;""), W665, IF(AND($C662=$C666, W666&lt;&gt;""), W666, "")))))</f>
        <v/>
      </c>
      <c r="X662" s="90" t="str">
        <f>IF(TMInput!W662&lt;&gt;"", TMInput!W662, IF(AND($C662=$C663, X663&lt;&gt;""), X663, IF(AND($C662=$C664, X664&lt;&gt;""), X664, IF(AND($C662=$C665, X665&lt;&gt;""), X665, IF(AND($C662=$C666, X666&lt;&gt;""), X666, "")))))</f>
        <v/>
      </c>
      <c r="Y662" s="90" t="str">
        <f>IF(TMInput!X662&lt;&gt;"", TMInput!X662, IF(AND($C662=$C663, Y663&lt;&gt;""), Y663, IF(AND($C662=$C664, Y664&lt;&gt;""), Y664, IF(AND($C662=$C665, Y665&lt;&gt;""), Y665, IF(AND($C662=$C666, Y666&lt;&gt;""), Y666, "")))))</f>
        <v/>
      </c>
      <c r="Z662" s="90" t="str">
        <f>IF(TMInput!Y662&lt;&gt;"", TMInput!Y662, IF(AND($C662=$C663, Z663&lt;&gt;""), Z663, IF(AND($C662=$C664, Z664&lt;&gt;""), Z664, IF(AND($C662=$C665, Z665&lt;&gt;""), Z665, IF(AND($C662=$C666, Z666&lt;&gt;""), Z666, "")))))</f>
        <v/>
      </c>
      <c r="AA662" s="90" t="str">
        <f>IF(TMInput!Z662&lt;&gt;"", TMInput!Z662, IF(AND($C662=$C663, AA663&lt;&gt;""), AA663, IF(AND($C662=$C664, AA664&lt;&gt;""), AA664, IF(AND($C662=$C665, AA665&lt;&gt;""), AA665, IF(AND($C662=$C666, AA666&lt;&gt;""), AA666, "")))))</f>
        <v/>
      </c>
      <c r="AB662" s="90" t="str">
        <f>IF(TMInput!AA662&lt;&gt;"", TMInput!AA662, IF(AND($C662=$C663, AB663&lt;&gt;""), AB663, IF(AND($C662=$C664, AB664&lt;&gt;""), AB664, IF(AND($C662=$C665, AB665&lt;&gt;""), AB665, IF(AND($C662=$C666, AB666&lt;&gt;""), AB666, "")))))</f>
        <v/>
      </c>
      <c r="AC662" s="90" t="str">
        <f>IF(TMInput!AB662&lt;&gt;"", TMInput!AB662, IF(AND($C662=$C663, AC663&lt;&gt;""), AC663, IF(AND($C662=$C664, AC664&lt;&gt;""), AC664, IF(AND($C662=$C665, AC665&lt;&gt;""), AC665, IF(AND($C662=$C666, AC666&lt;&gt;""), AC666, "")))))</f>
        <v/>
      </c>
      <c r="AD662" s="90" t="str">
        <f>IF(TMInput!AC662&lt;&gt;"", TMInput!AC662, IF(AND($C662=$C663, AD663&lt;&gt;""), AD663, IF(AND($C662=$C664, AD664&lt;&gt;""), AD664, IF(AND($C662=$C665, AD665&lt;&gt;""), AD665, IF(AND($C662=$C666, AD666&lt;&gt;""), AD666, "")))))</f>
        <v/>
      </c>
      <c r="AE662" s="90" t="str">
        <f>IF(TMInput!AD662&lt;&gt;"", TMInput!AD662, IF(AND($C662=$C663, AE663&lt;&gt;""), AE663, IF(AND($C662=$C664, AE664&lt;&gt;""), AE664, IF(AND($C662=$C665, AE665&lt;&gt;""), AE665, IF(AND($C662=$C666, AE666&lt;&gt;""), AE666, "")))))</f>
        <v/>
      </c>
    </row>
    <row r="663">
      <c r="A663" s="85" t="b">
        <f t="shared" si="1"/>
        <v>0</v>
      </c>
      <c r="B663" s="90" t="str">
        <f>IF(AND(TMInput!A663="",$C663&lt;&gt;""),B662,TMInput!A663)</f>
        <v/>
      </c>
      <c r="C663" s="90" t="str">
        <f>TMInput!B663</f>
        <v/>
      </c>
      <c r="D663" s="85" t="str">
        <f>IF(AND(TMInput!C663="",$C663&lt;&gt;""),D662,TMInput!C663)</f>
        <v/>
      </c>
      <c r="E663" s="90" t="str">
        <f>IF(TMInput!D663&lt;&gt;"",TMInput!D663,IF(AND($C663=$C664, E664&lt;&gt;""),E664, IF(AND($C663=$C665, E665&lt;&gt;""), E665,"")))</f>
        <v/>
      </c>
      <c r="F663" s="90" t="str">
        <f>IF(TMInput!E663&lt;&gt;"",TMInput!E663,IF(AND($C663=$C664, F664&lt;&gt;""),F664, IF(AND($C663=$C665, F665&lt;&gt;""), F665,"")))</f>
        <v/>
      </c>
      <c r="G663" s="85" t="str">
        <f>IF(TMInput!F663&lt;&gt;"",TMInput!F663,IF(AND($C663=$C664, G664&lt;&gt;""),G664, IF(AND($C663=$C665, G665&lt;&gt;""), G665,"")))</f>
        <v/>
      </c>
      <c r="H663" s="90" t="str">
        <f>TMInput!G663</f>
        <v/>
      </c>
      <c r="I663" s="90" t="str">
        <f>TMInput!H663</f>
        <v/>
      </c>
      <c r="J663" s="90" t="str">
        <f>IF(TMInput!$A663="",J662,TMInput!I663)</f>
        <v/>
      </c>
      <c r="K663" s="85" t="str">
        <f>IF(TMInput!J663&lt;&gt;"",TMInput!J663,IF(AND($C663=$C664, K664&lt;&gt;""),K664, IF(AND($C663=$C665, K665&lt;&gt;""), K665,"")))</f>
        <v/>
      </c>
      <c r="L663" s="85" t="str">
        <f>IF(TMInput!K663&lt;&gt;"",TMInput!K663,IF(AND($C663=$C664, L664&lt;&gt;""),L664, IF(AND($C663=$C665, L665&lt;&gt;""), L665,"")))</f>
        <v/>
      </c>
      <c r="M663" s="90" t="str">
        <f>IF(TMInput!L663&lt;&gt;"",TMInput!L663,IF(AND($C663=$C664, M664&lt;&gt;""),M664, IF(AND($C663=$C665, M665&lt;&gt;""), M665,"")))</f>
        <v/>
      </c>
      <c r="N663" s="90" t="str">
        <f>IF(TMInput!M663&lt;&gt;"",TMInput!M663,IF(AND($C663=$C664, N664&lt;&gt;""),N664, IF(AND($C663=$C665, N665&lt;&gt;""), N665,"")))</f>
        <v/>
      </c>
      <c r="O663" s="90" t="str">
        <f>IF(TMInput!N663&lt;&gt;"",TMInput!N663,IF(AND($C663=$C664, O664&lt;&gt;""),O664, IF(AND($C663=$C665, O665&lt;&gt;""), O665,"")))</f>
        <v/>
      </c>
      <c r="P663" s="85" t="str">
        <f>IF(TMInput!O663&lt;&gt;"",TMInput!O663,IF(AND($C663=$C664, P664&lt;&gt;""),P664, IF(AND($C663=$C665, P665&lt;&gt;""), P665,"")))</f>
        <v/>
      </c>
      <c r="Q663" s="90" t="str">
        <f>IF(TMInput!P663&lt;&gt;"",TMInput!P663,IF(AND($C663=$C664, Q664&lt;&gt;""),Q664, IF(AND($C663=$C665, Q665&lt;&gt;""), Q665,"")))</f>
        <v/>
      </c>
      <c r="R663" s="90" t="str">
        <f>IF(TMInput!Q663&lt;&gt;"", TMInput!Q663, IF(AND(OR($C663&amp;$H663=$C664&amp;$H664, $C663&amp;$I663=$C664&amp;$I664), R664&lt;&gt;""), R664, IF(AND(OR($C663&amp;$H663=$C665&amp;$H665, $C663&amp;$I663=$C665&amp;$I665), R665&lt;&gt;""), R665, IF(AND(OR($C663&amp;$H663=$C666&amp;$H666, $C663&amp;$I663=$C666&amp;$I666), R666&lt;&gt;""), R666, IF(AND(OR($C663&amp;$H663=$C667&amp;$H667, $C663&amp;$I663=$C667&amp;$I667), R667&lt;&gt;""), R667, "")))))</f>
        <v/>
      </c>
      <c r="S663" s="90" t="str">
        <f>IF(TMInput!R663&lt;&gt;"", TMInput!R663, IF(AND(OR($C663&amp;$H663=$C664&amp;$H664, $C663&amp;$I663=$C664&amp;$I664), S664&lt;&gt;""), S664, IF(AND(OR($C663&amp;$H663=$C665&amp;$H665, $C663&amp;$I663=$C665&amp;$I665), S665&lt;&gt;""), S665, IF(AND(OR($C663&amp;$H663=$C666&amp;$H666, $C663&amp;$I663=$C666&amp;$I666), S666&lt;&gt;""), S666, IF(AND(OR($C663&amp;$H663=$C667&amp;$H667, $C663&amp;$I663=$C667&amp;$I667), S667&lt;&gt;""), S667, "")))))</f>
        <v/>
      </c>
      <c r="T663" s="90" t="str">
        <f>IF(TMInput!S663&lt;&gt;"", TMInput!S663, IF(AND(OR($C663&amp;$H663=$C664&amp;$H664, $C663&amp;$I663=$C664&amp;$I664), T664&lt;&gt;""), T664, IF(AND(OR($C663&amp;$H663=$C665&amp;$H665, $C663&amp;$I663=$C665&amp;$I665), T665&lt;&gt;""), T665, IF(AND(OR($C663&amp;$H663=$C666&amp;$H666, $C663&amp;$I663=$C666&amp;$I666), T666&lt;&gt;""), T666, IF(AND(OR($C663&amp;$H663=$C667&amp;$H667, $C663&amp;$I663=$C667&amp;$I667), T667&lt;&gt;""), T667, "")))))</f>
        <v/>
      </c>
      <c r="U663" s="90" t="str">
        <f>IF(TMInput!T663&lt;&gt;"", TMInput!T663, IF(AND($C663=$C664, U664&lt;&gt;""), U664, IF(AND($C663=$C665, U665&lt;&gt;""), U665, IF(AND($C663=$C666, U666&lt;&gt;""), U666, IF(AND($C663=$C667, U667&lt;&gt;""), U667, "")))))</f>
        <v/>
      </c>
      <c r="V663" s="90" t="str">
        <f>IF(TMInput!U663&lt;&gt;"", TMInput!U663, IF(AND($C663=$C664, V664&lt;&gt;""), V664, IF(AND($C663=$C665, V665&lt;&gt;""), V665, IF(AND($C663=$C666, V666&lt;&gt;""), V666, IF(AND($C663=$C667, V667&lt;&gt;""), V667, "")))))</f>
        <v/>
      </c>
      <c r="W663" s="90" t="str">
        <f>IF(TMInput!V663&lt;&gt;"", TMInput!V663, IF(AND($C663=$C664, W664&lt;&gt;""), W664, IF(AND($C663=$C665, W665&lt;&gt;""), W665, IF(AND($C663=$C666, W666&lt;&gt;""), W666, IF(AND($C663=$C667, W667&lt;&gt;""), W667, "")))))</f>
        <v/>
      </c>
      <c r="X663" s="90" t="str">
        <f>IF(TMInput!W663&lt;&gt;"", TMInput!W663, IF(AND($C663=$C664, X664&lt;&gt;""), X664, IF(AND($C663=$C665, X665&lt;&gt;""), X665, IF(AND($C663=$C666, X666&lt;&gt;""), X666, IF(AND($C663=$C667, X667&lt;&gt;""), X667, "")))))</f>
        <v/>
      </c>
      <c r="Y663" s="90" t="str">
        <f>IF(TMInput!X663&lt;&gt;"", TMInput!X663, IF(AND($C663=$C664, Y664&lt;&gt;""), Y664, IF(AND($C663=$C665, Y665&lt;&gt;""), Y665, IF(AND($C663=$C666, Y666&lt;&gt;""), Y666, IF(AND($C663=$C667, Y667&lt;&gt;""), Y667, "")))))</f>
        <v/>
      </c>
      <c r="Z663" s="90" t="str">
        <f>IF(TMInput!Y663&lt;&gt;"", TMInput!Y663, IF(AND($C663=$C664, Z664&lt;&gt;""), Z664, IF(AND($C663=$C665, Z665&lt;&gt;""), Z665, IF(AND($C663=$C666, Z666&lt;&gt;""), Z666, IF(AND($C663=$C667, Z667&lt;&gt;""), Z667, "")))))</f>
        <v/>
      </c>
      <c r="AA663" s="90" t="str">
        <f>IF(TMInput!Z663&lt;&gt;"", TMInput!Z663, IF(AND($C663=$C664, AA664&lt;&gt;""), AA664, IF(AND($C663=$C665, AA665&lt;&gt;""), AA665, IF(AND($C663=$C666, AA666&lt;&gt;""), AA666, IF(AND($C663=$C667, AA667&lt;&gt;""), AA667, "")))))</f>
        <v/>
      </c>
      <c r="AB663" s="90" t="str">
        <f>IF(TMInput!AA663&lt;&gt;"", TMInput!AA663, IF(AND($C663=$C664, AB664&lt;&gt;""), AB664, IF(AND($C663=$C665, AB665&lt;&gt;""), AB665, IF(AND($C663=$C666, AB666&lt;&gt;""), AB666, IF(AND($C663=$C667, AB667&lt;&gt;""), AB667, "")))))</f>
        <v/>
      </c>
      <c r="AC663" s="90" t="str">
        <f>IF(TMInput!AB663&lt;&gt;"", TMInput!AB663, IF(AND($C663=$C664, AC664&lt;&gt;""), AC664, IF(AND($C663=$C665, AC665&lt;&gt;""), AC665, IF(AND($C663=$C666, AC666&lt;&gt;""), AC666, IF(AND($C663=$C667, AC667&lt;&gt;""), AC667, "")))))</f>
        <v/>
      </c>
      <c r="AD663" s="90" t="str">
        <f>IF(TMInput!AC663&lt;&gt;"", TMInput!AC663, IF(AND($C663=$C664, AD664&lt;&gt;""), AD664, IF(AND($C663=$C665, AD665&lt;&gt;""), AD665, IF(AND($C663=$C666, AD666&lt;&gt;""), AD666, IF(AND($C663=$C667, AD667&lt;&gt;""), AD667, "")))))</f>
        <v/>
      </c>
      <c r="AE663" s="90" t="str">
        <f>IF(TMInput!AD663&lt;&gt;"", TMInput!AD663, IF(AND($C663=$C664, AE664&lt;&gt;""), AE664, IF(AND($C663=$C665, AE665&lt;&gt;""), AE665, IF(AND($C663=$C666, AE666&lt;&gt;""), AE666, IF(AND($C663=$C667, AE667&lt;&gt;""), AE667, "")))))</f>
        <v/>
      </c>
    </row>
    <row r="664">
      <c r="A664" s="85" t="b">
        <f t="shared" si="1"/>
        <v>0</v>
      </c>
      <c r="B664" s="90" t="str">
        <f>IF(AND(TMInput!A664="",$C664&lt;&gt;""),B663,TMInput!A664)</f>
        <v/>
      </c>
      <c r="C664" s="90" t="str">
        <f>TMInput!B664</f>
        <v/>
      </c>
      <c r="D664" s="85" t="str">
        <f>IF(AND(TMInput!C664="",$C664&lt;&gt;""),D663,TMInput!C664)</f>
        <v/>
      </c>
      <c r="E664" s="90" t="str">
        <f>IF(TMInput!D664&lt;&gt;"",TMInput!D664,IF(AND($C664=$C665, E665&lt;&gt;""),E665, IF(AND($C664=$C666, E666&lt;&gt;""), E666,"")))</f>
        <v/>
      </c>
      <c r="F664" s="90" t="str">
        <f>IF(TMInput!E664&lt;&gt;"",TMInput!E664,IF(AND($C664=$C665, F665&lt;&gt;""),F665, IF(AND($C664=$C666, F666&lt;&gt;""), F666,"")))</f>
        <v/>
      </c>
      <c r="G664" s="85" t="str">
        <f>IF(TMInput!F664&lt;&gt;"",TMInput!F664,IF(AND($C664=$C665, G665&lt;&gt;""),G665, IF(AND($C664=$C666, G666&lt;&gt;""), G666,"")))</f>
        <v/>
      </c>
      <c r="H664" s="90" t="str">
        <f>TMInput!G664</f>
        <v/>
      </c>
      <c r="I664" s="90" t="str">
        <f>TMInput!H664</f>
        <v/>
      </c>
      <c r="J664" s="90" t="str">
        <f>IF(TMInput!$A664="",J663,TMInput!I664)</f>
        <v/>
      </c>
      <c r="K664" s="85" t="str">
        <f>IF(TMInput!J664&lt;&gt;"",TMInput!J664,IF(AND($C664=$C665, K665&lt;&gt;""),K665, IF(AND($C664=$C666, K666&lt;&gt;""), K666,"")))</f>
        <v/>
      </c>
      <c r="L664" s="85" t="str">
        <f>IF(TMInput!K664&lt;&gt;"",TMInput!K664,IF(AND($C664=$C665, L665&lt;&gt;""),L665, IF(AND($C664=$C666, L666&lt;&gt;""), L666,"")))</f>
        <v/>
      </c>
      <c r="M664" s="90" t="str">
        <f>IF(TMInput!L664&lt;&gt;"",TMInput!L664,IF(AND($C664=$C665, M665&lt;&gt;""),M665, IF(AND($C664=$C666, M666&lt;&gt;""), M666,"")))</f>
        <v/>
      </c>
      <c r="N664" s="90" t="str">
        <f>IF(TMInput!M664&lt;&gt;"",TMInput!M664,IF(AND($C664=$C665, N665&lt;&gt;""),N665, IF(AND($C664=$C666, N666&lt;&gt;""), N666,"")))</f>
        <v/>
      </c>
      <c r="O664" s="90" t="str">
        <f>IF(TMInput!N664&lt;&gt;"",TMInput!N664,IF(AND($C664=$C665, O665&lt;&gt;""),O665, IF(AND($C664=$C666, O666&lt;&gt;""), O666,"")))</f>
        <v/>
      </c>
      <c r="P664" s="85" t="str">
        <f>IF(TMInput!O664&lt;&gt;"",TMInput!O664,IF(AND($C664=$C665, P665&lt;&gt;""),P665, IF(AND($C664=$C666, P666&lt;&gt;""), P666,"")))</f>
        <v/>
      </c>
      <c r="Q664" s="90" t="str">
        <f>IF(TMInput!P664&lt;&gt;"",TMInput!P664,IF(AND($C664=$C665, Q665&lt;&gt;""),Q665, IF(AND($C664=$C666, Q666&lt;&gt;""), Q666,"")))</f>
        <v/>
      </c>
      <c r="R664" s="90" t="str">
        <f>IF(TMInput!Q664&lt;&gt;"", TMInput!Q664, IF(AND(OR($C664&amp;$H664=$C665&amp;$H665, $C664&amp;$I664=$C665&amp;$I665), R665&lt;&gt;""), R665, IF(AND(OR($C664&amp;$H664=$C666&amp;$H666, $C664&amp;$I664=$C666&amp;$I666), R666&lt;&gt;""), R666, IF(AND(OR($C664&amp;$H664=$C667&amp;$H667, $C664&amp;$I664=$C667&amp;$I667), R667&lt;&gt;""), R667, IF(AND(OR($C664&amp;$H664=$C668&amp;$H668, $C664&amp;$I664=$C668&amp;$I668), R668&lt;&gt;""), R668, "")))))</f>
        <v/>
      </c>
      <c r="S664" s="90" t="str">
        <f>IF(TMInput!R664&lt;&gt;"", TMInput!R664, IF(AND(OR($C664&amp;$H664=$C665&amp;$H665, $C664&amp;$I664=$C665&amp;$I665), S665&lt;&gt;""), S665, IF(AND(OR($C664&amp;$H664=$C666&amp;$H666, $C664&amp;$I664=$C666&amp;$I666), S666&lt;&gt;""), S666, IF(AND(OR($C664&amp;$H664=$C667&amp;$H667, $C664&amp;$I664=$C667&amp;$I667), S667&lt;&gt;""), S667, IF(AND(OR($C664&amp;$H664=$C668&amp;$H668, $C664&amp;$I664=$C668&amp;$I668), S668&lt;&gt;""), S668, "")))))</f>
        <v/>
      </c>
      <c r="T664" s="90" t="str">
        <f>IF(TMInput!S664&lt;&gt;"", TMInput!S664, IF(AND(OR($C664&amp;$H664=$C665&amp;$H665, $C664&amp;$I664=$C665&amp;$I665), T665&lt;&gt;""), T665, IF(AND(OR($C664&amp;$H664=$C666&amp;$H666, $C664&amp;$I664=$C666&amp;$I666), T666&lt;&gt;""), T666, IF(AND(OR($C664&amp;$H664=$C667&amp;$H667, $C664&amp;$I664=$C667&amp;$I667), T667&lt;&gt;""), T667, IF(AND(OR($C664&amp;$H664=$C668&amp;$H668, $C664&amp;$I664=$C668&amp;$I668), T668&lt;&gt;""), T668, "")))))</f>
        <v/>
      </c>
      <c r="U664" s="90" t="str">
        <f>IF(TMInput!T664&lt;&gt;"", TMInput!T664, IF(AND($C664=$C665, U665&lt;&gt;""), U665, IF(AND($C664=$C666, U666&lt;&gt;""), U666, IF(AND($C664=$C667, U667&lt;&gt;""), U667, IF(AND($C664=$C668, U668&lt;&gt;""), U668, "")))))</f>
        <v/>
      </c>
      <c r="V664" s="90" t="str">
        <f>IF(TMInput!U664&lt;&gt;"", TMInput!U664, IF(AND($C664=$C665, V665&lt;&gt;""), V665, IF(AND($C664=$C666, V666&lt;&gt;""), V666, IF(AND($C664=$C667, V667&lt;&gt;""), V667, IF(AND($C664=$C668, V668&lt;&gt;""), V668, "")))))</f>
        <v/>
      </c>
      <c r="W664" s="90" t="str">
        <f>IF(TMInput!V664&lt;&gt;"", TMInput!V664, IF(AND($C664=$C665, W665&lt;&gt;""), W665, IF(AND($C664=$C666, W666&lt;&gt;""), W666, IF(AND($C664=$C667, W667&lt;&gt;""), W667, IF(AND($C664=$C668, W668&lt;&gt;""), W668, "")))))</f>
        <v/>
      </c>
      <c r="X664" s="90" t="str">
        <f>IF(TMInput!W664&lt;&gt;"", TMInput!W664, IF(AND($C664=$C665, X665&lt;&gt;""), X665, IF(AND($C664=$C666, X666&lt;&gt;""), X666, IF(AND($C664=$C667, X667&lt;&gt;""), X667, IF(AND($C664=$C668, X668&lt;&gt;""), X668, "")))))</f>
        <v/>
      </c>
      <c r="Y664" s="90" t="str">
        <f>IF(TMInput!X664&lt;&gt;"", TMInput!X664, IF(AND($C664=$C665, Y665&lt;&gt;""), Y665, IF(AND($C664=$C666, Y666&lt;&gt;""), Y666, IF(AND($C664=$C667, Y667&lt;&gt;""), Y667, IF(AND($C664=$C668, Y668&lt;&gt;""), Y668, "")))))</f>
        <v/>
      </c>
      <c r="Z664" s="90" t="str">
        <f>IF(TMInput!Y664&lt;&gt;"", TMInput!Y664, IF(AND($C664=$C665, Z665&lt;&gt;""), Z665, IF(AND($C664=$C666, Z666&lt;&gt;""), Z666, IF(AND($C664=$C667, Z667&lt;&gt;""), Z667, IF(AND($C664=$C668, Z668&lt;&gt;""), Z668, "")))))</f>
        <v/>
      </c>
      <c r="AA664" s="90" t="str">
        <f>IF(TMInput!Z664&lt;&gt;"", TMInput!Z664, IF(AND($C664=$C665, AA665&lt;&gt;""), AA665, IF(AND($C664=$C666, AA666&lt;&gt;""), AA666, IF(AND($C664=$C667, AA667&lt;&gt;""), AA667, IF(AND($C664=$C668, AA668&lt;&gt;""), AA668, "")))))</f>
        <v/>
      </c>
      <c r="AB664" s="90" t="str">
        <f>IF(TMInput!AA664&lt;&gt;"", TMInput!AA664, IF(AND($C664=$C665, AB665&lt;&gt;""), AB665, IF(AND($C664=$C666, AB666&lt;&gt;""), AB666, IF(AND($C664=$C667, AB667&lt;&gt;""), AB667, IF(AND($C664=$C668, AB668&lt;&gt;""), AB668, "")))))</f>
        <v/>
      </c>
      <c r="AC664" s="90" t="str">
        <f>IF(TMInput!AB664&lt;&gt;"", TMInput!AB664, IF(AND($C664=$C665, AC665&lt;&gt;""), AC665, IF(AND($C664=$C666, AC666&lt;&gt;""), AC666, IF(AND($C664=$C667, AC667&lt;&gt;""), AC667, IF(AND($C664=$C668, AC668&lt;&gt;""), AC668, "")))))</f>
        <v/>
      </c>
      <c r="AD664" s="90" t="str">
        <f>IF(TMInput!AC664&lt;&gt;"", TMInput!AC664, IF(AND($C664=$C665, AD665&lt;&gt;""), AD665, IF(AND($C664=$C666, AD666&lt;&gt;""), AD666, IF(AND($C664=$C667, AD667&lt;&gt;""), AD667, IF(AND($C664=$C668, AD668&lt;&gt;""), AD668, "")))))</f>
        <v/>
      </c>
      <c r="AE664" s="90" t="str">
        <f>IF(TMInput!AD664&lt;&gt;"", TMInput!AD664, IF(AND($C664=$C665, AE665&lt;&gt;""), AE665, IF(AND($C664=$C666, AE666&lt;&gt;""), AE666, IF(AND($C664=$C667, AE667&lt;&gt;""), AE667, IF(AND($C664=$C668, AE668&lt;&gt;""), AE668, "")))))</f>
        <v/>
      </c>
    </row>
    <row r="665">
      <c r="A665" s="85" t="b">
        <f t="shared" si="1"/>
        <v>0</v>
      </c>
      <c r="B665" s="90" t="str">
        <f>IF(AND(TMInput!A665="",$C665&lt;&gt;""),B664,TMInput!A665)</f>
        <v/>
      </c>
      <c r="C665" s="90" t="str">
        <f>TMInput!B665</f>
        <v/>
      </c>
      <c r="D665" s="85" t="str">
        <f>IF(AND(TMInput!C665="",$C665&lt;&gt;""),D664,TMInput!C665)</f>
        <v/>
      </c>
      <c r="E665" s="90" t="str">
        <f>IF(TMInput!D665&lt;&gt;"",TMInput!D665,IF(AND($C665=$C666, E666&lt;&gt;""),E666, IF(AND($C665=$C667, E667&lt;&gt;""), E667,"")))</f>
        <v/>
      </c>
      <c r="F665" s="90" t="str">
        <f>IF(TMInput!E665&lt;&gt;"",TMInput!E665,IF(AND($C665=$C666, F666&lt;&gt;""),F666, IF(AND($C665=$C667, F667&lt;&gt;""), F667,"")))</f>
        <v/>
      </c>
      <c r="G665" s="85" t="str">
        <f>IF(TMInput!F665&lt;&gt;"",TMInput!F665,IF(AND($C665=$C666, G666&lt;&gt;""),G666, IF(AND($C665=$C667, G667&lt;&gt;""), G667,"")))</f>
        <v/>
      </c>
      <c r="H665" s="90" t="str">
        <f>TMInput!G665</f>
        <v/>
      </c>
      <c r="I665" s="90" t="str">
        <f>TMInput!H665</f>
        <v/>
      </c>
      <c r="J665" s="90" t="str">
        <f>IF(TMInput!$A665="",J664,TMInput!I665)</f>
        <v/>
      </c>
      <c r="K665" s="85" t="str">
        <f>IF(TMInput!J665&lt;&gt;"",TMInput!J665,IF(AND($C665=$C666, K666&lt;&gt;""),K666, IF(AND($C665=$C667, K667&lt;&gt;""), K667,"")))</f>
        <v/>
      </c>
      <c r="L665" s="85" t="str">
        <f>IF(TMInput!K665&lt;&gt;"",TMInput!K665,IF(AND($C665=$C666, L666&lt;&gt;""),L666, IF(AND($C665=$C667, L667&lt;&gt;""), L667,"")))</f>
        <v/>
      </c>
      <c r="M665" s="90" t="str">
        <f>IF(TMInput!L665&lt;&gt;"",TMInput!L665,IF(AND($C665=$C666, M666&lt;&gt;""),M666, IF(AND($C665=$C667, M667&lt;&gt;""), M667,"")))</f>
        <v/>
      </c>
      <c r="N665" s="90" t="str">
        <f>IF(TMInput!M665&lt;&gt;"",TMInput!M665,IF(AND($C665=$C666, N666&lt;&gt;""),N666, IF(AND($C665=$C667, N667&lt;&gt;""), N667,"")))</f>
        <v/>
      </c>
      <c r="O665" s="90" t="str">
        <f>IF(TMInput!N665&lt;&gt;"",TMInput!N665,IF(AND($C665=$C666, O666&lt;&gt;""),O666, IF(AND($C665=$C667, O667&lt;&gt;""), O667,"")))</f>
        <v/>
      </c>
      <c r="P665" s="85" t="str">
        <f>IF(TMInput!O665&lt;&gt;"",TMInput!O665,IF(AND($C665=$C666, P666&lt;&gt;""),P666, IF(AND($C665=$C667, P667&lt;&gt;""), P667,"")))</f>
        <v/>
      </c>
      <c r="Q665" s="90" t="str">
        <f>IF(TMInput!P665&lt;&gt;"",TMInput!P665,IF(AND($C665=$C666, Q666&lt;&gt;""),Q666, IF(AND($C665=$C667, Q667&lt;&gt;""), Q667,"")))</f>
        <v/>
      </c>
      <c r="R665" s="90" t="str">
        <f>IF(TMInput!Q665&lt;&gt;"", TMInput!Q665, IF(AND(OR($C665&amp;$H665=$C666&amp;$H666, $C665&amp;$I665=$C666&amp;$I666), R666&lt;&gt;""), R666, IF(AND(OR($C665&amp;$H665=$C667&amp;$H667, $C665&amp;$I665=$C667&amp;$I667), R667&lt;&gt;""), R667, IF(AND(OR($C665&amp;$H665=$C668&amp;$H668, $C665&amp;$I665=$C668&amp;$I668), R668&lt;&gt;""), R668, IF(AND(OR($C665&amp;$H665=$C669&amp;$H669, $C665&amp;$I665=$C669&amp;$I669), R669&lt;&gt;""), R669, "")))))</f>
        <v/>
      </c>
      <c r="S665" s="90" t="str">
        <f>IF(TMInput!R665&lt;&gt;"", TMInput!R665, IF(AND(OR($C665&amp;$H665=$C666&amp;$H666, $C665&amp;$I665=$C666&amp;$I666), S666&lt;&gt;""), S666, IF(AND(OR($C665&amp;$H665=$C667&amp;$H667, $C665&amp;$I665=$C667&amp;$I667), S667&lt;&gt;""), S667, IF(AND(OR($C665&amp;$H665=$C668&amp;$H668, $C665&amp;$I665=$C668&amp;$I668), S668&lt;&gt;""), S668, IF(AND(OR($C665&amp;$H665=$C669&amp;$H669, $C665&amp;$I665=$C669&amp;$I669), S669&lt;&gt;""), S669, "")))))</f>
        <v/>
      </c>
      <c r="T665" s="90" t="str">
        <f>IF(TMInput!S665&lt;&gt;"", TMInput!S665, IF(AND(OR($C665&amp;$H665=$C666&amp;$H666, $C665&amp;$I665=$C666&amp;$I666), T666&lt;&gt;""), T666, IF(AND(OR($C665&amp;$H665=$C667&amp;$H667, $C665&amp;$I665=$C667&amp;$I667), T667&lt;&gt;""), T667, IF(AND(OR($C665&amp;$H665=$C668&amp;$H668, $C665&amp;$I665=$C668&amp;$I668), T668&lt;&gt;""), T668, IF(AND(OR($C665&amp;$H665=$C669&amp;$H669, $C665&amp;$I665=$C669&amp;$I669), T669&lt;&gt;""), T669, "")))))</f>
        <v/>
      </c>
      <c r="U665" s="90" t="str">
        <f>IF(TMInput!T665&lt;&gt;"", TMInput!T665, IF(AND($C665=$C666, U666&lt;&gt;""), U666, IF(AND($C665=$C667, U667&lt;&gt;""), U667, IF(AND($C665=$C668, U668&lt;&gt;""), U668, IF(AND($C665=$C669, U669&lt;&gt;""), U669, "")))))</f>
        <v/>
      </c>
      <c r="V665" s="90" t="str">
        <f>IF(TMInput!U665&lt;&gt;"", TMInput!U665, IF(AND($C665=$C666, V666&lt;&gt;""), V666, IF(AND($C665=$C667, V667&lt;&gt;""), V667, IF(AND($C665=$C668, V668&lt;&gt;""), V668, IF(AND($C665=$C669, V669&lt;&gt;""), V669, "")))))</f>
        <v/>
      </c>
      <c r="W665" s="90" t="str">
        <f>IF(TMInput!V665&lt;&gt;"", TMInput!V665, IF(AND($C665=$C666, W666&lt;&gt;""), W666, IF(AND($C665=$C667, W667&lt;&gt;""), W667, IF(AND($C665=$C668, W668&lt;&gt;""), W668, IF(AND($C665=$C669, W669&lt;&gt;""), W669, "")))))</f>
        <v/>
      </c>
      <c r="X665" s="90" t="str">
        <f>IF(TMInput!W665&lt;&gt;"", TMInput!W665, IF(AND($C665=$C666, X666&lt;&gt;""), X666, IF(AND($C665=$C667, X667&lt;&gt;""), X667, IF(AND($C665=$C668, X668&lt;&gt;""), X668, IF(AND($C665=$C669, X669&lt;&gt;""), X669, "")))))</f>
        <v/>
      </c>
      <c r="Y665" s="90" t="str">
        <f>IF(TMInput!X665&lt;&gt;"", TMInput!X665, IF(AND($C665=$C666, Y666&lt;&gt;""), Y666, IF(AND($C665=$C667, Y667&lt;&gt;""), Y667, IF(AND($C665=$C668, Y668&lt;&gt;""), Y668, IF(AND($C665=$C669, Y669&lt;&gt;""), Y669, "")))))</f>
        <v/>
      </c>
      <c r="Z665" s="90" t="str">
        <f>IF(TMInput!Y665&lt;&gt;"", TMInput!Y665, IF(AND($C665=$C666, Z666&lt;&gt;""), Z666, IF(AND($C665=$C667, Z667&lt;&gt;""), Z667, IF(AND($C665=$C668, Z668&lt;&gt;""), Z668, IF(AND($C665=$C669, Z669&lt;&gt;""), Z669, "")))))</f>
        <v/>
      </c>
      <c r="AA665" s="90" t="str">
        <f>IF(TMInput!Z665&lt;&gt;"", TMInput!Z665, IF(AND($C665=$C666, AA666&lt;&gt;""), AA666, IF(AND($C665=$C667, AA667&lt;&gt;""), AA667, IF(AND($C665=$C668, AA668&lt;&gt;""), AA668, IF(AND($C665=$C669, AA669&lt;&gt;""), AA669, "")))))</f>
        <v/>
      </c>
      <c r="AB665" s="90" t="str">
        <f>IF(TMInput!AA665&lt;&gt;"", TMInput!AA665, IF(AND($C665=$C666, AB666&lt;&gt;""), AB666, IF(AND($C665=$C667, AB667&lt;&gt;""), AB667, IF(AND($C665=$C668, AB668&lt;&gt;""), AB668, IF(AND($C665=$C669, AB669&lt;&gt;""), AB669, "")))))</f>
        <v/>
      </c>
      <c r="AC665" s="90" t="str">
        <f>IF(TMInput!AB665&lt;&gt;"", TMInput!AB665, IF(AND($C665=$C666, AC666&lt;&gt;""), AC666, IF(AND($C665=$C667, AC667&lt;&gt;""), AC667, IF(AND($C665=$C668, AC668&lt;&gt;""), AC668, IF(AND($C665=$C669, AC669&lt;&gt;""), AC669, "")))))</f>
        <v/>
      </c>
      <c r="AD665" s="90" t="str">
        <f>IF(TMInput!AC665&lt;&gt;"", TMInput!AC665, IF(AND($C665=$C666, AD666&lt;&gt;""), AD666, IF(AND($C665=$C667, AD667&lt;&gt;""), AD667, IF(AND($C665=$C668, AD668&lt;&gt;""), AD668, IF(AND($C665=$C669, AD669&lt;&gt;""), AD669, "")))))</f>
        <v/>
      </c>
      <c r="AE665" s="90" t="str">
        <f>IF(TMInput!AD665&lt;&gt;"", TMInput!AD665, IF(AND($C665=$C666, AE666&lt;&gt;""), AE666, IF(AND($C665=$C667, AE667&lt;&gt;""), AE667, IF(AND($C665=$C668, AE668&lt;&gt;""), AE668, IF(AND($C665=$C669, AE669&lt;&gt;""), AE669, "")))))</f>
        <v/>
      </c>
    </row>
    <row r="666">
      <c r="A666" s="85" t="b">
        <f t="shared" si="1"/>
        <v>0</v>
      </c>
      <c r="B666" s="90" t="str">
        <f>IF(AND(TMInput!A666="",$C666&lt;&gt;""),B665,TMInput!A666)</f>
        <v/>
      </c>
      <c r="C666" s="90" t="str">
        <f>TMInput!B666</f>
        <v/>
      </c>
      <c r="D666" s="85" t="str">
        <f>IF(AND(TMInput!C666="",$C666&lt;&gt;""),D665,TMInput!C666)</f>
        <v/>
      </c>
      <c r="E666" s="90" t="str">
        <f>IF(TMInput!D666&lt;&gt;"",TMInput!D666,IF(AND($C666=$C667, E667&lt;&gt;""),E667, IF(AND($C666=$C668, E668&lt;&gt;""), E668,"")))</f>
        <v/>
      </c>
      <c r="F666" s="90" t="str">
        <f>IF(TMInput!E666&lt;&gt;"",TMInput!E666,IF(AND($C666=$C667, F667&lt;&gt;""),F667, IF(AND($C666=$C668, F668&lt;&gt;""), F668,"")))</f>
        <v/>
      </c>
      <c r="G666" s="85" t="str">
        <f>IF(TMInput!F666&lt;&gt;"",TMInput!F666,IF(AND($C666=$C667, G667&lt;&gt;""),G667, IF(AND($C666=$C668, G668&lt;&gt;""), G668,"")))</f>
        <v/>
      </c>
      <c r="H666" s="90" t="str">
        <f>TMInput!G666</f>
        <v/>
      </c>
      <c r="I666" s="90" t="str">
        <f>TMInput!H666</f>
        <v/>
      </c>
      <c r="J666" s="90" t="str">
        <f>IF(TMInput!$A666="",J665,TMInput!I666)</f>
        <v/>
      </c>
      <c r="K666" s="85" t="str">
        <f>IF(TMInput!J666&lt;&gt;"",TMInput!J666,IF(AND($C666=$C667, K667&lt;&gt;""),K667, IF(AND($C666=$C668, K668&lt;&gt;""), K668,"")))</f>
        <v/>
      </c>
      <c r="L666" s="85" t="str">
        <f>IF(TMInput!K666&lt;&gt;"",TMInput!K666,IF(AND($C666=$C667, L667&lt;&gt;""),L667, IF(AND($C666=$C668, L668&lt;&gt;""), L668,"")))</f>
        <v/>
      </c>
      <c r="M666" s="90" t="str">
        <f>IF(TMInput!L666&lt;&gt;"",TMInput!L666,IF(AND($C666=$C667, M667&lt;&gt;""),M667, IF(AND($C666=$C668, M668&lt;&gt;""), M668,"")))</f>
        <v/>
      </c>
      <c r="N666" s="90" t="str">
        <f>IF(TMInput!M666&lt;&gt;"",TMInput!M666,IF(AND($C666=$C667, N667&lt;&gt;""),N667, IF(AND($C666=$C668, N668&lt;&gt;""), N668,"")))</f>
        <v/>
      </c>
      <c r="O666" s="90" t="str">
        <f>IF(TMInput!N666&lt;&gt;"",TMInput!N666,IF(AND($C666=$C667, O667&lt;&gt;""),O667, IF(AND($C666=$C668, O668&lt;&gt;""), O668,"")))</f>
        <v/>
      </c>
      <c r="P666" s="85" t="str">
        <f>IF(TMInput!O666&lt;&gt;"",TMInput!O666,IF(AND($C666=$C667, P667&lt;&gt;""),P667, IF(AND($C666=$C668, P668&lt;&gt;""), P668,"")))</f>
        <v/>
      </c>
      <c r="Q666" s="90" t="str">
        <f>IF(TMInput!P666&lt;&gt;"",TMInput!P666,IF(AND($C666=$C667, Q667&lt;&gt;""),Q667, IF(AND($C666=$C668, Q668&lt;&gt;""), Q668,"")))</f>
        <v/>
      </c>
      <c r="R666" s="90" t="str">
        <f>IF(TMInput!Q666&lt;&gt;"", TMInput!Q666, IF(AND(OR($C666&amp;$H666=$C667&amp;$H667, $C666&amp;$I666=$C667&amp;$I667), R667&lt;&gt;""), R667, IF(AND(OR($C666&amp;$H666=$C668&amp;$H668, $C666&amp;$I666=$C668&amp;$I668), R668&lt;&gt;""), R668, IF(AND(OR($C666&amp;$H666=$C669&amp;$H669, $C666&amp;$I666=$C669&amp;$I669), R669&lt;&gt;""), R669, IF(AND(OR($C666&amp;$H666=$C670&amp;$H670, $C666&amp;$I666=$C670&amp;$I670), R670&lt;&gt;""), R670, "")))))</f>
        <v/>
      </c>
      <c r="S666" s="90" t="str">
        <f>IF(TMInput!R666&lt;&gt;"", TMInput!R666, IF(AND(OR($C666&amp;$H666=$C667&amp;$H667, $C666&amp;$I666=$C667&amp;$I667), S667&lt;&gt;""), S667, IF(AND(OR($C666&amp;$H666=$C668&amp;$H668, $C666&amp;$I666=$C668&amp;$I668), S668&lt;&gt;""), S668, IF(AND(OR($C666&amp;$H666=$C669&amp;$H669, $C666&amp;$I666=$C669&amp;$I669), S669&lt;&gt;""), S669, IF(AND(OR($C666&amp;$H666=$C670&amp;$H670, $C666&amp;$I666=$C670&amp;$I670), S670&lt;&gt;""), S670, "")))))</f>
        <v/>
      </c>
      <c r="T666" s="90" t="str">
        <f>IF(TMInput!S666&lt;&gt;"", TMInput!S666, IF(AND(OR($C666&amp;$H666=$C667&amp;$H667, $C666&amp;$I666=$C667&amp;$I667), T667&lt;&gt;""), T667, IF(AND(OR($C666&amp;$H666=$C668&amp;$H668, $C666&amp;$I666=$C668&amp;$I668), T668&lt;&gt;""), T668, IF(AND(OR($C666&amp;$H666=$C669&amp;$H669, $C666&amp;$I666=$C669&amp;$I669), T669&lt;&gt;""), T669, IF(AND(OR($C666&amp;$H666=$C670&amp;$H670, $C666&amp;$I666=$C670&amp;$I670), T670&lt;&gt;""), T670, "")))))</f>
        <v/>
      </c>
      <c r="U666" s="90" t="str">
        <f>IF(TMInput!T666&lt;&gt;"", TMInput!T666, IF(AND($C666=$C667, U667&lt;&gt;""), U667, IF(AND($C666=$C668, U668&lt;&gt;""), U668, IF(AND($C666=$C669, U669&lt;&gt;""), U669, IF(AND($C666=$C670, U670&lt;&gt;""), U670, "")))))</f>
        <v/>
      </c>
      <c r="V666" s="90" t="str">
        <f>IF(TMInput!U666&lt;&gt;"", TMInput!U666, IF(AND($C666=$C667, V667&lt;&gt;""), V667, IF(AND($C666=$C668, V668&lt;&gt;""), V668, IF(AND($C666=$C669, V669&lt;&gt;""), V669, IF(AND($C666=$C670, V670&lt;&gt;""), V670, "")))))</f>
        <v/>
      </c>
      <c r="W666" s="90" t="str">
        <f>IF(TMInput!V666&lt;&gt;"", TMInput!V666, IF(AND($C666=$C667, W667&lt;&gt;""), W667, IF(AND($C666=$C668, W668&lt;&gt;""), W668, IF(AND($C666=$C669, W669&lt;&gt;""), W669, IF(AND($C666=$C670, W670&lt;&gt;""), W670, "")))))</f>
        <v/>
      </c>
      <c r="X666" s="90" t="str">
        <f>IF(TMInput!W666&lt;&gt;"", TMInput!W666, IF(AND($C666=$C667, X667&lt;&gt;""), X667, IF(AND($C666=$C668, X668&lt;&gt;""), X668, IF(AND($C666=$C669, X669&lt;&gt;""), X669, IF(AND($C666=$C670, X670&lt;&gt;""), X670, "")))))</f>
        <v/>
      </c>
      <c r="Y666" s="90" t="str">
        <f>IF(TMInput!X666&lt;&gt;"", TMInput!X666, IF(AND($C666=$C667, Y667&lt;&gt;""), Y667, IF(AND($C666=$C668, Y668&lt;&gt;""), Y668, IF(AND($C666=$C669, Y669&lt;&gt;""), Y669, IF(AND($C666=$C670, Y670&lt;&gt;""), Y670, "")))))</f>
        <v/>
      </c>
      <c r="Z666" s="90" t="str">
        <f>IF(TMInput!Y666&lt;&gt;"", TMInput!Y666, IF(AND($C666=$C667, Z667&lt;&gt;""), Z667, IF(AND($C666=$C668, Z668&lt;&gt;""), Z668, IF(AND($C666=$C669, Z669&lt;&gt;""), Z669, IF(AND($C666=$C670, Z670&lt;&gt;""), Z670, "")))))</f>
        <v/>
      </c>
      <c r="AA666" s="90" t="str">
        <f>IF(TMInput!Z666&lt;&gt;"", TMInput!Z666, IF(AND($C666=$C667, AA667&lt;&gt;""), AA667, IF(AND($C666=$C668, AA668&lt;&gt;""), AA668, IF(AND($C666=$C669, AA669&lt;&gt;""), AA669, IF(AND($C666=$C670, AA670&lt;&gt;""), AA670, "")))))</f>
        <v/>
      </c>
      <c r="AB666" s="90" t="str">
        <f>IF(TMInput!AA666&lt;&gt;"", TMInput!AA666, IF(AND($C666=$C667, AB667&lt;&gt;""), AB667, IF(AND($C666=$C668, AB668&lt;&gt;""), AB668, IF(AND($C666=$C669, AB669&lt;&gt;""), AB669, IF(AND($C666=$C670, AB670&lt;&gt;""), AB670, "")))))</f>
        <v/>
      </c>
      <c r="AC666" s="90" t="str">
        <f>IF(TMInput!AB666&lt;&gt;"", TMInput!AB666, IF(AND($C666=$C667, AC667&lt;&gt;""), AC667, IF(AND($C666=$C668, AC668&lt;&gt;""), AC668, IF(AND($C666=$C669, AC669&lt;&gt;""), AC669, IF(AND($C666=$C670, AC670&lt;&gt;""), AC670, "")))))</f>
        <v/>
      </c>
      <c r="AD666" s="90" t="str">
        <f>IF(TMInput!AC666&lt;&gt;"", TMInput!AC666, IF(AND($C666=$C667, AD667&lt;&gt;""), AD667, IF(AND($C666=$C668, AD668&lt;&gt;""), AD668, IF(AND($C666=$C669, AD669&lt;&gt;""), AD669, IF(AND($C666=$C670, AD670&lt;&gt;""), AD670, "")))))</f>
        <v/>
      </c>
      <c r="AE666" s="90" t="str">
        <f>IF(TMInput!AD666&lt;&gt;"", TMInput!AD666, IF(AND($C666=$C667, AE667&lt;&gt;""), AE667, IF(AND($C666=$C668, AE668&lt;&gt;""), AE668, IF(AND($C666=$C669, AE669&lt;&gt;""), AE669, IF(AND($C666=$C670, AE670&lt;&gt;""), AE670, "")))))</f>
        <v/>
      </c>
    </row>
    <row r="667">
      <c r="A667" s="85" t="b">
        <f t="shared" si="1"/>
        <v>0</v>
      </c>
      <c r="B667" s="90" t="str">
        <f>IF(AND(TMInput!A667="",$C667&lt;&gt;""),B666,TMInput!A667)</f>
        <v/>
      </c>
      <c r="C667" s="90" t="str">
        <f>TMInput!B667</f>
        <v/>
      </c>
      <c r="D667" s="85" t="str">
        <f>IF(AND(TMInput!C667="",$C667&lt;&gt;""),D666,TMInput!C667)</f>
        <v/>
      </c>
      <c r="E667" s="90" t="str">
        <f>IF(TMInput!D667&lt;&gt;"",TMInput!D667,IF(AND($C667=$C668, E668&lt;&gt;""),E668, IF(AND($C667=$C669, E669&lt;&gt;""), E669,"")))</f>
        <v/>
      </c>
      <c r="F667" s="90" t="str">
        <f>IF(TMInput!E667&lt;&gt;"",TMInput!E667,IF(AND($C667=$C668, F668&lt;&gt;""),F668, IF(AND($C667=$C669, F669&lt;&gt;""), F669,"")))</f>
        <v/>
      </c>
      <c r="G667" s="85" t="str">
        <f>IF(TMInput!F667&lt;&gt;"",TMInput!F667,IF(AND($C667=$C668, G668&lt;&gt;""),G668, IF(AND($C667=$C669, G669&lt;&gt;""), G669,"")))</f>
        <v/>
      </c>
      <c r="H667" s="90" t="str">
        <f>TMInput!G667</f>
        <v/>
      </c>
      <c r="I667" s="90" t="str">
        <f>TMInput!H667</f>
        <v/>
      </c>
      <c r="J667" s="90" t="str">
        <f>IF(TMInput!$A667="",J666,TMInput!I667)</f>
        <v/>
      </c>
      <c r="K667" s="85" t="str">
        <f>IF(TMInput!J667&lt;&gt;"",TMInput!J667,IF(AND($C667=$C668, K668&lt;&gt;""),K668, IF(AND($C667=$C669, K669&lt;&gt;""), K669,"")))</f>
        <v/>
      </c>
      <c r="L667" s="85" t="str">
        <f>IF(TMInput!K667&lt;&gt;"",TMInput!K667,IF(AND($C667=$C668, L668&lt;&gt;""),L668, IF(AND($C667=$C669, L669&lt;&gt;""), L669,"")))</f>
        <v/>
      </c>
      <c r="M667" s="90" t="str">
        <f>IF(TMInput!L667&lt;&gt;"",TMInput!L667,IF(AND($C667=$C668, M668&lt;&gt;""),M668, IF(AND($C667=$C669, M669&lt;&gt;""), M669,"")))</f>
        <v/>
      </c>
      <c r="N667" s="90" t="str">
        <f>IF(TMInput!M667&lt;&gt;"",TMInput!M667,IF(AND($C667=$C668, N668&lt;&gt;""),N668, IF(AND($C667=$C669, N669&lt;&gt;""), N669,"")))</f>
        <v/>
      </c>
      <c r="O667" s="90" t="str">
        <f>IF(TMInput!N667&lt;&gt;"",TMInput!N667,IF(AND($C667=$C668, O668&lt;&gt;""),O668, IF(AND($C667=$C669, O669&lt;&gt;""), O669,"")))</f>
        <v/>
      </c>
      <c r="P667" s="85" t="str">
        <f>IF(TMInput!O667&lt;&gt;"",TMInput!O667,IF(AND($C667=$C668, P668&lt;&gt;""),P668, IF(AND($C667=$C669, P669&lt;&gt;""), P669,"")))</f>
        <v/>
      </c>
      <c r="Q667" s="90" t="str">
        <f>IF(TMInput!P667&lt;&gt;"",TMInput!P667,IF(AND($C667=$C668, Q668&lt;&gt;""),Q668, IF(AND($C667=$C669, Q669&lt;&gt;""), Q669,"")))</f>
        <v/>
      </c>
      <c r="R667" s="90" t="str">
        <f>IF(TMInput!Q667&lt;&gt;"", TMInput!Q667, IF(AND(OR($C667&amp;$H667=$C668&amp;$H668, $C667&amp;$I667=$C668&amp;$I668), R668&lt;&gt;""), R668, IF(AND(OR($C667&amp;$H667=$C669&amp;$H669, $C667&amp;$I667=$C669&amp;$I669), R669&lt;&gt;""), R669, IF(AND(OR($C667&amp;$H667=$C670&amp;$H670, $C667&amp;$I667=$C670&amp;$I670), R670&lt;&gt;""), R670, IF(AND(OR($C667&amp;$H667=$C671&amp;$H671, $C667&amp;$I667=$C671&amp;$I671), R671&lt;&gt;""), R671, "")))))</f>
        <v/>
      </c>
      <c r="S667" s="90" t="str">
        <f>IF(TMInput!R667&lt;&gt;"", TMInput!R667, IF(AND(OR($C667&amp;$H667=$C668&amp;$H668, $C667&amp;$I667=$C668&amp;$I668), S668&lt;&gt;""), S668, IF(AND(OR($C667&amp;$H667=$C669&amp;$H669, $C667&amp;$I667=$C669&amp;$I669), S669&lt;&gt;""), S669, IF(AND(OR($C667&amp;$H667=$C670&amp;$H670, $C667&amp;$I667=$C670&amp;$I670), S670&lt;&gt;""), S670, IF(AND(OR($C667&amp;$H667=$C671&amp;$H671, $C667&amp;$I667=$C671&amp;$I671), S671&lt;&gt;""), S671, "")))))</f>
        <v/>
      </c>
      <c r="T667" s="90" t="str">
        <f>IF(TMInput!S667&lt;&gt;"", TMInput!S667, IF(AND(OR($C667&amp;$H667=$C668&amp;$H668, $C667&amp;$I667=$C668&amp;$I668), T668&lt;&gt;""), T668, IF(AND(OR($C667&amp;$H667=$C669&amp;$H669, $C667&amp;$I667=$C669&amp;$I669), T669&lt;&gt;""), T669, IF(AND(OR($C667&amp;$H667=$C670&amp;$H670, $C667&amp;$I667=$C670&amp;$I670), T670&lt;&gt;""), T670, IF(AND(OR($C667&amp;$H667=$C671&amp;$H671, $C667&amp;$I667=$C671&amp;$I671), T671&lt;&gt;""), T671, "")))))</f>
        <v/>
      </c>
      <c r="U667" s="90" t="str">
        <f>IF(TMInput!T667&lt;&gt;"", TMInput!T667, IF(AND($C667=$C668, U668&lt;&gt;""), U668, IF(AND($C667=$C669, U669&lt;&gt;""), U669, IF(AND($C667=$C670, U670&lt;&gt;""), U670, IF(AND($C667=$C671, U671&lt;&gt;""), U671, "")))))</f>
        <v/>
      </c>
      <c r="V667" s="90" t="str">
        <f>IF(TMInput!U667&lt;&gt;"", TMInput!U667, IF(AND($C667=$C668, V668&lt;&gt;""), V668, IF(AND($C667=$C669, V669&lt;&gt;""), V669, IF(AND($C667=$C670, V670&lt;&gt;""), V670, IF(AND($C667=$C671, V671&lt;&gt;""), V671, "")))))</f>
        <v/>
      </c>
      <c r="W667" s="90" t="str">
        <f>IF(TMInput!V667&lt;&gt;"", TMInput!V667, IF(AND($C667=$C668, W668&lt;&gt;""), W668, IF(AND($C667=$C669, W669&lt;&gt;""), W669, IF(AND($C667=$C670, W670&lt;&gt;""), W670, IF(AND($C667=$C671, W671&lt;&gt;""), W671, "")))))</f>
        <v/>
      </c>
      <c r="X667" s="90" t="str">
        <f>IF(TMInput!W667&lt;&gt;"", TMInput!W667, IF(AND($C667=$C668, X668&lt;&gt;""), X668, IF(AND($C667=$C669, X669&lt;&gt;""), X669, IF(AND($C667=$C670, X670&lt;&gt;""), X670, IF(AND($C667=$C671, X671&lt;&gt;""), X671, "")))))</f>
        <v/>
      </c>
      <c r="Y667" s="90" t="str">
        <f>IF(TMInput!X667&lt;&gt;"", TMInput!X667, IF(AND($C667=$C668, Y668&lt;&gt;""), Y668, IF(AND($C667=$C669, Y669&lt;&gt;""), Y669, IF(AND($C667=$C670, Y670&lt;&gt;""), Y670, IF(AND($C667=$C671, Y671&lt;&gt;""), Y671, "")))))</f>
        <v/>
      </c>
      <c r="Z667" s="90" t="str">
        <f>IF(TMInput!Y667&lt;&gt;"", TMInput!Y667, IF(AND($C667=$C668, Z668&lt;&gt;""), Z668, IF(AND($C667=$C669, Z669&lt;&gt;""), Z669, IF(AND($C667=$C670, Z670&lt;&gt;""), Z670, IF(AND($C667=$C671, Z671&lt;&gt;""), Z671, "")))))</f>
        <v/>
      </c>
      <c r="AA667" s="90" t="str">
        <f>IF(TMInput!Z667&lt;&gt;"", TMInput!Z667, IF(AND($C667=$C668, AA668&lt;&gt;""), AA668, IF(AND($C667=$C669, AA669&lt;&gt;""), AA669, IF(AND($C667=$C670, AA670&lt;&gt;""), AA670, IF(AND($C667=$C671, AA671&lt;&gt;""), AA671, "")))))</f>
        <v/>
      </c>
      <c r="AB667" s="90" t="str">
        <f>IF(TMInput!AA667&lt;&gt;"", TMInput!AA667, IF(AND($C667=$C668, AB668&lt;&gt;""), AB668, IF(AND($C667=$C669, AB669&lt;&gt;""), AB669, IF(AND($C667=$C670, AB670&lt;&gt;""), AB670, IF(AND($C667=$C671, AB671&lt;&gt;""), AB671, "")))))</f>
        <v/>
      </c>
      <c r="AC667" s="90" t="str">
        <f>IF(TMInput!AB667&lt;&gt;"", TMInput!AB667, IF(AND($C667=$C668, AC668&lt;&gt;""), AC668, IF(AND($C667=$C669, AC669&lt;&gt;""), AC669, IF(AND($C667=$C670, AC670&lt;&gt;""), AC670, IF(AND($C667=$C671, AC671&lt;&gt;""), AC671, "")))))</f>
        <v/>
      </c>
      <c r="AD667" s="90" t="str">
        <f>IF(TMInput!AC667&lt;&gt;"", TMInput!AC667, IF(AND($C667=$C668, AD668&lt;&gt;""), AD668, IF(AND($C667=$C669, AD669&lt;&gt;""), AD669, IF(AND($C667=$C670, AD670&lt;&gt;""), AD670, IF(AND($C667=$C671, AD671&lt;&gt;""), AD671, "")))))</f>
        <v/>
      </c>
      <c r="AE667" s="90" t="str">
        <f>IF(TMInput!AD667&lt;&gt;"", TMInput!AD667, IF(AND($C667=$C668, AE668&lt;&gt;""), AE668, IF(AND($C667=$C669, AE669&lt;&gt;""), AE669, IF(AND($C667=$C670, AE670&lt;&gt;""), AE670, IF(AND($C667=$C671, AE671&lt;&gt;""), AE671, "")))))</f>
        <v/>
      </c>
    </row>
    <row r="668">
      <c r="A668" s="85" t="b">
        <f t="shared" si="1"/>
        <v>0</v>
      </c>
      <c r="B668" s="90" t="str">
        <f>IF(AND(TMInput!A668="",$C668&lt;&gt;""),B667,TMInput!A668)</f>
        <v/>
      </c>
      <c r="C668" s="90" t="str">
        <f>TMInput!B668</f>
        <v/>
      </c>
      <c r="D668" s="85" t="str">
        <f>IF(AND(TMInput!C668="",$C668&lt;&gt;""),D667,TMInput!C668)</f>
        <v/>
      </c>
      <c r="E668" s="90" t="str">
        <f>IF(TMInput!D668&lt;&gt;"",TMInput!D668,IF(AND($C668=$C669, E669&lt;&gt;""),E669, IF(AND($C668=$C670, E670&lt;&gt;""), E670,"")))</f>
        <v/>
      </c>
      <c r="F668" s="90" t="str">
        <f>IF(TMInput!E668&lt;&gt;"",TMInput!E668,IF(AND($C668=$C669, F669&lt;&gt;""),F669, IF(AND($C668=$C670, F670&lt;&gt;""), F670,"")))</f>
        <v/>
      </c>
      <c r="G668" s="85" t="str">
        <f>IF(TMInput!F668&lt;&gt;"",TMInput!F668,IF(AND($C668=$C669, G669&lt;&gt;""),G669, IF(AND($C668=$C670, G670&lt;&gt;""), G670,"")))</f>
        <v/>
      </c>
      <c r="H668" s="90" t="str">
        <f>TMInput!G668</f>
        <v/>
      </c>
      <c r="I668" s="90" t="str">
        <f>TMInput!H668</f>
        <v/>
      </c>
      <c r="J668" s="90" t="str">
        <f>IF(TMInput!$A668="",J667,TMInput!I668)</f>
        <v/>
      </c>
      <c r="K668" s="85" t="str">
        <f>IF(TMInput!J668&lt;&gt;"",TMInput!J668,IF(AND($C668=$C669, K669&lt;&gt;""),K669, IF(AND($C668=$C670, K670&lt;&gt;""), K670,"")))</f>
        <v/>
      </c>
      <c r="L668" s="85" t="str">
        <f>IF(TMInput!K668&lt;&gt;"",TMInput!K668,IF(AND($C668=$C669, L669&lt;&gt;""),L669, IF(AND($C668=$C670, L670&lt;&gt;""), L670,"")))</f>
        <v/>
      </c>
      <c r="M668" s="90" t="str">
        <f>IF(TMInput!L668&lt;&gt;"",TMInput!L668,IF(AND($C668=$C669, M669&lt;&gt;""),M669, IF(AND($C668=$C670, M670&lt;&gt;""), M670,"")))</f>
        <v/>
      </c>
      <c r="N668" s="90" t="str">
        <f>IF(TMInput!M668&lt;&gt;"",TMInput!M668,IF(AND($C668=$C669, N669&lt;&gt;""),N669, IF(AND($C668=$C670, N670&lt;&gt;""), N670,"")))</f>
        <v/>
      </c>
      <c r="O668" s="90" t="str">
        <f>IF(TMInput!N668&lt;&gt;"",TMInput!N668,IF(AND($C668=$C669, O669&lt;&gt;""),O669, IF(AND($C668=$C670, O670&lt;&gt;""), O670,"")))</f>
        <v/>
      </c>
      <c r="P668" s="85" t="str">
        <f>IF(TMInput!O668&lt;&gt;"",TMInput!O668,IF(AND($C668=$C669, P669&lt;&gt;""),P669, IF(AND($C668=$C670, P670&lt;&gt;""), P670,"")))</f>
        <v/>
      </c>
      <c r="Q668" s="90" t="str">
        <f>IF(TMInput!P668&lt;&gt;"",TMInput!P668,IF(AND($C668=$C669, Q669&lt;&gt;""),Q669, IF(AND($C668=$C670, Q670&lt;&gt;""), Q670,"")))</f>
        <v/>
      </c>
      <c r="R668" s="90" t="str">
        <f>IF(TMInput!Q668&lt;&gt;"", TMInput!Q668, IF(AND(OR($C668&amp;$H668=$C669&amp;$H669, $C668&amp;$I668=$C669&amp;$I669), R669&lt;&gt;""), R669, IF(AND(OR($C668&amp;$H668=$C670&amp;$H670, $C668&amp;$I668=$C670&amp;$I670), R670&lt;&gt;""), R670, IF(AND(OR($C668&amp;$H668=$C671&amp;$H671, $C668&amp;$I668=$C671&amp;$I671), R671&lt;&gt;""), R671, IF(AND(OR($C668&amp;$H668=$C672&amp;$H672, $C668&amp;$I668=$C672&amp;$I672), R672&lt;&gt;""), R672, "")))))</f>
        <v/>
      </c>
      <c r="S668" s="90" t="str">
        <f>IF(TMInput!R668&lt;&gt;"", TMInput!R668, IF(AND(OR($C668&amp;$H668=$C669&amp;$H669, $C668&amp;$I668=$C669&amp;$I669), S669&lt;&gt;""), S669, IF(AND(OR($C668&amp;$H668=$C670&amp;$H670, $C668&amp;$I668=$C670&amp;$I670), S670&lt;&gt;""), S670, IF(AND(OR($C668&amp;$H668=$C671&amp;$H671, $C668&amp;$I668=$C671&amp;$I671), S671&lt;&gt;""), S671, IF(AND(OR($C668&amp;$H668=$C672&amp;$H672, $C668&amp;$I668=$C672&amp;$I672), S672&lt;&gt;""), S672, "")))))</f>
        <v/>
      </c>
      <c r="T668" s="90" t="str">
        <f>IF(TMInput!S668&lt;&gt;"", TMInput!S668, IF(AND(OR($C668&amp;$H668=$C669&amp;$H669, $C668&amp;$I668=$C669&amp;$I669), T669&lt;&gt;""), T669, IF(AND(OR($C668&amp;$H668=$C670&amp;$H670, $C668&amp;$I668=$C670&amp;$I670), T670&lt;&gt;""), T670, IF(AND(OR($C668&amp;$H668=$C671&amp;$H671, $C668&amp;$I668=$C671&amp;$I671), T671&lt;&gt;""), T671, IF(AND(OR($C668&amp;$H668=$C672&amp;$H672, $C668&amp;$I668=$C672&amp;$I672), T672&lt;&gt;""), T672, "")))))</f>
        <v/>
      </c>
      <c r="U668" s="90" t="str">
        <f>IF(TMInput!T668&lt;&gt;"", TMInput!T668, IF(AND($C668=$C669, U669&lt;&gt;""), U669, IF(AND($C668=$C670, U670&lt;&gt;""), U670, IF(AND($C668=$C671, U671&lt;&gt;""), U671, IF(AND($C668=$C672, U672&lt;&gt;""), U672, "")))))</f>
        <v/>
      </c>
      <c r="V668" s="90" t="str">
        <f>IF(TMInput!U668&lt;&gt;"", TMInput!U668, IF(AND($C668=$C669, V669&lt;&gt;""), V669, IF(AND($C668=$C670, V670&lt;&gt;""), V670, IF(AND($C668=$C671, V671&lt;&gt;""), V671, IF(AND($C668=$C672, V672&lt;&gt;""), V672, "")))))</f>
        <v/>
      </c>
      <c r="W668" s="90" t="str">
        <f>IF(TMInput!V668&lt;&gt;"", TMInput!V668, IF(AND($C668=$C669, W669&lt;&gt;""), W669, IF(AND($C668=$C670, W670&lt;&gt;""), W670, IF(AND($C668=$C671, W671&lt;&gt;""), W671, IF(AND($C668=$C672, W672&lt;&gt;""), W672, "")))))</f>
        <v/>
      </c>
      <c r="X668" s="90" t="str">
        <f>IF(TMInput!W668&lt;&gt;"", TMInput!W668, IF(AND($C668=$C669, X669&lt;&gt;""), X669, IF(AND($C668=$C670, X670&lt;&gt;""), X670, IF(AND($C668=$C671, X671&lt;&gt;""), X671, IF(AND($C668=$C672, X672&lt;&gt;""), X672, "")))))</f>
        <v/>
      </c>
      <c r="Y668" s="90" t="str">
        <f>IF(TMInput!X668&lt;&gt;"", TMInput!X668, IF(AND($C668=$C669, Y669&lt;&gt;""), Y669, IF(AND($C668=$C670, Y670&lt;&gt;""), Y670, IF(AND($C668=$C671, Y671&lt;&gt;""), Y671, IF(AND($C668=$C672, Y672&lt;&gt;""), Y672, "")))))</f>
        <v/>
      </c>
      <c r="Z668" s="90" t="str">
        <f>IF(TMInput!Y668&lt;&gt;"", TMInput!Y668, IF(AND($C668=$C669, Z669&lt;&gt;""), Z669, IF(AND($C668=$C670, Z670&lt;&gt;""), Z670, IF(AND($C668=$C671, Z671&lt;&gt;""), Z671, IF(AND($C668=$C672, Z672&lt;&gt;""), Z672, "")))))</f>
        <v/>
      </c>
      <c r="AA668" s="90" t="str">
        <f>IF(TMInput!Z668&lt;&gt;"", TMInput!Z668, IF(AND($C668=$C669, AA669&lt;&gt;""), AA669, IF(AND($C668=$C670, AA670&lt;&gt;""), AA670, IF(AND($C668=$C671, AA671&lt;&gt;""), AA671, IF(AND($C668=$C672, AA672&lt;&gt;""), AA672, "")))))</f>
        <v/>
      </c>
      <c r="AB668" s="90" t="str">
        <f>IF(TMInput!AA668&lt;&gt;"", TMInput!AA668, IF(AND($C668=$C669, AB669&lt;&gt;""), AB669, IF(AND($C668=$C670, AB670&lt;&gt;""), AB670, IF(AND($C668=$C671, AB671&lt;&gt;""), AB671, IF(AND($C668=$C672, AB672&lt;&gt;""), AB672, "")))))</f>
        <v/>
      </c>
      <c r="AC668" s="90" t="str">
        <f>IF(TMInput!AB668&lt;&gt;"", TMInput!AB668, IF(AND($C668=$C669, AC669&lt;&gt;""), AC669, IF(AND($C668=$C670, AC670&lt;&gt;""), AC670, IF(AND($C668=$C671, AC671&lt;&gt;""), AC671, IF(AND($C668=$C672, AC672&lt;&gt;""), AC672, "")))))</f>
        <v/>
      </c>
      <c r="AD668" s="90" t="str">
        <f>IF(TMInput!AC668&lt;&gt;"", TMInput!AC668, IF(AND($C668=$C669, AD669&lt;&gt;""), AD669, IF(AND($C668=$C670, AD670&lt;&gt;""), AD670, IF(AND($C668=$C671, AD671&lt;&gt;""), AD671, IF(AND($C668=$C672, AD672&lt;&gt;""), AD672, "")))))</f>
        <v/>
      </c>
      <c r="AE668" s="90" t="str">
        <f>IF(TMInput!AD668&lt;&gt;"", TMInput!AD668, IF(AND($C668=$C669, AE669&lt;&gt;""), AE669, IF(AND($C668=$C670, AE670&lt;&gt;""), AE670, IF(AND($C668=$C671, AE671&lt;&gt;""), AE671, IF(AND($C668=$C672, AE672&lt;&gt;""), AE672, "")))))</f>
        <v/>
      </c>
    </row>
    <row r="669">
      <c r="A669" s="85" t="b">
        <f t="shared" si="1"/>
        <v>0</v>
      </c>
      <c r="B669" s="90" t="str">
        <f>IF(AND(TMInput!A669="",$C669&lt;&gt;""),B668,TMInput!A669)</f>
        <v/>
      </c>
      <c r="C669" s="90" t="str">
        <f>TMInput!B669</f>
        <v/>
      </c>
      <c r="D669" s="85" t="str">
        <f>IF(AND(TMInput!C669="",$C669&lt;&gt;""),D668,TMInput!C669)</f>
        <v/>
      </c>
      <c r="E669" s="90" t="str">
        <f>IF(TMInput!D669&lt;&gt;"",TMInput!D669,IF(AND($C669=$C670, E670&lt;&gt;""),E670, IF(AND($C669=$C671, E671&lt;&gt;""), E671,"")))</f>
        <v/>
      </c>
      <c r="F669" s="90" t="str">
        <f>IF(TMInput!E669&lt;&gt;"",TMInput!E669,IF(AND($C669=$C670, F670&lt;&gt;""),F670, IF(AND($C669=$C671, F671&lt;&gt;""), F671,"")))</f>
        <v/>
      </c>
      <c r="G669" s="85" t="str">
        <f>IF(TMInput!F669&lt;&gt;"",TMInput!F669,IF(AND($C669=$C670, G670&lt;&gt;""),G670, IF(AND($C669=$C671, G671&lt;&gt;""), G671,"")))</f>
        <v/>
      </c>
      <c r="H669" s="90" t="str">
        <f>TMInput!G669</f>
        <v/>
      </c>
      <c r="I669" s="90" t="str">
        <f>TMInput!H669</f>
        <v/>
      </c>
      <c r="J669" s="90" t="str">
        <f>IF(TMInput!$A669="",J668,TMInput!I669)</f>
        <v/>
      </c>
      <c r="K669" s="85" t="str">
        <f>IF(TMInput!J669&lt;&gt;"",TMInput!J669,IF(AND($C669=$C670, K670&lt;&gt;""),K670, IF(AND($C669=$C671, K671&lt;&gt;""), K671,"")))</f>
        <v/>
      </c>
      <c r="L669" s="85" t="str">
        <f>IF(TMInput!K669&lt;&gt;"",TMInput!K669,IF(AND($C669=$C670, L670&lt;&gt;""),L670, IF(AND($C669=$C671, L671&lt;&gt;""), L671,"")))</f>
        <v/>
      </c>
      <c r="M669" s="90" t="str">
        <f>IF(TMInput!L669&lt;&gt;"",TMInput!L669,IF(AND($C669=$C670, M670&lt;&gt;""),M670, IF(AND($C669=$C671, M671&lt;&gt;""), M671,"")))</f>
        <v/>
      </c>
      <c r="N669" s="90" t="str">
        <f>IF(TMInput!M669&lt;&gt;"",TMInput!M669,IF(AND($C669=$C670, N670&lt;&gt;""),N670, IF(AND($C669=$C671, N671&lt;&gt;""), N671,"")))</f>
        <v/>
      </c>
      <c r="O669" s="90" t="str">
        <f>IF(TMInput!N669&lt;&gt;"",TMInput!N669,IF(AND($C669=$C670, O670&lt;&gt;""),O670, IF(AND($C669=$C671, O671&lt;&gt;""), O671,"")))</f>
        <v/>
      </c>
      <c r="P669" s="85" t="str">
        <f>IF(TMInput!O669&lt;&gt;"",TMInput!O669,IF(AND($C669=$C670, P670&lt;&gt;""),P670, IF(AND($C669=$C671, P671&lt;&gt;""), P671,"")))</f>
        <v/>
      </c>
      <c r="Q669" s="90" t="str">
        <f>IF(TMInput!P669&lt;&gt;"",TMInput!P669,IF(AND($C669=$C670, Q670&lt;&gt;""),Q670, IF(AND($C669=$C671, Q671&lt;&gt;""), Q671,"")))</f>
        <v/>
      </c>
      <c r="R669" s="90" t="str">
        <f>IF(TMInput!Q669&lt;&gt;"", TMInput!Q669, IF(AND(OR($C669&amp;$H669=$C670&amp;$H670, $C669&amp;$I669=$C670&amp;$I670), R670&lt;&gt;""), R670, IF(AND(OR($C669&amp;$H669=$C671&amp;$H671, $C669&amp;$I669=$C671&amp;$I671), R671&lt;&gt;""), R671, IF(AND(OR($C669&amp;$H669=$C672&amp;$H672, $C669&amp;$I669=$C672&amp;$I672), R672&lt;&gt;""), R672, IF(AND(OR($C669&amp;$H669=$C673&amp;$H673, $C669&amp;$I669=$C673&amp;$I673), R673&lt;&gt;""), R673, "")))))</f>
        <v/>
      </c>
      <c r="S669" s="90" t="str">
        <f>IF(TMInput!R669&lt;&gt;"", TMInput!R669, IF(AND(OR($C669&amp;$H669=$C670&amp;$H670, $C669&amp;$I669=$C670&amp;$I670), S670&lt;&gt;""), S670, IF(AND(OR($C669&amp;$H669=$C671&amp;$H671, $C669&amp;$I669=$C671&amp;$I671), S671&lt;&gt;""), S671, IF(AND(OR($C669&amp;$H669=$C672&amp;$H672, $C669&amp;$I669=$C672&amp;$I672), S672&lt;&gt;""), S672, IF(AND(OR($C669&amp;$H669=$C673&amp;$H673, $C669&amp;$I669=$C673&amp;$I673), S673&lt;&gt;""), S673, "")))))</f>
        <v/>
      </c>
      <c r="T669" s="90" t="str">
        <f>IF(TMInput!S669&lt;&gt;"", TMInput!S669, IF(AND(OR($C669&amp;$H669=$C670&amp;$H670, $C669&amp;$I669=$C670&amp;$I670), T670&lt;&gt;""), T670, IF(AND(OR($C669&amp;$H669=$C671&amp;$H671, $C669&amp;$I669=$C671&amp;$I671), T671&lt;&gt;""), T671, IF(AND(OR($C669&amp;$H669=$C672&amp;$H672, $C669&amp;$I669=$C672&amp;$I672), T672&lt;&gt;""), T672, IF(AND(OR($C669&amp;$H669=$C673&amp;$H673, $C669&amp;$I669=$C673&amp;$I673), T673&lt;&gt;""), T673, "")))))</f>
        <v/>
      </c>
      <c r="U669" s="90" t="str">
        <f>IF(TMInput!T669&lt;&gt;"", TMInput!T669, IF(AND($C669=$C670, U670&lt;&gt;""), U670, IF(AND($C669=$C671, U671&lt;&gt;""), U671, IF(AND($C669=$C672, U672&lt;&gt;""), U672, IF(AND($C669=$C673, U673&lt;&gt;""), U673, "")))))</f>
        <v/>
      </c>
      <c r="V669" s="90" t="str">
        <f>IF(TMInput!U669&lt;&gt;"", TMInput!U669, IF(AND($C669=$C670, V670&lt;&gt;""), V670, IF(AND($C669=$C671, V671&lt;&gt;""), V671, IF(AND($C669=$C672, V672&lt;&gt;""), V672, IF(AND($C669=$C673, V673&lt;&gt;""), V673, "")))))</f>
        <v/>
      </c>
      <c r="W669" s="90" t="str">
        <f>IF(TMInput!V669&lt;&gt;"", TMInput!V669, IF(AND($C669=$C670, W670&lt;&gt;""), W670, IF(AND($C669=$C671, W671&lt;&gt;""), W671, IF(AND($C669=$C672, W672&lt;&gt;""), W672, IF(AND($C669=$C673, W673&lt;&gt;""), W673, "")))))</f>
        <v/>
      </c>
      <c r="X669" s="90" t="str">
        <f>IF(TMInput!W669&lt;&gt;"", TMInput!W669, IF(AND($C669=$C670, X670&lt;&gt;""), X670, IF(AND($C669=$C671, X671&lt;&gt;""), X671, IF(AND($C669=$C672, X672&lt;&gt;""), X672, IF(AND($C669=$C673, X673&lt;&gt;""), X673, "")))))</f>
        <v/>
      </c>
      <c r="Y669" s="90" t="str">
        <f>IF(TMInput!X669&lt;&gt;"", TMInput!X669, IF(AND($C669=$C670, Y670&lt;&gt;""), Y670, IF(AND($C669=$C671, Y671&lt;&gt;""), Y671, IF(AND($C669=$C672, Y672&lt;&gt;""), Y672, IF(AND($C669=$C673, Y673&lt;&gt;""), Y673, "")))))</f>
        <v/>
      </c>
      <c r="Z669" s="90" t="str">
        <f>IF(TMInput!Y669&lt;&gt;"", TMInput!Y669, IF(AND($C669=$C670, Z670&lt;&gt;""), Z670, IF(AND($C669=$C671, Z671&lt;&gt;""), Z671, IF(AND($C669=$C672, Z672&lt;&gt;""), Z672, IF(AND($C669=$C673, Z673&lt;&gt;""), Z673, "")))))</f>
        <v/>
      </c>
      <c r="AA669" s="90" t="str">
        <f>IF(TMInput!Z669&lt;&gt;"", TMInput!Z669, IF(AND($C669=$C670, AA670&lt;&gt;""), AA670, IF(AND($C669=$C671, AA671&lt;&gt;""), AA671, IF(AND($C669=$C672, AA672&lt;&gt;""), AA672, IF(AND($C669=$C673, AA673&lt;&gt;""), AA673, "")))))</f>
        <v/>
      </c>
      <c r="AB669" s="90" t="str">
        <f>IF(TMInput!AA669&lt;&gt;"", TMInput!AA669, IF(AND($C669=$C670, AB670&lt;&gt;""), AB670, IF(AND($C669=$C671, AB671&lt;&gt;""), AB671, IF(AND($C669=$C672, AB672&lt;&gt;""), AB672, IF(AND($C669=$C673, AB673&lt;&gt;""), AB673, "")))))</f>
        <v/>
      </c>
      <c r="AC669" s="90" t="str">
        <f>IF(TMInput!AB669&lt;&gt;"", TMInput!AB669, IF(AND($C669=$C670, AC670&lt;&gt;""), AC670, IF(AND($C669=$C671, AC671&lt;&gt;""), AC671, IF(AND($C669=$C672, AC672&lt;&gt;""), AC672, IF(AND($C669=$C673, AC673&lt;&gt;""), AC673, "")))))</f>
        <v/>
      </c>
      <c r="AD669" s="90" t="str">
        <f>IF(TMInput!AC669&lt;&gt;"", TMInput!AC669, IF(AND($C669=$C670, AD670&lt;&gt;""), AD670, IF(AND($C669=$C671, AD671&lt;&gt;""), AD671, IF(AND($C669=$C672, AD672&lt;&gt;""), AD672, IF(AND($C669=$C673, AD673&lt;&gt;""), AD673, "")))))</f>
        <v/>
      </c>
      <c r="AE669" s="90" t="str">
        <f>IF(TMInput!AD669&lt;&gt;"", TMInput!AD669, IF(AND($C669=$C670, AE670&lt;&gt;""), AE670, IF(AND($C669=$C671, AE671&lt;&gt;""), AE671, IF(AND($C669=$C672, AE672&lt;&gt;""), AE672, IF(AND($C669=$C673, AE673&lt;&gt;""), AE673, "")))))</f>
        <v/>
      </c>
    </row>
    <row r="670">
      <c r="A670" s="85" t="b">
        <f t="shared" si="1"/>
        <v>0</v>
      </c>
      <c r="B670" s="90" t="str">
        <f>IF(AND(TMInput!A670="",$C670&lt;&gt;""),B669,TMInput!A670)</f>
        <v/>
      </c>
      <c r="C670" s="90" t="str">
        <f>TMInput!B670</f>
        <v/>
      </c>
      <c r="D670" s="85" t="str">
        <f>IF(AND(TMInput!C670="",$C670&lt;&gt;""),D669,TMInput!C670)</f>
        <v/>
      </c>
      <c r="E670" s="90" t="str">
        <f>IF(TMInput!D670&lt;&gt;"",TMInput!D670,IF(AND($C670=$C671, E671&lt;&gt;""),E671, IF(AND($C670=$C672, E672&lt;&gt;""), E672,"")))</f>
        <v/>
      </c>
      <c r="F670" s="90" t="str">
        <f>IF(TMInput!E670&lt;&gt;"",TMInput!E670,IF(AND($C670=$C671, F671&lt;&gt;""),F671, IF(AND($C670=$C672, F672&lt;&gt;""), F672,"")))</f>
        <v/>
      </c>
      <c r="G670" s="85" t="str">
        <f>IF(TMInput!F670&lt;&gt;"",TMInput!F670,IF(AND($C670=$C671, G671&lt;&gt;""),G671, IF(AND($C670=$C672, G672&lt;&gt;""), G672,"")))</f>
        <v/>
      </c>
      <c r="H670" s="90" t="str">
        <f>TMInput!G670</f>
        <v/>
      </c>
      <c r="I670" s="90" t="str">
        <f>TMInput!H670</f>
        <v/>
      </c>
      <c r="J670" s="90" t="str">
        <f>IF(TMInput!$A670="",J669,TMInput!I670)</f>
        <v/>
      </c>
      <c r="K670" s="85" t="str">
        <f>IF(TMInput!J670&lt;&gt;"",TMInput!J670,IF(AND($C670=$C671, K671&lt;&gt;""),K671, IF(AND($C670=$C672, K672&lt;&gt;""), K672,"")))</f>
        <v/>
      </c>
      <c r="L670" s="85" t="str">
        <f>IF(TMInput!K670&lt;&gt;"",TMInput!K670,IF(AND($C670=$C671, L671&lt;&gt;""),L671, IF(AND($C670=$C672, L672&lt;&gt;""), L672,"")))</f>
        <v/>
      </c>
      <c r="M670" s="90" t="str">
        <f>IF(TMInput!L670&lt;&gt;"",TMInput!L670,IF(AND($C670=$C671, M671&lt;&gt;""),M671, IF(AND($C670=$C672, M672&lt;&gt;""), M672,"")))</f>
        <v/>
      </c>
      <c r="N670" s="90" t="str">
        <f>IF(TMInput!M670&lt;&gt;"",TMInput!M670,IF(AND($C670=$C671, N671&lt;&gt;""),N671, IF(AND($C670=$C672, N672&lt;&gt;""), N672,"")))</f>
        <v/>
      </c>
      <c r="O670" s="90" t="str">
        <f>IF(TMInput!N670&lt;&gt;"",TMInput!N670,IF(AND($C670=$C671, O671&lt;&gt;""),O671, IF(AND($C670=$C672, O672&lt;&gt;""), O672,"")))</f>
        <v/>
      </c>
      <c r="P670" s="85" t="str">
        <f>IF(TMInput!O670&lt;&gt;"",TMInput!O670,IF(AND($C670=$C671, P671&lt;&gt;""),P671, IF(AND($C670=$C672, P672&lt;&gt;""), P672,"")))</f>
        <v/>
      </c>
      <c r="Q670" s="90" t="str">
        <f>IF(TMInput!P670&lt;&gt;"",TMInput!P670,IF(AND($C670=$C671, Q671&lt;&gt;""),Q671, IF(AND($C670=$C672, Q672&lt;&gt;""), Q672,"")))</f>
        <v/>
      </c>
      <c r="R670" s="90" t="str">
        <f>IF(TMInput!Q670&lt;&gt;"", TMInput!Q670, IF(AND(OR($C670&amp;$H670=$C671&amp;$H671, $C670&amp;$I670=$C671&amp;$I671), R671&lt;&gt;""), R671, IF(AND(OR($C670&amp;$H670=$C672&amp;$H672, $C670&amp;$I670=$C672&amp;$I672), R672&lt;&gt;""), R672, IF(AND(OR($C670&amp;$H670=$C673&amp;$H673, $C670&amp;$I670=$C673&amp;$I673), R673&lt;&gt;""), R673, IF(AND(OR($C670&amp;$H670=$C674&amp;$H674, $C670&amp;$I670=$C674&amp;$I674), R674&lt;&gt;""), R674, "")))))</f>
        <v/>
      </c>
      <c r="S670" s="90" t="str">
        <f>IF(TMInput!R670&lt;&gt;"", TMInput!R670, IF(AND(OR($C670&amp;$H670=$C671&amp;$H671, $C670&amp;$I670=$C671&amp;$I671), S671&lt;&gt;""), S671, IF(AND(OR($C670&amp;$H670=$C672&amp;$H672, $C670&amp;$I670=$C672&amp;$I672), S672&lt;&gt;""), S672, IF(AND(OR($C670&amp;$H670=$C673&amp;$H673, $C670&amp;$I670=$C673&amp;$I673), S673&lt;&gt;""), S673, IF(AND(OR($C670&amp;$H670=$C674&amp;$H674, $C670&amp;$I670=$C674&amp;$I674), S674&lt;&gt;""), S674, "")))))</f>
        <v/>
      </c>
      <c r="T670" s="90" t="str">
        <f>IF(TMInput!S670&lt;&gt;"", TMInput!S670, IF(AND(OR($C670&amp;$H670=$C671&amp;$H671, $C670&amp;$I670=$C671&amp;$I671), T671&lt;&gt;""), T671, IF(AND(OR($C670&amp;$H670=$C672&amp;$H672, $C670&amp;$I670=$C672&amp;$I672), T672&lt;&gt;""), T672, IF(AND(OR($C670&amp;$H670=$C673&amp;$H673, $C670&amp;$I670=$C673&amp;$I673), T673&lt;&gt;""), T673, IF(AND(OR($C670&amp;$H670=$C674&amp;$H674, $C670&amp;$I670=$C674&amp;$I674), T674&lt;&gt;""), T674, "")))))</f>
        <v/>
      </c>
      <c r="U670" s="90" t="str">
        <f>IF(TMInput!T670&lt;&gt;"", TMInput!T670, IF(AND($C670=$C671, U671&lt;&gt;""), U671, IF(AND($C670=$C672, U672&lt;&gt;""), U672, IF(AND($C670=$C673, U673&lt;&gt;""), U673, IF(AND($C670=$C674, U674&lt;&gt;""), U674, "")))))</f>
        <v/>
      </c>
      <c r="V670" s="90" t="str">
        <f>IF(TMInput!U670&lt;&gt;"", TMInput!U670, IF(AND($C670=$C671, V671&lt;&gt;""), V671, IF(AND($C670=$C672, V672&lt;&gt;""), V672, IF(AND($C670=$C673, V673&lt;&gt;""), V673, IF(AND($C670=$C674, V674&lt;&gt;""), V674, "")))))</f>
        <v/>
      </c>
      <c r="W670" s="90" t="str">
        <f>IF(TMInput!V670&lt;&gt;"", TMInput!V670, IF(AND($C670=$C671, W671&lt;&gt;""), W671, IF(AND($C670=$C672, W672&lt;&gt;""), W672, IF(AND($C670=$C673, W673&lt;&gt;""), W673, IF(AND($C670=$C674, W674&lt;&gt;""), W674, "")))))</f>
        <v/>
      </c>
      <c r="X670" s="90" t="str">
        <f>IF(TMInput!W670&lt;&gt;"", TMInput!W670, IF(AND($C670=$C671, X671&lt;&gt;""), X671, IF(AND($C670=$C672, X672&lt;&gt;""), X672, IF(AND($C670=$C673, X673&lt;&gt;""), X673, IF(AND($C670=$C674, X674&lt;&gt;""), X674, "")))))</f>
        <v/>
      </c>
      <c r="Y670" s="90" t="str">
        <f>IF(TMInput!X670&lt;&gt;"", TMInput!X670, IF(AND($C670=$C671, Y671&lt;&gt;""), Y671, IF(AND($C670=$C672, Y672&lt;&gt;""), Y672, IF(AND($C670=$C673, Y673&lt;&gt;""), Y673, IF(AND($C670=$C674, Y674&lt;&gt;""), Y674, "")))))</f>
        <v/>
      </c>
      <c r="Z670" s="90" t="str">
        <f>IF(TMInput!Y670&lt;&gt;"", TMInput!Y670, IF(AND($C670=$C671, Z671&lt;&gt;""), Z671, IF(AND($C670=$C672, Z672&lt;&gt;""), Z672, IF(AND($C670=$C673, Z673&lt;&gt;""), Z673, IF(AND($C670=$C674, Z674&lt;&gt;""), Z674, "")))))</f>
        <v/>
      </c>
      <c r="AA670" s="90" t="str">
        <f>IF(TMInput!Z670&lt;&gt;"", TMInput!Z670, IF(AND($C670=$C671, AA671&lt;&gt;""), AA671, IF(AND($C670=$C672, AA672&lt;&gt;""), AA672, IF(AND($C670=$C673, AA673&lt;&gt;""), AA673, IF(AND($C670=$C674, AA674&lt;&gt;""), AA674, "")))))</f>
        <v/>
      </c>
      <c r="AB670" s="90" t="str">
        <f>IF(TMInput!AA670&lt;&gt;"", TMInput!AA670, IF(AND($C670=$C671, AB671&lt;&gt;""), AB671, IF(AND($C670=$C672, AB672&lt;&gt;""), AB672, IF(AND($C670=$C673, AB673&lt;&gt;""), AB673, IF(AND($C670=$C674, AB674&lt;&gt;""), AB674, "")))))</f>
        <v/>
      </c>
      <c r="AC670" s="90" t="str">
        <f>IF(TMInput!AB670&lt;&gt;"", TMInput!AB670, IF(AND($C670=$C671, AC671&lt;&gt;""), AC671, IF(AND($C670=$C672, AC672&lt;&gt;""), AC672, IF(AND($C670=$C673, AC673&lt;&gt;""), AC673, IF(AND($C670=$C674, AC674&lt;&gt;""), AC674, "")))))</f>
        <v/>
      </c>
      <c r="AD670" s="90" t="str">
        <f>IF(TMInput!AC670&lt;&gt;"", TMInput!AC670, IF(AND($C670=$C671, AD671&lt;&gt;""), AD671, IF(AND($C670=$C672, AD672&lt;&gt;""), AD672, IF(AND($C670=$C673, AD673&lt;&gt;""), AD673, IF(AND($C670=$C674, AD674&lt;&gt;""), AD674, "")))))</f>
        <v/>
      </c>
      <c r="AE670" s="90" t="str">
        <f>IF(TMInput!AD670&lt;&gt;"", TMInput!AD670, IF(AND($C670=$C671, AE671&lt;&gt;""), AE671, IF(AND($C670=$C672, AE672&lt;&gt;""), AE672, IF(AND($C670=$C673, AE673&lt;&gt;""), AE673, IF(AND($C670=$C674, AE674&lt;&gt;""), AE674, "")))))</f>
        <v/>
      </c>
    </row>
    <row r="671">
      <c r="A671" s="85" t="b">
        <f t="shared" si="1"/>
        <v>0</v>
      </c>
      <c r="B671" s="90" t="str">
        <f>IF(AND(TMInput!A671="",$C671&lt;&gt;""),B670,TMInput!A671)</f>
        <v/>
      </c>
      <c r="C671" s="90" t="str">
        <f>TMInput!B671</f>
        <v/>
      </c>
      <c r="D671" s="85" t="str">
        <f>IF(AND(TMInput!C671="",$C671&lt;&gt;""),D670,TMInput!C671)</f>
        <v/>
      </c>
      <c r="E671" s="90" t="str">
        <f>IF(TMInput!D671&lt;&gt;"",TMInput!D671,IF(AND($C671=$C672, E672&lt;&gt;""),E672, IF(AND($C671=$C673, E673&lt;&gt;""), E673,"")))</f>
        <v/>
      </c>
      <c r="F671" s="90" t="str">
        <f>IF(TMInput!E671&lt;&gt;"",TMInput!E671,IF(AND($C671=$C672, F672&lt;&gt;""),F672, IF(AND($C671=$C673, F673&lt;&gt;""), F673,"")))</f>
        <v/>
      </c>
      <c r="G671" s="85" t="str">
        <f>IF(TMInput!F671&lt;&gt;"",TMInput!F671,IF(AND($C671=$C672, G672&lt;&gt;""),G672, IF(AND($C671=$C673, G673&lt;&gt;""), G673,"")))</f>
        <v/>
      </c>
      <c r="H671" s="90" t="str">
        <f>TMInput!G671</f>
        <v/>
      </c>
      <c r="I671" s="90" t="str">
        <f>TMInput!H671</f>
        <v/>
      </c>
      <c r="J671" s="90" t="str">
        <f>IF(TMInput!$A671="",J670,TMInput!I671)</f>
        <v/>
      </c>
      <c r="K671" s="85" t="str">
        <f>IF(TMInput!J671&lt;&gt;"",TMInput!J671,IF(AND($C671=$C672, K672&lt;&gt;""),K672, IF(AND($C671=$C673, K673&lt;&gt;""), K673,"")))</f>
        <v/>
      </c>
      <c r="L671" s="85" t="str">
        <f>IF(TMInput!K671&lt;&gt;"",TMInput!K671,IF(AND($C671=$C672, L672&lt;&gt;""),L672, IF(AND($C671=$C673, L673&lt;&gt;""), L673,"")))</f>
        <v/>
      </c>
      <c r="M671" s="90" t="str">
        <f>IF(TMInput!L671&lt;&gt;"",TMInput!L671,IF(AND($C671=$C672, M672&lt;&gt;""),M672, IF(AND($C671=$C673, M673&lt;&gt;""), M673,"")))</f>
        <v/>
      </c>
      <c r="N671" s="90" t="str">
        <f>IF(TMInput!M671&lt;&gt;"",TMInput!M671,IF(AND($C671=$C672, N672&lt;&gt;""),N672, IF(AND($C671=$C673, N673&lt;&gt;""), N673,"")))</f>
        <v/>
      </c>
      <c r="O671" s="90" t="str">
        <f>IF(TMInput!N671&lt;&gt;"",TMInput!N671,IF(AND($C671=$C672, O672&lt;&gt;""),O672, IF(AND($C671=$C673, O673&lt;&gt;""), O673,"")))</f>
        <v/>
      </c>
      <c r="P671" s="85" t="str">
        <f>IF(TMInput!O671&lt;&gt;"",TMInput!O671,IF(AND($C671=$C672, P672&lt;&gt;""),P672, IF(AND($C671=$C673, P673&lt;&gt;""), P673,"")))</f>
        <v/>
      </c>
      <c r="Q671" s="90" t="str">
        <f>IF(TMInput!P671&lt;&gt;"",TMInput!P671,IF(AND($C671=$C672, Q672&lt;&gt;""),Q672, IF(AND($C671=$C673, Q673&lt;&gt;""), Q673,"")))</f>
        <v/>
      </c>
      <c r="R671" s="90" t="str">
        <f>IF(TMInput!Q671&lt;&gt;"", TMInput!Q671, IF(AND(OR($C671&amp;$H671=$C672&amp;$H672, $C671&amp;$I671=$C672&amp;$I672), R672&lt;&gt;""), R672, IF(AND(OR($C671&amp;$H671=$C673&amp;$H673, $C671&amp;$I671=$C673&amp;$I673), R673&lt;&gt;""), R673, IF(AND(OR($C671&amp;$H671=$C674&amp;$H674, $C671&amp;$I671=$C674&amp;$I674), R674&lt;&gt;""), R674, IF(AND(OR($C671&amp;$H671=$C675&amp;$H675, $C671&amp;$I671=$C675&amp;$I675), R675&lt;&gt;""), R675, "")))))</f>
        <v/>
      </c>
      <c r="S671" s="90" t="str">
        <f>IF(TMInput!R671&lt;&gt;"", TMInput!R671, IF(AND(OR($C671&amp;$H671=$C672&amp;$H672, $C671&amp;$I671=$C672&amp;$I672), S672&lt;&gt;""), S672, IF(AND(OR($C671&amp;$H671=$C673&amp;$H673, $C671&amp;$I671=$C673&amp;$I673), S673&lt;&gt;""), S673, IF(AND(OR($C671&amp;$H671=$C674&amp;$H674, $C671&amp;$I671=$C674&amp;$I674), S674&lt;&gt;""), S674, IF(AND(OR($C671&amp;$H671=$C675&amp;$H675, $C671&amp;$I671=$C675&amp;$I675), S675&lt;&gt;""), S675, "")))))</f>
        <v/>
      </c>
      <c r="T671" s="90" t="str">
        <f>IF(TMInput!S671&lt;&gt;"", TMInput!S671, IF(AND(OR($C671&amp;$H671=$C672&amp;$H672, $C671&amp;$I671=$C672&amp;$I672), T672&lt;&gt;""), T672, IF(AND(OR($C671&amp;$H671=$C673&amp;$H673, $C671&amp;$I671=$C673&amp;$I673), T673&lt;&gt;""), T673, IF(AND(OR($C671&amp;$H671=$C674&amp;$H674, $C671&amp;$I671=$C674&amp;$I674), T674&lt;&gt;""), T674, IF(AND(OR($C671&amp;$H671=$C675&amp;$H675, $C671&amp;$I671=$C675&amp;$I675), T675&lt;&gt;""), T675, "")))))</f>
        <v/>
      </c>
      <c r="U671" s="90" t="str">
        <f>IF(TMInput!T671&lt;&gt;"", TMInput!T671, IF(AND($C671=$C672, U672&lt;&gt;""), U672, IF(AND($C671=$C673, U673&lt;&gt;""), U673, IF(AND($C671=$C674, U674&lt;&gt;""), U674, IF(AND($C671=$C675, U675&lt;&gt;""), U675, "")))))</f>
        <v/>
      </c>
      <c r="V671" s="90" t="str">
        <f>IF(TMInput!U671&lt;&gt;"", TMInput!U671, IF(AND($C671=$C672, V672&lt;&gt;""), V672, IF(AND($C671=$C673, V673&lt;&gt;""), V673, IF(AND($C671=$C674, V674&lt;&gt;""), V674, IF(AND($C671=$C675, V675&lt;&gt;""), V675, "")))))</f>
        <v/>
      </c>
      <c r="W671" s="90" t="str">
        <f>IF(TMInput!V671&lt;&gt;"", TMInput!V671, IF(AND($C671=$C672, W672&lt;&gt;""), W672, IF(AND($C671=$C673, W673&lt;&gt;""), W673, IF(AND($C671=$C674, W674&lt;&gt;""), W674, IF(AND($C671=$C675, W675&lt;&gt;""), W675, "")))))</f>
        <v/>
      </c>
      <c r="X671" s="90" t="str">
        <f>IF(TMInput!W671&lt;&gt;"", TMInput!W671, IF(AND($C671=$C672, X672&lt;&gt;""), X672, IF(AND($C671=$C673, X673&lt;&gt;""), X673, IF(AND($C671=$C674, X674&lt;&gt;""), X674, IF(AND($C671=$C675, X675&lt;&gt;""), X675, "")))))</f>
        <v/>
      </c>
      <c r="Y671" s="90" t="str">
        <f>IF(TMInput!X671&lt;&gt;"", TMInput!X671, IF(AND($C671=$C672, Y672&lt;&gt;""), Y672, IF(AND($C671=$C673, Y673&lt;&gt;""), Y673, IF(AND($C671=$C674, Y674&lt;&gt;""), Y674, IF(AND($C671=$C675, Y675&lt;&gt;""), Y675, "")))))</f>
        <v/>
      </c>
      <c r="Z671" s="90" t="str">
        <f>IF(TMInput!Y671&lt;&gt;"", TMInput!Y671, IF(AND($C671=$C672, Z672&lt;&gt;""), Z672, IF(AND($C671=$C673, Z673&lt;&gt;""), Z673, IF(AND($C671=$C674, Z674&lt;&gt;""), Z674, IF(AND($C671=$C675, Z675&lt;&gt;""), Z675, "")))))</f>
        <v/>
      </c>
      <c r="AA671" s="90" t="str">
        <f>IF(TMInput!Z671&lt;&gt;"", TMInput!Z671, IF(AND($C671=$C672, AA672&lt;&gt;""), AA672, IF(AND($C671=$C673, AA673&lt;&gt;""), AA673, IF(AND($C671=$C674, AA674&lt;&gt;""), AA674, IF(AND($C671=$C675, AA675&lt;&gt;""), AA675, "")))))</f>
        <v/>
      </c>
      <c r="AB671" s="90" t="str">
        <f>IF(TMInput!AA671&lt;&gt;"", TMInput!AA671, IF(AND($C671=$C672, AB672&lt;&gt;""), AB672, IF(AND($C671=$C673, AB673&lt;&gt;""), AB673, IF(AND($C671=$C674, AB674&lt;&gt;""), AB674, IF(AND($C671=$C675, AB675&lt;&gt;""), AB675, "")))))</f>
        <v/>
      </c>
      <c r="AC671" s="90" t="str">
        <f>IF(TMInput!AB671&lt;&gt;"", TMInput!AB671, IF(AND($C671=$C672, AC672&lt;&gt;""), AC672, IF(AND($C671=$C673, AC673&lt;&gt;""), AC673, IF(AND($C671=$C674, AC674&lt;&gt;""), AC674, IF(AND($C671=$C675, AC675&lt;&gt;""), AC675, "")))))</f>
        <v/>
      </c>
      <c r="AD671" s="90" t="str">
        <f>IF(TMInput!AC671&lt;&gt;"", TMInput!AC671, IF(AND($C671=$C672, AD672&lt;&gt;""), AD672, IF(AND($C671=$C673, AD673&lt;&gt;""), AD673, IF(AND($C671=$C674, AD674&lt;&gt;""), AD674, IF(AND($C671=$C675, AD675&lt;&gt;""), AD675, "")))))</f>
        <v/>
      </c>
      <c r="AE671" s="90" t="str">
        <f>IF(TMInput!AD671&lt;&gt;"", TMInput!AD671, IF(AND($C671=$C672, AE672&lt;&gt;""), AE672, IF(AND($C671=$C673, AE673&lt;&gt;""), AE673, IF(AND($C671=$C674, AE674&lt;&gt;""), AE674, IF(AND($C671=$C675, AE675&lt;&gt;""), AE675, "")))))</f>
        <v/>
      </c>
    </row>
    <row r="672">
      <c r="A672" s="85" t="b">
        <f t="shared" si="1"/>
        <v>0</v>
      </c>
      <c r="B672" s="90" t="str">
        <f>IF(AND(TMInput!A672="",$C672&lt;&gt;""),B671,TMInput!A672)</f>
        <v/>
      </c>
      <c r="C672" s="90" t="str">
        <f>TMInput!B672</f>
        <v/>
      </c>
      <c r="D672" s="85" t="str">
        <f>IF(AND(TMInput!C672="",$C672&lt;&gt;""),D671,TMInput!C672)</f>
        <v/>
      </c>
      <c r="E672" s="90" t="str">
        <f>IF(TMInput!D672&lt;&gt;"",TMInput!D672,IF(AND($C672=$C673, E673&lt;&gt;""),E673, IF(AND($C672=$C674, E674&lt;&gt;""), E674,"")))</f>
        <v/>
      </c>
      <c r="F672" s="90" t="str">
        <f>IF(TMInput!E672&lt;&gt;"",TMInput!E672,IF(AND($C672=$C673, F673&lt;&gt;""),F673, IF(AND($C672=$C674, F674&lt;&gt;""), F674,"")))</f>
        <v/>
      </c>
      <c r="G672" s="85" t="str">
        <f>IF(TMInput!F672&lt;&gt;"",TMInput!F672,IF(AND($C672=$C673, G673&lt;&gt;""),G673, IF(AND($C672=$C674, G674&lt;&gt;""), G674,"")))</f>
        <v/>
      </c>
      <c r="H672" s="90" t="str">
        <f>TMInput!G672</f>
        <v/>
      </c>
      <c r="I672" s="90" t="str">
        <f>TMInput!H672</f>
        <v/>
      </c>
      <c r="J672" s="90" t="str">
        <f>IF(TMInput!$A672="",J671,TMInput!I672)</f>
        <v/>
      </c>
      <c r="K672" s="85" t="str">
        <f>IF(TMInput!J672&lt;&gt;"",TMInput!J672,IF(AND($C672=$C673, K673&lt;&gt;""),K673, IF(AND($C672=$C674, K674&lt;&gt;""), K674,"")))</f>
        <v/>
      </c>
      <c r="L672" s="85" t="str">
        <f>IF(TMInput!K672&lt;&gt;"",TMInput!K672,IF(AND($C672=$C673, L673&lt;&gt;""),L673, IF(AND($C672=$C674, L674&lt;&gt;""), L674,"")))</f>
        <v/>
      </c>
      <c r="M672" s="90" t="str">
        <f>IF(TMInput!L672&lt;&gt;"",TMInput!L672,IF(AND($C672=$C673, M673&lt;&gt;""),M673, IF(AND($C672=$C674, M674&lt;&gt;""), M674,"")))</f>
        <v/>
      </c>
      <c r="N672" s="90" t="str">
        <f>IF(TMInput!M672&lt;&gt;"",TMInput!M672,IF(AND($C672=$C673, N673&lt;&gt;""),N673, IF(AND($C672=$C674, N674&lt;&gt;""), N674,"")))</f>
        <v/>
      </c>
      <c r="O672" s="90" t="str">
        <f>IF(TMInput!N672&lt;&gt;"",TMInput!N672,IF(AND($C672=$C673, O673&lt;&gt;""),O673, IF(AND($C672=$C674, O674&lt;&gt;""), O674,"")))</f>
        <v/>
      </c>
      <c r="P672" s="85" t="str">
        <f>IF(TMInput!O672&lt;&gt;"",TMInput!O672,IF(AND($C672=$C673, P673&lt;&gt;""),P673, IF(AND($C672=$C674, P674&lt;&gt;""), P674,"")))</f>
        <v/>
      </c>
      <c r="Q672" s="90" t="str">
        <f>IF(TMInput!P672&lt;&gt;"",TMInput!P672,IF(AND($C672=$C673, Q673&lt;&gt;""),Q673, IF(AND($C672=$C674, Q674&lt;&gt;""), Q674,"")))</f>
        <v/>
      </c>
      <c r="R672" s="90" t="str">
        <f>IF(TMInput!Q672&lt;&gt;"", TMInput!Q672, IF(AND(OR($C672&amp;$H672=$C673&amp;$H673, $C672&amp;$I672=$C673&amp;$I673), R673&lt;&gt;""), R673, IF(AND(OR($C672&amp;$H672=$C674&amp;$H674, $C672&amp;$I672=$C674&amp;$I674), R674&lt;&gt;""), R674, IF(AND(OR($C672&amp;$H672=$C675&amp;$H675, $C672&amp;$I672=$C675&amp;$I675), R675&lt;&gt;""), R675, IF(AND(OR($C672&amp;$H672=$C676&amp;$H676, $C672&amp;$I672=$C676&amp;$I676), R676&lt;&gt;""), R676, "")))))</f>
        <v/>
      </c>
      <c r="S672" s="90" t="str">
        <f>IF(TMInput!R672&lt;&gt;"", TMInput!R672, IF(AND(OR($C672&amp;$H672=$C673&amp;$H673, $C672&amp;$I672=$C673&amp;$I673), S673&lt;&gt;""), S673, IF(AND(OR($C672&amp;$H672=$C674&amp;$H674, $C672&amp;$I672=$C674&amp;$I674), S674&lt;&gt;""), S674, IF(AND(OR($C672&amp;$H672=$C675&amp;$H675, $C672&amp;$I672=$C675&amp;$I675), S675&lt;&gt;""), S675, IF(AND(OR($C672&amp;$H672=$C676&amp;$H676, $C672&amp;$I672=$C676&amp;$I676), S676&lt;&gt;""), S676, "")))))</f>
        <v/>
      </c>
      <c r="T672" s="90" t="str">
        <f>IF(TMInput!S672&lt;&gt;"", TMInput!S672, IF(AND(OR($C672&amp;$H672=$C673&amp;$H673, $C672&amp;$I672=$C673&amp;$I673), T673&lt;&gt;""), T673, IF(AND(OR($C672&amp;$H672=$C674&amp;$H674, $C672&amp;$I672=$C674&amp;$I674), T674&lt;&gt;""), T674, IF(AND(OR($C672&amp;$H672=$C675&amp;$H675, $C672&amp;$I672=$C675&amp;$I675), T675&lt;&gt;""), T675, IF(AND(OR($C672&amp;$H672=$C676&amp;$H676, $C672&amp;$I672=$C676&amp;$I676), T676&lt;&gt;""), T676, "")))))</f>
        <v/>
      </c>
      <c r="U672" s="90" t="str">
        <f>IF(TMInput!T672&lt;&gt;"", TMInput!T672, IF(AND($C672=$C673, U673&lt;&gt;""), U673, IF(AND($C672=$C674, U674&lt;&gt;""), U674, IF(AND($C672=$C675, U675&lt;&gt;""), U675, IF(AND($C672=$C676, U676&lt;&gt;""), U676, "")))))</f>
        <v/>
      </c>
      <c r="V672" s="90" t="str">
        <f>IF(TMInput!U672&lt;&gt;"", TMInput!U672, IF(AND($C672=$C673, V673&lt;&gt;""), V673, IF(AND($C672=$C674, V674&lt;&gt;""), V674, IF(AND($C672=$C675, V675&lt;&gt;""), V675, IF(AND($C672=$C676, V676&lt;&gt;""), V676, "")))))</f>
        <v/>
      </c>
      <c r="W672" s="90" t="str">
        <f>IF(TMInput!V672&lt;&gt;"", TMInput!V672, IF(AND($C672=$C673, W673&lt;&gt;""), W673, IF(AND($C672=$C674, W674&lt;&gt;""), W674, IF(AND($C672=$C675, W675&lt;&gt;""), W675, IF(AND($C672=$C676, W676&lt;&gt;""), W676, "")))))</f>
        <v/>
      </c>
      <c r="X672" s="90" t="str">
        <f>IF(TMInput!W672&lt;&gt;"", TMInput!W672, IF(AND($C672=$C673, X673&lt;&gt;""), X673, IF(AND($C672=$C674, X674&lt;&gt;""), X674, IF(AND($C672=$C675, X675&lt;&gt;""), X675, IF(AND($C672=$C676, X676&lt;&gt;""), X676, "")))))</f>
        <v/>
      </c>
      <c r="Y672" s="90" t="str">
        <f>IF(TMInput!X672&lt;&gt;"", TMInput!X672, IF(AND($C672=$C673, Y673&lt;&gt;""), Y673, IF(AND($C672=$C674, Y674&lt;&gt;""), Y674, IF(AND($C672=$C675, Y675&lt;&gt;""), Y675, IF(AND($C672=$C676, Y676&lt;&gt;""), Y676, "")))))</f>
        <v/>
      </c>
      <c r="Z672" s="90" t="str">
        <f>IF(TMInput!Y672&lt;&gt;"", TMInput!Y672, IF(AND($C672=$C673, Z673&lt;&gt;""), Z673, IF(AND($C672=$C674, Z674&lt;&gt;""), Z674, IF(AND($C672=$C675, Z675&lt;&gt;""), Z675, IF(AND($C672=$C676, Z676&lt;&gt;""), Z676, "")))))</f>
        <v/>
      </c>
      <c r="AA672" s="90" t="str">
        <f>IF(TMInput!Z672&lt;&gt;"", TMInput!Z672, IF(AND($C672=$C673, AA673&lt;&gt;""), AA673, IF(AND($C672=$C674, AA674&lt;&gt;""), AA674, IF(AND($C672=$C675, AA675&lt;&gt;""), AA675, IF(AND($C672=$C676, AA676&lt;&gt;""), AA676, "")))))</f>
        <v/>
      </c>
      <c r="AB672" s="90" t="str">
        <f>IF(TMInput!AA672&lt;&gt;"", TMInput!AA672, IF(AND($C672=$C673, AB673&lt;&gt;""), AB673, IF(AND($C672=$C674, AB674&lt;&gt;""), AB674, IF(AND($C672=$C675, AB675&lt;&gt;""), AB675, IF(AND($C672=$C676, AB676&lt;&gt;""), AB676, "")))))</f>
        <v/>
      </c>
      <c r="AC672" s="90" t="str">
        <f>IF(TMInput!AB672&lt;&gt;"", TMInput!AB672, IF(AND($C672=$C673, AC673&lt;&gt;""), AC673, IF(AND($C672=$C674, AC674&lt;&gt;""), AC674, IF(AND($C672=$C675, AC675&lt;&gt;""), AC675, IF(AND($C672=$C676, AC676&lt;&gt;""), AC676, "")))))</f>
        <v/>
      </c>
      <c r="AD672" s="90" t="str">
        <f>IF(TMInput!AC672&lt;&gt;"", TMInput!AC672, IF(AND($C672=$C673, AD673&lt;&gt;""), AD673, IF(AND($C672=$C674, AD674&lt;&gt;""), AD674, IF(AND($C672=$C675, AD675&lt;&gt;""), AD675, IF(AND($C672=$C676, AD676&lt;&gt;""), AD676, "")))))</f>
        <v/>
      </c>
      <c r="AE672" s="90" t="str">
        <f>IF(TMInput!AD672&lt;&gt;"", TMInput!AD672, IF(AND($C672=$C673, AE673&lt;&gt;""), AE673, IF(AND($C672=$C674, AE674&lt;&gt;""), AE674, IF(AND($C672=$C675, AE675&lt;&gt;""), AE675, IF(AND($C672=$C676, AE676&lt;&gt;""), AE676, "")))))</f>
        <v/>
      </c>
    </row>
    <row r="673">
      <c r="A673" s="85" t="b">
        <f t="shared" si="1"/>
        <v>0</v>
      </c>
      <c r="B673" s="90" t="str">
        <f>IF(AND(TMInput!A673="",$C673&lt;&gt;""),B672,TMInput!A673)</f>
        <v/>
      </c>
      <c r="C673" s="90" t="str">
        <f>TMInput!B673</f>
        <v/>
      </c>
      <c r="D673" s="85" t="str">
        <f>IF(AND(TMInput!C673="",$C673&lt;&gt;""),D672,TMInput!C673)</f>
        <v/>
      </c>
      <c r="E673" s="90" t="str">
        <f>IF(TMInput!D673&lt;&gt;"",TMInput!D673,IF(AND($C673=$C674, E674&lt;&gt;""),E674, IF(AND($C673=$C675, E675&lt;&gt;""), E675,"")))</f>
        <v/>
      </c>
      <c r="F673" s="90" t="str">
        <f>IF(TMInput!E673&lt;&gt;"",TMInput!E673,IF(AND($C673=$C674, F674&lt;&gt;""),F674, IF(AND($C673=$C675, F675&lt;&gt;""), F675,"")))</f>
        <v/>
      </c>
      <c r="G673" s="85" t="str">
        <f>IF(TMInput!F673&lt;&gt;"",TMInput!F673,IF(AND($C673=$C674, G674&lt;&gt;""),G674, IF(AND($C673=$C675, G675&lt;&gt;""), G675,"")))</f>
        <v/>
      </c>
      <c r="H673" s="90" t="str">
        <f>TMInput!G673</f>
        <v/>
      </c>
      <c r="I673" s="90" t="str">
        <f>TMInput!H673</f>
        <v/>
      </c>
      <c r="J673" s="90" t="str">
        <f>IF(TMInput!$A673="",J672,TMInput!I673)</f>
        <v/>
      </c>
      <c r="K673" s="85" t="str">
        <f>IF(TMInput!J673&lt;&gt;"",TMInput!J673,IF(AND($C673=$C674, K674&lt;&gt;""),K674, IF(AND($C673=$C675, K675&lt;&gt;""), K675,"")))</f>
        <v/>
      </c>
      <c r="L673" s="85" t="str">
        <f>IF(TMInput!K673&lt;&gt;"",TMInput!K673,IF(AND($C673=$C674, L674&lt;&gt;""),L674, IF(AND($C673=$C675, L675&lt;&gt;""), L675,"")))</f>
        <v/>
      </c>
      <c r="M673" s="90" t="str">
        <f>IF(TMInput!L673&lt;&gt;"",TMInput!L673,IF(AND($C673=$C674, M674&lt;&gt;""),M674, IF(AND($C673=$C675, M675&lt;&gt;""), M675,"")))</f>
        <v/>
      </c>
      <c r="N673" s="90" t="str">
        <f>IF(TMInput!M673&lt;&gt;"",TMInput!M673,IF(AND($C673=$C674, N674&lt;&gt;""),N674, IF(AND($C673=$C675, N675&lt;&gt;""), N675,"")))</f>
        <v/>
      </c>
      <c r="O673" s="90" t="str">
        <f>IF(TMInput!N673&lt;&gt;"",TMInput!N673,IF(AND($C673=$C674, O674&lt;&gt;""),O674, IF(AND($C673=$C675, O675&lt;&gt;""), O675,"")))</f>
        <v/>
      </c>
      <c r="P673" s="85" t="str">
        <f>IF(TMInput!O673&lt;&gt;"",TMInput!O673,IF(AND($C673=$C674, P674&lt;&gt;""),P674, IF(AND($C673=$C675, P675&lt;&gt;""), P675,"")))</f>
        <v/>
      </c>
      <c r="Q673" s="90" t="str">
        <f>IF(TMInput!P673&lt;&gt;"",TMInput!P673,IF(AND($C673=$C674, Q674&lt;&gt;""),Q674, IF(AND($C673=$C675, Q675&lt;&gt;""), Q675,"")))</f>
        <v/>
      </c>
      <c r="R673" s="90" t="str">
        <f>IF(TMInput!Q673&lt;&gt;"", TMInput!Q673, IF(AND(OR($C673&amp;$H673=$C674&amp;$H674, $C673&amp;$I673=$C674&amp;$I674), R674&lt;&gt;""), R674, IF(AND(OR($C673&amp;$H673=$C675&amp;$H675, $C673&amp;$I673=$C675&amp;$I675), R675&lt;&gt;""), R675, IF(AND(OR($C673&amp;$H673=$C676&amp;$H676, $C673&amp;$I673=$C676&amp;$I676), R676&lt;&gt;""), R676, IF(AND(OR($C673&amp;$H673=$C677&amp;$H677, $C673&amp;$I673=$C677&amp;$I677), R677&lt;&gt;""), R677, "")))))</f>
        <v/>
      </c>
      <c r="S673" s="90" t="str">
        <f>IF(TMInput!R673&lt;&gt;"", TMInput!R673, IF(AND(OR($C673&amp;$H673=$C674&amp;$H674, $C673&amp;$I673=$C674&amp;$I674), S674&lt;&gt;""), S674, IF(AND(OR($C673&amp;$H673=$C675&amp;$H675, $C673&amp;$I673=$C675&amp;$I675), S675&lt;&gt;""), S675, IF(AND(OR($C673&amp;$H673=$C676&amp;$H676, $C673&amp;$I673=$C676&amp;$I676), S676&lt;&gt;""), S676, IF(AND(OR($C673&amp;$H673=$C677&amp;$H677, $C673&amp;$I673=$C677&amp;$I677), S677&lt;&gt;""), S677, "")))))</f>
        <v/>
      </c>
      <c r="T673" s="90" t="str">
        <f>IF(TMInput!S673&lt;&gt;"", TMInput!S673, IF(AND(OR($C673&amp;$H673=$C674&amp;$H674, $C673&amp;$I673=$C674&amp;$I674), T674&lt;&gt;""), T674, IF(AND(OR($C673&amp;$H673=$C675&amp;$H675, $C673&amp;$I673=$C675&amp;$I675), T675&lt;&gt;""), T675, IF(AND(OR($C673&amp;$H673=$C676&amp;$H676, $C673&amp;$I673=$C676&amp;$I676), T676&lt;&gt;""), T676, IF(AND(OR($C673&amp;$H673=$C677&amp;$H677, $C673&amp;$I673=$C677&amp;$I677), T677&lt;&gt;""), T677, "")))))</f>
        <v/>
      </c>
      <c r="U673" s="90" t="str">
        <f>IF(TMInput!T673&lt;&gt;"", TMInput!T673, IF(AND($C673=$C674, U674&lt;&gt;""), U674, IF(AND($C673=$C675, U675&lt;&gt;""), U675, IF(AND($C673=$C676, U676&lt;&gt;""), U676, IF(AND($C673=$C677, U677&lt;&gt;""), U677, "")))))</f>
        <v/>
      </c>
      <c r="V673" s="90" t="str">
        <f>IF(TMInput!U673&lt;&gt;"", TMInput!U673, IF(AND($C673=$C674, V674&lt;&gt;""), V674, IF(AND($C673=$C675, V675&lt;&gt;""), V675, IF(AND($C673=$C676, V676&lt;&gt;""), V676, IF(AND($C673=$C677, V677&lt;&gt;""), V677, "")))))</f>
        <v/>
      </c>
      <c r="W673" s="90" t="str">
        <f>IF(TMInput!V673&lt;&gt;"", TMInput!V673, IF(AND($C673=$C674, W674&lt;&gt;""), W674, IF(AND($C673=$C675, W675&lt;&gt;""), W675, IF(AND($C673=$C676, W676&lt;&gt;""), W676, IF(AND($C673=$C677, W677&lt;&gt;""), W677, "")))))</f>
        <v/>
      </c>
      <c r="X673" s="90" t="str">
        <f>IF(TMInput!W673&lt;&gt;"", TMInput!W673, IF(AND($C673=$C674, X674&lt;&gt;""), X674, IF(AND($C673=$C675, X675&lt;&gt;""), X675, IF(AND($C673=$C676, X676&lt;&gt;""), X676, IF(AND($C673=$C677, X677&lt;&gt;""), X677, "")))))</f>
        <v/>
      </c>
      <c r="Y673" s="90" t="str">
        <f>IF(TMInput!X673&lt;&gt;"", TMInput!X673, IF(AND($C673=$C674, Y674&lt;&gt;""), Y674, IF(AND($C673=$C675, Y675&lt;&gt;""), Y675, IF(AND($C673=$C676, Y676&lt;&gt;""), Y676, IF(AND($C673=$C677, Y677&lt;&gt;""), Y677, "")))))</f>
        <v/>
      </c>
      <c r="Z673" s="90" t="str">
        <f>IF(TMInput!Y673&lt;&gt;"", TMInput!Y673, IF(AND($C673=$C674, Z674&lt;&gt;""), Z674, IF(AND($C673=$C675, Z675&lt;&gt;""), Z675, IF(AND($C673=$C676, Z676&lt;&gt;""), Z676, IF(AND($C673=$C677, Z677&lt;&gt;""), Z677, "")))))</f>
        <v/>
      </c>
      <c r="AA673" s="90" t="str">
        <f>IF(TMInput!Z673&lt;&gt;"", TMInput!Z673, IF(AND($C673=$C674, AA674&lt;&gt;""), AA674, IF(AND($C673=$C675, AA675&lt;&gt;""), AA675, IF(AND($C673=$C676, AA676&lt;&gt;""), AA676, IF(AND($C673=$C677, AA677&lt;&gt;""), AA677, "")))))</f>
        <v/>
      </c>
      <c r="AB673" s="90" t="str">
        <f>IF(TMInput!AA673&lt;&gt;"", TMInput!AA673, IF(AND($C673=$C674, AB674&lt;&gt;""), AB674, IF(AND($C673=$C675, AB675&lt;&gt;""), AB675, IF(AND($C673=$C676, AB676&lt;&gt;""), AB676, IF(AND($C673=$C677, AB677&lt;&gt;""), AB677, "")))))</f>
        <v/>
      </c>
      <c r="AC673" s="90" t="str">
        <f>IF(TMInput!AB673&lt;&gt;"", TMInput!AB673, IF(AND($C673=$C674, AC674&lt;&gt;""), AC674, IF(AND($C673=$C675, AC675&lt;&gt;""), AC675, IF(AND($C673=$C676, AC676&lt;&gt;""), AC676, IF(AND($C673=$C677, AC677&lt;&gt;""), AC677, "")))))</f>
        <v/>
      </c>
      <c r="AD673" s="90" t="str">
        <f>IF(TMInput!AC673&lt;&gt;"", TMInput!AC673, IF(AND($C673=$C674, AD674&lt;&gt;""), AD674, IF(AND($C673=$C675, AD675&lt;&gt;""), AD675, IF(AND($C673=$C676, AD676&lt;&gt;""), AD676, IF(AND($C673=$C677, AD677&lt;&gt;""), AD677, "")))))</f>
        <v/>
      </c>
      <c r="AE673" s="90" t="str">
        <f>IF(TMInput!AD673&lt;&gt;"", TMInput!AD673, IF(AND($C673=$C674, AE674&lt;&gt;""), AE674, IF(AND($C673=$C675, AE675&lt;&gt;""), AE675, IF(AND($C673=$C676, AE676&lt;&gt;""), AE676, IF(AND($C673=$C677, AE677&lt;&gt;""), AE677, "")))))</f>
        <v/>
      </c>
    </row>
    <row r="674">
      <c r="A674" s="85" t="b">
        <f t="shared" si="1"/>
        <v>0</v>
      </c>
      <c r="B674" s="90" t="str">
        <f>IF(AND(TMInput!A674="",$C674&lt;&gt;""),B673,TMInput!A674)</f>
        <v/>
      </c>
      <c r="C674" s="90" t="str">
        <f>TMInput!B674</f>
        <v/>
      </c>
      <c r="D674" s="85" t="str">
        <f>IF(AND(TMInput!C674="",$C674&lt;&gt;""),D673,TMInput!C674)</f>
        <v/>
      </c>
      <c r="E674" s="90" t="str">
        <f>IF(TMInput!D674&lt;&gt;"",TMInput!D674,IF(AND($C674=$C675, E675&lt;&gt;""),E675, IF(AND($C674=$C676, E676&lt;&gt;""), E676,"")))</f>
        <v/>
      </c>
      <c r="F674" s="90" t="str">
        <f>IF(TMInput!E674&lt;&gt;"",TMInput!E674,IF(AND($C674=$C675, F675&lt;&gt;""),F675, IF(AND($C674=$C676, F676&lt;&gt;""), F676,"")))</f>
        <v/>
      </c>
      <c r="G674" s="85" t="str">
        <f>IF(TMInput!F674&lt;&gt;"",TMInput!F674,IF(AND($C674=$C675, G675&lt;&gt;""),G675, IF(AND($C674=$C676, G676&lt;&gt;""), G676,"")))</f>
        <v/>
      </c>
      <c r="H674" s="90" t="str">
        <f>TMInput!G674</f>
        <v/>
      </c>
      <c r="I674" s="90" t="str">
        <f>TMInput!H674</f>
        <v/>
      </c>
      <c r="J674" s="90" t="str">
        <f>IF(TMInput!$A674="",J673,TMInput!I674)</f>
        <v/>
      </c>
      <c r="K674" s="85" t="str">
        <f>IF(TMInput!J674&lt;&gt;"",TMInput!J674,IF(AND($C674=$C675, K675&lt;&gt;""),K675, IF(AND($C674=$C676, K676&lt;&gt;""), K676,"")))</f>
        <v/>
      </c>
      <c r="L674" s="85" t="str">
        <f>IF(TMInput!K674&lt;&gt;"",TMInput!K674,IF(AND($C674=$C675, L675&lt;&gt;""),L675, IF(AND($C674=$C676, L676&lt;&gt;""), L676,"")))</f>
        <v/>
      </c>
      <c r="M674" s="90" t="str">
        <f>IF(TMInput!L674&lt;&gt;"",TMInput!L674,IF(AND($C674=$C675, M675&lt;&gt;""),M675, IF(AND($C674=$C676, M676&lt;&gt;""), M676,"")))</f>
        <v/>
      </c>
      <c r="N674" s="90" t="str">
        <f>IF(TMInput!M674&lt;&gt;"",TMInput!M674,IF(AND($C674=$C675, N675&lt;&gt;""),N675, IF(AND($C674=$C676, N676&lt;&gt;""), N676,"")))</f>
        <v/>
      </c>
      <c r="O674" s="90" t="str">
        <f>IF(TMInput!N674&lt;&gt;"",TMInput!N674,IF(AND($C674=$C675, O675&lt;&gt;""),O675, IF(AND($C674=$C676, O676&lt;&gt;""), O676,"")))</f>
        <v/>
      </c>
      <c r="P674" s="85" t="str">
        <f>IF(TMInput!O674&lt;&gt;"",TMInput!O674,IF(AND($C674=$C675, P675&lt;&gt;""),P675, IF(AND($C674=$C676, P676&lt;&gt;""), P676,"")))</f>
        <v/>
      </c>
      <c r="Q674" s="90" t="str">
        <f>IF(TMInput!P674&lt;&gt;"",TMInput!P674,IF(AND($C674=$C675, Q675&lt;&gt;""),Q675, IF(AND($C674=$C676, Q676&lt;&gt;""), Q676,"")))</f>
        <v/>
      </c>
      <c r="R674" s="90" t="str">
        <f>IF(TMInput!Q674&lt;&gt;"", TMInput!Q674, IF(AND(OR($C674&amp;$H674=$C675&amp;$H675, $C674&amp;$I674=$C675&amp;$I675), R675&lt;&gt;""), R675, IF(AND(OR($C674&amp;$H674=$C676&amp;$H676, $C674&amp;$I674=$C676&amp;$I676), R676&lt;&gt;""), R676, IF(AND(OR($C674&amp;$H674=$C677&amp;$H677, $C674&amp;$I674=$C677&amp;$I677), R677&lt;&gt;""), R677, IF(AND(OR($C674&amp;$H674=$C678&amp;$H678, $C674&amp;$I674=$C678&amp;$I678), R678&lt;&gt;""), R678, "")))))</f>
        <v/>
      </c>
      <c r="S674" s="90" t="str">
        <f>IF(TMInput!R674&lt;&gt;"", TMInput!R674, IF(AND(OR($C674&amp;$H674=$C675&amp;$H675, $C674&amp;$I674=$C675&amp;$I675), S675&lt;&gt;""), S675, IF(AND(OR($C674&amp;$H674=$C676&amp;$H676, $C674&amp;$I674=$C676&amp;$I676), S676&lt;&gt;""), S676, IF(AND(OR($C674&amp;$H674=$C677&amp;$H677, $C674&amp;$I674=$C677&amp;$I677), S677&lt;&gt;""), S677, IF(AND(OR($C674&amp;$H674=$C678&amp;$H678, $C674&amp;$I674=$C678&amp;$I678), S678&lt;&gt;""), S678, "")))))</f>
        <v/>
      </c>
      <c r="T674" s="90" t="str">
        <f>IF(TMInput!S674&lt;&gt;"", TMInput!S674, IF(AND(OR($C674&amp;$H674=$C675&amp;$H675, $C674&amp;$I674=$C675&amp;$I675), T675&lt;&gt;""), T675, IF(AND(OR($C674&amp;$H674=$C676&amp;$H676, $C674&amp;$I674=$C676&amp;$I676), T676&lt;&gt;""), T676, IF(AND(OR($C674&amp;$H674=$C677&amp;$H677, $C674&amp;$I674=$C677&amp;$I677), T677&lt;&gt;""), T677, IF(AND(OR($C674&amp;$H674=$C678&amp;$H678, $C674&amp;$I674=$C678&amp;$I678), T678&lt;&gt;""), T678, "")))))</f>
        <v/>
      </c>
      <c r="U674" s="90" t="str">
        <f>IF(TMInput!T674&lt;&gt;"", TMInput!T674, IF(AND($C674=$C675, U675&lt;&gt;""), U675, IF(AND($C674=$C676, U676&lt;&gt;""), U676, IF(AND($C674=$C677, U677&lt;&gt;""), U677, IF(AND($C674=$C678, U678&lt;&gt;""), U678, "")))))</f>
        <v/>
      </c>
      <c r="V674" s="90" t="str">
        <f>IF(TMInput!U674&lt;&gt;"", TMInput!U674, IF(AND($C674=$C675, V675&lt;&gt;""), V675, IF(AND($C674=$C676, V676&lt;&gt;""), V676, IF(AND($C674=$C677, V677&lt;&gt;""), V677, IF(AND($C674=$C678, V678&lt;&gt;""), V678, "")))))</f>
        <v/>
      </c>
      <c r="W674" s="90" t="str">
        <f>IF(TMInput!V674&lt;&gt;"", TMInput!V674, IF(AND($C674=$C675, W675&lt;&gt;""), W675, IF(AND($C674=$C676, W676&lt;&gt;""), W676, IF(AND($C674=$C677, W677&lt;&gt;""), W677, IF(AND($C674=$C678, W678&lt;&gt;""), W678, "")))))</f>
        <v/>
      </c>
      <c r="X674" s="90" t="str">
        <f>IF(TMInput!W674&lt;&gt;"", TMInput!W674, IF(AND($C674=$C675, X675&lt;&gt;""), X675, IF(AND($C674=$C676, X676&lt;&gt;""), X676, IF(AND($C674=$C677, X677&lt;&gt;""), X677, IF(AND($C674=$C678, X678&lt;&gt;""), X678, "")))))</f>
        <v/>
      </c>
      <c r="Y674" s="90" t="str">
        <f>IF(TMInput!X674&lt;&gt;"", TMInput!X674, IF(AND($C674=$C675, Y675&lt;&gt;""), Y675, IF(AND($C674=$C676, Y676&lt;&gt;""), Y676, IF(AND($C674=$C677, Y677&lt;&gt;""), Y677, IF(AND($C674=$C678, Y678&lt;&gt;""), Y678, "")))))</f>
        <v/>
      </c>
      <c r="Z674" s="90" t="str">
        <f>IF(TMInput!Y674&lt;&gt;"", TMInput!Y674, IF(AND($C674=$C675, Z675&lt;&gt;""), Z675, IF(AND($C674=$C676, Z676&lt;&gt;""), Z676, IF(AND($C674=$C677, Z677&lt;&gt;""), Z677, IF(AND($C674=$C678, Z678&lt;&gt;""), Z678, "")))))</f>
        <v/>
      </c>
      <c r="AA674" s="90" t="str">
        <f>IF(TMInput!Z674&lt;&gt;"", TMInput!Z674, IF(AND($C674=$C675, AA675&lt;&gt;""), AA675, IF(AND($C674=$C676, AA676&lt;&gt;""), AA676, IF(AND($C674=$C677, AA677&lt;&gt;""), AA677, IF(AND($C674=$C678, AA678&lt;&gt;""), AA678, "")))))</f>
        <v/>
      </c>
      <c r="AB674" s="90" t="str">
        <f>IF(TMInput!AA674&lt;&gt;"", TMInput!AA674, IF(AND($C674=$C675, AB675&lt;&gt;""), AB675, IF(AND($C674=$C676, AB676&lt;&gt;""), AB676, IF(AND($C674=$C677, AB677&lt;&gt;""), AB677, IF(AND($C674=$C678, AB678&lt;&gt;""), AB678, "")))))</f>
        <v/>
      </c>
      <c r="AC674" s="90" t="str">
        <f>IF(TMInput!AB674&lt;&gt;"", TMInput!AB674, IF(AND($C674=$C675, AC675&lt;&gt;""), AC675, IF(AND($C674=$C676, AC676&lt;&gt;""), AC676, IF(AND($C674=$C677, AC677&lt;&gt;""), AC677, IF(AND($C674=$C678, AC678&lt;&gt;""), AC678, "")))))</f>
        <v/>
      </c>
      <c r="AD674" s="90" t="str">
        <f>IF(TMInput!AC674&lt;&gt;"", TMInput!AC674, IF(AND($C674=$C675, AD675&lt;&gt;""), AD675, IF(AND($C674=$C676, AD676&lt;&gt;""), AD676, IF(AND($C674=$C677, AD677&lt;&gt;""), AD677, IF(AND($C674=$C678, AD678&lt;&gt;""), AD678, "")))))</f>
        <v/>
      </c>
      <c r="AE674" s="90" t="str">
        <f>IF(TMInput!AD674&lt;&gt;"", TMInput!AD674, IF(AND($C674=$C675, AE675&lt;&gt;""), AE675, IF(AND($C674=$C676, AE676&lt;&gt;""), AE676, IF(AND($C674=$C677, AE677&lt;&gt;""), AE677, IF(AND($C674=$C678, AE678&lt;&gt;""), AE678, "")))))</f>
        <v/>
      </c>
    </row>
    <row r="675">
      <c r="A675" s="85" t="b">
        <f t="shared" si="1"/>
        <v>0</v>
      </c>
      <c r="B675" s="90" t="str">
        <f>IF(AND(TMInput!A675="",$C675&lt;&gt;""),B674,TMInput!A675)</f>
        <v/>
      </c>
      <c r="C675" s="90" t="str">
        <f>TMInput!B675</f>
        <v/>
      </c>
      <c r="D675" s="85" t="str">
        <f>IF(AND(TMInput!C675="",$C675&lt;&gt;""),D674,TMInput!C675)</f>
        <v/>
      </c>
      <c r="E675" s="90" t="str">
        <f>IF(TMInput!D675&lt;&gt;"",TMInput!D675,IF(AND($C675=$C676, E676&lt;&gt;""),E676, IF(AND($C675=$C677, E677&lt;&gt;""), E677,"")))</f>
        <v/>
      </c>
      <c r="F675" s="90" t="str">
        <f>IF(TMInput!E675&lt;&gt;"",TMInput!E675,IF(AND($C675=$C676, F676&lt;&gt;""),F676, IF(AND($C675=$C677, F677&lt;&gt;""), F677,"")))</f>
        <v/>
      </c>
      <c r="G675" s="85" t="str">
        <f>IF(TMInput!F675&lt;&gt;"",TMInput!F675,IF(AND($C675=$C676, G676&lt;&gt;""),G676, IF(AND($C675=$C677, G677&lt;&gt;""), G677,"")))</f>
        <v/>
      </c>
      <c r="H675" s="90" t="str">
        <f>TMInput!G675</f>
        <v/>
      </c>
      <c r="I675" s="90" t="str">
        <f>TMInput!H675</f>
        <v/>
      </c>
      <c r="J675" s="90" t="str">
        <f>IF(TMInput!$A675="",J674,TMInput!I675)</f>
        <v/>
      </c>
      <c r="K675" s="85" t="str">
        <f>IF(TMInput!J675&lt;&gt;"",TMInput!J675,IF(AND($C675=$C676, K676&lt;&gt;""),K676, IF(AND($C675=$C677, K677&lt;&gt;""), K677,"")))</f>
        <v/>
      </c>
      <c r="L675" s="85" t="str">
        <f>IF(TMInput!K675&lt;&gt;"",TMInput!K675,IF(AND($C675=$C676, L676&lt;&gt;""),L676, IF(AND($C675=$C677, L677&lt;&gt;""), L677,"")))</f>
        <v/>
      </c>
      <c r="M675" s="90" t="str">
        <f>IF(TMInput!L675&lt;&gt;"",TMInput!L675,IF(AND($C675=$C676, M676&lt;&gt;""),M676, IF(AND($C675=$C677, M677&lt;&gt;""), M677,"")))</f>
        <v/>
      </c>
      <c r="N675" s="90" t="str">
        <f>IF(TMInput!M675&lt;&gt;"",TMInput!M675,IF(AND($C675=$C676, N676&lt;&gt;""),N676, IF(AND($C675=$C677, N677&lt;&gt;""), N677,"")))</f>
        <v/>
      </c>
      <c r="O675" s="90" t="str">
        <f>IF(TMInput!N675&lt;&gt;"",TMInput!N675,IF(AND($C675=$C676, O676&lt;&gt;""),O676, IF(AND($C675=$C677, O677&lt;&gt;""), O677,"")))</f>
        <v/>
      </c>
      <c r="P675" s="85" t="str">
        <f>IF(TMInput!O675&lt;&gt;"",TMInput!O675,IF(AND($C675=$C676, P676&lt;&gt;""),P676, IF(AND($C675=$C677, P677&lt;&gt;""), P677,"")))</f>
        <v/>
      </c>
      <c r="Q675" s="90" t="str">
        <f>IF(TMInput!P675&lt;&gt;"",TMInput!P675,IF(AND($C675=$C676, Q676&lt;&gt;""),Q676, IF(AND($C675=$C677, Q677&lt;&gt;""), Q677,"")))</f>
        <v/>
      </c>
      <c r="R675" s="90" t="str">
        <f>IF(TMInput!Q675&lt;&gt;"", TMInput!Q675, IF(AND(OR($C675&amp;$H675=$C676&amp;$H676, $C675&amp;$I675=$C676&amp;$I676), R676&lt;&gt;""), R676, IF(AND(OR($C675&amp;$H675=$C677&amp;$H677, $C675&amp;$I675=$C677&amp;$I677), R677&lt;&gt;""), R677, IF(AND(OR($C675&amp;$H675=$C678&amp;$H678, $C675&amp;$I675=$C678&amp;$I678), R678&lt;&gt;""), R678, IF(AND(OR($C675&amp;$H675=$C679&amp;$H679, $C675&amp;$I675=$C679&amp;$I679), R679&lt;&gt;""), R679, "")))))</f>
        <v/>
      </c>
      <c r="S675" s="90" t="str">
        <f>IF(TMInput!R675&lt;&gt;"", TMInput!R675, IF(AND(OR($C675&amp;$H675=$C676&amp;$H676, $C675&amp;$I675=$C676&amp;$I676), S676&lt;&gt;""), S676, IF(AND(OR($C675&amp;$H675=$C677&amp;$H677, $C675&amp;$I675=$C677&amp;$I677), S677&lt;&gt;""), S677, IF(AND(OR($C675&amp;$H675=$C678&amp;$H678, $C675&amp;$I675=$C678&amp;$I678), S678&lt;&gt;""), S678, IF(AND(OR($C675&amp;$H675=$C679&amp;$H679, $C675&amp;$I675=$C679&amp;$I679), S679&lt;&gt;""), S679, "")))))</f>
        <v/>
      </c>
      <c r="T675" s="90" t="str">
        <f>IF(TMInput!S675&lt;&gt;"", TMInput!S675, IF(AND(OR($C675&amp;$H675=$C676&amp;$H676, $C675&amp;$I675=$C676&amp;$I676), T676&lt;&gt;""), T676, IF(AND(OR($C675&amp;$H675=$C677&amp;$H677, $C675&amp;$I675=$C677&amp;$I677), T677&lt;&gt;""), T677, IF(AND(OR($C675&amp;$H675=$C678&amp;$H678, $C675&amp;$I675=$C678&amp;$I678), T678&lt;&gt;""), T678, IF(AND(OR($C675&amp;$H675=$C679&amp;$H679, $C675&amp;$I675=$C679&amp;$I679), T679&lt;&gt;""), T679, "")))))</f>
        <v/>
      </c>
      <c r="U675" s="90" t="str">
        <f>IF(TMInput!T675&lt;&gt;"", TMInput!T675, IF(AND($C675=$C676, U676&lt;&gt;""), U676, IF(AND($C675=$C677, U677&lt;&gt;""), U677, IF(AND($C675=$C678, U678&lt;&gt;""), U678, IF(AND($C675=$C679, U679&lt;&gt;""), U679, "")))))</f>
        <v/>
      </c>
      <c r="V675" s="90" t="str">
        <f>IF(TMInput!U675&lt;&gt;"", TMInput!U675, IF(AND($C675=$C676, V676&lt;&gt;""), V676, IF(AND($C675=$C677, V677&lt;&gt;""), V677, IF(AND($C675=$C678, V678&lt;&gt;""), V678, IF(AND($C675=$C679, V679&lt;&gt;""), V679, "")))))</f>
        <v/>
      </c>
      <c r="W675" s="90" t="str">
        <f>IF(TMInput!V675&lt;&gt;"", TMInput!V675, IF(AND($C675=$C676, W676&lt;&gt;""), W676, IF(AND($C675=$C677, W677&lt;&gt;""), W677, IF(AND($C675=$C678, W678&lt;&gt;""), W678, IF(AND($C675=$C679, W679&lt;&gt;""), W679, "")))))</f>
        <v/>
      </c>
      <c r="X675" s="90" t="str">
        <f>IF(TMInput!W675&lt;&gt;"", TMInput!W675, IF(AND($C675=$C676, X676&lt;&gt;""), X676, IF(AND($C675=$C677, X677&lt;&gt;""), X677, IF(AND($C675=$C678, X678&lt;&gt;""), X678, IF(AND($C675=$C679, X679&lt;&gt;""), X679, "")))))</f>
        <v/>
      </c>
      <c r="Y675" s="90" t="str">
        <f>IF(TMInput!X675&lt;&gt;"", TMInput!X675, IF(AND($C675=$C676, Y676&lt;&gt;""), Y676, IF(AND($C675=$C677, Y677&lt;&gt;""), Y677, IF(AND($C675=$C678, Y678&lt;&gt;""), Y678, IF(AND($C675=$C679, Y679&lt;&gt;""), Y679, "")))))</f>
        <v/>
      </c>
      <c r="Z675" s="90" t="str">
        <f>IF(TMInput!Y675&lt;&gt;"", TMInput!Y675, IF(AND($C675=$C676, Z676&lt;&gt;""), Z676, IF(AND($C675=$C677, Z677&lt;&gt;""), Z677, IF(AND($C675=$C678, Z678&lt;&gt;""), Z678, IF(AND($C675=$C679, Z679&lt;&gt;""), Z679, "")))))</f>
        <v/>
      </c>
      <c r="AA675" s="90" t="str">
        <f>IF(TMInput!Z675&lt;&gt;"", TMInput!Z675, IF(AND($C675=$C676, AA676&lt;&gt;""), AA676, IF(AND($C675=$C677, AA677&lt;&gt;""), AA677, IF(AND($C675=$C678, AA678&lt;&gt;""), AA678, IF(AND($C675=$C679, AA679&lt;&gt;""), AA679, "")))))</f>
        <v/>
      </c>
      <c r="AB675" s="90" t="str">
        <f>IF(TMInput!AA675&lt;&gt;"", TMInput!AA675, IF(AND($C675=$C676, AB676&lt;&gt;""), AB676, IF(AND($C675=$C677, AB677&lt;&gt;""), AB677, IF(AND($C675=$C678, AB678&lt;&gt;""), AB678, IF(AND($C675=$C679, AB679&lt;&gt;""), AB679, "")))))</f>
        <v/>
      </c>
      <c r="AC675" s="90" t="str">
        <f>IF(TMInput!AB675&lt;&gt;"", TMInput!AB675, IF(AND($C675=$C676, AC676&lt;&gt;""), AC676, IF(AND($C675=$C677, AC677&lt;&gt;""), AC677, IF(AND($C675=$C678, AC678&lt;&gt;""), AC678, IF(AND($C675=$C679, AC679&lt;&gt;""), AC679, "")))))</f>
        <v/>
      </c>
      <c r="AD675" s="90" t="str">
        <f>IF(TMInput!AC675&lt;&gt;"", TMInput!AC675, IF(AND($C675=$C676, AD676&lt;&gt;""), AD676, IF(AND($C675=$C677, AD677&lt;&gt;""), AD677, IF(AND($C675=$C678, AD678&lt;&gt;""), AD678, IF(AND($C675=$C679, AD679&lt;&gt;""), AD679, "")))))</f>
        <v/>
      </c>
      <c r="AE675" s="90" t="str">
        <f>IF(TMInput!AD675&lt;&gt;"", TMInput!AD675, IF(AND($C675=$C676, AE676&lt;&gt;""), AE676, IF(AND($C675=$C677, AE677&lt;&gt;""), AE677, IF(AND($C675=$C678, AE678&lt;&gt;""), AE678, IF(AND($C675=$C679, AE679&lt;&gt;""), AE679, "")))))</f>
        <v/>
      </c>
    </row>
    <row r="676">
      <c r="A676" s="85" t="b">
        <f t="shared" si="1"/>
        <v>0</v>
      </c>
      <c r="B676" s="90" t="str">
        <f>IF(AND(TMInput!A676="",$C676&lt;&gt;""),B675,TMInput!A676)</f>
        <v/>
      </c>
      <c r="C676" s="90" t="str">
        <f>TMInput!B676</f>
        <v/>
      </c>
      <c r="D676" s="85" t="str">
        <f>IF(AND(TMInput!C676="",$C676&lt;&gt;""),D675,TMInput!C676)</f>
        <v/>
      </c>
      <c r="E676" s="90" t="str">
        <f>IF(TMInput!D676&lt;&gt;"",TMInput!D676,IF(AND($C676=$C677, E677&lt;&gt;""),E677, IF(AND($C676=$C678, E678&lt;&gt;""), E678,"")))</f>
        <v/>
      </c>
      <c r="F676" s="90" t="str">
        <f>IF(TMInput!E676&lt;&gt;"",TMInput!E676,IF(AND($C676=$C677, F677&lt;&gt;""),F677, IF(AND($C676=$C678, F678&lt;&gt;""), F678,"")))</f>
        <v/>
      </c>
      <c r="G676" s="85" t="str">
        <f>IF(TMInput!F676&lt;&gt;"",TMInput!F676,IF(AND($C676=$C677, G677&lt;&gt;""),G677, IF(AND($C676=$C678, G678&lt;&gt;""), G678,"")))</f>
        <v/>
      </c>
      <c r="H676" s="90" t="str">
        <f>TMInput!G676</f>
        <v/>
      </c>
      <c r="I676" s="90" t="str">
        <f>TMInput!H676</f>
        <v/>
      </c>
      <c r="J676" s="90" t="str">
        <f>IF(TMInput!$A676="",J675,TMInput!I676)</f>
        <v/>
      </c>
      <c r="K676" s="85" t="str">
        <f>IF(TMInput!J676&lt;&gt;"",TMInput!J676,IF(AND($C676=$C677, K677&lt;&gt;""),K677, IF(AND($C676=$C678, K678&lt;&gt;""), K678,"")))</f>
        <v/>
      </c>
      <c r="L676" s="85" t="str">
        <f>IF(TMInput!K676&lt;&gt;"",TMInput!K676,IF(AND($C676=$C677, L677&lt;&gt;""),L677, IF(AND($C676=$C678, L678&lt;&gt;""), L678,"")))</f>
        <v/>
      </c>
      <c r="M676" s="90" t="str">
        <f>IF(TMInput!L676&lt;&gt;"",TMInput!L676,IF(AND($C676=$C677, M677&lt;&gt;""),M677, IF(AND($C676=$C678, M678&lt;&gt;""), M678,"")))</f>
        <v/>
      </c>
      <c r="N676" s="90" t="str">
        <f>IF(TMInput!M676&lt;&gt;"",TMInput!M676,IF(AND($C676=$C677, N677&lt;&gt;""),N677, IF(AND($C676=$C678, N678&lt;&gt;""), N678,"")))</f>
        <v/>
      </c>
      <c r="O676" s="90" t="str">
        <f>IF(TMInput!N676&lt;&gt;"",TMInput!N676,IF(AND($C676=$C677, O677&lt;&gt;""),O677, IF(AND($C676=$C678, O678&lt;&gt;""), O678,"")))</f>
        <v/>
      </c>
      <c r="P676" s="85" t="str">
        <f>IF(TMInput!O676&lt;&gt;"",TMInput!O676,IF(AND($C676=$C677, P677&lt;&gt;""),P677, IF(AND($C676=$C678, P678&lt;&gt;""), P678,"")))</f>
        <v/>
      </c>
      <c r="Q676" s="90" t="str">
        <f>IF(TMInput!P676&lt;&gt;"",TMInput!P676,IF(AND($C676=$C677, Q677&lt;&gt;""),Q677, IF(AND($C676=$C678, Q678&lt;&gt;""), Q678,"")))</f>
        <v/>
      </c>
      <c r="R676" s="90" t="str">
        <f>IF(TMInput!Q676&lt;&gt;"", TMInput!Q676, IF(AND(OR($C676&amp;$H676=$C677&amp;$H677, $C676&amp;$I676=$C677&amp;$I677), R677&lt;&gt;""), R677, IF(AND(OR($C676&amp;$H676=$C678&amp;$H678, $C676&amp;$I676=$C678&amp;$I678), R678&lt;&gt;""), R678, IF(AND(OR($C676&amp;$H676=$C679&amp;$H679, $C676&amp;$I676=$C679&amp;$I679), R679&lt;&gt;""), R679, IF(AND(OR($C676&amp;$H676=$C680&amp;$H680, $C676&amp;$I676=$C680&amp;$I680), R680&lt;&gt;""), R680, "")))))</f>
        <v/>
      </c>
      <c r="S676" s="90" t="str">
        <f>IF(TMInput!R676&lt;&gt;"", TMInput!R676, IF(AND(OR($C676&amp;$H676=$C677&amp;$H677, $C676&amp;$I676=$C677&amp;$I677), S677&lt;&gt;""), S677, IF(AND(OR($C676&amp;$H676=$C678&amp;$H678, $C676&amp;$I676=$C678&amp;$I678), S678&lt;&gt;""), S678, IF(AND(OR($C676&amp;$H676=$C679&amp;$H679, $C676&amp;$I676=$C679&amp;$I679), S679&lt;&gt;""), S679, IF(AND(OR($C676&amp;$H676=$C680&amp;$H680, $C676&amp;$I676=$C680&amp;$I680), S680&lt;&gt;""), S680, "")))))</f>
        <v/>
      </c>
      <c r="T676" s="90" t="str">
        <f>IF(TMInput!S676&lt;&gt;"", TMInput!S676, IF(AND(OR($C676&amp;$H676=$C677&amp;$H677, $C676&amp;$I676=$C677&amp;$I677), T677&lt;&gt;""), T677, IF(AND(OR($C676&amp;$H676=$C678&amp;$H678, $C676&amp;$I676=$C678&amp;$I678), T678&lt;&gt;""), T678, IF(AND(OR($C676&amp;$H676=$C679&amp;$H679, $C676&amp;$I676=$C679&amp;$I679), T679&lt;&gt;""), T679, IF(AND(OR($C676&amp;$H676=$C680&amp;$H680, $C676&amp;$I676=$C680&amp;$I680), T680&lt;&gt;""), T680, "")))))</f>
        <v/>
      </c>
      <c r="U676" s="90" t="str">
        <f>IF(TMInput!T676&lt;&gt;"", TMInput!T676, IF(AND($C676=$C677, U677&lt;&gt;""), U677, IF(AND($C676=$C678, U678&lt;&gt;""), U678, IF(AND($C676=$C679, U679&lt;&gt;""), U679, IF(AND($C676=$C680, U680&lt;&gt;""), U680, "")))))</f>
        <v/>
      </c>
      <c r="V676" s="90" t="str">
        <f>IF(TMInput!U676&lt;&gt;"", TMInput!U676, IF(AND($C676=$C677, V677&lt;&gt;""), V677, IF(AND($C676=$C678, V678&lt;&gt;""), V678, IF(AND($C676=$C679, V679&lt;&gt;""), V679, IF(AND($C676=$C680, V680&lt;&gt;""), V680, "")))))</f>
        <v/>
      </c>
      <c r="W676" s="90" t="str">
        <f>IF(TMInput!V676&lt;&gt;"", TMInput!V676, IF(AND($C676=$C677, W677&lt;&gt;""), W677, IF(AND($C676=$C678, W678&lt;&gt;""), W678, IF(AND($C676=$C679, W679&lt;&gt;""), W679, IF(AND($C676=$C680, W680&lt;&gt;""), W680, "")))))</f>
        <v/>
      </c>
      <c r="X676" s="90" t="str">
        <f>IF(TMInput!W676&lt;&gt;"", TMInput!W676, IF(AND($C676=$C677, X677&lt;&gt;""), X677, IF(AND($C676=$C678, X678&lt;&gt;""), X678, IF(AND($C676=$C679, X679&lt;&gt;""), X679, IF(AND($C676=$C680, X680&lt;&gt;""), X680, "")))))</f>
        <v/>
      </c>
      <c r="Y676" s="90" t="str">
        <f>IF(TMInput!X676&lt;&gt;"", TMInput!X676, IF(AND($C676=$C677, Y677&lt;&gt;""), Y677, IF(AND($C676=$C678, Y678&lt;&gt;""), Y678, IF(AND($C676=$C679, Y679&lt;&gt;""), Y679, IF(AND($C676=$C680, Y680&lt;&gt;""), Y680, "")))))</f>
        <v/>
      </c>
      <c r="Z676" s="90" t="str">
        <f>IF(TMInput!Y676&lt;&gt;"", TMInput!Y676, IF(AND($C676=$C677, Z677&lt;&gt;""), Z677, IF(AND($C676=$C678, Z678&lt;&gt;""), Z678, IF(AND($C676=$C679, Z679&lt;&gt;""), Z679, IF(AND($C676=$C680, Z680&lt;&gt;""), Z680, "")))))</f>
        <v/>
      </c>
      <c r="AA676" s="90" t="str">
        <f>IF(TMInput!Z676&lt;&gt;"", TMInput!Z676, IF(AND($C676=$C677, AA677&lt;&gt;""), AA677, IF(AND($C676=$C678, AA678&lt;&gt;""), AA678, IF(AND($C676=$C679, AA679&lt;&gt;""), AA679, IF(AND($C676=$C680, AA680&lt;&gt;""), AA680, "")))))</f>
        <v/>
      </c>
      <c r="AB676" s="90" t="str">
        <f>IF(TMInput!AA676&lt;&gt;"", TMInput!AA676, IF(AND($C676=$C677, AB677&lt;&gt;""), AB677, IF(AND($C676=$C678, AB678&lt;&gt;""), AB678, IF(AND($C676=$C679, AB679&lt;&gt;""), AB679, IF(AND($C676=$C680, AB680&lt;&gt;""), AB680, "")))))</f>
        <v/>
      </c>
      <c r="AC676" s="90" t="str">
        <f>IF(TMInput!AB676&lt;&gt;"", TMInput!AB676, IF(AND($C676=$C677, AC677&lt;&gt;""), AC677, IF(AND($C676=$C678, AC678&lt;&gt;""), AC678, IF(AND($C676=$C679, AC679&lt;&gt;""), AC679, IF(AND($C676=$C680, AC680&lt;&gt;""), AC680, "")))))</f>
        <v/>
      </c>
      <c r="AD676" s="90" t="str">
        <f>IF(TMInput!AC676&lt;&gt;"", TMInput!AC676, IF(AND($C676=$C677, AD677&lt;&gt;""), AD677, IF(AND($C676=$C678, AD678&lt;&gt;""), AD678, IF(AND($C676=$C679, AD679&lt;&gt;""), AD679, IF(AND($C676=$C680, AD680&lt;&gt;""), AD680, "")))))</f>
        <v/>
      </c>
      <c r="AE676" s="90" t="str">
        <f>IF(TMInput!AD676&lt;&gt;"", TMInput!AD676, IF(AND($C676=$C677, AE677&lt;&gt;""), AE677, IF(AND($C676=$C678, AE678&lt;&gt;""), AE678, IF(AND($C676=$C679, AE679&lt;&gt;""), AE679, IF(AND($C676=$C680, AE680&lt;&gt;""), AE680, "")))))</f>
        <v/>
      </c>
    </row>
    <row r="677">
      <c r="A677" s="85" t="b">
        <f t="shared" si="1"/>
        <v>0</v>
      </c>
      <c r="B677" s="90" t="str">
        <f>IF(AND(TMInput!A677="",$C677&lt;&gt;""),B676,TMInput!A677)</f>
        <v/>
      </c>
      <c r="C677" s="90" t="str">
        <f>TMInput!B677</f>
        <v/>
      </c>
      <c r="D677" s="85" t="str">
        <f>IF(AND(TMInput!C677="",$C677&lt;&gt;""),D676,TMInput!C677)</f>
        <v/>
      </c>
      <c r="E677" s="90" t="str">
        <f>IF(TMInput!D677&lt;&gt;"",TMInput!D677,IF(AND($C677=$C678, E678&lt;&gt;""),E678, IF(AND($C677=$C679, E679&lt;&gt;""), E679,"")))</f>
        <v/>
      </c>
      <c r="F677" s="90" t="str">
        <f>IF(TMInput!E677&lt;&gt;"",TMInput!E677,IF(AND($C677=$C678, F678&lt;&gt;""),F678, IF(AND($C677=$C679, F679&lt;&gt;""), F679,"")))</f>
        <v/>
      </c>
      <c r="G677" s="85" t="str">
        <f>IF(TMInput!F677&lt;&gt;"",TMInput!F677,IF(AND($C677=$C678, G678&lt;&gt;""),G678, IF(AND($C677=$C679, G679&lt;&gt;""), G679,"")))</f>
        <v/>
      </c>
      <c r="H677" s="90" t="str">
        <f>TMInput!G677</f>
        <v/>
      </c>
      <c r="I677" s="90" t="str">
        <f>TMInput!H677</f>
        <v/>
      </c>
      <c r="J677" s="90" t="str">
        <f>IF(TMInput!$A677="",J676,TMInput!I677)</f>
        <v/>
      </c>
      <c r="K677" s="85" t="str">
        <f>IF(TMInput!J677&lt;&gt;"",TMInput!J677,IF(AND($C677=$C678, K678&lt;&gt;""),K678, IF(AND($C677=$C679, K679&lt;&gt;""), K679,"")))</f>
        <v/>
      </c>
      <c r="L677" s="85" t="str">
        <f>IF(TMInput!K677&lt;&gt;"",TMInput!K677,IF(AND($C677=$C678, L678&lt;&gt;""),L678, IF(AND($C677=$C679, L679&lt;&gt;""), L679,"")))</f>
        <v/>
      </c>
      <c r="M677" s="90" t="str">
        <f>IF(TMInput!L677&lt;&gt;"",TMInput!L677,IF(AND($C677=$C678, M678&lt;&gt;""),M678, IF(AND($C677=$C679, M679&lt;&gt;""), M679,"")))</f>
        <v/>
      </c>
      <c r="N677" s="90" t="str">
        <f>IF(TMInput!M677&lt;&gt;"",TMInput!M677,IF(AND($C677=$C678, N678&lt;&gt;""),N678, IF(AND($C677=$C679, N679&lt;&gt;""), N679,"")))</f>
        <v/>
      </c>
      <c r="O677" s="90" t="str">
        <f>IF(TMInput!N677&lt;&gt;"",TMInput!N677,IF(AND($C677=$C678, O678&lt;&gt;""),O678, IF(AND($C677=$C679, O679&lt;&gt;""), O679,"")))</f>
        <v/>
      </c>
      <c r="P677" s="85" t="str">
        <f>IF(TMInput!O677&lt;&gt;"",TMInput!O677,IF(AND($C677=$C678, P678&lt;&gt;""),P678, IF(AND($C677=$C679, P679&lt;&gt;""), P679,"")))</f>
        <v/>
      </c>
      <c r="Q677" s="90" t="str">
        <f>IF(TMInput!P677&lt;&gt;"",TMInput!P677,IF(AND($C677=$C678, Q678&lt;&gt;""),Q678, IF(AND($C677=$C679, Q679&lt;&gt;""), Q679,"")))</f>
        <v/>
      </c>
      <c r="R677" s="90" t="str">
        <f>IF(TMInput!Q677&lt;&gt;"", TMInput!Q677, IF(AND(OR($C677&amp;$H677=$C678&amp;$H678, $C677&amp;$I677=$C678&amp;$I678), R678&lt;&gt;""), R678, IF(AND(OR($C677&amp;$H677=$C679&amp;$H679, $C677&amp;$I677=$C679&amp;$I679), R679&lt;&gt;""), R679, IF(AND(OR($C677&amp;$H677=$C680&amp;$H680, $C677&amp;$I677=$C680&amp;$I680), R680&lt;&gt;""), R680, IF(AND(OR($C677&amp;$H677=$C681&amp;$H681, $C677&amp;$I677=$C681&amp;$I681), R681&lt;&gt;""), R681, "")))))</f>
        <v/>
      </c>
      <c r="S677" s="90" t="str">
        <f>IF(TMInput!R677&lt;&gt;"", TMInput!R677, IF(AND(OR($C677&amp;$H677=$C678&amp;$H678, $C677&amp;$I677=$C678&amp;$I678), S678&lt;&gt;""), S678, IF(AND(OR($C677&amp;$H677=$C679&amp;$H679, $C677&amp;$I677=$C679&amp;$I679), S679&lt;&gt;""), S679, IF(AND(OR($C677&amp;$H677=$C680&amp;$H680, $C677&amp;$I677=$C680&amp;$I680), S680&lt;&gt;""), S680, IF(AND(OR($C677&amp;$H677=$C681&amp;$H681, $C677&amp;$I677=$C681&amp;$I681), S681&lt;&gt;""), S681, "")))))</f>
        <v/>
      </c>
      <c r="T677" s="90" t="str">
        <f>IF(TMInput!S677&lt;&gt;"", TMInput!S677, IF(AND(OR($C677&amp;$H677=$C678&amp;$H678, $C677&amp;$I677=$C678&amp;$I678), T678&lt;&gt;""), T678, IF(AND(OR($C677&amp;$H677=$C679&amp;$H679, $C677&amp;$I677=$C679&amp;$I679), T679&lt;&gt;""), T679, IF(AND(OR($C677&amp;$H677=$C680&amp;$H680, $C677&amp;$I677=$C680&amp;$I680), T680&lt;&gt;""), T680, IF(AND(OR($C677&amp;$H677=$C681&amp;$H681, $C677&amp;$I677=$C681&amp;$I681), T681&lt;&gt;""), T681, "")))))</f>
        <v/>
      </c>
      <c r="U677" s="90" t="str">
        <f>IF(TMInput!T677&lt;&gt;"", TMInput!T677, IF(AND($C677=$C678, U678&lt;&gt;""), U678, IF(AND($C677=$C679, U679&lt;&gt;""), U679, IF(AND($C677=$C680, U680&lt;&gt;""), U680, IF(AND($C677=$C681, U681&lt;&gt;""), U681, "")))))</f>
        <v/>
      </c>
      <c r="V677" s="90" t="str">
        <f>IF(TMInput!U677&lt;&gt;"", TMInput!U677, IF(AND($C677=$C678, V678&lt;&gt;""), V678, IF(AND($C677=$C679, V679&lt;&gt;""), V679, IF(AND($C677=$C680, V680&lt;&gt;""), V680, IF(AND($C677=$C681, V681&lt;&gt;""), V681, "")))))</f>
        <v/>
      </c>
      <c r="W677" s="90" t="str">
        <f>IF(TMInput!V677&lt;&gt;"", TMInput!V677, IF(AND($C677=$C678, W678&lt;&gt;""), W678, IF(AND($C677=$C679, W679&lt;&gt;""), W679, IF(AND($C677=$C680, W680&lt;&gt;""), W680, IF(AND($C677=$C681, W681&lt;&gt;""), W681, "")))))</f>
        <v/>
      </c>
      <c r="X677" s="90" t="str">
        <f>IF(TMInput!W677&lt;&gt;"", TMInput!W677, IF(AND($C677=$C678, X678&lt;&gt;""), X678, IF(AND($C677=$C679, X679&lt;&gt;""), X679, IF(AND($C677=$C680, X680&lt;&gt;""), X680, IF(AND($C677=$C681, X681&lt;&gt;""), X681, "")))))</f>
        <v/>
      </c>
      <c r="Y677" s="90" t="str">
        <f>IF(TMInput!X677&lt;&gt;"", TMInput!X677, IF(AND($C677=$C678, Y678&lt;&gt;""), Y678, IF(AND($C677=$C679, Y679&lt;&gt;""), Y679, IF(AND($C677=$C680, Y680&lt;&gt;""), Y680, IF(AND($C677=$C681, Y681&lt;&gt;""), Y681, "")))))</f>
        <v/>
      </c>
      <c r="Z677" s="90" t="str">
        <f>IF(TMInput!Y677&lt;&gt;"", TMInput!Y677, IF(AND($C677=$C678, Z678&lt;&gt;""), Z678, IF(AND($C677=$C679, Z679&lt;&gt;""), Z679, IF(AND($C677=$C680, Z680&lt;&gt;""), Z680, IF(AND($C677=$C681, Z681&lt;&gt;""), Z681, "")))))</f>
        <v/>
      </c>
      <c r="AA677" s="90" t="str">
        <f>IF(TMInput!Z677&lt;&gt;"", TMInput!Z677, IF(AND($C677=$C678, AA678&lt;&gt;""), AA678, IF(AND($C677=$C679, AA679&lt;&gt;""), AA679, IF(AND($C677=$C680, AA680&lt;&gt;""), AA680, IF(AND($C677=$C681, AA681&lt;&gt;""), AA681, "")))))</f>
        <v/>
      </c>
      <c r="AB677" s="90" t="str">
        <f>IF(TMInput!AA677&lt;&gt;"", TMInput!AA677, IF(AND($C677=$C678, AB678&lt;&gt;""), AB678, IF(AND($C677=$C679, AB679&lt;&gt;""), AB679, IF(AND($C677=$C680, AB680&lt;&gt;""), AB680, IF(AND($C677=$C681, AB681&lt;&gt;""), AB681, "")))))</f>
        <v/>
      </c>
      <c r="AC677" s="90" t="str">
        <f>IF(TMInput!AB677&lt;&gt;"", TMInput!AB677, IF(AND($C677=$C678, AC678&lt;&gt;""), AC678, IF(AND($C677=$C679, AC679&lt;&gt;""), AC679, IF(AND($C677=$C680, AC680&lt;&gt;""), AC680, IF(AND($C677=$C681, AC681&lt;&gt;""), AC681, "")))))</f>
        <v/>
      </c>
      <c r="AD677" s="90" t="str">
        <f>IF(TMInput!AC677&lt;&gt;"", TMInput!AC677, IF(AND($C677=$C678, AD678&lt;&gt;""), AD678, IF(AND($C677=$C679, AD679&lt;&gt;""), AD679, IF(AND($C677=$C680, AD680&lt;&gt;""), AD680, IF(AND($C677=$C681, AD681&lt;&gt;""), AD681, "")))))</f>
        <v/>
      </c>
      <c r="AE677" s="90" t="str">
        <f>IF(TMInput!AD677&lt;&gt;"", TMInput!AD677, IF(AND($C677=$C678, AE678&lt;&gt;""), AE678, IF(AND($C677=$C679, AE679&lt;&gt;""), AE679, IF(AND($C677=$C680, AE680&lt;&gt;""), AE680, IF(AND($C677=$C681, AE681&lt;&gt;""), AE681, "")))))</f>
        <v/>
      </c>
    </row>
    <row r="678">
      <c r="A678" s="85" t="b">
        <f t="shared" si="1"/>
        <v>0</v>
      </c>
      <c r="B678" s="90" t="str">
        <f>IF(AND(TMInput!A678="",$C678&lt;&gt;""),B677,TMInput!A678)</f>
        <v/>
      </c>
      <c r="C678" s="90" t="str">
        <f>TMInput!B678</f>
        <v/>
      </c>
      <c r="D678" s="85" t="str">
        <f>IF(AND(TMInput!C678="",$C678&lt;&gt;""),D677,TMInput!C678)</f>
        <v/>
      </c>
      <c r="E678" s="90" t="str">
        <f>IF(TMInput!D678&lt;&gt;"",TMInput!D678,IF(AND($C678=$C679, E679&lt;&gt;""),E679, IF(AND($C678=$C680, E680&lt;&gt;""), E680,"")))</f>
        <v/>
      </c>
      <c r="F678" s="90" t="str">
        <f>IF(TMInput!E678&lt;&gt;"",TMInput!E678,IF(AND($C678=$C679, F679&lt;&gt;""),F679, IF(AND($C678=$C680, F680&lt;&gt;""), F680,"")))</f>
        <v/>
      </c>
      <c r="G678" s="85" t="str">
        <f>IF(TMInput!F678&lt;&gt;"",TMInput!F678,IF(AND($C678=$C679, G679&lt;&gt;""),G679, IF(AND($C678=$C680, G680&lt;&gt;""), G680,"")))</f>
        <v/>
      </c>
      <c r="H678" s="90" t="str">
        <f>TMInput!G678</f>
        <v/>
      </c>
      <c r="I678" s="90" t="str">
        <f>TMInput!H678</f>
        <v/>
      </c>
      <c r="J678" s="90" t="str">
        <f>IF(TMInput!$A678="",J677,TMInput!I678)</f>
        <v/>
      </c>
      <c r="K678" s="85" t="str">
        <f>IF(TMInput!J678&lt;&gt;"",TMInput!J678,IF(AND($C678=$C679, K679&lt;&gt;""),K679, IF(AND($C678=$C680, K680&lt;&gt;""), K680,"")))</f>
        <v/>
      </c>
      <c r="L678" s="85" t="str">
        <f>IF(TMInput!K678&lt;&gt;"",TMInput!K678,IF(AND($C678=$C679, L679&lt;&gt;""),L679, IF(AND($C678=$C680, L680&lt;&gt;""), L680,"")))</f>
        <v/>
      </c>
      <c r="M678" s="90" t="str">
        <f>IF(TMInput!L678&lt;&gt;"",TMInput!L678,IF(AND($C678=$C679, M679&lt;&gt;""),M679, IF(AND($C678=$C680, M680&lt;&gt;""), M680,"")))</f>
        <v/>
      </c>
      <c r="N678" s="90" t="str">
        <f>IF(TMInput!M678&lt;&gt;"",TMInput!M678,IF(AND($C678=$C679, N679&lt;&gt;""),N679, IF(AND($C678=$C680, N680&lt;&gt;""), N680,"")))</f>
        <v/>
      </c>
      <c r="O678" s="90" t="str">
        <f>IF(TMInput!N678&lt;&gt;"",TMInput!N678,IF(AND($C678=$C679, O679&lt;&gt;""),O679, IF(AND($C678=$C680, O680&lt;&gt;""), O680,"")))</f>
        <v/>
      </c>
      <c r="P678" s="85" t="str">
        <f>IF(TMInput!O678&lt;&gt;"",TMInput!O678,IF(AND($C678=$C679, P679&lt;&gt;""),P679, IF(AND($C678=$C680, P680&lt;&gt;""), P680,"")))</f>
        <v/>
      </c>
      <c r="Q678" s="90" t="str">
        <f>IF(TMInput!P678&lt;&gt;"",TMInput!P678,IF(AND($C678=$C679, Q679&lt;&gt;""),Q679, IF(AND($C678=$C680, Q680&lt;&gt;""), Q680,"")))</f>
        <v/>
      </c>
      <c r="R678" s="90" t="str">
        <f>IF(TMInput!Q678&lt;&gt;"", TMInput!Q678, IF(AND(OR($C678&amp;$H678=$C679&amp;$H679, $C678&amp;$I678=$C679&amp;$I679), R679&lt;&gt;""), R679, IF(AND(OR($C678&amp;$H678=$C680&amp;$H680, $C678&amp;$I678=$C680&amp;$I680), R680&lt;&gt;""), R680, IF(AND(OR($C678&amp;$H678=$C681&amp;$H681, $C678&amp;$I678=$C681&amp;$I681), R681&lt;&gt;""), R681, IF(AND(OR($C678&amp;$H678=$C682&amp;$H682, $C678&amp;$I678=$C682&amp;$I682), R682&lt;&gt;""), R682, "")))))</f>
        <v/>
      </c>
      <c r="S678" s="90" t="str">
        <f>IF(TMInput!R678&lt;&gt;"", TMInput!R678, IF(AND(OR($C678&amp;$H678=$C679&amp;$H679, $C678&amp;$I678=$C679&amp;$I679), S679&lt;&gt;""), S679, IF(AND(OR($C678&amp;$H678=$C680&amp;$H680, $C678&amp;$I678=$C680&amp;$I680), S680&lt;&gt;""), S680, IF(AND(OR($C678&amp;$H678=$C681&amp;$H681, $C678&amp;$I678=$C681&amp;$I681), S681&lt;&gt;""), S681, IF(AND(OR($C678&amp;$H678=$C682&amp;$H682, $C678&amp;$I678=$C682&amp;$I682), S682&lt;&gt;""), S682, "")))))</f>
        <v/>
      </c>
      <c r="T678" s="90" t="str">
        <f>IF(TMInput!S678&lt;&gt;"", TMInput!S678, IF(AND(OR($C678&amp;$H678=$C679&amp;$H679, $C678&amp;$I678=$C679&amp;$I679), T679&lt;&gt;""), T679, IF(AND(OR($C678&amp;$H678=$C680&amp;$H680, $C678&amp;$I678=$C680&amp;$I680), T680&lt;&gt;""), T680, IF(AND(OR($C678&amp;$H678=$C681&amp;$H681, $C678&amp;$I678=$C681&amp;$I681), T681&lt;&gt;""), T681, IF(AND(OR($C678&amp;$H678=$C682&amp;$H682, $C678&amp;$I678=$C682&amp;$I682), T682&lt;&gt;""), T682, "")))))</f>
        <v/>
      </c>
      <c r="U678" s="90" t="str">
        <f>IF(TMInput!T678&lt;&gt;"", TMInput!T678, IF(AND($C678=$C679, U679&lt;&gt;""), U679, IF(AND($C678=$C680, U680&lt;&gt;""), U680, IF(AND($C678=$C681, U681&lt;&gt;""), U681, IF(AND($C678=$C682, U682&lt;&gt;""), U682, "")))))</f>
        <v/>
      </c>
      <c r="V678" s="90" t="str">
        <f>IF(TMInput!U678&lt;&gt;"", TMInput!U678, IF(AND($C678=$C679, V679&lt;&gt;""), V679, IF(AND($C678=$C680, V680&lt;&gt;""), V680, IF(AND($C678=$C681, V681&lt;&gt;""), V681, IF(AND($C678=$C682, V682&lt;&gt;""), V682, "")))))</f>
        <v/>
      </c>
      <c r="W678" s="90" t="str">
        <f>IF(TMInput!V678&lt;&gt;"", TMInput!V678, IF(AND($C678=$C679, W679&lt;&gt;""), W679, IF(AND($C678=$C680, W680&lt;&gt;""), W680, IF(AND($C678=$C681, W681&lt;&gt;""), W681, IF(AND($C678=$C682, W682&lt;&gt;""), W682, "")))))</f>
        <v/>
      </c>
      <c r="X678" s="90" t="str">
        <f>IF(TMInput!W678&lt;&gt;"", TMInput!W678, IF(AND($C678=$C679, X679&lt;&gt;""), X679, IF(AND($C678=$C680, X680&lt;&gt;""), X680, IF(AND($C678=$C681, X681&lt;&gt;""), X681, IF(AND($C678=$C682, X682&lt;&gt;""), X682, "")))))</f>
        <v/>
      </c>
      <c r="Y678" s="90" t="str">
        <f>IF(TMInput!X678&lt;&gt;"", TMInput!X678, IF(AND($C678=$C679, Y679&lt;&gt;""), Y679, IF(AND($C678=$C680, Y680&lt;&gt;""), Y680, IF(AND($C678=$C681, Y681&lt;&gt;""), Y681, IF(AND($C678=$C682, Y682&lt;&gt;""), Y682, "")))))</f>
        <v/>
      </c>
      <c r="Z678" s="90" t="str">
        <f>IF(TMInput!Y678&lt;&gt;"", TMInput!Y678, IF(AND($C678=$C679, Z679&lt;&gt;""), Z679, IF(AND($C678=$C680, Z680&lt;&gt;""), Z680, IF(AND($C678=$C681, Z681&lt;&gt;""), Z681, IF(AND($C678=$C682, Z682&lt;&gt;""), Z682, "")))))</f>
        <v/>
      </c>
      <c r="AA678" s="90" t="str">
        <f>IF(TMInput!Z678&lt;&gt;"", TMInput!Z678, IF(AND($C678=$C679, AA679&lt;&gt;""), AA679, IF(AND($C678=$C680, AA680&lt;&gt;""), AA680, IF(AND($C678=$C681, AA681&lt;&gt;""), AA681, IF(AND($C678=$C682, AA682&lt;&gt;""), AA682, "")))))</f>
        <v/>
      </c>
      <c r="AB678" s="90" t="str">
        <f>IF(TMInput!AA678&lt;&gt;"", TMInput!AA678, IF(AND($C678=$C679, AB679&lt;&gt;""), AB679, IF(AND($C678=$C680, AB680&lt;&gt;""), AB680, IF(AND($C678=$C681, AB681&lt;&gt;""), AB681, IF(AND($C678=$C682, AB682&lt;&gt;""), AB682, "")))))</f>
        <v/>
      </c>
      <c r="AC678" s="90" t="str">
        <f>IF(TMInput!AB678&lt;&gt;"", TMInput!AB678, IF(AND($C678=$C679, AC679&lt;&gt;""), AC679, IF(AND($C678=$C680, AC680&lt;&gt;""), AC680, IF(AND($C678=$C681, AC681&lt;&gt;""), AC681, IF(AND($C678=$C682, AC682&lt;&gt;""), AC682, "")))))</f>
        <v/>
      </c>
      <c r="AD678" s="90" t="str">
        <f>IF(TMInput!AC678&lt;&gt;"", TMInput!AC678, IF(AND($C678=$C679, AD679&lt;&gt;""), AD679, IF(AND($C678=$C680, AD680&lt;&gt;""), AD680, IF(AND($C678=$C681, AD681&lt;&gt;""), AD681, IF(AND($C678=$C682, AD682&lt;&gt;""), AD682, "")))))</f>
        <v/>
      </c>
      <c r="AE678" s="90" t="str">
        <f>IF(TMInput!AD678&lt;&gt;"", TMInput!AD678, IF(AND($C678=$C679, AE679&lt;&gt;""), AE679, IF(AND($C678=$C680, AE680&lt;&gt;""), AE680, IF(AND($C678=$C681, AE681&lt;&gt;""), AE681, IF(AND($C678=$C682, AE682&lt;&gt;""), AE682, "")))))</f>
        <v/>
      </c>
    </row>
    <row r="679">
      <c r="A679" s="85" t="b">
        <f t="shared" si="1"/>
        <v>0</v>
      </c>
      <c r="B679" s="90" t="str">
        <f>IF(AND(TMInput!A679="",$C679&lt;&gt;""),B678,TMInput!A679)</f>
        <v/>
      </c>
      <c r="C679" s="90" t="str">
        <f>TMInput!B679</f>
        <v/>
      </c>
      <c r="D679" s="85" t="str">
        <f>IF(AND(TMInput!C679="",$C679&lt;&gt;""),D678,TMInput!C679)</f>
        <v/>
      </c>
      <c r="E679" s="90" t="str">
        <f>IF(TMInput!D679&lt;&gt;"",TMInput!D679,IF(AND($C679=$C680, E680&lt;&gt;""),E680, IF(AND($C679=$C681, E681&lt;&gt;""), E681,"")))</f>
        <v/>
      </c>
      <c r="F679" s="90" t="str">
        <f>IF(TMInput!E679&lt;&gt;"",TMInput!E679,IF(AND($C679=$C680, F680&lt;&gt;""),F680, IF(AND($C679=$C681, F681&lt;&gt;""), F681,"")))</f>
        <v/>
      </c>
      <c r="G679" s="85" t="str">
        <f>IF(TMInput!F679&lt;&gt;"",TMInput!F679,IF(AND($C679=$C680, G680&lt;&gt;""),G680, IF(AND($C679=$C681, G681&lt;&gt;""), G681,"")))</f>
        <v/>
      </c>
      <c r="H679" s="90" t="str">
        <f>TMInput!G679</f>
        <v/>
      </c>
      <c r="I679" s="90" t="str">
        <f>TMInput!H679</f>
        <v/>
      </c>
      <c r="J679" s="90" t="str">
        <f>IF(TMInput!$A679="",J678,TMInput!I679)</f>
        <v/>
      </c>
      <c r="K679" s="85" t="str">
        <f>IF(TMInput!J679&lt;&gt;"",TMInput!J679,IF(AND($C679=$C680, K680&lt;&gt;""),K680, IF(AND($C679=$C681, K681&lt;&gt;""), K681,"")))</f>
        <v/>
      </c>
      <c r="L679" s="85" t="str">
        <f>IF(TMInput!K679&lt;&gt;"",TMInput!K679,IF(AND($C679=$C680, L680&lt;&gt;""),L680, IF(AND($C679=$C681, L681&lt;&gt;""), L681,"")))</f>
        <v/>
      </c>
      <c r="M679" s="90" t="str">
        <f>IF(TMInput!L679&lt;&gt;"",TMInput!L679,IF(AND($C679=$C680, M680&lt;&gt;""),M680, IF(AND($C679=$C681, M681&lt;&gt;""), M681,"")))</f>
        <v/>
      </c>
      <c r="N679" s="90" t="str">
        <f>IF(TMInput!M679&lt;&gt;"",TMInput!M679,IF(AND($C679=$C680, N680&lt;&gt;""),N680, IF(AND($C679=$C681, N681&lt;&gt;""), N681,"")))</f>
        <v/>
      </c>
      <c r="O679" s="90" t="str">
        <f>IF(TMInput!N679&lt;&gt;"",TMInput!N679,IF(AND($C679=$C680, O680&lt;&gt;""),O680, IF(AND($C679=$C681, O681&lt;&gt;""), O681,"")))</f>
        <v/>
      </c>
      <c r="P679" s="85" t="str">
        <f>IF(TMInput!O679&lt;&gt;"",TMInput!O679,IF(AND($C679=$C680, P680&lt;&gt;""),P680, IF(AND($C679=$C681, P681&lt;&gt;""), P681,"")))</f>
        <v/>
      </c>
      <c r="Q679" s="90" t="str">
        <f>IF(TMInput!P679&lt;&gt;"",TMInput!P679,IF(AND($C679=$C680, Q680&lt;&gt;""),Q680, IF(AND($C679=$C681, Q681&lt;&gt;""), Q681,"")))</f>
        <v/>
      </c>
      <c r="R679" s="90" t="str">
        <f>IF(TMInput!Q679&lt;&gt;"", TMInput!Q679, IF(AND(OR($C679&amp;$H679=$C680&amp;$H680, $C679&amp;$I679=$C680&amp;$I680), R680&lt;&gt;""), R680, IF(AND(OR($C679&amp;$H679=$C681&amp;$H681, $C679&amp;$I679=$C681&amp;$I681), R681&lt;&gt;""), R681, IF(AND(OR($C679&amp;$H679=$C682&amp;$H682, $C679&amp;$I679=$C682&amp;$I682), R682&lt;&gt;""), R682, IF(AND(OR($C679&amp;$H679=$C683&amp;$H683, $C679&amp;$I679=$C683&amp;$I683), R683&lt;&gt;""), R683, "")))))</f>
        <v/>
      </c>
      <c r="S679" s="90" t="str">
        <f>IF(TMInput!R679&lt;&gt;"", TMInput!R679, IF(AND(OR($C679&amp;$H679=$C680&amp;$H680, $C679&amp;$I679=$C680&amp;$I680), S680&lt;&gt;""), S680, IF(AND(OR($C679&amp;$H679=$C681&amp;$H681, $C679&amp;$I679=$C681&amp;$I681), S681&lt;&gt;""), S681, IF(AND(OR($C679&amp;$H679=$C682&amp;$H682, $C679&amp;$I679=$C682&amp;$I682), S682&lt;&gt;""), S682, IF(AND(OR($C679&amp;$H679=$C683&amp;$H683, $C679&amp;$I679=$C683&amp;$I683), S683&lt;&gt;""), S683, "")))))</f>
        <v/>
      </c>
      <c r="T679" s="90" t="str">
        <f>IF(TMInput!S679&lt;&gt;"", TMInput!S679, IF(AND(OR($C679&amp;$H679=$C680&amp;$H680, $C679&amp;$I679=$C680&amp;$I680), T680&lt;&gt;""), T680, IF(AND(OR($C679&amp;$H679=$C681&amp;$H681, $C679&amp;$I679=$C681&amp;$I681), T681&lt;&gt;""), T681, IF(AND(OR($C679&amp;$H679=$C682&amp;$H682, $C679&amp;$I679=$C682&amp;$I682), T682&lt;&gt;""), T682, IF(AND(OR($C679&amp;$H679=$C683&amp;$H683, $C679&amp;$I679=$C683&amp;$I683), T683&lt;&gt;""), T683, "")))))</f>
        <v/>
      </c>
      <c r="U679" s="90" t="str">
        <f>IF(TMInput!T679&lt;&gt;"", TMInput!T679, IF(AND($C679=$C680, U680&lt;&gt;""), U680, IF(AND($C679=$C681, U681&lt;&gt;""), U681, IF(AND($C679=$C682, U682&lt;&gt;""), U682, IF(AND($C679=$C683, U683&lt;&gt;""), U683, "")))))</f>
        <v/>
      </c>
      <c r="V679" s="90" t="str">
        <f>IF(TMInput!U679&lt;&gt;"", TMInput!U679, IF(AND($C679=$C680, V680&lt;&gt;""), V680, IF(AND($C679=$C681, V681&lt;&gt;""), V681, IF(AND($C679=$C682, V682&lt;&gt;""), V682, IF(AND($C679=$C683, V683&lt;&gt;""), V683, "")))))</f>
        <v/>
      </c>
      <c r="W679" s="90" t="str">
        <f>IF(TMInput!V679&lt;&gt;"", TMInput!V679, IF(AND($C679=$C680, W680&lt;&gt;""), W680, IF(AND($C679=$C681, W681&lt;&gt;""), W681, IF(AND($C679=$C682, W682&lt;&gt;""), W682, IF(AND($C679=$C683, W683&lt;&gt;""), W683, "")))))</f>
        <v/>
      </c>
      <c r="X679" s="90" t="str">
        <f>IF(TMInput!W679&lt;&gt;"", TMInput!W679, IF(AND($C679=$C680, X680&lt;&gt;""), X680, IF(AND($C679=$C681, X681&lt;&gt;""), X681, IF(AND($C679=$C682, X682&lt;&gt;""), X682, IF(AND($C679=$C683, X683&lt;&gt;""), X683, "")))))</f>
        <v/>
      </c>
      <c r="Y679" s="90" t="str">
        <f>IF(TMInput!X679&lt;&gt;"", TMInput!X679, IF(AND($C679=$C680, Y680&lt;&gt;""), Y680, IF(AND($C679=$C681, Y681&lt;&gt;""), Y681, IF(AND($C679=$C682, Y682&lt;&gt;""), Y682, IF(AND($C679=$C683, Y683&lt;&gt;""), Y683, "")))))</f>
        <v/>
      </c>
      <c r="Z679" s="90" t="str">
        <f>IF(TMInput!Y679&lt;&gt;"", TMInput!Y679, IF(AND($C679=$C680, Z680&lt;&gt;""), Z680, IF(AND($C679=$C681, Z681&lt;&gt;""), Z681, IF(AND($C679=$C682, Z682&lt;&gt;""), Z682, IF(AND($C679=$C683, Z683&lt;&gt;""), Z683, "")))))</f>
        <v/>
      </c>
      <c r="AA679" s="90" t="str">
        <f>IF(TMInput!Z679&lt;&gt;"", TMInput!Z679, IF(AND($C679=$C680, AA680&lt;&gt;""), AA680, IF(AND($C679=$C681, AA681&lt;&gt;""), AA681, IF(AND($C679=$C682, AA682&lt;&gt;""), AA682, IF(AND($C679=$C683, AA683&lt;&gt;""), AA683, "")))))</f>
        <v/>
      </c>
      <c r="AB679" s="90" t="str">
        <f>IF(TMInput!AA679&lt;&gt;"", TMInput!AA679, IF(AND($C679=$C680, AB680&lt;&gt;""), AB680, IF(AND($C679=$C681, AB681&lt;&gt;""), AB681, IF(AND($C679=$C682, AB682&lt;&gt;""), AB682, IF(AND($C679=$C683, AB683&lt;&gt;""), AB683, "")))))</f>
        <v/>
      </c>
      <c r="AC679" s="90" t="str">
        <f>IF(TMInput!AB679&lt;&gt;"", TMInput!AB679, IF(AND($C679=$C680, AC680&lt;&gt;""), AC680, IF(AND($C679=$C681, AC681&lt;&gt;""), AC681, IF(AND($C679=$C682, AC682&lt;&gt;""), AC682, IF(AND($C679=$C683, AC683&lt;&gt;""), AC683, "")))))</f>
        <v/>
      </c>
      <c r="AD679" s="90" t="str">
        <f>IF(TMInput!AC679&lt;&gt;"", TMInput!AC679, IF(AND($C679=$C680, AD680&lt;&gt;""), AD680, IF(AND($C679=$C681, AD681&lt;&gt;""), AD681, IF(AND($C679=$C682, AD682&lt;&gt;""), AD682, IF(AND($C679=$C683, AD683&lt;&gt;""), AD683, "")))))</f>
        <v/>
      </c>
      <c r="AE679" s="90" t="str">
        <f>IF(TMInput!AD679&lt;&gt;"", TMInput!AD679, IF(AND($C679=$C680, AE680&lt;&gt;""), AE680, IF(AND($C679=$C681, AE681&lt;&gt;""), AE681, IF(AND($C679=$C682, AE682&lt;&gt;""), AE682, IF(AND($C679=$C683, AE683&lt;&gt;""), AE683, "")))))</f>
        <v/>
      </c>
    </row>
    <row r="680">
      <c r="A680" s="85" t="b">
        <f t="shared" si="1"/>
        <v>0</v>
      </c>
      <c r="B680" s="90" t="str">
        <f>IF(AND(TMInput!A680="",$C680&lt;&gt;""),B679,TMInput!A680)</f>
        <v/>
      </c>
      <c r="C680" s="90" t="str">
        <f>TMInput!B680</f>
        <v/>
      </c>
      <c r="D680" s="85" t="str">
        <f>IF(AND(TMInput!C680="",$C680&lt;&gt;""),D679,TMInput!C680)</f>
        <v/>
      </c>
      <c r="E680" s="90" t="str">
        <f>IF(TMInput!D680&lt;&gt;"",TMInput!D680,IF(AND($C680=$C681, E681&lt;&gt;""),E681, IF(AND($C680=$C682, E682&lt;&gt;""), E682,"")))</f>
        <v/>
      </c>
      <c r="F680" s="90" t="str">
        <f>IF(TMInput!E680&lt;&gt;"",TMInput!E680,IF(AND($C680=$C681, F681&lt;&gt;""),F681, IF(AND($C680=$C682, F682&lt;&gt;""), F682,"")))</f>
        <v/>
      </c>
      <c r="G680" s="85" t="str">
        <f>IF(TMInput!F680&lt;&gt;"",TMInput!F680,IF(AND($C680=$C681, G681&lt;&gt;""),G681, IF(AND($C680=$C682, G682&lt;&gt;""), G682,"")))</f>
        <v/>
      </c>
      <c r="H680" s="90" t="str">
        <f>TMInput!G680</f>
        <v/>
      </c>
      <c r="I680" s="90" t="str">
        <f>TMInput!H680</f>
        <v/>
      </c>
      <c r="J680" s="90" t="str">
        <f>IF(TMInput!$A680="",J679,TMInput!I680)</f>
        <v/>
      </c>
      <c r="K680" s="85" t="str">
        <f>IF(TMInput!J680&lt;&gt;"",TMInput!J680,IF(AND($C680=$C681, K681&lt;&gt;""),K681, IF(AND($C680=$C682, K682&lt;&gt;""), K682,"")))</f>
        <v/>
      </c>
      <c r="L680" s="85" t="str">
        <f>IF(TMInput!K680&lt;&gt;"",TMInput!K680,IF(AND($C680=$C681, L681&lt;&gt;""),L681, IF(AND($C680=$C682, L682&lt;&gt;""), L682,"")))</f>
        <v/>
      </c>
      <c r="M680" s="90" t="str">
        <f>IF(TMInput!L680&lt;&gt;"",TMInput!L680,IF(AND($C680=$C681, M681&lt;&gt;""),M681, IF(AND($C680=$C682, M682&lt;&gt;""), M682,"")))</f>
        <v/>
      </c>
      <c r="N680" s="90" t="str">
        <f>IF(TMInput!M680&lt;&gt;"",TMInput!M680,IF(AND($C680=$C681, N681&lt;&gt;""),N681, IF(AND($C680=$C682, N682&lt;&gt;""), N682,"")))</f>
        <v/>
      </c>
      <c r="O680" s="90" t="str">
        <f>IF(TMInput!N680&lt;&gt;"",TMInput!N680,IF(AND($C680=$C681, O681&lt;&gt;""),O681, IF(AND($C680=$C682, O682&lt;&gt;""), O682,"")))</f>
        <v/>
      </c>
      <c r="P680" s="85" t="str">
        <f>IF(TMInput!O680&lt;&gt;"",TMInput!O680,IF(AND($C680=$C681, P681&lt;&gt;""),P681, IF(AND($C680=$C682, P682&lt;&gt;""), P682,"")))</f>
        <v/>
      </c>
      <c r="Q680" s="90" t="str">
        <f>IF(TMInput!P680&lt;&gt;"",TMInput!P680,IF(AND($C680=$C681, Q681&lt;&gt;""),Q681, IF(AND($C680=$C682, Q682&lt;&gt;""), Q682,"")))</f>
        <v/>
      </c>
      <c r="R680" s="90" t="str">
        <f>IF(TMInput!Q680&lt;&gt;"", TMInput!Q680, IF(AND(OR($C680&amp;$H680=$C681&amp;$H681, $C680&amp;$I680=$C681&amp;$I681), R681&lt;&gt;""), R681, IF(AND(OR($C680&amp;$H680=$C682&amp;$H682, $C680&amp;$I680=$C682&amp;$I682), R682&lt;&gt;""), R682, IF(AND(OR($C680&amp;$H680=$C683&amp;$H683, $C680&amp;$I680=$C683&amp;$I683), R683&lt;&gt;""), R683, IF(AND(OR($C680&amp;$H680=$C684&amp;$H684, $C680&amp;$I680=$C684&amp;$I684), R684&lt;&gt;""), R684, "")))))</f>
        <v/>
      </c>
      <c r="S680" s="90" t="str">
        <f>IF(TMInput!R680&lt;&gt;"", TMInput!R680, IF(AND(OR($C680&amp;$H680=$C681&amp;$H681, $C680&amp;$I680=$C681&amp;$I681), S681&lt;&gt;""), S681, IF(AND(OR($C680&amp;$H680=$C682&amp;$H682, $C680&amp;$I680=$C682&amp;$I682), S682&lt;&gt;""), S682, IF(AND(OR($C680&amp;$H680=$C683&amp;$H683, $C680&amp;$I680=$C683&amp;$I683), S683&lt;&gt;""), S683, IF(AND(OR($C680&amp;$H680=$C684&amp;$H684, $C680&amp;$I680=$C684&amp;$I684), S684&lt;&gt;""), S684, "")))))</f>
        <v/>
      </c>
      <c r="T680" s="90" t="str">
        <f>IF(TMInput!S680&lt;&gt;"", TMInput!S680, IF(AND(OR($C680&amp;$H680=$C681&amp;$H681, $C680&amp;$I680=$C681&amp;$I681), T681&lt;&gt;""), T681, IF(AND(OR($C680&amp;$H680=$C682&amp;$H682, $C680&amp;$I680=$C682&amp;$I682), T682&lt;&gt;""), T682, IF(AND(OR($C680&amp;$H680=$C683&amp;$H683, $C680&amp;$I680=$C683&amp;$I683), T683&lt;&gt;""), T683, IF(AND(OR($C680&amp;$H680=$C684&amp;$H684, $C680&amp;$I680=$C684&amp;$I684), T684&lt;&gt;""), T684, "")))))</f>
        <v/>
      </c>
      <c r="U680" s="90" t="str">
        <f>IF(TMInput!T680&lt;&gt;"", TMInput!T680, IF(AND($C680=$C681, U681&lt;&gt;""), U681, IF(AND($C680=$C682, U682&lt;&gt;""), U682, IF(AND($C680=$C683, U683&lt;&gt;""), U683, IF(AND($C680=$C684, U684&lt;&gt;""), U684, "")))))</f>
        <v/>
      </c>
      <c r="V680" s="90" t="str">
        <f>IF(TMInput!U680&lt;&gt;"", TMInput!U680, IF(AND($C680=$C681, V681&lt;&gt;""), V681, IF(AND($C680=$C682, V682&lt;&gt;""), V682, IF(AND($C680=$C683, V683&lt;&gt;""), V683, IF(AND($C680=$C684, V684&lt;&gt;""), V684, "")))))</f>
        <v/>
      </c>
      <c r="W680" s="90" t="str">
        <f>IF(TMInput!V680&lt;&gt;"", TMInput!V680, IF(AND($C680=$C681, W681&lt;&gt;""), W681, IF(AND($C680=$C682, W682&lt;&gt;""), W682, IF(AND($C680=$C683, W683&lt;&gt;""), W683, IF(AND($C680=$C684, W684&lt;&gt;""), W684, "")))))</f>
        <v/>
      </c>
      <c r="X680" s="90" t="str">
        <f>IF(TMInput!W680&lt;&gt;"", TMInput!W680, IF(AND($C680=$C681, X681&lt;&gt;""), X681, IF(AND($C680=$C682, X682&lt;&gt;""), X682, IF(AND($C680=$C683, X683&lt;&gt;""), X683, IF(AND($C680=$C684, X684&lt;&gt;""), X684, "")))))</f>
        <v/>
      </c>
      <c r="Y680" s="90" t="str">
        <f>IF(TMInput!X680&lt;&gt;"", TMInput!X680, IF(AND($C680=$C681, Y681&lt;&gt;""), Y681, IF(AND($C680=$C682, Y682&lt;&gt;""), Y682, IF(AND($C680=$C683, Y683&lt;&gt;""), Y683, IF(AND($C680=$C684, Y684&lt;&gt;""), Y684, "")))))</f>
        <v/>
      </c>
      <c r="Z680" s="90" t="str">
        <f>IF(TMInput!Y680&lt;&gt;"", TMInput!Y680, IF(AND($C680=$C681, Z681&lt;&gt;""), Z681, IF(AND($C680=$C682, Z682&lt;&gt;""), Z682, IF(AND($C680=$C683, Z683&lt;&gt;""), Z683, IF(AND($C680=$C684, Z684&lt;&gt;""), Z684, "")))))</f>
        <v/>
      </c>
      <c r="AA680" s="90" t="str">
        <f>IF(TMInput!Z680&lt;&gt;"", TMInput!Z680, IF(AND($C680=$C681, AA681&lt;&gt;""), AA681, IF(AND($C680=$C682, AA682&lt;&gt;""), AA682, IF(AND($C680=$C683, AA683&lt;&gt;""), AA683, IF(AND($C680=$C684, AA684&lt;&gt;""), AA684, "")))))</f>
        <v/>
      </c>
      <c r="AB680" s="90" t="str">
        <f>IF(TMInput!AA680&lt;&gt;"", TMInput!AA680, IF(AND($C680=$C681, AB681&lt;&gt;""), AB681, IF(AND($C680=$C682, AB682&lt;&gt;""), AB682, IF(AND($C680=$C683, AB683&lt;&gt;""), AB683, IF(AND($C680=$C684, AB684&lt;&gt;""), AB684, "")))))</f>
        <v/>
      </c>
      <c r="AC680" s="90" t="str">
        <f>IF(TMInput!AB680&lt;&gt;"", TMInput!AB680, IF(AND($C680=$C681, AC681&lt;&gt;""), AC681, IF(AND($C680=$C682, AC682&lt;&gt;""), AC682, IF(AND($C680=$C683, AC683&lt;&gt;""), AC683, IF(AND($C680=$C684, AC684&lt;&gt;""), AC684, "")))))</f>
        <v/>
      </c>
      <c r="AD680" s="90" t="str">
        <f>IF(TMInput!AC680&lt;&gt;"", TMInput!AC680, IF(AND($C680=$C681, AD681&lt;&gt;""), AD681, IF(AND($C680=$C682, AD682&lt;&gt;""), AD682, IF(AND($C680=$C683, AD683&lt;&gt;""), AD683, IF(AND($C680=$C684, AD684&lt;&gt;""), AD684, "")))))</f>
        <v/>
      </c>
      <c r="AE680" s="90" t="str">
        <f>IF(TMInput!AD680&lt;&gt;"", TMInput!AD680, IF(AND($C680=$C681, AE681&lt;&gt;""), AE681, IF(AND($C680=$C682, AE682&lt;&gt;""), AE682, IF(AND($C680=$C683, AE683&lt;&gt;""), AE683, IF(AND($C680=$C684, AE684&lt;&gt;""), AE684, "")))))</f>
        <v/>
      </c>
    </row>
    <row r="681">
      <c r="A681" s="85" t="b">
        <f t="shared" si="1"/>
        <v>0</v>
      </c>
      <c r="B681" s="90" t="str">
        <f>IF(AND(TMInput!A681="",$C681&lt;&gt;""),B680,TMInput!A681)</f>
        <v/>
      </c>
      <c r="C681" s="90" t="str">
        <f>TMInput!B681</f>
        <v/>
      </c>
      <c r="D681" s="85" t="str">
        <f>IF(AND(TMInput!C681="",$C681&lt;&gt;""),D680,TMInput!C681)</f>
        <v/>
      </c>
      <c r="E681" s="90" t="str">
        <f>IF(TMInput!D681&lt;&gt;"",TMInput!D681,IF(AND($C681=$C682, E682&lt;&gt;""),E682, IF(AND($C681=$C683, E683&lt;&gt;""), E683,"")))</f>
        <v/>
      </c>
      <c r="F681" s="90" t="str">
        <f>IF(TMInput!E681&lt;&gt;"",TMInput!E681,IF(AND($C681=$C682, F682&lt;&gt;""),F682, IF(AND($C681=$C683, F683&lt;&gt;""), F683,"")))</f>
        <v/>
      </c>
      <c r="G681" s="85" t="str">
        <f>IF(TMInput!F681&lt;&gt;"",TMInput!F681,IF(AND($C681=$C682, G682&lt;&gt;""),G682, IF(AND($C681=$C683, G683&lt;&gt;""), G683,"")))</f>
        <v/>
      </c>
      <c r="H681" s="90" t="str">
        <f>TMInput!G681</f>
        <v/>
      </c>
      <c r="I681" s="90" t="str">
        <f>TMInput!H681</f>
        <v/>
      </c>
      <c r="J681" s="90" t="str">
        <f>IF(TMInput!$A681="",J680,TMInput!I681)</f>
        <v/>
      </c>
      <c r="K681" s="85" t="str">
        <f>IF(TMInput!J681&lt;&gt;"",TMInput!J681,IF(AND($C681=$C682, K682&lt;&gt;""),K682, IF(AND($C681=$C683, K683&lt;&gt;""), K683,"")))</f>
        <v/>
      </c>
      <c r="L681" s="85" t="str">
        <f>IF(TMInput!K681&lt;&gt;"",TMInput!K681,IF(AND($C681=$C682, L682&lt;&gt;""),L682, IF(AND($C681=$C683, L683&lt;&gt;""), L683,"")))</f>
        <v/>
      </c>
      <c r="M681" s="90" t="str">
        <f>IF(TMInput!L681&lt;&gt;"",TMInput!L681,IF(AND($C681=$C682, M682&lt;&gt;""),M682, IF(AND($C681=$C683, M683&lt;&gt;""), M683,"")))</f>
        <v/>
      </c>
      <c r="N681" s="90" t="str">
        <f>IF(TMInput!M681&lt;&gt;"",TMInput!M681,IF(AND($C681=$C682, N682&lt;&gt;""),N682, IF(AND($C681=$C683, N683&lt;&gt;""), N683,"")))</f>
        <v/>
      </c>
      <c r="O681" s="90" t="str">
        <f>IF(TMInput!N681&lt;&gt;"",TMInput!N681,IF(AND($C681=$C682, O682&lt;&gt;""),O682, IF(AND($C681=$C683, O683&lt;&gt;""), O683,"")))</f>
        <v/>
      </c>
      <c r="P681" s="85" t="str">
        <f>IF(TMInput!O681&lt;&gt;"",TMInput!O681,IF(AND($C681=$C682, P682&lt;&gt;""),P682, IF(AND($C681=$C683, P683&lt;&gt;""), P683,"")))</f>
        <v/>
      </c>
      <c r="Q681" s="90" t="str">
        <f>IF(TMInput!P681&lt;&gt;"",TMInput!P681,IF(AND($C681=$C682, Q682&lt;&gt;""),Q682, IF(AND($C681=$C683, Q683&lt;&gt;""), Q683,"")))</f>
        <v/>
      </c>
      <c r="R681" s="90" t="str">
        <f>IF(TMInput!Q681&lt;&gt;"", TMInput!Q681, IF(AND(OR($C681&amp;$H681=$C682&amp;$H682, $C681&amp;$I681=$C682&amp;$I682), R682&lt;&gt;""), R682, IF(AND(OR($C681&amp;$H681=$C683&amp;$H683, $C681&amp;$I681=$C683&amp;$I683), R683&lt;&gt;""), R683, IF(AND(OR($C681&amp;$H681=$C684&amp;$H684, $C681&amp;$I681=$C684&amp;$I684), R684&lt;&gt;""), R684, IF(AND(OR($C681&amp;$H681=$C685&amp;$H685, $C681&amp;$I681=$C685&amp;$I685), R685&lt;&gt;""), R685, "")))))</f>
        <v/>
      </c>
      <c r="S681" s="90" t="str">
        <f>IF(TMInput!R681&lt;&gt;"", TMInput!R681, IF(AND(OR($C681&amp;$H681=$C682&amp;$H682, $C681&amp;$I681=$C682&amp;$I682), S682&lt;&gt;""), S682, IF(AND(OR($C681&amp;$H681=$C683&amp;$H683, $C681&amp;$I681=$C683&amp;$I683), S683&lt;&gt;""), S683, IF(AND(OR($C681&amp;$H681=$C684&amp;$H684, $C681&amp;$I681=$C684&amp;$I684), S684&lt;&gt;""), S684, IF(AND(OR($C681&amp;$H681=$C685&amp;$H685, $C681&amp;$I681=$C685&amp;$I685), S685&lt;&gt;""), S685, "")))))</f>
        <v/>
      </c>
      <c r="T681" s="90" t="str">
        <f>IF(TMInput!S681&lt;&gt;"", TMInput!S681, IF(AND(OR($C681&amp;$H681=$C682&amp;$H682, $C681&amp;$I681=$C682&amp;$I682), T682&lt;&gt;""), T682, IF(AND(OR($C681&amp;$H681=$C683&amp;$H683, $C681&amp;$I681=$C683&amp;$I683), T683&lt;&gt;""), T683, IF(AND(OR($C681&amp;$H681=$C684&amp;$H684, $C681&amp;$I681=$C684&amp;$I684), T684&lt;&gt;""), T684, IF(AND(OR($C681&amp;$H681=$C685&amp;$H685, $C681&amp;$I681=$C685&amp;$I685), T685&lt;&gt;""), T685, "")))))</f>
        <v/>
      </c>
      <c r="U681" s="90" t="str">
        <f>IF(TMInput!T681&lt;&gt;"", TMInput!T681, IF(AND($C681=$C682, U682&lt;&gt;""), U682, IF(AND($C681=$C683, U683&lt;&gt;""), U683, IF(AND($C681=$C684, U684&lt;&gt;""), U684, IF(AND($C681=$C685, U685&lt;&gt;""), U685, "")))))</f>
        <v/>
      </c>
      <c r="V681" s="90" t="str">
        <f>IF(TMInput!U681&lt;&gt;"", TMInput!U681, IF(AND($C681=$C682, V682&lt;&gt;""), V682, IF(AND($C681=$C683, V683&lt;&gt;""), V683, IF(AND($C681=$C684, V684&lt;&gt;""), V684, IF(AND($C681=$C685, V685&lt;&gt;""), V685, "")))))</f>
        <v/>
      </c>
      <c r="W681" s="90" t="str">
        <f>IF(TMInput!V681&lt;&gt;"", TMInput!V681, IF(AND($C681=$C682, W682&lt;&gt;""), W682, IF(AND($C681=$C683, W683&lt;&gt;""), W683, IF(AND($C681=$C684, W684&lt;&gt;""), W684, IF(AND($C681=$C685, W685&lt;&gt;""), W685, "")))))</f>
        <v/>
      </c>
      <c r="X681" s="90" t="str">
        <f>IF(TMInput!W681&lt;&gt;"", TMInput!W681, IF(AND($C681=$C682, X682&lt;&gt;""), X682, IF(AND($C681=$C683, X683&lt;&gt;""), X683, IF(AND($C681=$C684, X684&lt;&gt;""), X684, IF(AND($C681=$C685, X685&lt;&gt;""), X685, "")))))</f>
        <v/>
      </c>
      <c r="Y681" s="90" t="str">
        <f>IF(TMInput!X681&lt;&gt;"", TMInput!X681, IF(AND($C681=$C682, Y682&lt;&gt;""), Y682, IF(AND($C681=$C683, Y683&lt;&gt;""), Y683, IF(AND($C681=$C684, Y684&lt;&gt;""), Y684, IF(AND($C681=$C685, Y685&lt;&gt;""), Y685, "")))))</f>
        <v/>
      </c>
      <c r="Z681" s="90" t="str">
        <f>IF(TMInput!Y681&lt;&gt;"", TMInput!Y681, IF(AND($C681=$C682, Z682&lt;&gt;""), Z682, IF(AND($C681=$C683, Z683&lt;&gt;""), Z683, IF(AND($C681=$C684, Z684&lt;&gt;""), Z684, IF(AND($C681=$C685, Z685&lt;&gt;""), Z685, "")))))</f>
        <v/>
      </c>
      <c r="AA681" s="90" t="str">
        <f>IF(TMInput!Z681&lt;&gt;"", TMInput!Z681, IF(AND($C681=$C682, AA682&lt;&gt;""), AA682, IF(AND($C681=$C683, AA683&lt;&gt;""), AA683, IF(AND($C681=$C684, AA684&lt;&gt;""), AA684, IF(AND($C681=$C685, AA685&lt;&gt;""), AA685, "")))))</f>
        <v/>
      </c>
      <c r="AB681" s="90" t="str">
        <f>IF(TMInput!AA681&lt;&gt;"", TMInput!AA681, IF(AND($C681=$C682, AB682&lt;&gt;""), AB682, IF(AND($C681=$C683, AB683&lt;&gt;""), AB683, IF(AND($C681=$C684, AB684&lt;&gt;""), AB684, IF(AND($C681=$C685, AB685&lt;&gt;""), AB685, "")))))</f>
        <v/>
      </c>
      <c r="AC681" s="90" t="str">
        <f>IF(TMInput!AB681&lt;&gt;"", TMInput!AB681, IF(AND($C681=$C682, AC682&lt;&gt;""), AC682, IF(AND($C681=$C683, AC683&lt;&gt;""), AC683, IF(AND($C681=$C684, AC684&lt;&gt;""), AC684, IF(AND($C681=$C685, AC685&lt;&gt;""), AC685, "")))))</f>
        <v/>
      </c>
      <c r="AD681" s="90" t="str">
        <f>IF(TMInput!AC681&lt;&gt;"", TMInput!AC681, IF(AND($C681=$C682, AD682&lt;&gt;""), AD682, IF(AND($C681=$C683, AD683&lt;&gt;""), AD683, IF(AND($C681=$C684, AD684&lt;&gt;""), AD684, IF(AND($C681=$C685, AD685&lt;&gt;""), AD685, "")))))</f>
        <v/>
      </c>
      <c r="AE681" s="90" t="str">
        <f>IF(TMInput!AD681&lt;&gt;"", TMInput!AD681, IF(AND($C681=$C682, AE682&lt;&gt;""), AE682, IF(AND($C681=$C683, AE683&lt;&gt;""), AE683, IF(AND($C681=$C684, AE684&lt;&gt;""), AE684, IF(AND($C681=$C685, AE685&lt;&gt;""), AE685, "")))))</f>
        <v/>
      </c>
    </row>
    <row r="682">
      <c r="A682" s="85" t="b">
        <f t="shared" si="1"/>
        <v>0</v>
      </c>
      <c r="B682" s="90" t="str">
        <f>IF(AND(TMInput!A682="",$C682&lt;&gt;""),B681,TMInput!A682)</f>
        <v/>
      </c>
      <c r="C682" s="90" t="str">
        <f>TMInput!B682</f>
        <v/>
      </c>
      <c r="D682" s="85" t="str">
        <f>IF(AND(TMInput!C682="",$C682&lt;&gt;""),D681,TMInput!C682)</f>
        <v/>
      </c>
      <c r="E682" s="90" t="str">
        <f>IF(TMInput!D682&lt;&gt;"",TMInput!D682,IF(AND($C682=$C683, E683&lt;&gt;""),E683, IF(AND($C682=$C684, E684&lt;&gt;""), E684,"")))</f>
        <v/>
      </c>
      <c r="F682" s="90" t="str">
        <f>IF(TMInput!E682&lt;&gt;"",TMInput!E682,IF(AND($C682=$C683, F683&lt;&gt;""),F683, IF(AND($C682=$C684, F684&lt;&gt;""), F684,"")))</f>
        <v/>
      </c>
      <c r="G682" s="85" t="str">
        <f>IF(TMInput!F682&lt;&gt;"",TMInput!F682,IF(AND($C682=$C683, G683&lt;&gt;""),G683, IF(AND($C682=$C684, G684&lt;&gt;""), G684,"")))</f>
        <v/>
      </c>
      <c r="H682" s="90" t="str">
        <f>TMInput!G682</f>
        <v/>
      </c>
      <c r="I682" s="90" t="str">
        <f>TMInput!H682</f>
        <v/>
      </c>
      <c r="J682" s="90" t="str">
        <f>IF(TMInput!$A682="",J681,TMInput!I682)</f>
        <v/>
      </c>
      <c r="K682" s="85" t="str">
        <f>IF(TMInput!J682&lt;&gt;"",TMInput!J682,IF(AND($C682=$C683, K683&lt;&gt;""),K683, IF(AND($C682=$C684, K684&lt;&gt;""), K684,"")))</f>
        <v/>
      </c>
      <c r="L682" s="85" t="str">
        <f>IF(TMInput!K682&lt;&gt;"",TMInput!K682,IF(AND($C682=$C683, L683&lt;&gt;""),L683, IF(AND($C682=$C684, L684&lt;&gt;""), L684,"")))</f>
        <v/>
      </c>
      <c r="M682" s="90" t="str">
        <f>IF(TMInput!L682&lt;&gt;"",TMInput!L682,IF(AND($C682=$C683, M683&lt;&gt;""),M683, IF(AND($C682=$C684, M684&lt;&gt;""), M684,"")))</f>
        <v/>
      </c>
      <c r="N682" s="90" t="str">
        <f>IF(TMInput!M682&lt;&gt;"",TMInput!M682,IF(AND($C682=$C683, N683&lt;&gt;""),N683, IF(AND($C682=$C684, N684&lt;&gt;""), N684,"")))</f>
        <v/>
      </c>
      <c r="O682" s="90" t="str">
        <f>IF(TMInput!N682&lt;&gt;"",TMInput!N682,IF(AND($C682=$C683, O683&lt;&gt;""),O683, IF(AND($C682=$C684, O684&lt;&gt;""), O684,"")))</f>
        <v/>
      </c>
      <c r="P682" s="85" t="str">
        <f>IF(TMInput!O682&lt;&gt;"",TMInput!O682,IF(AND($C682=$C683, P683&lt;&gt;""),P683, IF(AND($C682=$C684, P684&lt;&gt;""), P684,"")))</f>
        <v/>
      </c>
      <c r="Q682" s="90" t="str">
        <f>IF(TMInput!P682&lt;&gt;"",TMInput!P682,IF(AND($C682=$C683, Q683&lt;&gt;""),Q683, IF(AND($C682=$C684, Q684&lt;&gt;""), Q684,"")))</f>
        <v/>
      </c>
      <c r="R682" s="90" t="str">
        <f>IF(TMInput!Q682&lt;&gt;"", TMInput!Q682, IF(AND(OR($C682&amp;$H682=$C683&amp;$H683, $C682&amp;$I682=$C683&amp;$I683), R683&lt;&gt;""), R683, IF(AND(OR($C682&amp;$H682=$C684&amp;$H684, $C682&amp;$I682=$C684&amp;$I684), R684&lt;&gt;""), R684, IF(AND(OR($C682&amp;$H682=$C685&amp;$H685, $C682&amp;$I682=$C685&amp;$I685), R685&lt;&gt;""), R685, IF(AND(OR($C682&amp;$H682=$C686&amp;$H686, $C682&amp;$I682=$C686&amp;$I686), R686&lt;&gt;""), R686, "")))))</f>
        <v/>
      </c>
      <c r="S682" s="90" t="str">
        <f>IF(TMInput!R682&lt;&gt;"", TMInput!R682, IF(AND(OR($C682&amp;$H682=$C683&amp;$H683, $C682&amp;$I682=$C683&amp;$I683), S683&lt;&gt;""), S683, IF(AND(OR($C682&amp;$H682=$C684&amp;$H684, $C682&amp;$I682=$C684&amp;$I684), S684&lt;&gt;""), S684, IF(AND(OR($C682&amp;$H682=$C685&amp;$H685, $C682&amp;$I682=$C685&amp;$I685), S685&lt;&gt;""), S685, IF(AND(OR($C682&amp;$H682=$C686&amp;$H686, $C682&amp;$I682=$C686&amp;$I686), S686&lt;&gt;""), S686, "")))))</f>
        <v/>
      </c>
      <c r="T682" s="90" t="str">
        <f>IF(TMInput!S682&lt;&gt;"", TMInput!S682, IF(AND(OR($C682&amp;$H682=$C683&amp;$H683, $C682&amp;$I682=$C683&amp;$I683), T683&lt;&gt;""), T683, IF(AND(OR($C682&amp;$H682=$C684&amp;$H684, $C682&amp;$I682=$C684&amp;$I684), T684&lt;&gt;""), T684, IF(AND(OR($C682&amp;$H682=$C685&amp;$H685, $C682&amp;$I682=$C685&amp;$I685), T685&lt;&gt;""), T685, IF(AND(OR($C682&amp;$H682=$C686&amp;$H686, $C682&amp;$I682=$C686&amp;$I686), T686&lt;&gt;""), T686, "")))))</f>
        <v/>
      </c>
      <c r="U682" s="90" t="str">
        <f>IF(TMInput!T682&lt;&gt;"", TMInput!T682, IF(AND($C682=$C683, U683&lt;&gt;""), U683, IF(AND($C682=$C684, U684&lt;&gt;""), U684, IF(AND($C682=$C685, U685&lt;&gt;""), U685, IF(AND($C682=$C686, U686&lt;&gt;""), U686, "")))))</f>
        <v/>
      </c>
      <c r="V682" s="90" t="str">
        <f>IF(TMInput!U682&lt;&gt;"", TMInput!U682, IF(AND($C682=$C683, V683&lt;&gt;""), V683, IF(AND($C682=$C684, V684&lt;&gt;""), V684, IF(AND($C682=$C685, V685&lt;&gt;""), V685, IF(AND($C682=$C686, V686&lt;&gt;""), V686, "")))))</f>
        <v/>
      </c>
      <c r="W682" s="90" t="str">
        <f>IF(TMInput!V682&lt;&gt;"", TMInput!V682, IF(AND($C682=$C683, W683&lt;&gt;""), W683, IF(AND($C682=$C684, W684&lt;&gt;""), W684, IF(AND($C682=$C685, W685&lt;&gt;""), W685, IF(AND($C682=$C686, W686&lt;&gt;""), W686, "")))))</f>
        <v/>
      </c>
      <c r="X682" s="90" t="str">
        <f>IF(TMInput!W682&lt;&gt;"", TMInput!W682, IF(AND($C682=$C683, X683&lt;&gt;""), X683, IF(AND($C682=$C684, X684&lt;&gt;""), X684, IF(AND($C682=$C685, X685&lt;&gt;""), X685, IF(AND($C682=$C686, X686&lt;&gt;""), X686, "")))))</f>
        <v/>
      </c>
      <c r="Y682" s="90" t="str">
        <f>IF(TMInput!X682&lt;&gt;"", TMInput!X682, IF(AND($C682=$C683, Y683&lt;&gt;""), Y683, IF(AND($C682=$C684, Y684&lt;&gt;""), Y684, IF(AND($C682=$C685, Y685&lt;&gt;""), Y685, IF(AND($C682=$C686, Y686&lt;&gt;""), Y686, "")))))</f>
        <v/>
      </c>
      <c r="Z682" s="90" t="str">
        <f>IF(TMInput!Y682&lt;&gt;"", TMInput!Y682, IF(AND($C682=$C683, Z683&lt;&gt;""), Z683, IF(AND($C682=$C684, Z684&lt;&gt;""), Z684, IF(AND($C682=$C685, Z685&lt;&gt;""), Z685, IF(AND($C682=$C686, Z686&lt;&gt;""), Z686, "")))))</f>
        <v/>
      </c>
      <c r="AA682" s="90" t="str">
        <f>IF(TMInput!Z682&lt;&gt;"", TMInput!Z682, IF(AND($C682=$C683, AA683&lt;&gt;""), AA683, IF(AND($C682=$C684, AA684&lt;&gt;""), AA684, IF(AND($C682=$C685, AA685&lt;&gt;""), AA685, IF(AND($C682=$C686, AA686&lt;&gt;""), AA686, "")))))</f>
        <v/>
      </c>
      <c r="AB682" s="90" t="str">
        <f>IF(TMInput!AA682&lt;&gt;"", TMInput!AA682, IF(AND($C682=$C683, AB683&lt;&gt;""), AB683, IF(AND($C682=$C684, AB684&lt;&gt;""), AB684, IF(AND($C682=$C685, AB685&lt;&gt;""), AB685, IF(AND($C682=$C686, AB686&lt;&gt;""), AB686, "")))))</f>
        <v/>
      </c>
      <c r="AC682" s="90" t="str">
        <f>IF(TMInput!AB682&lt;&gt;"", TMInput!AB682, IF(AND($C682=$C683, AC683&lt;&gt;""), AC683, IF(AND($C682=$C684, AC684&lt;&gt;""), AC684, IF(AND($C682=$C685, AC685&lt;&gt;""), AC685, IF(AND($C682=$C686, AC686&lt;&gt;""), AC686, "")))))</f>
        <v/>
      </c>
      <c r="AD682" s="90" t="str">
        <f>IF(TMInput!AC682&lt;&gt;"", TMInput!AC682, IF(AND($C682=$C683, AD683&lt;&gt;""), AD683, IF(AND($C682=$C684, AD684&lt;&gt;""), AD684, IF(AND($C682=$C685, AD685&lt;&gt;""), AD685, IF(AND($C682=$C686, AD686&lt;&gt;""), AD686, "")))))</f>
        <v/>
      </c>
      <c r="AE682" s="90" t="str">
        <f>IF(TMInput!AD682&lt;&gt;"", TMInput!AD682, IF(AND($C682=$C683, AE683&lt;&gt;""), AE683, IF(AND($C682=$C684, AE684&lt;&gt;""), AE684, IF(AND($C682=$C685, AE685&lt;&gt;""), AE685, IF(AND($C682=$C686, AE686&lt;&gt;""), AE686, "")))))</f>
        <v/>
      </c>
    </row>
    <row r="683">
      <c r="A683" s="85" t="b">
        <f t="shared" si="1"/>
        <v>0</v>
      </c>
      <c r="B683" s="90" t="str">
        <f>IF(AND(TMInput!A683="",$C683&lt;&gt;""),B682,TMInput!A683)</f>
        <v/>
      </c>
      <c r="C683" s="90" t="str">
        <f>TMInput!B683</f>
        <v/>
      </c>
      <c r="D683" s="85" t="str">
        <f>IF(AND(TMInput!C683="",$C683&lt;&gt;""),D682,TMInput!C683)</f>
        <v/>
      </c>
      <c r="E683" s="90" t="str">
        <f>IF(TMInput!D683&lt;&gt;"",TMInput!D683,IF(AND($C683=$C684, E684&lt;&gt;""),E684, IF(AND($C683=$C685, E685&lt;&gt;""), E685,"")))</f>
        <v/>
      </c>
      <c r="F683" s="90" t="str">
        <f>IF(TMInput!E683&lt;&gt;"",TMInput!E683,IF(AND($C683=$C684, F684&lt;&gt;""),F684, IF(AND($C683=$C685, F685&lt;&gt;""), F685,"")))</f>
        <v/>
      </c>
      <c r="G683" s="85" t="str">
        <f>IF(TMInput!F683&lt;&gt;"",TMInput!F683,IF(AND($C683=$C684, G684&lt;&gt;""),G684, IF(AND($C683=$C685, G685&lt;&gt;""), G685,"")))</f>
        <v/>
      </c>
      <c r="H683" s="90" t="str">
        <f>TMInput!G683</f>
        <v/>
      </c>
      <c r="I683" s="90" t="str">
        <f>TMInput!H683</f>
        <v/>
      </c>
      <c r="J683" s="90" t="str">
        <f>IF(TMInput!$A683="",J682,TMInput!I683)</f>
        <v/>
      </c>
      <c r="K683" s="85" t="str">
        <f>IF(TMInput!J683&lt;&gt;"",TMInput!J683,IF(AND($C683=$C684, K684&lt;&gt;""),K684, IF(AND($C683=$C685, K685&lt;&gt;""), K685,"")))</f>
        <v/>
      </c>
      <c r="L683" s="85" t="str">
        <f>IF(TMInput!K683&lt;&gt;"",TMInput!K683,IF(AND($C683=$C684, L684&lt;&gt;""),L684, IF(AND($C683=$C685, L685&lt;&gt;""), L685,"")))</f>
        <v/>
      </c>
      <c r="M683" s="90" t="str">
        <f>IF(TMInput!L683&lt;&gt;"",TMInput!L683,IF(AND($C683=$C684, M684&lt;&gt;""),M684, IF(AND($C683=$C685, M685&lt;&gt;""), M685,"")))</f>
        <v/>
      </c>
      <c r="N683" s="90" t="str">
        <f>IF(TMInput!M683&lt;&gt;"",TMInput!M683,IF(AND($C683=$C684, N684&lt;&gt;""),N684, IF(AND($C683=$C685, N685&lt;&gt;""), N685,"")))</f>
        <v/>
      </c>
      <c r="O683" s="90" t="str">
        <f>IF(TMInput!N683&lt;&gt;"",TMInput!N683,IF(AND($C683=$C684, O684&lt;&gt;""),O684, IF(AND($C683=$C685, O685&lt;&gt;""), O685,"")))</f>
        <v/>
      </c>
      <c r="P683" s="85" t="str">
        <f>IF(TMInput!O683&lt;&gt;"",TMInput!O683,IF(AND($C683=$C684, P684&lt;&gt;""),P684, IF(AND($C683=$C685, P685&lt;&gt;""), P685,"")))</f>
        <v/>
      </c>
      <c r="Q683" s="90" t="str">
        <f>IF(TMInput!P683&lt;&gt;"",TMInput!P683,IF(AND($C683=$C684, Q684&lt;&gt;""),Q684, IF(AND($C683=$C685, Q685&lt;&gt;""), Q685,"")))</f>
        <v/>
      </c>
      <c r="R683" s="90" t="str">
        <f>IF(TMInput!Q683&lt;&gt;"", TMInput!Q683, IF(AND(OR($C683&amp;$H683=$C684&amp;$H684, $C683&amp;$I683=$C684&amp;$I684), R684&lt;&gt;""), R684, IF(AND(OR($C683&amp;$H683=$C685&amp;$H685, $C683&amp;$I683=$C685&amp;$I685), R685&lt;&gt;""), R685, IF(AND(OR($C683&amp;$H683=$C686&amp;$H686, $C683&amp;$I683=$C686&amp;$I686), R686&lt;&gt;""), R686, IF(AND(OR($C683&amp;$H683=$C687&amp;$H687, $C683&amp;$I683=$C687&amp;$I687), R687&lt;&gt;""), R687, "")))))</f>
        <v/>
      </c>
      <c r="S683" s="90" t="str">
        <f>IF(TMInput!R683&lt;&gt;"", TMInput!R683, IF(AND(OR($C683&amp;$H683=$C684&amp;$H684, $C683&amp;$I683=$C684&amp;$I684), S684&lt;&gt;""), S684, IF(AND(OR($C683&amp;$H683=$C685&amp;$H685, $C683&amp;$I683=$C685&amp;$I685), S685&lt;&gt;""), S685, IF(AND(OR($C683&amp;$H683=$C686&amp;$H686, $C683&amp;$I683=$C686&amp;$I686), S686&lt;&gt;""), S686, IF(AND(OR($C683&amp;$H683=$C687&amp;$H687, $C683&amp;$I683=$C687&amp;$I687), S687&lt;&gt;""), S687, "")))))</f>
        <v/>
      </c>
      <c r="T683" s="90" t="str">
        <f>IF(TMInput!S683&lt;&gt;"", TMInput!S683, IF(AND(OR($C683&amp;$H683=$C684&amp;$H684, $C683&amp;$I683=$C684&amp;$I684), T684&lt;&gt;""), T684, IF(AND(OR($C683&amp;$H683=$C685&amp;$H685, $C683&amp;$I683=$C685&amp;$I685), T685&lt;&gt;""), T685, IF(AND(OR($C683&amp;$H683=$C686&amp;$H686, $C683&amp;$I683=$C686&amp;$I686), T686&lt;&gt;""), T686, IF(AND(OR($C683&amp;$H683=$C687&amp;$H687, $C683&amp;$I683=$C687&amp;$I687), T687&lt;&gt;""), T687, "")))))</f>
        <v/>
      </c>
      <c r="U683" s="90" t="str">
        <f>IF(TMInput!T683&lt;&gt;"", TMInput!T683, IF(AND($C683=$C684, U684&lt;&gt;""), U684, IF(AND($C683=$C685, U685&lt;&gt;""), U685, IF(AND($C683=$C686, U686&lt;&gt;""), U686, IF(AND($C683=$C687, U687&lt;&gt;""), U687, "")))))</f>
        <v/>
      </c>
      <c r="V683" s="90" t="str">
        <f>IF(TMInput!U683&lt;&gt;"", TMInput!U683, IF(AND($C683=$C684, V684&lt;&gt;""), V684, IF(AND($C683=$C685, V685&lt;&gt;""), V685, IF(AND($C683=$C686, V686&lt;&gt;""), V686, IF(AND($C683=$C687, V687&lt;&gt;""), V687, "")))))</f>
        <v/>
      </c>
      <c r="W683" s="90" t="str">
        <f>IF(TMInput!V683&lt;&gt;"", TMInput!V683, IF(AND($C683=$C684, W684&lt;&gt;""), W684, IF(AND($C683=$C685, W685&lt;&gt;""), W685, IF(AND($C683=$C686, W686&lt;&gt;""), W686, IF(AND($C683=$C687, W687&lt;&gt;""), W687, "")))))</f>
        <v/>
      </c>
      <c r="X683" s="90" t="str">
        <f>IF(TMInput!W683&lt;&gt;"", TMInput!W683, IF(AND($C683=$C684, X684&lt;&gt;""), X684, IF(AND($C683=$C685, X685&lt;&gt;""), X685, IF(AND($C683=$C686, X686&lt;&gt;""), X686, IF(AND($C683=$C687, X687&lt;&gt;""), X687, "")))))</f>
        <v/>
      </c>
      <c r="Y683" s="90" t="str">
        <f>IF(TMInput!X683&lt;&gt;"", TMInput!X683, IF(AND($C683=$C684, Y684&lt;&gt;""), Y684, IF(AND($C683=$C685, Y685&lt;&gt;""), Y685, IF(AND($C683=$C686, Y686&lt;&gt;""), Y686, IF(AND($C683=$C687, Y687&lt;&gt;""), Y687, "")))))</f>
        <v/>
      </c>
      <c r="Z683" s="90" t="str">
        <f>IF(TMInput!Y683&lt;&gt;"", TMInput!Y683, IF(AND($C683=$C684, Z684&lt;&gt;""), Z684, IF(AND($C683=$C685, Z685&lt;&gt;""), Z685, IF(AND($C683=$C686, Z686&lt;&gt;""), Z686, IF(AND($C683=$C687, Z687&lt;&gt;""), Z687, "")))))</f>
        <v/>
      </c>
      <c r="AA683" s="90" t="str">
        <f>IF(TMInput!Z683&lt;&gt;"", TMInput!Z683, IF(AND($C683=$C684, AA684&lt;&gt;""), AA684, IF(AND($C683=$C685, AA685&lt;&gt;""), AA685, IF(AND($C683=$C686, AA686&lt;&gt;""), AA686, IF(AND($C683=$C687, AA687&lt;&gt;""), AA687, "")))))</f>
        <v/>
      </c>
      <c r="AB683" s="90" t="str">
        <f>IF(TMInput!AA683&lt;&gt;"", TMInput!AA683, IF(AND($C683=$C684, AB684&lt;&gt;""), AB684, IF(AND($C683=$C685, AB685&lt;&gt;""), AB685, IF(AND($C683=$C686, AB686&lt;&gt;""), AB686, IF(AND($C683=$C687, AB687&lt;&gt;""), AB687, "")))))</f>
        <v/>
      </c>
      <c r="AC683" s="90" t="str">
        <f>IF(TMInput!AB683&lt;&gt;"", TMInput!AB683, IF(AND($C683=$C684, AC684&lt;&gt;""), AC684, IF(AND($C683=$C685, AC685&lt;&gt;""), AC685, IF(AND($C683=$C686, AC686&lt;&gt;""), AC686, IF(AND($C683=$C687, AC687&lt;&gt;""), AC687, "")))))</f>
        <v/>
      </c>
      <c r="AD683" s="90" t="str">
        <f>IF(TMInput!AC683&lt;&gt;"", TMInput!AC683, IF(AND($C683=$C684, AD684&lt;&gt;""), AD684, IF(AND($C683=$C685, AD685&lt;&gt;""), AD685, IF(AND($C683=$C686, AD686&lt;&gt;""), AD686, IF(AND($C683=$C687, AD687&lt;&gt;""), AD687, "")))))</f>
        <v/>
      </c>
      <c r="AE683" s="90" t="str">
        <f>IF(TMInput!AD683&lt;&gt;"", TMInput!AD683, IF(AND($C683=$C684, AE684&lt;&gt;""), AE684, IF(AND($C683=$C685, AE685&lt;&gt;""), AE685, IF(AND($C683=$C686, AE686&lt;&gt;""), AE686, IF(AND($C683=$C687, AE687&lt;&gt;""), AE687, "")))))</f>
        <v/>
      </c>
    </row>
    <row r="684">
      <c r="A684" s="85" t="b">
        <f t="shared" si="1"/>
        <v>0</v>
      </c>
      <c r="B684" s="90" t="str">
        <f>IF(AND(TMInput!A684="",$C684&lt;&gt;""),B683,TMInput!A684)</f>
        <v/>
      </c>
      <c r="C684" s="90" t="str">
        <f>TMInput!B684</f>
        <v/>
      </c>
      <c r="D684" s="85" t="str">
        <f>IF(AND(TMInput!C684="",$C684&lt;&gt;""),D683,TMInput!C684)</f>
        <v/>
      </c>
      <c r="E684" s="90" t="str">
        <f>IF(TMInput!D684&lt;&gt;"",TMInput!D684,IF(AND($C684=$C685, E685&lt;&gt;""),E685, IF(AND($C684=$C686, E686&lt;&gt;""), E686,"")))</f>
        <v/>
      </c>
      <c r="F684" s="90" t="str">
        <f>IF(TMInput!E684&lt;&gt;"",TMInput!E684,IF(AND($C684=$C685, F685&lt;&gt;""),F685, IF(AND($C684=$C686, F686&lt;&gt;""), F686,"")))</f>
        <v/>
      </c>
      <c r="G684" s="85" t="str">
        <f>IF(TMInput!F684&lt;&gt;"",TMInput!F684,IF(AND($C684=$C685, G685&lt;&gt;""),G685, IF(AND($C684=$C686, G686&lt;&gt;""), G686,"")))</f>
        <v/>
      </c>
      <c r="H684" s="90" t="str">
        <f>TMInput!G684</f>
        <v/>
      </c>
      <c r="I684" s="90" t="str">
        <f>TMInput!H684</f>
        <v/>
      </c>
      <c r="J684" s="90" t="str">
        <f>IF(TMInput!$A684="",J683,TMInput!I684)</f>
        <v/>
      </c>
      <c r="K684" s="85" t="str">
        <f>IF(TMInput!J684&lt;&gt;"",TMInput!J684,IF(AND($C684=$C685, K685&lt;&gt;""),K685, IF(AND($C684=$C686, K686&lt;&gt;""), K686,"")))</f>
        <v/>
      </c>
      <c r="L684" s="85" t="str">
        <f>IF(TMInput!K684&lt;&gt;"",TMInput!K684,IF(AND($C684=$C685, L685&lt;&gt;""),L685, IF(AND($C684=$C686, L686&lt;&gt;""), L686,"")))</f>
        <v/>
      </c>
      <c r="M684" s="90" t="str">
        <f>IF(TMInput!L684&lt;&gt;"",TMInput!L684,IF(AND($C684=$C685, M685&lt;&gt;""),M685, IF(AND($C684=$C686, M686&lt;&gt;""), M686,"")))</f>
        <v/>
      </c>
      <c r="N684" s="90" t="str">
        <f>IF(TMInput!M684&lt;&gt;"",TMInput!M684,IF(AND($C684=$C685, N685&lt;&gt;""),N685, IF(AND($C684=$C686, N686&lt;&gt;""), N686,"")))</f>
        <v/>
      </c>
      <c r="O684" s="90" t="str">
        <f>IF(TMInput!N684&lt;&gt;"",TMInput!N684,IF(AND($C684=$C685, O685&lt;&gt;""),O685, IF(AND($C684=$C686, O686&lt;&gt;""), O686,"")))</f>
        <v/>
      </c>
      <c r="P684" s="85" t="str">
        <f>IF(TMInput!O684&lt;&gt;"",TMInput!O684,IF(AND($C684=$C685, P685&lt;&gt;""),P685, IF(AND($C684=$C686, P686&lt;&gt;""), P686,"")))</f>
        <v/>
      </c>
      <c r="Q684" s="90" t="str">
        <f>IF(TMInput!P684&lt;&gt;"",TMInput!P684,IF(AND($C684=$C685, Q685&lt;&gt;""),Q685, IF(AND($C684=$C686, Q686&lt;&gt;""), Q686,"")))</f>
        <v/>
      </c>
      <c r="R684" s="90" t="str">
        <f>IF(TMInput!Q684&lt;&gt;"", TMInput!Q684, IF(AND(OR($C684&amp;$H684=$C685&amp;$H685, $C684&amp;$I684=$C685&amp;$I685), R685&lt;&gt;""), R685, IF(AND(OR($C684&amp;$H684=$C686&amp;$H686, $C684&amp;$I684=$C686&amp;$I686), R686&lt;&gt;""), R686, IF(AND(OR($C684&amp;$H684=$C687&amp;$H687, $C684&amp;$I684=$C687&amp;$I687), R687&lt;&gt;""), R687, IF(AND(OR($C684&amp;$H684=$C688&amp;$H688, $C684&amp;$I684=$C688&amp;$I688), R688&lt;&gt;""), R688, "")))))</f>
        <v/>
      </c>
      <c r="S684" s="90" t="str">
        <f>IF(TMInput!R684&lt;&gt;"", TMInput!R684, IF(AND(OR($C684&amp;$H684=$C685&amp;$H685, $C684&amp;$I684=$C685&amp;$I685), S685&lt;&gt;""), S685, IF(AND(OR($C684&amp;$H684=$C686&amp;$H686, $C684&amp;$I684=$C686&amp;$I686), S686&lt;&gt;""), S686, IF(AND(OR($C684&amp;$H684=$C687&amp;$H687, $C684&amp;$I684=$C687&amp;$I687), S687&lt;&gt;""), S687, IF(AND(OR($C684&amp;$H684=$C688&amp;$H688, $C684&amp;$I684=$C688&amp;$I688), S688&lt;&gt;""), S688, "")))))</f>
        <v/>
      </c>
      <c r="T684" s="90" t="str">
        <f>IF(TMInput!S684&lt;&gt;"", TMInput!S684, IF(AND(OR($C684&amp;$H684=$C685&amp;$H685, $C684&amp;$I684=$C685&amp;$I685), T685&lt;&gt;""), T685, IF(AND(OR($C684&amp;$H684=$C686&amp;$H686, $C684&amp;$I684=$C686&amp;$I686), T686&lt;&gt;""), T686, IF(AND(OR($C684&amp;$H684=$C687&amp;$H687, $C684&amp;$I684=$C687&amp;$I687), T687&lt;&gt;""), T687, IF(AND(OR($C684&amp;$H684=$C688&amp;$H688, $C684&amp;$I684=$C688&amp;$I688), T688&lt;&gt;""), T688, "")))))</f>
        <v/>
      </c>
      <c r="U684" s="90" t="str">
        <f>IF(TMInput!T684&lt;&gt;"", TMInput!T684, IF(AND($C684=$C685, U685&lt;&gt;""), U685, IF(AND($C684=$C686, U686&lt;&gt;""), U686, IF(AND($C684=$C687, U687&lt;&gt;""), U687, IF(AND($C684=$C688, U688&lt;&gt;""), U688, "")))))</f>
        <v/>
      </c>
      <c r="V684" s="90" t="str">
        <f>IF(TMInput!U684&lt;&gt;"", TMInput!U684, IF(AND($C684=$C685, V685&lt;&gt;""), V685, IF(AND($C684=$C686, V686&lt;&gt;""), V686, IF(AND($C684=$C687, V687&lt;&gt;""), V687, IF(AND($C684=$C688, V688&lt;&gt;""), V688, "")))))</f>
        <v/>
      </c>
      <c r="W684" s="90" t="str">
        <f>IF(TMInput!V684&lt;&gt;"", TMInput!V684, IF(AND($C684=$C685, W685&lt;&gt;""), W685, IF(AND($C684=$C686, W686&lt;&gt;""), W686, IF(AND($C684=$C687, W687&lt;&gt;""), W687, IF(AND($C684=$C688, W688&lt;&gt;""), W688, "")))))</f>
        <v/>
      </c>
      <c r="X684" s="90" t="str">
        <f>IF(TMInput!W684&lt;&gt;"", TMInput!W684, IF(AND($C684=$C685, X685&lt;&gt;""), X685, IF(AND($C684=$C686, X686&lt;&gt;""), X686, IF(AND($C684=$C687, X687&lt;&gt;""), X687, IF(AND($C684=$C688, X688&lt;&gt;""), X688, "")))))</f>
        <v/>
      </c>
      <c r="Y684" s="90" t="str">
        <f>IF(TMInput!X684&lt;&gt;"", TMInput!X684, IF(AND($C684=$C685, Y685&lt;&gt;""), Y685, IF(AND($C684=$C686, Y686&lt;&gt;""), Y686, IF(AND($C684=$C687, Y687&lt;&gt;""), Y687, IF(AND($C684=$C688, Y688&lt;&gt;""), Y688, "")))))</f>
        <v/>
      </c>
      <c r="Z684" s="90" t="str">
        <f>IF(TMInput!Y684&lt;&gt;"", TMInput!Y684, IF(AND($C684=$C685, Z685&lt;&gt;""), Z685, IF(AND($C684=$C686, Z686&lt;&gt;""), Z686, IF(AND($C684=$C687, Z687&lt;&gt;""), Z687, IF(AND($C684=$C688, Z688&lt;&gt;""), Z688, "")))))</f>
        <v/>
      </c>
      <c r="AA684" s="90" t="str">
        <f>IF(TMInput!Z684&lt;&gt;"", TMInput!Z684, IF(AND($C684=$C685, AA685&lt;&gt;""), AA685, IF(AND($C684=$C686, AA686&lt;&gt;""), AA686, IF(AND($C684=$C687, AA687&lt;&gt;""), AA687, IF(AND($C684=$C688, AA688&lt;&gt;""), AA688, "")))))</f>
        <v/>
      </c>
      <c r="AB684" s="90" t="str">
        <f>IF(TMInput!AA684&lt;&gt;"", TMInput!AA684, IF(AND($C684=$C685, AB685&lt;&gt;""), AB685, IF(AND($C684=$C686, AB686&lt;&gt;""), AB686, IF(AND($C684=$C687, AB687&lt;&gt;""), AB687, IF(AND($C684=$C688, AB688&lt;&gt;""), AB688, "")))))</f>
        <v/>
      </c>
      <c r="AC684" s="90" t="str">
        <f>IF(TMInput!AB684&lt;&gt;"", TMInput!AB684, IF(AND($C684=$C685, AC685&lt;&gt;""), AC685, IF(AND($C684=$C686, AC686&lt;&gt;""), AC686, IF(AND($C684=$C687, AC687&lt;&gt;""), AC687, IF(AND($C684=$C688, AC688&lt;&gt;""), AC688, "")))))</f>
        <v/>
      </c>
      <c r="AD684" s="90" t="str">
        <f>IF(TMInput!AC684&lt;&gt;"", TMInput!AC684, IF(AND($C684=$C685, AD685&lt;&gt;""), AD685, IF(AND($C684=$C686, AD686&lt;&gt;""), AD686, IF(AND($C684=$C687, AD687&lt;&gt;""), AD687, IF(AND($C684=$C688, AD688&lt;&gt;""), AD688, "")))))</f>
        <v/>
      </c>
      <c r="AE684" s="90" t="str">
        <f>IF(TMInput!AD684&lt;&gt;"", TMInput!AD684, IF(AND($C684=$C685, AE685&lt;&gt;""), AE685, IF(AND($C684=$C686, AE686&lt;&gt;""), AE686, IF(AND($C684=$C687, AE687&lt;&gt;""), AE687, IF(AND($C684=$C688, AE688&lt;&gt;""), AE688, "")))))</f>
        <v/>
      </c>
    </row>
    <row r="685">
      <c r="A685" s="85" t="b">
        <f t="shared" si="1"/>
        <v>0</v>
      </c>
      <c r="B685" s="90" t="str">
        <f>IF(AND(TMInput!A685="",$C685&lt;&gt;""),B684,TMInput!A685)</f>
        <v/>
      </c>
      <c r="C685" s="90" t="str">
        <f>TMInput!B685</f>
        <v/>
      </c>
      <c r="D685" s="85" t="str">
        <f>IF(AND(TMInput!C685="",$C685&lt;&gt;""),D684,TMInput!C685)</f>
        <v/>
      </c>
      <c r="E685" s="90" t="str">
        <f>IF(TMInput!D685&lt;&gt;"",TMInput!D685,IF(AND($C685=$C686, E686&lt;&gt;""),E686, IF(AND($C685=$C687, E687&lt;&gt;""), E687,"")))</f>
        <v/>
      </c>
      <c r="F685" s="90" t="str">
        <f>IF(TMInput!E685&lt;&gt;"",TMInput!E685,IF(AND($C685=$C686, F686&lt;&gt;""),F686, IF(AND($C685=$C687, F687&lt;&gt;""), F687,"")))</f>
        <v/>
      </c>
      <c r="G685" s="85" t="str">
        <f>IF(TMInput!F685&lt;&gt;"",TMInput!F685,IF(AND($C685=$C686, G686&lt;&gt;""),G686, IF(AND($C685=$C687, G687&lt;&gt;""), G687,"")))</f>
        <v/>
      </c>
      <c r="H685" s="90" t="str">
        <f>TMInput!G685</f>
        <v/>
      </c>
      <c r="I685" s="90" t="str">
        <f>TMInput!H685</f>
        <v/>
      </c>
      <c r="J685" s="90" t="str">
        <f>IF(TMInput!$A685="",J684,TMInput!I685)</f>
        <v/>
      </c>
      <c r="K685" s="85" t="str">
        <f>IF(TMInput!J685&lt;&gt;"",TMInput!J685,IF(AND($C685=$C686, K686&lt;&gt;""),K686, IF(AND($C685=$C687, K687&lt;&gt;""), K687,"")))</f>
        <v/>
      </c>
      <c r="L685" s="85" t="str">
        <f>IF(TMInput!K685&lt;&gt;"",TMInput!K685,IF(AND($C685=$C686, L686&lt;&gt;""),L686, IF(AND($C685=$C687, L687&lt;&gt;""), L687,"")))</f>
        <v/>
      </c>
      <c r="M685" s="90" t="str">
        <f>IF(TMInput!L685&lt;&gt;"",TMInput!L685,IF(AND($C685=$C686, M686&lt;&gt;""),M686, IF(AND($C685=$C687, M687&lt;&gt;""), M687,"")))</f>
        <v/>
      </c>
      <c r="N685" s="90" t="str">
        <f>IF(TMInput!M685&lt;&gt;"",TMInput!M685,IF(AND($C685=$C686, N686&lt;&gt;""),N686, IF(AND($C685=$C687, N687&lt;&gt;""), N687,"")))</f>
        <v/>
      </c>
      <c r="O685" s="90" t="str">
        <f>IF(TMInput!N685&lt;&gt;"",TMInput!N685,IF(AND($C685=$C686, O686&lt;&gt;""),O686, IF(AND($C685=$C687, O687&lt;&gt;""), O687,"")))</f>
        <v/>
      </c>
      <c r="P685" s="85" t="str">
        <f>IF(TMInput!O685&lt;&gt;"",TMInput!O685,IF(AND($C685=$C686, P686&lt;&gt;""),P686, IF(AND($C685=$C687, P687&lt;&gt;""), P687,"")))</f>
        <v/>
      </c>
      <c r="Q685" s="90" t="str">
        <f>IF(TMInput!P685&lt;&gt;"",TMInput!P685,IF(AND($C685=$C686, Q686&lt;&gt;""),Q686, IF(AND($C685=$C687, Q687&lt;&gt;""), Q687,"")))</f>
        <v/>
      </c>
      <c r="R685" s="90" t="str">
        <f>IF(TMInput!Q685&lt;&gt;"", TMInput!Q685, IF(AND(OR($C685&amp;$H685=$C686&amp;$H686, $C685&amp;$I685=$C686&amp;$I686), R686&lt;&gt;""), R686, IF(AND(OR($C685&amp;$H685=$C687&amp;$H687, $C685&amp;$I685=$C687&amp;$I687), R687&lt;&gt;""), R687, IF(AND(OR($C685&amp;$H685=$C688&amp;$H688, $C685&amp;$I685=$C688&amp;$I688), R688&lt;&gt;""), R688, IF(AND(OR($C685&amp;$H685=$C689&amp;$H689, $C685&amp;$I685=$C689&amp;$I689), R689&lt;&gt;""), R689, "")))))</f>
        <v/>
      </c>
      <c r="S685" s="90" t="str">
        <f>IF(TMInput!R685&lt;&gt;"", TMInput!R685, IF(AND(OR($C685&amp;$H685=$C686&amp;$H686, $C685&amp;$I685=$C686&amp;$I686), S686&lt;&gt;""), S686, IF(AND(OR($C685&amp;$H685=$C687&amp;$H687, $C685&amp;$I685=$C687&amp;$I687), S687&lt;&gt;""), S687, IF(AND(OR($C685&amp;$H685=$C688&amp;$H688, $C685&amp;$I685=$C688&amp;$I688), S688&lt;&gt;""), S688, IF(AND(OR($C685&amp;$H685=$C689&amp;$H689, $C685&amp;$I685=$C689&amp;$I689), S689&lt;&gt;""), S689, "")))))</f>
        <v/>
      </c>
      <c r="T685" s="90" t="str">
        <f>IF(TMInput!S685&lt;&gt;"", TMInput!S685, IF(AND(OR($C685&amp;$H685=$C686&amp;$H686, $C685&amp;$I685=$C686&amp;$I686), T686&lt;&gt;""), T686, IF(AND(OR($C685&amp;$H685=$C687&amp;$H687, $C685&amp;$I685=$C687&amp;$I687), T687&lt;&gt;""), T687, IF(AND(OR($C685&amp;$H685=$C688&amp;$H688, $C685&amp;$I685=$C688&amp;$I688), T688&lt;&gt;""), T688, IF(AND(OR($C685&amp;$H685=$C689&amp;$H689, $C685&amp;$I685=$C689&amp;$I689), T689&lt;&gt;""), T689, "")))))</f>
        <v/>
      </c>
      <c r="U685" s="90" t="str">
        <f>IF(TMInput!T685&lt;&gt;"", TMInput!T685, IF(AND($C685=$C686, U686&lt;&gt;""), U686, IF(AND($C685=$C687, U687&lt;&gt;""), U687, IF(AND($C685=$C688, U688&lt;&gt;""), U688, IF(AND($C685=$C689, U689&lt;&gt;""), U689, "")))))</f>
        <v/>
      </c>
      <c r="V685" s="90" t="str">
        <f>IF(TMInput!U685&lt;&gt;"", TMInput!U685, IF(AND($C685=$C686, V686&lt;&gt;""), V686, IF(AND($C685=$C687, V687&lt;&gt;""), V687, IF(AND($C685=$C688, V688&lt;&gt;""), V688, IF(AND($C685=$C689, V689&lt;&gt;""), V689, "")))))</f>
        <v/>
      </c>
      <c r="W685" s="90" t="str">
        <f>IF(TMInput!V685&lt;&gt;"", TMInput!V685, IF(AND($C685=$C686, W686&lt;&gt;""), W686, IF(AND($C685=$C687, W687&lt;&gt;""), W687, IF(AND($C685=$C688, W688&lt;&gt;""), W688, IF(AND($C685=$C689, W689&lt;&gt;""), W689, "")))))</f>
        <v/>
      </c>
      <c r="X685" s="90" t="str">
        <f>IF(TMInput!W685&lt;&gt;"", TMInput!W685, IF(AND($C685=$C686, X686&lt;&gt;""), X686, IF(AND($C685=$C687, X687&lt;&gt;""), X687, IF(AND($C685=$C688, X688&lt;&gt;""), X688, IF(AND($C685=$C689, X689&lt;&gt;""), X689, "")))))</f>
        <v/>
      </c>
      <c r="Y685" s="90" t="str">
        <f>IF(TMInput!X685&lt;&gt;"", TMInput!X685, IF(AND($C685=$C686, Y686&lt;&gt;""), Y686, IF(AND($C685=$C687, Y687&lt;&gt;""), Y687, IF(AND($C685=$C688, Y688&lt;&gt;""), Y688, IF(AND($C685=$C689, Y689&lt;&gt;""), Y689, "")))))</f>
        <v/>
      </c>
      <c r="Z685" s="90" t="str">
        <f>IF(TMInput!Y685&lt;&gt;"", TMInput!Y685, IF(AND($C685=$C686, Z686&lt;&gt;""), Z686, IF(AND($C685=$C687, Z687&lt;&gt;""), Z687, IF(AND($C685=$C688, Z688&lt;&gt;""), Z688, IF(AND($C685=$C689, Z689&lt;&gt;""), Z689, "")))))</f>
        <v/>
      </c>
      <c r="AA685" s="90" t="str">
        <f>IF(TMInput!Z685&lt;&gt;"", TMInput!Z685, IF(AND($C685=$C686, AA686&lt;&gt;""), AA686, IF(AND($C685=$C687, AA687&lt;&gt;""), AA687, IF(AND($C685=$C688, AA688&lt;&gt;""), AA688, IF(AND($C685=$C689, AA689&lt;&gt;""), AA689, "")))))</f>
        <v/>
      </c>
      <c r="AB685" s="90" t="str">
        <f>IF(TMInput!AA685&lt;&gt;"", TMInput!AA685, IF(AND($C685=$C686, AB686&lt;&gt;""), AB686, IF(AND($C685=$C687, AB687&lt;&gt;""), AB687, IF(AND($C685=$C688, AB688&lt;&gt;""), AB688, IF(AND($C685=$C689, AB689&lt;&gt;""), AB689, "")))))</f>
        <v/>
      </c>
      <c r="AC685" s="90" t="str">
        <f>IF(TMInput!AB685&lt;&gt;"", TMInput!AB685, IF(AND($C685=$C686, AC686&lt;&gt;""), AC686, IF(AND($C685=$C687, AC687&lt;&gt;""), AC687, IF(AND($C685=$C688, AC688&lt;&gt;""), AC688, IF(AND($C685=$C689, AC689&lt;&gt;""), AC689, "")))))</f>
        <v/>
      </c>
      <c r="AD685" s="90" t="str">
        <f>IF(TMInput!AC685&lt;&gt;"", TMInput!AC685, IF(AND($C685=$C686, AD686&lt;&gt;""), AD686, IF(AND($C685=$C687, AD687&lt;&gt;""), AD687, IF(AND($C685=$C688, AD688&lt;&gt;""), AD688, IF(AND($C685=$C689, AD689&lt;&gt;""), AD689, "")))))</f>
        <v/>
      </c>
      <c r="AE685" s="90" t="str">
        <f>IF(TMInput!AD685&lt;&gt;"", TMInput!AD685, IF(AND($C685=$C686, AE686&lt;&gt;""), AE686, IF(AND($C685=$C687, AE687&lt;&gt;""), AE687, IF(AND($C685=$C688, AE688&lt;&gt;""), AE688, IF(AND($C685=$C689, AE689&lt;&gt;""), AE689, "")))))</f>
        <v/>
      </c>
    </row>
    <row r="686">
      <c r="A686" s="85" t="b">
        <f t="shared" si="1"/>
        <v>0</v>
      </c>
      <c r="B686" s="90" t="str">
        <f>IF(AND(TMInput!A686="",$C686&lt;&gt;""),B685,TMInput!A686)</f>
        <v/>
      </c>
      <c r="C686" s="90" t="str">
        <f>TMInput!B686</f>
        <v/>
      </c>
      <c r="D686" s="85" t="str">
        <f>IF(AND(TMInput!C686="",$C686&lt;&gt;""),D685,TMInput!C686)</f>
        <v/>
      </c>
      <c r="E686" s="90" t="str">
        <f>IF(TMInput!D686&lt;&gt;"",TMInput!D686,IF(AND($C686=$C687, E687&lt;&gt;""),E687, IF(AND($C686=$C688, E688&lt;&gt;""), E688,"")))</f>
        <v/>
      </c>
      <c r="F686" s="90" t="str">
        <f>IF(TMInput!E686&lt;&gt;"",TMInput!E686,IF(AND($C686=$C687, F687&lt;&gt;""),F687, IF(AND($C686=$C688, F688&lt;&gt;""), F688,"")))</f>
        <v/>
      </c>
      <c r="G686" s="85" t="str">
        <f>IF(TMInput!F686&lt;&gt;"",TMInput!F686,IF(AND($C686=$C687, G687&lt;&gt;""),G687, IF(AND($C686=$C688, G688&lt;&gt;""), G688,"")))</f>
        <v/>
      </c>
      <c r="H686" s="90" t="str">
        <f>TMInput!G686</f>
        <v/>
      </c>
      <c r="I686" s="90" t="str">
        <f>TMInput!H686</f>
        <v/>
      </c>
      <c r="J686" s="90" t="str">
        <f>IF(TMInput!$A686="",J685,TMInput!I686)</f>
        <v/>
      </c>
      <c r="K686" s="85" t="str">
        <f>IF(TMInput!J686&lt;&gt;"",TMInput!J686,IF(AND($C686=$C687, K687&lt;&gt;""),K687, IF(AND($C686=$C688, K688&lt;&gt;""), K688,"")))</f>
        <v/>
      </c>
      <c r="L686" s="85" t="str">
        <f>IF(TMInput!K686&lt;&gt;"",TMInput!K686,IF(AND($C686=$C687, L687&lt;&gt;""),L687, IF(AND($C686=$C688, L688&lt;&gt;""), L688,"")))</f>
        <v/>
      </c>
      <c r="M686" s="90" t="str">
        <f>IF(TMInput!L686&lt;&gt;"",TMInput!L686,IF(AND($C686=$C687, M687&lt;&gt;""),M687, IF(AND($C686=$C688, M688&lt;&gt;""), M688,"")))</f>
        <v/>
      </c>
      <c r="N686" s="90" t="str">
        <f>IF(TMInput!M686&lt;&gt;"",TMInput!M686,IF(AND($C686=$C687, N687&lt;&gt;""),N687, IF(AND($C686=$C688, N688&lt;&gt;""), N688,"")))</f>
        <v/>
      </c>
      <c r="O686" s="90" t="str">
        <f>IF(TMInput!N686&lt;&gt;"",TMInput!N686,IF(AND($C686=$C687, O687&lt;&gt;""),O687, IF(AND($C686=$C688, O688&lt;&gt;""), O688,"")))</f>
        <v/>
      </c>
      <c r="P686" s="85" t="str">
        <f>IF(TMInput!O686&lt;&gt;"",TMInput!O686,IF(AND($C686=$C687, P687&lt;&gt;""),P687, IF(AND($C686=$C688, P688&lt;&gt;""), P688,"")))</f>
        <v/>
      </c>
      <c r="Q686" s="90" t="str">
        <f>IF(TMInput!P686&lt;&gt;"",TMInput!P686,IF(AND($C686=$C687, Q687&lt;&gt;""),Q687, IF(AND($C686=$C688, Q688&lt;&gt;""), Q688,"")))</f>
        <v/>
      </c>
      <c r="R686" s="90" t="str">
        <f>IF(TMInput!Q686&lt;&gt;"", TMInput!Q686, IF(AND(OR($C686&amp;$H686=$C687&amp;$H687, $C686&amp;$I686=$C687&amp;$I687), R687&lt;&gt;""), R687, IF(AND(OR($C686&amp;$H686=$C688&amp;$H688, $C686&amp;$I686=$C688&amp;$I688), R688&lt;&gt;""), R688, IF(AND(OR($C686&amp;$H686=$C689&amp;$H689, $C686&amp;$I686=$C689&amp;$I689), R689&lt;&gt;""), R689, IF(AND(OR($C686&amp;$H686=$C690&amp;$H690, $C686&amp;$I686=$C690&amp;$I690), R690&lt;&gt;""), R690, "")))))</f>
        <v/>
      </c>
      <c r="S686" s="90" t="str">
        <f>IF(TMInput!R686&lt;&gt;"", TMInput!R686, IF(AND(OR($C686&amp;$H686=$C687&amp;$H687, $C686&amp;$I686=$C687&amp;$I687), S687&lt;&gt;""), S687, IF(AND(OR($C686&amp;$H686=$C688&amp;$H688, $C686&amp;$I686=$C688&amp;$I688), S688&lt;&gt;""), S688, IF(AND(OR($C686&amp;$H686=$C689&amp;$H689, $C686&amp;$I686=$C689&amp;$I689), S689&lt;&gt;""), S689, IF(AND(OR($C686&amp;$H686=$C690&amp;$H690, $C686&amp;$I686=$C690&amp;$I690), S690&lt;&gt;""), S690, "")))))</f>
        <v/>
      </c>
      <c r="T686" s="90" t="str">
        <f>IF(TMInput!S686&lt;&gt;"", TMInput!S686, IF(AND(OR($C686&amp;$H686=$C687&amp;$H687, $C686&amp;$I686=$C687&amp;$I687), T687&lt;&gt;""), T687, IF(AND(OR($C686&amp;$H686=$C688&amp;$H688, $C686&amp;$I686=$C688&amp;$I688), T688&lt;&gt;""), T688, IF(AND(OR($C686&amp;$H686=$C689&amp;$H689, $C686&amp;$I686=$C689&amp;$I689), T689&lt;&gt;""), T689, IF(AND(OR($C686&amp;$H686=$C690&amp;$H690, $C686&amp;$I686=$C690&amp;$I690), T690&lt;&gt;""), T690, "")))))</f>
        <v/>
      </c>
      <c r="U686" s="90" t="str">
        <f>IF(TMInput!T686&lt;&gt;"", TMInput!T686, IF(AND($C686=$C687, U687&lt;&gt;""), U687, IF(AND($C686=$C688, U688&lt;&gt;""), U688, IF(AND($C686=$C689, U689&lt;&gt;""), U689, IF(AND($C686=$C690, U690&lt;&gt;""), U690, "")))))</f>
        <v/>
      </c>
      <c r="V686" s="90" t="str">
        <f>IF(TMInput!U686&lt;&gt;"", TMInput!U686, IF(AND($C686=$C687, V687&lt;&gt;""), V687, IF(AND($C686=$C688, V688&lt;&gt;""), V688, IF(AND($C686=$C689, V689&lt;&gt;""), V689, IF(AND($C686=$C690, V690&lt;&gt;""), V690, "")))))</f>
        <v/>
      </c>
      <c r="W686" s="90" t="str">
        <f>IF(TMInput!V686&lt;&gt;"", TMInput!V686, IF(AND($C686=$C687, W687&lt;&gt;""), W687, IF(AND($C686=$C688, W688&lt;&gt;""), W688, IF(AND($C686=$C689, W689&lt;&gt;""), W689, IF(AND($C686=$C690, W690&lt;&gt;""), W690, "")))))</f>
        <v/>
      </c>
      <c r="X686" s="90" t="str">
        <f>IF(TMInput!W686&lt;&gt;"", TMInput!W686, IF(AND($C686=$C687, X687&lt;&gt;""), X687, IF(AND($C686=$C688, X688&lt;&gt;""), X688, IF(AND($C686=$C689, X689&lt;&gt;""), X689, IF(AND($C686=$C690, X690&lt;&gt;""), X690, "")))))</f>
        <v/>
      </c>
      <c r="Y686" s="90" t="str">
        <f>IF(TMInput!X686&lt;&gt;"", TMInput!X686, IF(AND($C686=$C687, Y687&lt;&gt;""), Y687, IF(AND($C686=$C688, Y688&lt;&gt;""), Y688, IF(AND($C686=$C689, Y689&lt;&gt;""), Y689, IF(AND($C686=$C690, Y690&lt;&gt;""), Y690, "")))))</f>
        <v/>
      </c>
      <c r="Z686" s="90" t="str">
        <f>IF(TMInput!Y686&lt;&gt;"", TMInput!Y686, IF(AND($C686=$C687, Z687&lt;&gt;""), Z687, IF(AND($C686=$C688, Z688&lt;&gt;""), Z688, IF(AND($C686=$C689, Z689&lt;&gt;""), Z689, IF(AND($C686=$C690, Z690&lt;&gt;""), Z690, "")))))</f>
        <v/>
      </c>
      <c r="AA686" s="90" t="str">
        <f>IF(TMInput!Z686&lt;&gt;"", TMInput!Z686, IF(AND($C686=$C687, AA687&lt;&gt;""), AA687, IF(AND($C686=$C688, AA688&lt;&gt;""), AA688, IF(AND($C686=$C689, AA689&lt;&gt;""), AA689, IF(AND($C686=$C690, AA690&lt;&gt;""), AA690, "")))))</f>
        <v/>
      </c>
      <c r="AB686" s="90" t="str">
        <f>IF(TMInput!AA686&lt;&gt;"", TMInput!AA686, IF(AND($C686=$C687, AB687&lt;&gt;""), AB687, IF(AND($C686=$C688, AB688&lt;&gt;""), AB688, IF(AND($C686=$C689, AB689&lt;&gt;""), AB689, IF(AND($C686=$C690, AB690&lt;&gt;""), AB690, "")))))</f>
        <v/>
      </c>
      <c r="AC686" s="90" t="str">
        <f>IF(TMInput!AB686&lt;&gt;"", TMInput!AB686, IF(AND($C686=$C687, AC687&lt;&gt;""), AC687, IF(AND($C686=$C688, AC688&lt;&gt;""), AC688, IF(AND($C686=$C689, AC689&lt;&gt;""), AC689, IF(AND($C686=$C690, AC690&lt;&gt;""), AC690, "")))))</f>
        <v/>
      </c>
      <c r="AD686" s="90" t="str">
        <f>IF(TMInput!AC686&lt;&gt;"", TMInput!AC686, IF(AND($C686=$C687, AD687&lt;&gt;""), AD687, IF(AND($C686=$C688, AD688&lt;&gt;""), AD688, IF(AND($C686=$C689, AD689&lt;&gt;""), AD689, IF(AND($C686=$C690, AD690&lt;&gt;""), AD690, "")))))</f>
        <v/>
      </c>
      <c r="AE686" s="90" t="str">
        <f>IF(TMInput!AD686&lt;&gt;"", TMInput!AD686, IF(AND($C686=$C687, AE687&lt;&gt;""), AE687, IF(AND($C686=$C688, AE688&lt;&gt;""), AE688, IF(AND($C686=$C689, AE689&lt;&gt;""), AE689, IF(AND($C686=$C690, AE690&lt;&gt;""), AE690, "")))))</f>
        <v/>
      </c>
    </row>
    <row r="687">
      <c r="A687" s="85" t="b">
        <f t="shared" si="1"/>
        <v>0</v>
      </c>
      <c r="B687" s="90" t="str">
        <f>IF(AND(TMInput!A687="",$C687&lt;&gt;""),B686,TMInput!A687)</f>
        <v/>
      </c>
      <c r="C687" s="90" t="str">
        <f>TMInput!B687</f>
        <v/>
      </c>
      <c r="D687" s="85" t="str">
        <f>IF(AND(TMInput!C687="",$C687&lt;&gt;""),D686,TMInput!C687)</f>
        <v/>
      </c>
      <c r="E687" s="90" t="str">
        <f>IF(TMInput!D687&lt;&gt;"",TMInput!D687,IF(AND($C687=$C688, E688&lt;&gt;""),E688, IF(AND($C687=$C689, E689&lt;&gt;""), E689,"")))</f>
        <v/>
      </c>
      <c r="F687" s="90" t="str">
        <f>IF(TMInput!E687&lt;&gt;"",TMInput!E687,IF(AND($C687=$C688, F688&lt;&gt;""),F688, IF(AND($C687=$C689, F689&lt;&gt;""), F689,"")))</f>
        <v/>
      </c>
      <c r="G687" s="85" t="str">
        <f>IF(TMInput!F687&lt;&gt;"",TMInput!F687,IF(AND($C687=$C688, G688&lt;&gt;""),G688, IF(AND($C687=$C689, G689&lt;&gt;""), G689,"")))</f>
        <v/>
      </c>
      <c r="H687" s="90" t="str">
        <f>TMInput!G687</f>
        <v/>
      </c>
      <c r="I687" s="90" t="str">
        <f>TMInput!H687</f>
        <v/>
      </c>
      <c r="J687" s="90" t="str">
        <f>IF(TMInput!$A687="",J686,TMInput!I687)</f>
        <v/>
      </c>
      <c r="K687" s="85" t="str">
        <f>IF(TMInput!J687&lt;&gt;"",TMInput!J687,IF(AND($C687=$C688, K688&lt;&gt;""),K688, IF(AND($C687=$C689, K689&lt;&gt;""), K689,"")))</f>
        <v/>
      </c>
      <c r="L687" s="85" t="str">
        <f>IF(TMInput!K687&lt;&gt;"",TMInput!K687,IF(AND($C687=$C688, L688&lt;&gt;""),L688, IF(AND($C687=$C689, L689&lt;&gt;""), L689,"")))</f>
        <v/>
      </c>
      <c r="M687" s="90" t="str">
        <f>IF(TMInput!L687&lt;&gt;"",TMInput!L687,IF(AND($C687=$C688, M688&lt;&gt;""),M688, IF(AND($C687=$C689, M689&lt;&gt;""), M689,"")))</f>
        <v/>
      </c>
      <c r="N687" s="90" t="str">
        <f>IF(TMInput!M687&lt;&gt;"",TMInput!M687,IF(AND($C687=$C688, N688&lt;&gt;""),N688, IF(AND($C687=$C689, N689&lt;&gt;""), N689,"")))</f>
        <v/>
      </c>
      <c r="O687" s="90" t="str">
        <f>IF(TMInput!N687&lt;&gt;"",TMInput!N687,IF(AND($C687=$C688, O688&lt;&gt;""),O688, IF(AND($C687=$C689, O689&lt;&gt;""), O689,"")))</f>
        <v/>
      </c>
      <c r="P687" s="85" t="str">
        <f>IF(TMInput!O687&lt;&gt;"",TMInput!O687,IF(AND($C687=$C688, P688&lt;&gt;""),P688, IF(AND($C687=$C689, P689&lt;&gt;""), P689,"")))</f>
        <v/>
      </c>
      <c r="Q687" s="90" t="str">
        <f>IF(TMInput!P687&lt;&gt;"",TMInput!P687,IF(AND($C687=$C688, Q688&lt;&gt;""),Q688, IF(AND($C687=$C689, Q689&lt;&gt;""), Q689,"")))</f>
        <v/>
      </c>
      <c r="R687" s="90" t="str">
        <f>IF(TMInput!Q687&lt;&gt;"", TMInput!Q687, IF(AND(OR($C687&amp;$H687=$C688&amp;$H688, $C687&amp;$I687=$C688&amp;$I688), R688&lt;&gt;""), R688, IF(AND(OR($C687&amp;$H687=$C689&amp;$H689, $C687&amp;$I687=$C689&amp;$I689), R689&lt;&gt;""), R689, IF(AND(OR($C687&amp;$H687=$C690&amp;$H690, $C687&amp;$I687=$C690&amp;$I690), R690&lt;&gt;""), R690, IF(AND(OR($C687&amp;$H687=$C691&amp;$H691, $C687&amp;$I687=$C691&amp;$I691), R691&lt;&gt;""), R691, "")))))</f>
        <v/>
      </c>
      <c r="S687" s="90" t="str">
        <f>IF(TMInput!R687&lt;&gt;"", TMInput!R687, IF(AND(OR($C687&amp;$H687=$C688&amp;$H688, $C687&amp;$I687=$C688&amp;$I688), S688&lt;&gt;""), S688, IF(AND(OR($C687&amp;$H687=$C689&amp;$H689, $C687&amp;$I687=$C689&amp;$I689), S689&lt;&gt;""), S689, IF(AND(OR($C687&amp;$H687=$C690&amp;$H690, $C687&amp;$I687=$C690&amp;$I690), S690&lt;&gt;""), S690, IF(AND(OR($C687&amp;$H687=$C691&amp;$H691, $C687&amp;$I687=$C691&amp;$I691), S691&lt;&gt;""), S691, "")))))</f>
        <v/>
      </c>
      <c r="T687" s="90" t="str">
        <f>IF(TMInput!S687&lt;&gt;"", TMInput!S687, IF(AND(OR($C687&amp;$H687=$C688&amp;$H688, $C687&amp;$I687=$C688&amp;$I688), T688&lt;&gt;""), T688, IF(AND(OR($C687&amp;$H687=$C689&amp;$H689, $C687&amp;$I687=$C689&amp;$I689), T689&lt;&gt;""), T689, IF(AND(OR($C687&amp;$H687=$C690&amp;$H690, $C687&amp;$I687=$C690&amp;$I690), T690&lt;&gt;""), T690, IF(AND(OR($C687&amp;$H687=$C691&amp;$H691, $C687&amp;$I687=$C691&amp;$I691), T691&lt;&gt;""), T691, "")))))</f>
        <v/>
      </c>
      <c r="U687" s="90" t="str">
        <f>IF(TMInput!T687&lt;&gt;"", TMInput!T687, IF(AND($C687=$C688, U688&lt;&gt;""), U688, IF(AND($C687=$C689, U689&lt;&gt;""), U689, IF(AND($C687=$C690, U690&lt;&gt;""), U690, IF(AND($C687=$C691, U691&lt;&gt;""), U691, "")))))</f>
        <v/>
      </c>
      <c r="V687" s="90" t="str">
        <f>IF(TMInput!U687&lt;&gt;"", TMInput!U687, IF(AND($C687=$C688, V688&lt;&gt;""), V688, IF(AND($C687=$C689, V689&lt;&gt;""), V689, IF(AND($C687=$C690, V690&lt;&gt;""), V690, IF(AND($C687=$C691, V691&lt;&gt;""), V691, "")))))</f>
        <v/>
      </c>
      <c r="W687" s="90" t="str">
        <f>IF(TMInput!V687&lt;&gt;"", TMInput!V687, IF(AND($C687=$C688, W688&lt;&gt;""), W688, IF(AND($C687=$C689, W689&lt;&gt;""), W689, IF(AND($C687=$C690, W690&lt;&gt;""), W690, IF(AND($C687=$C691, W691&lt;&gt;""), W691, "")))))</f>
        <v/>
      </c>
      <c r="X687" s="90" t="str">
        <f>IF(TMInput!W687&lt;&gt;"", TMInput!W687, IF(AND($C687=$C688, X688&lt;&gt;""), X688, IF(AND($C687=$C689, X689&lt;&gt;""), X689, IF(AND($C687=$C690, X690&lt;&gt;""), X690, IF(AND($C687=$C691, X691&lt;&gt;""), X691, "")))))</f>
        <v/>
      </c>
      <c r="Y687" s="90" t="str">
        <f>IF(TMInput!X687&lt;&gt;"", TMInput!X687, IF(AND($C687=$C688, Y688&lt;&gt;""), Y688, IF(AND($C687=$C689, Y689&lt;&gt;""), Y689, IF(AND($C687=$C690, Y690&lt;&gt;""), Y690, IF(AND($C687=$C691, Y691&lt;&gt;""), Y691, "")))))</f>
        <v/>
      </c>
      <c r="Z687" s="90" t="str">
        <f>IF(TMInput!Y687&lt;&gt;"", TMInput!Y687, IF(AND($C687=$C688, Z688&lt;&gt;""), Z688, IF(AND($C687=$C689, Z689&lt;&gt;""), Z689, IF(AND($C687=$C690, Z690&lt;&gt;""), Z690, IF(AND($C687=$C691, Z691&lt;&gt;""), Z691, "")))))</f>
        <v/>
      </c>
      <c r="AA687" s="90" t="str">
        <f>IF(TMInput!Z687&lt;&gt;"", TMInput!Z687, IF(AND($C687=$C688, AA688&lt;&gt;""), AA688, IF(AND($C687=$C689, AA689&lt;&gt;""), AA689, IF(AND($C687=$C690, AA690&lt;&gt;""), AA690, IF(AND($C687=$C691, AA691&lt;&gt;""), AA691, "")))))</f>
        <v/>
      </c>
      <c r="AB687" s="90" t="str">
        <f>IF(TMInput!AA687&lt;&gt;"", TMInput!AA687, IF(AND($C687=$C688, AB688&lt;&gt;""), AB688, IF(AND($C687=$C689, AB689&lt;&gt;""), AB689, IF(AND($C687=$C690, AB690&lt;&gt;""), AB690, IF(AND($C687=$C691, AB691&lt;&gt;""), AB691, "")))))</f>
        <v/>
      </c>
      <c r="AC687" s="90" t="str">
        <f>IF(TMInput!AB687&lt;&gt;"", TMInput!AB687, IF(AND($C687=$C688, AC688&lt;&gt;""), AC688, IF(AND($C687=$C689, AC689&lt;&gt;""), AC689, IF(AND($C687=$C690, AC690&lt;&gt;""), AC690, IF(AND($C687=$C691, AC691&lt;&gt;""), AC691, "")))))</f>
        <v/>
      </c>
      <c r="AD687" s="90" t="str">
        <f>IF(TMInput!AC687&lt;&gt;"", TMInput!AC687, IF(AND($C687=$C688, AD688&lt;&gt;""), AD688, IF(AND($C687=$C689, AD689&lt;&gt;""), AD689, IF(AND($C687=$C690, AD690&lt;&gt;""), AD690, IF(AND($C687=$C691, AD691&lt;&gt;""), AD691, "")))))</f>
        <v/>
      </c>
      <c r="AE687" s="90" t="str">
        <f>IF(TMInput!AD687&lt;&gt;"", TMInput!AD687, IF(AND($C687=$C688, AE688&lt;&gt;""), AE688, IF(AND($C687=$C689, AE689&lt;&gt;""), AE689, IF(AND($C687=$C690, AE690&lt;&gt;""), AE690, IF(AND($C687=$C691, AE691&lt;&gt;""), AE691, "")))))</f>
        <v/>
      </c>
    </row>
    <row r="688">
      <c r="A688" s="85" t="b">
        <f t="shared" si="1"/>
        <v>0</v>
      </c>
      <c r="B688" s="90" t="str">
        <f>IF(AND(TMInput!A688="",$C688&lt;&gt;""),B687,TMInput!A688)</f>
        <v/>
      </c>
      <c r="C688" s="90" t="str">
        <f>TMInput!B688</f>
        <v/>
      </c>
      <c r="D688" s="85" t="str">
        <f>IF(AND(TMInput!C688="",$C688&lt;&gt;""),D687,TMInput!C688)</f>
        <v/>
      </c>
      <c r="E688" s="90" t="str">
        <f>IF(TMInput!D688&lt;&gt;"",TMInput!D688,IF(AND($C688=$C689, E689&lt;&gt;""),E689, IF(AND($C688=$C690, E690&lt;&gt;""), E690,"")))</f>
        <v/>
      </c>
      <c r="F688" s="90" t="str">
        <f>IF(TMInput!E688&lt;&gt;"",TMInput!E688,IF(AND($C688=$C689, F689&lt;&gt;""),F689, IF(AND($C688=$C690, F690&lt;&gt;""), F690,"")))</f>
        <v/>
      </c>
      <c r="G688" s="85" t="str">
        <f>IF(TMInput!F688&lt;&gt;"",TMInput!F688,IF(AND($C688=$C689, G689&lt;&gt;""),G689, IF(AND($C688=$C690, G690&lt;&gt;""), G690,"")))</f>
        <v/>
      </c>
      <c r="H688" s="90" t="str">
        <f>TMInput!G688</f>
        <v/>
      </c>
      <c r="I688" s="90" t="str">
        <f>TMInput!H688</f>
        <v/>
      </c>
      <c r="J688" s="90" t="str">
        <f>IF(TMInput!$A688="",J687,TMInput!I688)</f>
        <v/>
      </c>
      <c r="K688" s="85" t="str">
        <f>IF(TMInput!J688&lt;&gt;"",TMInput!J688,IF(AND($C688=$C689, K689&lt;&gt;""),K689, IF(AND($C688=$C690, K690&lt;&gt;""), K690,"")))</f>
        <v/>
      </c>
      <c r="L688" s="85" t="str">
        <f>IF(TMInput!K688&lt;&gt;"",TMInput!K688,IF(AND($C688=$C689, L689&lt;&gt;""),L689, IF(AND($C688=$C690, L690&lt;&gt;""), L690,"")))</f>
        <v/>
      </c>
      <c r="M688" s="90" t="str">
        <f>IF(TMInput!L688&lt;&gt;"",TMInput!L688,IF(AND($C688=$C689, M689&lt;&gt;""),M689, IF(AND($C688=$C690, M690&lt;&gt;""), M690,"")))</f>
        <v/>
      </c>
      <c r="N688" s="90" t="str">
        <f>IF(TMInput!M688&lt;&gt;"",TMInput!M688,IF(AND($C688=$C689, N689&lt;&gt;""),N689, IF(AND($C688=$C690, N690&lt;&gt;""), N690,"")))</f>
        <v/>
      </c>
      <c r="O688" s="90" t="str">
        <f>IF(TMInput!N688&lt;&gt;"",TMInput!N688,IF(AND($C688=$C689, O689&lt;&gt;""),O689, IF(AND($C688=$C690, O690&lt;&gt;""), O690,"")))</f>
        <v/>
      </c>
      <c r="P688" s="85" t="str">
        <f>IF(TMInput!O688&lt;&gt;"",TMInput!O688,IF(AND($C688=$C689, P689&lt;&gt;""),P689, IF(AND($C688=$C690, P690&lt;&gt;""), P690,"")))</f>
        <v/>
      </c>
      <c r="Q688" s="90" t="str">
        <f>IF(TMInput!P688&lt;&gt;"",TMInput!P688,IF(AND($C688=$C689, Q689&lt;&gt;""),Q689, IF(AND($C688=$C690, Q690&lt;&gt;""), Q690,"")))</f>
        <v/>
      </c>
      <c r="R688" s="90" t="str">
        <f>IF(TMInput!Q688&lt;&gt;"", TMInput!Q688, IF(AND(OR($C688&amp;$H688=$C689&amp;$H689, $C688&amp;$I688=$C689&amp;$I689), R689&lt;&gt;""), R689, IF(AND(OR($C688&amp;$H688=$C690&amp;$H690, $C688&amp;$I688=$C690&amp;$I690), R690&lt;&gt;""), R690, IF(AND(OR($C688&amp;$H688=$C691&amp;$H691, $C688&amp;$I688=$C691&amp;$I691), R691&lt;&gt;""), R691, IF(AND(OR($C688&amp;$H688=$C692&amp;$H692, $C688&amp;$I688=$C692&amp;$I692), R692&lt;&gt;""), R692, "")))))</f>
        <v/>
      </c>
      <c r="S688" s="90" t="str">
        <f>IF(TMInput!R688&lt;&gt;"", TMInput!R688, IF(AND(OR($C688&amp;$H688=$C689&amp;$H689, $C688&amp;$I688=$C689&amp;$I689), S689&lt;&gt;""), S689, IF(AND(OR($C688&amp;$H688=$C690&amp;$H690, $C688&amp;$I688=$C690&amp;$I690), S690&lt;&gt;""), S690, IF(AND(OR($C688&amp;$H688=$C691&amp;$H691, $C688&amp;$I688=$C691&amp;$I691), S691&lt;&gt;""), S691, IF(AND(OR($C688&amp;$H688=$C692&amp;$H692, $C688&amp;$I688=$C692&amp;$I692), S692&lt;&gt;""), S692, "")))))</f>
        <v/>
      </c>
      <c r="T688" s="90" t="str">
        <f>IF(TMInput!S688&lt;&gt;"", TMInput!S688, IF(AND(OR($C688&amp;$H688=$C689&amp;$H689, $C688&amp;$I688=$C689&amp;$I689), T689&lt;&gt;""), T689, IF(AND(OR($C688&amp;$H688=$C690&amp;$H690, $C688&amp;$I688=$C690&amp;$I690), T690&lt;&gt;""), T690, IF(AND(OR($C688&amp;$H688=$C691&amp;$H691, $C688&amp;$I688=$C691&amp;$I691), T691&lt;&gt;""), T691, IF(AND(OR($C688&amp;$H688=$C692&amp;$H692, $C688&amp;$I688=$C692&amp;$I692), T692&lt;&gt;""), T692, "")))))</f>
        <v/>
      </c>
      <c r="U688" s="90" t="str">
        <f>IF(TMInput!T688&lt;&gt;"", TMInput!T688, IF(AND($C688=$C689, U689&lt;&gt;""), U689, IF(AND($C688=$C690, U690&lt;&gt;""), U690, IF(AND($C688=$C691, U691&lt;&gt;""), U691, IF(AND($C688=$C692, U692&lt;&gt;""), U692, "")))))</f>
        <v/>
      </c>
      <c r="V688" s="90" t="str">
        <f>IF(TMInput!U688&lt;&gt;"", TMInput!U688, IF(AND($C688=$C689, V689&lt;&gt;""), V689, IF(AND($C688=$C690, V690&lt;&gt;""), V690, IF(AND($C688=$C691, V691&lt;&gt;""), V691, IF(AND($C688=$C692, V692&lt;&gt;""), V692, "")))))</f>
        <v/>
      </c>
      <c r="W688" s="90" t="str">
        <f>IF(TMInput!V688&lt;&gt;"", TMInput!V688, IF(AND($C688=$C689, W689&lt;&gt;""), W689, IF(AND($C688=$C690, W690&lt;&gt;""), W690, IF(AND($C688=$C691, W691&lt;&gt;""), W691, IF(AND($C688=$C692, W692&lt;&gt;""), W692, "")))))</f>
        <v/>
      </c>
      <c r="X688" s="90" t="str">
        <f>IF(TMInput!W688&lt;&gt;"", TMInput!W688, IF(AND($C688=$C689, X689&lt;&gt;""), X689, IF(AND($C688=$C690, X690&lt;&gt;""), X690, IF(AND($C688=$C691, X691&lt;&gt;""), X691, IF(AND($C688=$C692, X692&lt;&gt;""), X692, "")))))</f>
        <v/>
      </c>
      <c r="Y688" s="90" t="str">
        <f>IF(TMInput!X688&lt;&gt;"", TMInput!X688, IF(AND($C688=$C689, Y689&lt;&gt;""), Y689, IF(AND($C688=$C690, Y690&lt;&gt;""), Y690, IF(AND($C688=$C691, Y691&lt;&gt;""), Y691, IF(AND($C688=$C692, Y692&lt;&gt;""), Y692, "")))))</f>
        <v/>
      </c>
      <c r="Z688" s="90" t="str">
        <f>IF(TMInput!Y688&lt;&gt;"", TMInput!Y688, IF(AND($C688=$C689, Z689&lt;&gt;""), Z689, IF(AND($C688=$C690, Z690&lt;&gt;""), Z690, IF(AND($C688=$C691, Z691&lt;&gt;""), Z691, IF(AND($C688=$C692, Z692&lt;&gt;""), Z692, "")))))</f>
        <v/>
      </c>
      <c r="AA688" s="90" t="str">
        <f>IF(TMInput!Z688&lt;&gt;"", TMInput!Z688, IF(AND($C688=$C689, AA689&lt;&gt;""), AA689, IF(AND($C688=$C690, AA690&lt;&gt;""), AA690, IF(AND($C688=$C691, AA691&lt;&gt;""), AA691, IF(AND($C688=$C692, AA692&lt;&gt;""), AA692, "")))))</f>
        <v/>
      </c>
      <c r="AB688" s="90" t="str">
        <f>IF(TMInput!AA688&lt;&gt;"", TMInput!AA688, IF(AND($C688=$C689, AB689&lt;&gt;""), AB689, IF(AND($C688=$C690, AB690&lt;&gt;""), AB690, IF(AND($C688=$C691, AB691&lt;&gt;""), AB691, IF(AND($C688=$C692, AB692&lt;&gt;""), AB692, "")))))</f>
        <v/>
      </c>
      <c r="AC688" s="90" t="str">
        <f>IF(TMInput!AB688&lt;&gt;"", TMInput!AB688, IF(AND($C688=$C689, AC689&lt;&gt;""), AC689, IF(AND($C688=$C690, AC690&lt;&gt;""), AC690, IF(AND($C688=$C691, AC691&lt;&gt;""), AC691, IF(AND($C688=$C692, AC692&lt;&gt;""), AC692, "")))))</f>
        <v/>
      </c>
      <c r="AD688" s="90" t="str">
        <f>IF(TMInput!AC688&lt;&gt;"", TMInput!AC688, IF(AND($C688=$C689, AD689&lt;&gt;""), AD689, IF(AND($C688=$C690, AD690&lt;&gt;""), AD690, IF(AND($C688=$C691, AD691&lt;&gt;""), AD691, IF(AND($C688=$C692, AD692&lt;&gt;""), AD692, "")))))</f>
        <v/>
      </c>
      <c r="AE688" s="90" t="str">
        <f>IF(TMInput!AD688&lt;&gt;"", TMInput!AD688, IF(AND($C688=$C689, AE689&lt;&gt;""), AE689, IF(AND($C688=$C690, AE690&lt;&gt;""), AE690, IF(AND($C688=$C691, AE691&lt;&gt;""), AE691, IF(AND($C688=$C692, AE692&lt;&gt;""), AE692, "")))))</f>
        <v/>
      </c>
    </row>
    <row r="689">
      <c r="A689" s="85" t="b">
        <f t="shared" si="1"/>
        <v>0</v>
      </c>
      <c r="B689" s="90" t="str">
        <f>IF(AND(TMInput!A689="",$C689&lt;&gt;""),B688,TMInput!A689)</f>
        <v/>
      </c>
      <c r="C689" s="90" t="str">
        <f>TMInput!B689</f>
        <v/>
      </c>
      <c r="D689" s="85" t="str">
        <f>IF(AND(TMInput!C689="",$C689&lt;&gt;""),D688,TMInput!C689)</f>
        <v/>
      </c>
      <c r="E689" s="90" t="str">
        <f>IF(TMInput!D689&lt;&gt;"",TMInput!D689,IF(AND($C689=$C690, E690&lt;&gt;""),E690, IF(AND($C689=$C691, E691&lt;&gt;""), E691,"")))</f>
        <v/>
      </c>
      <c r="F689" s="90" t="str">
        <f>IF(TMInput!E689&lt;&gt;"",TMInput!E689,IF(AND($C689=$C690, F690&lt;&gt;""),F690, IF(AND($C689=$C691, F691&lt;&gt;""), F691,"")))</f>
        <v/>
      </c>
      <c r="G689" s="85" t="str">
        <f>IF(TMInput!F689&lt;&gt;"",TMInput!F689,IF(AND($C689=$C690, G690&lt;&gt;""),G690, IF(AND($C689=$C691, G691&lt;&gt;""), G691,"")))</f>
        <v/>
      </c>
      <c r="H689" s="90" t="str">
        <f>TMInput!G689</f>
        <v/>
      </c>
      <c r="I689" s="90" t="str">
        <f>TMInput!H689</f>
        <v/>
      </c>
      <c r="J689" s="90" t="str">
        <f>IF(TMInput!$A689="",J688,TMInput!I689)</f>
        <v/>
      </c>
      <c r="K689" s="85" t="str">
        <f>IF(TMInput!J689&lt;&gt;"",TMInput!J689,IF(AND($C689=$C690, K690&lt;&gt;""),K690, IF(AND($C689=$C691, K691&lt;&gt;""), K691,"")))</f>
        <v/>
      </c>
      <c r="L689" s="85" t="str">
        <f>IF(TMInput!K689&lt;&gt;"",TMInput!K689,IF(AND($C689=$C690, L690&lt;&gt;""),L690, IF(AND($C689=$C691, L691&lt;&gt;""), L691,"")))</f>
        <v/>
      </c>
      <c r="M689" s="90" t="str">
        <f>IF(TMInput!L689&lt;&gt;"",TMInput!L689,IF(AND($C689=$C690, M690&lt;&gt;""),M690, IF(AND($C689=$C691, M691&lt;&gt;""), M691,"")))</f>
        <v/>
      </c>
      <c r="N689" s="90" t="str">
        <f>IF(TMInput!M689&lt;&gt;"",TMInput!M689,IF(AND($C689=$C690, N690&lt;&gt;""),N690, IF(AND($C689=$C691, N691&lt;&gt;""), N691,"")))</f>
        <v/>
      </c>
      <c r="O689" s="90" t="str">
        <f>IF(TMInput!N689&lt;&gt;"",TMInput!N689,IF(AND($C689=$C690, O690&lt;&gt;""),O690, IF(AND($C689=$C691, O691&lt;&gt;""), O691,"")))</f>
        <v/>
      </c>
      <c r="P689" s="85" t="str">
        <f>IF(TMInput!O689&lt;&gt;"",TMInput!O689,IF(AND($C689=$C690, P690&lt;&gt;""),P690, IF(AND($C689=$C691, P691&lt;&gt;""), P691,"")))</f>
        <v/>
      </c>
      <c r="Q689" s="90" t="str">
        <f>IF(TMInput!P689&lt;&gt;"",TMInput!P689,IF(AND($C689=$C690, Q690&lt;&gt;""),Q690, IF(AND($C689=$C691, Q691&lt;&gt;""), Q691,"")))</f>
        <v/>
      </c>
      <c r="R689" s="90" t="str">
        <f>IF(TMInput!Q689&lt;&gt;"", TMInput!Q689, IF(AND(OR($C689&amp;$H689=$C690&amp;$H690, $C689&amp;$I689=$C690&amp;$I690), R690&lt;&gt;""), R690, IF(AND(OR($C689&amp;$H689=$C691&amp;$H691, $C689&amp;$I689=$C691&amp;$I691), R691&lt;&gt;""), R691, IF(AND(OR($C689&amp;$H689=$C692&amp;$H692, $C689&amp;$I689=$C692&amp;$I692), R692&lt;&gt;""), R692, IF(AND(OR($C689&amp;$H689=$C693&amp;$H693, $C689&amp;$I689=$C693&amp;$I693), R693&lt;&gt;""), R693, "")))))</f>
        <v/>
      </c>
      <c r="S689" s="90" t="str">
        <f>IF(TMInput!R689&lt;&gt;"", TMInput!R689, IF(AND(OR($C689&amp;$H689=$C690&amp;$H690, $C689&amp;$I689=$C690&amp;$I690), S690&lt;&gt;""), S690, IF(AND(OR($C689&amp;$H689=$C691&amp;$H691, $C689&amp;$I689=$C691&amp;$I691), S691&lt;&gt;""), S691, IF(AND(OR($C689&amp;$H689=$C692&amp;$H692, $C689&amp;$I689=$C692&amp;$I692), S692&lt;&gt;""), S692, IF(AND(OR($C689&amp;$H689=$C693&amp;$H693, $C689&amp;$I689=$C693&amp;$I693), S693&lt;&gt;""), S693, "")))))</f>
        <v/>
      </c>
      <c r="T689" s="90" t="str">
        <f>IF(TMInput!S689&lt;&gt;"", TMInput!S689, IF(AND(OR($C689&amp;$H689=$C690&amp;$H690, $C689&amp;$I689=$C690&amp;$I690), T690&lt;&gt;""), T690, IF(AND(OR($C689&amp;$H689=$C691&amp;$H691, $C689&amp;$I689=$C691&amp;$I691), T691&lt;&gt;""), T691, IF(AND(OR($C689&amp;$H689=$C692&amp;$H692, $C689&amp;$I689=$C692&amp;$I692), T692&lt;&gt;""), T692, IF(AND(OR($C689&amp;$H689=$C693&amp;$H693, $C689&amp;$I689=$C693&amp;$I693), T693&lt;&gt;""), T693, "")))))</f>
        <v/>
      </c>
      <c r="U689" s="90" t="str">
        <f>IF(TMInput!T689&lt;&gt;"", TMInput!T689, IF(AND($C689=$C690, U690&lt;&gt;""), U690, IF(AND($C689=$C691, U691&lt;&gt;""), U691, IF(AND($C689=$C692, U692&lt;&gt;""), U692, IF(AND($C689=$C693, U693&lt;&gt;""), U693, "")))))</f>
        <v/>
      </c>
      <c r="V689" s="90" t="str">
        <f>IF(TMInput!U689&lt;&gt;"", TMInput!U689, IF(AND($C689=$C690, V690&lt;&gt;""), V690, IF(AND($C689=$C691, V691&lt;&gt;""), V691, IF(AND($C689=$C692, V692&lt;&gt;""), V692, IF(AND($C689=$C693, V693&lt;&gt;""), V693, "")))))</f>
        <v/>
      </c>
      <c r="W689" s="90" t="str">
        <f>IF(TMInput!V689&lt;&gt;"", TMInput!V689, IF(AND($C689=$C690, W690&lt;&gt;""), W690, IF(AND($C689=$C691, W691&lt;&gt;""), W691, IF(AND($C689=$C692, W692&lt;&gt;""), W692, IF(AND($C689=$C693, W693&lt;&gt;""), W693, "")))))</f>
        <v/>
      </c>
      <c r="X689" s="90" t="str">
        <f>IF(TMInput!W689&lt;&gt;"", TMInput!W689, IF(AND($C689=$C690, X690&lt;&gt;""), X690, IF(AND($C689=$C691, X691&lt;&gt;""), X691, IF(AND($C689=$C692, X692&lt;&gt;""), X692, IF(AND($C689=$C693, X693&lt;&gt;""), X693, "")))))</f>
        <v/>
      </c>
      <c r="Y689" s="90" t="str">
        <f>IF(TMInput!X689&lt;&gt;"", TMInput!X689, IF(AND($C689=$C690, Y690&lt;&gt;""), Y690, IF(AND($C689=$C691, Y691&lt;&gt;""), Y691, IF(AND($C689=$C692, Y692&lt;&gt;""), Y692, IF(AND($C689=$C693, Y693&lt;&gt;""), Y693, "")))))</f>
        <v/>
      </c>
      <c r="Z689" s="90" t="str">
        <f>IF(TMInput!Y689&lt;&gt;"", TMInput!Y689, IF(AND($C689=$C690, Z690&lt;&gt;""), Z690, IF(AND($C689=$C691, Z691&lt;&gt;""), Z691, IF(AND($C689=$C692, Z692&lt;&gt;""), Z692, IF(AND($C689=$C693, Z693&lt;&gt;""), Z693, "")))))</f>
        <v/>
      </c>
      <c r="AA689" s="90" t="str">
        <f>IF(TMInput!Z689&lt;&gt;"", TMInput!Z689, IF(AND($C689=$C690, AA690&lt;&gt;""), AA690, IF(AND($C689=$C691, AA691&lt;&gt;""), AA691, IF(AND($C689=$C692, AA692&lt;&gt;""), AA692, IF(AND($C689=$C693, AA693&lt;&gt;""), AA693, "")))))</f>
        <v/>
      </c>
      <c r="AB689" s="90" t="str">
        <f>IF(TMInput!AA689&lt;&gt;"", TMInput!AA689, IF(AND($C689=$C690, AB690&lt;&gt;""), AB690, IF(AND($C689=$C691, AB691&lt;&gt;""), AB691, IF(AND($C689=$C692, AB692&lt;&gt;""), AB692, IF(AND($C689=$C693, AB693&lt;&gt;""), AB693, "")))))</f>
        <v/>
      </c>
      <c r="AC689" s="90" t="str">
        <f>IF(TMInput!AB689&lt;&gt;"", TMInput!AB689, IF(AND($C689=$C690, AC690&lt;&gt;""), AC690, IF(AND($C689=$C691, AC691&lt;&gt;""), AC691, IF(AND($C689=$C692, AC692&lt;&gt;""), AC692, IF(AND($C689=$C693, AC693&lt;&gt;""), AC693, "")))))</f>
        <v/>
      </c>
      <c r="AD689" s="90" t="str">
        <f>IF(TMInput!AC689&lt;&gt;"", TMInput!AC689, IF(AND($C689=$C690, AD690&lt;&gt;""), AD690, IF(AND($C689=$C691, AD691&lt;&gt;""), AD691, IF(AND($C689=$C692, AD692&lt;&gt;""), AD692, IF(AND($C689=$C693, AD693&lt;&gt;""), AD693, "")))))</f>
        <v/>
      </c>
      <c r="AE689" s="90" t="str">
        <f>IF(TMInput!AD689&lt;&gt;"", TMInput!AD689, IF(AND($C689=$C690, AE690&lt;&gt;""), AE690, IF(AND($C689=$C691, AE691&lt;&gt;""), AE691, IF(AND($C689=$C692, AE692&lt;&gt;""), AE692, IF(AND($C689=$C693, AE693&lt;&gt;""), AE693, "")))))</f>
        <v/>
      </c>
    </row>
    <row r="690">
      <c r="A690" s="85" t="b">
        <f t="shared" si="1"/>
        <v>0</v>
      </c>
      <c r="B690" s="90" t="str">
        <f>IF(AND(TMInput!A690="",$C690&lt;&gt;""),B689,TMInput!A690)</f>
        <v/>
      </c>
      <c r="C690" s="90" t="str">
        <f>TMInput!B690</f>
        <v/>
      </c>
      <c r="D690" s="85" t="str">
        <f>IF(AND(TMInput!C690="",$C690&lt;&gt;""),D689,TMInput!C690)</f>
        <v/>
      </c>
      <c r="E690" s="90" t="str">
        <f>IF(TMInput!D690&lt;&gt;"",TMInput!D690,IF(AND($C690=$C691, E691&lt;&gt;""),E691, IF(AND($C690=$C692, E692&lt;&gt;""), E692,"")))</f>
        <v/>
      </c>
      <c r="F690" s="90" t="str">
        <f>IF(TMInput!E690&lt;&gt;"",TMInput!E690,IF(AND($C690=$C691, F691&lt;&gt;""),F691, IF(AND($C690=$C692, F692&lt;&gt;""), F692,"")))</f>
        <v/>
      </c>
      <c r="G690" s="85" t="str">
        <f>IF(TMInput!F690&lt;&gt;"",TMInput!F690,IF(AND($C690=$C691, G691&lt;&gt;""),G691, IF(AND($C690=$C692, G692&lt;&gt;""), G692,"")))</f>
        <v/>
      </c>
      <c r="H690" s="90" t="str">
        <f>TMInput!G690</f>
        <v/>
      </c>
      <c r="I690" s="90" t="str">
        <f>TMInput!H690</f>
        <v/>
      </c>
      <c r="J690" s="90" t="str">
        <f>IF(TMInput!$A690="",J689,TMInput!I690)</f>
        <v/>
      </c>
      <c r="K690" s="85" t="str">
        <f>IF(TMInput!J690&lt;&gt;"",TMInput!J690,IF(AND($C690=$C691, K691&lt;&gt;""),K691, IF(AND($C690=$C692, K692&lt;&gt;""), K692,"")))</f>
        <v/>
      </c>
      <c r="L690" s="85" t="str">
        <f>IF(TMInput!K690&lt;&gt;"",TMInput!K690,IF(AND($C690=$C691, L691&lt;&gt;""),L691, IF(AND($C690=$C692, L692&lt;&gt;""), L692,"")))</f>
        <v/>
      </c>
      <c r="M690" s="90" t="str">
        <f>IF(TMInput!L690&lt;&gt;"",TMInput!L690,IF(AND($C690=$C691, M691&lt;&gt;""),M691, IF(AND($C690=$C692, M692&lt;&gt;""), M692,"")))</f>
        <v/>
      </c>
      <c r="N690" s="90" t="str">
        <f>IF(TMInput!M690&lt;&gt;"",TMInput!M690,IF(AND($C690=$C691, N691&lt;&gt;""),N691, IF(AND($C690=$C692, N692&lt;&gt;""), N692,"")))</f>
        <v/>
      </c>
      <c r="O690" s="90" t="str">
        <f>IF(TMInput!N690&lt;&gt;"",TMInput!N690,IF(AND($C690=$C691, O691&lt;&gt;""),O691, IF(AND($C690=$C692, O692&lt;&gt;""), O692,"")))</f>
        <v/>
      </c>
      <c r="P690" s="85" t="str">
        <f>IF(TMInput!O690&lt;&gt;"",TMInput!O690,IF(AND($C690=$C691, P691&lt;&gt;""),P691, IF(AND($C690=$C692, P692&lt;&gt;""), P692,"")))</f>
        <v/>
      </c>
      <c r="Q690" s="90" t="str">
        <f>IF(TMInput!P690&lt;&gt;"",TMInput!P690,IF(AND($C690=$C691, Q691&lt;&gt;""),Q691, IF(AND($C690=$C692, Q692&lt;&gt;""), Q692,"")))</f>
        <v/>
      </c>
      <c r="R690" s="90" t="str">
        <f>IF(TMInput!Q690&lt;&gt;"", TMInput!Q690, IF(AND(OR($C690&amp;$H690=$C691&amp;$H691, $C690&amp;$I690=$C691&amp;$I691), R691&lt;&gt;""), R691, IF(AND(OR($C690&amp;$H690=$C692&amp;$H692, $C690&amp;$I690=$C692&amp;$I692), R692&lt;&gt;""), R692, IF(AND(OR($C690&amp;$H690=$C693&amp;$H693, $C690&amp;$I690=$C693&amp;$I693), R693&lt;&gt;""), R693, IF(AND(OR($C690&amp;$H690=$C694&amp;$H694, $C690&amp;$I690=$C694&amp;$I694), R694&lt;&gt;""), R694, "")))))</f>
        <v/>
      </c>
      <c r="S690" s="90" t="str">
        <f>IF(TMInput!R690&lt;&gt;"", TMInput!R690, IF(AND(OR($C690&amp;$H690=$C691&amp;$H691, $C690&amp;$I690=$C691&amp;$I691), S691&lt;&gt;""), S691, IF(AND(OR($C690&amp;$H690=$C692&amp;$H692, $C690&amp;$I690=$C692&amp;$I692), S692&lt;&gt;""), S692, IF(AND(OR($C690&amp;$H690=$C693&amp;$H693, $C690&amp;$I690=$C693&amp;$I693), S693&lt;&gt;""), S693, IF(AND(OR($C690&amp;$H690=$C694&amp;$H694, $C690&amp;$I690=$C694&amp;$I694), S694&lt;&gt;""), S694, "")))))</f>
        <v/>
      </c>
      <c r="T690" s="90" t="str">
        <f>IF(TMInput!S690&lt;&gt;"", TMInput!S690, IF(AND(OR($C690&amp;$H690=$C691&amp;$H691, $C690&amp;$I690=$C691&amp;$I691), T691&lt;&gt;""), T691, IF(AND(OR($C690&amp;$H690=$C692&amp;$H692, $C690&amp;$I690=$C692&amp;$I692), T692&lt;&gt;""), T692, IF(AND(OR($C690&amp;$H690=$C693&amp;$H693, $C690&amp;$I690=$C693&amp;$I693), T693&lt;&gt;""), T693, IF(AND(OR($C690&amp;$H690=$C694&amp;$H694, $C690&amp;$I690=$C694&amp;$I694), T694&lt;&gt;""), T694, "")))))</f>
        <v/>
      </c>
      <c r="U690" s="90" t="str">
        <f>IF(TMInput!T690&lt;&gt;"", TMInput!T690, IF(AND($C690=$C691, U691&lt;&gt;""), U691, IF(AND($C690=$C692, U692&lt;&gt;""), U692, IF(AND($C690=$C693, U693&lt;&gt;""), U693, IF(AND($C690=$C694, U694&lt;&gt;""), U694, "")))))</f>
        <v/>
      </c>
      <c r="V690" s="90" t="str">
        <f>IF(TMInput!U690&lt;&gt;"", TMInput!U690, IF(AND($C690=$C691, V691&lt;&gt;""), V691, IF(AND($C690=$C692, V692&lt;&gt;""), V692, IF(AND($C690=$C693, V693&lt;&gt;""), V693, IF(AND($C690=$C694, V694&lt;&gt;""), V694, "")))))</f>
        <v/>
      </c>
      <c r="W690" s="90" t="str">
        <f>IF(TMInput!V690&lt;&gt;"", TMInput!V690, IF(AND($C690=$C691, W691&lt;&gt;""), W691, IF(AND($C690=$C692, W692&lt;&gt;""), W692, IF(AND($C690=$C693, W693&lt;&gt;""), W693, IF(AND($C690=$C694, W694&lt;&gt;""), W694, "")))))</f>
        <v/>
      </c>
      <c r="X690" s="90" t="str">
        <f>IF(TMInput!W690&lt;&gt;"", TMInput!W690, IF(AND($C690=$C691, X691&lt;&gt;""), X691, IF(AND($C690=$C692, X692&lt;&gt;""), X692, IF(AND($C690=$C693, X693&lt;&gt;""), X693, IF(AND($C690=$C694, X694&lt;&gt;""), X694, "")))))</f>
        <v/>
      </c>
      <c r="Y690" s="90" t="str">
        <f>IF(TMInput!X690&lt;&gt;"", TMInput!X690, IF(AND($C690=$C691, Y691&lt;&gt;""), Y691, IF(AND($C690=$C692, Y692&lt;&gt;""), Y692, IF(AND($C690=$C693, Y693&lt;&gt;""), Y693, IF(AND($C690=$C694, Y694&lt;&gt;""), Y694, "")))))</f>
        <v/>
      </c>
      <c r="Z690" s="90" t="str">
        <f>IF(TMInput!Y690&lt;&gt;"", TMInput!Y690, IF(AND($C690=$C691, Z691&lt;&gt;""), Z691, IF(AND($C690=$C692, Z692&lt;&gt;""), Z692, IF(AND($C690=$C693, Z693&lt;&gt;""), Z693, IF(AND($C690=$C694, Z694&lt;&gt;""), Z694, "")))))</f>
        <v/>
      </c>
      <c r="AA690" s="90" t="str">
        <f>IF(TMInput!Z690&lt;&gt;"", TMInput!Z690, IF(AND($C690=$C691, AA691&lt;&gt;""), AA691, IF(AND($C690=$C692, AA692&lt;&gt;""), AA692, IF(AND($C690=$C693, AA693&lt;&gt;""), AA693, IF(AND($C690=$C694, AA694&lt;&gt;""), AA694, "")))))</f>
        <v/>
      </c>
      <c r="AB690" s="90" t="str">
        <f>IF(TMInput!AA690&lt;&gt;"", TMInput!AA690, IF(AND($C690=$C691, AB691&lt;&gt;""), AB691, IF(AND($C690=$C692, AB692&lt;&gt;""), AB692, IF(AND($C690=$C693, AB693&lt;&gt;""), AB693, IF(AND($C690=$C694, AB694&lt;&gt;""), AB694, "")))))</f>
        <v/>
      </c>
      <c r="AC690" s="90" t="str">
        <f>IF(TMInput!AB690&lt;&gt;"", TMInput!AB690, IF(AND($C690=$C691, AC691&lt;&gt;""), AC691, IF(AND($C690=$C692, AC692&lt;&gt;""), AC692, IF(AND($C690=$C693, AC693&lt;&gt;""), AC693, IF(AND($C690=$C694, AC694&lt;&gt;""), AC694, "")))))</f>
        <v/>
      </c>
      <c r="AD690" s="90" t="str">
        <f>IF(TMInput!AC690&lt;&gt;"", TMInput!AC690, IF(AND($C690=$C691, AD691&lt;&gt;""), AD691, IF(AND($C690=$C692, AD692&lt;&gt;""), AD692, IF(AND($C690=$C693, AD693&lt;&gt;""), AD693, IF(AND($C690=$C694, AD694&lt;&gt;""), AD694, "")))))</f>
        <v/>
      </c>
      <c r="AE690" s="90" t="str">
        <f>IF(TMInput!AD690&lt;&gt;"", TMInput!AD690, IF(AND($C690=$C691, AE691&lt;&gt;""), AE691, IF(AND($C690=$C692, AE692&lt;&gt;""), AE692, IF(AND($C690=$C693, AE693&lt;&gt;""), AE693, IF(AND($C690=$C694, AE694&lt;&gt;""), AE694, "")))))</f>
        <v/>
      </c>
    </row>
    <row r="691">
      <c r="A691" s="85" t="b">
        <f t="shared" si="1"/>
        <v>0</v>
      </c>
      <c r="B691" s="90" t="str">
        <f>IF(AND(TMInput!A691="",$C691&lt;&gt;""),B690,TMInput!A691)</f>
        <v/>
      </c>
      <c r="C691" s="90" t="str">
        <f>TMInput!B691</f>
        <v/>
      </c>
      <c r="D691" s="85" t="str">
        <f>IF(AND(TMInput!C691="",$C691&lt;&gt;""),D690,TMInput!C691)</f>
        <v/>
      </c>
      <c r="E691" s="90" t="str">
        <f>IF(TMInput!D691&lt;&gt;"",TMInput!D691,IF(AND($C691=$C692, E692&lt;&gt;""),E692, IF(AND($C691=$C693, E693&lt;&gt;""), E693,"")))</f>
        <v/>
      </c>
      <c r="F691" s="90" t="str">
        <f>IF(TMInput!E691&lt;&gt;"",TMInput!E691,IF(AND($C691=$C692, F692&lt;&gt;""),F692, IF(AND($C691=$C693, F693&lt;&gt;""), F693,"")))</f>
        <v/>
      </c>
      <c r="G691" s="85" t="str">
        <f>IF(TMInput!F691&lt;&gt;"",TMInput!F691,IF(AND($C691=$C692, G692&lt;&gt;""),G692, IF(AND($C691=$C693, G693&lt;&gt;""), G693,"")))</f>
        <v/>
      </c>
      <c r="H691" s="90" t="str">
        <f>TMInput!G691</f>
        <v/>
      </c>
      <c r="I691" s="90" t="str">
        <f>TMInput!H691</f>
        <v/>
      </c>
      <c r="J691" s="90" t="str">
        <f>IF(TMInput!$A691="",J690,TMInput!I691)</f>
        <v/>
      </c>
      <c r="K691" s="85" t="str">
        <f>IF(TMInput!J691&lt;&gt;"",TMInput!J691,IF(AND($C691=$C692, K692&lt;&gt;""),K692, IF(AND($C691=$C693, K693&lt;&gt;""), K693,"")))</f>
        <v/>
      </c>
      <c r="L691" s="85" t="str">
        <f>IF(TMInput!K691&lt;&gt;"",TMInput!K691,IF(AND($C691=$C692, L692&lt;&gt;""),L692, IF(AND($C691=$C693, L693&lt;&gt;""), L693,"")))</f>
        <v/>
      </c>
      <c r="M691" s="90" t="str">
        <f>IF(TMInput!L691&lt;&gt;"",TMInput!L691,IF(AND($C691=$C692, M692&lt;&gt;""),M692, IF(AND($C691=$C693, M693&lt;&gt;""), M693,"")))</f>
        <v/>
      </c>
      <c r="N691" s="90" t="str">
        <f>IF(TMInput!M691&lt;&gt;"",TMInput!M691,IF(AND($C691=$C692, N692&lt;&gt;""),N692, IF(AND($C691=$C693, N693&lt;&gt;""), N693,"")))</f>
        <v/>
      </c>
      <c r="O691" s="90" t="str">
        <f>IF(TMInput!N691&lt;&gt;"",TMInput!N691,IF(AND($C691=$C692, O692&lt;&gt;""),O692, IF(AND($C691=$C693, O693&lt;&gt;""), O693,"")))</f>
        <v/>
      </c>
      <c r="P691" s="85" t="str">
        <f>IF(TMInput!O691&lt;&gt;"",TMInput!O691,IF(AND($C691=$C692, P692&lt;&gt;""),P692, IF(AND($C691=$C693, P693&lt;&gt;""), P693,"")))</f>
        <v/>
      </c>
      <c r="Q691" s="90" t="str">
        <f>IF(TMInput!P691&lt;&gt;"",TMInput!P691,IF(AND($C691=$C692, Q692&lt;&gt;""),Q692, IF(AND($C691=$C693, Q693&lt;&gt;""), Q693,"")))</f>
        <v/>
      </c>
      <c r="R691" s="90" t="str">
        <f>IF(TMInput!Q691&lt;&gt;"", TMInput!Q691, IF(AND(OR($C691&amp;$H691=$C692&amp;$H692, $C691&amp;$I691=$C692&amp;$I692), R692&lt;&gt;""), R692, IF(AND(OR($C691&amp;$H691=$C693&amp;$H693, $C691&amp;$I691=$C693&amp;$I693), R693&lt;&gt;""), R693, IF(AND(OR($C691&amp;$H691=$C694&amp;$H694, $C691&amp;$I691=$C694&amp;$I694), R694&lt;&gt;""), R694, IF(AND(OR($C691&amp;$H691=$C695&amp;$H695, $C691&amp;$I691=$C695&amp;$I695), R695&lt;&gt;""), R695, "")))))</f>
        <v/>
      </c>
      <c r="S691" s="90" t="str">
        <f>IF(TMInput!R691&lt;&gt;"", TMInput!R691, IF(AND(OR($C691&amp;$H691=$C692&amp;$H692, $C691&amp;$I691=$C692&amp;$I692), S692&lt;&gt;""), S692, IF(AND(OR($C691&amp;$H691=$C693&amp;$H693, $C691&amp;$I691=$C693&amp;$I693), S693&lt;&gt;""), S693, IF(AND(OR($C691&amp;$H691=$C694&amp;$H694, $C691&amp;$I691=$C694&amp;$I694), S694&lt;&gt;""), S694, IF(AND(OR($C691&amp;$H691=$C695&amp;$H695, $C691&amp;$I691=$C695&amp;$I695), S695&lt;&gt;""), S695, "")))))</f>
        <v/>
      </c>
      <c r="T691" s="90" t="str">
        <f>IF(TMInput!S691&lt;&gt;"", TMInput!S691, IF(AND(OR($C691&amp;$H691=$C692&amp;$H692, $C691&amp;$I691=$C692&amp;$I692), T692&lt;&gt;""), T692, IF(AND(OR($C691&amp;$H691=$C693&amp;$H693, $C691&amp;$I691=$C693&amp;$I693), T693&lt;&gt;""), T693, IF(AND(OR($C691&amp;$H691=$C694&amp;$H694, $C691&amp;$I691=$C694&amp;$I694), T694&lt;&gt;""), T694, IF(AND(OR($C691&amp;$H691=$C695&amp;$H695, $C691&amp;$I691=$C695&amp;$I695), T695&lt;&gt;""), T695, "")))))</f>
        <v/>
      </c>
      <c r="U691" s="90" t="str">
        <f>IF(TMInput!T691&lt;&gt;"", TMInput!T691, IF(AND($C691=$C692, U692&lt;&gt;""), U692, IF(AND($C691=$C693, U693&lt;&gt;""), U693, IF(AND($C691=$C694, U694&lt;&gt;""), U694, IF(AND($C691=$C695, U695&lt;&gt;""), U695, "")))))</f>
        <v/>
      </c>
      <c r="V691" s="90" t="str">
        <f>IF(TMInput!U691&lt;&gt;"", TMInput!U691, IF(AND($C691=$C692, V692&lt;&gt;""), V692, IF(AND($C691=$C693, V693&lt;&gt;""), V693, IF(AND($C691=$C694, V694&lt;&gt;""), V694, IF(AND($C691=$C695, V695&lt;&gt;""), V695, "")))))</f>
        <v/>
      </c>
      <c r="W691" s="90" t="str">
        <f>IF(TMInput!V691&lt;&gt;"", TMInput!V691, IF(AND($C691=$C692, W692&lt;&gt;""), W692, IF(AND($C691=$C693, W693&lt;&gt;""), W693, IF(AND($C691=$C694, W694&lt;&gt;""), W694, IF(AND($C691=$C695, W695&lt;&gt;""), W695, "")))))</f>
        <v/>
      </c>
      <c r="X691" s="90" t="str">
        <f>IF(TMInput!W691&lt;&gt;"", TMInput!W691, IF(AND($C691=$C692, X692&lt;&gt;""), X692, IF(AND($C691=$C693, X693&lt;&gt;""), X693, IF(AND($C691=$C694, X694&lt;&gt;""), X694, IF(AND($C691=$C695, X695&lt;&gt;""), X695, "")))))</f>
        <v/>
      </c>
      <c r="Y691" s="90" t="str">
        <f>IF(TMInput!X691&lt;&gt;"", TMInput!X691, IF(AND($C691=$C692, Y692&lt;&gt;""), Y692, IF(AND($C691=$C693, Y693&lt;&gt;""), Y693, IF(AND($C691=$C694, Y694&lt;&gt;""), Y694, IF(AND($C691=$C695, Y695&lt;&gt;""), Y695, "")))))</f>
        <v/>
      </c>
      <c r="Z691" s="90" t="str">
        <f>IF(TMInput!Y691&lt;&gt;"", TMInput!Y691, IF(AND($C691=$C692, Z692&lt;&gt;""), Z692, IF(AND($C691=$C693, Z693&lt;&gt;""), Z693, IF(AND($C691=$C694, Z694&lt;&gt;""), Z694, IF(AND($C691=$C695, Z695&lt;&gt;""), Z695, "")))))</f>
        <v/>
      </c>
      <c r="AA691" s="90" t="str">
        <f>IF(TMInput!Z691&lt;&gt;"", TMInput!Z691, IF(AND($C691=$C692, AA692&lt;&gt;""), AA692, IF(AND($C691=$C693, AA693&lt;&gt;""), AA693, IF(AND($C691=$C694, AA694&lt;&gt;""), AA694, IF(AND($C691=$C695, AA695&lt;&gt;""), AA695, "")))))</f>
        <v/>
      </c>
      <c r="AB691" s="90" t="str">
        <f>IF(TMInput!AA691&lt;&gt;"", TMInput!AA691, IF(AND($C691=$C692, AB692&lt;&gt;""), AB692, IF(AND($C691=$C693, AB693&lt;&gt;""), AB693, IF(AND($C691=$C694, AB694&lt;&gt;""), AB694, IF(AND($C691=$C695, AB695&lt;&gt;""), AB695, "")))))</f>
        <v/>
      </c>
      <c r="AC691" s="90" t="str">
        <f>IF(TMInput!AB691&lt;&gt;"", TMInput!AB691, IF(AND($C691=$C692, AC692&lt;&gt;""), AC692, IF(AND($C691=$C693, AC693&lt;&gt;""), AC693, IF(AND($C691=$C694, AC694&lt;&gt;""), AC694, IF(AND($C691=$C695, AC695&lt;&gt;""), AC695, "")))))</f>
        <v/>
      </c>
      <c r="AD691" s="90" t="str">
        <f>IF(TMInput!AC691&lt;&gt;"", TMInput!AC691, IF(AND($C691=$C692, AD692&lt;&gt;""), AD692, IF(AND($C691=$C693, AD693&lt;&gt;""), AD693, IF(AND($C691=$C694, AD694&lt;&gt;""), AD694, IF(AND($C691=$C695, AD695&lt;&gt;""), AD695, "")))))</f>
        <v/>
      </c>
      <c r="AE691" s="90" t="str">
        <f>IF(TMInput!AD691&lt;&gt;"", TMInput!AD691, IF(AND($C691=$C692, AE692&lt;&gt;""), AE692, IF(AND($C691=$C693, AE693&lt;&gt;""), AE693, IF(AND($C691=$C694, AE694&lt;&gt;""), AE694, IF(AND($C691=$C695, AE695&lt;&gt;""), AE695, "")))))</f>
        <v/>
      </c>
    </row>
    <row r="692">
      <c r="A692" s="85" t="b">
        <f t="shared" si="1"/>
        <v>0</v>
      </c>
      <c r="B692" s="90" t="str">
        <f>IF(AND(TMInput!A692="",$C692&lt;&gt;""),B691,TMInput!A692)</f>
        <v/>
      </c>
      <c r="C692" s="90" t="str">
        <f>TMInput!B692</f>
        <v/>
      </c>
      <c r="D692" s="85" t="str">
        <f>IF(AND(TMInput!C692="",$C692&lt;&gt;""),D691,TMInput!C692)</f>
        <v/>
      </c>
      <c r="E692" s="90" t="str">
        <f>IF(TMInput!D692&lt;&gt;"",TMInput!D692,IF(AND($C692=$C693, E693&lt;&gt;""),E693, IF(AND($C692=$C694, E694&lt;&gt;""), E694,"")))</f>
        <v/>
      </c>
      <c r="F692" s="90" t="str">
        <f>IF(TMInput!E692&lt;&gt;"",TMInput!E692,IF(AND($C692=$C693, F693&lt;&gt;""),F693, IF(AND($C692=$C694, F694&lt;&gt;""), F694,"")))</f>
        <v/>
      </c>
      <c r="G692" s="85" t="str">
        <f>IF(TMInput!F692&lt;&gt;"",TMInput!F692,IF(AND($C692=$C693, G693&lt;&gt;""),G693, IF(AND($C692=$C694, G694&lt;&gt;""), G694,"")))</f>
        <v/>
      </c>
      <c r="H692" s="90" t="str">
        <f>TMInput!G692</f>
        <v/>
      </c>
      <c r="I692" s="90" t="str">
        <f>TMInput!H692</f>
        <v/>
      </c>
      <c r="J692" s="90" t="str">
        <f>IF(TMInput!$A692="",J691,TMInput!I692)</f>
        <v/>
      </c>
      <c r="K692" s="85" t="str">
        <f>IF(TMInput!J692&lt;&gt;"",TMInput!J692,IF(AND($C692=$C693, K693&lt;&gt;""),K693, IF(AND($C692=$C694, K694&lt;&gt;""), K694,"")))</f>
        <v/>
      </c>
      <c r="L692" s="85" t="str">
        <f>IF(TMInput!K692&lt;&gt;"",TMInput!K692,IF(AND($C692=$C693, L693&lt;&gt;""),L693, IF(AND($C692=$C694, L694&lt;&gt;""), L694,"")))</f>
        <v/>
      </c>
      <c r="M692" s="90" t="str">
        <f>IF(TMInput!L692&lt;&gt;"",TMInput!L692,IF(AND($C692=$C693, M693&lt;&gt;""),M693, IF(AND($C692=$C694, M694&lt;&gt;""), M694,"")))</f>
        <v/>
      </c>
      <c r="N692" s="90" t="str">
        <f>IF(TMInput!M692&lt;&gt;"",TMInput!M692,IF(AND($C692=$C693, N693&lt;&gt;""),N693, IF(AND($C692=$C694, N694&lt;&gt;""), N694,"")))</f>
        <v/>
      </c>
      <c r="O692" s="90" t="str">
        <f>IF(TMInput!N692&lt;&gt;"",TMInput!N692,IF(AND($C692=$C693, O693&lt;&gt;""),O693, IF(AND($C692=$C694, O694&lt;&gt;""), O694,"")))</f>
        <v/>
      </c>
      <c r="P692" s="85" t="str">
        <f>IF(TMInput!O692&lt;&gt;"",TMInput!O692,IF(AND($C692=$C693, P693&lt;&gt;""),P693, IF(AND($C692=$C694, P694&lt;&gt;""), P694,"")))</f>
        <v/>
      </c>
      <c r="Q692" s="90" t="str">
        <f>IF(TMInput!P692&lt;&gt;"",TMInput!P692,IF(AND($C692=$C693, Q693&lt;&gt;""),Q693, IF(AND($C692=$C694, Q694&lt;&gt;""), Q694,"")))</f>
        <v/>
      </c>
      <c r="R692" s="90" t="str">
        <f>IF(TMInput!Q692&lt;&gt;"", TMInput!Q692, IF(AND(OR($C692&amp;$H692=$C693&amp;$H693, $C692&amp;$I692=$C693&amp;$I693), R693&lt;&gt;""), R693, IF(AND(OR($C692&amp;$H692=$C694&amp;$H694, $C692&amp;$I692=$C694&amp;$I694), R694&lt;&gt;""), R694, IF(AND(OR($C692&amp;$H692=$C695&amp;$H695, $C692&amp;$I692=$C695&amp;$I695), R695&lt;&gt;""), R695, IF(AND(OR($C692&amp;$H692=$C696&amp;$H696, $C692&amp;$I692=$C696&amp;$I696), R696&lt;&gt;""), R696, "")))))</f>
        <v/>
      </c>
      <c r="S692" s="90" t="str">
        <f>IF(TMInput!R692&lt;&gt;"", TMInput!R692, IF(AND(OR($C692&amp;$H692=$C693&amp;$H693, $C692&amp;$I692=$C693&amp;$I693), S693&lt;&gt;""), S693, IF(AND(OR($C692&amp;$H692=$C694&amp;$H694, $C692&amp;$I692=$C694&amp;$I694), S694&lt;&gt;""), S694, IF(AND(OR($C692&amp;$H692=$C695&amp;$H695, $C692&amp;$I692=$C695&amp;$I695), S695&lt;&gt;""), S695, IF(AND(OR($C692&amp;$H692=$C696&amp;$H696, $C692&amp;$I692=$C696&amp;$I696), S696&lt;&gt;""), S696, "")))))</f>
        <v/>
      </c>
      <c r="T692" s="90" t="str">
        <f>IF(TMInput!S692&lt;&gt;"", TMInput!S692, IF(AND(OR($C692&amp;$H692=$C693&amp;$H693, $C692&amp;$I692=$C693&amp;$I693), T693&lt;&gt;""), T693, IF(AND(OR($C692&amp;$H692=$C694&amp;$H694, $C692&amp;$I692=$C694&amp;$I694), T694&lt;&gt;""), T694, IF(AND(OR($C692&amp;$H692=$C695&amp;$H695, $C692&amp;$I692=$C695&amp;$I695), T695&lt;&gt;""), T695, IF(AND(OR($C692&amp;$H692=$C696&amp;$H696, $C692&amp;$I692=$C696&amp;$I696), T696&lt;&gt;""), T696, "")))))</f>
        <v/>
      </c>
      <c r="U692" s="90" t="str">
        <f>IF(TMInput!T692&lt;&gt;"", TMInput!T692, IF(AND($C692=$C693, U693&lt;&gt;""), U693, IF(AND($C692=$C694, U694&lt;&gt;""), U694, IF(AND($C692=$C695, U695&lt;&gt;""), U695, IF(AND($C692=$C696, U696&lt;&gt;""), U696, "")))))</f>
        <v/>
      </c>
      <c r="V692" s="90" t="str">
        <f>IF(TMInput!U692&lt;&gt;"", TMInput!U692, IF(AND($C692=$C693, V693&lt;&gt;""), V693, IF(AND($C692=$C694, V694&lt;&gt;""), V694, IF(AND($C692=$C695, V695&lt;&gt;""), V695, IF(AND($C692=$C696, V696&lt;&gt;""), V696, "")))))</f>
        <v/>
      </c>
      <c r="W692" s="90" t="str">
        <f>IF(TMInput!V692&lt;&gt;"", TMInput!V692, IF(AND($C692=$C693, W693&lt;&gt;""), W693, IF(AND($C692=$C694, W694&lt;&gt;""), W694, IF(AND($C692=$C695, W695&lt;&gt;""), W695, IF(AND($C692=$C696, W696&lt;&gt;""), W696, "")))))</f>
        <v/>
      </c>
      <c r="X692" s="90" t="str">
        <f>IF(TMInput!W692&lt;&gt;"", TMInput!W692, IF(AND($C692=$C693, X693&lt;&gt;""), X693, IF(AND($C692=$C694, X694&lt;&gt;""), X694, IF(AND($C692=$C695, X695&lt;&gt;""), X695, IF(AND($C692=$C696, X696&lt;&gt;""), X696, "")))))</f>
        <v/>
      </c>
      <c r="Y692" s="90" t="str">
        <f>IF(TMInput!X692&lt;&gt;"", TMInput!X692, IF(AND($C692=$C693, Y693&lt;&gt;""), Y693, IF(AND($C692=$C694, Y694&lt;&gt;""), Y694, IF(AND($C692=$C695, Y695&lt;&gt;""), Y695, IF(AND($C692=$C696, Y696&lt;&gt;""), Y696, "")))))</f>
        <v/>
      </c>
      <c r="Z692" s="90" t="str">
        <f>IF(TMInput!Y692&lt;&gt;"", TMInput!Y692, IF(AND($C692=$C693, Z693&lt;&gt;""), Z693, IF(AND($C692=$C694, Z694&lt;&gt;""), Z694, IF(AND($C692=$C695, Z695&lt;&gt;""), Z695, IF(AND($C692=$C696, Z696&lt;&gt;""), Z696, "")))))</f>
        <v/>
      </c>
      <c r="AA692" s="90" t="str">
        <f>IF(TMInput!Z692&lt;&gt;"", TMInput!Z692, IF(AND($C692=$C693, AA693&lt;&gt;""), AA693, IF(AND($C692=$C694, AA694&lt;&gt;""), AA694, IF(AND($C692=$C695, AA695&lt;&gt;""), AA695, IF(AND($C692=$C696, AA696&lt;&gt;""), AA696, "")))))</f>
        <v/>
      </c>
      <c r="AB692" s="90" t="str">
        <f>IF(TMInput!AA692&lt;&gt;"", TMInput!AA692, IF(AND($C692=$C693, AB693&lt;&gt;""), AB693, IF(AND($C692=$C694, AB694&lt;&gt;""), AB694, IF(AND($C692=$C695, AB695&lt;&gt;""), AB695, IF(AND($C692=$C696, AB696&lt;&gt;""), AB696, "")))))</f>
        <v/>
      </c>
      <c r="AC692" s="90" t="str">
        <f>IF(TMInput!AB692&lt;&gt;"", TMInput!AB692, IF(AND($C692=$C693, AC693&lt;&gt;""), AC693, IF(AND($C692=$C694, AC694&lt;&gt;""), AC694, IF(AND($C692=$C695, AC695&lt;&gt;""), AC695, IF(AND($C692=$C696, AC696&lt;&gt;""), AC696, "")))))</f>
        <v/>
      </c>
      <c r="AD692" s="90" t="str">
        <f>IF(TMInput!AC692&lt;&gt;"", TMInput!AC692, IF(AND($C692=$C693, AD693&lt;&gt;""), AD693, IF(AND($C692=$C694, AD694&lt;&gt;""), AD694, IF(AND($C692=$C695, AD695&lt;&gt;""), AD695, IF(AND($C692=$C696, AD696&lt;&gt;""), AD696, "")))))</f>
        <v/>
      </c>
      <c r="AE692" s="90" t="str">
        <f>IF(TMInput!AD692&lt;&gt;"", TMInput!AD692, IF(AND($C692=$C693, AE693&lt;&gt;""), AE693, IF(AND($C692=$C694, AE694&lt;&gt;""), AE694, IF(AND($C692=$C695, AE695&lt;&gt;""), AE695, IF(AND($C692=$C696, AE696&lt;&gt;""), AE696, "")))))</f>
        <v/>
      </c>
    </row>
    <row r="693">
      <c r="A693" s="85" t="b">
        <f t="shared" si="1"/>
        <v>0</v>
      </c>
      <c r="B693" s="90" t="str">
        <f>IF(AND(TMInput!A693="",$C693&lt;&gt;""),B692,TMInput!A693)</f>
        <v/>
      </c>
      <c r="C693" s="90" t="str">
        <f>TMInput!B693</f>
        <v/>
      </c>
      <c r="D693" s="85" t="str">
        <f>IF(AND(TMInput!C693="",$C693&lt;&gt;""),D692,TMInput!C693)</f>
        <v/>
      </c>
      <c r="E693" s="90" t="str">
        <f>IF(TMInput!D693&lt;&gt;"",TMInput!D693,IF(AND($C693=$C694, E694&lt;&gt;""),E694, IF(AND($C693=$C695, E695&lt;&gt;""), E695,"")))</f>
        <v/>
      </c>
      <c r="F693" s="90" t="str">
        <f>IF(TMInput!E693&lt;&gt;"",TMInput!E693,IF(AND($C693=$C694, F694&lt;&gt;""),F694, IF(AND($C693=$C695, F695&lt;&gt;""), F695,"")))</f>
        <v/>
      </c>
      <c r="G693" s="85" t="str">
        <f>IF(TMInput!F693&lt;&gt;"",TMInput!F693,IF(AND($C693=$C694, G694&lt;&gt;""),G694, IF(AND($C693=$C695, G695&lt;&gt;""), G695,"")))</f>
        <v/>
      </c>
      <c r="H693" s="90" t="str">
        <f>TMInput!G693</f>
        <v/>
      </c>
      <c r="I693" s="90" t="str">
        <f>TMInput!H693</f>
        <v/>
      </c>
      <c r="J693" s="90" t="str">
        <f>IF(TMInput!$A693="",J692,TMInput!I693)</f>
        <v/>
      </c>
      <c r="K693" s="85" t="str">
        <f>IF(TMInput!J693&lt;&gt;"",TMInput!J693,IF(AND($C693=$C694, K694&lt;&gt;""),K694, IF(AND($C693=$C695, K695&lt;&gt;""), K695,"")))</f>
        <v/>
      </c>
      <c r="L693" s="85" t="str">
        <f>IF(TMInput!K693&lt;&gt;"",TMInput!K693,IF(AND($C693=$C694, L694&lt;&gt;""),L694, IF(AND($C693=$C695, L695&lt;&gt;""), L695,"")))</f>
        <v/>
      </c>
      <c r="M693" s="90" t="str">
        <f>IF(TMInput!L693&lt;&gt;"",TMInput!L693,IF(AND($C693=$C694, M694&lt;&gt;""),M694, IF(AND($C693=$C695, M695&lt;&gt;""), M695,"")))</f>
        <v/>
      </c>
      <c r="N693" s="90" t="str">
        <f>IF(TMInput!M693&lt;&gt;"",TMInput!M693,IF(AND($C693=$C694, N694&lt;&gt;""),N694, IF(AND($C693=$C695, N695&lt;&gt;""), N695,"")))</f>
        <v/>
      </c>
      <c r="O693" s="90" t="str">
        <f>IF(TMInput!N693&lt;&gt;"",TMInput!N693,IF(AND($C693=$C694, O694&lt;&gt;""),O694, IF(AND($C693=$C695, O695&lt;&gt;""), O695,"")))</f>
        <v/>
      </c>
      <c r="P693" s="85" t="str">
        <f>IF(TMInput!O693&lt;&gt;"",TMInput!O693,IF(AND($C693=$C694, P694&lt;&gt;""),P694, IF(AND($C693=$C695, P695&lt;&gt;""), P695,"")))</f>
        <v/>
      </c>
      <c r="Q693" s="90" t="str">
        <f>IF(TMInput!P693&lt;&gt;"",TMInput!P693,IF(AND($C693=$C694, Q694&lt;&gt;""),Q694, IF(AND($C693=$C695, Q695&lt;&gt;""), Q695,"")))</f>
        <v/>
      </c>
      <c r="R693" s="90" t="str">
        <f>IF(TMInput!Q693&lt;&gt;"", TMInput!Q693, IF(AND(OR($C693&amp;$H693=$C694&amp;$H694, $C693&amp;$I693=$C694&amp;$I694), R694&lt;&gt;""), R694, IF(AND(OR($C693&amp;$H693=$C695&amp;$H695, $C693&amp;$I693=$C695&amp;$I695), R695&lt;&gt;""), R695, IF(AND(OR($C693&amp;$H693=$C696&amp;$H696, $C693&amp;$I693=$C696&amp;$I696), R696&lt;&gt;""), R696, IF(AND(OR($C693&amp;$H693=$C697&amp;$H697, $C693&amp;$I693=$C697&amp;$I697), R697&lt;&gt;""), R697, "")))))</f>
        <v/>
      </c>
      <c r="S693" s="90" t="str">
        <f>IF(TMInput!R693&lt;&gt;"", TMInput!R693, IF(AND(OR($C693&amp;$H693=$C694&amp;$H694, $C693&amp;$I693=$C694&amp;$I694), S694&lt;&gt;""), S694, IF(AND(OR($C693&amp;$H693=$C695&amp;$H695, $C693&amp;$I693=$C695&amp;$I695), S695&lt;&gt;""), S695, IF(AND(OR($C693&amp;$H693=$C696&amp;$H696, $C693&amp;$I693=$C696&amp;$I696), S696&lt;&gt;""), S696, IF(AND(OR($C693&amp;$H693=$C697&amp;$H697, $C693&amp;$I693=$C697&amp;$I697), S697&lt;&gt;""), S697, "")))))</f>
        <v/>
      </c>
      <c r="T693" s="90" t="str">
        <f>IF(TMInput!S693&lt;&gt;"", TMInput!S693, IF(AND(OR($C693&amp;$H693=$C694&amp;$H694, $C693&amp;$I693=$C694&amp;$I694), T694&lt;&gt;""), T694, IF(AND(OR($C693&amp;$H693=$C695&amp;$H695, $C693&amp;$I693=$C695&amp;$I695), T695&lt;&gt;""), T695, IF(AND(OR($C693&amp;$H693=$C696&amp;$H696, $C693&amp;$I693=$C696&amp;$I696), T696&lt;&gt;""), T696, IF(AND(OR($C693&amp;$H693=$C697&amp;$H697, $C693&amp;$I693=$C697&amp;$I697), T697&lt;&gt;""), T697, "")))))</f>
        <v/>
      </c>
      <c r="U693" s="90" t="str">
        <f>IF(TMInput!T693&lt;&gt;"", TMInput!T693, IF(AND($C693=$C694, U694&lt;&gt;""), U694, IF(AND($C693=$C695, U695&lt;&gt;""), U695, IF(AND($C693=$C696, U696&lt;&gt;""), U696, IF(AND($C693=$C697, U697&lt;&gt;""), U697, "")))))</f>
        <v/>
      </c>
      <c r="V693" s="90" t="str">
        <f>IF(TMInput!U693&lt;&gt;"", TMInput!U693, IF(AND($C693=$C694, V694&lt;&gt;""), V694, IF(AND($C693=$C695, V695&lt;&gt;""), V695, IF(AND($C693=$C696, V696&lt;&gt;""), V696, IF(AND($C693=$C697, V697&lt;&gt;""), V697, "")))))</f>
        <v/>
      </c>
      <c r="W693" s="90" t="str">
        <f>IF(TMInput!V693&lt;&gt;"", TMInput!V693, IF(AND($C693=$C694, W694&lt;&gt;""), W694, IF(AND($C693=$C695, W695&lt;&gt;""), W695, IF(AND($C693=$C696, W696&lt;&gt;""), W696, IF(AND($C693=$C697, W697&lt;&gt;""), W697, "")))))</f>
        <v/>
      </c>
      <c r="X693" s="90" t="str">
        <f>IF(TMInput!W693&lt;&gt;"", TMInput!W693, IF(AND($C693=$C694, X694&lt;&gt;""), X694, IF(AND($C693=$C695, X695&lt;&gt;""), X695, IF(AND($C693=$C696, X696&lt;&gt;""), X696, IF(AND($C693=$C697, X697&lt;&gt;""), X697, "")))))</f>
        <v/>
      </c>
      <c r="Y693" s="90" t="str">
        <f>IF(TMInput!X693&lt;&gt;"", TMInput!X693, IF(AND($C693=$C694, Y694&lt;&gt;""), Y694, IF(AND($C693=$C695, Y695&lt;&gt;""), Y695, IF(AND($C693=$C696, Y696&lt;&gt;""), Y696, IF(AND($C693=$C697, Y697&lt;&gt;""), Y697, "")))))</f>
        <v/>
      </c>
      <c r="Z693" s="90" t="str">
        <f>IF(TMInput!Y693&lt;&gt;"", TMInput!Y693, IF(AND($C693=$C694, Z694&lt;&gt;""), Z694, IF(AND($C693=$C695, Z695&lt;&gt;""), Z695, IF(AND($C693=$C696, Z696&lt;&gt;""), Z696, IF(AND($C693=$C697, Z697&lt;&gt;""), Z697, "")))))</f>
        <v/>
      </c>
      <c r="AA693" s="90" t="str">
        <f>IF(TMInput!Z693&lt;&gt;"", TMInput!Z693, IF(AND($C693=$C694, AA694&lt;&gt;""), AA694, IF(AND($C693=$C695, AA695&lt;&gt;""), AA695, IF(AND($C693=$C696, AA696&lt;&gt;""), AA696, IF(AND($C693=$C697, AA697&lt;&gt;""), AA697, "")))))</f>
        <v/>
      </c>
      <c r="AB693" s="90" t="str">
        <f>IF(TMInput!AA693&lt;&gt;"", TMInput!AA693, IF(AND($C693=$C694, AB694&lt;&gt;""), AB694, IF(AND($C693=$C695, AB695&lt;&gt;""), AB695, IF(AND($C693=$C696, AB696&lt;&gt;""), AB696, IF(AND($C693=$C697, AB697&lt;&gt;""), AB697, "")))))</f>
        <v/>
      </c>
      <c r="AC693" s="90" t="str">
        <f>IF(TMInput!AB693&lt;&gt;"", TMInput!AB693, IF(AND($C693=$C694, AC694&lt;&gt;""), AC694, IF(AND($C693=$C695, AC695&lt;&gt;""), AC695, IF(AND($C693=$C696, AC696&lt;&gt;""), AC696, IF(AND($C693=$C697, AC697&lt;&gt;""), AC697, "")))))</f>
        <v/>
      </c>
      <c r="AD693" s="90" t="str">
        <f>IF(TMInput!AC693&lt;&gt;"", TMInput!AC693, IF(AND($C693=$C694, AD694&lt;&gt;""), AD694, IF(AND($C693=$C695, AD695&lt;&gt;""), AD695, IF(AND($C693=$C696, AD696&lt;&gt;""), AD696, IF(AND($C693=$C697, AD697&lt;&gt;""), AD697, "")))))</f>
        <v/>
      </c>
      <c r="AE693" s="90" t="str">
        <f>IF(TMInput!AD693&lt;&gt;"", TMInput!AD693, IF(AND($C693=$C694, AE694&lt;&gt;""), AE694, IF(AND($C693=$C695, AE695&lt;&gt;""), AE695, IF(AND($C693=$C696, AE696&lt;&gt;""), AE696, IF(AND($C693=$C697, AE697&lt;&gt;""), AE697, "")))))</f>
        <v/>
      </c>
    </row>
    <row r="694">
      <c r="A694" s="85" t="b">
        <f t="shared" si="1"/>
        <v>0</v>
      </c>
      <c r="B694" s="90" t="str">
        <f>IF(AND(TMInput!A694="",$C694&lt;&gt;""),B693,TMInput!A694)</f>
        <v/>
      </c>
      <c r="C694" s="90" t="str">
        <f>TMInput!B694</f>
        <v/>
      </c>
      <c r="D694" s="85" t="str">
        <f>IF(AND(TMInput!C694="",$C694&lt;&gt;""),D693,TMInput!C694)</f>
        <v/>
      </c>
      <c r="E694" s="90" t="str">
        <f>IF(TMInput!D694&lt;&gt;"",TMInput!D694,IF(AND($C694=$C695, E695&lt;&gt;""),E695, IF(AND($C694=$C696, E696&lt;&gt;""), E696,"")))</f>
        <v/>
      </c>
      <c r="F694" s="90" t="str">
        <f>IF(TMInput!E694&lt;&gt;"",TMInput!E694,IF(AND($C694=$C695, F695&lt;&gt;""),F695, IF(AND($C694=$C696, F696&lt;&gt;""), F696,"")))</f>
        <v/>
      </c>
      <c r="G694" s="85" t="str">
        <f>IF(TMInput!F694&lt;&gt;"",TMInput!F694,IF(AND($C694=$C695, G695&lt;&gt;""),G695, IF(AND($C694=$C696, G696&lt;&gt;""), G696,"")))</f>
        <v/>
      </c>
      <c r="H694" s="90" t="str">
        <f>TMInput!G694</f>
        <v/>
      </c>
      <c r="I694" s="90" t="str">
        <f>TMInput!H694</f>
        <v/>
      </c>
      <c r="J694" s="90" t="str">
        <f>IF(TMInput!$A694="",J693,TMInput!I694)</f>
        <v/>
      </c>
      <c r="K694" s="85" t="str">
        <f>IF(TMInput!J694&lt;&gt;"",TMInput!J694,IF(AND($C694=$C695, K695&lt;&gt;""),K695, IF(AND($C694=$C696, K696&lt;&gt;""), K696,"")))</f>
        <v/>
      </c>
      <c r="L694" s="85" t="str">
        <f>IF(TMInput!K694&lt;&gt;"",TMInput!K694,IF(AND($C694=$C695, L695&lt;&gt;""),L695, IF(AND($C694=$C696, L696&lt;&gt;""), L696,"")))</f>
        <v/>
      </c>
      <c r="M694" s="90" t="str">
        <f>IF(TMInput!L694&lt;&gt;"",TMInput!L694,IF(AND($C694=$C695, M695&lt;&gt;""),M695, IF(AND($C694=$C696, M696&lt;&gt;""), M696,"")))</f>
        <v/>
      </c>
      <c r="N694" s="90" t="str">
        <f>IF(TMInput!M694&lt;&gt;"",TMInput!M694,IF(AND($C694=$C695, N695&lt;&gt;""),N695, IF(AND($C694=$C696, N696&lt;&gt;""), N696,"")))</f>
        <v/>
      </c>
      <c r="O694" s="90" t="str">
        <f>IF(TMInput!N694&lt;&gt;"",TMInput!N694,IF(AND($C694=$C695, O695&lt;&gt;""),O695, IF(AND($C694=$C696, O696&lt;&gt;""), O696,"")))</f>
        <v/>
      </c>
      <c r="P694" s="85" t="str">
        <f>IF(TMInput!O694&lt;&gt;"",TMInput!O694,IF(AND($C694=$C695, P695&lt;&gt;""),P695, IF(AND($C694=$C696, P696&lt;&gt;""), P696,"")))</f>
        <v/>
      </c>
      <c r="Q694" s="90" t="str">
        <f>IF(TMInput!P694&lt;&gt;"",TMInput!P694,IF(AND($C694=$C695, Q695&lt;&gt;""),Q695, IF(AND($C694=$C696, Q696&lt;&gt;""), Q696,"")))</f>
        <v/>
      </c>
      <c r="R694" s="90" t="str">
        <f>IF(TMInput!Q694&lt;&gt;"", TMInput!Q694, IF(AND(OR($C694&amp;$H694=$C695&amp;$H695, $C694&amp;$I694=$C695&amp;$I695), R695&lt;&gt;""), R695, IF(AND(OR($C694&amp;$H694=$C696&amp;$H696, $C694&amp;$I694=$C696&amp;$I696), R696&lt;&gt;""), R696, IF(AND(OR($C694&amp;$H694=$C697&amp;$H697, $C694&amp;$I694=$C697&amp;$I697), R697&lt;&gt;""), R697, IF(AND(OR($C694&amp;$H694=$C698&amp;$H698, $C694&amp;$I694=$C698&amp;$I698), R698&lt;&gt;""), R698, "")))))</f>
        <v/>
      </c>
      <c r="S694" s="90" t="str">
        <f>IF(TMInput!R694&lt;&gt;"", TMInput!R694, IF(AND(OR($C694&amp;$H694=$C695&amp;$H695, $C694&amp;$I694=$C695&amp;$I695), S695&lt;&gt;""), S695, IF(AND(OR($C694&amp;$H694=$C696&amp;$H696, $C694&amp;$I694=$C696&amp;$I696), S696&lt;&gt;""), S696, IF(AND(OR($C694&amp;$H694=$C697&amp;$H697, $C694&amp;$I694=$C697&amp;$I697), S697&lt;&gt;""), S697, IF(AND(OR($C694&amp;$H694=$C698&amp;$H698, $C694&amp;$I694=$C698&amp;$I698), S698&lt;&gt;""), S698, "")))))</f>
        <v/>
      </c>
      <c r="T694" s="90" t="str">
        <f>IF(TMInput!S694&lt;&gt;"", TMInput!S694, IF(AND(OR($C694&amp;$H694=$C695&amp;$H695, $C694&amp;$I694=$C695&amp;$I695), T695&lt;&gt;""), T695, IF(AND(OR($C694&amp;$H694=$C696&amp;$H696, $C694&amp;$I694=$C696&amp;$I696), T696&lt;&gt;""), T696, IF(AND(OR($C694&amp;$H694=$C697&amp;$H697, $C694&amp;$I694=$C697&amp;$I697), T697&lt;&gt;""), T697, IF(AND(OR($C694&amp;$H694=$C698&amp;$H698, $C694&amp;$I694=$C698&amp;$I698), T698&lt;&gt;""), T698, "")))))</f>
        <v/>
      </c>
      <c r="U694" s="90" t="str">
        <f>IF(TMInput!T694&lt;&gt;"", TMInput!T694, IF(AND($C694=$C695, U695&lt;&gt;""), U695, IF(AND($C694=$C696, U696&lt;&gt;""), U696, IF(AND($C694=$C697, U697&lt;&gt;""), U697, IF(AND($C694=$C698, U698&lt;&gt;""), U698, "")))))</f>
        <v/>
      </c>
      <c r="V694" s="90" t="str">
        <f>IF(TMInput!U694&lt;&gt;"", TMInput!U694, IF(AND($C694=$C695, V695&lt;&gt;""), V695, IF(AND($C694=$C696, V696&lt;&gt;""), V696, IF(AND($C694=$C697, V697&lt;&gt;""), V697, IF(AND($C694=$C698, V698&lt;&gt;""), V698, "")))))</f>
        <v/>
      </c>
      <c r="W694" s="90" t="str">
        <f>IF(TMInput!V694&lt;&gt;"", TMInput!V694, IF(AND($C694=$C695, W695&lt;&gt;""), W695, IF(AND($C694=$C696, W696&lt;&gt;""), W696, IF(AND($C694=$C697, W697&lt;&gt;""), W697, IF(AND($C694=$C698, W698&lt;&gt;""), W698, "")))))</f>
        <v/>
      </c>
      <c r="X694" s="90" t="str">
        <f>IF(TMInput!W694&lt;&gt;"", TMInput!W694, IF(AND($C694=$C695, X695&lt;&gt;""), X695, IF(AND($C694=$C696, X696&lt;&gt;""), X696, IF(AND($C694=$C697, X697&lt;&gt;""), X697, IF(AND($C694=$C698, X698&lt;&gt;""), X698, "")))))</f>
        <v/>
      </c>
      <c r="Y694" s="90" t="str">
        <f>IF(TMInput!X694&lt;&gt;"", TMInput!X694, IF(AND($C694=$C695, Y695&lt;&gt;""), Y695, IF(AND($C694=$C696, Y696&lt;&gt;""), Y696, IF(AND($C694=$C697, Y697&lt;&gt;""), Y697, IF(AND($C694=$C698, Y698&lt;&gt;""), Y698, "")))))</f>
        <v/>
      </c>
      <c r="Z694" s="90" t="str">
        <f>IF(TMInput!Y694&lt;&gt;"", TMInput!Y694, IF(AND($C694=$C695, Z695&lt;&gt;""), Z695, IF(AND($C694=$C696, Z696&lt;&gt;""), Z696, IF(AND($C694=$C697, Z697&lt;&gt;""), Z697, IF(AND($C694=$C698, Z698&lt;&gt;""), Z698, "")))))</f>
        <v/>
      </c>
      <c r="AA694" s="90" t="str">
        <f>IF(TMInput!Z694&lt;&gt;"", TMInput!Z694, IF(AND($C694=$C695, AA695&lt;&gt;""), AA695, IF(AND($C694=$C696, AA696&lt;&gt;""), AA696, IF(AND($C694=$C697, AA697&lt;&gt;""), AA697, IF(AND($C694=$C698, AA698&lt;&gt;""), AA698, "")))))</f>
        <v/>
      </c>
      <c r="AB694" s="90" t="str">
        <f>IF(TMInput!AA694&lt;&gt;"", TMInput!AA694, IF(AND($C694=$C695, AB695&lt;&gt;""), AB695, IF(AND($C694=$C696, AB696&lt;&gt;""), AB696, IF(AND($C694=$C697, AB697&lt;&gt;""), AB697, IF(AND($C694=$C698, AB698&lt;&gt;""), AB698, "")))))</f>
        <v/>
      </c>
      <c r="AC694" s="90" t="str">
        <f>IF(TMInput!AB694&lt;&gt;"", TMInput!AB694, IF(AND($C694=$C695, AC695&lt;&gt;""), AC695, IF(AND($C694=$C696, AC696&lt;&gt;""), AC696, IF(AND($C694=$C697, AC697&lt;&gt;""), AC697, IF(AND($C694=$C698, AC698&lt;&gt;""), AC698, "")))))</f>
        <v/>
      </c>
      <c r="AD694" s="90" t="str">
        <f>IF(TMInput!AC694&lt;&gt;"", TMInput!AC694, IF(AND($C694=$C695, AD695&lt;&gt;""), AD695, IF(AND($C694=$C696, AD696&lt;&gt;""), AD696, IF(AND($C694=$C697, AD697&lt;&gt;""), AD697, IF(AND($C694=$C698, AD698&lt;&gt;""), AD698, "")))))</f>
        <v/>
      </c>
      <c r="AE694" s="90" t="str">
        <f>IF(TMInput!AD694&lt;&gt;"", TMInput!AD694, IF(AND($C694=$C695, AE695&lt;&gt;""), AE695, IF(AND($C694=$C696, AE696&lt;&gt;""), AE696, IF(AND($C694=$C697, AE697&lt;&gt;""), AE697, IF(AND($C694=$C698, AE698&lt;&gt;""), AE698, "")))))</f>
        <v/>
      </c>
    </row>
    <row r="695">
      <c r="A695" s="85" t="b">
        <f t="shared" si="1"/>
        <v>0</v>
      </c>
      <c r="B695" s="90" t="str">
        <f>IF(AND(TMInput!A695="",$C695&lt;&gt;""),B694,TMInput!A695)</f>
        <v/>
      </c>
      <c r="C695" s="90" t="str">
        <f>TMInput!B695</f>
        <v/>
      </c>
      <c r="D695" s="85" t="str">
        <f>IF(AND(TMInput!C695="",$C695&lt;&gt;""),D694,TMInput!C695)</f>
        <v/>
      </c>
      <c r="E695" s="90" t="str">
        <f>IF(TMInput!D695&lt;&gt;"",TMInput!D695,IF(AND($C695=$C696, E696&lt;&gt;""),E696, IF(AND($C695=$C697, E697&lt;&gt;""), E697,"")))</f>
        <v/>
      </c>
      <c r="F695" s="90" t="str">
        <f>IF(TMInput!E695&lt;&gt;"",TMInput!E695,IF(AND($C695=$C696, F696&lt;&gt;""),F696, IF(AND($C695=$C697, F697&lt;&gt;""), F697,"")))</f>
        <v/>
      </c>
      <c r="G695" s="85" t="str">
        <f>IF(TMInput!F695&lt;&gt;"",TMInput!F695,IF(AND($C695=$C696, G696&lt;&gt;""),G696, IF(AND($C695=$C697, G697&lt;&gt;""), G697,"")))</f>
        <v/>
      </c>
      <c r="H695" s="90" t="str">
        <f>TMInput!G695</f>
        <v/>
      </c>
      <c r="I695" s="90" t="str">
        <f>TMInput!H695</f>
        <v/>
      </c>
      <c r="J695" s="90" t="str">
        <f>IF(TMInput!$A695="",J694,TMInput!I695)</f>
        <v/>
      </c>
      <c r="K695" s="85" t="str">
        <f>IF(TMInput!J695&lt;&gt;"",TMInput!J695,IF(AND($C695=$C696, K696&lt;&gt;""),K696, IF(AND($C695=$C697, K697&lt;&gt;""), K697,"")))</f>
        <v/>
      </c>
      <c r="L695" s="85" t="str">
        <f>IF(TMInput!K695&lt;&gt;"",TMInput!K695,IF(AND($C695=$C696, L696&lt;&gt;""),L696, IF(AND($C695=$C697, L697&lt;&gt;""), L697,"")))</f>
        <v/>
      </c>
      <c r="M695" s="90" t="str">
        <f>IF(TMInput!L695&lt;&gt;"",TMInput!L695,IF(AND($C695=$C696, M696&lt;&gt;""),M696, IF(AND($C695=$C697, M697&lt;&gt;""), M697,"")))</f>
        <v/>
      </c>
      <c r="N695" s="90" t="str">
        <f>IF(TMInput!M695&lt;&gt;"",TMInput!M695,IF(AND($C695=$C696, N696&lt;&gt;""),N696, IF(AND($C695=$C697, N697&lt;&gt;""), N697,"")))</f>
        <v/>
      </c>
      <c r="O695" s="90" t="str">
        <f>IF(TMInput!N695&lt;&gt;"",TMInput!N695,IF(AND($C695=$C696, O696&lt;&gt;""),O696, IF(AND($C695=$C697, O697&lt;&gt;""), O697,"")))</f>
        <v/>
      </c>
      <c r="P695" s="85" t="str">
        <f>IF(TMInput!O695&lt;&gt;"",TMInput!O695,IF(AND($C695=$C696, P696&lt;&gt;""),P696, IF(AND($C695=$C697, P697&lt;&gt;""), P697,"")))</f>
        <v/>
      </c>
      <c r="Q695" s="90" t="str">
        <f>IF(TMInput!P695&lt;&gt;"",TMInput!P695,IF(AND($C695=$C696, Q696&lt;&gt;""),Q696, IF(AND($C695=$C697, Q697&lt;&gt;""), Q697,"")))</f>
        <v/>
      </c>
      <c r="R695" s="90" t="str">
        <f>IF(TMInput!Q695&lt;&gt;"", TMInput!Q695, IF(AND(OR($C695&amp;$H695=$C696&amp;$H696, $C695&amp;$I695=$C696&amp;$I696), R696&lt;&gt;""), R696, IF(AND(OR($C695&amp;$H695=$C697&amp;$H697, $C695&amp;$I695=$C697&amp;$I697), R697&lt;&gt;""), R697, IF(AND(OR($C695&amp;$H695=$C698&amp;$H698, $C695&amp;$I695=$C698&amp;$I698), R698&lt;&gt;""), R698, IF(AND(OR($C695&amp;$H695=$C699&amp;$H699, $C695&amp;$I695=$C699&amp;$I699), R699&lt;&gt;""), R699, "")))))</f>
        <v/>
      </c>
      <c r="S695" s="90" t="str">
        <f>IF(TMInput!R695&lt;&gt;"", TMInput!R695, IF(AND(OR($C695&amp;$H695=$C696&amp;$H696, $C695&amp;$I695=$C696&amp;$I696), S696&lt;&gt;""), S696, IF(AND(OR($C695&amp;$H695=$C697&amp;$H697, $C695&amp;$I695=$C697&amp;$I697), S697&lt;&gt;""), S697, IF(AND(OR($C695&amp;$H695=$C698&amp;$H698, $C695&amp;$I695=$C698&amp;$I698), S698&lt;&gt;""), S698, IF(AND(OR($C695&amp;$H695=$C699&amp;$H699, $C695&amp;$I695=$C699&amp;$I699), S699&lt;&gt;""), S699, "")))))</f>
        <v/>
      </c>
      <c r="T695" s="90" t="str">
        <f>IF(TMInput!S695&lt;&gt;"", TMInput!S695, IF(AND(OR($C695&amp;$H695=$C696&amp;$H696, $C695&amp;$I695=$C696&amp;$I696), T696&lt;&gt;""), T696, IF(AND(OR($C695&amp;$H695=$C697&amp;$H697, $C695&amp;$I695=$C697&amp;$I697), T697&lt;&gt;""), T697, IF(AND(OR($C695&amp;$H695=$C698&amp;$H698, $C695&amp;$I695=$C698&amp;$I698), T698&lt;&gt;""), T698, IF(AND(OR($C695&amp;$H695=$C699&amp;$H699, $C695&amp;$I695=$C699&amp;$I699), T699&lt;&gt;""), T699, "")))))</f>
        <v/>
      </c>
      <c r="U695" s="90" t="str">
        <f>IF(TMInput!T695&lt;&gt;"", TMInput!T695, IF(AND($C695=$C696, U696&lt;&gt;""), U696, IF(AND($C695=$C697, U697&lt;&gt;""), U697, IF(AND($C695=$C698, U698&lt;&gt;""), U698, IF(AND($C695=$C699, U699&lt;&gt;""), U699, "")))))</f>
        <v/>
      </c>
      <c r="V695" s="90" t="str">
        <f>IF(TMInput!U695&lt;&gt;"", TMInput!U695, IF(AND($C695=$C696, V696&lt;&gt;""), V696, IF(AND($C695=$C697, V697&lt;&gt;""), V697, IF(AND($C695=$C698, V698&lt;&gt;""), V698, IF(AND($C695=$C699, V699&lt;&gt;""), V699, "")))))</f>
        <v/>
      </c>
      <c r="W695" s="90" t="str">
        <f>IF(TMInput!V695&lt;&gt;"", TMInput!V695, IF(AND($C695=$C696, W696&lt;&gt;""), W696, IF(AND($C695=$C697, W697&lt;&gt;""), W697, IF(AND($C695=$C698, W698&lt;&gt;""), W698, IF(AND($C695=$C699, W699&lt;&gt;""), W699, "")))))</f>
        <v/>
      </c>
      <c r="X695" s="90" t="str">
        <f>IF(TMInput!W695&lt;&gt;"", TMInput!W695, IF(AND($C695=$C696, X696&lt;&gt;""), X696, IF(AND($C695=$C697, X697&lt;&gt;""), X697, IF(AND($C695=$C698, X698&lt;&gt;""), X698, IF(AND($C695=$C699, X699&lt;&gt;""), X699, "")))))</f>
        <v/>
      </c>
      <c r="Y695" s="90" t="str">
        <f>IF(TMInput!X695&lt;&gt;"", TMInput!X695, IF(AND($C695=$C696, Y696&lt;&gt;""), Y696, IF(AND($C695=$C697, Y697&lt;&gt;""), Y697, IF(AND($C695=$C698, Y698&lt;&gt;""), Y698, IF(AND($C695=$C699, Y699&lt;&gt;""), Y699, "")))))</f>
        <v/>
      </c>
      <c r="Z695" s="90" t="str">
        <f>IF(TMInput!Y695&lt;&gt;"", TMInput!Y695, IF(AND($C695=$C696, Z696&lt;&gt;""), Z696, IF(AND($C695=$C697, Z697&lt;&gt;""), Z697, IF(AND($C695=$C698, Z698&lt;&gt;""), Z698, IF(AND($C695=$C699, Z699&lt;&gt;""), Z699, "")))))</f>
        <v/>
      </c>
      <c r="AA695" s="90" t="str">
        <f>IF(TMInput!Z695&lt;&gt;"", TMInput!Z695, IF(AND($C695=$C696, AA696&lt;&gt;""), AA696, IF(AND($C695=$C697, AA697&lt;&gt;""), AA697, IF(AND($C695=$C698, AA698&lt;&gt;""), AA698, IF(AND($C695=$C699, AA699&lt;&gt;""), AA699, "")))))</f>
        <v/>
      </c>
      <c r="AB695" s="90" t="str">
        <f>IF(TMInput!AA695&lt;&gt;"", TMInput!AA695, IF(AND($C695=$C696, AB696&lt;&gt;""), AB696, IF(AND($C695=$C697, AB697&lt;&gt;""), AB697, IF(AND($C695=$C698, AB698&lt;&gt;""), AB698, IF(AND($C695=$C699, AB699&lt;&gt;""), AB699, "")))))</f>
        <v/>
      </c>
      <c r="AC695" s="90" t="str">
        <f>IF(TMInput!AB695&lt;&gt;"", TMInput!AB695, IF(AND($C695=$C696, AC696&lt;&gt;""), AC696, IF(AND($C695=$C697, AC697&lt;&gt;""), AC697, IF(AND($C695=$C698, AC698&lt;&gt;""), AC698, IF(AND($C695=$C699, AC699&lt;&gt;""), AC699, "")))))</f>
        <v/>
      </c>
      <c r="AD695" s="90" t="str">
        <f>IF(TMInput!AC695&lt;&gt;"", TMInput!AC695, IF(AND($C695=$C696, AD696&lt;&gt;""), AD696, IF(AND($C695=$C697, AD697&lt;&gt;""), AD697, IF(AND($C695=$C698, AD698&lt;&gt;""), AD698, IF(AND($C695=$C699, AD699&lt;&gt;""), AD699, "")))))</f>
        <v/>
      </c>
      <c r="AE695" s="90" t="str">
        <f>IF(TMInput!AD695&lt;&gt;"", TMInput!AD695, IF(AND($C695=$C696, AE696&lt;&gt;""), AE696, IF(AND($C695=$C697, AE697&lt;&gt;""), AE697, IF(AND($C695=$C698, AE698&lt;&gt;""), AE698, IF(AND($C695=$C699, AE699&lt;&gt;""), AE699, "")))))</f>
        <v/>
      </c>
    </row>
    <row r="696">
      <c r="A696" s="85" t="b">
        <f t="shared" si="1"/>
        <v>0</v>
      </c>
      <c r="B696" s="90" t="str">
        <f>IF(AND(TMInput!A696="",$C696&lt;&gt;""),B695,TMInput!A696)</f>
        <v/>
      </c>
      <c r="C696" s="90" t="str">
        <f>TMInput!B696</f>
        <v/>
      </c>
      <c r="D696" s="85" t="str">
        <f>IF(AND(TMInput!C696="",$C696&lt;&gt;""),D695,TMInput!C696)</f>
        <v/>
      </c>
      <c r="E696" s="90" t="str">
        <f>IF(TMInput!D696&lt;&gt;"",TMInput!D696,IF(AND($C696=$C697, E697&lt;&gt;""),E697, IF(AND($C696=$C698, E698&lt;&gt;""), E698,"")))</f>
        <v/>
      </c>
      <c r="F696" s="90" t="str">
        <f>IF(TMInput!E696&lt;&gt;"",TMInput!E696,IF(AND($C696=$C697, F697&lt;&gt;""),F697, IF(AND($C696=$C698, F698&lt;&gt;""), F698,"")))</f>
        <v/>
      </c>
      <c r="G696" s="85" t="str">
        <f>IF(TMInput!F696&lt;&gt;"",TMInput!F696,IF(AND($C696=$C697, G697&lt;&gt;""),G697, IF(AND($C696=$C698, G698&lt;&gt;""), G698,"")))</f>
        <v/>
      </c>
      <c r="H696" s="90" t="str">
        <f>TMInput!G696</f>
        <v/>
      </c>
      <c r="I696" s="90" t="str">
        <f>TMInput!H696</f>
        <v/>
      </c>
      <c r="J696" s="90" t="str">
        <f>IF(TMInput!$A696="",J695,TMInput!I696)</f>
        <v/>
      </c>
      <c r="K696" s="85" t="str">
        <f>IF(TMInput!J696&lt;&gt;"",TMInput!J696,IF(AND($C696=$C697, K697&lt;&gt;""),K697, IF(AND($C696=$C698, K698&lt;&gt;""), K698,"")))</f>
        <v/>
      </c>
      <c r="L696" s="85" t="str">
        <f>IF(TMInput!K696&lt;&gt;"",TMInput!K696,IF(AND($C696=$C697, L697&lt;&gt;""),L697, IF(AND($C696=$C698, L698&lt;&gt;""), L698,"")))</f>
        <v/>
      </c>
      <c r="M696" s="90" t="str">
        <f>IF(TMInput!L696&lt;&gt;"",TMInput!L696,IF(AND($C696=$C697, M697&lt;&gt;""),M697, IF(AND($C696=$C698, M698&lt;&gt;""), M698,"")))</f>
        <v/>
      </c>
      <c r="N696" s="90" t="str">
        <f>IF(TMInput!M696&lt;&gt;"",TMInput!M696,IF(AND($C696=$C697, N697&lt;&gt;""),N697, IF(AND($C696=$C698, N698&lt;&gt;""), N698,"")))</f>
        <v/>
      </c>
      <c r="O696" s="90" t="str">
        <f>IF(TMInput!N696&lt;&gt;"",TMInput!N696,IF(AND($C696=$C697, O697&lt;&gt;""),O697, IF(AND($C696=$C698, O698&lt;&gt;""), O698,"")))</f>
        <v/>
      </c>
      <c r="P696" s="85" t="str">
        <f>IF(TMInput!O696&lt;&gt;"",TMInput!O696,IF(AND($C696=$C697, P697&lt;&gt;""),P697, IF(AND($C696=$C698, P698&lt;&gt;""), P698,"")))</f>
        <v/>
      </c>
      <c r="Q696" s="90" t="str">
        <f>IF(TMInput!P696&lt;&gt;"",TMInput!P696,IF(AND($C696=$C697, Q697&lt;&gt;""),Q697, IF(AND($C696=$C698, Q698&lt;&gt;""), Q698,"")))</f>
        <v/>
      </c>
      <c r="R696" s="90" t="str">
        <f>IF(TMInput!Q696&lt;&gt;"", TMInput!Q696, IF(AND(OR($C696&amp;$H696=$C697&amp;$H697, $C696&amp;$I696=$C697&amp;$I697), R697&lt;&gt;""), R697, IF(AND(OR($C696&amp;$H696=$C698&amp;$H698, $C696&amp;$I696=$C698&amp;$I698), R698&lt;&gt;""), R698, IF(AND(OR($C696&amp;$H696=$C699&amp;$H699, $C696&amp;$I696=$C699&amp;$I699), R699&lt;&gt;""), R699, IF(AND(OR($C696&amp;$H696=$C700&amp;$H700, $C696&amp;$I696=$C700&amp;$I700), R700&lt;&gt;""), R700, "")))))</f>
        <v/>
      </c>
      <c r="S696" s="90" t="str">
        <f>IF(TMInput!R696&lt;&gt;"", TMInput!R696, IF(AND(OR($C696&amp;$H696=$C697&amp;$H697, $C696&amp;$I696=$C697&amp;$I697), S697&lt;&gt;""), S697, IF(AND(OR($C696&amp;$H696=$C698&amp;$H698, $C696&amp;$I696=$C698&amp;$I698), S698&lt;&gt;""), S698, IF(AND(OR($C696&amp;$H696=$C699&amp;$H699, $C696&amp;$I696=$C699&amp;$I699), S699&lt;&gt;""), S699, IF(AND(OR($C696&amp;$H696=$C700&amp;$H700, $C696&amp;$I696=$C700&amp;$I700), S700&lt;&gt;""), S700, "")))))</f>
        <v/>
      </c>
      <c r="T696" s="90" t="str">
        <f>IF(TMInput!S696&lt;&gt;"", TMInput!S696, IF(AND(OR($C696&amp;$H696=$C697&amp;$H697, $C696&amp;$I696=$C697&amp;$I697), T697&lt;&gt;""), T697, IF(AND(OR($C696&amp;$H696=$C698&amp;$H698, $C696&amp;$I696=$C698&amp;$I698), T698&lt;&gt;""), T698, IF(AND(OR($C696&amp;$H696=$C699&amp;$H699, $C696&amp;$I696=$C699&amp;$I699), T699&lt;&gt;""), T699, IF(AND(OR($C696&amp;$H696=$C700&amp;$H700, $C696&amp;$I696=$C700&amp;$I700), T700&lt;&gt;""), T700, "")))))</f>
        <v/>
      </c>
      <c r="U696" s="90" t="str">
        <f>IF(TMInput!T696&lt;&gt;"", TMInput!T696, IF(AND($C696=$C697, U697&lt;&gt;""), U697, IF(AND($C696=$C698, U698&lt;&gt;""), U698, IF(AND($C696=$C699, U699&lt;&gt;""), U699, IF(AND($C696=$C700, U700&lt;&gt;""), U700, "")))))</f>
        <v/>
      </c>
      <c r="V696" s="90" t="str">
        <f>IF(TMInput!U696&lt;&gt;"", TMInput!U696, IF(AND($C696=$C697, V697&lt;&gt;""), V697, IF(AND($C696=$C698, V698&lt;&gt;""), V698, IF(AND($C696=$C699, V699&lt;&gt;""), V699, IF(AND($C696=$C700, V700&lt;&gt;""), V700, "")))))</f>
        <v/>
      </c>
      <c r="W696" s="90" t="str">
        <f>IF(TMInput!V696&lt;&gt;"", TMInput!V696, IF(AND($C696=$C697, W697&lt;&gt;""), W697, IF(AND($C696=$C698, W698&lt;&gt;""), W698, IF(AND($C696=$C699, W699&lt;&gt;""), W699, IF(AND($C696=$C700, W700&lt;&gt;""), W700, "")))))</f>
        <v/>
      </c>
      <c r="X696" s="90" t="str">
        <f>IF(TMInput!W696&lt;&gt;"", TMInput!W696, IF(AND($C696=$C697, X697&lt;&gt;""), X697, IF(AND($C696=$C698, X698&lt;&gt;""), X698, IF(AND($C696=$C699, X699&lt;&gt;""), X699, IF(AND($C696=$C700, X700&lt;&gt;""), X700, "")))))</f>
        <v/>
      </c>
      <c r="Y696" s="90" t="str">
        <f>IF(TMInput!X696&lt;&gt;"", TMInput!X696, IF(AND($C696=$C697, Y697&lt;&gt;""), Y697, IF(AND($C696=$C698, Y698&lt;&gt;""), Y698, IF(AND($C696=$C699, Y699&lt;&gt;""), Y699, IF(AND($C696=$C700, Y700&lt;&gt;""), Y700, "")))))</f>
        <v/>
      </c>
      <c r="Z696" s="90" t="str">
        <f>IF(TMInput!Y696&lt;&gt;"", TMInput!Y696, IF(AND($C696=$C697, Z697&lt;&gt;""), Z697, IF(AND($C696=$C698, Z698&lt;&gt;""), Z698, IF(AND($C696=$C699, Z699&lt;&gt;""), Z699, IF(AND($C696=$C700, Z700&lt;&gt;""), Z700, "")))))</f>
        <v/>
      </c>
      <c r="AA696" s="90" t="str">
        <f>IF(TMInput!Z696&lt;&gt;"", TMInput!Z696, IF(AND($C696=$C697, AA697&lt;&gt;""), AA697, IF(AND($C696=$C698, AA698&lt;&gt;""), AA698, IF(AND($C696=$C699, AA699&lt;&gt;""), AA699, IF(AND($C696=$C700, AA700&lt;&gt;""), AA700, "")))))</f>
        <v/>
      </c>
      <c r="AB696" s="90" t="str">
        <f>IF(TMInput!AA696&lt;&gt;"", TMInput!AA696, IF(AND($C696=$C697, AB697&lt;&gt;""), AB697, IF(AND($C696=$C698, AB698&lt;&gt;""), AB698, IF(AND($C696=$C699, AB699&lt;&gt;""), AB699, IF(AND($C696=$C700, AB700&lt;&gt;""), AB700, "")))))</f>
        <v/>
      </c>
      <c r="AC696" s="90" t="str">
        <f>IF(TMInput!AB696&lt;&gt;"", TMInput!AB696, IF(AND($C696=$C697, AC697&lt;&gt;""), AC697, IF(AND($C696=$C698, AC698&lt;&gt;""), AC698, IF(AND($C696=$C699, AC699&lt;&gt;""), AC699, IF(AND($C696=$C700, AC700&lt;&gt;""), AC700, "")))))</f>
        <v/>
      </c>
      <c r="AD696" s="90" t="str">
        <f>IF(TMInput!AC696&lt;&gt;"", TMInput!AC696, IF(AND($C696=$C697, AD697&lt;&gt;""), AD697, IF(AND($C696=$C698, AD698&lt;&gt;""), AD698, IF(AND($C696=$C699, AD699&lt;&gt;""), AD699, IF(AND($C696=$C700, AD700&lt;&gt;""), AD700, "")))))</f>
        <v/>
      </c>
      <c r="AE696" s="90" t="str">
        <f>IF(TMInput!AD696&lt;&gt;"", TMInput!AD696, IF(AND($C696=$C697, AE697&lt;&gt;""), AE697, IF(AND($C696=$C698, AE698&lt;&gt;""), AE698, IF(AND($C696=$C699, AE699&lt;&gt;""), AE699, IF(AND($C696=$C700, AE700&lt;&gt;""), AE700, "")))))</f>
        <v/>
      </c>
    </row>
    <row r="697">
      <c r="A697" s="85" t="b">
        <f t="shared" si="1"/>
        <v>0</v>
      </c>
      <c r="B697" s="90" t="str">
        <f>IF(AND(TMInput!A697="",$C697&lt;&gt;""),B696,TMInput!A697)</f>
        <v/>
      </c>
      <c r="C697" s="90" t="str">
        <f>TMInput!B697</f>
        <v/>
      </c>
      <c r="D697" s="85" t="str">
        <f>IF(AND(TMInput!C697="",$C697&lt;&gt;""),D696,TMInput!C697)</f>
        <v/>
      </c>
      <c r="E697" s="90" t="str">
        <f>IF(TMInput!D697&lt;&gt;"",TMInput!D697,IF(AND($C697=$C698, E698&lt;&gt;""),E698, IF(AND($C697=$C699, E699&lt;&gt;""), E699,"")))</f>
        <v/>
      </c>
      <c r="F697" s="90" t="str">
        <f>IF(TMInput!E697&lt;&gt;"",TMInput!E697,IF(AND($C697=$C698, F698&lt;&gt;""),F698, IF(AND($C697=$C699, F699&lt;&gt;""), F699,"")))</f>
        <v/>
      </c>
      <c r="G697" s="85" t="str">
        <f>IF(TMInput!F697&lt;&gt;"",TMInput!F697,IF(AND($C697=$C698, G698&lt;&gt;""),G698, IF(AND($C697=$C699, G699&lt;&gt;""), G699,"")))</f>
        <v/>
      </c>
      <c r="H697" s="90" t="str">
        <f>TMInput!G697</f>
        <v/>
      </c>
      <c r="I697" s="90" t="str">
        <f>TMInput!H697</f>
        <v/>
      </c>
      <c r="J697" s="90" t="str">
        <f>IF(TMInput!$A697="",J696,TMInput!I697)</f>
        <v/>
      </c>
      <c r="K697" s="85" t="str">
        <f>IF(TMInput!J697&lt;&gt;"",TMInput!J697,IF(AND($C697=$C698, K698&lt;&gt;""),K698, IF(AND($C697=$C699, K699&lt;&gt;""), K699,"")))</f>
        <v/>
      </c>
      <c r="L697" s="85" t="str">
        <f>IF(TMInput!K697&lt;&gt;"",TMInput!K697,IF(AND($C697=$C698, L698&lt;&gt;""),L698, IF(AND($C697=$C699, L699&lt;&gt;""), L699,"")))</f>
        <v/>
      </c>
      <c r="M697" s="90" t="str">
        <f>IF(TMInput!L697&lt;&gt;"",TMInput!L697,IF(AND($C697=$C698, M698&lt;&gt;""),M698, IF(AND($C697=$C699, M699&lt;&gt;""), M699,"")))</f>
        <v/>
      </c>
      <c r="N697" s="90" t="str">
        <f>IF(TMInput!M697&lt;&gt;"",TMInput!M697,IF(AND($C697=$C698, N698&lt;&gt;""),N698, IF(AND($C697=$C699, N699&lt;&gt;""), N699,"")))</f>
        <v/>
      </c>
      <c r="O697" s="90" t="str">
        <f>IF(TMInput!N697&lt;&gt;"",TMInput!N697,IF(AND($C697=$C698, O698&lt;&gt;""),O698, IF(AND($C697=$C699, O699&lt;&gt;""), O699,"")))</f>
        <v/>
      </c>
      <c r="P697" s="85" t="str">
        <f>IF(TMInput!O697&lt;&gt;"",TMInput!O697,IF(AND($C697=$C698, P698&lt;&gt;""),P698, IF(AND($C697=$C699, P699&lt;&gt;""), P699,"")))</f>
        <v/>
      </c>
      <c r="Q697" s="90" t="str">
        <f>IF(TMInput!P697&lt;&gt;"",TMInput!P697,IF(AND($C697=$C698, Q698&lt;&gt;""),Q698, IF(AND($C697=$C699, Q699&lt;&gt;""), Q699,"")))</f>
        <v/>
      </c>
      <c r="R697" s="90" t="str">
        <f>IF(TMInput!Q697&lt;&gt;"", TMInput!Q697, IF(AND(OR($C697&amp;$H697=$C698&amp;$H698, $C697&amp;$I697=$C698&amp;$I698), R698&lt;&gt;""), R698, IF(AND(OR($C697&amp;$H697=$C699&amp;$H699, $C697&amp;$I697=$C699&amp;$I699), R699&lt;&gt;""), R699, IF(AND(OR($C697&amp;$H697=$C700&amp;$H700, $C697&amp;$I697=$C700&amp;$I700), R700&lt;&gt;""), R700, IF(AND(OR($C697&amp;$H697=$C701&amp;$H701, $C697&amp;$I697=$C701&amp;$I701), R701&lt;&gt;""), R701, "")))))</f>
        <v/>
      </c>
      <c r="S697" s="90" t="str">
        <f>IF(TMInput!R697&lt;&gt;"", TMInput!R697, IF(AND(OR($C697&amp;$H697=$C698&amp;$H698, $C697&amp;$I697=$C698&amp;$I698), S698&lt;&gt;""), S698, IF(AND(OR($C697&amp;$H697=$C699&amp;$H699, $C697&amp;$I697=$C699&amp;$I699), S699&lt;&gt;""), S699, IF(AND(OR($C697&amp;$H697=$C700&amp;$H700, $C697&amp;$I697=$C700&amp;$I700), S700&lt;&gt;""), S700, IF(AND(OR($C697&amp;$H697=$C701&amp;$H701, $C697&amp;$I697=$C701&amp;$I701), S701&lt;&gt;""), S701, "")))))</f>
        <v/>
      </c>
      <c r="T697" s="90" t="str">
        <f>IF(TMInput!S697&lt;&gt;"", TMInput!S697, IF(AND(OR($C697&amp;$H697=$C698&amp;$H698, $C697&amp;$I697=$C698&amp;$I698), T698&lt;&gt;""), T698, IF(AND(OR($C697&amp;$H697=$C699&amp;$H699, $C697&amp;$I697=$C699&amp;$I699), T699&lt;&gt;""), T699, IF(AND(OR($C697&amp;$H697=$C700&amp;$H700, $C697&amp;$I697=$C700&amp;$I700), T700&lt;&gt;""), T700, IF(AND(OR($C697&amp;$H697=$C701&amp;$H701, $C697&amp;$I697=$C701&amp;$I701), T701&lt;&gt;""), T701, "")))))</f>
        <v/>
      </c>
      <c r="U697" s="90" t="str">
        <f>IF(TMInput!T697&lt;&gt;"", TMInput!T697, IF(AND($C697=$C698, U698&lt;&gt;""), U698, IF(AND($C697=$C699, U699&lt;&gt;""), U699, IF(AND($C697=$C700, U700&lt;&gt;""), U700, IF(AND($C697=$C701, U701&lt;&gt;""), U701, "")))))</f>
        <v/>
      </c>
      <c r="V697" s="90" t="str">
        <f>IF(TMInput!U697&lt;&gt;"", TMInput!U697, IF(AND($C697=$C698, V698&lt;&gt;""), V698, IF(AND($C697=$C699, V699&lt;&gt;""), V699, IF(AND($C697=$C700, V700&lt;&gt;""), V700, IF(AND($C697=$C701, V701&lt;&gt;""), V701, "")))))</f>
        <v/>
      </c>
      <c r="W697" s="90" t="str">
        <f>IF(TMInput!V697&lt;&gt;"", TMInput!V697, IF(AND($C697=$C698, W698&lt;&gt;""), W698, IF(AND($C697=$C699, W699&lt;&gt;""), W699, IF(AND($C697=$C700, W700&lt;&gt;""), W700, IF(AND($C697=$C701, W701&lt;&gt;""), W701, "")))))</f>
        <v/>
      </c>
      <c r="X697" s="90" t="str">
        <f>IF(TMInput!W697&lt;&gt;"", TMInput!W697, IF(AND($C697=$C698, X698&lt;&gt;""), X698, IF(AND($C697=$C699, X699&lt;&gt;""), X699, IF(AND($C697=$C700, X700&lt;&gt;""), X700, IF(AND($C697=$C701, X701&lt;&gt;""), X701, "")))))</f>
        <v/>
      </c>
      <c r="Y697" s="90" t="str">
        <f>IF(TMInput!X697&lt;&gt;"", TMInput!X697, IF(AND($C697=$C698, Y698&lt;&gt;""), Y698, IF(AND($C697=$C699, Y699&lt;&gt;""), Y699, IF(AND($C697=$C700, Y700&lt;&gt;""), Y700, IF(AND($C697=$C701, Y701&lt;&gt;""), Y701, "")))))</f>
        <v/>
      </c>
      <c r="Z697" s="90" t="str">
        <f>IF(TMInput!Y697&lt;&gt;"", TMInput!Y697, IF(AND($C697=$C698, Z698&lt;&gt;""), Z698, IF(AND($C697=$C699, Z699&lt;&gt;""), Z699, IF(AND($C697=$C700, Z700&lt;&gt;""), Z700, IF(AND($C697=$C701, Z701&lt;&gt;""), Z701, "")))))</f>
        <v/>
      </c>
      <c r="AA697" s="90" t="str">
        <f>IF(TMInput!Z697&lt;&gt;"", TMInput!Z697, IF(AND($C697=$C698, AA698&lt;&gt;""), AA698, IF(AND($C697=$C699, AA699&lt;&gt;""), AA699, IF(AND($C697=$C700, AA700&lt;&gt;""), AA700, IF(AND($C697=$C701, AA701&lt;&gt;""), AA701, "")))))</f>
        <v/>
      </c>
      <c r="AB697" s="90" t="str">
        <f>IF(TMInput!AA697&lt;&gt;"", TMInput!AA697, IF(AND($C697=$C698, AB698&lt;&gt;""), AB698, IF(AND($C697=$C699, AB699&lt;&gt;""), AB699, IF(AND($C697=$C700, AB700&lt;&gt;""), AB700, IF(AND($C697=$C701, AB701&lt;&gt;""), AB701, "")))))</f>
        <v/>
      </c>
      <c r="AC697" s="90" t="str">
        <f>IF(TMInput!AB697&lt;&gt;"", TMInput!AB697, IF(AND($C697=$C698, AC698&lt;&gt;""), AC698, IF(AND($C697=$C699, AC699&lt;&gt;""), AC699, IF(AND($C697=$C700, AC700&lt;&gt;""), AC700, IF(AND($C697=$C701, AC701&lt;&gt;""), AC701, "")))))</f>
        <v/>
      </c>
      <c r="AD697" s="90" t="str">
        <f>IF(TMInput!AC697&lt;&gt;"", TMInput!AC697, IF(AND($C697=$C698, AD698&lt;&gt;""), AD698, IF(AND($C697=$C699, AD699&lt;&gt;""), AD699, IF(AND($C697=$C700, AD700&lt;&gt;""), AD700, IF(AND($C697=$C701, AD701&lt;&gt;""), AD701, "")))))</f>
        <v/>
      </c>
      <c r="AE697" s="90" t="str">
        <f>IF(TMInput!AD697&lt;&gt;"", TMInput!AD697, IF(AND($C697=$C698, AE698&lt;&gt;""), AE698, IF(AND($C697=$C699, AE699&lt;&gt;""), AE699, IF(AND($C697=$C700, AE700&lt;&gt;""), AE700, IF(AND($C697=$C701, AE701&lt;&gt;""), AE701, "")))))</f>
        <v/>
      </c>
    </row>
    <row r="698">
      <c r="A698" s="85" t="b">
        <f t="shared" si="1"/>
        <v>0</v>
      </c>
      <c r="B698" s="90" t="str">
        <f>IF(AND(TMInput!A698="",$C698&lt;&gt;""),B697,TMInput!A698)</f>
        <v/>
      </c>
      <c r="C698" s="90" t="str">
        <f>TMInput!B698</f>
        <v/>
      </c>
      <c r="D698" s="85" t="str">
        <f>IF(AND(TMInput!C698="",$C698&lt;&gt;""),D697,TMInput!C698)</f>
        <v/>
      </c>
      <c r="E698" s="90" t="str">
        <f>IF(TMInput!D698&lt;&gt;"",TMInput!D698,IF(AND($C698=$C699, E699&lt;&gt;""),E699, IF(AND($C698=$C700, E700&lt;&gt;""), E700,"")))</f>
        <v/>
      </c>
      <c r="F698" s="90" t="str">
        <f>IF(TMInput!E698&lt;&gt;"",TMInput!E698,IF(AND($C698=$C699, F699&lt;&gt;""),F699, IF(AND($C698=$C700, F700&lt;&gt;""), F700,"")))</f>
        <v/>
      </c>
      <c r="G698" s="85" t="str">
        <f>IF(TMInput!F698&lt;&gt;"",TMInput!F698,IF(AND($C698=$C699, G699&lt;&gt;""),G699, IF(AND($C698=$C700, G700&lt;&gt;""), G700,"")))</f>
        <v/>
      </c>
      <c r="H698" s="90" t="str">
        <f>TMInput!G698</f>
        <v/>
      </c>
      <c r="I698" s="90" t="str">
        <f>TMInput!H698</f>
        <v/>
      </c>
      <c r="J698" s="90" t="str">
        <f>IF(TMInput!$A698="",J697,TMInput!I698)</f>
        <v/>
      </c>
      <c r="K698" s="85" t="str">
        <f>IF(TMInput!J698&lt;&gt;"",TMInput!J698,IF(AND($C698=$C699, K699&lt;&gt;""),K699, IF(AND($C698=$C700, K700&lt;&gt;""), K700,"")))</f>
        <v/>
      </c>
      <c r="L698" s="85" t="str">
        <f>IF(TMInput!K698&lt;&gt;"",TMInput!K698,IF(AND($C698=$C699, L699&lt;&gt;""),L699, IF(AND($C698=$C700, L700&lt;&gt;""), L700,"")))</f>
        <v/>
      </c>
      <c r="M698" s="90" t="str">
        <f>IF(TMInput!L698&lt;&gt;"",TMInput!L698,IF(AND($C698=$C699, M699&lt;&gt;""),M699, IF(AND($C698=$C700, M700&lt;&gt;""), M700,"")))</f>
        <v/>
      </c>
      <c r="N698" s="90" t="str">
        <f>IF(TMInput!M698&lt;&gt;"",TMInput!M698,IF(AND($C698=$C699, N699&lt;&gt;""),N699, IF(AND($C698=$C700, N700&lt;&gt;""), N700,"")))</f>
        <v/>
      </c>
      <c r="O698" s="90" t="str">
        <f>IF(TMInput!N698&lt;&gt;"",TMInput!N698,IF(AND($C698=$C699, O699&lt;&gt;""),O699, IF(AND($C698=$C700, O700&lt;&gt;""), O700,"")))</f>
        <v/>
      </c>
      <c r="P698" s="85" t="str">
        <f>IF(TMInput!O698&lt;&gt;"",TMInput!O698,IF(AND($C698=$C699, P699&lt;&gt;""),P699, IF(AND($C698=$C700, P700&lt;&gt;""), P700,"")))</f>
        <v/>
      </c>
      <c r="Q698" s="90" t="str">
        <f>IF(TMInput!P698&lt;&gt;"",TMInput!P698,IF(AND($C698=$C699, Q699&lt;&gt;""),Q699, IF(AND($C698=$C700, Q700&lt;&gt;""), Q700,"")))</f>
        <v/>
      </c>
      <c r="R698" s="90" t="str">
        <f>IF(TMInput!Q698&lt;&gt;"", TMInput!Q698, IF(AND(OR($C698&amp;$H698=$C699&amp;$H699, $C698&amp;$I698=$C699&amp;$I699), R699&lt;&gt;""), R699, IF(AND(OR($C698&amp;$H698=$C700&amp;$H700, $C698&amp;$I698=$C700&amp;$I700), R700&lt;&gt;""), R700, IF(AND(OR($C698&amp;$H698=$C701&amp;$H701, $C698&amp;$I698=$C701&amp;$I701), R701&lt;&gt;""), R701, IF(AND(OR($C698&amp;$H698=$C702&amp;$H702, $C698&amp;$I698=$C702&amp;$I702), R702&lt;&gt;""), R702, "")))))</f>
        <v/>
      </c>
      <c r="S698" s="90" t="str">
        <f>IF(TMInput!R698&lt;&gt;"", TMInput!R698, IF(AND(OR($C698&amp;$H698=$C699&amp;$H699, $C698&amp;$I698=$C699&amp;$I699), S699&lt;&gt;""), S699, IF(AND(OR($C698&amp;$H698=$C700&amp;$H700, $C698&amp;$I698=$C700&amp;$I700), S700&lt;&gt;""), S700, IF(AND(OR($C698&amp;$H698=$C701&amp;$H701, $C698&amp;$I698=$C701&amp;$I701), S701&lt;&gt;""), S701, IF(AND(OR($C698&amp;$H698=$C702&amp;$H702, $C698&amp;$I698=$C702&amp;$I702), S702&lt;&gt;""), S702, "")))))</f>
        <v/>
      </c>
      <c r="T698" s="90" t="str">
        <f>IF(TMInput!S698&lt;&gt;"", TMInput!S698, IF(AND(OR($C698&amp;$H698=$C699&amp;$H699, $C698&amp;$I698=$C699&amp;$I699), T699&lt;&gt;""), T699, IF(AND(OR($C698&amp;$H698=$C700&amp;$H700, $C698&amp;$I698=$C700&amp;$I700), T700&lt;&gt;""), T700, IF(AND(OR($C698&amp;$H698=$C701&amp;$H701, $C698&amp;$I698=$C701&amp;$I701), T701&lt;&gt;""), T701, IF(AND(OR($C698&amp;$H698=$C702&amp;$H702, $C698&amp;$I698=$C702&amp;$I702), T702&lt;&gt;""), T702, "")))))</f>
        <v/>
      </c>
      <c r="U698" s="90" t="str">
        <f>IF(TMInput!T698&lt;&gt;"", TMInput!T698, IF(AND($C698=$C699, U699&lt;&gt;""), U699, IF(AND($C698=$C700, U700&lt;&gt;""), U700, IF(AND($C698=$C701, U701&lt;&gt;""), U701, IF(AND($C698=$C702, U702&lt;&gt;""), U702, "")))))</f>
        <v/>
      </c>
      <c r="V698" s="90" t="str">
        <f>IF(TMInput!U698&lt;&gt;"", TMInput!U698, IF(AND($C698=$C699, V699&lt;&gt;""), V699, IF(AND($C698=$C700, V700&lt;&gt;""), V700, IF(AND($C698=$C701, V701&lt;&gt;""), V701, IF(AND($C698=$C702, V702&lt;&gt;""), V702, "")))))</f>
        <v/>
      </c>
      <c r="W698" s="90" t="str">
        <f>IF(TMInput!V698&lt;&gt;"", TMInput!V698, IF(AND($C698=$C699, W699&lt;&gt;""), W699, IF(AND($C698=$C700, W700&lt;&gt;""), W700, IF(AND($C698=$C701, W701&lt;&gt;""), W701, IF(AND($C698=$C702, W702&lt;&gt;""), W702, "")))))</f>
        <v/>
      </c>
      <c r="X698" s="90" t="str">
        <f>IF(TMInput!W698&lt;&gt;"", TMInput!W698, IF(AND($C698=$C699, X699&lt;&gt;""), X699, IF(AND($C698=$C700, X700&lt;&gt;""), X700, IF(AND($C698=$C701, X701&lt;&gt;""), X701, IF(AND($C698=$C702, X702&lt;&gt;""), X702, "")))))</f>
        <v/>
      </c>
      <c r="Y698" s="90" t="str">
        <f>IF(TMInput!X698&lt;&gt;"", TMInput!X698, IF(AND($C698=$C699, Y699&lt;&gt;""), Y699, IF(AND($C698=$C700, Y700&lt;&gt;""), Y700, IF(AND($C698=$C701, Y701&lt;&gt;""), Y701, IF(AND($C698=$C702, Y702&lt;&gt;""), Y702, "")))))</f>
        <v/>
      </c>
      <c r="Z698" s="90" t="str">
        <f>IF(TMInput!Y698&lt;&gt;"", TMInput!Y698, IF(AND($C698=$C699, Z699&lt;&gt;""), Z699, IF(AND($C698=$C700, Z700&lt;&gt;""), Z700, IF(AND($C698=$C701, Z701&lt;&gt;""), Z701, IF(AND($C698=$C702, Z702&lt;&gt;""), Z702, "")))))</f>
        <v/>
      </c>
      <c r="AA698" s="90" t="str">
        <f>IF(TMInput!Z698&lt;&gt;"", TMInput!Z698, IF(AND($C698=$C699, AA699&lt;&gt;""), AA699, IF(AND($C698=$C700, AA700&lt;&gt;""), AA700, IF(AND($C698=$C701, AA701&lt;&gt;""), AA701, IF(AND($C698=$C702, AA702&lt;&gt;""), AA702, "")))))</f>
        <v/>
      </c>
      <c r="AB698" s="90" t="str">
        <f>IF(TMInput!AA698&lt;&gt;"", TMInput!AA698, IF(AND($C698=$C699, AB699&lt;&gt;""), AB699, IF(AND($C698=$C700, AB700&lt;&gt;""), AB700, IF(AND($C698=$C701, AB701&lt;&gt;""), AB701, IF(AND($C698=$C702, AB702&lt;&gt;""), AB702, "")))))</f>
        <v/>
      </c>
      <c r="AC698" s="90" t="str">
        <f>IF(TMInput!AB698&lt;&gt;"", TMInput!AB698, IF(AND($C698=$C699, AC699&lt;&gt;""), AC699, IF(AND($C698=$C700, AC700&lt;&gt;""), AC700, IF(AND($C698=$C701, AC701&lt;&gt;""), AC701, IF(AND($C698=$C702, AC702&lt;&gt;""), AC702, "")))))</f>
        <v/>
      </c>
      <c r="AD698" s="90" t="str">
        <f>IF(TMInput!AC698&lt;&gt;"", TMInput!AC698, IF(AND($C698=$C699, AD699&lt;&gt;""), AD699, IF(AND($C698=$C700, AD700&lt;&gt;""), AD700, IF(AND($C698=$C701, AD701&lt;&gt;""), AD701, IF(AND($C698=$C702, AD702&lt;&gt;""), AD702, "")))))</f>
        <v/>
      </c>
      <c r="AE698" s="90" t="str">
        <f>IF(TMInput!AD698&lt;&gt;"", TMInput!AD698, IF(AND($C698=$C699, AE699&lt;&gt;""), AE699, IF(AND($C698=$C700, AE700&lt;&gt;""), AE700, IF(AND($C698=$C701, AE701&lt;&gt;""), AE701, IF(AND($C698=$C702, AE702&lt;&gt;""), AE702, "")))))</f>
        <v/>
      </c>
    </row>
    <row r="699">
      <c r="A699" s="85" t="b">
        <f t="shared" si="1"/>
        <v>0</v>
      </c>
      <c r="B699" s="90" t="str">
        <f>IF(AND(TMInput!A699="",$C699&lt;&gt;""),B698,TMInput!A699)</f>
        <v/>
      </c>
      <c r="C699" s="90" t="str">
        <f>TMInput!B699</f>
        <v/>
      </c>
      <c r="D699" s="85" t="str">
        <f>IF(AND(TMInput!C699="",$C699&lt;&gt;""),D698,TMInput!C699)</f>
        <v/>
      </c>
      <c r="E699" s="90" t="str">
        <f>IF(TMInput!D699&lt;&gt;"",TMInput!D699,IF(AND($C699=$C700, E700&lt;&gt;""),E700, IF(AND($C699=$C701, E701&lt;&gt;""), E701,"")))</f>
        <v/>
      </c>
      <c r="F699" s="90" t="str">
        <f>IF(TMInput!E699&lt;&gt;"",TMInput!E699,IF(AND($C699=$C700, F700&lt;&gt;""),F700, IF(AND($C699=$C701, F701&lt;&gt;""), F701,"")))</f>
        <v/>
      </c>
      <c r="G699" s="85" t="str">
        <f>IF(TMInput!F699&lt;&gt;"",TMInput!F699,IF(AND($C699=$C700, G700&lt;&gt;""),G700, IF(AND($C699=$C701, G701&lt;&gt;""), G701,"")))</f>
        <v/>
      </c>
      <c r="H699" s="90" t="str">
        <f>TMInput!G699</f>
        <v/>
      </c>
      <c r="I699" s="90" t="str">
        <f>TMInput!H699</f>
        <v/>
      </c>
      <c r="J699" s="90" t="str">
        <f>IF(TMInput!$A699="",J698,TMInput!I699)</f>
        <v/>
      </c>
      <c r="K699" s="85" t="str">
        <f>IF(TMInput!J699&lt;&gt;"",TMInput!J699,IF(AND($C699=$C700, K700&lt;&gt;""),K700, IF(AND($C699=$C701, K701&lt;&gt;""), K701,"")))</f>
        <v/>
      </c>
      <c r="L699" s="85" t="str">
        <f>IF(TMInput!K699&lt;&gt;"",TMInput!K699,IF(AND($C699=$C700, L700&lt;&gt;""),L700, IF(AND($C699=$C701, L701&lt;&gt;""), L701,"")))</f>
        <v/>
      </c>
      <c r="M699" s="90" t="str">
        <f>IF(TMInput!L699&lt;&gt;"",TMInput!L699,IF(AND($C699=$C700, M700&lt;&gt;""),M700, IF(AND($C699=$C701, M701&lt;&gt;""), M701,"")))</f>
        <v/>
      </c>
      <c r="N699" s="90" t="str">
        <f>IF(TMInput!M699&lt;&gt;"",TMInput!M699,IF(AND($C699=$C700, N700&lt;&gt;""),N700, IF(AND($C699=$C701, N701&lt;&gt;""), N701,"")))</f>
        <v/>
      </c>
      <c r="O699" s="90" t="str">
        <f>IF(TMInput!N699&lt;&gt;"",TMInput!N699,IF(AND($C699=$C700, O700&lt;&gt;""),O700, IF(AND($C699=$C701, O701&lt;&gt;""), O701,"")))</f>
        <v/>
      </c>
      <c r="P699" s="85" t="str">
        <f>IF(TMInput!O699&lt;&gt;"",TMInput!O699,IF(AND($C699=$C700, P700&lt;&gt;""),P700, IF(AND($C699=$C701, P701&lt;&gt;""), P701,"")))</f>
        <v/>
      </c>
      <c r="Q699" s="90" t="str">
        <f>IF(TMInput!P699&lt;&gt;"",TMInput!P699,IF(AND($C699=$C700, Q700&lt;&gt;""),Q700, IF(AND($C699=$C701, Q701&lt;&gt;""), Q701,"")))</f>
        <v/>
      </c>
      <c r="R699" s="90" t="str">
        <f>IF(TMInput!Q699&lt;&gt;"", TMInput!Q699, IF(AND(OR($C699&amp;$H699=$C700&amp;$H700, $C699&amp;$I699=$C700&amp;$I700), R700&lt;&gt;""), R700, IF(AND(OR($C699&amp;$H699=$C701&amp;$H701, $C699&amp;$I699=$C701&amp;$I701), R701&lt;&gt;""), R701, IF(AND(OR($C699&amp;$H699=$C702&amp;$H702, $C699&amp;$I699=$C702&amp;$I702), R702&lt;&gt;""), R702, IF(AND(OR($C699&amp;$H699=$C703&amp;$H703, $C699&amp;$I699=$C703&amp;$I703), R703&lt;&gt;""), R703, "")))))</f>
        <v/>
      </c>
      <c r="S699" s="90" t="str">
        <f>IF(TMInput!R699&lt;&gt;"", TMInput!R699, IF(AND(OR($C699&amp;$H699=$C700&amp;$H700, $C699&amp;$I699=$C700&amp;$I700), S700&lt;&gt;""), S700, IF(AND(OR($C699&amp;$H699=$C701&amp;$H701, $C699&amp;$I699=$C701&amp;$I701), S701&lt;&gt;""), S701, IF(AND(OR($C699&amp;$H699=$C702&amp;$H702, $C699&amp;$I699=$C702&amp;$I702), S702&lt;&gt;""), S702, IF(AND(OR($C699&amp;$H699=$C703&amp;$H703, $C699&amp;$I699=$C703&amp;$I703), S703&lt;&gt;""), S703, "")))))</f>
        <v/>
      </c>
      <c r="T699" s="90" t="str">
        <f>IF(TMInput!S699&lt;&gt;"", TMInput!S699, IF(AND(OR($C699&amp;$H699=$C700&amp;$H700, $C699&amp;$I699=$C700&amp;$I700), T700&lt;&gt;""), T700, IF(AND(OR($C699&amp;$H699=$C701&amp;$H701, $C699&amp;$I699=$C701&amp;$I701), T701&lt;&gt;""), T701, IF(AND(OR($C699&amp;$H699=$C702&amp;$H702, $C699&amp;$I699=$C702&amp;$I702), T702&lt;&gt;""), T702, IF(AND(OR($C699&amp;$H699=$C703&amp;$H703, $C699&amp;$I699=$C703&amp;$I703), T703&lt;&gt;""), T703, "")))))</f>
        <v/>
      </c>
      <c r="U699" s="90" t="str">
        <f>IF(TMInput!T699&lt;&gt;"", TMInput!T699, IF(AND($C699=$C700, U700&lt;&gt;""), U700, IF(AND($C699=$C701, U701&lt;&gt;""), U701, IF(AND($C699=$C702, U702&lt;&gt;""), U702, IF(AND($C699=$C703, U703&lt;&gt;""), U703, "")))))</f>
        <v/>
      </c>
      <c r="V699" s="90" t="str">
        <f>IF(TMInput!U699&lt;&gt;"", TMInput!U699, IF(AND($C699=$C700, V700&lt;&gt;""), V700, IF(AND($C699=$C701, V701&lt;&gt;""), V701, IF(AND($C699=$C702, V702&lt;&gt;""), V702, IF(AND($C699=$C703, V703&lt;&gt;""), V703, "")))))</f>
        <v/>
      </c>
      <c r="W699" s="90" t="str">
        <f>IF(TMInput!V699&lt;&gt;"", TMInput!V699, IF(AND($C699=$C700, W700&lt;&gt;""), W700, IF(AND($C699=$C701, W701&lt;&gt;""), W701, IF(AND($C699=$C702, W702&lt;&gt;""), W702, IF(AND($C699=$C703, W703&lt;&gt;""), W703, "")))))</f>
        <v/>
      </c>
      <c r="X699" s="90" t="str">
        <f>IF(TMInput!W699&lt;&gt;"", TMInput!W699, IF(AND($C699=$C700, X700&lt;&gt;""), X700, IF(AND($C699=$C701, X701&lt;&gt;""), X701, IF(AND($C699=$C702, X702&lt;&gt;""), X702, IF(AND($C699=$C703, X703&lt;&gt;""), X703, "")))))</f>
        <v/>
      </c>
      <c r="Y699" s="90" t="str">
        <f>IF(TMInput!X699&lt;&gt;"", TMInput!X699, IF(AND($C699=$C700, Y700&lt;&gt;""), Y700, IF(AND($C699=$C701, Y701&lt;&gt;""), Y701, IF(AND($C699=$C702, Y702&lt;&gt;""), Y702, IF(AND($C699=$C703, Y703&lt;&gt;""), Y703, "")))))</f>
        <v/>
      </c>
      <c r="Z699" s="90" t="str">
        <f>IF(TMInput!Y699&lt;&gt;"", TMInput!Y699, IF(AND($C699=$C700, Z700&lt;&gt;""), Z700, IF(AND($C699=$C701, Z701&lt;&gt;""), Z701, IF(AND($C699=$C702, Z702&lt;&gt;""), Z702, IF(AND($C699=$C703, Z703&lt;&gt;""), Z703, "")))))</f>
        <v/>
      </c>
      <c r="AA699" s="90" t="str">
        <f>IF(TMInput!Z699&lt;&gt;"", TMInput!Z699, IF(AND($C699=$C700, AA700&lt;&gt;""), AA700, IF(AND($C699=$C701, AA701&lt;&gt;""), AA701, IF(AND($C699=$C702, AA702&lt;&gt;""), AA702, IF(AND($C699=$C703, AA703&lt;&gt;""), AA703, "")))))</f>
        <v/>
      </c>
      <c r="AB699" s="90" t="str">
        <f>IF(TMInput!AA699&lt;&gt;"", TMInput!AA699, IF(AND($C699=$C700, AB700&lt;&gt;""), AB700, IF(AND($C699=$C701, AB701&lt;&gt;""), AB701, IF(AND($C699=$C702, AB702&lt;&gt;""), AB702, IF(AND($C699=$C703, AB703&lt;&gt;""), AB703, "")))))</f>
        <v/>
      </c>
      <c r="AC699" s="90" t="str">
        <f>IF(TMInput!AB699&lt;&gt;"", TMInput!AB699, IF(AND($C699=$C700, AC700&lt;&gt;""), AC700, IF(AND($C699=$C701, AC701&lt;&gt;""), AC701, IF(AND($C699=$C702, AC702&lt;&gt;""), AC702, IF(AND($C699=$C703, AC703&lt;&gt;""), AC703, "")))))</f>
        <v/>
      </c>
      <c r="AD699" s="90" t="str">
        <f>IF(TMInput!AC699&lt;&gt;"", TMInput!AC699, IF(AND($C699=$C700, AD700&lt;&gt;""), AD700, IF(AND($C699=$C701, AD701&lt;&gt;""), AD701, IF(AND($C699=$C702, AD702&lt;&gt;""), AD702, IF(AND($C699=$C703, AD703&lt;&gt;""), AD703, "")))))</f>
        <v/>
      </c>
      <c r="AE699" s="90" t="str">
        <f>IF(TMInput!AD699&lt;&gt;"", TMInput!AD699, IF(AND($C699=$C700, AE700&lt;&gt;""), AE700, IF(AND($C699=$C701, AE701&lt;&gt;""), AE701, IF(AND($C699=$C702, AE702&lt;&gt;""), AE702, IF(AND($C699=$C703, AE703&lt;&gt;""), AE703, "")))))</f>
        <v/>
      </c>
    </row>
    <row r="700">
      <c r="A700" s="85" t="b">
        <f t="shared" si="1"/>
        <v>0</v>
      </c>
      <c r="B700" s="90" t="str">
        <f>IF(AND(TMInput!A700="",$C700&lt;&gt;""),B699,TMInput!A700)</f>
        <v/>
      </c>
      <c r="C700" s="90" t="str">
        <f>TMInput!B700</f>
        <v/>
      </c>
      <c r="D700" s="85" t="str">
        <f>IF(AND(TMInput!C700="",$C700&lt;&gt;""),D699,TMInput!C700)</f>
        <v/>
      </c>
      <c r="E700" s="90" t="str">
        <f>IF(TMInput!D700&lt;&gt;"",TMInput!D700,IF(AND($C700=$C701, E701&lt;&gt;""),E701, IF(AND($C700=$C702, E702&lt;&gt;""), E702,"")))</f>
        <v/>
      </c>
      <c r="F700" s="90" t="str">
        <f>IF(TMInput!E700&lt;&gt;"",TMInput!E700,IF(AND($C700=$C701, F701&lt;&gt;""),F701, IF(AND($C700=$C702, F702&lt;&gt;""), F702,"")))</f>
        <v/>
      </c>
      <c r="G700" s="85" t="str">
        <f>IF(TMInput!F700&lt;&gt;"",TMInput!F700,IF(AND($C700=$C701, G701&lt;&gt;""),G701, IF(AND($C700=$C702, G702&lt;&gt;""), G702,"")))</f>
        <v/>
      </c>
      <c r="H700" s="90" t="str">
        <f>TMInput!G700</f>
        <v/>
      </c>
      <c r="I700" s="90" t="str">
        <f>TMInput!H700</f>
        <v/>
      </c>
      <c r="J700" s="90" t="str">
        <f>IF(TMInput!$A700="",J699,TMInput!I700)</f>
        <v/>
      </c>
      <c r="K700" s="85" t="str">
        <f>IF(TMInput!J700&lt;&gt;"",TMInput!J700,IF(AND($C700=$C701, K701&lt;&gt;""),K701, IF(AND($C700=$C702, K702&lt;&gt;""), K702,"")))</f>
        <v/>
      </c>
      <c r="L700" s="85" t="str">
        <f>IF(TMInput!K700&lt;&gt;"",TMInput!K700,IF(AND($C700=$C701, L701&lt;&gt;""),L701, IF(AND($C700=$C702, L702&lt;&gt;""), L702,"")))</f>
        <v/>
      </c>
      <c r="M700" s="90" t="str">
        <f>IF(TMInput!L700&lt;&gt;"",TMInput!L700,IF(AND($C700=$C701, M701&lt;&gt;""),M701, IF(AND($C700=$C702, M702&lt;&gt;""), M702,"")))</f>
        <v/>
      </c>
      <c r="N700" s="90" t="str">
        <f>IF(TMInput!M700&lt;&gt;"",TMInput!M700,IF(AND($C700=$C701, N701&lt;&gt;""),N701, IF(AND($C700=$C702, N702&lt;&gt;""), N702,"")))</f>
        <v/>
      </c>
      <c r="O700" s="90" t="str">
        <f>IF(TMInput!N700&lt;&gt;"",TMInput!N700,IF(AND($C700=$C701, O701&lt;&gt;""),O701, IF(AND($C700=$C702, O702&lt;&gt;""), O702,"")))</f>
        <v/>
      </c>
      <c r="P700" s="85" t="str">
        <f>IF(TMInput!O700&lt;&gt;"",TMInput!O700,IF(AND($C700=$C701, P701&lt;&gt;""),P701, IF(AND($C700=$C702, P702&lt;&gt;""), P702,"")))</f>
        <v/>
      </c>
      <c r="Q700" s="90" t="str">
        <f>IF(TMInput!P700&lt;&gt;"",TMInput!P700,IF(AND($C700=$C701, Q701&lt;&gt;""),Q701, IF(AND($C700=$C702, Q702&lt;&gt;""), Q702,"")))</f>
        <v/>
      </c>
      <c r="R700" s="90" t="str">
        <f>IF(TMInput!Q700&lt;&gt;"", TMInput!Q700, IF(AND(OR($C700&amp;$H700=$C701&amp;$H701, $C700&amp;$I700=$C701&amp;$I701), R701&lt;&gt;""), R701, IF(AND(OR($C700&amp;$H700=$C702&amp;$H702, $C700&amp;$I700=$C702&amp;$I702), R702&lt;&gt;""), R702, IF(AND(OR($C700&amp;$H700=$C703&amp;$H703, $C700&amp;$I700=$C703&amp;$I703), R703&lt;&gt;""), R703, IF(AND(OR($C700&amp;$H700=$C704&amp;$H704, $C700&amp;$I700=$C704&amp;$I704), R704&lt;&gt;""), R704, "")))))</f>
        <v/>
      </c>
      <c r="S700" s="90" t="str">
        <f>IF(TMInput!R700&lt;&gt;"", TMInput!R700, IF(AND(OR($C700&amp;$H700=$C701&amp;$H701, $C700&amp;$I700=$C701&amp;$I701), S701&lt;&gt;""), S701, IF(AND(OR($C700&amp;$H700=$C702&amp;$H702, $C700&amp;$I700=$C702&amp;$I702), S702&lt;&gt;""), S702, IF(AND(OR($C700&amp;$H700=$C703&amp;$H703, $C700&amp;$I700=$C703&amp;$I703), S703&lt;&gt;""), S703, IF(AND(OR($C700&amp;$H700=$C704&amp;$H704, $C700&amp;$I700=$C704&amp;$I704), S704&lt;&gt;""), S704, "")))))</f>
        <v/>
      </c>
      <c r="T700" s="90" t="str">
        <f>IF(TMInput!S700&lt;&gt;"", TMInput!S700, IF(AND(OR($C700&amp;$H700=$C701&amp;$H701, $C700&amp;$I700=$C701&amp;$I701), T701&lt;&gt;""), T701, IF(AND(OR($C700&amp;$H700=$C702&amp;$H702, $C700&amp;$I700=$C702&amp;$I702), T702&lt;&gt;""), T702, IF(AND(OR($C700&amp;$H700=$C703&amp;$H703, $C700&amp;$I700=$C703&amp;$I703), T703&lt;&gt;""), T703, IF(AND(OR($C700&amp;$H700=$C704&amp;$H704, $C700&amp;$I700=$C704&amp;$I704), T704&lt;&gt;""), T704, "")))))</f>
        <v/>
      </c>
      <c r="U700" s="90" t="str">
        <f>IF(TMInput!T700&lt;&gt;"", TMInput!T700, IF(AND($C700=$C701, U701&lt;&gt;""), U701, IF(AND($C700=$C702, U702&lt;&gt;""), U702, IF(AND($C700=$C703, U703&lt;&gt;""), U703, IF(AND($C700=$C704, U704&lt;&gt;""), U704, "")))))</f>
        <v/>
      </c>
      <c r="V700" s="90" t="str">
        <f>IF(TMInput!U700&lt;&gt;"", TMInput!U700, IF(AND($C700=$C701, V701&lt;&gt;""), V701, IF(AND($C700=$C702, V702&lt;&gt;""), V702, IF(AND($C700=$C703, V703&lt;&gt;""), V703, IF(AND($C700=$C704, V704&lt;&gt;""), V704, "")))))</f>
        <v/>
      </c>
      <c r="W700" s="90" t="str">
        <f>IF(TMInput!V700&lt;&gt;"", TMInput!V700, IF(AND($C700=$C701, W701&lt;&gt;""), W701, IF(AND($C700=$C702, W702&lt;&gt;""), W702, IF(AND($C700=$C703, W703&lt;&gt;""), W703, IF(AND($C700=$C704, W704&lt;&gt;""), W704, "")))))</f>
        <v/>
      </c>
      <c r="X700" s="90" t="str">
        <f>IF(TMInput!W700&lt;&gt;"", TMInput!W700, IF(AND($C700=$C701, X701&lt;&gt;""), X701, IF(AND($C700=$C702, X702&lt;&gt;""), X702, IF(AND($C700=$C703, X703&lt;&gt;""), X703, IF(AND($C700=$C704, X704&lt;&gt;""), X704, "")))))</f>
        <v/>
      </c>
      <c r="Y700" s="90" t="str">
        <f>IF(TMInput!X700&lt;&gt;"", TMInput!X700, IF(AND($C700=$C701, Y701&lt;&gt;""), Y701, IF(AND($C700=$C702, Y702&lt;&gt;""), Y702, IF(AND($C700=$C703, Y703&lt;&gt;""), Y703, IF(AND($C700=$C704, Y704&lt;&gt;""), Y704, "")))))</f>
        <v/>
      </c>
      <c r="Z700" s="90" t="str">
        <f>IF(TMInput!Y700&lt;&gt;"", TMInput!Y700, IF(AND($C700=$C701, Z701&lt;&gt;""), Z701, IF(AND($C700=$C702, Z702&lt;&gt;""), Z702, IF(AND($C700=$C703, Z703&lt;&gt;""), Z703, IF(AND($C700=$C704, Z704&lt;&gt;""), Z704, "")))))</f>
        <v/>
      </c>
      <c r="AA700" s="90" t="str">
        <f>IF(TMInput!Z700&lt;&gt;"", TMInput!Z700, IF(AND($C700=$C701, AA701&lt;&gt;""), AA701, IF(AND($C700=$C702, AA702&lt;&gt;""), AA702, IF(AND($C700=$C703, AA703&lt;&gt;""), AA703, IF(AND($C700=$C704, AA704&lt;&gt;""), AA704, "")))))</f>
        <v/>
      </c>
      <c r="AB700" s="90" t="str">
        <f>IF(TMInput!AA700&lt;&gt;"", TMInput!AA700, IF(AND($C700=$C701, AB701&lt;&gt;""), AB701, IF(AND($C700=$C702, AB702&lt;&gt;""), AB702, IF(AND($C700=$C703, AB703&lt;&gt;""), AB703, IF(AND($C700=$C704, AB704&lt;&gt;""), AB704, "")))))</f>
        <v/>
      </c>
      <c r="AC700" s="90" t="str">
        <f>IF(TMInput!AB700&lt;&gt;"", TMInput!AB700, IF(AND($C700=$C701, AC701&lt;&gt;""), AC701, IF(AND($C700=$C702, AC702&lt;&gt;""), AC702, IF(AND($C700=$C703, AC703&lt;&gt;""), AC703, IF(AND($C700=$C704, AC704&lt;&gt;""), AC704, "")))))</f>
        <v/>
      </c>
      <c r="AD700" s="90" t="str">
        <f>IF(TMInput!AC700&lt;&gt;"", TMInput!AC700, IF(AND($C700=$C701, AD701&lt;&gt;""), AD701, IF(AND($C700=$C702, AD702&lt;&gt;""), AD702, IF(AND($C700=$C703, AD703&lt;&gt;""), AD703, IF(AND($C700=$C704, AD704&lt;&gt;""), AD704, "")))))</f>
        <v/>
      </c>
      <c r="AE700" s="90" t="str">
        <f>IF(TMInput!AD700&lt;&gt;"", TMInput!AD700, IF(AND($C700=$C701, AE701&lt;&gt;""), AE701, IF(AND($C700=$C702, AE702&lt;&gt;""), AE702, IF(AND($C700=$C703, AE703&lt;&gt;""), AE703, IF(AND($C700=$C704, AE704&lt;&gt;""), AE704, "")))))</f>
        <v/>
      </c>
    </row>
    <row r="701">
      <c r="A701" s="85" t="b">
        <f t="shared" si="1"/>
        <v>0</v>
      </c>
      <c r="B701" s="90" t="str">
        <f>IF(AND(TMInput!A701="",$C701&lt;&gt;""),B700,TMInput!A701)</f>
        <v/>
      </c>
      <c r="C701" s="90" t="str">
        <f>TMInput!B701</f>
        <v/>
      </c>
      <c r="D701" s="85" t="str">
        <f>IF(AND(TMInput!C701="",$C701&lt;&gt;""),D700,TMInput!C701)</f>
        <v/>
      </c>
      <c r="E701" s="90" t="str">
        <f>IF(TMInput!D701&lt;&gt;"",TMInput!D701,IF(AND($C701=$C702, E702&lt;&gt;""),E702, IF(AND($C701=$C703, E703&lt;&gt;""), E703,"")))</f>
        <v/>
      </c>
      <c r="F701" s="90" t="str">
        <f>IF(TMInput!E701&lt;&gt;"",TMInput!E701,IF(AND($C701=$C702, F702&lt;&gt;""),F702, IF(AND($C701=$C703, F703&lt;&gt;""), F703,"")))</f>
        <v/>
      </c>
      <c r="G701" s="85" t="str">
        <f>IF(TMInput!F701&lt;&gt;"",TMInput!F701,IF(AND($C701=$C702, G702&lt;&gt;""),G702, IF(AND($C701=$C703, G703&lt;&gt;""), G703,"")))</f>
        <v/>
      </c>
      <c r="H701" s="90" t="str">
        <f>TMInput!G701</f>
        <v/>
      </c>
      <c r="I701" s="90" t="str">
        <f>TMInput!H701</f>
        <v/>
      </c>
      <c r="J701" s="90" t="str">
        <f>IF(TMInput!$A701="",J700,TMInput!I701)</f>
        <v/>
      </c>
      <c r="K701" s="85" t="str">
        <f>IF(TMInput!J701&lt;&gt;"",TMInput!J701,IF(AND($C701=$C702, K702&lt;&gt;""),K702, IF(AND($C701=$C703, K703&lt;&gt;""), K703,"")))</f>
        <v/>
      </c>
      <c r="L701" s="85" t="str">
        <f>IF(TMInput!K701&lt;&gt;"",TMInput!K701,IF(AND($C701=$C702, L702&lt;&gt;""),L702, IF(AND($C701=$C703, L703&lt;&gt;""), L703,"")))</f>
        <v/>
      </c>
      <c r="M701" s="90" t="str">
        <f>IF(TMInput!L701&lt;&gt;"",TMInput!L701,IF(AND($C701=$C702, M702&lt;&gt;""),M702, IF(AND($C701=$C703, M703&lt;&gt;""), M703,"")))</f>
        <v/>
      </c>
      <c r="N701" s="90" t="str">
        <f>IF(TMInput!M701&lt;&gt;"",TMInput!M701,IF(AND($C701=$C702, N702&lt;&gt;""),N702, IF(AND($C701=$C703, N703&lt;&gt;""), N703,"")))</f>
        <v/>
      </c>
      <c r="O701" s="90" t="str">
        <f>IF(TMInput!N701&lt;&gt;"",TMInput!N701,IF(AND($C701=$C702, O702&lt;&gt;""),O702, IF(AND($C701=$C703, O703&lt;&gt;""), O703,"")))</f>
        <v/>
      </c>
      <c r="P701" s="85" t="str">
        <f>IF(TMInput!O701&lt;&gt;"",TMInput!O701,IF(AND($C701=$C702, P702&lt;&gt;""),P702, IF(AND($C701=$C703, P703&lt;&gt;""), P703,"")))</f>
        <v/>
      </c>
      <c r="Q701" s="90" t="str">
        <f>IF(TMInput!P701&lt;&gt;"",TMInput!P701,IF(AND($C701=$C702, Q702&lt;&gt;""),Q702, IF(AND($C701=$C703, Q703&lt;&gt;""), Q703,"")))</f>
        <v/>
      </c>
      <c r="R701" s="90" t="str">
        <f>IF(TMInput!Q701&lt;&gt;"", TMInput!Q701, IF(AND(OR($C701&amp;$H701=$C702&amp;$H702, $C701&amp;$I701=$C702&amp;$I702), R702&lt;&gt;""), R702, IF(AND(OR($C701&amp;$H701=$C703&amp;$H703, $C701&amp;$I701=$C703&amp;$I703), R703&lt;&gt;""), R703, IF(AND(OR($C701&amp;$H701=$C704&amp;$H704, $C701&amp;$I701=$C704&amp;$I704), R704&lt;&gt;""), R704, IF(AND(OR($C701&amp;$H701=$C705&amp;$H705, $C701&amp;$I701=$C705&amp;$I705), R705&lt;&gt;""), R705, "")))))</f>
        <v/>
      </c>
      <c r="S701" s="90" t="str">
        <f>IF(TMInput!R701&lt;&gt;"", TMInput!R701, IF(AND(OR($C701&amp;$H701=$C702&amp;$H702, $C701&amp;$I701=$C702&amp;$I702), S702&lt;&gt;""), S702, IF(AND(OR($C701&amp;$H701=$C703&amp;$H703, $C701&amp;$I701=$C703&amp;$I703), S703&lt;&gt;""), S703, IF(AND(OR($C701&amp;$H701=$C704&amp;$H704, $C701&amp;$I701=$C704&amp;$I704), S704&lt;&gt;""), S704, IF(AND(OR($C701&amp;$H701=$C705&amp;$H705, $C701&amp;$I701=$C705&amp;$I705), S705&lt;&gt;""), S705, "")))))</f>
        <v/>
      </c>
      <c r="T701" s="90" t="str">
        <f>IF(TMInput!S701&lt;&gt;"", TMInput!S701, IF(AND(OR($C701&amp;$H701=$C702&amp;$H702, $C701&amp;$I701=$C702&amp;$I702), T702&lt;&gt;""), T702, IF(AND(OR($C701&amp;$H701=$C703&amp;$H703, $C701&amp;$I701=$C703&amp;$I703), T703&lt;&gt;""), T703, IF(AND(OR($C701&amp;$H701=$C704&amp;$H704, $C701&amp;$I701=$C704&amp;$I704), T704&lt;&gt;""), T704, IF(AND(OR($C701&amp;$H701=$C705&amp;$H705, $C701&amp;$I701=$C705&amp;$I705), T705&lt;&gt;""), T705, "")))))</f>
        <v/>
      </c>
      <c r="U701" s="90" t="str">
        <f>IF(TMInput!T701&lt;&gt;"", TMInput!T701, IF(AND($C701=$C702, U702&lt;&gt;""), U702, IF(AND($C701=$C703, U703&lt;&gt;""), U703, IF(AND($C701=$C704, U704&lt;&gt;""), U704, IF(AND($C701=$C705, U705&lt;&gt;""), U705, "")))))</f>
        <v/>
      </c>
      <c r="V701" s="90" t="str">
        <f>IF(TMInput!U701&lt;&gt;"", TMInput!U701, IF(AND($C701=$C702, V702&lt;&gt;""), V702, IF(AND($C701=$C703, V703&lt;&gt;""), V703, IF(AND($C701=$C704, V704&lt;&gt;""), V704, IF(AND($C701=$C705, V705&lt;&gt;""), V705, "")))))</f>
        <v/>
      </c>
      <c r="W701" s="90" t="str">
        <f>IF(TMInput!V701&lt;&gt;"", TMInput!V701, IF(AND($C701=$C702, W702&lt;&gt;""), W702, IF(AND($C701=$C703, W703&lt;&gt;""), W703, IF(AND($C701=$C704, W704&lt;&gt;""), W704, IF(AND($C701=$C705, W705&lt;&gt;""), W705, "")))))</f>
        <v/>
      </c>
      <c r="X701" s="90" t="str">
        <f>IF(TMInput!W701&lt;&gt;"", TMInput!W701, IF(AND($C701=$C702, X702&lt;&gt;""), X702, IF(AND($C701=$C703, X703&lt;&gt;""), X703, IF(AND($C701=$C704, X704&lt;&gt;""), X704, IF(AND($C701=$C705, X705&lt;&gt;""), X705, "")))))</f>
        <v/>
      </c>
      <c r="Y701" s="90" t="str">
        <f>IF(TMInput!X701&lt;&gt;"", TMInput!X701, IF(AND($C701=$C702, Y702&lt;&gt;""), Y702, IF(AND($C701=$C703, Y703&lt;&gt;""), Y703, IF(AND($C701=$C704, Y704&lt;&gt;""), Y704, IF(AND($C701=$C705, Y705&lt;&gt;""), Y705, "")))))</f>
        <v/>
      </c>
      <c r="Z701" s="90" t="str">
        <f>IF(TMInput!Y701&lt;&gt;"", TMInput!Y701, IF(AND($C701=$C702, Z702&lt;&gt;""), Z702, IF(AND($C701=$C703, Z703&lt;&gt;""), Z703, IF(AND($C701=$C704, Z704&lt;&gt;""), Z704, IF(AND($C701=$C705, Z705&lt;&gt;""), Z705, "")))))</f>
        <v/>
      </c>
      <c r="AA701" s="90" t="str">
        <f>IF(TMInput!Z701&lt;&gt;"", TMInput!Z701, IF(AND($C701=$C702, AA702&lt;&gt;""), AA702, IF(AND($C701=$C703, AA703&lt;&gt;""), AA703, IF(AND($C701=$C704, AA704&lt;&gt;""), AA704, IF(AND($C701=$C705, AA705&lt;&gt;""), AA705, "")))))</f>
        <v/>
      </c>
      <c r="AB701" s="90" t="str">
        <f>IF(TMInput!AA701&lt;&gt;"", TMInput!AA701, IF(AND($C701=$C702, AB702&lt;&gt;""), AB702, IF(AND($C701=$C703, AB703&lt;&gt;""), AB703, IF(AND($C701=$C704, AB704&lt;&gt;""), AB704, IF(AND($C701=$C705, AB705&lt;&gt;""), AB705, "")))))</f>
        <v/>
      </c>
      <c r="AC701" s="90" t="str">
        <f>IF(TMInput!AB701&lt;&gt;"", TMInput!AB701, IF(AND($C701=$C702, AC702&lt;&gt;""), AC702, IF(AND($C701=$C703, AC703&lt;&gt;""), AC703, IF(AND($C701=$C704, AC704&lt;&gt;""), AC704, IF(AND($C701=$C705, AC705&lt;&gt;""), AC705, "")))))</f>
        <v/>
      </c>
      <c r="AD701" s="90" t="str">
        <f>IF(TMInput!AC701&lt;&gt;"", TMInput!AC701, IF(AND($C701=$C702, AD702&lt;&gt;""), AD702, IF(AND($C701=$C703, AD703&lt;&gt;""), AD703, IF(AND($C701=$C704, AD704&lt;&gt;""), AD704, IF(AND($C701=$C705, AD705&lt;&gt;""), AD705, "")))))</f>
        <v/>
      </c>
      <c r="AE701" s="90" t="str">
        <f>IF(TMInput!AD701&lt;&gt;"", TMInput!AD701, IF(AND($C701=$C702, AE702&lt;&gt;""), AE702, IF(AND($C701=$C703, AE703&lt;&gt;""), AE703, IF(AND($C701=$C704, AE704&lt;&gt;""), AE704, IF(AND($C701=$C705, AE705&lt;&gt;""), AE705, "")))))</f>
        <v/>
      </c>
    </row>
    <row r="702">
      <c r="A702" s="85" t="b">
        <f t="shared" si="1"/>
        <v>0</v>
      </c>
      <c r="B702" s="90" t="str">
        <f>IF(AND(TMInput!A702="",$C702&lt;&gt;""),B701,TMInput!A702)</f>
        <v/>
      </c>
      <c r="C702" s="90" t="str">
        <f>TMInput!B702</f>
        <v/>
      </c>
      <c r="D702" s="85" t="str">
        <f>IF(AND(TMInput!C702="",$C702&lt;&gt;""),D701,TMInput!C702)</f>
        <v/>
      </c>
      <c r="E702" s="90" t="str">
        <f>IF(TMInput!D702&lt;&gt;"",TMInput!D702,IF(AND($C702=$C703, E703&lt;&gt;""),E703, IF(AND($C702=$C704, E704&lt;&gt;""), E704,"")))</f>
        <v/>
      </c>
      <c r="F702" s="90" t="str">
        <f>IF(TMInput!E702&lt;&gt;"",TMInput!E702,IF(AND($C702=$C703, F703&lt;&gt;""),F703, IF(AND($C702=$C704, F704&lt;&gt;""), F704,"")))</f>
        <v/>
      </c>
      <c r="G702" s="85" t="str">
        <f>IF(TMInput!F702&lt;&gt;"",TMInput!F702,IF(AND($C702=$C703, G703&lt;&gt;""),G703, IF(AND($C702=$C704, G704&lt;&gt;""), G704,"")))</f>
        <v/>
      </c>
      <c r="H702" s="90" t="str">
        <f>TMInput!G702</f>
        <v/>
      </c>
      <c r="I702" s="90" t="str">
        <f>TMInput!H702</f>
        <v/>
      </c>
      <c r="J702" s="90" t="str">
        <f>IF(TMInput!$A702="",J701,TMInput!I702)</f>
        <v/>
      </c>
      <c r="K702" s="85" t="str">
        <f>IF(TMInput!J702&lt;&gt;"",TMInput!J702,IF(AND($C702=$C703, K703&lt;&gt;""),K703, IF(AND($C702=$C704, K704&lt;&gt;""), K704,"")))</f>
        <v/>
      </c>
      <c r="L702" s="85" t="str">
        <f>IF(TMInput!K702&lt;&gt;"",TMInput!K702,IF(AND($C702=$C703, L703&lt;&gt;""),L703, IF(AND($C702=$C704, L704&lt;&gt;""), L704,"")))</f>
        <v/>
      </c>
      <c r="M702" s="90" t="str">
        <f>IF(TMInput!L702&lt;&gt;"",TMInput!L702,IF(AND($C702=$C703, M703&lt;&gt;""),M703, IF(AND($C702=$C704, M704&lt;&gt;""), M704,"")))</f>
        <v/>
      </c>
      <c r="N702" s="90" t="str">
        <f>IF(TMInput!M702&lt;&gt;"",TMInput!M702,IF(AND($C702=$C703, N703&lt;&gt;""),N703, IF(AND($C702=$C704, N704&lt;&gt;""), N704,"")))</f>
        <v/>
      </c>
      <c r="O702" s="90" t="str">
        <f>IF(TMInput!N702&lt;&gt;"",TMInput!N702,IF(AND($C702=$C703, O703&lt;&gt;""),O703, IF(AND($C702=$C704, O704&lt;&gt;""), O704,"")))</f>
        <v/>
      </c>
      <c r="P702" s="85" t="str">
        <f>IF(TMInput!O702&lt;&gt;"",TMInput!O702,IF(AND($C702=$C703, P703&lt;&gt;""),P703, IF(AND($C702=$C704, P704&lt;&gt;""), P704,"")))</f>
        <v/>
      </c>
      <c r="Q702" s="90" t="str">
        <f>IF(TMInput!P702&lt;&gt;"",TMInput!P702,IF(AND($C702=$C703, Q703&lt;&gt;""),Q703, IF(AND($C702=$C704, Q704&lt;&gt;""), Q704,"")))</f>
        <v/>
      </c>
      <c r="R702" s="90" t="str">
        <f>IF(TMInput!Q702&lt;&gt;"", TMInput!Q702, IF(AND(OR($C702&amp;$H702=$C703&amp;$H703, $C702&amp;$I702=$C703&amp;$I703), R703&lt;&gt;""), R703, IF(AND(OR($C702&amp;$H702=$C704&amp;$H704, $C702&amp;$I702=$C704&amp;$I704), R704&lt;&gt;""), R704, IF(AND(OR($C702&amp;$H702=$C705&amp;$H705, $C702&amp;$I702=$C705&amp;$I705), R705&lt;&gt;""), R705, IF(AND(OR($C702&amp;$H702=$C706&amp;$H706, $C702&amp;$I702=$C706&amp;$I706), R706&lt;&gt;""), R706, "")))))</f>
        <v/>
      </c>
      <c r="S702" s="90" t="str">
        <f>IF(TMInput!R702&lt;&gt;"", TMInput!R702, IF(AND(OR($C702&amp;$H702=$C703&amp;$H703, $C702&amp;$I702=$C703&amp;$I703), S703&lt;&gt;""), S703, IF(AND(OR($C702&amp;$H702=$C704&amp;$H704, $C702&amp;$I702=$C704&amp;$I704), S704&lt;&gt;""), S704, IF(AND(OR($C702&amp;$H702=$C705&amp;$H705, $C702&amp;$I702=$C705&amp;$I705), S705&lt;&gt;""), S705, IF(AND(OR($C702&amp;$H702=$C706&amp;$H706, $C702&amp;$I702=$C706&amp;$I706), S706&lt;&gt;""), S706, "")))))</f>
        <v/>
      </c>
      <c r="T702" s="90" t="str">
        <f>IF(TMInput!S702&lt;&gt;"", TMInput!S702, IF(AND(OR($C702&amp;$H702=$C703&amp;$H703, $C702&amp;$I702=$C703&amp;$I703), T703&lt;&gt;""), T703, IF(AND(OR($C702&amp;$H702=$C704&amp;$H704, $C702&amp;$I702=$C704&amp;$I704), T704&lt;&gt;""), T704, IF(AND(OR($C702&amp;$H702=$C705&amp;$H705, $C702&amp;$I702=$C705&amp;$I705), T705&lt;&gt;""), T705, IF(AND(OR($C702&amp;$H702=$C706&amp;$H706, $C702&amp;$I702=$C706&amp;$I706), T706&lt;&gt;""), T706, "")))))</f>
        <v/>
      </c>
      <c r="U702" s="90" t="str">
        <f>IF(TMInput!T702&lt;&gt;"", TMInput!T702, IF(AND($C702=$C703, U703&lt;&gt;""), U703, IF(AND($C702=$C704, U704&lt;&gt;""), U704, IF(AND($C702=$C705, U705&lt;&gt;""), U705, IF(AND($C702=$C706, U706&lt;&gt;""), U706, "")))))</f>
        <v/>
      </c>
      <c r="V702" s="90" t="str">
        <f>IF(TMInput!U702&lt;&gt;"", TMInput!U702, IF(AND($C702=$C703, V703&lt;&gt;""), V703, IF(AND($C702=$C704, V704&lt;&gt;""), V704, IF(AND($C702=$C705, V705&lt;&gt;""), V705, IF(AND($C702=$C706, V706&lt;&gt;""), V706, "")))))</f>
        <v/>
      </c>
      <c r="W702" s="90" t="str">
        <f>IF(TMInput!V702&lt;&gt;"", TMInput!V702, IF(AND($C702=$C703, W703&lt;&gt;""), W703, IF(AND($C702=$C704, W704&lt;&gt;""), W704, IF(AND($C702=$C705, W705&lt;&gt;""), W705, IF(AND($C702=$C706, W706&lt;&gt;""), W706, "")))))</f>
        <v/>
      </c>
      <c r="X702" s="90" t="str">
        <f>IF(TMInput!W702&lt;&gt;"", TMInput!W702, IF(AND($C702=$C703, X703&lt;&gt;""), X703, IF(AND($C702=$C704, X704&lt;&gt;""), X704, IF(AND($C702=$C705, X705&lt;&gt;""), X705, IF(AND($C702=$C706, X706&lt;&gt;""), X706, "")))))</f>
        <v/>
      </c>
      <c r="Y702" s="90" t="str">
        <f>IF(TMInput!X702&lt;&gt;"", TMInput!X702, IF(AND($C702=$C703, Y703&lt;&gt;""), Y703, IF(AND($C702=$C704, Y704&lt;&gt;""), Y704, IF(AND($C702=$C705, Y705&lt;&gt;""), Y705, IF(AND($C702=$C706, Y706&lt;&gt;""), Y706, "")))))</f>
        <v/>
      </c>
      <c r="Z702" s="90" t="str">
        <f>IF(TMInput!Y702&lt;&gt;"", TMInput!Y702, IF(AND($C702=$C703, Z703&lt;&gt;""), Z703, IF(AND($C702=$C704, Z704&lt;&gt;""), Z704, IF(AND($C702=$C705, Z705&lt;&gt;""), Z705, IF(AND($C702=$C706, Z706&lt;&gt;""), Z706, "")))))</f>
        <v/>
      </c>
      <c r="AA702" s="90" t="str">
        <f>IF(TMInput!Z702&lt;&gt;"", TMInput!Z702, IF(AND($C702=$C703, AA703&lt;&gt;""), AA703, IF(AND($C702=$C704, AA704&lt;&gt;""), AA704, IF(AND($C702=$C705, AA705&lt;&gt;""), AA705, IF(AND($C702=$C706, AA706&lt;&gt;""), AA706, "")))))</f>
        <v/>
      </c>
      <c r="AB702" s="90" t="str">
        <f>IF(TMInput!AA702&lt;&gt;"", TMInput!AA702, IF(AND($C702=$C703, AB703&lt;&gt;""), AB703, IF(AND($C702=$C704, AB704&lt;&gt;""), AB704, IF(AND($C702=$C705, AB705&lt;&gt;""), AB705, IF(AND($C702=$C706, AB706&lt;&gt;""), AB706, "")))))</f>
        <v/>
      </c>
      <c r="AC702" s="90" t="str">
        <f>IF(TMInput!AB702&lt;&gt;"", TMInput!AB702, IF(AND($C702=$C703, AC703&lt;&gt;""), AC703, IF(AND($C702=$C704, AC704&lt;&gt;""), AC704, IF(AND($C702=$C705, AC705&lt;&gt;""), AC705, IF(AND($C702=$C706, AC706&lt;&gt;""), AC706, "")))))</f>
        <v/>
      </c>
      <c r="AD702" s="90" t="str">
        <f>IF(TMInput!AC702&lt;&gt;"", TMInput!AC702, IF(AND($C702=$C703, AD703&lt;&gt;""), AD703, IF(AND($C702=$C704, AD704&lt;&gt;""), AD704, IF(AND($C702=$C705, AD705&lt;&gt;""), AD705, IF(AND($C702=$C706, AD706&lt;&gt;""), AD706, "")))))</f>
        <v/>
      </c>
      <c r="AE702" s="90" t="str">
        <f>IF(TMInput!AD702&lt;&gt;"", TMInput!AD702, IF(AND($C702=$C703, AE703&lt;&gt;""), AE703, IF(AND($C702=$C704, AE704&lt;&gt;""), AE704, IF(AND($C702=$C705, AE705&lt;&gt;""), AE705, IF(AND($C702=$C706, AE706&lt;&gt;""), AE706, "")))))</f>
        <v/>
      </c>
    </row>
    <row r="703">
      <c r="A703" s="85" t="b">
        <f t="shared" si="1"/>
        <v>0</v>
      </c>
      <c r="B703" s="90" t="str">
        <f>IF(AND(TMInput!A703="",$C703&lt;&gt;""),B702,TMInput!A703)</f>
        <v/>
      </c>
      <c r="C703" s="90" t="str">
        <f>TMInput!B703</f>
        <v/>
      </c>
      <c r="D703" s="85" t="str">
        <f>IF(AND(TMInput!C703="",$C703&lt;&gt;""),D702,TMInput!C703)</f>
        <v/>
      </c>
      <c r="E703" s="90" t="str">
        <f>IF(TMInput!D703&lt;&gt;"",TMInput!D703,IF(AND($C703=$C704, E704&lt;&gt;""),E704, IF(AND($C703=$C705, E705&lt;&gt;""), E705,"")))</f>
        <v/>
      </c>
      <c r="F703" s="90" t="str">
        <f>IF(TMInput!E703&lt;&gt;"",TMInput!E703,IF(AND($C703=$C704, F704&lt;&gt;""),F704, IF(AND($C703=$C705, F705&lt;&gt;""), F705,"")))</f>
        <v/>
      </c>
      <c r="G703" s="85" t="str">
        <f>IF(TMInput!F703&lt;&gt;"",TMInput!F703,IF(AND($C703=$C704, G704&lt;&gt;""),G704, IF(AND($C703=$C705, G705&lt;&gt;""), G705,"")))</f>
        <v/>
      </c>
      <c r="H703" s="90" t="str">
        <f>TMInput!G703</f>
        <v/>
      </c>
      <c r="I703" s="90" t="str">
        <f>TMInput!H703</f>
        <v/>
      </c>
      <c r="J703" s="90" t="str">
        <f>IF(TMInput!$A703="",J702,TMInput!I703)</f>
        <v/>
      </c>
      <c r="K703" s="85" t="str">
        <f>IF(TMInput!J703&lt;&gt;"",TMInput!J703,IF(AND($C703=$C704, K704&lt;&gt;""),K704, IF(AND($C703=$C705, K705&lt;&gt;""), K705,"")))</f>
        <v/>
      </c>
      <c r="L703" s="85" t="str">
        <f>IF(TMInput!K703&lt;&gt;"",TMInput!K703,IF(AND($C703=$C704, L704&lt;&gt;""),L704, IF(AND($C703=$C705, L705&lt;&gt;""), L705,"")))</f>
        <v/>
      </c>
      <c r="M703" s="90" t="str">
        <f>IF(TMInput!L703&lt;&gt;"",TMInput!L703,IF(AND($C703=$C704, M704&lt;&gt;""),M704, IF(AND($C703=$C705, M705&lt;&gt;""), M705,"")))</f>
        <v/>
      </c>
      <c r="N703" s="90" t="str">
        <f>IF(TMInput!M703&lt;&gt;"",TMInput!M703,IF(AND($C703=$C704, N704&lt;&gt;""),N704, IF(AND($C703=$C705, N705&lt;&gt;""), N705,"")))</f>
        <v/>
      </c>
      <c r="O703" s="90" t="str">
        <f>IF(TMInput!N703&lt;&gt;"",TMInput!N703,IF(AND($C703=$C704, O704&lt;&gt;""),O704, IF(AND($C703=$C705, O705&lt;&gt;""), O705,"")))</f>
        <v/>
      </c>
      <c r="P703" s="85" t="str">
        <f>IF(TMInput!O703&lt;&gt;"",TMInput!O703,IF(AND($C703=$C704, P704&lt;&gt;""),P704, IF(AND($C703=$C705, P705&lt;&gt;""), P705,"")))</f>
        <v/>
      </c>
      <c r="Q703" s="90" t="str">
        <f>IF(TMInput!P703&lt;&gt;"",TMInput!P703,IF(AND($C703=$C704, Q704&lt;&gt;""),Q704, IF(AND($C703=$C705, Q705&lt;&gt;""), Q705,"")))</f>
        <v/>
      </c>
      <c r="R703" s="90" t="str">
        <f>IF(TMInput!Q703&lt;&gt;"", TMInput!Q703, IF(AND(OR($C703&amp;$H703=$C704&amp;$H704, $C703&amp;$I703=$C704&amp;$I704), R704&lt;&gt;""), R704, IF(AND(OR($C703&amp;$H703=$C705&amp;$H705, $C703&amp;$I703=$C705&amp;$I705), R705&lt;&gt;""), R705, IF(AND(OR($C703&amp;$H703=$C706&amp;$H706, $C703&amp;$I703=$C706&amp;$I706), R706&lt;&gt;""), R706, IF(AND(OR($C703&amp;$H703=$C707&amp;$H707, $C703&amp;$I703=$C707&amp;$I707), R707&lt;&gt;""), R707, "")))))</f>
        <v/>
      </c>
      <c r="S703" s="90" t="str">
        <f>IF(TMInput!R703&lt;&gt;"", TMInput!R703, IF(AND(OR($C703&amp;$H703=$C704&amp;$H704, $C703&amp;$I703=$C704&amp;$I704), S704&lt;&gt;""), S704, IF(AND(OR($C703&amp;$H703=$C705&amp;$H705, $C703&amp;$I703=$C705&amp;$I705), S705&lt;&gt;""), S705, IF(AND(OR($C703&amp;$H703=$C706&amp;$H706, $C703&amp;$I703=$C706&amp;$I706), S706&lt;&gt;""), S706, IF(AND(OR($C703&amp;$H703=$C707&amp;$H707, $C703&amp;$I703=$C707&amp;$I707), S707&lt;&gt;""), S707, "")))))</f>
        <v/>
      </c>
      <c r="T703" s="90" t="str">
        <f>IF(TMInput!S703&lt;&gt;"", TMInput!S703, IF(AND(OR($C703&amp;$H703=$C704&amp;$H704, $C703&amp;$I703=$C704&amp;$I704), T704&lt;&gt;""), T704, IF(AND(OR($C703&amp;$H703=$C705&amp;$H705, $C703&amp;$I703=$C705&amp;$I705), T705&lt;&gt;""), T705, IF(AND(OR($C703&amp;$H703=$C706&amp;$H706, $C703&amp;$I703=$C706&amp;$I706), T706&lt;&gt;""), T706, IF(AND(OR($C703&amp;$H703=$C707&amp;$H707, $C703&amp;$I703=$C707&amp;$I707), T707&lt;&gt;""), T707, "")))))</f>
        <v/>
      </c>
      <c r="U703" s="90" t="str">
        <f>IF(TMInput!T703&lt;&gt;"", TMInput!T703, IF(AND($C703=$C704, U704&lt;&gt;""), U704, IF(AND($C703=$C705, U705&lt;&gt;""), U705, IF(AND($C703=$C706, U706&lt;&gt;""), U706, IF(AND($C703=$C707, U707&lt;&gt;""), U707, "")))))</f>
        <v/>
      </c>
      <c r="V703" s="90" t="str">
        <f>IF(TMInput!U703&lt;&gt;"", TMInput!U703, IF(AND($C703=$C704, V704&lt;&gt;""), V704, IF(AND($C703=$C705, V705&lt;&gt;""), V705, IF(AND($C703=$C706, V706&lt;&gt;""), V706, IF(AND($C703=$C707, V707&lt;&gt;""), V707, "")))))</f>
        <v/>
      </c>
      <c r="W703" s="90" t="str">
        <f>IF(TMInput!V703&lt;&gt;"", TMInput!V703, IF(AND($C703=$C704, W704&lt;&gt;""), W704, IF(AND($C703=$C705, W705&lt;&gt;""), W705, IF(AND($C703=$C706, W706&lt;&gt;""), W706, IF(AND($C703=$C707, W707&lt;&gt;""), W707, "")))))</f>
        <v/>
      </c>
      <c r="X703" s="90" t="str">
        <f>IF(TMInput!W703&lt;&gt;"", TMInput!W703, IF(AND($C703=$C704, X704&lt;&gt;""), X704, IF(AND($C703=$C705, X705&lt;&gt;""), X705, IF(AND($C703=$C706, X706&lt;&gt;""), X706, IF(AND($C703=$C707, X707&lt;&gt;""), X707, "")))))</f>
        <v/>
      </c>
      <c r="Y703" s="90" t="str">
        <f>IF(TMInput!X703&lt;&gt;"", TMInput!X703, IF(AND($C703=$C704, Y704&lt;&gt;""), Y704, IF(AND($C703=$C705, Y705&lt;&gt;""), Y705, IF(AND($C703=$C706, Y706&lt;&gt;""), Y706, IF(AND($C703=$C707, Y707&lt;&gt;""), Y707, "")))))</f>
        <v/>
      </c>
      <c r="Z703" s="90" t="str">
        <f>IF(TMInput!Y703&lt;&gt;"", TMInput!Y703, IF(AND($C703=$C704, Z704&lt;&gt;""), Z704, IF(AND($C703=$C705, Z705&lt;&gt;""), Z705, IF(AND($C703=$C706, Z706&lt;&gt;""), Z706, IF(AND($C703=$C707, Z707&lt;&gt;""), Z707, "")))))</f>
        <v/>
      </c>
      <c r="AA703" s="90" t="str">
        <f>IF(TMInput!Z703&lt;&gt;"", TMInput!Z703, IF(AND($C703=$C704, AA704&lt;&gt;""), AA704, IF(AND($C703=$C705, AA705&lt;&gt;""), AA705, IF(AND($C703=$C706, AA706&lt;&gt;""), AA706, IF(AND($C703=$C707, AA707&lt;&gt;""), AA707, "")))))</f>
        <v/>
      </c>
      <c r="AB703" s="90" t="str">
        <f>IF(TMInput!AA703&lt;&gt;"", TMInput!AA703, IF(AND($C703=$C704, AB704&lt;&gt;""), AB704, IF(AND($C703=$C705, AB705&lt;&gt;""), AB705, IF(AND($C703=$C706, AB706&lt;&gt;""), AB706, IF(AND($C703=$C707, AB707&lt;&gt;""), AB707, "")))))</f>
        <v/>
      </c>
      <c r="AC703" s="90" t="str">
        <f>IF(TMInput!AB703&lt;&gt;"", TMInput!AB703, IF(AND($C703=$C704, AC704&lt;&gt;""), AC704, IF(AND($C703=$C705, AC705&lt;&gt;""), AC705, IF(AND($C703=$C706, AC706&lt;&gt;""), AC706, IF(AND($C703=$C707, AC707&lt;&gt;""), AC707, "")))))</f>
        <v/>
      </c>
      <c r="AD703" s="90" t="str">
        <f>IF(TMInput!AC703&lt;&gt;"", TMInput!AC703, IF(AND($C703=$C704, AD704&lt;&gt;""), AD704, IF(AND($C703=$C705, AD705&lt;&gt;""), AD705, IF(AND($C703=$C706, AD706&lt;&gt;""), AD706, IF(AND($C703=$C707, AD707&lt;&gt;""), AD707, "")))))</f>
        <v/>
      </c>
      <c r="AE703" s="90" t="str">
        <f>IF(TMInput!AD703&lt;&gt;"", TMInput!AD703, IF(AND($C703=$C704, AE704&lt;&gt;""), AE704, IF(AND($C703=$C705, AE705&lt;&gt;""), AE705, IF(AND($C703=$C706, AE706&lt;&gt;""), AE706, IF(AND($C703=$C707, AE707&lt;&gt;""), AE707, "")))))</f>
        <v/>
      </c>
    </row>
    <row r="704">
      <c r="A704" s="85" t="b">
        <f t="shared" si="1"/>
        <v>0</v>
      </c>
      <c r="B704" s="90" t="str">
        <f>IF(AND(TMInput!A704="",$C704&lt;&gt;""),B703,TMInput!A704)</f>
        <v/>
      </c>
      <c r="C704" s="90" t="str">
        <f>TMInput!B704</f>
        <v/>
      </c>
      <c r="D704" s="85" t="str">
        <f>IF(AND(TMInput!C704="",$C704&lt;&gt;""),D703,TMInput!C704)</f>
        <v/>
      </c>
      <c r="E704" s="90" t="str">
        <f>IF(TMInput!D704&lt;&gt;"",TMInput!D704,IF(AND($C704=$C705, E705&lt;&gt;""),E705, IF(AND($C704=$C706, E706&lt;&gt;""), E706,"")))</f>
        <v/>
      </c>
      <c r="F704" s="90" t="str">
        <f>IF(TMInput!E704&lt;&gt;"",TMInput!E704,IF(AND($C704=$C705, F705&lt;&gt;""),F705, IF(AND($C704=$C706, F706&lt;&gt;""), F706,"")))</f>
        <v/>
      </c>
      <c r="G704" s="85" t="str">
        <f>IF(TMInput!F704&lt;&gt;"",TMInput!F704,IF(AND($C704=$C705, G705&lt;&gt;""),G705, IF(AND($C704=$C706, G706&lt;&gt;""), G706,"")))</f>
        <v/>
      </c>
      <c r="H704" s="90" t="str">
        <f>TMInput!G704</f>
        <v/>
      </c>
      <c r="I704" s="90" t="str">
        <f>TMInput!H704</f>
        <v/>
      </c>
      <c r="J704" s="90" t="str">
        <f>IF(TMInput!$A704="",J703,TMInput!I704)</f>
        <v/>
      </c>
      <c r="K704" s="85" t="str">
        <f>IF(TMInput!J704&lt;&gt;"",TMInput!J704,IF(AND($C704=$C705, K705&lt;&gt;""),K705, IF(AND($C704=$C706, K706&lt;&gt;""), K706,"")))</f>
        <v/>
      </c>
      <c r="L704" s="85" t="str">
        <f>IF(TMInput!K704&lt;&gt;"",TMInput!K704,IF(AND($C704=$C705, L705&lt;&gt;""),L705, IF(AND($C704=$C706, L706&lt;&gt;""), L706,"")))</f>
        <v/>
      </c>
      <c r="M704" s="90" t="str">
        <f>IF(TMInput!L704&lt;&gt;"",TMInput!L704,IF(AND($C704=$C705, M705&lt;&gt;""),M705, IF(AND($C704=$C706, M706&lt;&gt;""), M706,"")))</f>
        <v/>
      </c>
      <c r="N704" s="90" t="str">
        <f>IF(TMInput!M704&lt;&gt;"",TMInput!M704,IF(AND($C704=$C705, N705&lt;&gt;""),N705, IF(AND($C704=$C706, N706&lt;&gt;""), N706,"")))</f>
        <v/>
      </c>
      <c r="O704" s="90" t="str">
        <f>IF(TMInput!N704&lt;&gt;"",TMInput!N704,IF(AND($C704=$C705, O705&lt;&gt;""),O705, IF(AND($C704=$C706, O706&lt;&gt;""), O706,"")))</f>
        <v/>
      </c>
      <c r="P704" s="85" t="str">
        <f>IF(TMInput!O704&lt;&gt;"",TMInput!O704,IF(AND($C704=$C705, P705&lt;&gt;""),P705, IF(AND($C704=$C706, P706&lt;&gt;""), P706,"")))</f>
        <v/>
      </c>
      <c r="Q704" s="90" t="str">
        <f>IF(TMInput!P704&lt;&gt;"",TMInput!P704,IF(AND($C704=$C705, Q705&lt;&gt;""),Q705, IF(AND($C704=$C706, Q706&lt;&gt;""), Q706,"")))</f>
        <v/>
      </c>
      <c r="R704" s="90" t="str">
        <f>IF(TMInput!Q704&lt;&gt;"", TMInput!Q704, IF(AND(OR($C704&amp;$H704=$C705&amp;$H705, $C704&amp;$I704=$C705&amp;$I705), R705&lt;&gt;""), R705, IF(AND(OR($C704&amp;$H704=$C706&amp;$H706, $C704&amp;$I704=$C706&amp;$I706), R706&lt;&gt;""), R706, IF(AND(OR($C704&amp;$H704=$C707&amp;$H707, $C704&amp;$I704=$C707&amp;$I707), R707&lt;&gt;""), R707, IF(AND(OR($C704&amp;$H704=$C708&amp;$H708, $C704&amp;$I704=$C708&amp;$I708), R708&lt;&gt;""), R708, "")))))</f>
        <v/>
      </c>
      <c r="S704" s="90" t="str">
        <f>IF(TMInput!R704&lt;&gt;"", TMInput!R704, IF(AND(OR($C704&amp;$H704=$C705&amp;$H705, $C704&amp;$I704=$C705&amp;$I705), S705&lt;&gt;""), S705, IF(AND(OR($C704&amp;$H704=$C706&amp;$H706, $C704&amp;$I704=$C706&amp;$I706), S706&lt;&gt;""), S706, IF(AND(OR($C704&amp;$H704=$C707&amp;$H707, $C704&amp;$I704=$C707&amp;$I707), S707&lt;&gt;""), S707, IF(AND(OR($C704&amp;$H704=$C708&amp;$H708, $C704&amp;$I704=$C708&amp;$I708), S708&lt;&gt;""), S708, "")))))</f>
        <v/>
      </c>
      <c r="T704" s="90" t="str">
        <f>IF(TMInput!S704&lt;&gt;"", TMInput!S704, IF(AND(OR($C704&amp;$H704=$C705&amp;$H705, $C704&amp;$I704=$C705&amp;$I705), T705&lt;&gt;""), T705, IF(AND(OR($C704&amp;$H704=$C706&amp;$H706, $C704&amp;$I704=$C706&amp;$I706), T706&lt;&gt;""), T706, IF(AND(OR($C704&amp;$H704=$C707&amp;$H707, $C704&amp;$I704=$C707&amp;$I707), T707&lt;&gt;""), T707, IF(AND(OR($C704&amp;$H704=$C708&amp;$H708, $C704&amp;$I704=$C708&amp;$I708), T708&lt;&gt;""), T708, "")))))</f>
        <v/>
      </c>
      <c r="U704" s="90" t="str">
        <f>IF(TMInput!T704&lt;&gt;"", TMInput!T704, IF(AND($C704=$C705, U705&lt;&gt;""), U705, IF(AND($C704=$C706, U706&lt;&gt;""), U706, IF(AND($C704=$C707, U707&lt;&gt;""), U707, IF(AND($C704=$C708, U708&lt;&gt;""), U708, "")))))</f>
        <v/>
      </c>
      <c r="V704" s="90" t="str">
        <f>IF(TMInput!U704&lt;&gt;"", TMInput!U704, IF(AND($C704=$C705, V705&lt;&gt;""), V705, IF(AND($C704=$C706, V706&lt;&gt;""), V706, IF(AND($C704=$C707, V707&lt;&gt;""), V707, IF(AND($C704=$C708, V708&lt;&gt;""), V708, "")))))</f>
        <v/>
      </c>
      <c r="W704" s="90" t="str">
        <f>IF(TMInput!V704&lt;&gt;"", TMInput!V704, IF(AND($C704=$C705, W705&lt;&gt;""), W705, IF(AND($C704=$C706, W706&lt;&gt;""), W706, IF(AND($C704=$C707, W707&lt;&gt;""), W707, IF(AND($C704=$C708, W708&lt;&gt;""), W708, "")))))</f>
        <v/>
      </c>
      <c r="X704" s="90" t="str">
        <f>IF(TMInput!W704&lt;&gt;"", TMInput!W704, IF(AND($C704=$C705, X705&lt;&gt;""), X705, IF(AND($C704=$C706, X706&lt;&gt;""), X706, IF(AND($C704=$C707, X707&lt;&gt;""), X707, IF(AND($C704=$C708, X708&lt;&gt;""), X708, "")))))</f>
        <v/>
      </c>
      <c r="Y704" s="90" t="str">
        <f>IF(TMInput!X704&lt;&gt;"", TMInput!X704, IF(AND($C704=$C705, Y705&lt;&gt;""), Y705, IF(AND($C704=$C706, Y706&lt;&gt;""), Y706, IF(AND($C704=$C707, Y707&lt;&gt;""), Y707, IF(AND($C704=$C708, Y708&lt;&gt;""), Y708, "")))))</f>
        <v/>
      </c>
      <c r="Z704" s="90" t="str">
        <f>IF(TMInput!Y704&lt;&gt;"", TMInput!Y704, IF(AND($C704=$C705, Z705&lt;&gt;""), Z705, IF(AND($C704=$C706, Z706&lt;&gt;""), Z706, IF(AND($C704=$C707, Z707&lt;&gt;""), Z707, IF(AND($C704=$C708, Z708&lt;&gt;""), Z708, "")))))</f>
        <v/>
      </c>
      <c r="AA704" s="90" t="str">
        <f>IF(TMInput!Z704&lt;&gt;"", TMInput!Z704, IF(AND($C704=$C705, AA705&lt;&gt;""), AA705, IF(AND($C704=$C706, AA706&lt;&gt;""), AA706, IF(AND($C704=$C707, AA707&lt;&gt;""), AA707, IF(AND($C704=$C708, AA708&lt;&gt;""), AA708, "")))))</f>
        <v/>
      </c>
      <c r="AB704" s="90" t="str">
        <f>IF(TMInput!AA704&lt;&gt;"", TMInput!AA704, IF(AND($C704=$C705, AB705&lt;&gt;""), AB705, IF(AND($C704=$C706, AB706&lt;&gt;""), AB706, IF(AND($C704=$C707, AB707&lt;&gt;""), AB707, IF(AND($C704=$C708, AB708&lt;&gt;""), AB708, "")))))</f>
        <v/>
      </c>
      <c r="AC704" s="90" t="str">
        <f>IF(TMInput!AB704&lt;&gt;"", TMInput!AB704, IF(AND($C704=$C705, AC705&lt;&gt;""), AC705, IF(AND($C704=$C706, AC706&lt;&gt;""), AC706, IF(AND($C704=$C707, AC707&lt;&gt;""), AC707, IF(AND($C704=$C708, AC708&lt;&gt;""), AC708, "")))))</f>
        <v/>
      </c>
      <c r="AD704" s="90" t="str">
        <f>IF(TMInput!AC704&lt;&gt;"", TMInput!AC704, IF(AND($C704=$C705, AD705&lt;&gt;""), AD705, IF(AND($C704=$C706, AD706&lt;&gt;""), AD706, IF(AND($C704=$C707, AD707&lt;&gt;""), AD707, IF(AND($C704=$C708, AD708&lt;&gt;""), AD708, "")))))</f>
        <v/>
      </c>
      <c r="AE704" s="90" t="str">
        <f>IF(TMInput!AD704&lt;&gt;"", TMInput!AD704, IF(AND($C704=$C705, AE705&lt;&gt;""), AE705, IF(AND($C704=$C706, AE706&lt;&gt;""), AE706, IF(AND($C704=$C707, AE707&lt;&gt;""), AE707, IF(AND($C704=$C708, AE708&lt;&gt;""), AE708, "")))))</f>
        <v/>
      </c>
    </row>
    <row r="705">
      <c r="A705" s="85" t="b">
        <f t="shared" si="1"/>
        <v>0</v>
      </c>
      <c r="B705" s="90" t="str">
        <f>IF(AND(TMInput!A705="",$C705&lt;&gt;""),B704,TMInput!A705)</f>
        <v/>
      </c>
      <c r="C705" s="90" t="str">
        <f>TMInput!B705</f>
        <v/>
      </c>
      <c r="D705" s="85" t="str">
        <f>IF(AND(TMInput!C705="",$C705&lt;&gt;""),D704,TMInput!C705)</f>
        <v/>
      </c>
      <c r="E705" s="90" t="str">
        <f>IF(TMInput!D705&lt;&gt;"",TMInput!D705,IF(AND($C705=$C706, E706&lt;&gt;""),E706, IF(AND($C705=$C707, E707&lt;&gt;""), E707,"")))</f>
        <v/>
      </c>
      <c r="F705" s="90" t="str">
        <f>IF(TMInput!E705&lt;&gt;"",TMInput!E705,IF(AND($C705=$C706, F706&lt;&gt;""),F706, IF(AND($C705=$C707, F707&lt;&gt;""), F707,"")))</f>
        <v/>
      </c>
      <c r="G705" s="85" t="str">
        <f>IF(TMInput!F705&lt;&gt;"",TMInput!F705,IF(AND($C705=$C706, G706&lt;&gt;""),G706, IF(AND($C705=$C707, G707&lt;&gt;""), G707,"")))</f>
        <v/>
      </c>
      <c r="H705" s="90" t="str">
        <f>TMInput!G705</f>
        <v/>
      </c>
      <c r="I705" s="90" t="str">
        <f>TMInput!H705</f>
        <v/>
      </c>
      <c r="J705" s="90" t="str">
        <f>IF(TMInput!$A705="",J704,TMInput!I705)</f>
        <v/>
      </c>
      <c r="K705" s="85" t="str">
        <f>IF(TMInput!J705&lt;&gt;"",TMInput!J705,IF(AND($C705=$C706, K706&lt;&gt;""),K706, IF(AND($C705=$C707, K707&lt;&gt;""), K707,"")))</f>
        <v/>
      </c>
      <c r="L705" s="85" t="str">
        <f>IF(TMInput!K705&lt;&gt;"",TMInput!K705,IF(AND($C705=$C706, L706&lt;&gt;""),L706, IF(AND($C705=$C707, L707&lt;&gt;""), L707,"")))</f>
        <v/>
      </c>
      <c r="M705" s="90" t="str">
        <f>IF(TMInput!L705&lt;&gt;"",TMInput!L705,IF(AND($C705=$C706, M706&lt;&gt;""),M706, IF(AND($C705=$C707, M707&lt;&gt;""), M707,"")))</f>
        <v/>
      </c>
      <c r="N705" s="90" t="str">
        <f>IF(TMInput!M705&lt;&gt;"",TMInput!M705,IF(AND($C705=$C706, N706&lt;&gt;""),N706, IF(AND($C705=$C707, N707&lt;&gt;""), N707,"")))</f>
        <v/>
      </c>
      <c r="O705" s="90" t="str">
        <f>IF(TMInput!N705&lt;&gt;"",TMInput!N705,IF(AND($C705=$C706, O706&lt;&gt;""),O706, IF(AND($C705=$C707, O707&lt;&gt;""), O707,"")))</f>
        <v/>
      </c>
      <c r="P705" s="85" t="str">
        <f>IF(TMInput!O705&lt;&gt;"",TMInput!O705,IF(AND($C705=$C706, P706&lt;&gt;""),P706, IF(AND($C705=$C707, P707&lt;&gt;""), P707,"")))</f>
        <v/>
      </c>
      <c r="Q705" s="90" t="str">
        <f>IF(TMInput!P705&lt;&gt;"",TMInput!P705,IF(AND($C705=$C706, Q706&lt;&gt;""),Q706, IF(AND($C705=$C707, Q707&lt;&gt;""), Q707,"")))</f>
        <v/>
      </c>
      <c r="R705" s="90" t="str">
        <f>IF(TMInput!Q705&lt;&gt;"", TMInput!Q705, IF(AND(OR($C705&amp;$H705=$C706&amp;$H706, $C705&amp;$I705=$C706&amp;$I706), R706&lt;&gt;""), R706, IF(AND(OR($C705&amp;$H705=$C707&amp;$H707, $C705&amp;$I705=$C707&amp;$I707), R707&lt;&gt;""), R707, IF(AND(OR($C705&amp;$H705=$C708&amp;$H708, $C705&amp;$I705=$C708&amp;$I708), R708&lt;&gt;""), R708, IF(AND(OR($C705&amp;$H705=$C709&amp;$H709, $C705&amp;$I705=$C709&amp;$I709), R709&lt;&gt;""), R709, "")))))</f>
        <v/>
      </c>
      <c r="S705" s="90" t="str">
        <f>IF(TMInput!R705&lt;&gt;"", TMInput!R705, IF(AND(OR($C705&amp;$H705=$C706&amp;$H706, $C705&amp;$I705=$C706&amp;$I706), S706&lt;&gt;""), S706, IF(AND(OR($C705&amp;$H705=$C707&amp;$H707, $C705&amp;$I705=$C707&amp;$I707), S707&lt;&gt;""), S707, IF(AND(OR($C705&amp;$H705=$C708&amp;$H708, $C705&amp;$I705=$C708&amp;$I708), S708&lt;&gt;""), S708, IF(AND(OR($C705&amp;$H705=$C709&amp;$H709, $C705&amp;$I705=$C709&amp;$I709), S709&lt;&gt;""), S709, "")))))</f>
        <v/>
      </c>
      <c r="T705" s="90" t="str">
        <f>IF(TMInput!S705&lt;&gt;"", TMInput!S705, IF(AND(OR($C705&amp;$H705=$C706&amp;$H706, $C705&amp;$I705=$C706&amp;$I706), T706&lt;&gt;""), T706, IF(AND(OR($C705&amp;$H705=$C707&amp;$H707, $C705&amp;$I705=$C707&amp;$I707), T707&lt;&gt;""), T707, IF(AND(OR($C705&amp;$H705=$C708&amp;$H708, $C705&amp;$I705=$C708&amp;$I708), T708&lt;&gt;""), T708, IF(AND(OR($C705&amp;$H705=$C709&amp;$H709, $C705&amp;$I705=$C709&amp;$I709), T709&lt;&gt;""), T709, "")))))</f>
        <v/>
      </c>
      <c r="U705" s="90" t="str">
        <f>IF(TMInput!T705&lt;&gt;"", TMInput!T705, IF(AND($C705=$C706, U706&lt;&gt;""), U706, IF(AND($C705=$C707, U707&lt;&gt;""), U707, IF(AND($C705=$C708, U708&lt;&gt;""), U708, IF(AND($C705=$C709, U709&lt;&gt;""), U709, "")))))</f>
        <v/>
      </c>
      <c r="V705" s="90" t="str">
        <f>IF(TMInput!U705&lt;&gt;"", TMInput!U705, IF(AND($C705=$C706, V706&lt;&gt;""), V706, IF(AND($C705=$C707, V707&lt;&gt;""), V707, IF(AND($C705=$C708, V708&lt;&gt;""), V708, IF(AND($C705=$C709, V709&lt;&gt;""), V709, "")))))</f>
        <v/>
      </c>
      <c r="W705" s="90" t="str">
        <f>IF(TMInput!V705&lt;&gt;"", TMInput!V705, IF(AND($C705=$C706, W706&lt;&gt;""), W706, IF(AND($C705=$C707, W707&lt;&gt;""), W707, IF(AND($C705=$C708, W708&lt;&gt;""), W708, IF(AND($C705=$C709, W709&lt;&gt;""), W709, "")))))</f>
        <v/>
      </c>
      <c r="X705" s="90" t="str">
        <f>IF(TMInput!W705&lt;&gt;"", TMInput!W705, IF(AND($C705=$C706, X706&lt;&gt;""), X706, IF(AND($C705=$C707, X707&lt;&gt;""), X707, IF(AND($C705=$C708, X708&lt;&gt;""), X708, IF(AND($C705=$C709, X709&lt;&gt;""), X709, "")))))</f>
        <v/>
      </c>
      <c r="Y705" s="90" t="str">
        <f>IF(TMInput!X705&lt;&gt;"", TMInput!X705, IF(AND($C705=$C706, Y706&lt;&gt;""), Y706, IF(AND($C705=$C707, Y707&lt;&gt;""), Y707, IF(AND($C705=$C708, Y708&lt;&gt;""), Y708, IF(AND($C705=$C709, Y709&lt;&gt;""), Y709, "")))))</f>
        <v/>
      </c>
      <c r="Z705" s="90" t="str">
        <f>IF(TMInput!Y705&lt;&gt;"", TMInput!Y705, IF(AND($C705=$C706, Z706&lt;&gt;""), Z706, IF(AND($C705=$C707, Z707&lt;&gt;""), Z707, IF(AND($C705=$C708, Z708&lt;&gt;""), Z708, IF(AND($C705=$C709, Z709&lt;&gt;""), Z709, "")))))</f>
        <v/>
      </c>
      <c r="AA705" s="90" t="str">
        <f>IF(TMInput!Z705&lt;&gt;"", TMInput!Z705, IF(AND($C705=$C706, AA706&lt;&gt;""), AA706, IF(AND($C705=$C707, AA707&lt;&gt;""), AA707, IF(AND($C705=$C708, AA708&lt;&gt;""), AA708, IF(AND($C705=$C709, AA709&lt;&gt;""), AA709, "")))))</f>
        <v/>
      </c>
      <c r="AB705" s="90" t="str">
        <f>IF(TMInput!AA705&lt;&gt;"", TMInput!AA705, IF(AND($C705=$C706, AB706&lt;&gt;""), AB706, IF(AND($C705=$C707, AB707&lt;&gt;""), AB707, IF(AND($C705=$C708, AB708&lt;&gt;""), AB708, IF(AND($C705=$C709, AB709&lt;&gt;""), AB709, "")))))</f>
        <v/>
      </c>
      <c r="AC705" s="90" t="str">
        <f>IF(TMInput!AB705&lt;&gt;"", TMInput!AB705, IF(AND($C705=$C706, AC706&lt;&gt;""), AC706, IF(AND($C705=$C707, AC707&lt;&gt;""), AC707, IF(AND($C705=$C708, AC708&lt;&gt;""), AC708, IF(AND($C705=$C709, AC709&lt;&gt;""), AC709, "")))))</f>
        <v/>
      </c>
      <c r="AD705" s="90" t="str">
        <f>IF(TMInput!AC705&lt;&gt;"", TMInput!AC705, IF(AND($C705=$C706, AD706&lt;&gt;""), AD706, IF(AND($C705=$C707, AD707&lt;&gt;""), AD707, IF(AND($C705=$C708, AD708&lt;&gt;""), AD708, IF(AND($C705=$C709, AD709&lt;&gt;""), AD709, "")))))</f>
        <v/>
      </c>
      <c r="AE705" s="90" t="str">
        <f>IF(TMInput!AD705&lt;&gt;"", TMInput!AD705, IF(AND($C705=$C706, AE706&lt;&gt;""), AE706, IF(AND($C705=$C707, AE707&lt;&gt;""), AE707, IF(AND($C705=$C708, AE708&lt;&gt;""), AE708, IF(AND($C705=$C709, AE709&lt;&gt;""), AE709, "")))))</f>
        <v/>
      </c>
    </row>
    <row r="706">
      <c r="A706" s="85" t="b">
        <f t="shared" si="1"/>
        <v>0</v>
      </c>
      <c r="B706" s="90" t="str">
        <f>IF(AND(TMInput!A706="",$C706&lt;&gt;""),B705,TMInput!A706)</f>
        <v/>
      </c>
      <c r="C706" s="90" t="str">
        <f>TMInput!B706</f>
        <v/>
      </c>
      <c r="D706" s="85" t="str">
        <f>IF(AND(TMInput!C706="",$C706&lt;&gt;""),D705,TMInput!C706)</f>
        <v/>
      </c>
      <c r="E706" s="90" t="str">
        <f>IF(TMInput!D706&lt;&gt;"",TMInput!D706,IF(AND($C706=$C707, E707&lt;&gt;""),E707, IF(AND($C706=$C708, E708&lt;&gt;""), E708,"")))</f>
        <v/>
      </c>
      <c r="F706" s="90" t="str">
        <f>IF(TMInput!E706&lt;&gt;"",TMInput!E706,IF(AND($C706=$C707, F707&lt;&gt;""),F707, IF(AND($C706=$C708, F708&lt;&gt;""), F708,"")))</f>
        <v/>
      </c>
      <c r="G706" s="85" t="str">
        <f>IF(TMInput!F706&lt;&gt;"",TMInput!F706,IF(AND($C706=$C707, G707&lt;&gt;""),G707, IF(AND($C706=$C708, G708&lt;&gt;""), G708,"")))</f>
        <v/>
      </c>
      <c r="H706" s="90" t="str">
        <f>TMInput!G706</f>
        <v/>
      </c>
      <c r="I706" s="90" t="str">
        <f>TMInput!H706</f>
        <v/>
      </c>
      <c r="J706" s="90" t="str">
        <f>IF(TMInput!$A706="",J705,TMInput!I706)</f>
        <v/>
      </c>
      <c r="K706" s="85" t="str">
        <f>IF(TMInput!J706&lt;&gt;"",TMInput!J706,IF(AND($C706=$C707, K707&lt;&gt;""),K707, IF(AND($C706=$C708, K708&lt;&gt;""), K708,"")))</f>
        <v/>
      </c>
      <c r="L706" s="85" t="str">
        <f>IF(TMInput!K706&lt;&gt;"",TMInput!K706,IF(AND($C706=$C707, L707&lt;&gt;""),L707, IF(AND($C706=$C708, L708&lt;&gt;""), L708,"")))</f>
        <v/>
      </c>
      <c r="M706" s="90" t="str">
        <f>IF(TMInput!L706&lt;&gt;"",TMInput!L706,IF(AND($C706=$C707, M707&lt;&gt;""),M707, IF(AND($C706=$C708, M708&lt;&gt;""), M708,"")))</f>
        <v/>
      </c>
      <c r="N706" s="90" t="str">
        <f>IF(TMInput!M706&lt;&gt;"",TMInput!M706,IF(AND($C706=$C707, N707&lt;&gt;""),N707, IF(AND($C706=$C708, N708&lt;&gt;""), N708,"")))</f>
        <v/>
      </c>
      <c r="O706" s="90" t="str">
        <f>IF(TMInput!N706&lt;&gt;"",TMInput!N706,IF(AND($C706=$C707, O707&lt;&gt;""),O707, IF(AND($C706=$C708, O708&lt;&gt;""), O708,"")))</f>
        <v/>
      </c>
      <c r="P706" s="85" t="str">
        <f>IF(TMInput!O706&lt;&gt;"",TMInput!O706,IF(AND($C706=$C707, P707&lt;&gt;""),P707, IF(AND($C706=$C708, P708&lt;&gt;""), P708,"")))</f>
        <v/>
      </c>
      <c r="Q706" s="90" t="str">
        <f>IF(TMInput!P706&lt;&gt;"",TMInput!P706,IF(AND($C706=$C707, Q707&lt;&gt;""),Q707, IF(AND($C706=$C708, Q708&lt;&gt;""), Q708,"")))</f>
        <v/>
      </c>
      <c r="R706" s="90" t="str">
        <f>IF(TMInput!Q706&lt;&gt;"", TMInput!Q706, IF(AND(OR($C706&amp;$H706=$C707&amp;$H707, $C706&amp;$I706=$C707&amp;$I707), R707&lt;&gt;""), R707, IF(AND(OR($C706&amp;$H706=$C708&amp;$H708, $C706&amp;$I706=$C708&amp;$I708), R708&lt;&gt;""), R708, IF(AND(OR($C706&amp;$H706=$C709&amp;$H709, $C706&amp;$I706=$C709&amp;$I709), R709&lt;&gt;""), R709, IF(AND(OR($C706&amp;$H706=$C710&amp;$H710, $C706&amp;$I706=$C710&amp;$I710), R710&lt;&gt;""), R710, "")))))</f>
        <v/>
      </c>
      <c r="S706" s="90" t="str">
        <f>IF(TMInput!R706&lt;&gt;"", TMInput!R706, IF(AND(OR($C706&amp;$H706=$C707&amp;$H707, $C706&amp;$I706=$C707&amp;$I707), S707&lt;&gt;""), S707, IF(AND(OR($C706&amp;$H706=$C708&amp;$H708, $C706&amp;$I706=$C708&amp;$I708), S708&lt;&gt;""), S708, IF(AND(OR($C706&amp;$H706=$C709&amp;$H709, $C706&amp;$I706=$C709&amp;$I709), S709&lt;&gt;""), S709, IF(AND(OR($C706&amp;$H706=$C710&amp;$H710, $C706&amp;$I706=$C710&amp;$I710), S710&lt;&gt;""), S710, "")))))</f>
        <v/>
      </c>
      <c r="T706" s="90" t="str">
        <f>IF(TMInput!S706&lt;&gt;"", TMInput!S706, IF(AND(OR($C706&amp;$H706=$C707&amp;$H707, $C706&amp;$I706=$C707&amp;$I707), T707&lt;&gt;""), T707, IF(AND(OR($C706&amp;$H706=$C708&amp;$H708, $C706&amp;$I706=$C708&amp;$I708), T708&lt;&gt;""), T708, IF(AND(OR($C706&amp;$H706=$C709&amp;$H709, $C706&amp;$I706=$C709&amp;$I709), T709&lt;&gt;""), T709, IF(AND(OR($C706&amp;$H706=$C710&amp;$H710, $C706&amp;$I706=$C710&amp;$I710), T710&lt;&gt;""), T710, "")))))</f>
        <v/>
      </c>
      <c r="U706" s="90" t="str">
        <f>IF(TMInput!T706&lt;&gt;"", TMInput!T706, IF(AND($C706=$C707, U707&lt;&gt;""), U707, IF(AND($C706=$C708, U708&lt;&gt;""), U708, IF(AND($C706=$C709, U709&lt;&gt;""), U709, IF(AND($C706=$C710, U710&lt;&gt;""), U710, "")))))</f>
        <v/>
      </c>
      <c r="V706" s="90" t="str">
        <f>IF(TMInput!U706&lt;&gt;"", TMInput!U706, IF(AND($C706=$C707, V707&lt;&gt;""), V707, IF(AND($C706=$C708, V708&lt;&gt;""), V708, IF(AND($C706=$C709, V709&lt;&gt;""), V709, IF(AND($C706=$C710, V710&lt;&gt;""), V710, "")))))</f>
        <v/>
      </c>
      <c r="W706" s="90" t="str">
        <f>IF(TMInput!V706&lt;&gt;"", TMInput!V706, IF(AND($C706=$C707, W707&lt;&gt;""), W707, IF(AND($C706=$C708, W708&lt;&gt;""), W708, IF(AND($C706=$C709, W709&lt;&gt;""), W709, IF(AND($C706=$C710, W710&lt;&gt;""), W710, "")))))</f>
        <v/>
      </c>
      <c r="X706" s="90" t="str">
        <f>IF(TMInput!W706&lt;&gt;"", TMInput!W706, IF(AND($C706=$C707, X707&lt;&gt;""), X707, IF(AND($C706=$C708, X708&lt;&gt;""), X708, IF(AND($C706=$C709, X709&lt;&gt;""), X709, IF(AND($C706=$C710, X710&lt;&gt;""), X710, "")))))</f>
        <v/>
      </c>
      <c r="Y706" s="90" t="str">
        <f>IF(TMInput!X706&lt;&gt;"", TMInput!X706, IF(AND($C706=$C707, Y707&lt;&gt;""), Y707, IF(AND($C706=$C708, Y708&lt;&gt;""), Y708, IF(AND($C706=$C709, Y709&lt;&gt;""), Y709, IF(AND($C706=$C710, Y710&lt;&gt;""), Y710, "")))))</f>
        <v/>
      </c>
      <c r="Z706" s="90" t="str">
        <f>IF(TMInput!Y706&lt;&gt;"", TMInput!Y706, IF(AND($C706=$C707, Z707&lt;&gt;""), Z707, IF(AND($C706=$C708, Z708&lt;&gt;""), Z708, IF(AND($C706=$C709, Z709&lt;&gt;""), Z709, IF(AND($C706=$C710, Z710&lt;&gt;""), Z710, "")))))</f>
        <v/>
      </c>
      <c r="AA706" s="90" t="str">
        <f>IF(TMInput!Z706&lt;&gt;"", TMInput!Z706, IF(AND($C706=$C707, AA707&lt;&gt;""), AA707, IF(AND($C706=$C708, AA708&lt;&gt;""), AA708, IF(AND($C706=$C709, AA709&lt;&gt;""), AA709, IF(AND($C706=$C710, AA710&lt;&gt;""), AA710, "")))))</f>
        <v/>
      </c>
      <c r="AB706" s="90" t="str">
        <f>IF(TMInput!AA706&lt;&gt;"", TMInput!AA706, IF(AND($C706=$C707, AB707&lt;&gt;""), AB707, IF(AND($C706=$C708, AB708&lt;&gt;""), AB708, IF(AND($C706=$C709, AB709&lt;&gt;""), AB709, IF(AND($C706=$C710, AB710&lt;&gt;""), AB710, "")))))</f>
        <v/>
      </c>
      <c r="AC706" s="90" t="str">
        <f>IF(TMInput!AB706&lt;&gt;"", TMInput!AB706, IF(AND($C706=$C707, AC707&lt;&gt;""), AC707, IF(AND($C706=$C708, AC708&lt;&gt;""), AC708, IF(AND($C706=$C709, AC709&lt;&gt;""), AC709, IF(AND($C706=$C710, AC710&lt;&gt;""), AC710, "")))))</f>
        <v/>
      </c>
      <c r="AD706" s="90" t="str">
        <f>IF(TMInput!AC706&lt;&gt;"", TMInput!AC706, IF(AND($C706=$C707, AD707&lt;&gt;""), AD707, IF(AND($C706=$C708, AD708&lt;&gt;""), AD708, IF(AND($C706=$C709, AD709&lt;&gt;""), AD709, IF(AND($C706=$C710, AD710&lt;&gt;""), AD710, "")))))</f>
        <v/>
      </c>
      <c r="AE706" s="90" t="str">
        <f>IF(TMInput!AD706&lt;&gt;"", TMInput!AD706, IF(AND($C706=$C707, AE707&lt;&gt;""), AE707, IF(AND($C706=$C708, AE708&lt;&gt;""), AE708, IF(AND($C706=$C709, AE709&lt;&gt;""), AE709, IF(AND($C706=$C710, AE710&lt;&gt;""), AE710, "")))))</f>
        <v/>
      </c>
    </row>
    <row r="707">
      <c r="A707" s="85" t="b">
        <f t="shared" si="1"/>
        <v>0</v>
      </c>
      <c r="B707" s="90" t="str">
        <f>IF(AND(TMInput!A707="",$C707&lt;&gt;""),B706,TMInput!A707)</f>
        <v/>
      </c>
      <c r="C707" s="90" t="str">
        <f>TMInput!B707</f>
        <v/>
      </c>
      <c r="D707" s="85" t="str">
        <f>IF(AND(TMInput!C707="",$C707&lt;&gt;""),D706,TMInput!C707)</f>
        <v/>
      </c>
      <c r="E707" s="90" t="str">
        <f>IF(TMInput!D707&lt;&gt;"",TMInput!D707,IF(AND($C707=$C708, E708&lt;&gt;""),E708, IF(AND($C707=$C709, E709&lt;&gt;""), E709,"")))</f>
        <v/>
      </c>
      <c r="F707" s="90" t="str">
        <f>IF(TMInput!E707&lt;&gt;"",TMInput!E707,IF(AND($C707=$C708, F708&lt;&gt;""),F708, IF(AND($C707=$C709, F709&lt;&gt;""), F709,"")))</f>
        <v/>
      </c>
      <c r="G707" s="85" t="str">
        <f>IF(TMInput!F707&lt;&gt;"",TMInput!F707,IF(AND($C707=$C708, G708&lt;&gt;""),G708, IF(AND($C707=$C709, G709&lt;&gt;""), G709,"")))</f>
        <v/>
      </c>
      <c r="H707" s="90" t="str">
        <f>TMInput!G707</f>
        <v/>
      </c>
      <c r="I707" s="90" t="str">
        <f>TMInput!H707</f>
        <v/>
      </c>
      <c r="J707" s="90" t="str">
        <f>IF(TMInput!$A707="",J706,TMInput!I707)</f>
        <v/>
      </c>
      <c r="K707" s="85" t="str">
        <f>IF(TMInput!J707&lt;&gt;"",TMInput!J707,IF(AND($C707=$C708, K708&lt;&gt;""),K708, IF(AND($C707=$C709, K709&lt;&gt;""), K709,"")))</f>
        <v/>
      </c>
      <c r="L707" s="85" t="str">
        <f>IF(TMInput!K707&lt;&gt;"",TMInput!K707,IF(AND($C707=$C708, L708&lt;&gt;""),L708, IF(AND($C707=$C709, L709&lt;&gt;""), L709,"")))</f>
        <v/>
      </c>
      <c r="M707" s="90" t="str">
        <f>IF(TMInput!L707&lt;&gt;"",TMInput!L707,IF(AND($C707=$C708, M708&lt;&gt;""),M708, IF(AND($C707=$C709, M709&lt;&gt;""), M709,"")))</f>
        <v/>
      </c>
      <c r="N707" s="90" t="str">
        <f>IF(TMInput!M707&lt;&gt;"",TMInput!M707,IF(AND($C707=$C708, N708&lt;&gt;""),N708, IF(AND($C707=$C709, N709&lt;&gt;""), N709,"")))</f>
        <v/>
      </c>
      <c r="O707" s="90" t="str">
        <f>IF(TMInput!N707&lt;&gt;"",TMInput!N707,IF(AND($C707=$C708, O708&lt;&gt;""),O708, IF(AND($C707=$C709, O709&lt;&gt;""), O709,"")))</f>
        <v/>
      </c>
      <c r="P707" s="85" t="str">
        <f>IF(TMInput!O707&lt;&gt;"",TMInput!O707,IF(AND($C707=$C708, P708&lt;&gt;""),P708, IF(AND($C707=$C709, P709&lt;&gt;""), P709,"")))</f>
        <v/>
      </c>
      <c r="Q707" s="90" t="str">
        <f>IF(TMInput!P707&lt;&gt;"",TMInput!P707,IF(AND($C707=$C708, Q708&lt;&gt;""),Q708, IF(AND($C707=$C709, Q709&lt;&gt;""), Q709,"")))</f>
        <v/>
      </c>
      <c r="R707" s="90" t="str">
        <f>IF(TMInput!Q707&lt;&gt;"", TMInput!Q707, IF(AND(OR($C707&amp;$H707=$C708&amp;$H708, $C707&amp;$I707=$C708&amp;$I708), R708&lt;&gt;""), R708, IF(AND(OR($C707&amp;$H707=$C709&amp;$H709, $C707&amp;$I707=$C709&amp;$I709), R709&lt;&gt;""), R709, IF(AND(OR($C707&amp;$H707=$C710&amp;$H710, $C707&amp;$I707=$C710&amp;$I710), R710&lt;&gt;""), R710, IF(AND(OR($C707&amp;$H707=$C711&amp;$H711, $C707&amp;$I707=$C711&amp;$I711), R711&lt;&gt;""), R711, "")))))</f>
        <v/>
      </c>
      <c r="S707" s="90" t="str">
        <f>IF(TMInput!R707&lt;&gt;"", TMInput!R707, IF(AND(OR($C707&amp;$H707=$C708&amp;$H708, $C707&amp;$I707=$C708&amp;$I708), S708&lt;&gt;""), S708, IF(AND(OR($C707&amp;$H707=$C709&amp;$H709, $C707&amp;$I707=$C709&amp;$I709), S709&lt;&gt;""), S709, IF(AND(OR($C707&amp;$H707=$C710&amp;$H710, $C707&amp;$I707=$C710&amp;$I710), S710&lt;&gt;""), S710, IF(AND(OR($C707&amp;$H707=$C711&amp;$H711, $C707&amp;$I707=$C711&amp;$I711), S711&lt;&gt;""), S711, "")))))</f>
        <v/>
      </c>
      <c r="T707" s="90" t="str">
        <f>IF(TMInput!S707&lt;&gt;"", TMInput!S707, IF(AND(OR($C707&amp;$H707=$C708&amp;$H708, $C707&amp;$I707=$C708&amp;$I708), T708&lt;&gt;""), T708, IF(AND(OR($C707&amp;$H707=$C709&amp;$H709, $C707&amp;$I707=$C709&amp;$I709), T709&lt;&gt;""), T709, IF(AND(OR($C707&amp;$H707=$C710&amp;$H710, $C707&amp;$I707=$C710&amp;$I710), T710&lt;&gt;""), T710, IF(AND(OR($C707&amp;$H707=$C711&amp;$H711, $C707&amp;$I707=$C711&amp;$I711), T711&lt;&gt;""), T711, "")))))</f>
        <v/>
      </c>
      <c r="U707" s="90" t="str">
        <f>IF(TMInput!T707&lt;&gt;"", TMInput!T707, IF(AND($C707=$C708, U708&lt;&gt;""), U708, IF(AND($C707=$C709, U709&lt;&gt;""), U709, IF(AND($C707=$C710, U710&lt;&gt;""), U710, IF(AND($C707=$C711, U711&lt;&gt;""), U711, "")))))</f>
        <v/>
      </c>
      <c r="V707" s="90" t="str">
        <f>IF(TMInput!U707&lt;&gt;"", TMInput!U707, IF(AND($C707=$C708, V708&lt;&gt;""), V708, IF(AND($C707=$C709, V709&lt;&gt;""), V709, IF(AND($C707=$C710, V710&lt;&gt;""), V710, IF(AND($C707=$C711, V711&lt;&gt;""), V711, "")))))</f>
        <v/>
      </c>
      <c r="W707" s="90" t="str">
        <f>IF(TMInput!V707&lt;&gt;"", TMInput!V707, IF(AND($C707=$C708, W708&lt;&gt;""), W708, IF(AND($C707=$C709, W709&lt;&gt;""), W709, IF(AND($C707=$C710, W710&lt;&gt;""), W710, IF(AND($C707=$C711, W711&lt;&gt;""), W711, "")))))</f>
        <v/>
      </c>
      <c r="X707" s="90" t="str">
        <f>IF(TMInput!W707&lt;&gt;"", TMInput!W707, IF(AND($C707=$C708, X708&lt;&gt;""), X708, IF(AND($C707=$C709, X709&lt;&gt;""), X709, IF(AND($C707=$C710, X710&lt;&gt;""), X710, IF(AND($C707=$C711, X711&lt;&gt;""), X711, "")))))</f>
        <v/>
      </c>
      <c r="Y707" s="90" t="str">
        <f>IF(TMInput!X707&lt;&gt;"", TMInput!X707, IF(AND($C707=$C708, Y708&lt;&gt;""), Y708, IF(AND($C707=$C709, Y709&lt;&gt;""), Y709, IF(AND($C707=$C710, Y710&lt;&gt;""), Y710, IF(AND($C707=$C711, Y711&lt;&gt;""), Y711, "")))))</f>
        <v/>
      </c>
      <c r="Z707" s="90" t="str">
        <f>IF(TMInput!Y707&lt;&gt;"", TMInput!Y707, IF(AND($C707=$C708, Z708&lt;&gt;""), Z708, IF(AND($C707=$C709, Z709&lt;&gt;""), Z709, IF(AND($C707=$C710, Z710&lt;&gt;""), Z710, IF(AND($C707=$C711, Z711&lt;&gt;""), Z711, "")))))</f>
        <v/>
      </c>
      <c r="AA707" s="90" t="str">
        <f>IF(TMInput!Z707&lt;&gt;"", TMInput!Z707, IF(AND($C707=$C708, AA708&lt;&gt;""), AA708, IF(AND($C707=$C709, AA709&lt;&gt;""), AA709, IF(AND($C707=$C710, AA710&lt;&gt;""), AA710, IF(AND($C707=$C711, AA711&lt;&gt;""), AA711, "")))))</f>
        <v/>
      </c>
      <c r="AB707" s="90" t="str">
        <f>IF(TMInput!AA707&lt;&gt;"", TMInput!AA707, IF(AND($C707=$C708, AB708&lt;&gt;""), AB708, IF(AND($C707=$C709, AB709&lt;&gt;""), AB709, IF(AND($C707=$C710, AB710&lt;&gt;""), AB710, IF(AND($C707=$C711, AB711&lt;&gt;""), AB711, "")))))</f>
        <v/>
      </c>
      <c r="AC707" s="90" t="str">
        <f>IF(TMInput!AB707&lt;&gt;"", TMInput!AB707, IF(AND($C707=$C708, AC708&lt;&gt;""), AC708, IF(AND($C707=$C709, AC709&lt;&gt;""), AC709, IF(AND($C707=$C710, AC710&lt;&gt;""), AC710, IF(AND($C707=$C711, AC711&lt;&gt;""), AC711, "")))))</f>
        <v/>
      </c>
      <c r="AD707" s="90" t="str">
        <f>IF(TMInput!AC707&lt;&gt;"", TMInput!AC707, IF(AND($C707=$C708, AD708&lt;&gt;""), AD708, IF(AND($C707=$C709, AD709&lt;&gt;""), AD709, IF(AND($C707=$C710, AD710&lt;&gt;""), AD710, IF(AND($C707=$C711, AD711&lt;&gt;""), AD711, "")))))</f>
        <v/>
      </c>
      <c r="AE707" s="90" t="str">
        <f>IF(TMInput!AD707&lt;&gt;"", TMInput!AD707, IF(AND($C707=$C708, AE708&lt;&gt;""), AE708, IF(AND($C707=$C709, AE709&lt;&gt;""), AE709, IF(AND($C707=$C710, AE710&lt;&gt;""), AE710, IF(AND($C707=$C711, AE711&lt;&gt;""), AE711, "")))))</f>
        <v/>
      </c>
    </row>
    <row r="708">
      <c r="A708" s="85" t="b">
        <f t="shared" si="1"/>
        <v>0</v>
      </c>
      <c r="B708" s="90" t="str">
        <f>IF(AND(TMInput!A708="",$C708&lt;&gt;""),B707,TMInput!A708)</f>
        <v/>
      </c>
      <c r="C708" s="90" t="str">
        <f>TMInput!B708</f>
        <v/>
      </c>
      <c r="D708" s="85" t="str">
        <f>IF(AND(TMInput!C708="",$C708&lt;&gt;""),D707,TMInput!C708)</f>
        <v/>
      </c>
      <c r="E708" s="90" t="str">
        <f>IF(TMInput!D708&lt;&gt;"",TMInput!D708,IF(AND($C708=$C709, E709&lt;&gt;""),E709, IF(AND($C708=$C710, E710&lt;&gt;""), E710,"")))</f>
        <v/>
      </c>
      <c r="F708" s="90" t="str">
        <f>IF(TMInput!E708&lt;&gt;"",TMInput!E708,IF(AND($C708=$C709, F709&lt;&gt;""),F709, IF(AND($C708=$C710, F710&lt;&gt;""), F710,"")))</f>
        <v/>
      </c>
      <c r="G708" s="85" t="str">
        <f>IF(TMInput!F708&lt;&gt;"",TMInput!F708,IF(AND($C708=$C709, G709&lt;&gt;""),G709, IF(AND($C708=$C710, G710&lt;&gt;""), G710,"")))</f>
        <v/>
      </c>
      <c r="H708" s="90" t="str">
        <f>TMInput!G708</f>
        <v/>
      </c>
      <c r="I708" s="90" t="str">
        <f>TMInput!H708</f>
        <v/>
      </c>
      <c r="J708" s="90" t="str">
        <f>IF(TMInput!$A708="",J707,TMInput!I708)</f>
        <v/>
      </c>
      <c r="K708" s="85" t="str">
        <f>IF(TMInput!J708&lt;&gt;"",TMInput!J708,IF(AND($C708=$C709, K709&lt;&gt;""),K709, IF(AND($C708=$C710, K710&lt;&gt;""), K710,"")))</f>
        <v/>
      </c>
      <c r="L708" s="85" t="str">
        <f>IF(TMInput!K708&lt;&gt;"",TMInput!K708,IF(AND($C708=$C709, L709&lt;&gt;""),L709, IF(AND($C708=$C710, L710&lt;&gt;""), L710,"")))</f>
        <v/>
      </c>
      <c r="M708" s="90" t="str">
        <f>IF(TMInput!L708&lt;&gt;"",TMInput!L708,IF(AND($C708=$C709, M709&lt;&gt;""),M709, IF(AND($C708=$C710, M710&lt;&gt;""), M710,"")))</f>
        <v/>
      </c>
      <c r="N708" s="90" t="str">
        <f>IF(TMInput!M708&lt;&gt;"",TMInput!M708,IF(AND($C708=$C709, N709&lt;&gt;""),N709, IF(AND($C708=$C710, N710&lt;&gt;""), N710,"")))</f>
        <v/>
      </c>
      <c r="O708" s="90" t="str">
        <f>IF(TMInput!N708&lt;&gt;"",TMInput!N708,IF(AND($C708=$C709, O709&lt;&gt;""),O709, IF(AND($C708=$C710, O710&lt;&gt;""), O710,"")))</f>
        <v/>
      </c>
      <c r="P708" s="85" t="str">
        <f>IF(TMInput!O708&lt;&gt;"",TMInput!O708,IF(AND($C708=$C709, P709&lt;&gt;""),P709, IF(AND($C708=$C710, P710&lt;&gt;""), P710,"")))</f>
        <v/>
      </c>
      <c r="Q708" s="90" t="str">
        <f>IF(TMInput!P708&lt;&gt;"",TMInput!P708,IF(AND($C708=$C709, Q709&lt;&gt;""),Q709, IF(AND($C708=$C710, Q710&lt;&gt;""), Q710,"")))</f>
        <v/>
      </c>
      <c r="R708" s="90" t="str">
        <f>IF(TMInput!Q708&lt;&gt;"", TMInput!Q708, IF(AND(OR($C708&amp;$H708=$C709&amp;$H709, $C708&amp;$I708=$C709&amp;$I709), R709&lt;&gt;""), R709, IF(AND(OR($C708&amp;$H708=$C710&amp;$H710, $C708&amp;$I708=$C710&amp;$I710), R710&lt;&gt;""), R710, IF(AND(OR($C708&amp;$H708=$C711&amp;$H711, $C708&amp;$I708=$C711&amp;$I711), R711&lt;&gt;""), R711, IF(AND(OR($C708&amp;$H708=$C712&amp;$H712, $C708&amp;$I708=$C712&amp;$I712), R712&lt;&gt;""), R712, "")))))</f>
        <v/>
      </c>
      <c r="S708" s="90" t="str">
        <f>IF(TMInput!R708&lt;&gt;"", TMInput!R708, IF(AND(OR($C708&amp;$H708=$C709&amp;$H709, $C708&amp;$I708=$C709&amp;$I709), S709&lt;&gt;""), S709, IF(AND(OR($C708&amp;$H708=$C710&amp;$H710, $C708&amp;$I708=$C710&amp;$I710), S710&lt;&gt;""), S710, IF(AND(OR($C708&amp;$H708=$C711&amp;$H711, $C708&amp;$I708=$C711&amp;$I711), S711&lt;&gt;""), S711, IF(AND(OR($C708&amp;$H708=$C712&amp;$H712, $C708&amp;$I708=$C712&amp;$I712), S712&lt;&gt;""), S712, "")))))</f>
        <v/>
      </c>
      <c r="T708" s="90" t="str">
        <f>IF(TMInput!S708&lt;&gt;"", TMInput!S708, IF(AND(OR($C708&amp;$H708=$C709&amp;$H709, $C708&amp;$I708=$C709&amp;$I709), T709&lt;&gt;""), T709, IF(AND(OR($C708&amp;$H708=$C710&amp;$H710, $C708&amp;$I708=$C710&amp;$I710), T710&lt;&gt;""), T710, IF(AND(OR($C708&amp;$H708=$C711&amp;$H711, $C708&amp;$I708=$C711&amp;$I711), T711&lt;&gt;""), T711, IF(AND(OR($C708&amp;$H708=$C712&amp;$H712, $C708&amp;$I708=$C712&amp;$I712), T712&lt;&gt;""), T712, "")))))</f>
        <v/>
      </c>
      <c r="U708" s="90" t="str">
        <f>IF(TMInput!T708&lt;&gt;"", TMInput!T708, IF(AND($C708=$C709, U709&lt;&gt;""), U709, IF(AND($C708=$C710, U710&lt;&gt;""), U710, IF(AND($C708=$C711, U711&lt;&gt;""), U711, IF(AND($C708=$C712, U712&lt;&gt;""), U712, "")))))</f>
        <v/>
      </c>
      <c r="V708" s="90" t="str">
        <f>IF(TMInput!U708&lt;&gt;"", TMInput!U708, IF(AND($C708=$C709, V709&lt;&gt;""), V709, IF(AND($C708=$C710, V710&lt;&gt;""), V710, IF(AND($C708=$C711, V711&lt;&gt;""), V711, IF(AND($C708=$C712, V712&lt;&gt;""), V712, "")))))</f>
        <v/>
      </c>
      <c r="W708" s="90" t="str">
        <f>IF(TMInput!V708&lt;&gt;"", TMInput!V708, IF(AND($C708=$C709, W709&lt;&gt;""), W709, IF(AND($C708=$C710, W710&lt;&gt;""), W710, IF(AND($C708=$C711, W711&lt;&gt;""), W711, IF(AND($C708=$C712, W712&lt;&gt;""), W712, "")))))</f>
        <v/>
      </c>
      <c r="X708" s="90" t="str">
        <f>IF(TMInput!W708&lt;&gt;"", TMInput!W708, IF(AND($C708=$C709, X709&lt;&gt;""), X709, IF(AND($C708=$C710, X710&lt;&gt;""), X710, IF(AND($C708=$C711, X711&lt;&gt;""), X711, IF(AND($C708=$C712, X712&lt;&gt;""), X712, "")))))</f>
        <v/>
      </c>
      <c r="Y708" s="90" t="str">
        <f>IF(TMInput!X708&lt;&gt;"", TMInput!X708, IF(AND($C708=$C709, Y709&lt;&gt;""), Y709, IF(AND($C708=$C710, Y710&lt;&gt;""), Y710, IF(AND($C708=$C711, Y711&lt;&gt;""), Y711, IF(AND($C708=$C712, Y712&lt;&gt;""), Y712, "")))))</f>
        <v/>
      </c>
      <c r="Z708" s="90" t="str">
        <f>IF(TMInput!Y708&lt;&gt;"", TMInput!Y708, IF(AND($C708=$C709, Z709&lt;&gt;""), Z709, IF(AND($C708=$C710, Z710&lt;&gt;""), Z710, IF(AND($C708=$C711, Z711&lt;&gt;""), Z711, IF(AND($C708=$C712, Z712&lt;&gt;""), Z712, "")))))</f>
        <v/>
      </c>
      <c r="AA708" s="90" t="str">
        <f>IF(TMInput!Z708&lt;&gt;"", TMInput!Z708, IF(AND($C708=$C709, AA709&lt;&gt;""), AA709, IF(AND($C708=$C710, AA710&lt;&gt;""), AA710, IF(AND($C708=$C711, AA711&lt;&gt;""), AA711, IF(AND($C708=$C712, AA712&lt;&gt;""), AA712, "")))))</f>
        <v/>
      </c>
      <c r="AB708" s="90" t="str">
        <f>IF(TMInput!AA708&lt;&gt;"", TMInput!AA708, IF(AND($C708=$C709, AB709&lt;&gt;""), AB709, IF(AND($C708=$C710, AB710&lt;&gt;""), AB710, IF(AND($C708=$C711, AB711&lt;&gt;""), AB711, IF(AND($C708=$C712, AB712&lt;&gt;""), AB712, "")))))</f>
        <v/>
      </c>
      <c r="AC708" s="90" t="str">
        <f>IF(TMInput!AB708&lt;&gt;"", TMInput!AB708, IF(AND($C708=$C709, AC709&lt;&gt;""), AC709, IF(AND($C708=$C710, AC710&lt;&gt;""), AC710, IF(AND($C708=$C711, AC711&lt;&gt;""), AC711, IF(AND($C708=$C712, AC712&lt;&gt;""), AC712, "")))))</f>
        <v/>
      </c>
      <c r="AD708" s="90" t="str">
        <f>IF(TMInput!AC708&lt;&gt;"", TMInput!AC708, IF(AND($C708=$C709, AD709&lt;&gt;""), AD709, IF(AND($C708=$C710, AD710&lt;&gt;""), AD710, IF(AND($C708=$C711, AD711&lt;&gt;""), AD711, IF(AND($C708=$C712, AD712&lt;&gt;""), AD712, "")))))</f>
        <v/>
      </c>
      <c r="AE708" s="90" t="str">
        <f>IF(TMInput!AD708&lt;&gt;"", TMInput!AD708, IF(AND($C708=$C709, AE709&lt;&gt;""), AE709, IF(AND($C708=$C710, AE710&lt;&gt;""), AE710, IF(AND($C708=$C711, AE711&lt;&gt;""), AE711, IF(AND($C708=$C712, AE712&lt;&gt;""), AE712, "")))))</f>
        <v/>
      </c>
    </row>
    <row r="709">
      <c r="A709" s="85" t="b">
        <f t="shared" si="1"/>
        <v>0</v>
      </c>
      <c r="B709" s="90" t="str">
        <f>IF(AND(TMInput!A709="",$C709&lt;&gt;""),B708,TMInput!A709)</f>
        <v/>
      </c>
      <c r="C709" s="90" t="str">
        <f>TMInput!B709</f>
        <v/>
      </c>
      <c r="D709" s="85" t="str">
        <f>IF(AND(TMInput!C709="",$C709&lt;&gt;""),D708,TMInput!C709)</f>
        <v/>
      </c>
      <c r="E709" s="90" t="str">
        <f>IF(TMInput!D709&lt;&gt;"",TMInput!D709,IF(AND($C709=$C710, E710&lt;&gt;""),E710, IF(AND($C709=$C711, E711&lt;&gt;""), E711,"")))</f>
        <v/>
      </c>
      <c r="F709" s="90" t="str">
        <f>IF(TMInput!E709&lt;&gt;"",TMInput!E709,IF(AND($C709=$C710, F710&lt;&gt;""),F710, IF(AND($C709=$C711, F711&lt;&gt;""), F711,"")))</f>
        <v/>
      </c>
      <c r="G709" s="85" t="str">
        <f>IF(TMInput!F709&lt;&gt;"",TMInput!F709,IF(AND($C709=$C710, G710&lt;&gt;""),G710, IF(AND($C709=$C711, G711&lt;&gt;""), G711,"")))</f>
        <v/>
      </c>
      <c r="H709" s="90" t="str">
        <f>TMInput!G709</f>
        <v/>
      </c>
      <c r="I709" s="90" t="str">
        <f>TMInput!H709</f>
        <v/>
      </c>
      <c r="J709" s="90" t="str">
        <f>IF(TMInput!$A709="",J708,TMInput!I709)</f>
        <v/>
      </c>
      <c r="K709" s="85" t="str">
        <f>IF(TMInput!J709&lt;&gt;"",TMInput!J709,IF(AND($C709=$C710, K710&lt;&gt;""),K710, IF(AND($C709=$C711, K711&lt;&gt;""), K711,"")))</f>
        <v/>
      </c>
      <c r="L709" s="85" t="str">
        <f>IF(TMInput!K709&lt;&gt;"",TMInput!K709,IF(AND($C709=$C710, L710&lt;&gt;""),L710, IF(AND($C709=$C711, L711&lt;&gt;""), L711,"")))</f>
        <v/>
      </c>
      <c r="M709" s="90" t="str">
        <f>IF(TMInput!L709&lt;&gt;"",TMInput!L709,IF(AND($C709=$C710, M710&lt;&gt;""),M710, IF(AND($C709=$C711, M711&lt;&gt;""), M711,"")))</f>
        <v/>
      </c>
      <c r="N709" s="90" t="str">
        <f>IF(TMInput!M709&lt;&gt;"",TMInput!M709,IF(AND($C709=$C710, N710&lt;&gt;""),N710, IF(AND($C709=$C711, N711&lt;&gt;""), N711,"")))</f>
        <v/>
      </c>
      <c r="O709" s="90" t="str">
        <f>IF(TMInput!N709&lt;&gt;"",TMInput!N709,IF(AND($C709=$C710, O710&lt;&gt;""),O710, IF(AND($C709=$C711, O711&lt;&gt;""), O711,"")))</f>
        <v/>
      </c>
      <c r="P709" s="85" t="str">
        <f>IF(TMInput!O709&lt;&gt;"",TMInput!O709,IF(AND($C709=$C710, P710&lt;&gt;""),P710, IF(AND($C709=$C711, P711&lt;&gt;""), P711,"")))</f>
        <v/>
      </c>
      <c r="Q709" s="90" t="str">
        <f>IF(TMInput!P709&lt;&gt;"",TMInput!P709,IF(AND($C709=$C710, Q710&lt;&gt;""),Q710, IF(AND($C709=$C711, Q711&lt;&gt;""), Q711,"")))</f>
        <v/>
      </c>
      <c r="R709" s="90" t="str">
        <f>IF(TMInput!Q709&lt;&gt;"", TMInput!Q709, IF(AND(OR($C709&amp;$H709=$C710&amp;$H710, $C709&amp;$I709=$C710&amp;$I710), R710&lt;&gt;""), R710, IF(AND(OR($C709&amp;$H709=$C711&amp;$H711, $C709&amp;$I709=$C711&amp;$I711), R711&lt;&gt;""), R711, IF(AND(OR($C709&amp;$H709=$C712&amp;$H712, $C709&amp;$I709=$C712&amp;$I712), R712&lt;&gt;""), R712, IF(AND(OR($C709&amp;$H709=$C713&amp;$H713, $C709&amp;$I709=$C713&amp;$I713), R713&lt;&gt;""), R713, "")))))</f>
        <v/>
      </c>
      <c r="S709" s="90" t="str">
        <f>IF(TMInput!R709&lt;&gt;"", TMInput!R709, IF(AND(OR($C709&amp;$H709=$C710&amp;$H710, $C709&amp;$I709=$C710&amp;$I710), S710&lt;&gt;""), S710, IF(AND(OR($C709&amp;$H709=$C711&amp;$H711, $C709&amp;$I709=$C711&amp;$I711), S711&lt;&gt;""), S711, IF(AND(OR($C709&amp;$H709=$C712&amp;$H712, $C709&amp;$I709=$C712&amp;$I712), S712&lt;&gt;""), S712, IF(AND(OR($C709&amp;$H709=$C713&amp;$H713, $C709&amp;$I709=$C713&amp;$I713), S713&lt;&gt;""), S713, "")))))</f>
        <v/>
      </c>
      <c r="T709" s="90" t="str">
        <f>IF(TMInput!S709&lt;&gt;"", TMInput!S709, IF(AND(OR($C709&amp;$H709=$C710&amp;$H710, $C709&amp;$I709=$C710&amp;$I710), T710&lt;&gt;""), T710, IF(AND(OR($C709&amp;$H709=$C711&amp;$H711, $C709&amp;$I709=$C711&amp;$I711), T711&lt;&gt;""), T711, IF(AND(OR($C709&amp;$H709=$C712&amp;$H712, $C709&amp;$I709=$C712&amp;$I712), T712&lt;&gt;""), T712, IF(AND(OR($C709&amp;$H709=$C713&amp;$H713, $C709&amp;$I709=$C713&amp;$I713), T713&lt;&gt;""), T713, "")))))</f>
        <v/>
      </c>
      <c r="U709" s="90" t="str">
        <f>IF(TMInput!T709&lt;&gt;"", TMInput!T709, IF(AND($C709=$C710, U710&lt;&gt;""), U710, IF(AND($C709=$C711, U711&lt;&gt;""), U711, IF(AND($C709=$C712, U712&lt;&gt;""), U712, IF(AND($C709=$C713, U713&lt;&gt;""), U713, "")))))</f>
        <v/>
      </c>
      <c r="V709" s="90" t="str">
        <f>IF(TMInput!U709&lt;&gt;"", TMInput!U709, IF(AND($C709=$C710, V710&lt;&gt;""), V710, IF(AND($C709=$C711, V711&lt;&gt;""), V711, IF(AND($C709=$C712, V712&lt;&gt;""), V712, IF(AND($C709=$C713, V713&lt;&gt;""), V713, "")))))</f>
        <v/>
      </c>
      <c r="W709" s="90" t="str">
        <f>IF(TMInput!V709&lt;&gt;"", TMInput!V709, IF(AND($C709=$C710, W710&lt;&gt;""), W710, IF(AND($C709=$C711, W711&lt;&gt;""), W711, IF(AND($C709=$C712, W712&lt;&gt;""), W712, IF(AND($C709=$C713, W713&lt;&gt;""), W713, "")))))</f>
        <v/>
      </c>
      <c r="X709" s="90" t="str">
        <f>IF(TMInput!W709&lt;&gt;"", TMInput!W709, IF(AND($C709=$C710, X710&lt;&gt;""), X710, IF(AND($C709=$C711, X711&lt;&gt;""), X711, IF(AND($C709=$C712, X712&lt;&gt;""), X712, IF(AND($C709=$C713, X713&lt;&gt;""), X713, "")))))</f>
        <v/>
      </c>
      <c r="Y709" s="90" t="str">
        <f>IF(TMInput!X709&lt;&gt;"", TMInput!X709, IF(AND($C709=$C710, Y710&lt;&gt;""), Y710, IF(AND($C709=$C711, Y711&lt;&gt;""), Y711, IF(AND($C709=$C712, Y712&lt;&gt;""), Y712, IF(AND($C709=$C713, Y713&lt;&gt;""), Y713, "")))))</f>
        <v/>
      </c>
      <c r="Z709" s="90" t="str">
        <f>IF(TMInput!Y709&lt;&gt;"", TMInput!Y709, IF(AND($C709=$C710, Z710&lt;&gt;""), Z710, IF(AND($C709=$C711, Z711&lt;&gt;""), Z711, IF(AND($C709=$C712, Z712&lt;&gt;""), Z712, IF(AND($C709=$C713, Z713&lt;&gt;""), Z713, "")))))</f>
        <v/>
      </c>
      <c r="AA709" s="90" t="str">
        <f>IF(TMInput!Z709&lt;&gt;"", TMInput!Z709, IF(AND($C709=$C710, AA710&lt;&gt;""), AA710, IF(AND($C709=$C711, AA711&lt;&gt;""), AA711, IF(AND($C709=$C712, AA712&lt;&gt;""), AA712, IF(AND($C709=$C713, AA713&lt;&gt;""), AA713, "")))))</f>
        <v/>
      </c>
      <c r="AB709" s="90" t="str">
        <f>IF(TMInput!AA709&lt;&gt;"", TMInput!AA709, IF(AND($C709=$C710, AB710&lt;&gt;""), AB710, IF(AND($C709=$C711, AB711&lt;&gt;""), AB711, IF(AND($C709=$C712, AB712&lt;&gt;""), AB712, IF(AND($C709=$C713, AB713&lt;&gt;""), AB713, "")))))</f>
        <v/>
      </c>
      <c r="AC709" s="90" t="str">
        <f>IF(TMInput!AB709&lt;&gt;"", TMInput!AB709, IF(AND($C709=$C710, AC710&lt;&gt;""), AC710, IF(AND($C709=$C711, AC711&lt;&gt;""), AC711, IF(AND($C709=$C712, AC712&lt;&gt;""), AC712, IF(AND($C709=$C713, AC713&lt;&gt;""), AC713, "")))))</f>
        <v/>
      </c>
      <c r="AD709" s="90" t="str">
        <f>IF(TMInput!AC709&lt;&gt;"", TMInput!AC709, IF(AND($C709=$C710, AD710&lt;&gt;""), AD710, IF(AND($C709=$C711, AD711&lt;&gt;""), AD711, IF(AND($C709=$C712, AD712&lt;&gt;""), AD712, IF(AND($C709=$C713, AD713&lt;&gt;""), AD713, "")))))</f>
        <v/>
      </c>
      <c r="AE709" s="90" t="str">
        <f>IF(TMInput!AD709&lt;&gt;"", TMInput!AD709, IF(AND($C709=$C710, AE710&lt;&gt;""), AE710, IF(AND($C709=$C711, AE711&lt;&gt;""), AE711, IF(AND($C709=$C712, AE712&lt;&gt;""), AE712, IF(AND($C709=$C713, AE713&lt;&gt;""), AE713, "")))))</f>
        <v/>
      </c>
    </row>
    <row r="710">
      <c r="A710" s="85" t="b">
        <f t="shared" si="1"/>
        <v>0</v>
      </c>
      <c r="B710" s="90" t="str">
        <f>IF(AND(TMInput!A710="",$C710&lt;&gt;""),B709,TMInput!A710)</f>
        <v/>
      </c>
      <c r="C710" s="90" t="str">
        <f>TMInput!B710</f>
        <v/>
      </c>
      <c r="D710" s="85" t="str">
        <f>IF(AND(TMInput!C710="",$C710&lt;&gt;""),D709,TMInput!C710)</f>
        <v/>
      </c>
      <c r="E710" s="90" t="str">
        <f>IF(TMInput!D710&lt;&gt;"",TMInput!D710,IF(AND($C710=$C711, E711&lt;&gt;""),E711, IF(AND($C710=$C712, E712&lt;&gt;""), E712,"")))</f>
        <v/>
      </c>
      <c r="F710" s="90" t="str">
        <f>IF(TMInput!E710&lt;&gt;"",TMInput!E710,IF(AND($C710=$C711, F711&lt;&gt;""),F711, IF(AND($C710=$C712, F712&lt;&gt;""), F712,"")))</f>
        <v/>
      </c>
      <c r="G710" s="85" t="str">
        <f>IF(TMInput!F710&lt;&gt;"",TMInput!F710,IF(AND($C710=$C711, G711&lt;&gt;""),G711, IF(AND($C710=$C712, G712&lt;&gt;""), G712,"")))</f>
        <v/>
      </c>
      <c r="H710" s="90" t="str">
        <f>TMInput!G710</f>
        <v/>
      </c>
      <c r="I710" s="90" t="str">
        <f>TMInput!H710</f>
        <v/>
      </c>
      <c r="J710" s="90" t="str">
        <f>IF(TMInput!$A710="",J709,TMInput!I710)</f>
        <v/>
      </c>
      <c r="K710" s="85" t="str">
        <f>IF(TMInput!J710&lt;&gt;"",TMInput!J710,IF(AND($C710=$C711, K711&lt;&gt;""),K711, IF(AND($C710=$C712, K712&lt;&gt;""), K712,"")))</f>
        <v/>
      </c>
      <c r="L710" s="85" t="str">
        <f>IF(TMInput!K710&lt;&gt;"",TMInput!K710,IF(AND($C710=$C711, L711&lt;&gt;""),L711, IF(AND($C710=$C712, L712&lt;&gt;""), L712,"")))</f>
        <v/>
      </c>
      <c r="M710" s="90" t="str">
        <f>IF(TMInput!L710&lt;&gt;"",TMInput!L710,IF(AND($C710=$C711, M711&lt;&gt;""),M711, IF(AND($C710=$C712, M712&lt;&gt;""), M712,"")))</f>
        <v/>
      </c>
      <c r="N710" s="90" t="str">
        <f>IF(TMInput!M710&lt;&gt;"",TMInput!M710,IF(AND($C710=$C711, N711&lt;&gt;""),N711, IF(AND($C710=$C712, N712&lt;&gt;""), N712,"")))</f>
        <v/>
      </c>
      <c r="O710" s="90" t="str">
        <f>IF(TMInput!N710&lt;&gt;"",TMInput!N710,IF(AND($C710=$C711, O711&lt;&gt;""),O711, IF(AND($C710=$C712, O712&lt;&gt;""), O712,"")))</f>
        <v/>
      </c>
      <c r="P710" s="85" t="str">
        <f>IF(TMInput!O710&lt;&gt;"",TMInput!O710,IF(AND($C710=$C711, P711&lt;&gt;""),P711, IF(AND($C710=$C712, P712&lt;&gt;""), P712,"")))</f>
        <v/>
      </c>
      <c r="Q710" s="90" t="str">
        <f>IF(TMInput!P710&lt;&gt;"",TMInput!P710,IF(AND($C710=$C711, Q711&lt;&gt;""),Q711, IF(AND($C710=$C712, Q712&lt;&gt;""), Q712,"")))</f>
        <v/>
      </c>
      <c r="R710" s="90" t="str">
        <f>IF(TMInput!Q710&lt;&gt;"", TMInput!Q710, IF(AND(OR($C710&amp;$H710=$C711&amp;$H711, $C710&amp;$I710=$C711&amp;$I711), R711&lt;&gt;""), R711, IF(AND(OR($C710&amp;$H710=$C712&amp;$H712, $C710&amp;$I710=$C712&amp;$I712), R712&lt;&gt;""), R712, IF(AND(OR($C710&amp;$H710=$C713&amp;$H713, $C710&amp;$I710=$C713&amp;$I713), R713&lt;&gt;""), R713, IF(AND(OR($C710&amp;$H710=$C714&amp;$H714, $C710&amp;$I710=$C714&amp;$I714), R714&lt;&gt;""), R714, "")))))</f>
        <v/>
      </c>
      <c r="S710" s="90" t="str">
        <f>IF(TMInput!R710&lt;&gt;"", TMInput!R710, IF(AND(OR($C710&amp;$H710=$C711&amp;$H711, $C710&amp;$I710=$C711&amp;$I711), S711&lt;&gt;""), S711, IF(AND(OR($C710&amp;$H710=$C712&amp;$H712, $C710&amp;$I710=$C712&amp;$I712), S712&lt;&gt;""), S712, IF(AND(OR($C710&amp;$H710=$C713&amp;$H713, $C710&amp;$I710=$C713&amp;$I713), S713&lt;&gt;""), S713, IF(AND(OR($C710&amp;$H710=$C714&amp;$H714, $C710&amp;$I710=$C714&amp;$I714), S714&lt;&gt;""), S714, "")))))</f>
        <v/>
      </c>
      <c r="T710" s="90" t="str">
        <f>IF(TMInput!S710&lt;&gt;"", TMInput!S710, IF(AND(OR($C710&amp;$H710=$C711&amp;$H711, $C710&amp;$I710=$C711&amp;$I711), T711&lt;&gt;""), T711, IF(AND(OR($C710&amp;$H710=$C712&amp;$H712, $C710&amp;$I710=$C712&amp;$I712), T712&lt;&gt;""), T712, IF(AND(OR($C710&amp;$H710=$C713&amp;$H713, $C710&amp;$I710=$C713&amp;$I713), T713&lt;&gt;""), T713, IF(AND(OR($C710&amp;$H710=$C714&amp;$H714, $C710&amp;$I710=$C714&amp;$I714), T714&lt;&gt;""), T714, "")))))</f>
        <v/>
      </c>
      <c r="U710" s="90" t="str">
        <f>IF(TMInput!T710&lt;&gt;"", TMInput!T710, IF(AND($C710=$C711, U711&lt;&gt;""), U711, IF(AND($C710=$C712, U712&lt;&gt;""), U712, IF(AND($C710=$C713, U713&lt;&gt;""), U713, IF(AND($C710=$C714, U714&lt;&gt;""), U714, "")))))</f>
        <v/>
      </c>
      <c r="V710" s="90" t="str">
        <f>IF(TMInput!U710&lt;&gt;"", TMInput!U710, IF(AND($C710=$C711, V711&lt;&gt;""), V711, IF(AND($C710=$C712, V712&lt;&gt;""), V712, IF(AND($C710=$C713, V713&lt;&gt;""), V713, IF(AND($C710=$C714, V714&lt;&gt;""), V714, "")))))</f>
        <v/>
      </c>
      <c r="W710" s="90" t="str">
        <f>IF(TMInput!V710&lt;&gt;"", TMInput!V710, IF(AND($C710=$C711, W711&lt;&gt;""), W711, IF(AND($C710=$C712, W712&lt;&gt;""), W712, IF(AND($C710=$C713, W713&lt;&gt;""), W713, IF(AND($C710=$C714, W714&lt;&gt;""), W714, "")))))</f>
        <v/>
      </c>
      <c r="X710" s="90" t="str">
        <f>IF(TMInput!W710&lt;&gt;"", TMInput!W710, IF(AND($C710=$C711, X711&lt;&gt;""), X711, IF(AND($C710=$C712, X712&lt;&gt;""), X712, IF(AND($C710=$C713, X713&lt;&gt;""), X713, IF(AND($C710=$C714, X714&lt;&gt;""), X714, "")))))</f>
        <v/>
      </c>
      <c r="Y710" s="90" t="str">
        <f>IF(TMInput!X710&lt;&gt;"", TMInput!X710, IF(AND($C710=$C711, Y711&lt;&gt;""), Y711, IF(AND($C710=$C712, Y712&lt;&gt;""), Y712, IF(AND($C710=$C713, Y713&lt;&gt;""), Y713, IF(AND($C710=$C714, Y714&lt;&gt;""), Y714, "")))))</f>
        <v/>
      </c>
      <c r="Z710" s="90" t="str">
        <f>IF(TMInput!Y710&lt;&gt;"", TMInput!Y710, IF(AND($C710=$C711, Z711&lt;&gt;""), Z711, IF(AND($C710=$C712, Z712&lt;&gt;""), Z712, IF(AND($C710=$C713, Z713&lt;&gt;""), Z713, IF(AND($C710=$C714, Z714&lt;&gt;""), Z714, "")))))</f>
        <v/>
      </c>
      <c r="AA710" s="90" t="str">
        <f>IF(TMInput!Z710&lt;&gt;"", TMInput!Z710, IF(AND($C710=$C711, AA711&lt;&gt;""), AA711, IF(AND($C710=$C712, AA712&lt;&gt;""), AA712, IF(AND($C710=$C713, AA713&lt;&gt;""), AA713, IF(AND($C710=$C714, AA714&lt;&gt;""), AA714, "")))))</f>
        <v/>
      </c>
      <c r="AB710" s="90" t="str">
        <f>IF(TMInput!AA710&lt;&gt;"", TMInput!AA710, IF(AND($C710=$C711, AB711&lt;&gt;""), AB711, IF(AND($C710=$C712, AB712&lt;&gt;""), AB712, IF(AND($C710=$C713, AB713&lt;&gt;""), AB713, IF(AND($C710=$C714, AB714&lt;&gt;""), AB714, "")))))</f>
        <v/>
      </c>
      <c r="AC710" s="90" t="str">
        <f>IF(TMInput!AB710&lt;&gt;"", TMInput!AB710, IF(AND($C710=$C711, AC711&lt;&gt;""), AC711, IF(AND($C710=$C712, AC712&lt;&gt;""), AC712, IF(AND($C710=$C713, AC713&lt;&gt;""), AC713, IF(AND($C710=$C714, AC714&lt;&gt;""), AC714, "")))))</f>
        <v/>
      </c>
      <c r="AD710" s="90" t="str">
        <f>IF(TMInput!AC710&lt;&gt;"", TMInput!AC710, IF(AND($C710=$C711, AD711&lt;&gt;""), AD711, IF(AND($C710=$C712, AD712&lt;&gt;""), AD712, IF(AND($C710=$C713, AD713&lt;&gt;""), AD713, IF(AND($C710=$C714, AD714&lt;&gt;""), AD714, "")))))</f>
        <v/>
      </c>
      <c r="AE710" s="90" t="str">
        <f>IF(TMInput!AD710&lt;&gt;"", TMInput!AD710, IF(AND($C710=$C711, AE711&lt;&gt;""), AE711, IF(AND($C710=$C712, AE712&lt;&gt;""), AE712, IF(AND($C710=$C713, AE713&lt;&gt;""), AE713, IF(AND($C710=$C714, AE714&lt;&gt;""), AE714, "")))))</f>
        <v/>
      </c>
    </row>
    <row r="711">
      <c r="A711" s="85" t="b">
        <f t="shared" si="1"/>
        <v>0</v>
      </c>
      <c r="B711" s="90" t="str">
        <f>IF(AND(TMInput!A711="",$C711&lt;&gt;""),B710,TMInput!A711)</f>
        <v/>
      </c>
      <c r="C711" s="90" t="str">
        <f>TMInput!B711</f>
        <v/>
      </c>
      <c r="D711" s="85" t="str">
        <f>IF(AND(TMInput!C711="",$C711&lt;&gt;""),D710,TMInput!C711)</f>
        <v/>
      </c>
      <c r="E711" s="90" t="str">
        <f>IF(TMInput!D711&lt;&gt;"",TMInput!D711,IF(AND($C711=$C712, E712&lt;&gt;""),E712, IF(AND($C711=$C713, E713&lt;&gt;""), E713,"")))</f>
        <v/>
      </c>
      <c r="F711" s="90" t="str">
        <f>IF(TMInput!E711&lt;&gt;"",TMInput!E711,IF(AND($C711=$C712, F712&lt;&gt;""),F712, IF(AND($C711=$C713, F713&lt;&gt;""), F713,"")))</f>
        <v/>
      </c>
      <c r="G711" s="85" t="str">
        <f>IF(TMInput!F711&lt;&gt;"",TMInput!F711,IF(AND($C711=$C712, G712&lt;&gt;""),G712, IF(AND($C711=$C713, G713&lt;&gt;""), G713,"")))</f>
        <v/>
      </c>
      <c r="H711" s="90" t="str">
        <f>TMInput!G711</f>
        <v/>
      </c>
      <c r="I711" s="90" t="str">
        <f>TMInput!H711</f>
        <v/>
      </c>
      <c r="J711" s="90" t="str">
        <f>IF(TMInput!$A711="",J710,TMInput!I711)</f>
        <v/>
      </c>
      <c r="K711" s="85" t="str">
        <f>IF(TMInput!J711&lt;&gt;"",TMInput!J711,IF(AND($C711=$C712, K712&lt;&gt;""),K712, IF(AND($C711=$C713, K713&lt;&gt;""), K713,"")))</f>
        <v/>
      </c>
      <c r="L711" s="85" t="str">
        <f>IF(TMInput!K711&lt;&gt;"",TMInput!K711,IF(AND($C711=$C712, L712&lt;&gt;""),L712, IF(AND($C711=$C713, L713&lt;&gt;""), L713,"")))</f>
        <v/>
      </c>
      <c r="M711" s="90" t="str">
        <f>IF(TMInput!L711&lt;&gt;"",TMInput!L711,IF(AND($C711=$C712, M712&lt;&gt;""),M712, IF(AND($C711=$C713, M713&lt;&gt;""), M713,"")))</f>
        <v/>
      </c>
      <c r="N711" s="90" t="str">
        <f>IF(TMInput!M711&lt;&gt;"",TMInput!M711,IF(AND($C711=$C712, N712&lt;&gt;""),N712, IF(AND($C711=$C713, N713&lt;&gt;""), N713,"")))</f>
        <v/>
      </c>
      <c r="O711" s="90" t="str">
        <f>IF(TMInput!N711&lt;&gt;"",TMInput!N711,IF(AND($C711=$C712, O712&lt;&gt;""),O712, IF(AND($C711=$C713, O713&lt;&gt;""), O713,"")))</f>
        <v/>
      </c>
      <c r="P711" s="85" t="str">
        <f>IF(TMInput!O711&lt;&gt;"",TMInput!O711,IF(AND($C711=$C712, P712&lt;&gt;""),P712, IF(AND($C711=$C713, P713&lt;&gt;""), P713,"")))</f>
        <v/>
      </c>
      <c r="Q711" s="90" t="str">
        <f>IF(TMInput!P711&lt;&gt;"",TMInput!P711,IF(AND($C711=$C712, Q712&lt;&gt;""),Q712, IF(AND($C711=$C713, Q713&lt;&gt;""), Q713,"")))</f>
        <v/>
      </c>
      <c r="R711" s="90" t="str">
        <f>IF(TMInput!Q711&lt;&gt;"", TMInput!Q711, IF(AND(OR($C711&amp;$H711=$C712&amp;$H712, $C711&amp;$I711=$C712&amp;$I712), R712&lt;&gt;""), R712, IF(AND(OR($C711&amp;$H711=$C713&amp;$H713, $C711&amp;$I711=$C713&amp;$I713), R713&lt;&gt;""), R713, IF(AND(OR($C711&amp;$H711=$C714&amp;$H714, $C711&amp;$I711=$C714&amp;$I714), R714&lt;&gt;""), R714, IF(AND(OR($C711&amp;$H711=$C715&amp;$H715, $C711&amp;$I711=$C715&amp;$I715), R715&lt;&gt;""), R715, "")))))</f>
        <v/>
      </c>
      <c r="S711" s="90" t="str">
        <f>IF(TMInput!R711&lt;&gt;"", TMInput!R711, IF(AND(OR($C711&amp;$H711=$C712&amp;$H712, $C711&amp;$I711=$C712&amp;$I712), S712&lt;&gt;""), S712, IF(AND(OR($C711&amp;$H711=$C713&amp;$H713, $C711&amp;$I711=$C713&amp;$I713), S713&lt;&gt;""), S713, IF(AND(OR($C711&amp;$H711=$C714&amp;$H714, $C711&amp;$I711=$C714&amp;$I714), S714&lt;&gt;""), S714, IF(AND(OR($C711&amp;$H711=$C715&amp;$H715, $C711&amp;$I711=$C715&amp;$I715), S715&lt;&gt;""), S715, "")))))</f>
        <v/>
      </c>
      <c r="T711" s="90" t="str">
        <f>IF(TMInput!S711&lt;&gt;"", TMInput!S711, IF(AND(OR($C711&amp;$H711=$C712&amp;$H712, $C711&amp;$I711=$C712&amp;$I712), T712&lt;&gt;""), T712, IF(AND(OR($C711&amp;$H711=$C713&amp;$H713, $C711&amp;$I711=$C713&amp;$I713), T713&lt;&gt;""), T713, IF(AND(OR($C711&amp;$H711=$C714&amp;$H714, $C711&amp;$I711=$C714&amp;$I714), T714&lt;&gt;""), T714, IF(AND(OR($C711&amp;$H711=$C715&amp;$H715, $C711&amp;$I711=$C715&amp;$I715), T715&lt;&gt;""), T715, "")))))</f>
        <v/>
      </c>
      <c r="U711" s="90" t="str">
        <f>IF(TMInput!T711&lt;&gt;"", TMInput!T711, IF(AND($C711=$C712, U712&lt;&gt;""), U712, IF(AND($C711=$C713, U713&lt;&gt;""), U713, IF(AND($C711=$C714, U714&lt;&gt;""), U714, IF(AND($C711=$C715, U715&lt;&gt;""), U715, "")))))</f>
        <v/>
      </c>
      <c r="V711" s="90" t="str">
        <f>IF(TMInput!U711&lt;&gt;"", TMInput!U711, IF(AND($C711=$C712, V712&lt;&gt;""), V712, IF(AND($C711=$C713, V713&lt;&gt;""), V713, IF(AND($C711=$C714, V714&lt;&gt;""), V714, IF(AND($C711=$C715, V715&lt;&gt;""), V715, "")))))</f>
        <v/>
      </c>
      <c r="W711" s="90" t="str">
        <f>IF(TMInput!V711&lt;&gt;"", TMInput!V711, IF(AND($C711=$C712, W712&lt;&gt;""), W712, IF(AND($C711=$C713, W713&lt;&gt;""), W713, IF(AND($C711=$C714, W714&lt;&gt;""), W714, IF(AND($C711=$C715, W715&lt;&gt;""), W715, "")))))</f>
        <v/>
      </c>
      <c r="X711" s="90" t="str">
        <f>IF(TMInput!W711&lt;&gt;"", TMInput!W711, IF(AND($C711=$C712, X712&lt;&gt;""), X712, IF(AND($C711=$C713, X713&lt;&gt;""), X713, IF(AND($C711=$C714, X714&lt;&gt;""), X714, IF(AND($C711=$C715, X715&lt;&gt;""), X715, "")))))</f>
        <v/>
      </c>
      <c r="Y711" s="90" t="str">
        <f>IF(TMInput!X711&lt;&gt;"", TMInput!X711, IF(AND($C711=$C712, Y712&lt;&gt;""), Y712, IF(AND($C711=$C713, Y713&lt;&gt;""), Y713, IF(AND($C711=$C714, Y714&lt;&gt;""), Y714, IF(AND($C711=$C715, Y715&lt;&gt;""), Y715, "")))))</f>
        <v/>
      </c>
      <c r="Z711" s="90" t="str">
        <f>IF(TMInput!Y711&lt;&gt;"", TMInput!Y711, IF(AND($C711=$C712, Z712&lt;&gt;""), Z712, IF(AND($C711=$C713, Z713&lt;&gt;""), Z713, IF(AND($C711=$C714, Z714&lt;&gt;""), Z714, IF(AND($C711=$C715, Z715&lt;&gt;""), Z715, "")))))</f>
        <v/>
      </c>
      <c r="AA711" s="90" t="str">
        <f>IF(TMInput!Z711&lt;&gt;"", TMInput!Z711, IF(AND($C711=$C712, AA712&lt;&gt;""), AA712, IF(AND($C711=$C713, AA713&lt;&gt;""), AA713, IF(AND($C711=$C714, AA714&lt;&gt;""), AA714, IF(AND($C711=$C715, AA715&lt;&gt;""), AA715, "")))))</f>
        <v/>
      </c>
      <c r="AB711" s="90" t="str">
        <f>IF(TMInput!AA711&lt;&gt;"", TMInput!AA711, IF(AND($C711=$C712, AB712&lt;&gt;""), AB712, IF(AND($C711=$C713, AB713&lt;&gt;""), AB713, IF(AND($C711=$C714, AB714&lt;&gt;""), AB714, IF(AND($C711=$C715, AB715&lt;&gt;""), AB715, "")))))</f>
        <v/>
      </c>
      <c r="AC711" s="90" t="str">
        <f>IF(TMInput!AB711&lt;&gt;"", TMInput!AB711, IF(AND($C711=$C712, AC712&lt;&gt;""), AC712, IF(AND($C711=$C713, AC713&lt;&gt;""), AC713, IF(AND($C711=$C714, AC714&lt;&gt;""), AC714, IF(AND($C711=$C715, AC715&lt;&gt;""), AC715, "")))))</f>
        <v/>
      </c>
      <c r="AD711" s="90" t="str">
        <f>IF(TMInput!AC711&lt;&gt;"", TMInput!AC711, IF(AND($C711=$C712, AD712&lt;&gt;""), AD712, IF(AND($C711=$C713, AD713&lt;&gt;""), AD713, IF(AND($C711=$C714, AD714&lt;&gt;""), AD714, IF(AND($C711=$C715, AD715&lt;&gt;""), AD715, "")))))</f>
        <v/>
      </c>
      <c r="AE711" s="90" t="str">
        <f>IF(TMInput!AD711&lt;&gt;"", TMInput!AD711, IF(AND($C711=$C712, AE712&lt;&gt;""), AE712, IF(AND($C711=$C713, AE713&lt;&gt;""), AE713, IF(AND($C711=$C714, AE714&lt;&gt;""), AE714, IF(AND($C711=$C715, AE715&lt;&gt;""), AE715, "")))))</f>
        <v/>
      </c>
    </row>
    <row r="712">
      <c r="A712" s="85" t="b">
        <f t="shared" si="1"/>
        <v>0</v>
      </c>
      <c r="B712" s="90" t="str">
        <f>IF(AND(TMInput!A712="",$C712&lt;&gt;""),B711,TMInput!A712)</f>
        <v/>
      </c>
      <c r="C712" s="90" t="str">
        <f>TMInput!B712</f>
        <v/>
      </c>
      <c r="D712" s="85" t="str">
        <f>IF(AND(TMInput!C712="",$C712&lt;&gt;""),D711,TMInput!C712)</f>
        <v/>
      </c>
      <c r="E712" s="90" t="str">
        <f>IF(TMInput!D712&lt;&gt;"",TMInput!D712,IF(AND($C712=$C713, E713&lt;&gt;""),E713, IF(AND($C712=$C714, E714&lt;&gt;""), E714,"")))</f>
        <v/>
      </c>
      <c r="F712" s="90" t="str">
        <f>IF(TMInput!E712&lt;&gt;"",TMInput!E712,IF(AND($C712=$C713, F713&lt;&gt;""),F713, IF(AND($C712=$C714, F714&lt;&gt;""), F714,"")))</f>
        <v/>
      </c>
      <c r="G712" s="85" t="str">
        <f>IF(TMInput!F712&lt;&gt;"",TMInput!F712,IF(AND($C712=$C713, G713&lt;&gt;""),G713, IF(AND($C712=$C714, G714&lt;&gt;""), G714,"")))</f>
        <v/>
      </c>
      <c r="H712" s="90" t="str">
        <f>TMInput!G712</f>
        <v/>
      </c>
      <c r="I712" s="90" t="str">
        <f>TMInput!H712</f>
        <v/>
      </c>
      <c r="J712" s="90" t="str">
        <f>IF(TMInput!$A712="",J711,TMInput!I712)</f>
        <v/>
      </c>
      <c r="K712" s="85" t="str">
        <f>IF(TMInput!J712&lt;&gt;"",TMInput!J712,IF(AND($C712=$C713, K713&lt;&gt;""),K713, IF(AND($C712=$C714, K714&lt;&gt;""), K714,"")))</f>
        <v/>
      </c>
      <c r="L712" s="85" t="str">
        <f>IF(TMInput!K712&lt;&gt;"",TMInput!K712,IF(AND($C712=$C713, L713&lt;&gt;""),L713, IF(AND($C712=$C714, L714&lt;&gt;""), L714,"")))</f>
        <v/>
      </c>
      <c r="M712" s="90" t="str">
        <f>IF(TMInput!L712&lt;&gt;"",TMInput!L712,IF(AND($C712=$C713, M713&lt;&gt;""),M713, IF(AND($C712=$C714, M714&lt;&gt;""), M714,"")))</f>
        <v/>
      </c>
      <c r="N712" s="90" t="str">
        <f>IF(TMInput!M712&lt;&gt;"",TMInput!M712,IF(AND($C712=$C713, N713&lt;&gt;""),N713, IF(AND($C712=$C714, N714&lt;&gt;""), N714,"")))</f>
        <v/>
      </c>
      <c r="O712" s="90" t="str">
        <f>IF(TMInput!N712&lt;&gt;"",TMInput!N712,IF(AND($C712=$C713, O713&lt;&gt;""),O713, IF(AND($C712=$C714, O714&lt;&gt;""), O714,"")))</f>
        <v/>
      </c>
      <c r="P712" s="85" t="str">
        <f>IF(TMInput!O712&lt;&gt;"",TMInput!O712,IF(AND($C712=$C713, P713&lt;&gt;""),P713, IF(AND($C712=$C714, P714&lt;&gt;""), P714,"")))</f>
        <v/>
      </c>
      <c r="Q712" s="90" t="str">
        <f>IF(TMInput!P712&lt;&gt;"",TMInput!P712,IF(AND($C712=$C713, Q713&lt;&gt;""),Q713, IF(AND($C712=$C714, Q714&lt;&gt;""), Q714,"")))</f>
        <v/>
      </c>
      <c r="R712" s="90" t="str">
        <f>IF(TMInput!Q712&lt;&gt;"", TMInput!Q712, IF(AND(OR($C712&amp;$H712=$C713&amp;$H713, $C712&amp;$I712=$C713&amp;$I713), R713&lt;&gt;""), R713, IF(AND(OR($C712&amp;$H712=$C714&amp;$H714, $C712&amp;$I712=$C714&amp;$I714), R714&lt;&gt;""), R714, IF(AND(OR($C712&amp;$H712=$C715&amp;$H715, $C712&amp;$I712=$C715&amp;$I715), R715&lt;&gt;""), R715, IF(AND(OR($C712&amp;$H712=$C716&amp;$H716, $C712&amp;$I712=$C716&amp;$I716), R716&lt;&gt;""), R716, "")))))</f>
        <v/>
      </c>
      <c r="S712" s="90" t="str">
        <f>IF(TMInput!R712&lt;&gt;"", TMInput!R712, IF(AND(OR($C712&amp;$H712=$C713&amp;$H713, $C712&amp;$I712=$C713&amp;$I713), S713&lt;&gt;""), S713, IF(AND(OR($C712&amp;$H712=$C714&amp;$H714, $C712&amp;$I712=$C714&amp;$I714), S714&lt;&gt;""), S714, IF(AND(OR($C712&amp;$H712=$C715&amp;$H715, $C712&amp;$I712=$C715&amp;$I715), S715&lt;&gt;""), S715, IF(AND(OR($C712&amp;$H712=$C716&amp;$H716, $C712&amp;$I712=$C716&amp;$I716), S716&lt;&gt;""), S716, "")))))</f>
        <v/>
      </c>
      <c r="T712" s="90" t="str">
        <f>IF(TMInput!S712&lt;&gt;"", TMInput!S712, IF(AND(OR($C712&amp;$H712=$C713&amp;$H713, $C712&amp;$I712=$C713&amp;$I713), T713&lt;&gt;""), T713, IF(AND(OR($C712&amp;$H712=$C714&amp;$H714, $C712&amp;$I712=$C714&amp;$I714), T714&lt;&gt;""), T714, IF(AND(OR($C712&amp;$H712=$C715&amp;$H715, $C712&amp;$I712=$C715&amp;$I715), T715&lt;&gt;""), T715, IF(AND(OR($C712&amp;$H712=$C716&amp;$H716, $C712&amp;$I712=$C716&amp;$I716), T716&lt;&gt;""), T716, "")))))</f>
        <v/>
      </c>
      <c r="U712" s="90" t="str">
        <f>IF(TMInput!T712&lt;&gt;"", TMInput!T712, IF(AND($C712=$C713, U713&lt;&gt;""), U713, IF(AND($C712=$C714, U714&lt;&gt;""), U714, IF(AND($C712=$C715, U715&lt;&gt;""), U715, IF(AND($C712=$C716, U716&lt;&gt;""), U716, "")))))</f>
        <v/>
      </c>
      <c r="V712" s="90" t="str">
        <f>IF(TMInput!U712&lt;&gt;"", TMInput!U712, IF(AND($C712=$C713, V713&lt;&gt;""), V713, IF(AND($C712=$C714, V714&lt;&gt;""), V714, IF(AND($C712=$C715, V715&lt;&gt;""), V715, IF(AND($C712=$C716, V716&lt;&gt;""), V716, "")))))</f>
        <v/>
      </c>
      <c r="W712" s="90" t="str">
        <f>IF(TMInput!V712&lt;&gt;"", TMInput!V712, IF(AND($C712=$C713, W713&lt;&gt;""), W713, IF(AND($C712=$C714, W714&lt;&gt;""), W714, IF(AND($C712=$C715, W715&lt;&gt;""), W715, IF(AND($C712=$C716, W716&lt;&gt;""), W716, "")))))</f>
        <v/>
      </c>
      <c r="X712" s="90" t="str">
        <f>IF(TMInput!W712&lt;&gt;"", TMInput!W712, IF(AND($C712=$C713, X713&lt;&gt;""), X713, IF(AND($C712=$C714, X714&lt;&gt;""), X714, IF(AND($C712=$C715, X715&lt;&gt;""), X715, IF(AND($C712=$C716, X716&lt;&gt;""), X716, "")))))</f>
        <v/>
      </c>
      <c r="Y712" s="90" t="str">
        <f>IF(TMInput!X712&lt;&gt;"", TMInput!X712, IF(AND($C712=$C713, Y713&lt;&gt;""), Y713, IF(AND($C712=$C714, Y714&lt;&gt;""), Y714, IF(AND($C712=$C715, Y715&lt;&gt;""), Y715, IF(AND($C712=$C716, Y716&lt;&gt;""), Y716, "")))))</f>
        <v/>
      </c>
      <c r="Z712" s="90" t="str">
        <f>IF(TMInput!Y712&lt;&gt;"", TMInput!Y712, IF(AND($C712=$C713, Z713&lt;&gt;""), Z713, IF(AND($C712=$C714, Z714&lt;&gt;""), Z714, IF(AND($C712=$C715, Z715&lt;&gt;""), Z715, IF(AND($C712=$C716, Z716&lt;&gt;""), Z716, "")))))</f>
        <v/>
      </c>
      <c r="AA712" s="90" t="str">
        <f>IF(TMInput!Z712&lt;&gt;"", TMInput!Z712, IF(AND($C712=$C713, AA713&lt;&gt;""), AA713, IF(AND($C712=$C714, AA714&lt;&gt;""), AA714, IF(AND($C712=$C715, AA715&lt;&gt;""), AA715, IF(AND($C712=$C716, AA716&lt;&gt;""), AA716, "")))))</f>
        <v/>
      </c>
      <c r="AB712" s="90" t="str">
        <f>IF(TMInput!AA712&lt;&gt;"", TMInput!AA712, IF(AND($C712=$C713, AB713&lt;&gt;""), AB713, IF(AND($C712=$C714, AB714&lt;&gt;""), AB714, IF(AND($C712=$C715, AB715&lt;&gt;""), AB715, IF(AND($C712=$C716, AB716&lt;&gt;""), AB716, "")))))</f>
        <v/>
      </c>
      <c r="AC712" s="90" t="str">
        <f>IF(TMInput!AB712&lt;&gt;"", TMInput!AB712, IF(AND($C712=$C713, AC713&lt;&gt;""), AC713, IF(AND($C712=$C714, AC714&lt;&gt;""), AC714, IF(AND($C712=$C715, AC715&lt;&gt;""), AC715, IF(AND($C712=$C716, AC716&lt;&gt;""), AC716, "")))))</f>
        <v/>
      </c>
      <c r="AD712" s="90" t="str">
        <f>IF(TMInput!AC712&lt;&gt;"", TMInput!AC712, IF(AND($C712=$C713, AD713&lt;&gt;""), AD713, IF(AND($C712=$C714, AD714&lt;&gt;""), AD714, IF(AND($C712=$C715, AD715&lt;&gt;""), AD715, IF(AND($C712=$C716, AD716&lt;&gt;""), AD716, "")))))</f>
        <v/>
      </c>
      <c r="AE712" s="90" t="str">
        <f>IF(TMInput!AD712&lt;&gt;"", TMInput!AD712, IF(AND($C712=$C713, AE713&lt;&gt;""), AE713, IF(AND($C712=$C714, AE714&lt;&gt;""), AE714, IF(AND($C712=$C715, AE715&lt;&gt;""), AE715, IF(AND($C712=$C716, AE716&lt;&gt;""), AE716, "")))))</f>
        <v/>
      </c>
    </row>
    <row r="713">
      <c r="A713" s="85" t="b">
        <f t="shared" si="1"/>
        <v>0</v>
      </c>
      <c r="B713" s="90" t="str">
        <f>IF(AND(TMInput!A713="",$C713&lt;&gt;""),B712,TMInput!A713)</f>
        <v/>
      </c>
      <c r="C713" s="90" t="str">
        <f>TMInput!B713</f>
        <v/>
      </c>
      <c r="D713" s="85" t="str">
        <f>IF(AND(TMInput!C713="",$C713&lt;&gt;""),D712,TMInput!C713)</f>
        <v/>
      </c>
      <c r="E713" s="90" t="str">
        <f>IF(TMInput!D713&lt;&gt;"",TMInput!D713,IF(AND($C713=$C714, E714&lt;&gt;""),E714, IF(AND($C713=$C715, E715&lt;&gt;""), E715,"")))</f>
        <v/>
      </c>
      <c r="F713" s="90" t="str">
        <f>IF(TMInput!E713&lt;&gt;"",TMInput!E713,IF(AND($C713=$C714, F714&lt;&gt;""),F714, IF(AND($C713=$C715, F715&lt;&gt;""), F715,"")))</f>
        <v/>
      </c>
      <c r="G713" s="85" t="str">
        <f>IF(TMInput!F713&lt;&gt;"",TMInput!F713,IF(AND($C713=$C714, G714&lt;&gt;""),G714, IF(AND($C713=$C715, G715&lt;&gt;""), G715,"")))</f>
        <v/>
      </c>
      <c r="H713" s="90" t="str">
        <f>TMInput!G713</f>
        <v/>
      </c>
      <c r="I713" s="90" t="str">
        <f>TMInput!H713</f>
        <v/>
      </c>
      <c r="J713" s="90" t="str">
        <f>IF(TMInput!$A713="",J712,TMInput!I713)</f>
        <v/>
      </c>
      <c r="K713" s="85" t="str">
        <f>IF(TMInput!J713&lt;&gt;"",TMInput!J713,IF(AND($C713=$C714, K714&lt;&gt;""),K714, IF(AND($C713=$C715, K715&lt;&gt;""), K715,"")))</f>
        <v/>
      </c>
      <c r="L713" s="85" t="str">
        <f>IF(TMInput!K713&lt;&gt;"",TMInput!K713,IF(AND($C713=$C714, L714&lt;&gt;""),L714, IF(AND($C713=$C715, L715&lt;&gt;""), L715,"")))</f>
        <v/>
      </c>
      <c r="M713" s="90" t="str">
        <f>IF(TMInput!L713&lt;&gt;"",TMInput!L713,IF(AND($C713=$C714, M714&lt;&gt;""),M714, IF(AND($C713=$C715, M715&lt;&gt;""), M715,"")))</f>
        <v/>
      </c>
      <c r="N713" s="90" t="str">
        <f>IF(TMInput!M713&lt;&gt;"",TMInput!M713,IF(AND($C713=$C714, N714&lt;&gt;""),N714, IF(AND($C713=$C715, N715&lt;&gt;""), N715,"")))</f>
        <v/>
      </c>
      <c r="O713" s="90" t="str">
        <f>IF(TMInput!N713&lt;&gt;"",TMInput!N713,IF(AND($C713=$C714, O714&lt;&gt;""),O714, IF(AND($C713=$C715, O715&lt;&gt;""), O715,"")))</f>
        <v/>
      </c>
      <c r="P713" s="85" t="str">
        <f>IF(TMInput!O713&lt;&gt;"",TMInput!O713,IF(AND($C713=$C714, P714&lt;&gt;""),P714, IF(AND($C713=$C715, P715&lt;&gt;""), P715,"")))</f>
        <v/>
      </c>
      <c r="Q713" s="90" t="str">
        <f>IF(TMInput!P713&lt;&gt;"",TMInput!P713,IF(AND($C713=$C714, Q714&lt;&gt;""),Q714, IF(AND($C713=$C715, Q715&lt;&gt;""), Q715,"")))</f>
        <v/>
      </c>
      <c r="R713" s="90" t="str">
        <f>IF(TMInput!Q713&lt;&gt;"", TMInput!Q713, IF(AND(OR($C713&amp;$H713=$C714&amp;$H714, $C713&amp;$I713=$C714&amp;$I714), R714&lt;&gt;""), R714, IF(AND(OR($C713&amp;$H713=$C715&amp;$H715, $C713&amp;$I713=$C715&amp;$I715), R715&lt;&gt;""), R715, IF(AND(OR($C713&amp;$H713=$C716&amp;$H716, $C713&amp;$I713=$C716&amp;$I716), R716&lt;&gt;""), R716, IF(AND(OR($C713&amp;$H713=$C717&amp;$H717, $C713&amp;$I713=$C717&amp;$I717), R717&lt;&gt;""), R717, "")))))</f>
        <v/>
      </c>
      <c r="S713" s="90" t="str">
        <f>IF(TMInput!R713&lt;&gt;"", TMInput!R713, IF(AND(OR($C713&amp;$H713=$C714&amp;$H714, $C713&amp;$I713=$C714&amp;$I714), S714&lt;&gt;""), S714, IF(AND(OR($C713&amp;$H713=$C715&amp;$H715, $C713&amp;$I713=$C715&amp;$I715), S715&lt;&gt;""), S715, IF(AND(OR($C713&amp;$H713=$C716&amp;$H716, $C713&amp;$I713=$C716&amp;$I716), S716&lt;&gt;""), S716, IF(AND(OR($C713&amp;$H713=$C717&amp;$H717, $C713&amp;$I713=$C717&amp;$I717), S717&lt;&gt;""), S717, "")))))</f>
        <v/>
      </c>
      <c r="T713" s="90" t="str">
        <f>IF(TMInput!S713&lt;&gt;"", TMInput!S713, IF(AND(OR($C713&amp;$H713=$C714&amp;$H714, $C713&amp;$I713=$C714&amp;$I714), T714&lt;&gt;""), T714, IF(AND(OR($C713&amp;$H713=$C715&amp;$H715, $C713&amp;$I713=$C715&amp;$I715), T715&lt;&gt;""), T715, IF(AND(OR($C713&amp;$H713=$C716&amp;$H716, $C713&amp;$I713=$C716&amp;$I716), T716&lt;&gt;""), T716, IF(AND(OR($C713&amp;$H713=$C717&amp;$H717, $C713&amp;$I713=$C717&amp;$I717), T717&lt;&gt;""), T717, "")))))</f>
        <v/>
      </c>
      <c r="U713" s="90" t="str">
        <f>IF(TMInput!T713&lt;&gt;"", TMInput!T713, IF(AND($C713=$C714, U714&lt;&gt;""), U714, IF(AND($C713=$C715, U715&lt;&gt;""), U715, IF(AND($C713=$C716, U716&lt;&gt;""), U716, IF(AND($C713=$C717, U717&lt;&gt;""), U717, "")))))</f>
        <v/>
      </c>
      <c r="V713" s="90" t="str">
        <f>IF(TMInput!U713&lt;&gt;"", TMInput!U713, IF(AND($C713=$C714, V714&lt;&gt;""), V714, IF(AND($C713=$C715, V715&lt;&gt;""), V715, IF(AND($C713=$C716, V716&lt;&gt;""), V716, IF(AND($C713=$C717, V717&lt;&gt;""), V717, "")))))</f>
        <v/>
      </c>
      <c r="W713" s="90" t="str">
        <f>IF(TMInput!V713&lt;&gt;"", TMInput!V713, IF(AND($C713=$C714, W714&lt;&gt;""), W714, IF(AND($C713=$C715, W715&lt;&gt;""), W715, IF(AND($C713=$C716, W716&lt;&gt;""), W716, IF(AND($C713=$C717, W717&lt;&gt;""), W717, "")))))</f>
        <v/>
      </c>
      <c r="X713" s="90" t="str">
        <f>IF(TMInput!W713&lt;&gt;"", TMInput!W713, IF(AND($C713=$C714, X714&lt;&gt;""), X714, IF(AND($C713=$C715, X715&lt;&gt;""), X715, IF(AND($C713=$C716, X716&lt;&gt;""), X716, IF(AND($C713=$C717, X717&lt;&gt;""), X717, "")))))</f>
        <v/>
      </c>
      <c r="Y713" s="90" t="str">
        <f>IF(TMInput!X713&lt;&gt;"", TMInput!X713, IF(AND($C713=$C714, Y714&lt;&gt;""), Y714, IF(AND($C713=$C715, Y715&lt;&gt;""), Y715, IF(AND($C713=$C716, Y716&lt;&gt;""), Y716, IF(AND($C713=$C717, Y717&lt;&gt;""), Y717, "")))))</f>
        <v/>
      </c>
      <c r="Z713" s="90" t="str">
        <f>IF(TMInput!Y713&lt;&gt;"", TMInput!Y713, IF(AND($C713=$C714, Z714&lt;&gt;""), Z714, IF(AND($C713=$C715, Z715&lt;&gt;""), Z715, IF(AND($C713=$C716, Z716&lt;&gt;""), Z716, IF(AND($C713=$C717, Z717&lt;&gt;""), Z717, "")))))</f>
        <v/>
      </c>
      <c r="AA713" s="90" t="str">
        <f>IF(TMInput!Z713&lt;&gt;"", TMInput!Z713, IF(AND($C713=$C714, AA714&lt;&gt;""), AA714, IF(AND($C713=$C715, AA715&lt;&gt;""), AA715, IF(AND($C713=$C716, AA716&lt;&gt;""), AA716, IF(AND($C713=$C717, AA717&lt;&gt;""), AA717, "")))))</f>
        <v/>
      </c>
      <c r="AB713" s="90" t="str">
        <f>IF(TMInput!AA713&lt;&gt;"", TMInput!AA713, IF(AND($C713=$C714, AB714&lt;&gt;""), AB714, IF(AND($C713=$C715, AB715&lt;&gt;""), AB715, IF(AND($C713=$C716, AB716&lt;&gt;""), AB716, IF(AND($C713=$C717, AB717&lt;&gt;""), AB717, "")))))</f>
        <v/>
      </c>
      <c r="AC713" s="90" t="str">
        <f>IF(TMInput!AB713&lt;&gt;"", TMInput!AB713, IF(AND($C713=$C714, AC714&lt;&gt;""), AC714, IF(AND($C713=$C715, AC715&lt;&gt;""), AC715, IF(AND($C713=$C716, AC716&lt;&gt;""), AC716, IF(AND($C713=$C717, AC717&lt;&gt;""), AC717, "")))))</f>
        <v/>
      </c>
      <c r="AD713" s="90" t="str">
        <f>IF(TMInput!AC713&lt;&gt;"", TMInput!AC713, IF(AND($C713=$C714, AD714&lt;&gt;""), AD714, IF(AND($C713=$C715, AD715&lt;&gt;""), AD715, IF(AND($C713=$C716, AD716&lt;&gt;""), AD716, IF(AND($C713=$C717, AD717&lt;&gt;""), AD717, "")))))</f>
        <v/>
      </c>
      <c r="AE713" s="90" t="str">
        <f>IF(TMInput!AD713&lt;&gt;"", TMInput!AD713, IF(AND($C713=$C714, AE714&lt;&gt;""), AE714, IF(AND($C713=$C715, AE715&lt;&gt;""), AE715, IF(AND($C713=$C716, AE716&lt;&gt;""), AE716, IF(AND($C713=$C717, AE717&lt;&gt;""), AE717, "")))))</f>
        <v/>
      </c>
    </row>
    <row r="714">
      <c r="A714" s="85" t="b">
        <f t="shared" si="1"/>
        <v>0</v>
      </c>
      <c r="B714" s="90" t="str">
        <f>IF(AND(TMInput!A714="",$C714&lt;&gt;""),B713,TMInput!A714)</f>
        <v/>
      </c>
      <c r="C714" s="90" t="str">
        <f>TMInput!B714</f>
        <v/>
      </c>
      <c r="D714" s="85" t="str">
        <f>IF(AND(TMInput!C714="",$C714&lt;&gt;""),D713,TMInput!C714)</f>
        <v/>
      </c>
      <c r="E714" s="90" t="str">
        <f>IF(TMInput!D714&lt;&gt;"",TMInput!D714,IF(AND($C714=$C715, E715&lt;&gt;""),E715, IF(AND($C714=$C716, E716&lt;&gt;""), E716,"")))</f>
        <v/>
      </c>
      <c r="F714" s="90" t="str">
        <f>IF(TMInput!E714&lt;&gt;"",TMInput!E714,IF(AND($C714=$C715, F715&lt;&gt;""),F715, IF(AND($C714=$C716, F716&lt;&gt;""), F716,"")))</f>
        <v/>
      </c>
      <c r="G714" s="85" t="str">
        <f>IF(TMInput!F714&lt;&gt;"",TMInput!F714,IF(AND($C714=$C715, G715&lt;&gt;""),G715, IF(AND($C714=$C716, G716&lt;&gt;""), G716,"")))</f>
        <v/>
      </c>
      <c r="H714" s="90" t="str">
        <f>TMInput!G714</f>
        <v/>
      </c>
      <c r="I714" s="90" t="str">
        <f>TMInput!H714</f>
        <v/>
      </c>
      <c r="J714" s="90" t="str">
        <f>IF(TMInput!$A714="",J713,TMInput!I714)</f>
        <v/>
      </c>
      <c r="K714" s="85" t="str">
        <f>IF(TMInput!J714&lt;&gt;"",TMInput!J714,IF(AND($C714=$C715, K715&lt;&gt;""),K715, IF(AND($C714=$C716, K716&lt;&gt;""), K716,"")))</f>
        <v/>
      </c>
      <c r="L714" s="85" t="str">
        <f>IF(TMInput!K714&lt;&gt;"",TMInput!K714,IF(AND($C714=$C715, L715&lt;&gt;""),L715, IF(AND($C714=$C716, L716&lt;&gt;""), L716,"")))</f>
        <v/>
      </c>
      <c r="M714" s="90" t="str">
        <f>IF(TMInput!L714&lt;&gt;"",TMInput!L714,IF(AND($C714=$C715, M715&lt;&gt;""),M715, IF(AND($C714=$C716, M716&lt;&gt;""), M716,"")))</f>
        <v/>
      </c>
      <c r="N714" s="90" t="str">
        <f>IF(TMInput!M714&lt;&gt;"",TMInput!M714,IF(AND($C714=$C715, N715&lt;&gt;""),N715, IF(AND($C714=$C716, N716&lt;&gt;""), N716,"")))</f>
        <v/>
      </c>
      <c r="O714" s="90" t="str">
        <f>IF(TMInput!N714&lt;&gt;"",TMInput!N714,IF(AND($C714=$C715, O715&lt;&gt;""),O715, IF(AND($C714=$C716, O716&lt;&gt;""), O716,"")))</f>
        <v/>
      </c>
      <c r="P714" s="85" t="str">
        <f>IF(TMInput!O714&lt;&gt;"",TMInput!O714,IF(AND($C714=$C715, P715&lt;&gt;""),P715, IF(AND($C714=$C716, P716&lt;&gt;""), P716,"")))</f>
        <v/>
      </c>
      <c r="Q714" s="90" t="str">
        <f>IF(TMInput!P714&lt;&gt;"",TMInput!P714,IF(AND($C714=$C715, Q715&lt;&gt;""),Q715, IF(AND($C714=$C716, Q716&lt;&gt;""), Q716,"")))</f>
        <v/>
      </c>
      <c r="R714" s="90" t="str">
        <f>IF(TMInput!Q714&lt;&gt;"", TMInput!Q714, IF(AND(OR($C714&amp;$H714=$C715&amp;$H715, $C714&amp;$I714=$C715&amp;$I715), R715&lt;&gt;""), R715, IF(AND(OR($C714&amp;$H714=$C716&amp;$H716, $C714&amp;$I714=$C716&amp;$I716), R716&lt;&gt;""), R716, IF(AND(OR($C714&amp;$H714=$C717&amp;$H717, $C714&amp;$I714=$C717&amp;$I717), R717&lt;&gt;""), R717, IF(AND(OR($C714&amp;$H714=$C718&amp;$H718, $C714&amp;$I714=$C718&amp;$I718), R718&lt;&gt;""), R718, "")))))</f>
        <v/>
      </c>
      <c r="S714" s="90" t="str">
        <f>IF(TMInput!R714&lt;&gt;"", TMInput!R714, IF(AND(OR($C714&amp;$H714=$C715&amp;$H715, $C714&amp;$I714=$C715&amp;$I715), S715&lt;&gt;""), S715, IF(AND(OR($C714&amp;$H714=$C716&amp;$H716, $C714&amp;$I714=$C716&amp;$I716), S716&lt;&gt;""), S716, IF(AND(OR($C714&amp;$H714=$C717&amp;$H717, $C714&amp;$I714=$C717&amp;$I717), S717&lt;&gt;""), S717, IF(AND(OR($C714&amp;$H714=$C718&amp;$H718, $C714&amp;$I714=$C718&amp;$I718), S718&lt;&gt;""), S718, "")))))</f>
        <v/>
      </c>
      <c r="T714" s="90" t="str">
        <f>IF(TMInput!S714&lt;&gt;"", TMInput!S714, IF(AND(OR($C714&amp;$H714=$C715&amp;$H715, $C714&amp;$I714=$C715&amp;$I715), T715&lt;&gt;""), T715, IF(AND(OR($C714&amp;$H714=$C716&amp;$H716, $C714&amp;$I714=$C716&amp;$I716), T716&lt;&gt;""), T716, IF(AND(OR($C714&amp;$H714=$C717&amp;$H717, $C714&amp;$I714=$C717&amp;$I717), T717&lt;&gt;""), T717, IF(AND(OR($C714&amp;$H714=$C718&amp;$H718, $C714&amp;$I714=$C718&amp;$I718), T718&lt;&gt;""), T718, "")))))</f>
        <v/>
      </c>
      <c r="U714" s="90" t="str">
        <f>IF(TMInput!T714&lt;&gt;"", TMInput!T714, IF(AND($C714=$C715, U715&lt;&gt;""), U715, IF(AND($C714=$C716, U716&lt;&gt;""), U716, IF(AND($C714=$C717, U717&lt;&gt;""), U717, IF(AND($C714=$C718, U718&lt;&gt;""), U718, "")))))</f>
        <v/>
      </c>
      <c r="V714" s="90" t="str">
        <f>IF(TMInput!U714&lt;&gt;"", TMInput!U714, IF(AND($C714=$C715, V715&lt;&gt;""), V715, IF(AND($C714=$C716, V716&lt;&gt;""), V716, IF(AND($C714=$C717, V717&lt;&gt;""), V717, IF(AND($C714=$C718, V718&lt;&gt;""), V718, "")))))</f>
        <v/>
      </c>
      <c r="W714" s="90" t="str">
        <f>IF(TMInput!V714&lt;&gt;"", TMInput!V714, IF(AND($C714=$C715, W715&lt;&gt;""), W715, IF(AND($C714=$C716, W716&lt;&gt;""), W716, IF(AND($C714=$C717, W717&lt;&gt;""), W717, IF(AND($C714=$C718, W718&lt;&gt;""), W718, "")))))</f>
        <v/>
      </c>
      <c r="X714" s="90" t="str">
        <f>IF(TMInput!W714&lt;&gt;"", TMInput!W714, IF(AND($C714=$C715, X715&lt;&gt;""), X715, IF(AND($C714=$C716, X716&lt;&gt;""), X716, IF(AND($C714=$C717, X717&lt;&gt;""), X717, IF(AND($C714=$C718, X718&lt;&gt;""), X718, "")))))</f>
        <v/>
      </c>
      <c r="Y714" s="90" t="str">
        <f>IF(TMInput!X714&lt;&gt;"", TMInput!X714, IF(AND($C714=$C715, Y715&lt;&gt;""), Y715, IF(AND($C714=$C716, Y716&lt;&gt;""), Y716, IF(AND($C714=$C717, Y717&lt;&gt;""), Y717, IF(AND($C714=$C718, Y718&lt;&gt;""), Y718, "")))))</f>
        <v/>
      </c>
      <c r="Z714" s="90" t="str">
        <f>IF(TMInput!Y714&lt;&gt;"", TMInput!Y714, IF(AND($C714=$C715, Z715&lt;&gt;""), Z715, IF(AND($C714=$C716, Z716&lt;&gt;""), Z716, IF(AND($C714=$C717, Z717&lt;&gt;""), Z717, IF(AND($C714=$C718, Z718&lt;&gt;""), Z718, "")))))</f>
        <v/>
      </c>
      <c r="AA714" s="90" t="str">
        <f>IF(TMInput!Z714&lt;&gt;"", TMInput!Z714, IF(AND($C714=$C715, AA715&lt;&gt;""), AA715, IF(AND($C714=$C716, AA716&lt;&gt;""), AA716, IF(AND($C714=$C717, AA717&lt;&gt;""), AA717, IF(AND($C714=$C718, AA718&lt;&gt;""), AA718, "")))))</f>
        <v/>
      </c>
      <c r="AB714" s="90" t="str">
        <f>IF(TMInput!AA714&lt;&gt;"", TMInput!AA714, IF(AND($C714=$C715, AB715&lt;&gt;""), AB715, IF(AND($C714=$C716, AB716&lt;&gt;""), AB716, IF(AND($C714=$C717, AB717&lt;&gt;""), AB717, IF(AND($C714=$C718, AB718&lt;&gt;""), AB718, "")))))</f>
        <v/>
      </c>
      <c r="AC714" s="90" t="str">
        <f>IF(TMInput!AB714&lt;&gt;"", TMInput!AB714, IF(AND($C714=$C715, AC715&lt;&gt;""), AC715, IF(AND($C714=$C716, AC716&lt;&gt;""), AC716, IF(AND($C714=$C717, AC717&lt;&gt;""), AC717, IF(AND($C714=$C718, AC718&lt;&gt;""), AC718, "")))))</f>
        <v/>
      </c>
      <c r="AD714" s="90" t="str">
        <f>IF(TMInput!AC714&lt;&gt;"", TMInput!AC714, IF(AND($C714=$C715, AD715&lt;&gt;""), AD715, IF(AND($C714=$C716, AD716&lt;&gt;""), AD716, IF(AND($C714=$C717, AD717&lt;&gt;""), AD717, IF(AND($C714=$C718, AD718&lt;&gt;""), AD718, "")))))</f>
        <v/>
      </c>
      <c r="AE714" s="90" t="str">
        <f>IF(TMInput!AD714&lt;&gt;"", TMInput!AD714, IF(AND($C714=$C715, AE715&lt;&gt;""), AE715, IF(AND($C714=$C716, AE716&lt;&gt;""), AE716, IF(AND($C714=$C717, AE717&lt;&gt;""), AE717, IF(AND($C714=$C718, AE718&lt;&gt;""), AE718, "")))))</f>
        <v/>
      </c>
    </row>
    <row r="715">
      <c r="A715" s="85" t="b">
        <f t="shared" si="1"/>
        <v>0</v>
      </c>
      <c r="B715" s="90" t="str">
        <f>IF(AND(TMInput!A715="",$C715&lt;&gt;""),B714,TMInput!A715)</f>
        <v/>
      </c>
      <c r="C715" s="90" t="str">
        <f>TMInput!B715</f>
        <v/>
      </c>
      <c r="D715" s="85" t="str">
        <f>IF(AND(TMInput!C715="",$C715&lt;&gt;""),D714,TMInput!C715)</f>
        <v/>
      </c>
      <c r="E715" s="90" t="str">
        <f>IF(TMInput!D715&lt;&gt;"",TMInput!D715,IF(AND($C715=$C716, E716&lt;&gt;""),E716, IF(AND($C715=$C717, E717&lt;&gt;""), E717,"")))</f>
        <v/>
      </c>
      <c r="F715" s="90" t="str">
        <f>IF(TMInput!E715&lt;&gt;"",TMInput!E715,IF(AND($C715=$C716, F716&lt;&gt;""),F716, IF(AND($C715=$C717, F717&lt;&gt;""), F717,"")))</f>
        <v/>
      </c>
      <c r="G715" s="85" t="str">
        <f>IF(TMInput!F715&lt;&gt;"",TMInput!F715,IF(AND($C715=$C716, G716&lt;&gt;""),G716, IF(AND($C715=$C717, G717&lt;&gt;""), G717,"")))</f>
        <v/>
      </c>
      <c r="H715" s="90" t="str">
        <f>TMInput!G715</f>
        <v/>
      </c>
      <c r="I715" s="90" t="str">
        <f>TMInput!H715</f>
        <v/>
      </c>
      <c r="J715" s="90" t="str">
        <f>IF(TMInput!$A715="",J714,TMInput!I715)</f>
        <v/>
      </c>
      <c r="K715" s="85" t="str">
        <f>IF(TMInput!J715&lt;&gt;"",TMInput!J715,IF(AND($C715=$C716, K716&lt;&gt;""),K716, IF(AND($C715=$C717, K717&lt;&gt;""), K717,"")))</f>
        <v/>
      </c>
      <c r="L715" s="85" t="str">
        <f>IF(TMInput!K715&lt;&gt;"",TMInput!K715,IF(AND($C715=$C716, L716&lt;&gt;""),L716, IF(AND($C715=$C717, L717&lt;&gt;""), L717,"")))</f>
        <v/>
      </c>
      <c r="M715" s="90" t="str">
        <f>IF(TMInput!L715&lt;&gt;"",TMInput!L715,IF(AND($C715=$C716, M716&lt;&gt;""),M716, IF(AND($C715=$C717, M717&lt;&gt;""), M717,"")))</f>
        <v/>
      </c>
      <c r="N715" s="90" t="str">
        <f>IF(TMInput!M715&lt;&gt;"",TMInput!M715,IF(AND($C715=$C716, N716&lt;&gt;""),N716, IF(AND($C715=$C717, N717&lt;&gt;""), N717,"")))</f>
        <v/>
      </c>
      <c r="O715" s="90" t="str">
        <f>IF(TMInput!N715&lt;&gt;"",TMInput!N715,IF(AND($C715=$C716, O716&lt;&gt;""),O716, IF(AND($C715=$C717, O717&lt;&gt;""), O717,"")))</f>
        <v/>
      </c>
      <c r="P715" s="85" t="str">
        <f>IF(TMInput!O715&lt;&gt;"",TMInput!O715,IF(AND($C715=$C716, P716&lt;&gt;""),P716, IF(AND($C715=$C717, P717&lt;&gt;""), P717,"")))</f>
        <v/>
      </c>
      <c r="Q715" s="90" t="str">
        <f>IF(TMInput!P715&lt;&gt;"",TMInput!P715,IF(AND($C715=$C716, Q716&lt;&gt;""),Q716, IF(AND($C715=$C717, Q717&lt;&gt;""), Q717,"")))</f>
        <v/>
      </c>
      <c r="R715" s="90" t="str">
        <f>IF(TMInput!Q715&lt;&gt;"", TMInput!Q715, IF(AND(OR($C715&amp;$H715=$C716&amp;$H716, $C715&amp;$I715=$C716&amp;$I716), R716&lt;&gt;""), R716, IF(AND(OR($C715&amp;$H715=$C717&amp;$H717, $C715&amp;$I715=$C717&amp;$I717), R717&lt;&gt;""), R717, IF(AND(OR($C715&amp;$H715=$C718&amp;$H718, $C715&amp;$I715=$C718&amp;$I718), R718&lt;&gt;""), R718, IF(AND(OR($C715&amp;$H715=$C719&amp;$H719, $C715&amp;$I715=$C719&amp;$I719), R719&lt;&gt;""), R719, "")))))</f>
        <v/>
      </c>
      <c r="S715" s="90" t="str">
        <f>IF(TMInput!R715&lt;&gt;"", TMInput!R715, IF(AND(OR($C715&amp;$H715=$C716&amp;$H716, $C715&amp;$I715=$C716&amp;$I716), S716&lt;&gt;""), S716, IF(AND(OR($C715&amp;$H715=$C717&amp;$H717, $C715&amp;$I715=$C717&amp;$I717), S717&lt;&gt;""), S717, IF(AND(OR($C715&amp;$H715=$C718&amp;$H718, $C715&amp;$I715=$C718&amp;$I718), S718&lt;&gt;""), S718, IF(AND(OR($C715&amp;$H715=$C719&amp;$H719, $C715&amp;$I715=$C719&amp;$I719), S719&lt;&gt;""), S719, "")))))</f>
        <v/>
      </c>
      <c r="T715" s="90" t="str">
        <f>IF(TMInput!S715&lt;&gt;"", TMInput!S715, IF(AND(OR($C715&amp;$H715=$C716&amp;$H716, $C715&amp;$I715=$C716&amp;$I716), T716&lt;&gt;""), T716, IF(AND(OR($C715&amp;$H715=$C717&amp;$H717, $C715&amp;$I715=$C717&amp;$I717), T717&lt;&gt;""), T717, IF(AND(OR($C715&amp;$H715=$C718&amp;$H718, $C715&amp;$I715=$C718&amp;$I718), T718&lt;&gt;""), T718, IF(AND(OR($C715&amp;$H715=$C719&amp;$H719, $C715&amp;$I715=$C719&amp;$I719), T719&lt;&gt;""), T719, "")))))</f>
        <v/>
      </c>
      <c r="U715" s="90" t="str">
        <f>IF(TMInput!T715&lt;&gt;"", TMInput!T715, IF(AND($C715=$C716, U716&lt;&gt;""), U716, IF(AND($C715=$C717, U717&lt;&gt;""), U717, IF(AND($C715=$C718, U718&lt;&gt;""), U718, IF(AND($C715=$C719, U719&lt;&gt;""), U719, "")))))</f>
        <v/>
      </c>
      <c r="V715" s="90" t="str">
        <f>IF(TMInput!U715&lt;&gt;"", TMInput!U715, IF(AND($C715=$C716, V716&lt;&gt;""), V716, IF(AND($C715=$C717, V717&lt;&gt;""), V717, IF(AND($C715=$C718, V718&lt;&gt;""), V718, IF(AND($C715=$C719, V719&lt;&gt;""), V719, "")))))</f>
        <v/>
      </c>
      <c r="W715" s="90" t="str">
        <f>IF(TMInput!V715&lt;&gt;"", TMInput!V715, IF(AND($C715=$C716, W716&lt;&gt;""), W716, IF(AND($C715=$C717, W717&lt;&gt;""), W717, IF(AND($C715=$C718, W718&lt;&gt;""), W718, IF(AND($C715=$C719, W719&lt;&gt;""), W719, "")))))</f>
        <v/>
      </c>
      <c r="X715" s="90" t="str">
        <f>IF(TMInput!W715&lt;&gt;"", TMInput!W715, IF(AND($C715=$C716, X716&lt;&gt;""), X716, IF(AND($C715=$C717, X717&lt;&gt;""), X717, IF(AND($C715=$C718, X718&lt;&gt;""), X718, IF(AND($C715=$C719, X719&lt;&gt;""), X719, "")))))</f>
        <v/>
      </c>
      <c r="Y715" s="90" t="str">
        <f>IF(TMInput!X715&lt;&gt;"", TMInput!X715, IF(AND($C715=$C716, Y716&lt;&gt;""), Y716, IF(AND($C715=$C717, Y717&lt;&gt;""), Y717, IF(AND($C715=$C718, Y718&lt;&gt;""), Y718, IF(AND($C715=$C719, Y719&lt;&gt;""), Y719, "")))))</f>
        <v/>
      </c>
      <c r="Z715" s="90" t="str">
        <f>IF(TMInput!Y715&lt;&gt;"", TMInput!Y715, IF(AND($C715=$C716, Z716&lt;&gt;""), Z716, IF(AND($C715=$C717, Z717&lt;&gt;""), Z717, IF(AND($C715=$C718, Z718&lt;&gt;""), Z718, IF(AND($C715=$C719, Z719&lt;&gt;""), Z719, "")))))</f>
        <v/>
      </c>
      <c r="AA715" s="90" t="str">
        <f>IF(TMInput!Z715&lt;&gt;"", TMInput!Z715, IF(AND($C715=$C716, AA716&lt;&gt;""), AA716, IF(AND($C715=$C717, AA717&lt;&gt;""), AA717, IF(AND($C715=$C718, AA718&lt;&gt;""), AA718, IF(AND($C715=$C719, AA719&lt;&gt;""), AA719, "")))))</f>
        <v/>
      </c>
      <c r="AB715" s="90" t="str">
        <f>IF(TMInput!AA715&lt;&gt;"", TMInput!AA715, IF(AND($C715=$C716, AB716&lt;&gt;""), AB716, IF(AND($C715=$C717, AB717&lt;&gt;""), AB717, IF(AND($C715=$C718, AB718&lt;&gt;""), AB718, IF(AND($C715=$C719, AB719&lt;&gt;""), AB719, "")))))</f>
        <v/>
      </c>
      <c r="AC715" s="90" t="str">
        <f>IF(TMInput!AB715&lt;&gt;"", TMInput!AB715, IF(AND($C715=$C716, AC716&lt;&gt;""), AC716, IF(AND($C715=$C717, AC717&lt;&gt;""), AC717, IF(AND($C715=$C718, AC718&lt;&gt;""), AC718, IF(AND($C715=$C719, AC719&lt;&gt;""), AC719, "")))))</f>
        <v/>
      </c>
      <c r="AD715" s="90" t="str">
        <f>IF(TMInput!AC715&lt;&gt;"", TMInput!AC715, IF(AND($C715=$C716, AD716&lt;&gt;""), AD716, IF(AND($C715=$C717, AD717&lt;&gt;""), AD717, IF(AND($C715=$C718, AD718&lt;&gt;""), AD718, IF(AND($C715=$C719, AD719&lt;&gt;""), AD719, "")))))</f>
        <v/>
      </c>
      <c r="AE715" s="90" t="str">
        <f>IF(TMInput!AD715&lt;&gt;"", TMInput!AD715, IF(AND($C715=$C716, AE716&lt;&gt;""), AE716, IF(AND($C715=$C717, AE717&lt;&gt;""), AE717, IF(AND($C715=$C718, AE718&lt;&gt;""), AE718, IF(AND($C715=$C719, AE719&lt;&gt;""), AE719, "")))))</f>
        <v/>
      </c>
    </row>
    <row r="716">
      <c r="A716" s="85" t="b">
        <f t="shared" si="1"/>
        <v>0</v>
      </c>
      <c r="B716" s="90" t="str">
        <f>IF(AND(TMInput!A716="",$C716&lt;&gt;""),B715,TMInput!A716)</f>
        <v/>
      </c>
      <c r="C716" s="90" t="str">
        <f>TMInput!B716</f>
        <v/>
      </c>
      <c r="D716" s="85" t="str">
        <f>IF(AND(TMInput!C716="",$C716&lt;&gt;""),D715,TMInput!C716)</f>
        <v/>
      </c>
      <c r="E716" s="90" t="str">
        <f>IF(TMInput!D716&lt;&gt;"",TMInput!D716,IF(AND($C716=$C717, E717&lt;&gt;""),E717, IF(AND($C716=$C718, E718&lt;&gt;""), E718,"")))</f>
        <v/>
      </c>
      <c r="F716" s="90" t="str">
        <f>IF(TMInput!E716&lt;&gt;"",TMInput!E716,IF(AND($C716=$C717, F717&lt;&gt;""),F717, IF(AND($C716=$C718, F718&lt;&gt;""), F718,"")))</f>
        <v/>
      </c>
      <c r="G716" s="85" t="str">
        <f>IF(TMInput!F716&lt;&gt;"",TMInput!F716,IF(AND($C716=$C717, G717&lt;&gt;""),G717, IF(AND($C716=$C718, G718&lt;&gt;""), G718,"")))</f>
        <v/>
      </c>
      <c r="H716" s="90" t="str">
        <f>TMInput!G716</f>
        <v/>
      </c>
      <c r="I716" s="90" t="str">
        <f>TMInput!H716</f>
        <v/>
      </c>
      <c r="J716" s="90" t="str">
        <f>IF(TMInput!$A716="",J715,TMInput!I716)</f>
        <v/>
      </c>
      <c r="K716" s="85" t="str">
        <f>IF(TMInput!J716&lt;&gt;"",TMInput!J716,IF(AND($C716=$C717, K717&lt;&gt;""),K717, IF(AND($C716=$C718, K718&lt;&gt;""), K718,"")))</f>
        <v/>
      </c>
      <c r="L716" s="85" t="str">
        <f>IF(TMInput!K716&lt;&gt;"",TMInput!K716,IF(AND($C716=$C717, L717&lt;&gt;""),L717, IF(AND($C716=$C718, L718&lt;&gt;""), L718,"")))</f>
        <v/>
      </c>
      <c r="M716" s="90" t="str">
        <f>IF(TMInput!L716&lt;&gt;"",TMInput!L716,IF(AND($C716=$C717, M717&lt;&gt;""),M717, IF(AND($C716=$C718, M718&lt;&gt;""), M718,"")))</f>
        <v/>
      </c>
      <c r="N716" s="90" t="str">
        <f>IF(TMInput!M716&lt;&gt;"",TMInput!M716,IF(AND($C716=$C717, N717&lt;&gt;""),N717, IF(AND($C716=$C718, N718&lt;&gt;""), N718,"")))</f>
        <v/>
      </c>
      <c r="O716" s="90" t="str">
        <f>IF(TMInput!N716&lt;&gt;"",TMInput!N716,IF(AND($C716=$C717, O717&lt;&gt;""),O717, IF(AND($C716=$C718, O718&lt;&gt;""), O718,"")))</f>
        <v/>
      </c>
      <c r="P716" s="85" t="str">
        <f>IF(TMInput!O716&lt;&gt;"",TMInput!O716,IF(AND($C716=$C717, P717&lt;&gt;""),P717, IF(AND($C716=$C718, P718&lt;&gt;""), P718,"")))</f>
        <v/>
      </c>
      <c r="Q716" s="90" t="str">
        <f>IF(TMInput!P716&lt;&gt;"",TMInput!P716,IF(AND($C716=$C717, Q717&lt;&gt;""),Q717, IF(AND($C716=$C718, Q718&lt;&gt;""), Q718,"")))</f>
        <v/>
      </c>
      <c r="R716" s="90" t="str">
        <f>IF(TMInput!Q716&lt;&gt;"", TMInput!Q716, IF(AND(OR($C716&amp;$H716=$C717&amp;$H717, $C716&amp;$I716=$C717&amp;$I717), R717&lt;&gt;""), R717, IF(AND(OR($C716&amp;$H716=$C718&amp;$H718, $C716&amp;$I716=$C718&amp;$I718), R718&lt;&gt;""), R718, IF(AND(OR($C716&amp;$H716=$C719&amp;$H719, $C716&amp;$I716=$C719&amp;$I719), R719&lt;&gt;""), R719, IF(AND(OR($C716&amp;$H716=$C720&amp;$H720, $C716&amp;$I716=$C720&amp;$I720), R720&lt;&gt;""), R720, "")))))</f>
        <v/>
      </c>
      <c r="S716" s="90" t="str">
        <f>IF(TMInput!R716&lt;&gt;"", TMInput!R716, IF(AND(OR($C716&amp;$H716=$C717&amp;$H717, $C716&amp;$I716=$C717&amp;$I717), S717&lt;&gt;""), S717, IF(AND(OR($C716&amp;$H716=$C718&amp;$H718, $C716&amp;$I716=$C718&amp;$I718), S718&lt;&gt;""), S718, IF(AND(OR($C716&amp;$H716=$C719&amp;$H719, $C716&amp;$I716=$C719&amp;$I719), S719&lt;&gt;""), S719, IF(AND(OR($C716&amp;$H716=$C720&amp;$H720, $C716&amp;$I716=$C720&amp;$I720), S720&lt;&gt;""), S720, "")))))</f>
        <v/>
      </c>
      <c r="T716" s="90" t="str">
        <f>IF(TMInput!S716&lt;&gt;"", TMInput!S716, IF(AND(OR($C716&amp;$H716=$C717&amp;$H717, $C716&amp;$I716=$C717&amp;$I717), T717&lt;&gt;""), T717, IF(AND(OR($C716&amp;$H716=$C718&amp;$H718, $C716&amp;$I716=$C718&amp;$I718), T718&lt;&gt;""), T718, IF(AND(OR($C716&amp;$H716=$C719&amp;$H719, $C716&amp;$I716=$C719&amp;$I719), T719&lt;&gt;""), T719, IF(AND(OR($C716&amp;$H716=$C720&amp;$H720, $C716&amp;$I716=$C720&amp;$I720), T720&lt;&gt;""), T720, "")))))</f>
        <v/>
      </c>
      <c r="U716" s="90" t="str">
        <f>IF(TMInput!T716&lt;&gt;"", TMInput!T716, IF(AND($C716=$C717, U717&lt;&gt;""), U717, IF(AND($C716=$C718, U718&lt;&gt;""), U718, IF(AND($C716=$C719, U719&lt;&gt;""), U719, IF(AND($C716=$C720, U720&lt;&gt;""), U720, "")))))</f>
        <v/>
      </c>
      <c r="V716" s="90" t="str">
        <f>IF(TMInput!U716&lt;&gt;"", TMInput!U716, IF(AND($C716=$C717, V717&lt;&gt;""), V717, IF(AND($C716=$C718, V718&lt;&gt;""), V718, IF(AND($C716=$C719, V719&lt;&gt;""), V719, IF(AND($C716=$C720, V720&lt;&gt;""), V720, "")))))</f>
        <v/>
      </c>
      <c r="W716" s="90" t="str">
        <f>IF(TMInput!V716&lt;&gt;"", TMInput!V716, IF(AND($C716=$C717, W717&lt;&gt;""), W717, IF(AND($C716=$C718, W718&lt;&gt;""), W718, IF(AND($C716=$C719, W719&lt;&gt;""), W719, IF(AND($C716=$C720, W720&lt;&gt;""), W720, "")))))</f>
        <v/>
      </c>
      <c r="X716" s="90" t="str">
        <f>IF(TMInput!W716&lt;&gt;"", TMInput!W716, IF(AND($C716=$C717, X717&lt;&gt;""), X717, IF(AND($C716=$C718, X718&lt;&gt;""), X718, IF(AND($C716=$C719, X719&lt;&gt;""), X719, IF(AND($C716=$C720, X720&lt;&gt;""), X720, "")))))</f>
        <v/>
      </c>
      <c r="Y716" s="90" t="str">
        <f>IF(TMInput!X716&lt;&gt;"", TMInput!X716, IF(AND($C716=$C717, Y717&lt;&gt;""), Y717, IF(AND($C716=$C718, Y718&lt;&gt;""), Y718, IF(AND($C716=$C719, Y719&lt;&gt;""), Y719, IF(AND($C716=$C720, Y720&lt;&gt;""), Y720, "")))))</f>
        <v/>
      </c>
      <c r="Z716" s="90" t="str">
        <f>IF(TMInput!Y716&lt;&gt;"", TMInput!Y716, IF(AND($C716=$C717, Z717&lt;&gt;""), Z717, IF(AND($C716=$C718, Z718&lt;&gt;""), Z718, IF(AND($C716=$C719, Z719&lt;&gt;""), Z719, IF(AND($C716=$C720, Z720&lt;&gt;""), Z720, "")))))</f>
        <v/>
      </c>
      <c r="AA716" s="90" t="str">
        <f>IF(TMInput!Z716&lt;&gt;"", TMInput!Z716, IF(AND($C716=$C717, AA717&lt;&gt;""), AA717, IF(AND($C716=$C718, AA718&lt;&gt;""), AA718, IF(AND($C716=$C719, AA719&lt;&gt;""), AA719, IF(AND($C716=$C720, AA720&lt;&gt;""), AA720, "")))))</f>
        <v/>
      </c>
      <c r="AB716" s="90" t="str">
        <f>IF(TMInput!AA716&lt;&gt;"", TMInput!AA716, IF(AND($C716=$C717, AB717&lt;&gt;""), AB717, IF(AND($C716=$C718, AB718&lt;&gt;""), AB718, IF(AND($C716=$C719, AB719&lt;&gt;""), AB719, IF(AND($C716=$C720, AB720&lt;&gt;""), AB720, "")))))</f>
        <v/>
      </c>
      <c r="AC716" s="90" t="str">
        <f>IF(TMInput!AB716&lt;&gt;"", TMInput!AB716, IF(AND($C716=$C717, AC717&lt;&gt;""), AC717, IF(AND($C716=$C718, AC718&lt;&gt;""), AC718, IF(AND($C716=$C719, AC719&lt;&gt;""), AC719, IF(AND($C716=$C720, AC720&lt;&gt;""), AC720, "")))))</f>
        <v/>
      </c>
      <c r="AD716" s="90" t="str">
        <f>IF(TMInput!AC716&lt;&gt;"", TMInput!AC716, IF(AND($C716=$C717, AD717&lt;&gt;""), AD717, IF(AND($C716=$C718, AD718&lt;&gt;""), AD718, IF(AND($C716=$C719, AD719&lt;&gt;""), AD719, IF(AND($C716=$C720, AD720&lt;&gt;""), AD720, "")))))</f>
        <v/>
      </c>
      <c r="AE716" s="90" t="str">
        <f>IF(TMInput!AD716&lt;&gt;"", TMInput!AD716, IF(AND($C716=$C717, AE717&lt;&gt;""), AE717, IF(AND($C716=$C718, AE718&lt;&gt;""), AE718, IF(AND($C716=$C719, AE719&lt;&gt;""), AE719, IF(AND($C716=$C720, AE720&lt;&gt;""), AE720, "")))))</f>
        <v/>
      </c>
    </row>
    <row r="717">
      <c r="A717" s="85" t="b">
        <f t="shared" si="1"/>
        <v>0</v>
      </c>
      <c r="B717" s="90" t="str">
        <f>IF(AND(TMInput!A717="",$C717&lt;&gt;""),B716,TMInput!A717)</f>
        <v/>
      </c>
      <c r="C717" s="90" t="str">
        <f>TMInput!B717</f>
        <v/>
      </c>
      <c r="D717" s="85" t="str">
        <f>IF(AND(TMInput!C717="",$C717&lt;&gt;""),D716,TMInput!C717)</f>
        <v/>
      </c>
      <c r="E717" s="90" t="str">
        <f>IF(TMInput!D717&lt;&gt;"",TMInput!D717,IF(AND($C717=$C718, E718&lt;&gt;""),E718, IF(AND($C717=$C719, E719&lt;&gt;""), E719,"")))</f>
        <v/>
      </c>
      <c r="F717" s="90" t="str">
        <f>IF(TMInput!E717&lt;&gt;"",TMInput!E717,IF(AND($C717=$C718, F718&lt;&gt;""),F718, IF(AND($C717=$C719, F719&lt;&gt;""), F719,"")))</f>
        <v/>
      </c>
      <c r="G717" s="85" t="str">
        <f>IF(TMInput!F717&lt;&gt;"",TMInput!F717,IF(AND($C717=$C718, G718&lt;&gt;""),G718, IF(AND($C717=$C719, G719&lt;&gt;""), G719,"")))</f>
        <v/>
      </c>
      <c r="H717" s="90" t="str">
        <f>TMInput!G717</f>
        <v/>
      </c>
      <c r="I717" s="90" t="str">
        <f>TMInput!H717</f>
        <v/>
      </c>
      <c r="J717" s="90" t="str">
        <f>IF(TMInput!$A717="",J716,TMInput!I717)</f>
        <v/>
      </c>
      <c r="K717" s="85" t="str">
        <f>IF(TMInput!J717&lt;&gt;"",TMInput!J717,IF(AND($C717=$C718, K718&lt;&gt;""),K718, IF(AND($C717=$C719, K719&lt;&gt;""), K719,"")))</f>
        <v/>
      </c>
      <c r="L717" s="85" t="str">
        <f>IF(TMInput!K717&lt;&gt;"",TMInput!K717,IF(AND($C717=$C718, L718&lt;&gt;""),L718, IF(AND($C717=$C719, L719&lt;&gt;""), L719,"")))</f>
        <v/>
      </c>
      <c r="M717" s="90" t="str">
        <f>IF(TMInput!L717&lt;&gt;"",TMInput!L717,IF(AND($C717=$C718, M718&lt;&gt;""),M718, IF(AND($C717=$C719, M719&lt;&gt;""), M719,"")))</f>
        <v/>
      </c>
      <c r="N717" s="90" t="str">
        <f>IF(TMInput!M717&lt;&gt;"",TMInput!M717,IF(AND($C717=$C718, N718&lt;&gt;""),N718, IF(AND($C717=$C719, N719&lt;&gt;""), N719,"")))</f>
        <v/>
      </c>
      <c r="O717" s="90" t="str">
        <f>IF(TMInput!N717&lt;&gt;"",TMInput!N717,IF(AND($C717=$C718, O718&lt;&gt;""),O718, IF(AND($C717=$C719, O719&lt;&gt;""), O719,"")))</f>
        <v/>
      </c>
      <c r="P717" s="85" t="str">
        <f>IF(TMInput!O717&lt;&gt;"",TMInput!O717,IF(AND($C717=$C718, P718&lt;&gt;""),P718, IF(AND($C717=$C719, P719&lt;&gt;""), P719,"")))</f>
        <v/>
      </c>
      <c r="Q717" s="90" t="str">
        <f>IF(TMInput!P717&lt;&gt;"",TMInput!P717,IF(AND($C717=$C718, Q718&lt;&gt;""),Q718, IF(AND($C717=$C719, Q719&lt;&gt;""), Q719,"")))</f>
        <v/>
      </c>
      <c r="R717" s="90" t="str">
        <f>IF(TMInput!Q717&lt;&gt;"", TMInput!Q717, IF(AND(OR($C717&amp;$H717=$C718&amp;$H718, $C717&amp;$I717=$C718&amp;$I718), R718&lt;&gt;""), R718, IF(AND(OR($C717&amp;$H717=$C719&amp;$H719, $C717&amp;$I717=$C719&amp;$I719), R719&lt;&gt;""), R719, IF(AND(OR($C717&amp;$H717=$C720&amp;$H720, $C717&amp;$I717=$C720&amp;$I720), R720&lt;&gt;""), R720, IF(AND(OR($C717&amp;$H717=$C721&amp;$H721, $C717&amp;$I717=$C721&amp;$I721), R721&lt;&gt;""), R721, "")))))</f>
        <v/>
      </c>
      <c r="S717" s="90" t="str">
        <f>IF(TMInput!R717&lt;&gt;"", TMInput!R717, IF(AND(OR($C717&amp;$H717=$C718&amp;$H718, $C717&amp;$I717=$C718&amp;$I718), S718&lt;&gt;""), S718, IF(AND(OR($C717&amp;$H717=$C719&amp;$H719, $C717&amp;$I717=$C719&amp;$I719), S719&lt;&gt;""), S719, IF(AND(OR($C717&amp;$H717=$C720&amp;$H720, $C717&amp;$I717=$C720&amp;$I720), S720&lt;&gt;""), S720, IF(AND(OR($C717&amp;$H717=$C721&amp;$H721, $C717&amp;$I717=$C721&amp;$I721), S721&lt;&gt;""), S721, "")))))</f>
        <v/>
      </c>
      <c r="T717" s="90" t="str">
        <f>IF(TMInput!S717&lt;&gt;"", TMInput!S717, IF(AND(OR($C717&amp;$H717=$C718&amp;$H718, $C717&amp;$I717=$C718&amp;$I718), T718&lt;&gt;""), T718, IF(AND(OR($C717&amp;$H717=$C719&amp;$H719, $C717&amp;$I717=$C719&amp;$I719), T719&lt;&gt;""), T719, IF(AND(OR($C717&amp;$H717=$C720&amp;$H720, $C717&amp;$I717=$C720&amp;$I720), T720&lt;&gt;""), T720, IF(AND(OR($C717&amp;$H717=$C721&amp;$H721, $C717&amp;$I717=$C721&amp;$I721), T721&lt;&gt;""), T721, "")))))</f>
        <v/>
      </c>
      <c r="U717" s="90" t="str">
        <f>IF(TMInput!T717&lt;&gt;"", TMInput!T717, IF(AND($C717=$C718, U718&lt;&gt;""), U718, IF(AND($C717=$C719, U719&lt;&gt;""), U719, IF(AND($C717=$C720, U720&lt;&gt;""), U720, IF(AND($C717=$C721, U721&lt;&gt;""), U721, "")))))</f>
        <v/>
      </c>
      <c r="V717" s="90" t="str">
        <f>IF(TMInput!U717&lt;&gt;"", TMInput!U717, IF(AND($C717=$C718, V718&lt;&gt;""), V718, IF(AND($C717=$C719, V719&lt;&gt;""), V719, IF(AND($C717=$C720, V720&lt;&gt;""), V720, IF(AND($C717=$C721, V721&lt;&gt;""), V721, "")))))</f>
        <v/>
      </c>
      <c r="W717" s="90" t="str">
        <f>IF(TMInput!V717&lt;&gt;"", TMInput!V717, IF(AND($C717=$C718, W718&lt;&gt;""), W718, IF(AND($C717=$C719, W719&lt;&gt;""), W719, IF(AND($C717=$C720, W720&lt;&gt;""), W720, IF(AND($C717=$C721, W721&lt;&gt;""), W721, "")))))</f>
        <v/>
      </c>
      <c r="X717" s="90" t="str">
        <f>IF(TMInput!W717&lt;&gt;"", TMInput!W717, IF(AND($C717=$C718, X718&lt;&gt;""), X718, IF(AND($C717=$C719, X719&lt;&gt;""), X719, IF(AND($C717=$C720, X720&lt;&gt;""), X720, IF(AND($C717=$C721, X721&lt;&gt;""), X721, "")))))</f>
        <v/>
      </c>
      <c r="Y717" s="90" t="str">
        <f>IF(TMInput!X717&lt;&gt;"", TMInput!X717, IF(AND($C717=$C718, Y718&lt;&gt;""), Y718, IF(AND($C717=$C719, Y719&lt;&gt;""), Y719, IF(AND($C717=$C720, Y720&lt;&gt;""), Y720, IF(AND($C717=$C721, Y721&lt;&gt;""), Y721, "")))))</f>
        <v/>
      </c>
      <c r="Z717" s="90" t="str">
        <f>IF(TMInput!Y717&lt;&gt;"", TMInput!Y717, IF(AND($C717=$C718, Z718&lt;&gt;""), Z718, IF(AND($C717=$C719, Z719&lt;&gt;""), Z719, IF(AND($C717=$C720, Z720&lt;&gt;""), Z720, IF(AND($C717=$C721, Z721&lt;&gt;""), Z721, "")))))</f>
        <v/>
      </c>
      <c r="AA717" s="90" t="str">
        <f>IF(TMInput!Z717&lt;&gt;"", TMInput!Z717, IF(AND($C717=$C718, AA718&lt;&gt;""), AA718, IF(AND($C717=$C719, AA719&lt;&gt;""), AA719, IF(AND($C717=$C720, AA720&lt;&gt;""), AA720, IF(AND($C717=$C721, AA721&lt;&gt;""), AA721, "")))))</f>
        <v/>
      </c>
      <c r="AB717" s="90" t="str">
        <f>IF(TMInput!AA717&lt;&gt;"", TMInput!AA717, IF(AND($C717=$C718, AB718&lt;&gt;""), AB718, IF(AND($C717=$C719, AB719&lt;&gt;""), AB719, IF(AND($C717=$C720, AB720&lt;&gt;""), AB720, IF(AND($C717=$C721, AB721&lt;&gt;""), AB721, "")))))</f>
        <v/>
      </c>
      <c r="AC717" s="90" t="str">
        <f>IF(TMInput!AB717&lt;&gt;"", TMInput!AB717, IF(AND($C717=$C718, AC718&lt;&gt;""), AC718, IF(AND($C717=$C719, AC719&lt;&gt;""), AC719, IF(AND($C717=$C720, AC720&lt;&gt;""), AC720, IF(AND($C717=$C721, AC721&lt;&gt;""), AC721, "")))))</f>
        <v/>
      </c>
      <c r="AD717" s="90" t="str">
        <f>IF(TMInput!AC717&lt;&gt;"", TMInput!AC717, IF(AND($C717=$C718, AD718&lt;&gt;""), AD718, IF(AND($C717=$C719, AD719&lt;&gt;""), AD719, IF(AND($C717=$C720, AD720&lt;&gt;""), AD720, IF(AND($C717=$C721, AD721&lt;&gt;""), AD721, "")))))</f>
        <v/>
      </c>
      <c r="AE717" s="90" t="str">
        <f>IF(TMInput!AD717&lt;&gt;"", TMInput!AD717, IF(AND($C717=$C718, AE718&lt;&gt;""), AE718, IF(AND($C717=$C719, AE719&lt;&gt;""), AE719, IF(AND($C717=$C720, AE720&lt;&gt;""), AE720, IF(AND($C717=$C721, AE721&lt;&gt;""), AE721, "")))))</f>
        <v/>
      </c>
    </row>
    <row r="718">
      <c r="A718" s="85" t="b">
        <f t="shared" si="1"/>
        <v>0</v>
      </c>
      <c r="B718" s="90" t="str">
        <f>IF(AND(TMInput!A718="",$C718&lt;&gt;""),B717,TMInput!A718)</f>
        <v/>
      </c>
      <c r="C718" s="90" t="str">
        <f>TMInput!B718</f>
        <v/>
      </c>
      <c r="D718" s="85" t="str">
        <f>IF(AND(TMInput!C718="",$C718&lt;&gt;""),D717,TMInput!C718)</f>
        <v/>
      </c>
      <c r="E718" s="90" t="str">
        <f>IF(TMInput!D718&lt;&gt;"",TMInput!D718,IF(AND($C718=$C719, E719&lt;&gt;""),E719, IF(AND($C718=$C720, E720&lt;&gt;""), E720,"")))</f>
        <v/>
      </c>
      <c r="F718" s="90" t="str">
        <f>IF(TMInput!E718&lt;&gt;"",TMInput!E718,IF(AND($C718=$C719, F719&lt;&gt;""),F719, IF(AND($C718=$C720, F720&lt;&gt;""), F720,"")))</f>
        <v/>
      </c>
      <c r="G718" s="85" t="str">
        <f>IF(TMInput!F718&lt;&gt;"",TMInput!F718,IF(AND($C718=$C719, G719&lt;&gt;""),G719, IF(AND($C718=$C720, G720&lt;&gt;""), G720,"")))</f>
        <v/>
      </c>
      <c r="H718" s="90" t="str">
        <f>TMInput!G718</f>
        <v/>
      </c>
      <c r="I718" s="90" t="str">
        <f>TMInput!H718</f>
        <v/>
      </c>
      <c r="J718" s="90" t="str">
        <f>IF(TMInput!$A718="",J717,TMInput!I718)</f>
        <v/>
      </c>
      <c r="K718" s="85" t="str">
        <f>IF(TMInput!J718&lt;&gt;"",TMInput!J718,IF(AND($C718=$C719, K719&lt;&gt;""),K719, IF(AND($C718=$C720, K720&lt;&gt;""), K720,"")))</f>
        <v/>
      </c>
      <c r="L718" s="85" t="str">
        <f>IF(TMInput!K718&lt;&gt;"",TMInput!K718,IF(AND($C718=$C719, L719&lt;&gt;""),L719, IF(AND($C718=$C720, L720&lt;&gt;""), L720,"")))</f>
        <v/>
      </c>
      <c r="M718" s="90" t="str">
        <f>IF(TMInput!L718&lt;&gt;"",TMInput!L718,IF(AND($C718=$C719, M719&lt;&gt;""),M719, IF(AND($C718=$C720, M720&lt;&gt;""), M720,"")))</f>
        <v/>
      </c>
      <c r="N718" s="90" t="str">
        <f>IF(TMInput!M718&lt;&gt;"",TMInput!M718,IF(AND($C718=$C719, N719&lt;&gt;""),N719, IF(AND($C718=$C720, N720&lt;&gt;""), N720,"")))</f>
        <v/>
      </c>
      <c r="O718" s="90" t="str">
        <f>IF(TMInput!N718&lt;&gt;"",TMInput!N718,IF(AND($C718=$C719, O719&lt;&gt;""),O719, IF(AND($C718=$C720, O720&lt;&gt;""), O720,"")))</f>
        <v/>
      </c>
      <c r="P718" s="85" t="str">
        <f>IF(TMInput!O718&lt;&gt;"",TMInput!O718,IF(AND($C718=$C719, P719&lt;&gt;""),P719, IF(AND($C718=$C720, P720&lt;&gt;""), P720,"")))</f>
        <v/>
      </c>
      <c r="Q718" s="90" t="str">
        <f>IF(TMInput!P718&lt;&gt;"",TMInput!P718,IF(AND($C718=$C719, Q719&lt;&gt;""),Q719, IF(AND($C718=$C720, Q720&lt;&gt;""), Q720,"")))</f>
        <v/>
      </c>
      <c r="R718" s="90" t="str">
        <f>IF(TMInput!Q718&lt;&gt;"", TMInput!Q718, IF(AND(OR($C718&amp;$H718=$C719&amp;$H719, $C718&amp;$I718=$C719&amp;$I719), R719&lt;&gt;""), R719, IF(AND(OR($C718&amp;$H718=$C720&amp;$H720, $C718&amp;$I718=$C720&amp;$I720), R720&lt;&gt;""), R720, IF(AND(OR($C718&amp;$H718=$C721&amp;$H721, $C718&amp;$I718=$C721&amp;$I721), R721&lt;&gt;""), R721, IF(AND(OR($C718&amp;$H718=$C722&amp;$H722, $C718&amp;$I718=$C722&amp;$I722), R722&lt;&gt;""), R722, "")))))</f>
        <v/>
      </c>
      <c r="S718" s="90" t="str">
        <f>IF(TMInput!R718&lt;&gt;"", TMInput!R718, IF(AND(OR($C718&amp;$H718=$C719&amp;$H719, $C718&amp;$I718=$C719&amp;$I719), S719&lt;&gt;""), S719, IF(AND(OR($C718&amp;$H718=$C720&amp;$H720, $C718&amp;$I718=$C720&amp;$I720), S720&lt;&gt;""), S720, IF(AND(OR($C718&amp;$H718=$C721&amp;$H721, $C718&amp;$I718=$C721&amp;$I721), S721&lt;&gt;""), S721, IF(AND(OR($C718&amp;$H718=$C722&amp;$H722, $C718&amp;$I718=$C722&amp;$I722), S722&lt;&gt;""), S722, "")))))</f>
        <v/>
      </c>
      <c r="T718" s="90" t="str">
        <f>IF(TMInput!S718&lt;&gt;"", TMInput!S718, IF(AND(OR($C718&amp;$H718=$C719&amp;$H719, $C718&amp;$I718=$C719&amp;$I719), T719&lt;&gt;""), T719, IF(AND(OR($C718&amp;$H718=$C720&amp;$H720, $C718&amp;$I718=$C720&amp;$I720), T720&lt;&gt;""), T720, IF(AND(OR($C718&amp;$H718=$C721&amp;$H721, $C718&amp;$I718=$C721&amp;$I721), T721&lt;&gt;""), T721, IF(AND(OR($C718&amp;$H718=$C722&amp;$H722, $C718&amp;$I718=$C722&amp;$I722), T722&lt;&gt;""), T722, "")))))</f>
        <v/>
      </c>
      <c r="U718" s="90" t="str">
        <f>IF(TMInput!T718&lt;&gt;"", TMInput!T718, IF(AND($C718=$C719, U719&lt;&gt;""), U719, IF(AND($C718=$C720, U720&lt;&gt;""), U720, IF(AND($C718=$C721, U721&lt;&gt;""), U721, IF(AND($C718=$C722, U722&lt;&gt;""), U722, "")))))</f>
        <v/>
      </c>
      <c r="V718" s="90" t="str">
        <f>IF(TMInput!U718&lt;&gt;"", TMInput!U718, IF(AND($C718=$C719, V719&lt;&gt;""), V719, IF(AND($C718=$C720, V720&lt;&gt;""), V720, IF(AND($C718=$C721, V721&lt;&gt;""), V721, IF(AND($C718=$C722, V722&lt;&gt;""), V722, "")))))</f>
        <v/>
      </c>
      <c r="W718" s="90" t="str">
        <f>IF(TMInput!V718&lt;&gt;"", TMInput!V718, IF(AND($C718=$C719, W719&lt;&gt;""), W719, IF(AND($C718=$C720, W720&lt;&gt;""), W720, IF(AND($C718=$C721, W721&lt;&gt;""), W721, IF(AND($C718=$C722, W722&lt;&gt;""), W722, "")))))</f>
        <v/>
      </c>
      <c r="X718" s="90" t="str">
        <f>IF(TMInput!W718&lt;&gt;"", TMInput!W718, IF(AND($C718=$C719, X719&lt;&gt;""), X719, IF(AND($C718=$C720, X720&lt;&gt;""), X720, IF(AND($C718=$C721, X721&lt;&gt;""), X721, IF(AND($C718=$C722, X722&lt;&gt;""), X722, "")))))</f>
        <v/>
      </c>
      <c r="Y718" s="90" t="str">
        <f>IF(TMInput!X718&lt;&gt;"", TMInput!X718, IF(AND($C718=$C719, Y719&lt;&gt;""), Y719, IF(AND($C718=$C720, Y720&lt;&gt;""), Y720, IF(AND($C718=$C721, Y721&lt;&gt;""), Y721, IF(AND($C718=$C722, Y722&lt;&gt;""), Y722, "")))))</f>
        <v/>
      </c>
      <c r="Z718" s="90" t="str">
        <f>IF(TMInput!Y718&lt;&gt;"", TMInput!Y718, IF(AND($C718=$C719, Z719&lt;&gt;""), Z719, IF(AND($C718=$C720, Z720&lt;&gt;""), Z720, IF(AND($C718=$C721, Z721&lt;&gt;""), Z721, IF(AND($C718=$C722, Z722&lt;&gt;""), Z722, "")))))</f>
        <v/>
      </c>
      <c r="AA718" s="90" t="str">
        <f>IF(TMInput!Z718&lt;&gt;"", TMInput!Z718, IF(AND($C718=$C719, AA719&lt;&gt;""), AA719, IF(AND($C718=$C720, AA720&lt;&gt;""), AA720, IF(AND($C718=$C721, AA721&lt;&gt;""), AA721, IF(AND($C718=$C722, AA722&lt;&gt;""), AA722, "")))))</f>
        <v/>
      </c>
      <c r="AB718" s="90" t="str">
        <f>IF(TMInput!AA718&lt;&gt;"", TMInput!AA718, IF(AND($C718=$C719, AB719&lt;&gt;""), AB719, IF(AND($C718=$C720, AB720&lt;&gt;""), AB720, IF(AND($C718=$C721, AB721&lt;&gt;""), AB721, IF(AND($C718=$C722, AB722&lt;&gt;""), AB722, "")))))</f>
        <v/>
      </c>
      <c r="AC718" s="90" t="str">
        <f>IF(TMInput!AB718&lt;&gt;"", TMInput!AB718, IF(AND($C718=$C719, AC719&lt;&gt;""), AC719, IF(AND($C718=$C720, AC720&lt;&gt;""), AC720, IF(AND($C718=$C721, AC721&lt;&gt;""), AC721, IF(AND($C718=$C722, AC722&lt;&gt;""), AC722, "")))))</f>
        <v/>
      </c>
      <c r="AD718" s="90" t="str">
        <f>IF(TMInput!AC718&lt;&gt;"", TMInput!AC718, IF(AND($C718=$C719, AD719&lt;&gt;""), AD719, IF(AND($C718=$C720, AD720&lt;&gt;""), AD720, IF(AND($C718=$C721, AD721&lt;&gt;""), AD721, IF(AND($C718=$C722, AD722&lt;&gt;""), AD722, "")))))</f>
        <v/>
      </c>
      <c r="AE718" s="90" t="str">
        <f>IF(TMInput!AD718&lt;&gt;"", TMInput!AD718, IF(AND($C718=$C719, AE719&lt;&gt;""), AE719, IF(AND($C718=$C720, AE720&lt;&gt;""), AE720, IF(AND($C718=$C721, AE721&lt;&gt;""), AE721, IF(AND($C718=$C722, AE722&lt;&gt;""), AE722, "")))))</f>
        <v/>
      </c>
    </row>
    <row r="719">
      <c r="A719" s="85" t="b">
        <f t="shared" si="1"/>
        <v>0</v>
      </c>
      <c r="B719" s="90" t="str">
        <f>IF(AND(TMInput!A719="",$C719&lt;&gt;""),B718,TMInput!A719)</f>
        <v/>
      </c>
      <c r="C719" s="90" t="str">
        <f>TMInput!B719</f>
        <v/>
      </c>
      <c r="D719" s="85" t="str">
        <f>IF(AND(TMInput!C719="",$C719&lt;&gt;""),D718,TMInput!C719)</f>
        <v/>
      </c>
      <c r="E719" s="90" t="str">
        <f>IF(TMInput!D719&lt;&gt;"",TMInput!D719,IF(AND($C719=$C720, E720&lt;&gt;""),E720, IF(AND($C719=$C721, E721&lt;&gt;""), E721,"")))</f>
        <v/>
      </c>
      <c r="F719" s="90" t="str">
        <f>IF(TMInput!E719&lt;&gt;"",TMInput!E719,IF(AND($C719=$C720, F720&lt;&gt;""),F720, IF(AND($C719=$C721, F721&lt;&gt;""), F721,"")))</f>
        <v/>
      </c>
      <c r="G719" s="85" t="str">
        <f>IF(TMInput!F719&lt;&gt;"",TMInput!F719,IF(AND($C719=$C720, G720&lt;&gt;""),G720, IF(AND($C719=$C721, G721&lt;&gt;""), G721,"")))</f>
        <v/>
      </c>
      <c r="H719" s="90" t="str">
        <f>TMInput!G719</f>
        <v/>
      </c>
      <c r="I719" s="90" t="str">
        <f>TMInput!H719</f>
        <v/>
      </c>
      <c r="J719" s="90" t="str">
        <f>IF(TMInput!$A719="",J718,TMInput!I719)</f>
        <v/>
      </c>
      <c r="K719" s="85" t="str">
        <f>IF(TMInput!J719&lt;&gt;"",TMInput!J719,IF(AND($C719=$C720, K720&lt;&gt;""),K720, IF(AND($C719=$C721, K721&lt;&gt;""), K721,"")))</f>
        <v/>
      </c>
      <c r="L719" s="85" t="str">
        <f>IF(TMInput!K719&lt;&gt;"",TMInput!K719,IF(AND($C719=$C720, L720&lt;&gt;""),L720, IF(AND($C719=$C721, L721&lt;&gt;""), L721,"")))</f>
        <v/>
      </c>
      <c r="M719" s="90" t="str">
        <f>IF(TMInput!L719&lt;&gt;"",TMInput!L719,IF(AND($C719=$C720, M720&lt;&gt;""),M720, IF(AND($C719=$C721, M721&lt;&gt;""), M721,"")))</f>
        <v/>
      </c>
      <c r="N719" s="90" t="str">
        <f>IF(TMInput!M719&lt;&gt;"",TMInput!M719,IF(AND($C719=$C720, N720&lt;&gt;""),N720, IF(AND($C719=$C721, N721&lt;&gt;""), N721,"")))</f>
        <v/>
      </c>
      <c r="O719" s="90" t="str">
        <f>IF(TMInput!N719&lt;&gt;"",TMInput!N719,IF(AND($C719=$C720, O720&lt;&gt;""),O720, IF(AND($C719=$C721, O721&lt;&gt;""), O721,"")))</f>
        <v/>
      </c>
      <c r="P719" s="85" t="str">
        <f>IF(TMInput!O719&lt;&gt;"",TMInput!O719,IF(AND($C719=$C720, P720&lt;&gt;""),P720, IF(AND($C719=$C721, P721&lt;&gt;""), P721,"")))</f>
        <v/>
      </c>
      <c r="Q719" s="90" t="str">
        <f>IF(TMInput!P719&lt;&gt;"",TMInput!P719,IF(AND($C719=$C720, Q720&lt;&gt;""),Q720, IF(AND($C719=$C721, Q721&lt;&gt;""), Q721,"")))</f>
        <v/>
      </c>
      <c r="R719" s="90" t="str">
        <f>IF(TMInput!Q719&lt;&gt;"", TMInput!Q719, IF(AND(OR($C719&amp;$H719=$C720&amp;$H720, $C719&amp;$I719=$C720&amp;$I720), R720&lt;&gt;""), R720, IF(AND(OR($C719&amp;$H719=$C721&amp;$H721, $C719&amp;$I719=$C721&amp;$I721), R721&lt;&gt;""), R721, IF(AND(OR($C719&amp;$H719=$C722&amp;$H722, $C719&amp;$I719=$C722&amp;$I722), R722&lt;&gt;""), R722, IF(AND(OR($C719&amp;$H719=$C723&amp;$H723, $C719&amp;$I719=$C723&amp;$I723), R723&lt;&gt;""), R723, "")))))</f>
        <v/>
      </c>
      <c r="S719" s="90" t="str">
        <f>IF(TMInput!R719&lt;&gt;"", TMInput!R719, IF(AND(OR($C719&amp;$H719=$C720&amp;$H720, $C719&amp;$I719=$C720&amp;$I720), S720&lt;&gt;""), S720, IF(AND(OR($C719&amp;$H719=$C721&amp;$H721, $C719&amp;$I719=$C721&amp;$I721), S721&lt;&gt;""), S721, IF(AND(OR($C719&amp;$H719=$C722&amp;$H722, $C719&amp;$I719=$C722&amp;$I722), S722&lt;&gt;""), S722, IF(AND(OR($C719&amp;$H719=$C723&amp;$H723, $C719&amp;$I719=$C723&amp;$I723), S723&lt;&gt;""), S723, "")))))</f>
        <v/>
      </c>
      <c r="T719" s="90" t="str">
        <f>IF(TMInput!S719&lt;&gt;"", TMInput!S719, IF(AND(OR($C719&amp;$H719=$C720&amp;$H720, $C719&amp;$I719=$C720&amp;$I720), T720&lt;&gt;""), T720, IF(AND(OR($C719&amp;$H719=$C721&amp;$H721, $C719&amp;$I719=$C721&amp;$I721), T721&lt;&gt;""), T721, IF(AND(OR($C719&amp;$H719=$C722&amp;$H722, $C719&amp;$I719=$C722&amp;$I722), T722&lt;&gt;""), T722, IF(AND(OR($C719&amp;$H719=$C723&amp;$H723, $C719&amp;$I719=$C723&amp;$I723), T723&lt;&gt;""), T723, "")))))</f>
        <v/>
      </c>
      <c r="U719" s="90" t="str">
        <f>IF(TMInput!T719&lt;&gt;"", TMInput!T719, IF(AND($C719=$C720, U720&lt;&gt;""), U720, IF(AND($C719=$C721, U721&lt;&gt;""), U721, IF(AND($C719=$C722, U722&lt;&gt;""), U722, IF(AND($C719=$C723, U723&lt;&gt;""), U723, "")))))</f>
        <v/>
      </c>
      <c r="V719" s="90" t="str">
        <f>IF(TMInput!U719&lt;&gt;"", TMInput!U719, IF(AND($C719=$C720, V720&lt;&gt;""), V720, IF(AND($C719=$C721, V721&lt;&gt;""), V721, IF(AND($C719=$C722, V722&lt;&gt;""), V722, IF(AND($C719=$C723, V723&lt;&gt;""), V723, "")))))</f>
        <v/>
      </c>
      <c r="W719" s="90" t="str">
        <f>IF(TMInput!V719&lt;&gt;"", TMInput!V719, IF(AND($C719=$C720, W720&lt;&gt;""), W720, IF(AND($C719=$C721, W721&lt;&gt;""), W721, IF(AND($C719=$C722, W722&lt;&gt;""), W722, IF(AND($C719=$C723, W723&lt;&gt;""), W723, "")))))</f>
        <v/>
      </c>
      <c r="X719" s="90" t="str">
        <f>IF(TMInput!W719&lt;&gt;"", TMInput!W719, IF(AND($C719=$C720, X720&lt;&gt;""), X720, IF(AND($C719=$C721, X721&lt;&gt;""), X721, IF(AND($C719=$C722, X722&lt;&gt;""), X722, IF(AND($C719=$C723, X723&lt;&gt;""), X723, "")))))</f>
        <v/>
      </c>
      <c r="Y719" s="90" t="str">
        <f>IF(TMInput!X719&lt;&gt;"", TMInput!X719, IF(AND($C719=$C720, Y720&lt;&gt;""), Y720, IF(AND($C719=$C721, Y721&lt;&gt;""), Y721, IF(AND($C719=$C722, Y722&lt;&gt;""), Y722, IF(AND($C719=$C723, Y723&lt;&gt;""), Y723, "")))))</f>
        <v/>
      </c>
      <c r="Z719" s="90" t="str">
        <f>IF(TMInput!Y719&lt;&gt;"", TMInput!Y719, IF(AND($C719=$C720, Z720&lt;&gt;""), Z720, IF(AND($C719=$C721, Z721&lt;&gt;""), Z721, IF(AND($C719=$C722, Z722&lt;&gt;""), Z722, IF(AND($C719=$C723, Z723&lt;&gt;""), Z723, "")))))</f>
        <v/>
      </c>
      <c r="AA719" s="90" t="str">
        <f>IF(TMInput!Z719&lt;&gt;"", TMInput!Z719, IF(AND($C719=$C720, AA720&lt;&gt;""), AA720, IF(AND($C719=$C721, AA721&lt;&gt;""), AA721, IF(AND($C719=$C722, AA722&lt;&gt;""), AA722, IF(AND($C719=$C723, AA723&lt;&gt;""), AA723, "")))))</f>
        <v/>
      </c>
      <c r="AB719" s="90" t="str">
        <f>IF(TMInput!AA719&lt;&gt;"", TMInput!AA719, IF(AND($C719=$C720, AB720&lt;&gt;""), AB720, IF(AND($C719=$C721, AB721&lt;&gt;""), AB721, IF(AND($C719=$C722, AB722&lt;&gt;""), AB722, IF(AND($C719=$C723, AB723&lt;&gt;""), AB723, "")))))</f>
        <v/>
      </c>
      <c r="AC719" s="90" t="str">
        <f>IF(TMInput!AB719&lt;&gt;"", TMInput!AB719, IF(AND($C719=$C720, AC720&lt;&gt;""), AC720, IF(AND($C719=$C721, AC721&lt;&gt;""), AC721, IF(AND($C719=$C722, AC722&lt;&gt;""), AC722, IF(AND($C719=$C723, AC723&lt;&gt;""), AC723, "")))))</f>
        <v/>
      </c>
      <c r="AD719" s="90" t="str">
        <f>IF(TMInput!AC719&lt;&gt;"", TMInput!AC719, IF(AND($C719=$C720, AD720&lt;&gt;""), AD720, IF(AND($C719=$C721, AD721&lt;&gt;""), AD721, IF(AND($C719=$C722, AD722&lt;&gt;""), AD722, IF(AND($C719=$C723, AD723&lt;&gt;""), AD723, "")))))</f>
        <v/>
      </c>
      <c r="AE719" s="90" t="str">
        <f>IF(TMInput!AD719&lt;&gt;"", TMInput!AD719, IF(AND($C719=$C720, AE720&lt;&gt;""), AE720, IF(AND($C719=$C721, AE721&lt;&gt;""), AE721, IF(AND($C719=$C722, AE722&lt;&gt;""), AE722, IF(AND($C719=$C723, AE723&lt;&gt;""), AE723, "")))))</f>
        <v/>
      </c>
    </row>
    <row r="720">
      <c r="A720" s="85" t="b">
        <f t="shared" si="1"/>
        <v>0</v>
      </c>
      <c r="B720" s="90" t="str">
        <f>IF(AND(TMInput!A720="",$C720&lt;&gt;""),B719,TMInput!A720)</f>
        <v/>
      </c>
      <c r="C720" s="90" t="str">
        <f>TMInput!B720</f>
        <v/>
      </c>
      <c r="D720" s="85" t="str">
        <f>IF(AND(TMInput!C720="",$C720&lt;&gt;""),D719,TMInput!C720)</f>
        <v/>
      </c>
      <c r="E720" s="90" t="str">
        <f>IF(TMInput!D720&lt;&gt;"",TMInput!D720,IF(AND($C720=$C721, E721&lt;&gt;""),E721, IF(AND($C720=$C722, E722&lt;&gt;""), E722,"")))</f>
        <v/>
      </c>
      <c r="F720" s="90" t="str">
        <f>IF(TMInput!E720&lt;&gt;"",TMInput!E720,IF(AND($C720=$C721, F721&lt;&gt;""),F721, IF(AND($C720=$C722, F722&lt;&gt;""), F722,"")))</f>
        <v/>
      </c>
      <c r="G720" s="85" t="str">
        <f>IF(TMInput!F720&lt;&gt;"",TMInput!F720,IF(AND($C720=$C721, G721&lt;&gt;""),G721, IF(AND($C720=$C722, G722&lt;&gt;""), G722,"")))</f>
        <v/>
      </c>
      <c r="H720" s="90" t="str">
        <f>TMInput!G720</f>
        <v/>
      </c>
      <c r="I720" s="90" t="str">
        <f>TMInput!H720</f>
        <v/>
      </c>
      <c r="J720" s="90" t="str">
        <f>IF(TMInput!$A720="",J719,TMInput!I720)</f>
        <v/>
      </c>
      <c r="K720" s="85" t="str">
        <f>IF(TMInput!J720&lt;&gt;"",TMInput!J720,IF(AND($C720=$C721, K721&lt;&gt;""),K721, IF(AND($C720=$C722, K722&lt;&gt;""), K722,"")))</f>
        <v/>
      </c>
      <c r="L720" s="85" t="str">
        <f>IF(TMInput!K720&lt;&gt;"",TMInput!K720,IF(AND($C720=$C721, L721&lt;&gt;""),L721, IF(AND($C720=$C722, L722&lt;&gt;""), L722,"")))</f>
        <v/>
      </c>
      <c r="M720" s="90" t="str">
        <f>IF(TMInput!L720&lt;&gt;"",TMInput!L720,IF(AND($C720=$C721, M721&lt;&gt;""),M721, IF(AND($C720=$C722, M722&lt;&gt;""), M722,"")))</f>
        <v/>
      </c>
      <c r="N720" s="90" t="str">
        <f>IF(TMInput!M720&lt;&gt;"",TMInput!M720,IF(AND($C720=$C721, N721&lt;&gt;""),N721, IF(AND($C720=$C722, N722&lt;&gt;""), N722,"")))</f>
        <v/>
      </c>
      <c r="O720" s="90" t="str">
        <f>IF(TMInput!N720&lt;&gt;"",TMInput!N720,IF(AND($C720=$C721, O721&lt;&gt;""),O721, IF(AND($C720=$C722, O722&lt;&gt;""), O722,"")))</f>
        <v/>
      </c>
      <c r="P720" s="85" t="str">
        <f>IF(TMInput!O720&lt;&gt;"",TMInput!O720,IF(AND($C720=$C721, P721&lt;&gt;""),P721, IF(AND($C720=$C722, P722&lt;&gt;""), P722,"")))</f>
        <v/>
      </c>
      <c r="Q720" s="90" t="str">
        <f>IF(TMInput!P720&lt;&gt;"",TMInput!P720,IF(AND($C720=$C721, Q721&lt;&gt;""),Q721, IF(AND($C720=$C722, Q722&lt;&gt;""), Q722,"")))</f>
        <v/>
      </c>
      <c r="R720" s="90" t="str">
        <f>IF(TMInput!Q720&lt;&gt;"", TMInput!Q720, IF(AND(OR($C720&amp;$H720=$C721&amp;$H721, $C720&amp;$I720=$C721&amp;$I721), R721&lt;&gt;""), R721, IF(AND(OR($C720&amp;$H720=$C722&amp;$H722, $C720&amp;$I720=$C722&amp;$I722), R722&lt;&gt;""), R722, IF(AND(OR($C720&amp;$H720=$C723&amp;$H723, $C720&amp;$I720=$C723&amp;$I723), R723&lt;&gt;""), R723, IF(AND(OR($C720&amp;$H720=$C724&amp;$H724, $C720&amp;$I720=$C724&amp;$I724), R724&lt;&gt;""), R724, "")))))</f>
        <v/>
      </c>
      <c r="S720" s="90" t="str">
        <f>IF(TMInput!R720&lt;&gt;"", TMInput!R720, IF(AND(OR($C720&amp;$H720=$C721&amp;$H721, $C720&amp;$I720=$C721&amp;$I721), S721&lt;&gt;""), S721, IF(AND(OR($C720&amp;$H720=$C722&amp;$H722, $C720&amp;$I720=$C722&amp;$I722), S722&lt;&gt;""), S722, IF(AND(OR($C720&amp;$H720=$C723&amp;$H723, $C720&amp;$I720=$C723&amp;$I723), S723&lt;&gt;""), S723, IF(AND(OR($C720&amp;$H720=$C724&amp;$H724, $C720&amp;$I720=$C724&amp;$I724), S724&lt;&gt;""), S724, "")))))</f>
        <v/>
      </c>
      <c r="T720" s="90" t="str">
        <f>IF(TMInput!S720&lt;&gt;"", TMInput!S720, IF(AND(OR($C720&amp;$H720=$C721&amp;$H721, $C720&amp;$I720=$C721&amp;$I721), T721&lt;&gt;""), T721, IF(AND(OR($C720&amp;$H720=$C722&amp;$H722, $C720&amp;$I720=$C722&amp;$I722), T722&lt;&gt;""), T722, IF(AND(OR($C720&amp;$H720=$C723&amp;$H723, $C720&amp;$I720=$C723&amp;$I723), T723&lt;&gt;""), T723, IF(AND(OR($C720&amp;$H720=$C724&amp;$H724, $C720&amp;$I720=$C724&amp;$I724), T724&lt;&gt;""), T724, "")))))</f>
        <v/>
      </c>
      <c r="U720" s="90" t="str">
        <f>IF(TMInput!T720&lt;&gt;"", TMInput!T720, IF(AND($C720=$C721, U721&lt;&gt;""), U721, IF(AND($C720=$C722, U722&lt;&gt;""), U722, IF(AND($C720=$C723, U723&lt;&gt;""), U723, IF(AND($C720=$C724, U724&lt;&gt;""), U724, "")))))</f>
        <v/>
      </c>
      <c r="V720" s="90" t="str">
        <f>IF(TMInput!U720&lt;&gt;"", TMInput!U720, IF(AND($C720=$C721, V721&lt;&gt;""), V721, IF(AND($C720=$C722, V722&lt;&gt;""), V722, IF(AND($C720=$C723, V723&lt;&gt;""), V723, IF(AND($C720=$C724, V724&lt;&gt;""), V724, "")))))</f>
        <v/>
      </c>
      <c r="W720" s="90" t="str">
        <f>IF(TMInput!V720&lt;&gt;"", TMInput!V720, IF(AND($C720=$C721, W721&lt;&gt;""), W721, IF(AND($C720=$C722, W722&lt;&gt;""), W722, IF(AND($C720=$C723, W723&lt;&gt;""), W723, IF(AND($C720=$C724, W724&lt;&gt;""), W724, "")))))</f>
        <v/>
      </c>
      <c r="X720" s="90" t="str">
        <f>IF(TMInput!W720&lt;&gt;"", TMInput!W720, IF(AND($C720=$C721, X721&lt;&gt;""), X721, IF(AND($C720=$C722, X722&lt;&gt;""), X722, IF(AND($C720=$C723, X723&lt;&gt;""), X723, IF(AND($C720=$C724, X724&lt;&gt;""), X724, "")))))</f>
        <v/>
      </c>
      <c r="Y720" s="90" t="str">
        <f>IF(TMInput!X720&lt;&gt;"", TMInput!X720, IF(AND($C720=$C721, Y721&lt;&gt;""), Y721, IF(AND($C720=$C722, Y722&lt;&gt;""), Y722, IF(AND($C720=$C723, Y723&lt;&gt;""), Y723, IF(AND($C720=$C724, Y724&lt;&gt;""), Y724, "")))))</f>
        <v/>
      </c>
      <c r="Z720" s="90" t="str">
        <f>IF(TMInput!Y720&lt;&gt;"", TMInput!Y720, IF(AND($C720=$C721, Z721&lt;&gt;""), Z721, IF(AND($C720=$C722, Z722&lt;&gt;""), Z722, IF(AND($C720=$C723, Z723&lt;&gt;""), Z723, IF(AND($C720=$C724, Z724&lt;&gt;""), Z724, "")))))</f>
        <v/>
      </c>
      <c r="AA720" s="90" t="str">
        <f>IF(TMInput!Z720&lt;&gt;"", TMInput!Z720, IF(AND($C720=$C721, AA721&lt;&gt;""), AA721, IF(AND($C720=$C722, AA722&lt;&gt;""), AA722, IF(AND($C720=$C723, AA723&lt;&gt;""), AA723, IF(AND($C720=$C724, AA724&lt;&gt;""), AA724, "")))))</f>
        <v/>
      </c>
      <c r="AB720" s="90" t="str">
        <f>IF(TMInput!AA720&lt;&gt;"", TMInput!AA720, IF(AND($C720=$C721, AB721&lt;&gt;""), AB721, IF(AND($C720=$C722, AB722&lt;&gt;""), AB722, IF(AND($C720=$C723, AB723&lt;&gt;""), AB723, IF(AND($C720=$C724, AB724&lt;&gt;""), AB724, "")))))</f>
        <v/>
      </c>
      <c r="AC720" s="90" t="str">
        <f>IF(TMInput!AB720&lt;&gt;"", TMInput!AB720, IF(AND($C720=$C721, AC721&lt;&gt;""), AC721, IF(AND($C720=$C722, AC722&lt;&gt;""), AC722, IF(AND($C720=$C723, AC723&lt;&gt;""), AC723, IF(AND($C720=$C724, AC724&lt;&gt;""), AC724, "")))))</f>
        <v/>
      </c>
      <c r="AD720" s="90" t="str">
        <f>IF(TMInput!AC720&lt;&gt;"", TMInput!AC720, IF(AND($C720=$C721, AD721&lt;&gt;""), AD721, IF(AND($C720=$C722, AD722&lt;&gt;""), AD722, IF(AND($C720=$C723, AD723&lt;&gt;""), AD723, IF(AND($C720=$C724, AD724&lt;&gt;""), AD724, "")))))</f>
        <v/>
      </c>
      <c r="AE720" s="90" t="str">
        <f>IF(TMInput!AD720&lt;&gt;"", TMInput!AD720, IF(AND($C720=$C721, AE721&lt;&gt;""), AE721, IF(AND($C720=$C722, AE722&lt;&gt;""), AE722, IF(AND($C720=$C723, AE723&lt;&gt;""), AE723, IF(AND($C720=$C724, AE724&lt;&gt;""), AE724, "")))))</f>
        <v/>
      </c>
    </row>
    <row r="721">
      <c r="A721" s="85" t="b">
        <f t="shared" si="1"/>
        <v>0</v>
      </c>
      <c r="B721" s="90" t="str">
        <f>IF(AND(TMInput!A721="",$C721&lt;&gt;""),B720,TMInput!A721)</f>
        <v/>
      </c>
      <c r="C721" s="90" t="str">
        <f>TMInput!B721</f>
        <v/>
      </c>
      <c r="D721" s="85" t="str">
        <f>IF(AND(TMInput!C721="",$C721&lt;&gt;""),D720,TMInput!C721)</f>
        <v/>
      </c>
      <c r="E721" s="90" t="str">
        <f>IF(TMInput!D721&lt;&gt;"",TMInput!D721,IF(AND($C721=$C722, E722&lt;&gt;""),E722, IF(AND($C721=$C723, E723&lt;&gt;""), E723,"")))</f>
        <v/>
      </c>
      <c r="F721" s="90" t="str">
        <f>IF(TMInput!E721&lt;&gt;"",TMInput!E721,IF(AND($C721=$C722, F722&lt;&gt;""),F722, IF(AND($C721=$C723, F723&lt;&gt;""), F723,"")))</f>
        <v/>
      </c>
      <c r="G721" s="85" t="str">
        <f>IF(TMInput!F721&lt;&gt;"",TMInput!F721,IF(AND($C721=$C722, G722&lt;&gt;""),G722, IF(AND($C721=$C723, G723&lt;&gt;""), G723,"")))</f>
        <v/>
      </c>
      <c r="H721" s="90" t="str">
        <f>TMInput!G721</f>
        <v/>
      </c>
      <c r="I721" s="90" t="str">
        <f>TMInput!H721</f>
        <v/>
      </c>
      <c r="J721" s="90" t="str">
        <f>IF(TMInput!$A721="",J720,TMInput!I721)</f>
        <v/>
      </c>
      <c r="K721" s="85" t="str">
        <f>IF(TMInput!J721&lt;&gt;"",TMInput!J721,IF(AND($C721=$C722, K722&lt;&gt;""),K722, IF(AND($C721=$C723, K723&lt;&gt;""), K723,"")))</f>
        <v/>
      </c>
      <c r="L721" s="85" t="str">
        <f>IF(TMInput!K721&lt;&gt;"",TMInput!K721,IF(AND($C721=$C722, L722&lt;&gt;""),L722, IF(AND($C721=$C723, L723&lt;&gt;""), L723,"")))</f>
        <v/>
      </c>
      <c r="M721" s="90" t="str">
        <f>IF(TMInput!L721&lt;&gt;"",TMInput!L721,IF(AND($C721=$C722, M722&lt;&gt;""),M722, IF(AND($C721=$C723, M723&lt;&gt;""), M723,"")))</f>
        <v/>
      </c>
      <c r="N721" s="90" t="str">
        <f>IF(TMInput!M721&lt;&gt;"",TMInput!M721,IF(AND($C721=$C722, N722&lt;&gt;""),N722, IF(AND($C721=$C723, N723&lt;&gt;""), N723,"")))</f>
        <v/>
      </c>
      <c r="O721" s="90" t="str">
        <f>IF(TMInput!N721&lt;&gt;"",TMInput!N721,IF(AND($C721=$C722, O722&lt;&gt;""),O722, IF(AND($C721=$C723, O723&lt;&gt;""), O723,"")))</f>
        <v/>
      </c>
      <c r="P721" s="85" t="str">
        <f>IF(TMInput!O721&lt;&gt;"",TMInput!O721,IF(AND($C721=$C722, P722&lt;&gt;""),P722, IF(AND($C721=$C723, P723&lt;&gt;""), P723,"")))</f>
        <v/>
      </c>
      <c r="Q721" s="90" t="str">
        <f>IF(TMInput!P721&lt;&gt;"",TMInput!P721,IF(AND($C721=$C722, Q722&lt;&gt;""),Q722, IF(AND($C721=$C723, Q723&lt;&gt;""), Q723,"")))</f>
        <v/>
      </c>
      <c r="R721" s="90" t="str">
        <f>IF(TMInput!Q721&lt;&gt;"", TMInput!Q721, IF(AND(OR($C721&amp;$H721=$C722&amp;$H722, $C721&amp;$I721=$C722&amp;$I722), R722&lt;&gt;""), R722, IF(AND(OR($C721&amp;$H721=$C723&amp;$H723, $C721&amp;$I721=$C723&amp;$I723), R723&lt;&gt;""), R723, IF(AND(OR($C721&amp;$H721=$C724&amp;$H724, $C721&amp;$I721=$C724&amp;$I724), R724&lt;&gt;""), R724, IF(AND(OR($C721&amp;$H721=$C725&amp;$H725, $C721&amp;$I721=$C725&amp;$I725), R725&lt;&gt;""), R725, "")))))</f>
        <v/>
      </c>
      <c r="S721" s="90" t="str">
        <f>IF(TMInput!R721&lt;&gt;"", TMInput!R721, IF(AND(OR($C721&amp;$H721=$C722&amp;$H722, $C721&amp;$I721=$C722&amp;$I722), S722&lt;&gt;""), S722, IF(AND(OR($C721&amp;$H721=$C723&amp;$H723, $C721&amp;$I721=$C723&amp;$I723), S723&lt;&gt;""), S723, IF(AND(OR($C721&amp;$H721=$C724&amp;$H724, $C721&amp;$I721=$C724&amp;$I724), S724&lt;&gt;""), S724, IF(AND(OR($C721&amp;$H721=$C725&amp;$H725, $C721&amp;$I721=$C725&amp;$I725), S725&lt;&gt;""), S725, "")))))</f>
        <v/>
      </c>
      <c r="T721" s="90" t="str">
        <f>IF(TMInput!S721&lt;&gt;"", TMInput!S721, IF(AND(OR($C721&amp;$H721=$C722&amp;$H722, $C721&amp;$I721=$C722&amp;$I722), T722&lt;&gt;""), T722, IF(AND(OR($C721&amp;$H721=$C723&amp;$H723, $C721&amp;$I721=$C723&amp;$I723), T723&lt;&gt;""), T723, IF(AND(OR($C721&amp;$H721=$C724&amp;$H724, $C721&amp;$I721=$C724&amp;$I724), T724&lt;&gt;""), T724, IF(AND(OR($C721&amp;$H721=$C725&amp;$H725, $C721&amp;$I721=$C725&amp;$I725), T725&lt;&gt;""), T725, "")))))</f>
        <v/>
      </c>
      <c r="U721" s="90" t="str">
        <f>IF(TMInput!T721&lt;&gt;"", TMInput!T721, IF(AND($C721=$C722, U722&lt;&gt;""), U722, IF(AND($C721=$C723, U723&lt;&gt;""), U723, IF(AND($C721=$C724, U724&lt;&gt;""), U724, IF(AND($C721=$C725, U725&lt;&gt;""), U725, "")))))</f>
        <v/>
      </c>
      <c r="V721" s="90" t="str">
        <f>IF(TMInput!U721&lt;&gt;"", TMInput!U721, IF(AND($C721=$C722, V722&lt;&gt;""), V722, IF(AND($C721=$C723, V723&lt;&gt;""), V723, IF(AND($C721=$C724, V724&lt;&gt;""), V724, IF(AND($C721=$C725, V725&lt;&gt;""), V725, "")))))</f>
        <v/>
      </c>
      <c r="W721" s="90" t="str">
        <f>IF(TMInput!V721&lt;&gt;"", TMInput!V721, IF(AND($C721=$C722, W722&lt;&gt;""), W722, IF(AND($C721=$C723, W723&lt;&gt;""), W723, IF(AND($C721=$C724, W724&lt;&gt;""), W724, IF(AND($C721=$C725, W725&lt;&gt;""), W725, "")))))</f>
        <v/>
      </c>
      <c r="X721" s="90" t="str">
        <f>IF(TMInput!W721&lt;&gt;"", TMInput!W721, IF(AND($C721=$C722, X722&lt;&gt;""), X722, IF(AND($C721=$C723, X723&lt;&gt;""), X723, IF(AND($C721=$C724, X724&lt;&gt;""), X724, IF(AND($C721=$C725, X725&lt;&gt;""), X725, "")))))</f>
        <v/>
      </c>
      <c r="Y721" s="90" t="str">
        <f>IF(TMInput!X721&lt;&gt;"", TMInput!X721, IF(AND($C721=$C722, Y722&lt;&gt;""), Y722, IF(AND($C721=$C723, Y723&lt;&gt;""), Y723, IF(AND($C721=$C724, Y724&lt;&gt;""), Y724, IF(AND($C721=$C725, Y725&lt;&gt;""), Y725, "")))))</f>
        <v/>
      </c>
      <c r="Z721" s="90" t="str">
        <f>IF(TMInput!Y721&lt;&gt;"", TMInput!Y721, IF(AND($C721=$C722, Z722&lt;&gt;""), Z722, IF(AND($C721=$C723, Z723&lt;&gt;""), Z723, IF(AND($C721=$C724, Z724&lt;&gt;""), Z724, IF(AND($C721=$C725, Z725&lt;&gt;""), Z725, "")))))</f>
        <v/>
      </c>
      <c r="AA721" s="90" t="str">
        <f>IF(TMInput!Z721&lt;&gt;"", TMInput!Z721, IF(AND($C721=$C722, AA722&lt;&gt;""), AA722, IF(AND($C721=$C723, AA723&lt;&gt;""), AA723, IF(AND($C721=$C724, AA724&lt;&gt;""), AA724, IF(AND($C721=$C725, AA725&lt;&gt;""), AA725, "")))))</f>
        <v/>
      </c>
      <c r="AB721" s="90" t="str">
        <f>IF(TMInput!AA721&lt;&gt;"", TMInput!AA721, IF(AND($C721=$C722, AB722&lt;&gt;""), AB722, IF(AND($C721=$C723, AB723&lt;&gt;""), AB723, IF(AND($C721=$C724, AB724&lt;&gt;""), AB724, IF(AND($C721=$C725, AB725&lt;&gt;""), AB725, "")))))</f>
        <v/>
      </c>
      <c r="AC721" s="90" t="str">
        <f>IF(TMInput!AB721&lt;&gt;"", TMInput!AB721, IF(AND($C721=$C722, AC722&lt;&gt;""), AC722, IF(AND($C721=$C723, AC723&lt;&gt;""), AC723, IF(AND($C721=$C724, AC724&lt;&gt;""), AC724, IF(AND($C721=$C725, AC725&lt;&gt;""), AC725, "")))))</f>
        <v/>
      </c>
      <c r="AD721" s="90" t="str">
        <f>IF(TMInput!AC721&lt;&gt;"", TMInput!AC721, IF(AND($C721=$C722, AD722&lt;&gt;""), AD722, IF(AND($C721=$C723, AD723&lt;&gt;""), AD723, IF(AND($C721=$C724, AD724&lt;&gt;""), AD724, IF(AND($C721=$C725, AD725&lt;&gt;""), AD725, "")))))</f>
        <v/>
      </c>
      <c r="AE721" s="90" t="str">
        <f>IF(TMInput!AD721&lt;&gt;"", TMInput!AD721, IF(AND($C721=$C722, AE722&lt;&gt;""), AE722, IF(AND($C721=$C723, AE723&lt;&gt;""), AE723, IF(AND($C721=$C724, AE724&lt;&gt;""), AE724, IF(AND($C721=$C725, AE725&lt;&gt;""), AE725, "")))))</f>
        <v/>
      </c>
    </row>
    <row r="722">
      <c r="A722" s="85" t="b">
        <f t="shared" si="1"/>
        <v>0</v>
      </c>
      <c r="B722" s="90" t="str">
        <f>IF(AND(TMInput!A722="",$C722&lt;&gt;""),B721,TMInput!A722)</f>
        <v/>
      </c>
      <c r="C722" s="90" t="str">
        <f>TMInput!B722</f>
        <v/>
      </c>
      <c r="D722" s="85" t="str">
        <f>IF(AND(TMInput!C722="",$C722&lt;&gt;""),D721,TMInput!C722)</f>
        <v/>
      </c>
      <c r="E722" s="90" t="str">
        <f>IF(TMInput!D722&lt;&gt;"",TMInput!D722,IF(AND($C722=$C723, E723&lt;&gt;""),E723, IF(AND($C722=$C724, E724&lt;&gt;""), E724,"")))</f>
        <v/>
      </c>
      <c r="F722" s="90" t="str">
        <f>IF(TMInput!E722&lt;&gt;"",TMInput!E722,IF(AND($C722=$C723, F723&lt;&gt;""),F723, IF(AND($C722=$C724, F724&lt;&gt;""), F724,"")))</f>
        <v/>
      </c>
      <c r="G722" s="85" t="str">
        <f>IF(TMInput!F722&lt;&gt;"",TMInput!F722,IF(AND($C722=$C723, G723&lt;&gt;""),G723, IF(AND($C722=$C724, G724&lt;&gt;""), G724,"")))</f>
        <v/>
      </c>
      <c r="H722" s="90" t="str">
        <f>TMInput!G722</f>
        <v/>
      </c>
      <c r="I722" s="90" t="str">
        <f>TMInput!H722</f>
        <v/>
      </c>
      <c r="J722" s="90" t="str">
        <f>IF(TMInput!$A722="",J721,TMInput!I722)</f>
        <v/>
      </c>
      <c r="K722" s="85" t="str">
        <f>IF(TMInput!J722&lt;&gt;"",TMInput!J722,IF(AND($C722=$C723, K723&lt;&gt;""),K723, IF(AND($C722=$C724, K724&lt;&gt;""), K724,"")))</f>
        <v/>
      </c>
      <c r="L722" s="85" t="str">
        <f>IF(TMInput!K722&lt;&gt;"",TMInput!K722,IF(AND($C722=$C723, L723&lt;&gt;""),L723, IF(AND($C722=$C724, L724&lt;&gt;""), L724,"")))</f>
        <v/>
      </c>
      <c r="M722" s="90" t="str">
        <f>IF(TMInput!L722&lt;&gt;"",TMInput!L722,IF(AND($C722=$C723, M723&lt;&gt;""),M723, IF(AND($C722=$C724, M724&lt;&gt;""), M724,"")))</f>
        <v/>
      </c>
      <c r="N722" s="90" t="str">
        <f>IF(TMInput!M722&lt;&gt;"",TMInput!M722,IF(AND($C722=$C723, N723&lt;&gt;""),N723, IF(AND($C722=$C724, N724&lt;&gt;""), N724,"")))</f>
        <v/>
      </c>
      <c r="O722" s="90" t="str">
        <f>IF(TMInput!N722&lt;&gt;"",TMInput!N722,IF(AND($C722=$C723, O723&lt;&gt;""),O723, IF(AND($C722=$C724, O724&lt;&gt;""), O724,"")))</f>
        <v/>
      </c>
      <c r="P722" s="85" t="str">
        <f>IF(TMInput!O722&lt;&gt;"",TMInput!O722,IF(AND($C722=$C723, P723&lt;&gt;""),P723, IF(AND($C722=$C724, P724&lt;&gt;""), P724,"")))</f>
        <v/>
      </c>
      <c r="Q722" s="90" t="str">
        <f>IF(TMInput!P722&lt;&gt;"",TMInput!P722,IF(AND($C722=$C723, Q723&lt;&gt;""),Q723, IF(AND($C722=$C724, Q724&lt;&gt;""), Q724,"")))</f>
        <v/>
      </c>
      <c r="R722" s="90" t="str">
        <f>IF(TMInput!Q722&lt;&gt;"", TMInput!Q722, IF(AND(OR($C722&amp;$H722=$C723&amp;$H723, $C722&amp;$I722=$C723&amp;$I723), R723&lt;&gt;""), R723, IF(AND(OR($C722&amp;$H722=$C724&amp;$H724, $C722&amp;$I722=$C724&amp;$I724), R724&lt;&gt;""), R724, IF(AND(OR($C722&amp;$H722=$C725&amp;$H725, $C722&amp;$I722=$C725&amp;$I725), R725&lt;&gt;""), R725, IF(AND(OR($C722&amp;$H722=$C726&amp;$H726, $C722&amp;$I722=$C726&amp;$I726), R726&lt;&gt;""), R726, "")))))</f>
        <v/>
      </c>
      <c r="S722" s="90" t="str">
        <f>IF(TMInput!R722&lt;&gt;"", TMInput!R722, IF(AND(OR($C722&amp;$H722=$C723&amp;$H723, $C722&amp;$I722=$C723&amp;$I723), S723&lt;&gt;""), S723, IF(AND(OR($C722&amp;$H722=$C724&amp;$H724, $C722&amp;$I722=$C724&amp;$I724), S724&lt;&gt;""), S724, IF(AND(OR($C722&amp;$H722=$C725&amp;$H725, $C722&amp;$I722=$C725&amp;$I725), S725&lt;&gt;""), S725, IF(AND(OR($C722&amp;$H722=$C726&amp;$H726, $C722&amp;$I722=$C726&amp;$I726), S726&lt;&gt;""), S726, "")))))</f>
        <v/>
      </c>
      <c r="T722" s="90" t="str">
        <f>IF(TMInput!S722&lt;&gt;"", TMInput!S722, IF(AND(OR($C722&amp;$H722=$C723&amp;$H723, $C722&amp;$I722=$C723&amp;$I723), T723&lt;&gt;""), T723, IF(AND(OR($C722&amp;$H722=$C724&amp;$H724, $C722&amp;$I722=$C724&amp;$I724), T724&lt;&gt;""), T724, IF(AND(OR($C722&amp;$H722=$C725&amp;$H725, $C722&amp;$I722=$C725&amp;$I725), T725&lt;&gt;""), T725, IF(AND(OR($C722&amp;$H722=$C726&amp;$H726, $C722&amp;$I722=$C726&amp;$I726), T726&lt;&gt;""), T726, "")))))</f>
        <v/>
      </c>
      <c r="U722" s="90" t="str">
        <f>IF(TMInput!T722&lt;&gt;"", TMInput!T722, IF(AND($C722=$C723, U723&lt;&gt;""), U723, IF(AND($C722=$C724, U724&lt;&gt;""), U724, IF(AND($C722=$C725, U725&lt;&gt;""), U725, IF(AND($C722=$C726, U726&lt;&gt;""), U726, "")))))</f>
        <v/>
      </c>
      <c r="V722" s="90" t="str">
        <f>IF(TMInput!U722&lt;&gt;"", TMInput!U722, IF(AND($C722=$C723, V723&lt;&gt;""), V723, IF(AND($C722=$C724, V724&lt;&gt;""), V724, IF(AND($C722=$C725, V725&lt;&gt;""), V725, IF(AND($C722=$C726, V726&lt;&gt;""), V726, "")))))</f>
        <v/>
      </c>
      <c r="W722" s="90" t="str">
        <f>IF(TMInput!V722&lt;&gt;"", TMInput!V722, IF(AND($C722=$C723, W723&lt;&gt;""), W723, IF(AND($C722=$C724, W724&lt;&gt;""), W724, IF(AND($C722=$C725, W725&lt;&gt;""), W725, IF(AND($C722=$C726, W726&lt;&gt;""), W726, "")))))</f>
        <v/>
      </c>
      <c r="X722" s="90" t="str">
        <f>IF(TMInput!W722&lt;&gt;"", TMInput!W722, IF(AND($C722=$C723, X723&lt;&gt;""), X723, IF(AND($C722=$C724, X724&lt;&gt;""), X724, IF(AND($C722=$C725, X725&lt;&gt;""), X725, IF(AND($C722=$C726, X726&lt;&gt;""), X726, "")))))</f>
        <v/>
      </c>
      <c r="Y722" s="90" t="str">
        <f>IF(TMInput!X722&lt;&gt;"", TMInput!X722, IF(AND($C722=$C723, Y723&lt;&gt;""), Y723, IF(AND($C722=$C724, Y724&lt;&gt;""), Y724, IF(AND($C722=$C725, Y725&lt;&gt;""), Y725, IF(AND($C722=$C726, Y726&lt;&gt;""), Y726, "")))))</f>
        <v/>
      </c>
      <c r="Z722" s="90" t="str">
        <f>IF(TMInput!Y722&lt;&gt;"", TMInput!Y722, IF(AND($C722=$C723, Z723&lt;&gt;""), Z723, IF(AND($C722=$C724, Z724&lt;&gt;""), Z724, IF(AND($C722=$C725, Z725&lt;&gt;""), Z725, IF(AND($C722=$C726, Z726&lt;&gt;""), Z726, "")))))</f>
        <v/>
      </c>
      <c r="AA722" s="90" t="str">
        <f>IF(TMInput!Z722&lt;&gt;"", TMInput!Z722, IF(AND($C722=$C723, AA723&lt;&gt;""), AA723, IF(AND($C722=$C724, AA724&lt;&gt;""), AA724, IF(AND($C722=$C725, AA725&lt;&gt;""), AA725, IF(AND($C722=$C726, AA726&lt;&gt;""), AA726, "")))))</f>
        <v/>
      </c>
      <c r="AB722" s="90" t="str">
        <f>IF(TMInput!AA722&lt;&gt;"", TMInput!AA722, IF(AND($C722=$C723, AB723&lt;&gt;""), AB723, IF(AND($C722=$C724, AB724&lt;&gt;""), AB724, IF(AND($C722=$C725, AB725&lt;&gt;""), AB725, IF(AND($C722=$C726, AB726&lt;&gt;""), AB726, "")))))</f>
        <v/>
      </c>
      <c r="AC722" s="90" t="str">
        <f>IF(TMInput!AB722&lt;&gt;"", TMInput!AB722, IF(AND($C722=$C723, AC723&lt;&gt;""), AC723, IF(AND($C722=$C724, AC724&lt;&gt;""), AC724, IF(AND($C722=$C725, AC725&lt;&gt;""), AC725, IF(AND($C722=$C726, AC726&lt;&gt;""), AC726, "")))))</f>
        <v/>
      </c>
      <c r="AD722" s="90" t="str">
        <f>IF(TMInput!AC722&lt;&gt;"", TMInput!AC722, IF(AND($C722=$C723, AD723&lt;&gt;""), AD723, IF(AND($C722=$C724, AD724&lt;&gt;""), AD724, IF(AND($C722=$C725, AD725&lt;&gt;""), AD725, IF(AND($C722=$C726, AD726&lt;&gt;""), AD726, "")))))</f>
        <v/>
      </c>
      <c r="AE722" s="90" t="str">
        <f>IF(TMInput!AD722&lt;&gt;"", TMInput!AD722, IF(AND($C722=$C723, AE723&lt;&gt;""), AE723, IF(AND($C722=$C724, AE724&lt;&gt;""), AE724, IF(AND($C722=$C725, AE725&lt;&gt;""), AE725, IF(AND($C722=$C726, AE726&lt;&gt;""), AE726, "")))))</f>
        <v/>
      </c>
    </row>
    <row r="723">
      <c r="A723" s="85" t="b">
        <f t="shared" si="1"/>
        <v>0</v>
      </c>
      <c r="B723" s="90" t="str">
        <f>IF(AND(TMInput!A723="",$C723&lt;&gt;""),B722,TMInput!A723)</f>
        <v/>
      </c>
      <c r="C723" s="90" t="str">
        <f>TMInput!B723</f>
        <v/>
      </c>
      <c r="D723" s="85" t="str">
        <f>IF(AND(TMInput!C723="",$C723&lt;&gt;""),D722,TMInput!C723)</f>
        <v/>
      </c>
      <c r="E723" s="90" t="str">
        <f>IF(TMInput!D723&lt;&gt;"",TMInput!D723,IF(AND($C723=$C724, E724&lt;&gt;""),E724, IF(AND($C723=$C725, E725&lt;&gt;""), E725,"")))</f>
        <v/>
      </c>
      <c r="F723" s="90" t="str">
        <f>IF(TMInput!E723&lt;&gt;"",TMInput!E723,IF(AND($C723=$C724, F724&lt;&gt;""),F724, IF(AND($C723=$C725, F725&lt;&gt;""), F725,"")))</f>
        <v/>
      </c>
      <c r="G723" s="85" t="str">
        <f>IF(TMInput!F723&lt;&gt;"",TMInput!F723,IF(AND($C723=$C724, G724&lt;&gt;""),G724, IF(AND($C723=$C725, G725&lt;&gt;""), G725,"")))</f>
        <v/>
      </c>
      <c r="H723" s="90" t="str">
        <f>TMInput!G723</f>
        <v/>
      </c>
      <c r="I723" s="90" t="str">
        <f>TMInput!H723</f>
        <v/>
      </c>
      <c r="J723" s="90" t="str">
        <f>IF(TMInput!$A723="",J722,TMInput!I723)</f>
        <v/>
      </c>
      <c r="K723" s="85" t="str">
        <f>IF(TMInput!J723&lt;&gt;"",TMInput!J723,IF(AND($C723=$C724, K724&lt;&gt;""),K724, IF(AND($C723=$C725, K725&lt;&gt;""), K725,"")))</f>
        <v/>
      </c>
      <c r="L723" s="85" t="str">
        <f>IF(TMInput!K723&lt;&gt;"",TMInput!K723,IF(AND($C723=$C724, L724&lt;&gt;""),L724, IF(AND($C723=$C725, L725&lt;&gt;""), L725,"")))</f>
        <v/>
      </c>
      <c r="M723" s="90" t="str">
        <f>IF(TMInput!L723&lt;&gt;"",TMInput!L723,IF(AND($C723=$C724, M724&lt;&gt;""),M724, IF(AND($C723=$C725, M725&lt;&gt;""), M725,"")))</f>
        <v/>
      </c>
      <c r="N723" s="90" t="str">
        <f>IF(TMInput!M723&lt;&gt;"",TMInput!M723,IF(AND($C723=$C724, N724&lt;&gt;""),N724, IF(AND($C723=$C725, N725&lt;&gt;""), N725,"")))</f>
        <v/>
      </c>
      <c r="O723" s="90" t="str">
        <f>IF(TMInput!N723&lt;&gt;"",TMInput!N723,IF(AND($C723=$C724, O724&lt;&gt;""),O724, IF(AND($C723=$C725, O725&lt;&gt;""), O725,"")))</f>
        <v/>
      </c>
      <c r="P723" s="85" t="str">
        <f>IF(TMInput!O723&lt;&gt;"",TMInput!O723,IF(AND($C723=$C724, P724&lt;&gt;""),P724, IF(AND($C723=$C725, P725&lt;&gt;""), P725,"")))</f>
        <v/>
      </c>
      <c r="Q723" s="90" t="str">
        <f>IF(TMInput!P723&lt;&gt;"",TMInput!P723,IF(AND($C723=$C724, Q724&lt;&gt;""),Q724, IF(AND($C723=$C725, Q725&lt;&gt;""), Q725,"")))</f>
        <v/>
      </c>
      <c r="R723" s="90" t="str">
        <f>IF(TMInput!Q723&lt;&gt;"", TMInput!Q723, IF(AND(OR($C723&amp;$H723=$C724&amp;$H724, $C723&amp;$I723=$C724&amp;$I724), R724&lt;&gt;""), R724, IF(AND(OR($C723&amp;$H723=$C725&amp;$H725, $C723&amp;$I723=$C725&amp;$I725), R725&lt;&gt;""), R725, IF(AND(OR($C723&amp;$H723=$C726&amp;$H726, $C723&amp;$I723=$C726&amp;$I726), R726&lt;&gt;""), R726, IF(AND(OR($C723&amp;$H723=$C727&amp;$H727, $C723&amp;$I723=$C727&amp;$I727), R727&lt;&gt;""), R727, "")))))</f>
        <v/>
      </c>
      <c r="S723" s="90" t="str">
        <f>IF(TMInput!R723&lt;&gt;"", TMInput!R723, IF(AND(OR($C723&amp;$H723=$C724&amp;$H724, $C723&amp;$I723=$C724&amp;$I724), S724&lt;&gt;""), S724, IF(AND(OR($C723&amp;$H723=$C725&amp;$H725, $C723&amp;$I723=$C725&amp;$I725), S725&lt;&gt;""), S725, IF(AND(OR($C723&amp;$H723=$C726&amp;$H726, $C723&amp;$I723=$C726&amp;$I726), S726&lt;&gt;""), S726, IF(AND(OR($C723&amp;$H723=$C727&amp;$H727, $C723&amp;$I723=$C727&amp;$I727), S727&lt;&gt;""), S727, "")))))</f>
        <v/>
      </c>
      <c r="T723" s="90" t="str">
        <f>IF(TMInput!S723&lt;&gt;"", TMInput!S723, IF(AND(OR($C723&amp;$H723=$C724&amp;$H724, $C723&amp;$I723=$C724&amp;$I724), T724&lt;&gt;""), T724, IF(AND(OR($C723&amp;$H723=$C725&amp;$H725, $C723&amp;$I723=$C725&amp;$I725), T725&lt;&gt;""), T725, IF(AND(OR($C723&amp;$H723=$C726&amp;$H726, $C723&amp;$I723=$C726&amp;$I726), T726&lt;&gt;""), T726, IF(AND(OR($C723&amp;$H723=$C727&amp;$H727, $C723&amp;$I723=$C727&amp;$I727), T727&lt;&gt;""), T727, "")))))</f>
        <v/>
      </c>
      <c r="U723" s="90" t="str">
        <f>IF(TMInput!T723&lt;&gt;"", TMInput!T723, IF(AND($C723=$C724, U724&lt;&gt;""), U724, IF(AND($C723=$C725, U725&lt;&gt;""), U725, IF(AND($C723=$C726, U726&lt;&gt;""), U726, IF(AND($C723=$C727, U727&lt;&gt;""), U727, "")))))</f>
        <v/>
      </c>
      <c r="V723" s="90" t="str">
        <f>IF(TMInput!U723&lt;&gt;"", TMInput!U723, IF(AND($C723=$C724, V724&lt;&gt;""), V724, IF(AND($C723=$C725, V725&lt;&gt;""), V725, IF(AND($C723=$C726, V726&lt;&gt;""), V726, IF(AND($C723=$C727, V727&lt;&gt;""), V727, "")))))</f>
        <v/>
      </c>
      <c r="W723" s="90" t="str">
        <f>IF(TMInput!V723&lt;&gt;"", TMInput!V723, IF(AND($C723=$C724, W724&lt;&gt;""), W724, IF(AND($C723=$C725, W725&lt;&gt;""), W725, IF(AND($C723=$C726, W726&lt;&gt;""), W726, IF(AND($C723=$C727, W727&lt;&gt;""), W727, "")))))</f>
        <v/>
      </c>
      <c r="X723" s="90" t="str">
        <f>IF(TMInput!W723&lt;&gt;"", TMInput!W723, IF(AND($C723=$C724, X724&lt;&gt;""), X724, IF(AND($C723=$C725, X725&lt;&gt;""), X725, IF(AND($C723=$C726, X726&lt;&gt;""), X726, IF(AND($C723=$C727, X727&lt;&gt;""), X727, "")))))</f>
        <v/>
      </c>
      <c r="Y723" s="90" t="str">
        <f>IF(TMInput!X723&lt;&gt;"", TMInput!X723, IF(AND($C723=$C724, Y724&lt;&gt;""), Y724, IF(AND($C723=$C725, Y725&lt;&gt;""), Y725, IF(AND($C723=$C726, Y726&lt;&gt;""), Y726, IF(AND($C723=$C727, Y727&lt;&gt;""), Y727, "")))))</f>
        <v/>
      </c>
      <c r="Z723" s="90" t="str">
        <f>IF(TMInput!Y723&lt;&gt;"", TMInput!Y723, IF(AND($C723=$C724, Z724&lt;&gt;""), Z724, IF(AND($C723=$C725, Z725&lt;&gt;""), Z725, IF(AND($C723=$C726, Z726&lt;&gt;""), Z726, IF(AND($C723=$C727, Z727&lt;&gt;""), Z727, "")))))</f>
        <v/>
      </c>
      <c r="AA723" s="90" t="str">
        <f>IF(TMInput!Z723&lt;&gt;"", TMInput!Z723, IF(AND($C723=$C724, AA724&lt;&gt;""), AA724, IF(AND($C723=$C725, AA725&lt;&gt;""), AA725, IF(AND($C723=$C726, AA726&lt;&gt;""), AA726, IF(AND($C723=$C727, AA727&lt;&gt;""), AA727, "")))))</f>
        <v/>
      </c>
      <c r="AB723" s="90" t="str">
        <f>IF(TMInput!AA723&lt;&gt;"", TMInput!AA723, IF(AND($C723=$C724, AB724&lt;&gt;""), AB724, IF(AND($C723=$C725, AB725&lt;&gt;""), AB725, IF(AND($C723=$C726, AB726&lt;&gt;""), AB726, IF(AND($C723=$C727, AB727&lt;&gt;""), AB727, "")))))</f>
        <v/>
      </c>
      <c r="AC723" s="90" t="str">
        <f>IF(TMInput!AB723&lt;&gt;"", TMInput!AB723, IF(AND($C723=$C724, AC724&lt;&gt;""), AC724, IF(AND($C723=$C725, AC725&lt;&gt;""), AC725, IF(AND($C723=$C726, AC726&lt;&gt;""), AC726, IF(AND($C723=$C727, AC727&lt;&gt;""), AC727, "")))))</f>
        <v/>
      </c>
      <c r="AD723" s="90" t="str">
        <f>IF(TMInput!AC723&lt;&gt;"", TMInput!AC723, IF(AND($C723=$C724, AD724&lt;&gt;""), AD724, IF(AND($C723=$C725, AD725&lt;&gt;""), AD725, IF(AND($C723=$C726, AD726&lt;&gt;""), AD726, IF(AND($C723=$C727, AD727&lt;&gt;""), AD727, "")))))</f>
        <v/>
      </c>
      <c r="AE723" s="90" t="str">
        <f>IF(TMInput!AD723&lt;&gt;"", TMInput!AD723, IF(AND($C723=$C724, AE724&lt;&gt;""), AE724, IF(AND($C723=$C725, AE725&lt;&gt;""), AE725, IF(AND($C723=$C726, AE726&lt;&gt;""), AE726, IF(AND($C723=$C727, AE727&lt;&gt;""), AE727, "")))))</f>
        <v/>
      </c>
    </row>
    <row r="724">
      <c r="A724" s="85" t="b">
        <f t="shared" si="1"/>
        <v>0</v>
      </c>
      <c r="B724" s="90" t="str">
        <f>IF(AND(TMInput!A724="",$C724&lt;&gt;""),B723,TMInput!A724)</f>
        <v/>
      </c>
      <c r="C724" s="90" t="str">
        <f>TMInput!B724</f>
        <v/>
      </c>
      <c r="D724" s="85" t="str">
        <f>IF(AND(TMInput!C724="",$C724&lt;&gt;""),D723,TMInput!C724)</f>
        <v/>
      </c>
      <c r="E724" s="90" t="str">
        <f>IF(TMInput!D724&lt;&gt;"",TMInput!D724,IF(AND($C724=$C725, E725&lt;&gt;""),E725, IF(AND($C724=$C726, E726&lt;&gt;""), E726,"")))</f>
        <v/>
      </c>
      <c r="F724" s="90" t="str">
        <f>IF(TMInput!E724&lt;&gt;"",TMInput!E724,IF(AND($C724=$C725, F725&lt;&gt;""),F725, IF(AND($C724=$C726, F726&lt;&gt;""), F726,"")))</f>
        <v/>
      </c>
      <c r="G724" s="85" t="str">
        <f>IF(TMInput!F724&lt;&gt;"",TMInput!F724,IF(AND($C724=$C725, G725&lt;&gt;""),G725, IF(AND($C724=$C726, G726&lt;&gt;""), G726,"")))</f>
        <v/>
      </c>
      <c r="H724" s="90" t="str">
        <f>TMInput!G724</f>
        <v/>
      </c>
      <c r="I724" s="90" t="str">
        <f>TMInput!H724</f>
        <v/>
      </c>
      <c r="J724" s="90" t="str">
        <f>IF(TMInput!$A724="",J723,TMInput!I724)</f>
        <v/>
      </c>
      <c r="K724" s="85" t="str">
        <f>IF(TMInput!J724&lt;&gt;"",TMInput!J724,IF(AND($C724=$C725, K725&lt;&gt;""),K725, IF(AND($C724=$C726, K726&lt;&gt;""), K726,"")))</f>
        <v/>
      </c>
      <c r="L724" s="85" t="str">
        <f>IF(TMInput!K724&lt;&gt;"",TMInput!K724,IF(AND($C724=$C725, L725&lt;&gt;""),L725, IF(AND($C724=$C726, L726&lt;&gt;""), L726,"")))</f>
        <v/>
      </c>
      <c r="M724" s="90" t="str">
        <f>IF(TMInput!L724&lt;&gt;"",TMInput!L724,IF(AND($C724=$C725, M725&lt;&gt;""),M725, IF(AND($C724=$C726, M726&lt;&gt;""), M726,"")))</f>
        <v/>
      </c>
      <c r="N724" s="90" t="str">
        <f>IF(TMInput!M724&lt;&gt;"",TMInput!M724,IF(AND($C724=$C725, N725&lt;&gt;""),N725, IF(AND($C724=$C726, N726&lt;&gt;""), N726,"")))</f>
        <v/>
      </c>
      <c r="O724" s="90" t="str">
        <f>IF(TMInput!N724&lt;&gt;"",TMInput!N724,IF(AND($C724=$C725, O725&lt;&gt;""),O725, IF(AND($C724=$C726, O726&lt;&gt;""), O726,"")))</f>
        <v/>
      </c>
      <c r="P724" s="85" t="str">
        <f>IF(TMInput!O724&lt;&gt;"",TMInput!O724,IF(AND($C724=$C725, P725&lt;&gt;""),P725, IF(AND($C724=$C726, P726&lt;&gt;""), P726,"")))</f>
        <v/>
      </c>
      <c r="Q724" s="90" t="str">
        <f>IF(TMInput!P724&lt;&gt;"",TMInput!P724,IF(AND($C724=$C725, Q725&lt;&gt;""),Q725, IF(AND($C724=$C726, Q726&lt;&gt;""), Q726,"")))</f>
        <v/>
      </c>
      <c r="R724" s="90" t="str">
        <f>IF(TMInput!Q724&lt;&gt;"", TMInput!Q724, IF(AND(OR($C724&amp;$H724=$C725&amp;$H725, $C724&amp;$I724=$C725&amp;$I725), R725&lt;&gt;""), R725, IF(AND(OR($C724&amp;$H724=$C726&amp;$H726, $C724&amp;$I724=$C726&amp;$I726), R726&lt;&gt;""), R726, IF(AND(OR($C724&amp;$H724=$C727&amp;$H727, $C724&amp;$I724=$C727&amp;$I727), R727&lt;&gt;""), R727, IF(AND(OR($C724&amp;$H724=$C728&amp;$H728, $C724&amp;$I724=$C728&amp;$I728), R728&lt;&gt;""), R728, "")))))</f>
        <v/>
      </c>
      <c r="S724" s="90" t="str">
        <f>IF(TMInput!R724&lt;&gt;"", TMInput!R724, IF(AND(OR($C724&amp;$H724=$C725&amp;$H725, $C724&amp;$I724=$C725&amp;$I725), S725&lt;&gt;""), S725, IF(AND(OR($C724&amp;$H724=$C726&amp;$H726, $C724&amp;$I724=$C726&amp;$I726), S726&lt;&gt;""), S726, IF(AND(OR($C724&amp;$H724=$C727&amp;$H727, $C724&amp;$I724=$C727&amp;$I727), S727&lt;&gt;""), S727, IF(AND(OR($C724&amp;$H724=$C728&amp;$H728, $C724&amp;$I724=$C728&amp;$I728), S728&lt;&gt;""), S728, "")))))</f>
        <v/>
      </c>
      <c r="T724" s="90" t="str">
        <f>IF(TMInput!S724&lt;&gt;"", TMInput!S724, IF(AND(OR($C724&amp;$H724=$C725&amp;$H725, $C724&amp;$I724=$C725&amp;$I725), T725&lt;&gt;""), T725, IF(AND(OR($C724&amp;$H724=$C726&amp;$H726, $C724&amp;$I724=$C726&amp;$I726), T726&lt;&gt;""), T726, IF(AND(OR($C724&amp;$H724=$C727&amp;$H727, $C724&amp;$I724=$C727&amp;$I727), T727&lt;&gt;""), T727, IF(AND(OR($C724&amp;$H724=$C728&amp;$H728, $C724&amp;$I724=$C728&amp;$I728), T728&lt;&gt;""), T728, "")))))</f>
        <v/>
      </c>
      <c r="U724" s="90" t="str">
        <f>IF(TMInput!T724&lt;&gt;"", TMInput!T724, IF(AND($C724=$C725, U725&lt;&gt;""), U725, IF(AND($C724=$C726, U726&lt;&gt;""), U726, IF(AND($C724=$C727, U727&lt;&gt;""), U727, IF(AND($C724=$C728, U728&lt;&gt;""), U728, "")))))</f>
        <v/>
      </c>
      <c r="V724" s="90" t="str">
        <f>IF(TMInput!U724&lt;&gt;"", TMInput!U724, IF(AND($C724=$C725, V725&lt;&gt;""), V725, IF(AND($C724=$C726, V726&lt;&gt;""), V726, IF(AND($C724=$C727, V727&lt;&gt;""), V727, IF(AND($C724=$C728, V728&lt;&gt;""), V728, "")))))</f>
        <v/>
      </c>
      <c r="W724" s="90" t="str">
        <f>IF(TMInput!V724&lt;&gt;"", TMInput!V724, IF(AND($C724=$C725, W725&lt;&gt;""), W725, IF(AND($C724=$C726, W726&lt;&gt;""), W726, IF(AND($C724=$C727, W727&lt;&gt;""), W727, IF(AND($C724=$C728, W728&lt;&gt;""), W728, "")))))</f>
        <v/>
      </c>
      <c r="X724" s="90" t="str">
        <f>IF(TMInput!W724&lt;&gt;"", TMInput!W724, IF(AND($C724=$C725, X725&lt;&gt;""), X725, IF(AND($C724=$C726, X726&lt;&gt;""), X726, IF(AND($C724=$C727, X727&lt;&gt;""), X727, IF(AND($C724=$C728, X728&lt;&gt;""), X728, "")))))</f>
        <v/>
      </c>
      <c r="Y724" s="90" t="str">
        <f>IF(TMInput!X724&lt;&gt;"", TMInput!X724, IF(AND($C724=$C725, Y725&lt;&gt;""), Y725, IF(AND($C724=$C726, Y726&lt;&gt;""), Y726, IF(AND($C724=$C727, Y727&lt;&gt;""), Y727, IF(AND($C724=$C728, Y728&lt;&gt;""), Y728, "")))))</f>
        <v/>
      </c>
      <c r="Z724" s="90" t="str">
        <f>IF(TMInput!Y724&lt;&gt;"", TMInput!Y724, IF(AND($C724=$C725, Z725&lt;&gt;""), Z725, IF(AND($C724=$C726, Z726&lt;&gt;""), Z726, IF(AND($C724=$C727, Z727&lt;&gt;""), Z727, IF(AND($C724=$C728, Z728&lt;&gt;""), Z728, "")))))</f>
        <v/>
      </c>
      <c r="AA724" s="90" t="str">
        <f>IF(TMInput!Z724&lt;&gt;"", TMInput!Z724, IF(AND($C724=$C725, AA725&lt;&gt;""), AA725, IF(AND($C724=$C726, AA726&lt;&gt;""), AA726, IF(AND($C724=$C727, AA727&lt;&gt;""), AA727, IF(AND($C724=$C728, AA728&lt;&gt;""), AA728, "")))))</f>
        <v/>
      </c>
      <c r="AB724" s="90" t="str">
        <f>IF(TMInput!AA724&lt;&gt;"", TMInput!AA724, IF(AND($C724=$C725, AB725&lt;&gt;""), AB725, IF(AND($C724=$C726, AB726&lt;&gt;""), AB726, IF(AND($C724=$C727, AB727&lt;&gt;""), AB727, IF(AND($C724=$C728, AB728&lt;&gt;""), AB728, "")))))</f>
        <v/>
      </c>
      <c r="AC724" s="90" t="str">
        <f>IF(TMInput!AB724&lt;&gt;"", TMInput!AB724, IF(AND($C724=$C725, AC725&lt;&gt;""), AC725, IF(AND($C724=$C726, AC726&lt;&gt;""), AC726, IF(AND($C724=$C727, AC727&lt;&gt;""), AC727, IF(AND($C724=$C728, AC728&lt;&gt;""), AC728, "")))))</f>
        <v/>
      </c>
      <c r="AD724" s="90" t="str">
        <f>IF(TMInput!AC724&lt;&gt;"", TMInput!AC724, IF(AND($C724=$C725, AD725&lt;&gt;""), AD725, IF(AND($C724=$C726, AD726&lt;&gt;""), AD726, IF(AND($C724=$C727, AD727&lt;&gt;""), AD727, IF(AND($C724=$C728, AD728&lt;&gt;""), AD728, "")))))</f>
        <v/>
      </c>
      <c r="AE724" s="90" t="str">
        <f>IF(TMInput!AD724&lt;&gt;"", TMInput!AD724, IF(AND($C724=$C725, AE725&lt;&gt;""), AE725, IF(AND($C724=$C726, AE726&lt;&gt;""), AE726, IF(AND($C724=$C727, AE727&lt;&gt;""), AE727, IF(AND($C724=$C728, AE728&lt;&gt;""), AE728, "")))))</f>
        <v/>
      </c>
    </row>
    <row r="725">
      <c r="A725" s="85" t="b">
        <f t="shared" si="1"/>
        <v>0</v>
      </c>
      <c r="B725" s="90" t="str">
        <f>IF(AND(TMInput!A725="",$C725&lt;&gt;""),B724,TMInput!A725)</f>
        <v/>
      </c>
      <c r="C725" s="90" t="str">
        <f>TMInput!B725</f>
        <v/>
      </c>
      <c r="D725" s="85" t="str">
        <f>IF(AND(TMInput!C725="",$C725&lt;&gt;""),D724,TMInput!C725)</f>
        <v/>
      </c>
      <c r="E725" s="90" t="str">
        <f>IF(TMInput!D725&lt;&gt;"",TMInput!D725,IF(AND($C725=$C726, E726&lt;&gt;""),E726, IF(AND($C725=$C727, E727&lt;&gt;""), E727,"")))</f>
        <v/>
      </c>
      <c r="F725" s="90" t="str">
        <f>IF(TMInput!E725&lt;&gt;"",TMInput!E725,IF(AND($C725=$C726, F726&lt;&gt;""),F726, IF(AND($C725=$C727, F727&lt;&gt;""), F727,"")))</f>
        <v/>
      </c>
      <c r="G725" s="85" t="str">
        <f>IF(TMInput!F725&lt;&gt;"",TMInput!F725,IF(AND($C725=$C726, G726&lt;&gt;""),G726, IF(AND($C725=$C727, G727&lt;&gt;""), G727,"")))</f>
        <v/>
      </c>
      <c r="H725" s="90" t="str">
        <f>TMInput!G725</f>
        <v/>
      </c>
      <c r="I725" s="90" t="str">
        <f>TMInput!H725</f>
        <v/>
      </c>
      <c r="J725" s="90" t="str">
        <f>IF(TMInput!$A725="",J724,TMInput!I725)</f>
        <v/>
      </c>
      <c r="K725" s="85" t="str">
        <f>IF(TMInput!J725&lt;&gt;"",TMInput!J725,IF(AND($C725=$C726, K726&lt;&gt;""),K726, IF(AND($C725=$C727, K727&lt;&gt;""), K727,"")))</f>
        <v/>
      </c>
      <c r="L725" s="85" t="str">
        <f>IF(TMInput!K725&lt;&gt;"",TMInput!K725,IF(AND($C725=$C726, L726&lt;&gt;""),L726, IF(AND($C725=$C727, L727&lt;&gt;""), L727,"")))</f>
        <v/>
      </c>
      <c r="M725" s="90" t="str">
        <f>IF(TMInput!L725&lt;&gt;"",TMInput!L725,IF(AND($C725=$C726, M726&lt;&gt;""),M726, IF(AND($C725=$C727, M727&lt;&gt;""), M727,"")))</f>
        <v/>
      </c>
      <c r="N725" s="90" t="str">
        <f>IF(TMInput!M725&lt;&gt;"",TMInput!M725,IF(AND($C725=$C726, N726&lt;&gt;""),N726, IF(AND($C725=$C727, N727&lt;&gt;""), N727,"")))</f>
        <v/>
      </c>
      <c r="O725" s="90" t="str">
        <f>IF(TMInput!N725&lt;&gt;"",TMInput!N725,IF(AND($C725=$C726, O726&lt;&gt;""),O726, IF(AND($C725=$C727, O727&lt;&gt;""), O727,"")))</f>
        <v/>
      </c>
      <c r="P725" s="85" t="str">
        <f>IF(TMInput!O725&lt;&gt;"",TMInput!O725,IF(AND($C725=$C726, P726&lt;&gt;""),P726, IF(AND($C725=$C727, P727&lt;&gt;""), P727,"")))</f>
        <v/>
      </c>
      <c r="Q725" s="90" t="str">
        <f>IF(TMInput!P725&lt;&gt;"",TMInput!P725,IF(AND($C725=$C726, Q726&lt;&gt;""),Q726, IF(AND($C725=$C727, Q727&lt;&gt;""), Q727,"")))</f>
        <v/>
      </c>
      <c r="R725" s="90" t="str">
        <f>IF(TMInput!Q725&lt;&gt;"", TMInput!Q725, IF(AND(OR($C725&amp;$H725=$C726&amp;$H726, $C725&amp;$I725=$C726&amp;$I726), R726&lt;&gt;""), R726, IF(AND(OR($C725&amp;$H725=$C727&amp;$H727, $C725&amp;$I725=$C727&amp;$I727), R727&lt;&gt;""), R727, IF(AND(OR($C725&amp;$H725=$C728&amp;$H728, $C725&amp;$I725=$C728&amp;$I728), R728&lt;&gt;""), R728, IF(AND(OR($C725&amp;$H725=$C729&amp;$H729, $C725&amp;$I725=$C729&amp;$I729), R729&lt;&gt;""), R729, "")))))</f>
        <v/>
      </c>
      <c r="S725" s="90" t="str">
        <f>IF(TMInput!R725&lt;&gt;"", TMInput!R725, IF(AND(OR($C725&amp;$H725=$C726&amp;$H726, $C725&amp;$I725=$C726&amp;$I726), S726&lt;&gt;""), S726, IF(AND(OR($C725&amp;$H725=$C727&amp;$H727, $C725&amp;$I725=$C727&amp;$I727), S727&lt;&gt;""), S727, IF(AND(OR($C725&amp;$H725=$C728&amp;$H728, $C725&amp;$I725=$C728&amp;$I728), S728&lt;&gt;""), S728, IF(AND(OR($C725&amp;$H725=$C729&amp;$H729, $C725&amp;$I725=$C729&amp;$I729), S729&lt;&gt;""), S729, "")))))</f>
        <v/>
      </c>
      <c r="T725" s="90" t="str">
        <f>IF(TMInput!S725&lt;&gt;"", TMInput!S725, IF(AND(OR($C725&amp;$H725=$C726&amp;$H726, $C725&amp;$I725=$C726&amp;$I726), T726&lt;&gt;""), T726, IF(AND(OR($C725&amp;$H725=$C727&amp;$H727, $C725&amp;$I725=$C727&amp;$I727), T727&lt;&gt;""), T727, IF(AND(OR($C725&amp;$H725=$C728&amp;$H728, $C725&amp;$I725=$C728&amp;$I728), T728&lt;&gt;""), T728, IF(AND(OR($C725&amp;$H725=$C729&amp;$H729, $C725&amp;$I725=$C729&amp;$I729), T729&lt;&gt;""), T729, "")))))</f>
        <v/>
      </c>
      <c r="U725" s="90" t="str">
        <f>IF(TMInput!T725&lt;&gt;"", TMInput!T725, IF(AND($C725=$C726, U726&lt;&gt;""), U726, IF(AND($C725=$C727, U727&lt;&gt;""), U727, IF(AND($C725=$C728, U728&lt;&gt;""), U728, IF(AND($C725=$C729, U729&lt;&gt;""), U729, "")))))</f>
        <v/>
      </c>
      <c r="V725" s="90" t="str">
        <f>IF(TMInput!U725&lt;&gt;"", TMInput!U725, IF(AND($C725=$C726, V726&lt;&gt;""), V726, IF(AND($C725=$C727, V727&lt;&gt;""), V727, IF(AND($C725=$C728, V728&lt;&gt;""), V728, IF(AND($C725=$C729, V729&lt;&gt;""), V729, "")))))</f>
        <v/>
      </c>
      <c r="W725" s="90" t="str">
        <f>IF(TMInput!V725&lt;&gt;"", TMInput!V725, IF(AND($C725=$C726, W726&lt;&gt;""), W726, IF(AND($C725=$C727, W727&lt;&gt;""), W727, IF(AND($C725=$C728, W728&lt;&gt;""), W728, IF(AND($C725=$C729, W729&lt;&gt;""), W729, "")))))</f>
        <v/>
      </c>
      <c r="X725" s="90" t="str">
        <f>IF(TMInput!W725&lt;&gt;"", TMInput!W725, IF(AND($C725=$C726, X726&lt;&gt;""), X726, IF(AND($C725=$C727, X727&lt;&gt;""), X727, IF(AND($C725=$C728, X728&lt;&gt;""), X728, IF(AND($C725=$C729, X729&lt;&gt;""), X729, "")))))</f>
        <v/>
      </c>
      <c r="Y725" s="90" t="str">
        <f>IF(TMInput!X725&lt;&gt;"", TMInput!X725, IF(AND($C725=$C726, Y726&lt;&gt;""), Y726, IF(AND($C725=$C727, Y727&lt;&gt;""), Y727, IF(AND($C725=$C728, Y728&lt;&gt;""), Y728, IF(AND($C725=$C729, Y729&lt;&gt;""), Y729, "")))))</f>
        <v/>
      </c>
      <c r="Z725" s="90" t="str">
        <f>IF(TMInput!Y725&lt;&gt;"", TMInput!Y725, IF(AND($C725=$C726, Z726&lt;&gt;""), Z726, IF(AND($C725=$C727, Z727&lt;&gt;""), Z727, IF(AND($C725=$C728, Z728&lt;&gt;""), Z728, IF(AND($C725=$C729, Z729&lt;&gt;""), Z729, "")))))</f>
        <v/>
      </c>
      <c r="AA725" s="90" t="str">
        <f>IF(TMInput!Z725&lt;&gt;"", TMInput!Z725, IF(AND($C725=$C726, AA726&lt;&gt;""), AA726, IF(AND($C725=$C727, AA727&lt;&gt;""), AA727, IF(AND($C725=$C728, AA728&lt;&gt;""), AA728, IF(AND($C725=$C729, AA729&lt;&gt;""), AA729, "")))))</f>
        <v/>
      </c>
      <c r="AB725" s="90" t="str">
        <f>IF(TMInput!AA725&lt;&gt;"", TMInput!AA725, IF(AND($C725=$C726, AB726&lt;&gt;""), AB726, IF(AND($C725=$C727, AB727&lt;&gt;""), AB727, IF(AND($C725=$C728, AB728&lt;&gt;""), AB728, IF(AND($C725=$C729, AB729&lt;&gt;""), AB729, "")))))</f>
        <v/>
      </c>
      <c r="AC725" s="90" t="str">
        <f>IF(TMInput!AB725&lt;&gt;"", TMInput!AB725, IF(AND($C725=$C726, AC726&lt;&gt;""), AC726, IF(AND($C725=$C727, AC727&lt;&gt;""), AC727, IF(AND($C725=$C728, AC728&lt;&gt;""), AC728, IF(AND($C725=$C729, AC729&lt;&gt;""), AC729, "")))))</f>
        <v/>
      </c>
      <c r="AD725" s="90" t="str">
        <f>IF(TMInput!AC725&lt;&gt;"", TMInput!AC725, IF(AND($C725=$C726, AD726&lt;&gt;""), AD726, IF(AND($C725=$C727, AD727&lt;&gt;""), AD727, IF(AND($C725=$C728, AD728&lt;&gt;""), AD728, IF(AND($C725=$C729, AD729&lt;&gt;""), AD729, "")))))</f>
        <v/>
      </c>
      <c r="AE725" s="90" t="str">
        <f>IF(TMInput!AD725&lt;&gt;"", TMInput!AD725, IF(AND($C725=$C726, AE726&lt;&gt;""), AE726, IF(AND($C725=$C727, AE727&lt;&gt;""), AE727, IF(AND($C725=$C728, AE728&lt;&gt;""), AE728, IF(AND($C725=$C729, AE729&lt;&gt;""), AE729, "")))))</f>
        <v/>
      </c>
    </row>
    <row r="726">
      <c r="A726" s="85" t="b">
        <f t="shared" si="1"/>
        <v>0</v>
      </c>
      <c r="B726" s="90" t="str">
        <f>IF(AND(TMInput!A726="",$C726&lt;&gt;""),B725,TMInput!A726)</f>
        <v/>
      </c>
      <c r="C726" s="90" t="str">
        <f>TMInput!B726</f>
        <v/>
      </c>
      <c r="D726" s="85" t="str">
        <f>IF(AND(TMInput!C726="",$C726&lt;&gt;""),D725,TMInput!C726)</f>
        <v/>
      </c>
      <c r="E726" s="90" t="str">
        <f>IF(TMInput!D726&lt;&gt;"",TMInput!D726,IF(AND($C726=$C727, E727&lt;&gt;""),E727, IF(AND($C726=$C728, E728&lt;&gt;""), E728,"")))</f>
        <v/>
      </c>
      <c r="F726" s="90" t="str">
        <f>IF(TMInput!E726&lt;&gt;"",TMInput!E726,IF(AND($C726=$C727, F727&lt;&gt;""),F727, IF(AND($C726=$C728, F728&lt;&gt;""), F728,"")))</f>
        <v/>
      </c>
      <c r="G726" s="85" t="str">
        <f>IF(TMInput!F726&lt;&gt;"",TMInput!F726,IF(AND($C726=$C727, G727&lt;&gt;""),G727, IF(AND($C726=$C728, G728&lt;&gt;""), G728,"")))</f>
        <v/>
      </c>
      <c r="H726" s="90" t="str">
        <f>TMInput!G726</f>
        <v/>
      </c>
      <c r="I726" s="90" t="str">
        <f>TMInput!H726</f>
        <v/>
      </c>
      <c r="J726" s="90" t="str">
        <f>IF(TMInput!$A726="",J725,TMInput!I726)</f>
        <v/>
      </c>
      <c r="K726" s="85" t="str">
        <f>IF(TMInput!J726&lt;&gt;"",TMInput!J726,IF(AND($C726=$C727, K727&lt;&gt;""),K727, IF(AND($C726=$C728, K728&lt;&gt;""), K728,"")))</f>
        <v/>
      </c>
      <c r="L726" s="85" t="str">
        <f>IF(TMInput!K726&lt;&gt;"",TMInput!K726,IF(AND($C726=$C727, L727&lt;&gt;""),L727, IF(AND($C726=$C728, L728&lt;&gt;""), L728,"")))</f>
        <v/>
      </c>
      <c r="M726" s="90" t="str">
        <f>IF(TMInput!L726&lt;&gt;"",TMInput!L726,IF(AND($C726=$C727, M727&lt;&gt;""),M727, IF(AND($C726=$C728, M728&lt;&gt;""), M728,"")))</f>
        <v/>
      </c>
      <c r="N726" s="90" t="str">
        <f>IF(TMInput!M726&lt;&gt;"",TMInput!M726,IF(AND($C726=$C727, N727&lt;&gt;""),N727, IF(AND($C726=$C728, N728&lt;&gt;""), N728,"")))</f>
        <v/>
      </c>
      <c r="O726" s="90" t="str">
        <f>IF(TMInput!N726&lt;&gt;"",TMInput!N726,IF(AND($C726=$C727, O727&lt;&gt;""),O727, IF(AND($C726=$C728, O728&lt;&gt;""), O728,"")))</f>
        <v/>
      </c>
      <c r="P726" s="85" t="str">
        <f>IF(TMInput!O726&lt;&gt;"",TMInput!O726,IF(AND($C726=$C727, P727&lt;&gt;""),P727, IF(AND($C726=$C728, P728&lt;&gt;""), P728,"")))</f>
        <v/>
      </c>
      <c r="Q726" s="90" t="str">
        <f>IF(TMInput!P726&lt;&gt;"",TMInput!P726,IF(AND($C726=$C727, Q727&lt;&gt;""),Q727, IF(AND($C726=$C728, Q728&lt;&gt;""), Q728,"")))</f>
        <v/>
      </c>
      <c r="R726" s="90" t="str">
        <f>IF(TMInput!Q726&lt;&gt;"", TMInput!Q726, IF(AND(OR($C726&amp;$H726=$C727&amp;$H727, $C726&amp;$I726=$C727&amp;$I727), R727&lt;&gt;""), R727, IF(AND(OR($C726&amp;$H726=$C728&amp;$H728, $C726&amp;$I726=$C728&amp;$I728), R728&lt;&gt;""), R728, IF(AND(OR($C726&amp;$H726=$C729&amp;$H729, $C726&amp;$I726=$C729&amp;$I729), R729&lt;&gt;""), R729, IF(AND(OR($C726&amp;$H726=$C730&amp;$H730, $C726&amp;$I726=$C730&amp;$I730), R730&lt;&gt;""), R730, "")))))</f>
        <v/>
      </c>
      <c r="S726" s="90" t="str">
        <f>IF(TMInput!R726&lt;&gt;"", TMInput!R726, IF(AND(OR($C726&amp;$H726=$C727&amp;$H727, $C726&amp;$I726=$C727&amp;$I727), S727&lt;&gt;""), S727, IF(AND(OR($C726&amp;$H726=$C728&amp;$H728, $C726&amp;$I726=$C728&amp;$I728), S728&lt;&gt;""), S728, IF(AND(OR($C726&amp;$H726=$C729&amp;$H729, $C726&amp;$I726=$C729&amp;$I729), S729&lt;&gt;""), S729, IF(AND(OR($C726&amp;$H726=$C730&amp;$H730, $C726&amp;$I726=$C730&amp;$I730), S730&lt;&gt;""), S730, "")))))</f>
        <v/>
      </c>
      <c r="T726" s="90" t="str">
        <f>IF(TMInput!S726&lt;&gt;"", TMInput!S726, IF(AND(OR($C726&amp;$H726=$C727&amp;$H727, $C726&amp;$I726=$C727&amp;$I727), T727&lt;&gt;""), T727, IF(AND(OR($C726&amp;$H726=$C728&amp;$H728, $C726&amp;$I726=$C728&amp;$I728), T728&lt;&gt;""), T728, IF(AND(OR($C726&amp;$H726=$C729&amp;$H729, $C726&amp;$I726=$C729&amp;$I729), T729&lt;&gt;""), T729, IF(AND(OR($C726&amp;$H726=$C730&amp;$H730, $C726&amp;$I726=$C730&amp;$I730), T730&lt;&gt;""), T730, "")))))</f>
        <v/>
      </c>
      <c r="U726" s="90" t="str">
        <f>IF(TMInput!T726&lt;&gt;"", TMInput!T726, IF(AND($C726=$C727, U727&lt;&gt;""), U727, IF(AND($C726=$C728, U728&lt;&gt;""), U728, IF(AND($C726=$C729, U729&lt;&gt;""), U729, IF(AND($C726=$C730, U730&lt;&gt;""), U730, "")))))</f>
        <v/>
      </c>
      <c r="V726" s="90" t="str">
        <f>IF(TMInput!U726&lt;&gt;"", TMInput!U726, IF(AND($C726=$C727, V727&lt;&gt;""), V727, IF(AND($C726=$C728, V728&lt;&gt;""), V728, IF(AND($C726=$C729, V729&lt;&gt;""), V729, IF(AND($C726=$C730, V730&lt;&gt;""), V730, "")))))</f>
        <v/>
      </c>
      <c r="W726" s="90" t="str">
        <f>IF(TMInput!V726&lt;&gt;"", TMInput!V726, IF(AND($C726=$C727, W727&lt;&gt;""), W727, IF(AND($C726=$C728, W728&lt;&gt;""), W728, IF(AND($C726=$C729, W729&lt;&gt;""), W729, IF(AND($C726=$C730, W730&lt;&gt;""), W730, "")))))</f>
        <v/>
      </c>
      <c r="X726" s="90" t="str">
        <f>IF(TMInput!W726&lt;&gt;"", TMInput!W726, IF(AND($C726=$C727, X727&lt;&gt;""), X727, IF(AND($C726=$C728, X728&lt;&gt;""), X728, IF(AND($C726=$C729, X729&lt;&gt;""), X729, IF(AND($C726=$C730, X730&lt;&gt;""), X730, "")))))</f>
        <v/>
      </c>
      <c r="Y726" s="90" t="str">
        <f>IF(TMInput!X726&lt;&gt;"", TMInput!X726, IF(AND($C726=$C727, Y727&lt;&gt;""), Y727, IF(AND($C726=$C728, Y728&lt;&gt;""), Y728, IF(AND($C726=$C729, Y729&lt;&gt;""), Y729, IF(AND($C726=$C730, Y730&lt;&gt;""), Y730, "")))))</f>
        <v/>
      </c>
      <c r="Z726" s="90" t="str">
        <f>IF(TMInput!Y726&lt;&gt;"", TMInput!Y726, IF(AND($C726=$C727, Z727&lt;&gt;""), Z727, IF(AND($C726=$C728, Z728&lt;&gt;""), Z728, IF(AND($C726=$C729, Z729&lt;&gt;""), Z729, IF(AND($C726=$C730, Z730&lt;&gt;""), Z730, "")))))</f>
        <v/>
      </c>
      <c r="AA726" s="90" t="str">
        <f>IF(TMInput!Z726&lt;&gt;"", TMInput!Z726, IF(AND($C726=$C727, AA727&lt;&gt;""), AA727, IF(AND($C726=$C728, AA728&lt;&gt;""), AA728, IF(AND($C726=$C729, AA729&lt;&gt;""), AA729, IF(AND($C726=$C730, AA730&lt;&gt;""), AA730, "")))))</f>
        <v/>
      </c>
      <c r="AB726" s="90" t="str">
        <f>IF(TMInput!AA726&lt;&gt;"", TMInput!AA726, IF(AND($C726=$C727, AB727&lt;&gt;""), AB727, IF(AND($C726=$C728, AB728&lt;&gt;""), AB728, IF(AND($C726=$C729, AB729&lt;&gt;""), AB729, IF(AND($C726=$C730, AB730&lt;&gt;""), AB730, "")))))</f>
        <v/>
      </c>
      <c r="AC726" s="90" t="str">
        <f>IF(TMInput!AB726&lt;&gt;"", TMInput!AB726, IF(AND($C726=$C727, AC727&lt;&gt;""), AC727, IF(AND($C726=$C728, AC728&lt;&gt;""), AC728, IF(AND($C726=$C729, AC729&lt;&gt;""), AC729, IF(AND($C726=$C730, AC730&lt;&gt;""), AC730, "")))))</f>
        <v/>
      </c>
      <c r="AD726" s="90" t="str">
        <f>IF(TMInput!AC726&lt;&gt;"", TMInput!AC726, IF(AND($C726=$C727, AD727&lt;&gt;""), AD727, IF(AND($C726=$C728, AD728&lt;&gt;""), AD728, IF(AND($C726=$C729, AD729&lt;&gt;""), AD729, IF(AND($C726=$C730, AD730&lt;&gt;""), AD730, "")))))</f>
        <v/>
      </c>
      <c r="AE726" s="90" t="str">
        <f>IF(TMInput!AD726&lt;&gt;"", TMInput!AD726, IF(AND($C726=$C727, AE727&lt;&gt;""), AE727, IF(AND($C726=$C728, AE728&lt;&gt;""), AE728, IF(AND($C726=$C729, AE729&lt;&gt;""), AE729, IF(AND($C726=$C730, AE730&lt;&gt;""), AE730, "")))))</f>
        <v/>
      </c>
    </row>
    <row r="727">
      <c r="A727" s="85" t="b">
        <f t="shared" si="1"/>
        <v>0</v>
      </c>
      <c r="B727" s="90" t="str">
        <f>IF(AND(TMInput!A727="",$C727&lt;&gt;""),B726,TMInput!A727)</f>
        <v/>
      </c>
      <c r="C727" s="90" t="str">
        <f>TMInput!B727</f>
        <v/>
      </c>
      <c r="D727" s="85" t="str">
        <f>IF(AND(TMInput!C727="",$C727&lt;&gt;""),D726,TMInput!C727)</f>
        <v/>
      </c>
      <c r="E727" s="90" t="str">
        <f>IF(TMInput!D727&lt;&gt;"",TMInput!D727,IF(AND($C727=$C728, E728&lt;&gt;""),E728, IF(AND($C727=$C729, E729&lt;&gt;""), E729,"")))</f>
        <v/>
      </c>
      <c r="F727" s="90" t="str">
        <f>IF(TMInput!E727&lt;&gt;"",TMInput!E727,IF(AND($C727=$C728, F728&lt;&gt;""),F728, IF(AND($C727=$C729, F729&lt;&gt;""), F729,"")))</f>
        <v/>
      </c>
      <c r="G727" s="85" t="str">
        <f>IF(TMInput!F727&lt;&gt;"",TMInput!F727,IF(AND($C727=$C728, G728&lt;&gt;""),G728, IF(AND($C727=$C729, G729&lt;&gt;""), G729,"")))</f>
        <v/>
      </c>
      <c r="H727" s="90" t="str">
        <f>TMInput!G727</f>
        <v/>
      </c>
      <c r="I727" s="90" t="str">
        <f>TMInput!H727</f>
        <v/>
      </c>
      <c r="J727" s="90" t="str">
        <f>IF(TMInput!$A727="",J726,TMInput!I727)</f>
        <v/>
      </c>
      <c r="K727" s="85" t="str">
        <f>IF(TMInput!J727&lt;&gt;"",TMInput!J727,IF(AND($C727=$C728, K728&lt;&gt;""),K728, IF(AND($C727=$C729, K729&lt;&gt;""), K729,"")))</f>
        <v/>
      </c>
      <c r="L727" s="85" t="str">
        <f>IF(TMInput!K727&lt;&gt;"",TMInput!K727,IF(AND($C727=$C728, L728&lt;&gt;""),L728, IF(AND($C727=$C729, L729&lt;&gt;""), L729,"")))</f>
        <v/>
      </c>
      <c r="M727" s="90" t="str">
        <f>IF(TMInput!L727&lt;&gt;"",TMInput!L727,IF(AND($C727=$C728, M728&lt;&gt;""),M728, IF(AND($C727=$C729, M729&lt;&gt;""), M729,"")))</f>
        <v/>
      </c>
      <c r="N727" s="90" t="str">
        <f>IF(TMInput!M727&lt;&gt;"",TMInput!M727,IF(AND($C727=$C728, N728&lt;&gt;""),N728, IF(AND($C727=$C729, N729&lt;&gt;""), N729,"")))</f>
        <v/>
      </c>
      <c r="O727" s="90" t="str">
        <f>IF(TMInput!N727&lt;&gt;"",TMInput!N727,IF(AND($C727=$C728, O728&lt;&gt;""),O728, IF(AND($C727=$C729, O729&lt;&gt;""), O729,"")))</f>
        <v/>
      </c>
      <c r="P727" s="85" t="str">
        <f>IF(TMInput!O727&lt;&gt;"",TMInput!O727,IF(AND($C727=$C728, P728&lt;&gt;""),P728, IF(AND($C727=$C729, P729&lt;&gt;""), P729,"")))</f>
        <v/>
      </c>
      <c r="Q727" s="90" t="str">
        <f>IF(TMInput!P727&lt;&gt;"",TMInput!P727,IF(AND($C727=$C728, Q728&lt;&gt;""),Q728, IF(AND($C727=$C729, Q729&lt;&gt;""), Q729,"")))</f>
        <v/>
      </c>
      <c r="R727" s="90" t="str">
        <f>IF(TMInput!Q727&lt;&gt;"", TMInput!Q727, IF(AND(OR($C727&amp;$H727=$C728&amp;$H728, $C727&amp;$I727=$C728&amp;$I728), R728&lt;&gt;""), R728, IF(AND(OR($C727&amp;$H727=$C729&amp;$H729, $C727&amp;$I727=$C729&amp;$I729), R729&lt;&gt;""), R729, IF(AND(OR($C727&amp;$H727=$C730&amp;$H730, $C727&amp;$I727=$C730&amp;$I730), R730&lt;&gt;""), R730, IF(AND(OR($C727&amp;$H727=$C731&amp;$H731, $C727&amp;$I727=$C731&amp;$I731), R731&lt;&gt;""), R731, "")))))</f>
        <v/>
      </c>
      <c r="S727" s="90" t="str">
        <f>IF(TMInput!R727&lt;&gt;"", TMInput!R727, IF(AND(OR($C727&amp;$H727=$C728&amp;$H728, $C727&amp;$I727=$C728&amp;$I728), S728&lt;&gt;""), S728, IF(AND(OR($C727&amp;$H727=$C729&amp;$H729, $C727&amp;$I727=$C729&amp;$I729), S729&lt;&gt;""), S729, IF(AND(OR($C727&amp;$H727=$C730&amp;$H730, $C727&amp;$I727=$C730&amp;$I730), S730&lt;&gt;""), S730, IF(AND(OR($C727&amp;$H727=$C731&amp;$H731, $C727&amp;$I727=$C731&amp;$I731), S731&lt;&gt;""), S731, "")))))</f>
        <v/>
      </c>
      <c r="T727" s="90" t="str">
        <f>IF(TMInput!S727&lt;&gt;"", TMInput!S727, IF(AND(OR($C727&amp;$H727=$C728&amp;$H728, $C727&amp;$I727=$C728&amp;$I728), T728&lt;&gt;""), T728, IF(AND(OR($C727&amp;$H727=$C729&amp;$H729, $C727&amp;$I727=$C729&amp;$I729), T729&lt;&gt;""), T729, IF(AND(OR($C727&amp;$H727=$C730&amp;$H730, $C727&amp;$I727=$C730&amp;$I730), T730&lt;&gt;""), T730, IF(AND(OR($C727&amp;$H727=$C731&amp;$H731, $C727&amp;$I727=$C731&amp;$I731), T731&lt;&gt;""), T731, "")))))</f>
        <v/>
      </c>
      <c r="U727" s="90" t="str">
        <f>IF(TMInput!T727&lt;&gt;"", TMInput!T727, IF(AND($C727=$C728, U728&lt;&gt;""), U728, IF(AND($C727=$C729, U729&lt;&gt;""), U729, IF(AND($C727=$C730, U730&lt;&gt;""), U730, IF(AND($C727=$C731, U731&lt;&gt;""), U731, "")))))</f>
        <v/>
      </c>
      <c r="V727" s="90" t="str">
        <f>IF(TMInput!U727&lt;&gt;"", TMInput!U727, IF(AND($C727=$C728, V728&lt;&gt;""), V728, IF(AND($C727=$C729, V729&lt;&gt;""), V729, IF(AND($C727=$C730, V730&lt;&gt;""), V730, IF(AND($C727=$C731, V731&lt;&gt;""), V731, "")))))</f>
        <v/>
      </c>
      <c r="W727" s="90" t="str">
        <f>IF(TMInput!V727&lt;&gt;"", TMInput!V727, IF(AND($C727=$C728, W728&lt;&gt;""), W728, IF(AND($C727=$C729, W729&lt;&gt;""), W729, IF(AND($C727=$C730, W730&lt;&gt;""), W730, IF(AND($C727=$C731, W731&lt;&gt;""), W731, "")))))</f>
        <v/>
      </c>
      <c r="X727" s="90" t="str">
        <f>IF(TMInput!W727&lt;&gt;"", TMInput!W727, IF(AND($C727=$C728, X728&lt;&gt;""), X728, IF(AND($C727=$C729, X729&lt;&gt;""), X729, IF(AND($C727=$C730, X730&lt;&gt;""), X730, IF(AND($C727=$C731, X731&lt;&gt;""), X731, "")))))</f>
        <v/>
      </c>
      <c r="Y727" s="90" t="str">
        <f>IF(TMInput!X727&lt;&gt;"", TMInput!X727, IF(AND($C727=$C728, Y728&lt;&gt;""), Y728, IF(AND($C727=$C729, Y729&lt;&gt;""), Y729, IF(AND($C727=$C730, Y730&lt;&gt;""), Y730, IF(AND($C727=$C731, Y731&lt;&gt;""), Y731, "")))))</f>
        <v/>
      </c>
      <c r="Z727" s="90" t="str">
        <f>IF(TMInput!Y727&lt;&gt;"", TMInput!Y727, IF(AND($C727=$C728, Z728&lt;&gt;""), Z728, IF(AND($C727=$C729, Z729&lt;&gt;""), Z729, IF(AND($C727=$C730, Z730&lt;&gt;""), Z730, IF(AND($C727=$C731, Z731&lt;&gt;""), Z731, "")))))</f>
        <v/>
      </c>
      <c r="AA727" s="90" t="str">
        <f>IF(TMInput!Z727&lt;&gt;"", TMInput!Z727, IF(AND($C727=$C728, AA728&lt;&gt;""), AA728, IF(AND($C727=$C729, AA729&lt;&gt;""), AA729, IF(AND($C727=$C730, AA730&lt;&gt;""), AA730, IF(AND($C727=$C731, AA731&lt;&gt;""), AA731, "")))))</f>
        <v/>
      </c>
      <c r="AB727" s="90" t="str">
        <f>IF(TMInput!AA727&lt;&gt;"", TMInput!AA727, IF(AND($C727=$C728, AB728&lt;&gt;""), AB728, IF(AND($C727=$C729, AB729&lt;&gt;""), AB729, IF(AND($C727=$C730, AB730&lt;&gt;""), AB730, IF(AND($C727=$C731, AB731&lt;&gt;""), AB731, "")))))</f>
        <v/>
      </c>
      <c r="AC727" s="90" t="str">
        <f>IF(TMInput!AB727&lt;&gt;"", TMInput!AB727, IF(AND($C727=$C728, AC728&lt;&gt;""), AC728, IF(AND($C727=$C729, AC729&lt;&gt;""), AC729, IF(AND($C727=$C730, AC730&lt;&gt;""), AC730, IF(AND($C727=$C731, AC731&lt;&gt;""), AC731, "")))))</f>
        <v/>
      </c>
      <c r="AD727" s="90" t="str">
        <f>IF(TMInput!AC727&lt;&gt;"", TMInput!AC727, IF(AND($C727=$C728, AD728&lt;&gt;""), AD728, IF(AND($C727=$C729, AD729&lt;&gt;""), AD729, IF(AND($C727=$C730, AD730&lt;&gt;""), AD730, IF(AND($C727=$C731, AD731&lt;&gt;""), AD731, "")))))</f>
        <v/>
      </c>
      <c r="AE727" s="90" t="str">
        <f>IF(TMInput!AD727&lt;&gt;"", TMInput!AD727, IF(AND($C727=$C728, AE728&lt;&gt;""), AE728, IF(AND($C727=$C729, AE729&lt;&gt;""), AE729, IF(AND($C727=$C730, AE730&lt;&gt;""), AE730, IF(AND($C727=$C731, AE731&lt;&gt;""), AE731, "")))))</f>
        <v/>
      </c>
    </row>
    <row r="728">
      <c r="A728" s="85" t="b">
        <f t="shared" si="1"/>
        <v>0</v>
      </c>
      <c r="B728" s="90" t="str">
        <f>IF(AND(TMInput!A728="",$C728&lt;&gt;""),B727,TMInput!A728)</f>
        <v/>
      </c>
      <c r="C728" s="90" t="str">
        <f>TMInput!B728</f>
        <v/>
      </c>
      <c r="D728" s="85" t="str">
        <f>IF(AND(TMInput!C728="",$C728&lt;&gt;""),D727,TMInput!C728)</f>
        <v/>
      </c>
      <c r="E728" s="90" t="str">
        <f>IF(TMInput!D728&lt;&gt;"",TMInput!D728,IF(AND($C728=$C729, E729&lt;&gt;""),E729, IF(AND($C728=$C730, E730&lt;&gt;""), E730,"")))</f>
        <v/>
      </c>
      <c r="F728" s="90" t="str">
        <f>IF(TMInput!E728&lt;&gt;"",TMInput!E728,IF(AND($C728=$C729, F729&lt;&gt;""),F729, IF(AND($C728=$C730, F730&lt;&gt;""), F730,"")))</f>
        <v/>
      </c>
      <c r="G728" s="85" t="str">
        <f>IF(TMInput!F728&lt;&gt;"",TMInput!F728,IF(AND($C728=$C729, G729&lt;&gt;""),G729, IF(AND($C728=$C730, G730&lt;&gt;""), G730,"")))</f>
        <v/>
      </c>
      <c r="H728" s="90" t="str">
        <f>TMInput!G728</f>
        <v/>
      </c>
      <c r="I728" s="90" t="str">
        <f>TMInput!H728</f>
        <v/>
      </c>
      <c r="J728" s="90" t="str">
        <f>IF(TMInput!$A728="",J727,TMInput!I728)</f>
        <v/>
      </c>
      <c r="K728" s="85" t="str">
        <f>IF(TMInput!J728&lt;&gt;"",TMInput!J728,IF(AND($C728=$C729, K729&lt;&gt;""),K729, IF(AND($C728=$C730, K730&lt;&gt;""), K730,"")))</f>
        <v/>
      </c>
      <c r="L728" s="85" t="str">
        <f>IF(TMInput!K728&lt;&gt;"",TMInput!K728,IF(AND($C728=$C729, L729&lt;&gt;""),L729, IF(AND($C728=$C730, L730&lt;&gt;""), L730,"")))</f>
        <v/>
      </c>
      <c r="M728" s="90" t="str">
        <f>IF(TMInput!L728&lt;&gt;"",TMInput!L728,IF(AND($C728=$C729, M729&lt;&gt;""),M729, IF(AND($C728=$C730, M730&lt;&gt;""), M730,"")))</f>
        <v/>
      </c>
      <c r="N728" s="90" t="str">
        <f>IF(TMInput!M728&lt;&gt;"",TMInput!M728,IF(AND($C728=$C729, N729&lt;&gt;""),N729, IF(AND($C728=$C730, N730&lt;&gt;""), N730,"")))</f>
        <v/>
      </c>
      <c r="O728" s="90" t="str">
        <f>IF(TMInput!N728&lt;&gt;"",TMInput!N728,IF(AND($C728=$C729, O729&lt;&gt;""),O729, IF(AND($C728=$C730, O730&lt;&gt;""), O730,"")))</f>
        <v/>
      </c>
      <c r="P728" s="85" t="str">
        <f>IF(TMInput!O728&lt;&gt;"",TMInput!O728,IF(AND($C728=$C729, P729&lt;&gt;""),P729, IF(AND($C728=$C730, P730&lt;&gt;""), P730,"")))</f>
        <v/>
      </c>
      <c r="Q728" s="90" t="str">
        <f>IF(TMInput!P728&lt;&gt;"",TMInput!P728,IF(AND($C728=$C729, Q729&lt;&gt;""),Q729, IF(AND($C728=$C730, Q730&lt;&gt;""), Q730,"")))</f>
        <v/>
      </c>
      <c r="R728" s="90" t="str">
        <f>IF(TMInput!Q728&lt;&gt;"", TMInput!Q728, IF(AND(OR($C728&amp;$H728=$C729&amp;$H729, $C728&amp;$I728=$C729&amp;$I729), R729&lt;&gt;""), R729, IF(AND(OR($C728&amp;$H728=$C730&amp;$H730, $C728&amp;$I728=$C730&amp;$I730), R730&lt;&gt;""), R730, IF(AND(OR($C728&amp;$H728=$C731&amp;$H731, $C728&amp;$I728=$C731&amp;$I731), R731&lt;&gt;""), R731, IF(AND(OR($C728&amp;$H728=$C732&amp;$H732, $C728&amp;$I728=$C732&amp;$I732), R732&lt;&gt;""), R732, "")))))</f>
        <v/>
      </c>
      <c r="S728" s="90" t="str">
        <f>IF(TMInput!R728&lt;&gt;"", TMInput!R728, IF(AND(OR($C728&amp;$H728=$C729&amp;$H729, $C728&amp;$I728=$C729&amp;$I729), S729&lt;&gt;""), S729, IF(AND(OR($C728&amp;$H728=$C730&amp;$H730, $C728&amp;$I728=$C730&amp;$I730), S730&lt;&gt;""), S730, IF(AND(OR($C728&amp;$H728=$C731&amp;$H731, $C728&amp;$I728=$C731&amp;$I731), S731&lt;&gt;""), S731, IF(AND(OR($C728&amp;$H728=$C732&amp;$H732, $C728&amp;$I728=$C732&amp;$I732), S732&lt;&gt;""), S732, "")))))</f>
        <v/>
      </c>
      <c r="T728" s="90" t="str">
        <f>IF(TMInput!S728&lt;&gt;"", TMInput!S728, IF(AND(OR($C728&amp;$H728=$C729&amp;$H729, $C728&amp;$I728=$C729&amp;$I729), T729&lt;&gt;""), T729, IF(AND(OR($C728&amp;$H728=$C730&amp;$H730, $C728&amp;$I728=$C730&amp;$I730), T730&lt;&gt;""), T730, IF(AND(OR($C728&amp;$H728=$C731&amp;$H731, $C728&amp;$I728=$C731&amp;$I731), T731&lt;&gt;""), T731, IF(AND(OR($C728&amp;$H728=$C732&amp;$H732, $C728&amp;$I728=$C732&amp;$I732), T732&lt;&gt;""), T732, "")))))</f>
        <v/>
      </c>
      <c r="U728" s="90" t="str">
        <f>IF(TMInput!T728&lt;&gt;"", TMInput!T728, IF(AND($C728=$C729, U729&lt;&gt;""), U729, IF(AND($C728=$C730, U730&lt;&gt;""), U730, IF(AND($C728=$C731, U731&lt;&gt;""), U731, IF(AND($C728=$C732, U732&lt;&gt;""), U732, "")))))</f>
        <v/>
      </c>
      <c r="V728" s="90" t="str">
        <f>IF(TMInput!U728&lt;&gt;"", TMInput!U728, IF(AND($C728=$C729, V729&lt;&gt;""), V729, IF(AND($C728=$C730, V730&lt;&gt;""), V730, IF(AND($C728=$C731, V731&lt;&gt;""), V731, IF(AND($C728=$C732, V732&lt;&gt;""), V732, "")))))</f>
        <v/>
      </c>
      <c r="W728" s="90" t="str">
        <f>IF(TMInput!V728&lt;&gt;"", TMInput!V728, IF(AND($C728=$C729, W729&lt;&gt;""), W729, IF(AND($C728=$C730, W730&lt;&gt;""), W730, IF(AND($C728=$C731, W731&lt;&gt;""), W731, IF(AND($C728=$C732, W732&lt;&gt;""), W732, "")))))</f>
        <v/>
      </c>
      <c r="X728" s="90" t="str">
        <f>IF(TMInput!W728&lt;&gt;"", TMInput!W728, IF(AND($C728=$C729, X729&lt;&gt;""), X729, IF(AND($C728=$C730, X730&lt;&gt;""), X730, IF(AND($C728=$C731, X731&lt;&gt;""), X731, IF(AND($C728=$C732, X732&lt;&gt;""), X732, "")))))</f>
        <v/>
      </c>
      <c r="Y728" s="90" t="str">
        <f>IF(TMInput!X728&lt;&gt;"", TMInput!X728, IF(AND($C728=$C729, Y729&lt;&gt;""), Y729, IF(AND($C728=$C730, Y730&lt;&gt;""), Y730, IF(AND($C728=$C731, Y731&lt;&gt;""), Y731, IF(AND($C728=$C732, Y732&lt;&gt;""), Y732, "")))))</f>
        <v/>
      </c>
      <c r="Z728" s="90" t="str">
        <f>IF(TMInput!Y728&lt;&gt;"", TMInput!Y728, IF(AND($C728=$C729, Z729&lt;&gt;""), Z729, IF(AND($C728=$C730, Z730&lt;&gt;""), Z730, IF(AND($C728=$C731, Z731&lt;&gt;""), Z731, IF(AND($C728=$C732, Z732&lt;&gt;""), Z732, "")))))</f>
        <v/>
      </c>
      <c r="AA728" s="90" t="str">
        <f>IF(TMInput!Z728&lt;&gt;"", TMInput!Z728, IF(AND($C728=$C729, AA729&lt;&gt;""), AA729, IF(AND($C728=$C730, AA730&lt;&gt;""), AA730, IF(AND($C728=$C731, AA731&lt;&gt;""), AA731, IF(AND($C728=$C732, AA732&lt;&gt;""), AA732, "")))))</f>
        <v/>
      </c>
      <c r="AB728" s="90" t="str">
        <f>IF(TMInput!AA728&lt;&gt;"", TMInput!AA728, IF(AND($C728=$C729, AB729&lt;&gt;""), AB729, IF(AND($C728=$C730, AB730&lt;&gt;""), AB730, IF(AND($C728=$C731, AB731&lt;&gt;""), AB731, IF(AND($C728=$C732, AB732&lt;&gt;""), AB732, "")))))</f>
        <v/>
      </c>
      <c r="AC728" s="90" t="str">
        <f>IF(TMInput!AB728&lt;&gt;"", TMInput!AB728, IF(AND($C728=$C729, AC729&lt;&gt;""), AC729, IF(AND($C728=$C730, AC730&lt;&gt;""), AC730, IF(AND($C728=$C731, AC731&lt;&gt;""), AC731, IF(AND($C728=$C732, AC732&lt;&gt;""), AC732, "")))))</f>
        <v/>
      </c>
      <c r="AD728" s="90" t="str">
        <f>IF(TMInput!AC728&lt;&gt;"", TMInput!AC728, IF(AND($C728=$C729, AD729&lt;&gt;""), AD729, IF(AND($C728=$C730, AD730&lt;&gt;""), AD730, IF(AND($C728=$C731, AD731&lt;&gt;""), AD731, IF(AND($C728=$C732, AD732&lt;&gt;""), AD732, "")))))</f>
        <v/>
      </c>
      <c r="AE728" s="90" t="str">
        <f>IF(TMInput!AD728&lt;&gt;"", TMInput!AD728, IF(AND($C728=$C729, AE729&lt;&gt;""), AE729, IF(AND($C728=$C730, AE730&lt;&gt;""), AE730, IF(AND($C728=$C731, AE731&lt;&gt;""), AE731, IF(AND($C728=$C732, AE732&lt;&gt;""), AE732, "")))))</f>
        <v/>
      </c>
    </row>
    <row r="729">
      <c r="A729" s="85" t="b">
        <f t="shared" si="1"/>
        <v>0</v>
      </c>
      <c r="B729" s="90" t="str">
        <f>IF(AND(TMInput!A729="",$C729&lt;&gt;""),B728,TMInput!A729)</f>
        <v/>
      </c>
      <c r="C729" s="90" t="str">
        <f>TMInput!B729</f>
        <v/>
      </c>
      <c r="D729" s="85" t="str">
        <f>IF(AND(TMInput!C729="",$C729&lt;&gt;""),D728,TMInput!C729)</f>
        <v/>
      </c>
      <c r="E729" s="90" t="str">
        <f>IF(TMInput!D729&lt;&gt;"",TMInput!D729,IF(AND($C729=$C730, E730&lt;&gt;""),E730, IF(AND($C729=$C731, E731&lt;&gt;""), E731,"")))</f>
        <v/>
      </c>
      <c r="F729" s="90" t="str">
        <f>IF(TMInput!E729&lt;&gt;"",TMInput!E729,IF(AND($C729=$C730, F730&lt;&gt;""),F730, IF(AND($C729=$C731, F731&lt;&gt;""), F731,"")))</f>
        <v/>
      </c>
      <c r="G729" s="85" t="str">
        <f>IF(TMInput!F729&lt;&gt;"",TMInput!F729,IF(AND($C729=$C730, G730&lt;&gt;""),G730, IF(AND($C729=$C731, G731&lt;&gt;""), G731,"")))</f>
        <v/>
      </c>
      <c r="H729" s="90" t="str">
        <f>TMInput!G729</f>
        <v/>
      </c>
      <c r="I729" s="90" t="str">
        <f>TMInput!H729</f>
        <v/>
      </c>
      <c r="J729" s="90" t="str">
        <f>IF(TMInput!$A729="",J728,TMInput!I729)</f>
        <v/>
      </c>
      <c r="K729" s="85" t="str">
        <f>IF(TMInput!J729&lt;&gt;"",TMInput!J729,IF(AND($C729=$C730, K730&lt;&gt;""),K730, IF(AND($C729=$C731, K731&lt;&gt;""), K731,"")))</f>
        <v/>
      </c>
      <c r="L729" s="85" t="str">
        <f>IF(TMInput!K729&lt;&gt;"",TMInput!K729,IF(AND($C729=$C730, L730&lt;&gt;""),L730, IF(AND($C729=$C731, L731&lt;&gt;""), L731,"")))</f>
        <v/>
      </c>
      <c r="M729" s="90" t="str">
        <f>IF(TMInput!L729&lt;&gt;"",TMInput!L729,IF(AND($C729=$C730, M730&lt;&gt;""),M730, IF(AND($C729=$C731, M731&lt;&gt;""), M731,"")))</f>
        <v/>
      </c>
      <c r="N729" s="90" t="str">
        <f>IF(TMInput!M729&lt;&gt;"",TMInput!M729,IF(AND($C729=$C730, N730&lt;&gt;""),N730, IF(AND($C729=$C731, N731&lt;&gt;""), N731,"")))</f>
        <v/>
      </c>
      <c r="O729" s="90" t="str">
        <f>IF(TMInput!N729&lt;&gt;"",TMInput!N729,IF(AND($C729=$C730, O730&lt;&gt;""),O730, IF(AND($C729=$C731, O731&lt;&gt;""), O731,"")))</f>
        <v/>
      </c>
      <c r="P729" s="85" t="str">
        <f>IF(TMInput!O729&lt;&gt;"",TMInput!O729,IF(AND($C729=$C730, P730&lt;&gt;""),P730, IF(AND($C729=$C731, P731&lt;&gt;""), P731,"")))</f>
        <v/>
      </c>
      <c r="Q729" s="90" t="str">
        <f>IF(TMInput!P729&lt;&gt;"",TMInput!P729,IF(AND($C729=$C730, Q730&lt;&gt;""),Q730, IF(AND($C729=$C731, Q731&lt;&gt;""), Q731,"")))</f>
        <v/>
      </c>
      <c r="R729" s="90" t="str">
        <f>IF(TMInput!Q729&lt;&gt;"", TMInput!Q729, IF(AND(OR($C729&amp;$H729=$C730&amp;$H730, $C729&amp;$I729=$C730&amp;$I730), R730&lt;&gt;""), R730, IF(AND(OR($C729&amp;$H729=$C731&amp;$H731, $C729&amp;$I729=$C731&amp;$I731), R731&lt;&gt;""), R731, IF(AND(OR($C729&amp;$H729=$C732&amp;$H732, $C729&amp;$I729=$C732&amp;$I732), R732&lt;&gt;""), R732, IF(AND(OR($C729&amp;$H729=$C733&amp;$H733, $C729&amp;$I729=$C733&amp;$I733), R733&lt;&gt;""), R733, "")))))</f>
        <v/>
      </c>
      <c r="S729" s="90" t="str">
        <f>IF(TMInput!R729&lt;&gt;"", TMInput!R729, IF(AND(OR($C729&amp;$H729=$C730&amp;$H730, $C729&amp;$I729=$C730&amp;$I730), S730&lt;&gt;""), S730, IF(AND(OR($C729&amp;$H729=$C731&amp;$H731, $C729&amp;$I729=$C731&amp;$I731), S731&lt;&gt;""), S731, IF(AND(OR($C729&amp;$H729=$C732&amp;$H732, $C729&amp;$I729=$C732&amp;$I732), S732&lt;&gt;""), S732, IF(AND(OR($C729&amp;$H729=$C733&amp;$H733, $C729&amp;$I729=$C733&amp;$I733), S733&lt;&gt;""), S733, "")))))</f>
        <v/>
      </c>
      <c r="T729" s="90" t="str">
        <f>IF(TMInput!S729&lt;&gt;"", TMInput!S729, IF(AND(OR($C729&amp;$H729=$C730&amp;$H730, $C729&amp;$I729=$C730&amp;$I730), T730&lt;&gt;""), T730, IF(AND(OR($C729&amp;$H729=$C731&amp;$H731, $C729&amp;$I729=$C731&amp;$I731), T731&lt;&gt;""), T731, IF(AND(OR($C729&amp;$H729=$C732&amp;$H732, $C729&amp;$I729=$C732&amp;$I732), T732&lt;&gt;""), T732, IF(AND(OR($C729&amp;$H729=$C733&amp;$H733, $C729&amp;$I729=$C733&amp;$I733), T733&lt;&gt;""), T733, "")))))</f>
        <v/>
      </c>
      <c r="U729" s="90" t="str">
        <f>IF(TMInput!T729&lt;&gt;"", TMInput!T729, IF(AND($C729=$C730, U730&lt;&gt;""), U730, IF(AND($C729=$C731, U731&lt;&gt;""), U731, IF(AND($C729=$C732, U732&lt;&gt;""), U732, IF(AND($C729=$C733, U733&lt;&gt;""), U733, "")))))</f>
        <v/>
      </c>
      <c r="V729" s="90" t="str">
        <f>IF(TMInput!U729&lt;&gt;"", TMInput!U729, IF(AND($C729=$C730, V730&lt;&gt;""), V730, IF(AND($C729=$C731, V731&lt;&gt;""), V731, IF(AND($C729=$C732, V732&lt;&gt;""), V732, IF(AND($C729=$C733, V733&lt;&gt;""), V733, "")))))</f>
        <v/>
      </c>
      <c r="W729" s="90" t="str">
        <f>IF(TMInput!V729&lt;&gt;"", TMInput!V729, IF(AND($C729=$C730, W730&lt;&gt;""), W730, IF(AND($C729=$C731, W731&lt;&gt;""), W731, IF(AND($C729=$C732, W732&lt;&gt;""), W732, IF(AND($C729=$C733, W733&lt;&gt;""), W733, "")))))</f>
        <v/>
      </c>
      <c r="X729" s="90" t="str">
        <f>IF(TMInput!W729&lt;&gt;"", TMInput!W729, IF(AND($C729=$C730, X730&lt;&gt;""), X730, IF(AND($C729=$C731, X731&lt;&gt;""), X731, IF(AND($C729=$C732, X732&lt;&gt;""), X732, IF(AND($C729=$C733, X733&lt;&gt;""), X733, "")))))</f>
        <v/>
      </c>
      <c r="Y729" s="90" t="str">
        <f>IF(TMInput!X729&lt;&gt;"", TMInput!X729, IF(AND($C729=$C730, Y730&lt;&gt;""), Y730, IF(AND($C729=$C731, Y731&lt;&gt;""), Y731, IF(AND($C729=$C732, Y732&lt;&gt;""), Y732, IF(AND($C729=$C733, Y733&lt;&gt;""), Y733, "")))))</f>
        <v/>
      </c>
      <c r="Z729" s="90" t="str">
        <f>IF(TMInput!Y729&lt;&gt;"", TMInput!Y729, IF(AND($C729=$C730, Z730&lt;&gt;""), Z730, IF(AND($C729=$C731, Z731&lt;&gt;""), Z731, IF(AND($C729=$C732, Z732&lt;&gt;""), Z732, IF(AND($C729=$C733, Z733&lt;&gt;""), Z733, "")))))</f>
        <v/>
      </c>
      <c r="AA729" s="90" t="str">
        <f>IF(TMInput!Z729&lt;&gt;"", TMInput!Z729, IF(AND($C729=$C730, AA730&lt;&gt;""), AA730, IF(AND($C729=$C731, AA731&lt;&gt;""), AA731, IF(AND($C729=$C732, AA732&lt;&gt;""), AA732, IF(AND($C729=$C733, AA733&lt;&gt;""), AA733, "")))))</f>
        <v/>
      </c>
      <c r="AB729" s="90" t="str">
        <f>IF(TMInput!AA729&lt;&gt;"", TMInput!AA729, IF(AND($C729=$C730, AB730&lt;&gt;""), AB730, IF(AND($C729=$C731, AB731&lt;&gt;""), AB731, IF(AND($C729=$C732, AB732&lt;&gt;""), AB732, IF(AND($C729=$C733, AB733&lt;&gt;""), AB733, "")))))</f>
        <v/>
      </c>
      <c r="AC729" s="90" t="str">
        <f>IF(TMInput!AB729&lt;&gt;"", TMInput!AB729, IF(AND($C729=$C730, AC730&lt;&gt;""), AC730, IF(AND($C729=$C731, AC731&lt;&gt;""), AC731, IF(AND($C729=$C732, AC732&lt;&gt;""), AC732, IF(AND($C729=$C733, AC733&lt;&gt;""), AC733, "")))))</f>
        <v/>
      </c>
      <c r="AD729" s="90" t="str">
        <f>IF(TMInput!AC729&lt;&gt;"", TMInput!AC729, IF(AND($C729=$C730, AD730&lt;&gt;""), AD730, IF(AND($C729=$C731, AD731&lt;&gt;""), AD731, IF(AND($C729=$C732, AD732&lt;&gt;""), AD732, IF(AND($C729=$C733, AD733&lt;&gt;""), AD733, "")))))</f>
        <v/>
      </c>
      <c r="AE729" s="90" t="str">
        <f>IF(TMInput!AD729&lt;&gt;"", TMInput!AD729, IF(AND($C729=$C730, AE730&lt;&gt;""), AE730, IF(AND($C729=$C731, AE731&lt;&gt;""), AE731, IF(AND($C729=$C732, AE732&lt;&gt;""), AE732, IF(AND($C729=$C733, AE733&lt;&gt;""), AE733, "")))))</f>
        <v/>
      </c>
    </row>
    <row r="730">
      <c r="A730" s="85" t="b">
        <f t="shared" si="1"/>
        <v>0</v>
      </c>
      <c r="B730" s="90" t="str">
        <f>IF(AND(TMInput!A730="",$C730&lt;&gt;""),B729,TMInput!A730)</f>
        <v/>
      </c>
      <c r="C730" s="90" t="str">
        <f>TMInput!B730</f>
        <v/>
      </c>
      <c r="D730" s="85" t="str">
        <f>IF(AND(TMInput!C730="",$C730&lt;&gt;""),D729,TMInput!C730)</f>
        <v/>
      </c>
      <c r="E730" s="90" t="str">
        <f>IF(TMInput!D730&lt;&gt;"",TMInput!D730,IF(AND($C730=$C731, E731&lt;&gt;""),E731, IF(AND($C730=$C732, E732&lt;&gt;""), E732,"")))</f>
        <v/>
      </c>
      <c r="F730" s="90" t="str">
        <f>IF(TMInput!E730&lt;&gt;"",TMInput!E730,IF(AND($C730=$C731, F731&lt;&gt;""),F731, IF(AND($C730=$C732, F732&lt;&gt;""), F732,"")))</f>
        <v/>
      </c>
      <c r="G730" s="85" t="str">
        <f>IF(TMInput!F730&lt;&gt;"",TMInput!F730,IF(AND($C730=$C731, G731&lt;&gt;""),G731, IF(AND($C730=$C732, G732&lt;&gt;""), G732,"")))</f>
        <v/>
      </c>
      <c r="H730" s="90" t="str">
        <f>TMInput!G730</f>
        <v/>
      </c>
      <c r="I730" s="90" t="str">
        <f>TMInput!H730</f>
        <v/>
      </c>
      <c r="J730" s="90" t="str">
        <f>IF(TMInput!$A730="",J729,TMInput!I730)</f>
        <v/>
      </c>
      <c r="K730" s="85" t="str">
        <f>IF(TMInput!J730&lt;&gt;"",TMInput!J730,IF(AND($C730=$C731, K731&lt;&gt;""),K731, IF(AND($C730=$C732, K732&lt;&gt;""), K732,"")))</f>
        <v/>
      </c>
      <c r="L730" s="85" t="str">
        <f>IF(TMInput!K730&lt;&gt;"",TMInput!K730,IF(AND($C730=$C731, L731&lt;&gt;""),L731, IF(AND($C730=$C732, L732&lt;&gt;""), L732,"")))</f>
        <v/>
      </c>
      <c r="M730" s="90" t="str">
        <f>IF(TMInput!L730&lt;&gt;"",TMInput!L730,IF(AND($C730=$C731, M731&lt;&gt;""),M731, IF(AND($C730=$C732, M732&lt;&gt;""), M732,"")))</f>
        <v/>
      </c>
      <c r="N730" s="90" t="str">
        <f>IF(TMInput!M730&lt;&gt;"",TMInput!M730,IF(AND($C730=$C731, N731&lt;&gt;""),N731, IF(AND($C730=$C732, N732&lt;&gt;""), N732,"")))</f>
        <v/>
      </c>
      <c r="O730" s="90" t="str">
        <f>IF(TMInput!N730&lt;&gt;"",TMInput!N730,IF(AND($C730=$C731, O731&lt;&gt;""),O731, IF(AND($C730=$C732, O732&lt;&gt;""), O732,"")))</f>
        <v/>
      </c>
      <c r="P730" s="85" t="str">
        <f>IF(TMInput!O730&lt;&gt;"",TMInput!O730,IF(AND($C730=$C731, P731&lt;&gt;""),P731, IF(AND($C730=$C732, P732&lt;&gt;""), P732,"")))</f>
        <v/>
      </c>
      <c r="Q730" s="90" t="str">
        <f>IF(TMInput!P730&lt;&gt;"",TMInput!P730,IF(AND($C730=$C731, Q731&lt;&gt;""),Q731, IF(AND($C730=$C732, Q732&lt;&gt;""), Q732,"")))</f>
        <v/>
      </c>
      <c r="R730" s="90" t="str">
        <f>IF(TMInput!Q730&lt;&gt;"", TMInput!Q730, IF(AND(OR($C730&amp;$H730=$C731&amp;$H731, $C730&amp;$I730=$C731&amp;$I731), R731&lt;&gt;""), R731, IF(AND(OR($C730&amp;$H730=$C732&amp;$H732, $C730&amp;$I730=$C732&amp;$I732), R732&lt;&gt;""), R732, IF(AND(OR($C730&amp;$H730=$C733&amp;$H733, $C730&amp;$I730=$C733&amp;$I733), R733&lt;&gt;""), R733, IF(AND(OR($C730&amp;$H730=$C734&amp;$H734, $C730&amp;$I730=$C734&amp;$I734), R734&lt;&gt;""), R734, "")))))</f>
        <v/>
      </c>
      <c r="S730" s="90" t="str">
        <f>IF(TMInput!R730&lt;&gt;"", TMInput!R730, IF(AND(OR($C730&amp;$H730=$C731&amp;$H731, $C730&amp;$I730=$C731&amp;$I731), S731&lt;&gt;""), S731, IF(AND(OR($C730&amp;$H730=$C732&amp;$H732, $C730&amp;$I730=$C732&amp;$I732), S732&lt;&gt;""), S732, IF(AND(OR($C730&amp;$H730=$C733&amp;$H733, $C730&amp;$I730=$C733&amp;$I733), S733&lt;&gt;""), S733, IF(AND(OR($C730&amp;$H730=$C734&amp;$H734, $C730&amp;$I730=$C734&amp;$I734), S734&lt;&gt;""), S734, "")))))</f>
        <v/>
      </c>
      <c r="T730" s="90" t="str">
        <f>IF(TMInput!S730&lt;&gt;"", TMInput!S730, IF(AND(OR($C730&amp;$H730=$C731&amp;$H731, $C730&amp;$I730=$C731&amp;$I731), T731&lt;&gt;""), T731, IF(AND(OR($C730&amp;$H730=$C732&amp;$H732, $C730&amp;$I730=$C732&amp;$I732), T732&lt;&gt;""), T732, IF(AND(OR($C730&amp;$H730=$C733&amp;$H733, $C730&amp;$I730=$C733&amp;$I733), T733&lt;&gt;""), T733, IF(AND(OR($C730&amp;$H730=$C734&amp;$H734, $C730&amp;$I730=$C734&amp;$I734), T734&lt;&gt;""), T734, "")))))</f>
        <v/>
      </c>
      <c r="U730" s="90" t="str">
        <f>IF(TMInput!T730&lt;&gt;"", TMInput!T730, IF(AND($C730=$C731, U731&lt;&gt;""), U731, IF(AND($C730=$C732, U732&lt;&gt;""), U732, IF(AND($C730=$C733, U733&lt;&gt;""), U733, IF(AND($C730=$C734, U734&lt;&gt;""), U734, "")))))</f>
        <v/>
      </c>
      <c r="V730" s="90" t="str">
        <f>IF(TMInput!U730&lt;&gt;"", TMInput!U730, IF(AND($C730=$C731, V731&lt;&gt;""), V731, IF(AND($C730=$C732, V732&lt;&gt;""), V732, IF(AND($C730=$C733, V733&lt;&gt;""), V733, IF(AND($C730=$C734, V734&lt;&gt;""), V734, "")))))</f>
        <v/>
      </c>
      <c r="W730" s="90" t="str">
        <f>IF(TMInput!V730&lt;&gt;"", TMInput!V730, IF(AND($C730=$C731, W731&lt;&gt;""), W731, IF(AND($C730=$C732, W732&lt;&gt;""), W732, IF(AND($C730=$C733, W733&lt;&gt;""), W733, IF(AND($C730=$C734, W734&lt;&gt;""), W734, "")))))</f>
        <v/>
      </c>
      <c r="X730" s="90" t="str">
        <f>IF(TMInput!W730&lt;&gt;"", TMInput!W730, IF(AND($C730=$C731, X731&lt;&gt;""), X731, IF(AND($C730=$C732, X732&lt;&gt;""), X732, IF(AND($C730=$C733, X733&lt;&gt;""), X733, IF(AND($C730=$C734, X734&lt;&gt;""), X734, "")))))</f>
        <v/>
      </c>
      <c r="Y730" s="90" t="str">
        <f>IF(TMInput!X730&lt;&gt;"", TMInput!X730, IF(AND($C730=$C731, Y731&lt;&gt;""), Y731, IF(AND($C730=$C732, Y732&lt;&gt;""), Y732, IF(AND($C730=$C733, Y733&lt;&gt;""), Y733, IF(AND($C730=$C734, Y734&lt;&gt;""), Y734, "")))))</f>
        <v/>
      </c>
      <c r="Z730" s="90" t="str">
        <f>IF(TMInput!Y730&lt;&gt;"", TMInput!Y730, IF(AND($C730=$C731, Z731&lt;&gt;""), Z731, IF(AND($C730=$C732, Z732&lt;&gt;""), Z732, IF(AND($C730=$C733, Z733&lt;&gt;""), Z733, IF(AND($C730=$C734, Z734&lt;&gt;""), Z734, "")))))</f>
        <v/>
      </c>
      <c r="AA730" s="90" t="str">
        <f>IF(TMInput!Z730&lt;&gt;"", TMInput!Z730, IF(AND($C730=$C731, AA731&lt;&gt;""), AA731, IF(AND($C730=$C732, AA732&lt;&gt;""), AA732, IF(AND($C730=$C733, AA733&lt;&gt;""), AA733, IF(AND($C730=$C734, AA734&lt;&gt;""), AA734, "")))))</f>
        <v/>
      </c>
      <c r="AB730" s="90" t="str">
        <f>IF(TMInput!AA730&lt;&gt;"", TMInput!AA730, IF(AND($C730=$C731, AB731&lt;&gt;""), AB731, IF(AND($C730=$C732, AB732&lt;&gt;""), AB732, IF(AND($C730=$C733, AB733&lt;&gt;""), AB733, IF(AND($C730=$C734, AB734&lt;&gt;""), AB734, "")))))</f>
        <v/>
      </c>
      <c r="AC730" s="90" t="str">
        <f>IF(TMInput!AB730&lt;&gt;"", TMInput!AB730, IF(AND($C730=$C731, AC731&lt;&gt;""), AC731, IF(AND($C730=$C732, AC732&lt;&gt;""), AC732, IF(AND($C730=$C733, AC733&lt;&gt;""), AC733, IF(AND($C730=$C734, AC734&lt;&gt;""), AC734, "")))))</f>
        <v/>
      </c>
      <c r="AD730" s="90" t="str">
        <f>IF(TMInput!AC730&lt;&gt;"", TMInput!AC730, IF(AND($C730=$C731, AD731&lt;&gt;""), AD731, IF(AND($C730=$C732, AD732&lt;&gt;""), AD732, IF(AND($C730=$C733, AD733&lt;&gt;""), AD733, IF(AND($C730=$C734, AD734&lt;&gt;""), AD734, "")))))</f>
        <v/>
      </c>
      <c r="AE730" s="90" t="str">
        <f>IF(TMInput!AD730&lt;&gt;"", TMInput!AD730, IF(AND($C730=$C731, AE731&lt;&gt;""), AE731, IF(AND($C730=$C732, AE732&lt;&gt;""), AE732, IF(AND($C730=$C733, AE733&lt;&gt;""), AE733, IF(AND($C730=$C734, AE734&lt;&gt;""), AE734, "")))))</f>
        <v/>
      </c>
    </row>
    <row r="731">
      <c r="A731" s="85" t="b">
        <f t="shared" si="1"/>
        <v>0</v>
      </c>
      <c r="B731" s="90" t="str">
        <f>IF(AND(TMInput!A731="",$C731&lt;&gt;""),B730,TMInput!A731)</f>
        <v/>
      </c>
      <c r="C731" s="90" t="str">
        <f>TMInput!B731</f>
        <v/>
      </c>
      <c r="D731" s="85" t="str">
        <f>IF(AND(TMInput!C731="",$C731&lt;&gt;""),D730,TMInput!C731)</f>
        <v/>
      </c>
      <c r="E731" s="90" t="str">
        <f>IF(TMInput!D731&lt;&gt;"",TMInput!D731,IF(AND($C731=$C732, E732&lt;&gt;""),E732, IF(AND($C731=$C733, E733&lt;&gt;""), E733,"")))</f>
        <v/>
      </c>
      <c r="F731" s="90" t="str">
        <f>IF(TMInput!E731&lt;&gt;"",TMInput!E731,IF(AND($C731=$C732, F732&lt;&gt;""),F732, IF(AND($C731=$C733, F733&lt;&gt;""), F733,"")))</f>
        <v/>
      </c>
      <c r="G731" s="85" t="str">
        <f>IF(TMInput!F731&lt;&gt;"",TMInput!F731,IF(AND($C731=$C732, G732&lt;&gt;""),G732, IF(AND($C731=$C733, G733&lt;&gt;""), G733,"")))</f>
        <v/>
      </c>
      <c r="H731" s="90" t="str">
        <f>TMInput!G731</f>
        <v/>
      </c>
      <c r="I731" s="90" t="str">
        <f>TMInput!H731</f>
        <v/>
      </c>
      <c r="J731" s="90" t="str">
        <f>IF(TMInput!$A731="",J730,TMInput!I731)</f>
        <v/>
      </c>
      <c r="K731" s="85" t="str">
        <f>IF(TMInput!J731&lt;&gt;"",TMInput!J731,IF(AND($C731=$C732, K732&lt;&gt;""),K732, IF(AND($C731=$C733, K733&lt;&gt;""), K733,"")))</f>
        <v/>
      </c>
      <c r="L731" s="85" t="str">
        <f>IF(TMInput!K731&lt;&gt;"",TMInput!K731,IF(AND($C731=$C732, L732&lt;&gt;""),L732, IF(AND($C731=$C733, L733&lt;&gt;""), L733,"")))</f>
        <v/>
      </c>
      <c r="M731" s="90" t="str">
        <f>IF(TMInput!L731&lt;&gt;"",TMInput!L731,IF(AND($C731=$C732, M732&lt;&gt;""),M732, IF(AND($C731=$C733, M733&lt;&gt;""), M733,"")))</f>
        <v/>
      </c>
      <c r="N731" s="90" t="str">
        <f>IF(TMInput!M731&lt;&gt;"",TMInput!M731,IF(AND($C731=$C732, N732&lt;&gt;""),N732, IF(AND($C731=$C733, N733&lt;&gt;""), N733,"")))</f>
        <v/>
      </c>
      <c r="O731" s="90" t="str">
        <f>IF(TMInput!N731&lt;&gt;"",TMInput!N731,IF(AND($C731=$C732, O732&lt;&gt;""),O732, IF(AND($C731=$C733, O733&lt;&gt;""), O733,"")))</f>
        <v/>
      </c>
      <c r="P731" s="85" t="str">
        <f>IF(TMInput!O731&lt;&gt;"",TMInput!O731,IF(AND($C731=$C732, P732&lt;&gt;""),P732, IF(AND($C731=$C733, P733&lt;&gt;""), P733,"")))</f>
        <v/>
      </c>
      <c r="Q731" s="90" t="str">
        <f>IF(TMInput!P731&lt;&gt;"",TMInput!P731,IF(AND($C731=$C732, Q732&lt;&gt;""),Q732, IF(AND($C731=$C733, Q733&lt;&gt;""), Q733,"")))</f>
        <v/>
      </c>
      <c r="R731" s="90" t="str">
        <f>IF(TMInput!Q731&lt;&gt;"", TMInput!Q731, IF(AND(OR($C731&amp;$H731=$C732&amp;$H732, $C731&amp;$I731=$C732&amp;$I732), R732&lt;&gt;""), R732, IF(AND(OR($C731&amp;$H731=$C733&amp;$H733, $C731&amp;$I731=$C733&amp;$I733), R733&lt;&gt;""), R733, IF(AND(OR($C731&amp;$H731=$C734&amp;$H734, $C731&amp;$I731=$C734&amp;$I734), R734&lt;&gt;""), R734, IF(AND(OR($C731&amp;$H731=$C735&amp;$H735, $C731&amp;$I731=$C735&amp;$I735), R735&lt;&gt;""), R735, "")))))</f>
        <v/>
      </c>
      <c r="S731" s="90" t="str">
        <f>IF(TMInput!R731&lt;&gt;"", TMInput!R731, IF(AND(OR($C731&amp;$H731=$C732&amp;$H732, $C731&amp;$I731=$C732&amp;$I732), S732&lt;&gt;""), S732, IF(AND(OR($C731&amp;$H731=$C733&amp;$H733, $C731&amp;$I731=$C733&amp;$I733), S733&lt;&gt;""), S733, IF(AND(OR($C731&amp;$H731=$C734&amp;$H734, $C731&amp;$I731=$C734&amp;$I734), S734&lt;&gt;""), S734, IF(AND(OR($C731&amp;$H731=$C735&amp;$H735, $C731&amp;$I731=$C735&amp;$I735), S735&lt;&gt;""), S735, "")))))</f>
        <v/>
      </c>
      <c r="T731" s="90" t="str">
        <f>IF(TMInput!S731&lt;&gt;"", TMInput!S731, IF(AND(OR($C731&amp;$H731=$C732&amp;$H732, $C731&amp;$I731=$C732&amp;$I732), T732&lt;&gt;""), T732, IF(AND(OR($C731&amp;$H731=$C733&amp;$H733, $C731&amp;$I731=$C733&amp;$I733), T733&lt;&gt;""), T733, IF(AND(OR($C731&amp;$H731=$C734&amp;$H734, $C731&amp;$I731=$C734&amp;$I734), T734&lt;&gt;""), T734, IF(AND(OR($C731&amp;$H731=$C735&amp;$H735, $C731&amp;$I731=$C735&amp;$I735), T735&lt;&gt;""), T735, "")))))</f>
        <v/>
      </c>
      <c r="U731" s="90" t="str">
        <f>IF(TMInput!T731&lt;&gt;"", TMInput!T731, IF(AND($C731=$C732, U732&lt;&gt;""), U732, IF(AND($C731=$C733, U733&lt;&gt;""), U733, IF(AND($C731=$C734, U734&lt;&gt;""), U734, IF(AND($C731=$C735, U735&lt;&gt;""), U735, "")))))</f>
        <v/>
      </c>
      <c r="V731" s="90" t="str">
        <f>IF(TMInput!U731&lt;&gt;"", TMInput!U731, IF(AND($C731=$C732, V732&lt;&gt;""), V732, IF(AND($C731=$C733, V733&lt;&gt;""), V733, IF(AND($C731=$C734, V734&lt;&gt;""), V734, IF(AND($C731=$C735, V735&lt;&gt;""), V735, "")))))</f>
        <v/>
      </c>
      <c r="W731" s="90" t="str">
        <f>IF(TMInput!V731&lt;&gt;"", TMInput!V731, IF(AND($C731=$C732, W732&lt;&gt;""), W732, IF(AND($C731=$C733, W733&lt;&gt;""), W733, IF(AND($C731=$C734, W734&lt;&gt;""), W734, IF(AND($C731=$C735, W735&lt;&gt;""), W735, "")))))</f>
        <v/>
      </c>
      <c r="X731" s="90" t="str">
        <f>IF(TMInput!W731&lt;&gt;"", TMInput!W731, IF(AND($C731=$C732, X732&lt;&gt;""), X732, IF(AND($C731=$C733, X733&lt;&gt;""), X733, IF(AND($C731=$C734, X734&lt;&gt;""), X734, IF(AND($C731=$C735, X735&lt;&gt;""), X735, "")))))</f>
        <v/>
      </c>
      <c r="Y731" s="90" t="str">
        <f>IF(TMInput!X731&lt;&gt;"", TMInput!X731, IF(AND($C731=$C732, Y732&lt;&gt;""), Y732, IF(AND($C731=$C733, Y733&lt;&gt;""), Y733, IF(AND($C731=$C734, Y734&lt;&gt;""), Y734, IF(AND($C731=$C735, Y735&lt;&gt;""), Y735, "")))))</f>
        <v/>
      </c>
      <c r="Z731" s="90" t="str">
        <f>IF(TMInput!Y731&lt;&gt;"", TMInput!Y731, IF(AND($C731=$C732, Z732&lt;&gt;""), Z732, IF(AND($C731=$C733, Z733&lt;&gt;""), Z733, IF(AND($C731=$C734, Z734&lt;&gt;""), Z734, IF(AND($C731=$C735, Z735&lt;&gt;""), Z735, "")))))</f>
        <v/>
      </c>
      <c r="AA731" s="90" t="str">
        <f>IF(TMInput!Z731&lt;&gt;"", TMInput!Z731, IF(AND($C731=$C732, AA732&lt;&gt;""), AA732, IF(AND($C731=$C733, AA733&lt;&gt;""), AA733, IF(AND($C731=$C734, AA734&lt;&gt;""), AA734, IF(AND($C731=$C735, AA735&lt;&gt;""), AA735, "")))))</f>
        <v/>
      </c>
      <c r="AB731" s="90" t="str">
        <f>IF(TMInput!AA731&lt;&gt;"", TMInput!AA731, IF(AND($C731=$C732, AB732&lt;&gt;""), AB732, IF(AND($C731=$C733, AB733&lt;&gt;""), AB733, IF(AND($C731=$C734, AB734&lt;&gt;""), AB734, IF(AND($C731=$C735, AB735&lt;&gt;""), AB735, "")))))</f>
        <v/>
      </c>
      <c r="AC731" s="90" t="str">
        <f>IF(TMInput!AB731&lt;&gt;"", TMInput!AB731, IF(AND($C731=$C732, AC732&lt;&gt;""), AC732, IF(AND($C731=$C733, AC733&lt;&gt;""), AC733, IF(AND($C731=$C734, AC734&lt;&gt;""), AC734, IF(AND($C731=$C735, AC735&lt;&gt;""), AC735, "")))))</f>
        <v/>
      </c>
      <c r="AD731" s="90" t="str">
        <f>IF(TMInput!AC731&lt;&gt;"", TMInput!AC731, IF(AND($C731=$C732, AD732&lt;&gt;""), AD732, IF(AND($C731=$C733, AD733&lt;&gt;""), AD733, IF(AND($C731=$C734, AD734&lt;&gt;""), AD734, IF(AND($C731=$C735, AD735&lt;&gt;""), AD735, "")))))</f>
        <v/>
      </c>
      <c r="AE731" s="90" t="str">
        <f>IF(TMInput!AD731&lt;&gt;"", TMInput!AD731, IF(AND($C731=$C732, AE732&lt;&gt;""), AE732, IF(AND($C731=$C733, AE733&lt;&gt;""), AE733, IF(AND($C731=$C734, AE734&lt;&gt;""), AE734, IF(AND($C731=$C735, AE735&lt;&gt;""), AE735, "")))))</f>
        <v/>
      </c>
    </row>
    <row r="732">
      <c r="A732" s="85" t="b">
        <f t="shared" si="1"/>
        <v>0</v>
      </c>
      <c r="B732" s="90" t="str">
        <f>IF(AND(TMInput!A732="",$C732&lt;&gt;""),B731,TMInput!A732)</f>
        <v/>
      </c>
      <c r="C732" s="90" t="str">
        <f>TMInput!B732</f>
        <v/>
      </c>
      <c r="D732" s="85" t="str">
        <f>IF(AND(TMInput!C732="",$C732&lt;&gt;""),D731,TMInput!C732)</f>
        <v/>
      </c>
      <c r="E732" s="90" t="str">
        <f>IF(TMInput!D732&lt;&gt;"",TMInput!D732,IF(AND($C732=$C733, E733&lt;&gt;""),E733, IF(AND($C732=$C734, E734&lt;&gt;""), E734,"")))</f>
        <v/>
      </c>
      <c r="F732" s="90" t="str">
        <f>IF(TMInput!E732&lt;&gt;"",TMInput!E732,IF(AND($C732=$C733, F733&lt;&gt;""),F733, IF(AND($C732=$C734, F734&lt;&gt;""), F734,"")))</f>
        <v/>
      </c>
      <c r="G732" s="85" t="str">
        <f>IF(TMInput!F732&lt;&gt;"",TMInput!F732,IF(AND($C732=$C733, G733&lt;&gt;""),G733, IF(AND($C732=$C734, G734&lt;&gt;""), G734,"")))</f>
        <v/>
      </c>
      <c r="H732" s="90" t="str">
        <f>TMInput!G732</f>
        <v/>
      </c>
      <c r="I732" s="90" t="str">
        <f>TMInput!H732</f>
        <v/>
      </c>
      <c r="J732" s="90" t="str">
        <f>IF(TMInput!$A732="",J731,TMInput!I732)</f>
        <v/>
      </c>
      <c r="K732" s="85" t="str">
        <f>IF(TMInput!J732&lt;&gt;"",TMInput!J732,IF(AND($C732=$C733, K733&lt;&gt;""),K733, IF(AND($C732=$C734, K734&lt;&gt;""), K734,"")))</f>
        <v/>
      </c>
      <c r="L732" s="85" t="str">
        <f>IF(TMInput!K732&lt;&gt;"",TMInput!K732,IF(AND($C732=$C733, L733&lt;&gt;""),L733, IF(AND($C732=$C734, L734&lt;&gt;""), L734,"")))</f>
        <v/>
      </c>
      <c r="M732" s="90" t="str">
        <f>IF(TMInput!L732&lt;&gt;"",TMInput!L732,IF(AND($C732=$C733, M733&lt;&gt;""),M733, IF(AND($C732=$C734, M734&lt;&gt;""), M734,"")))</f>
        <v/>
      </c>
      <c r="N732" s="90" t="str">
        <f>IF(TMInput!M732&lt;&gt;"",TMInput!M732,IF(AND($C732=$C733, N733&lt;&gt;""),N733, IF(AND($C732=$C734, N734&lt;&gt;""), N734,"")))</f>
        <v/>
      </c>
      <c r="O732" s="90" t="str">
        <f>IF(TMInput!N732&lt;&gt;"",TMInput!N732,IF(AND($C732=$C733, O733&lt;&gt;""),O733, IF(AND($C732=$C734, O734&lt;&gt;""), O734,"")))</f>
        <v/>
      </c>
      <c r="P732" s="85" t="str">
        <f>IF(TMInput!O732&lt;&gt;"",TMInput!O732,IF(AND($C732=$C733, P733&lt;&gt;""),P733, IF(AND($C732=$C734, P734&lt;&gt;""), P734,"")))</f>
        <v/>
      </c>
      <c r="Q732" s="90" t="str">
        <f>IF(TMInput!P732&lt;&gt;"",TMInput!P732,IF(AND($C732=$C733, Q733&lt;&gt;""),Q733, IF(AND($C732=$C734, Q734&lt;&gt;""), Q734,"")))</f>
        <v/>
      </c>
      <c r="R732" s="90" t="str">
        <f>IF(TMInput!Q732&lt;&gt;"", TMInput!Q732, IF(AND(OR($C732&amp;$H732=$C733&amp;$H733, $C732&amp;$I732=$C733&amp;$I733), R733&lt;&gt;""), R733, IF(AND(OR($C732&amp;$H732=$C734&amp;$H734, $C732&amp;$I732=$C734&amp;$I734), R734&lt;&gt;""), R734, IF(AND(OR($C732&amp;$H732=$C735&amp;$H735, $C732&amp;$I732=$C735&amp;$I735), R735&lt;&gt;""), R735, IF(AND(OR($C732&amp;$H732=$C736&amp;$H736, $C732&amp;$I732=$C736&amp;$I736), R736&lt;&gt;""), R736, "")))))</f>
        <v/>
      </c>
      <c r="S732" s="90" t="str">
        <f>IF(TMInput!R732&lt;&gt;"", TMInput!R732, IF(AND(OR($C732&amp;$H732=$C733&amp;$H733, $C732&amp;$I732=$C733&amp;$I733), S733&lt;&gt;""), S733, IF(AND(OR($C732&amp;$H732=$C734&amp;$H734, $C732&amp;$I732=$C734&amp;$I734), S734&lt;&gt;""), S734, IF(AND(OR($C732&amp;$H732=$C735&amp;$H735, $C732&amp;$I732=$C735&amp;$I735), S735&lt;&gt;""), S735, IF(AND(OR($C732&amp;$H732=$C736&amp;$H736, $C732&amp;$I732=$C736&amp;$I736), S736&lt;&gt;""), S736, "")))))</f>
        <v/>
      </c>
      <c r="T732" s="90" t="str">
        <f>IF(TMInput!S732&lt;&gt;"", TMInput!S732, IF(AND(OR($C732&amp;$H732=$C733&amp;$H733, $C732&amp;$I732=$C733&amp;$I733), T733&lt;&gt;""), T733, IF(AND(OR($C732&amp;$H732=$C734&amp;$H734, $C732&amp;$I732=$C734&amp;$I734), T734&lt;&gt;""), T734, IF(AND(OR($C732&amp;$H732=$C735&amp;$H735, $C732&amp;$I732=$C735&amp;$I735), T735&lt;&gt;""), T735, IF(AND(OR($C732&amp;$H732=$C736&amp;$H736, $C732&amp;$I732=$C736&amp;$I736), T736&lt;&gt;""), T736, "")))))</f>
        <v/>
      </c>
      <c r="U732" s="90" t="str">
        <f>IF(TMInput!T732&lt;&gt;"", TMInput!T732, IF(AND($C732=$C733, U733&lt;&gt;""), U733, IF(AND($C732=$C734, U734&lt;&gt;""), U734, IF(AND($C732=$C735, U735&lt;&gt;""), U735, IF(AND($C732=$C736, U736&lt;&gt;""), U736, "")))))</f>
        <v/>
      </c>
      <c r="V732" s="90" t="str">
        <f>IF(TMInput!U732&lt;&gt;"", TMInput!U732, IF(AND($C732=$C733, V733&lt;&gt;""), V733, IF(AND($C732=$C734, V734&lt;&gt;""), V734, IF(AND($C732=$C735, V735&lt;&gt;""), V735, IF(AND($C732=$C736, V736&lt;&gt;""), V736, "")))))</f>
        <v/>
      </c>
      <c r="W732" s="90" t="str">
        <f>IF(TMInput!V732&lt;&gt;"", TMInput!V732, IF(AND($C732=$C733, W733&lt;&gt;""), W733, IF(AND($C732=$C734, W734&lt;&gt;""), W734, IF(AND($C732=$C735, W735&lt;&gt;""), W735, IF(AND($C732=$C736, W736&lt;&gt;""), W736, "")))))</f>
        <v/>
      </c>
      <c r="X732" s="90" t="str">
        <f>IF(TMInput!W732&lt;&gt;"", TMInput!W732, IF(AND($C732=$C733, X733&lt;&gt;""), X733, IF(AND($C732=$C734, X734&lt;&gt;""), X734, IF(AND($C732=$C735, X735&lt;&gt;""), X735, IF(AND($C732=$C736, X736&lt;&gt;""), X736, "")))))</f>
        <v/>
      </c>
      <c r="Y732" s="90" t="str">
        <f>IF(TMInput!X732&lt;&gt;"", TMInput!X732, IF(AND($C732=$C733, Y733&lt;&gt;""), Y733, IF(AND($C732=$C734, Y734&lt;&gt;""), Y734, IF(AND($C732=$C735, Y735&lt;&gt;""), Y735, IF(AND($C732=$C736, Y736&lt;&gt;""), Y736, "")))))</f>
        <v/>
      </c>
      <c r="Z732" s="90" t="str">
        <f>IF(TMInput!Y732&lt;&gt;"", TMInput!Y732, IF(AND($C732=$C733, Z733&lt;&gt;""), Z733, IF(AND($C732=$C734, Z734&lt;&gt;""), Z734, IF(AND($C732=$C735, Z735&lt;&gt;""), Z735, IF(AND($C732=$C736, Z736&lt;&gt;""), Z736, "")))))</f>
        <v/>
      </c>
      <c r="AA732" s="90" t="str">
        <f>IF(TMInput!Z732&lt;&gt;"", TMInput!Z732, IF(AND($C732=$C733, AA733&lt;&gt;""), AA733, IF(AND($C732=$C734, AA734&lt;&gt;""), AA734, IF(AND($C732=$C735, AA735&lt;&gt;""), AA735, IF(AND($C732=$C736, AA736&lt;&gt;""), AA736, "")))))</f>
        <v/>
      </c>
      <c r="AB732" s="90" t="str">
        <f>IF(TMInput!AA732&lt;&gt;"", TMInput!AA732, IF(AND($C732=$C733, AB733&lt;&gt;""), AB733, IF(AND($C732=$C734, AB734&lt;&gt;""), AB734, IF(AND($C732=$C735, AB735&lt;&gt;""), AB735, IF(AND($C732=$C736, AB736&lt;&gt;""), AB736, "")))))</f>
        <v/>
      </c>
      <c r="AC732" s="90" t="str">
        <f>IF(TMInput!AB732&lt;&gt;"", TMInput!AB732, IF(AND($C732=$C733, AC733&lt;&gt;""), AC733, IF(AND($C732=$C734, AC734&lt;&gt;""), AC734, IF(AND($C732=$C735, AC735&lt;&gt;""), AC735, IF(AND($C732=$C736, AC736&lt;&gt;""), AC736, "")))))</f>
        <v/>
      </c>
      <c r="AD732" s="90" t="str">
        <f>IF(TMInput!AC732&lt;&gt;"", TMInput!AC732, IF(AND($C732=$C733, AD733&lt;&gt;""), AD733, IF(AND($C732=$C734, AD734&lt;&gt;""), AD734, IF(AND($C732=$C735, AD735&lt;&gt;""), AD735, IF(AND($C732=$C736, AD736&lt;&gt;""), AD736, "")))))</f>
        <v/>
      </c>
      <c r="AE732" s="90" t="str">
        <f>IF(TMInput!AD732&lt;&gt;"", TMInput!AD732, IF(AND($C732=$C733, AE733&lt;&gt;""), AE733, IF(AND($C732=$C734, AE734&lt;&gt;""), AE734, IF(AND($C732=$C735, AE735&lt;&gt;""), AE735, IF(AND($C732=$C736, AE736&lt;&gt;""), AE736, "")))))</f>
        <v/>
      </c>
    </row>
    <row r="733">
      <c r="A733" s="85" t="b">
        <f t="shared" si="1"/>
        <v>0</v>
      </c>
      <c r="B733" s="90" t="str">
        <f>IF(AND(TMInput!A733="",$C733&lt;&gt;""),B732,TMInput!A733)</f>
        <v/>
      </c>
      <c r="C733" s="90" t="str">
        <f>TMInput!B733</f>
        <v/>
      </c>
      <c r="D733" s="85" t="str">
        <f>IF(AND(TMInput!C733="",$C733&lt;&gt;""),D732,TMInput!C733)</f>
        <v/>
      </c>
      <c r="E733" s="90" t="str">
        <f>IF(TMInput!D733&lt;&gt;"",TMInput!D733,IF(AND($C733=$C734, E734&lt;&gt;""),E734, IF(AND($C733=$C735, E735&lt;&gt;""), E735,"")))</f>
        <v/>
      </c>
      <c r="F733" s="90" t="str">
        <f>IF(TMInput!E733&lt;&gt;"",TMInput!E733,IF(AND($C733=$C734, F734&lt;&gt;""),F734, IF(AND($C733=$C735, F735&lt;&gt;""), F735,"")))</f>
        <v/>
      </c>
      <c r="G733" s="85" t="str">
        <f>IF(TMInput!F733&lt;&gt;"",TMInput!F733,IF(AND($C733=$C734, G734&lt;&gt;""),G734, IF(AND($C733=$C735, G735&lt;&gt;""), G735,"")))</f>
        <v/>
      </c>
      <c r="H733" s="90" t="str">
        <f>TMInput!G733</f>
        <v/>
      </c>
      <c r="I733" s="90" t="str">
        <f>TMInput!H733</f>
        <v/>
      </c>
      <c r="J733" s="90" t="str">
        <f>IF(TMInput!$A733="",J732,TMInput!I733)</f>
        <v/>
      </c>
      <c r="K733" s="85" t="str">
        <f>IF(TMInput!J733&lt;&gt;"",TMInput!J733,IF(AND($C733=$C734, K734&lt;&gt;""),K734, IF(AND($C733=$C735, K735&lt;&gt;""), K735,"")))</f>
        <v/>
      </c>
      <c r="L733" s="85" t="str">
        <f>IF(TMInput!K733&lt;&gt;"",TMInput!K733,IF(AND($C733=$C734, L734&lt;&gt;""),L734, IF(AND($C733=$C735, L735&lt;&gt;""), L735,"")))</f>
        <v/>
      </c>
      <c r="M733" s="90" t="str">
        <f>IF(TMInput!L733&lt;&gt;"",TMInput!L733,IF(AND($C733=$C734, M734&lt;&gt;""),M734, IF(AND($C733=$C735, M735&lt;&gt;""), M735,"")))</f>
        <v/>
      </c>
      <c r="N733" s="90" t="str">
        <f>IF(TMInput!M733&lt;&gt;"",TMInput!M733,IF(AND($C733=$C734, N734&lt;&gt;""),N734, IF(AND($C733=$C735, N735&lt;&gt;""), N735,"")))</f>
        <v/>
      </c>
      <c r="O733" s="90" t="str">
        <f>IF(TMInput!N733&lt;&gt;"",TMInput!N733,IF(AND($C733=$C734, O734&lt;&gt;""),O734, IF(AND($C733=$C735, O735&lt;&gt;""), O735,"")))</f>
        <v/>
      </c>
      <c r="P733" s="85" t="str">
        <f>IF(TMInput!O733&lt;&gt;"",TMInput!O733,IF(AND($C733=$C734, P734&lt;&gt;""),P734, IF(AND($C733=$C735, P735&lt;&gt;""), P735,"")))</f>
        <v/>
      </c>
      <c r="Q733" s="90" t="str">
        <f>IF(TMInput!P733&lt;&gt;"",TMInput!P733,IF(AND($C733=$C734, Q734&lt;&gt;""),Q734, IF(AND($C733=$C735, Q735&lt;&gt;""), Q735,"")))</f>
        <v/>
      </c>
      <c r="R733" s="90" t="str">
        <f>IF(TMInput!Q733&lt;&gt;"", TMInput!Q733, IF(AND(OR($C733&amp;$H733=$C734&amp;$H734, $C733&amp;$I733=$C734&amp;$I734), R734&lt;&gt;""), R734, IF(AND(OR($C733&amp;$H733=$C735&amp;$H735, $C733&amp;$I733=$C735&amp;$I735), R735&lt;&gt;""), R735, IF(AND(OR($C733&amp;$H733=$C736&amp;$H736, $C733&amp;$I733=$C736&amp;$I736), R736&lt;&gt;""), R736, IF(AND(OR($C733&amp;$H733=$C737&amp;$H737, $C733&amp;$I733=$C737&amp;$I737), R737&lt;&gt;""), R737, "")))))</f>
        <v/>
      </c>
      <c r="S733" s="90" t="str">
        <f>IF(TMInput!R733&lt;&gt;"", TMInput!R733, IF(AND(OR($C733&amp;$H733=$C734&amp;$H734, $C733&amp;$I733=$C734&amp;$I734), S734&lt;&gt;""), S734, IF(AND(OR($C733&amp;$H733=$C735&amp;$H735, $C733&amp;$I733=$C735&amp;$I735), S735&lt;&gt;""), S735, IF(AND(OR($C733&amp;$H733=$C736&amp;$H736, $C733&amp;$I733=$C736&amp;$I736), S736&lt;&gt;""), S736, IF(AND(OR($C733&amp;$H733=$C737&amp;$H737, $C733&amp;$I733=$C737&amp;$I737), S737&lt;&gt;""), S737, "")))))</f>
        <v/>
      </c>
      <c r="T733" s="90" t="str">
        <f>IF(TMInput!S733&lt;&gt;"", TMInput!S733, IF(AND(OR($C733&amp;$H733=$C734&amp;$H734, $C733&amp;$I733=$C734&amp;$I734), T734&lt;&gt;""), T734, IF(AND(OR($C733&amp;$H733=$C735&amp;$H735, $C733&amp;$I733=$C735&amp;$I735), T735&lt;&gt;""), T735, IF(AND(OR($C733&amp;$H733=$C736&amp;$H736, $C733&amp;$I733=$C736&amp;$I736), T736&lt;&gt;""), T736, IF(AND(OR($C733&amp;$H733=$C737&amp;$H737, $C733&amp;$I733=$C737&amp;$I737), T737&lt;&gt;""), T737, "")))))</f>
        <v/>
      </c>
      <c r="U733" s="90" t="str">
        <f>IF(TMInput!T733&lt;&gt;"", TMInput!T733, IF(AND($C733=$C734, U734&lt;&gt;""), U734, IF(AND($C733=$C735, U735&lt;&gt;""), U735, IF(AND($C733=$C736, U736&lt;&gt;""), U736, IF(AND($C733=$C737, U737&lt;&gt;""), U737, "")))))</f>
        <v/>
      </c>
      <c r="V733" s="90" t="str">
        <f>IF(TMInput!U733&lt;&gt;"", TMInput!U733, IF(AND($C733=$C734, V734&lt;&gt;""), V734, IF(AND($C733=$C735, V735&lt;&gt;""), V735, IF(AND($C733=$C736, V736&lt;&gt;""), V736, IF(AND($C733=$C737, V737&lt;&gt;""), V737, "")))))</f>
        <v/>
      </c>
      <c r="W733" s="90" t="str">
        <f>IF(TMInput!V733&lt;&gt;"", TMInput!V733, IF(AND($C733=$C734, W734&lt;&gt;""), W734, IF(AND($C733=$C735, W735&lt;&gt;""), W735, IF(AND($C733=$C736, W736&lt;&gt;""), W736, IF(AND($C733=$C737, W737&lt;&gt;""), W737, "")))))</f>
        <v/>
      </c>
      <c r="X733" s="90" t="str">
        <f>IF(TMInput!W733&lt;&gt;"", TMInput!W733, IF(AND($C733=$C734, X734&lt;&gt;""), X734, IF(AND($C733=$C735, X735&lt;&gt;""), X735, IF(AND($C733=$C736, X736&lt;&gt;""), X736, IF(AND($C733=$C737, X737&lt;&gt;""), X737, "")))))</f>
        <v/>
      </c>
      <c r="Y733" s="90" t="str">
        <f>IF(TMInput!X733&lt;&gt;"", TMInput!X733, IF(AND($C733=$C734, Y734&lt;&gt;""), Y734, IF(AND($C733=$C735, Y735&lt;&gt;""), Y735, IF(AND($C733=$C736, Y736&lt;&gt;""), Y736, IF(AND($C733=$C737, Y737&lt;&gt;""), Y737, "")))))</f>
        <v/>
      </c>
      <c r="Z733" s="90" t="str">
        <f>IF(TMInput!Y733&lt;&gt;"", TMInput!Y733, IF(AND($C733=$C734, Z734&lt;&gt;""), Z734, IF(AND($C733=$C735, Z735&lt;&gt;""), Z735, IF(AND($C733=$C736, Z736&lt;&gt;""), Z736, IF(AND($C733=$C737, Z737&lt;&gt;""), Z737, "")))))</f>
        <v/>
      </c>
      <c r="AA733" s="90" t="str">
        <f>IF(TMInput!Z733&lt;&gt;"", TMInput!Z733, IF(AND($C733=$C734, AA734&lt;&gt;""), AA734, IF(AND($C733=$C735, AA735&lt;&gt;""), AA735, IF(AND($C733=$C736, AA736&lt;&gt;""), AA736, IF(AND($C733=$C737, AA737&lt;&gt;""), AA737, "")))))</f>
        <v/>
      </c>
      <c r="AB733" s="90" t="str">
        <f>IF(TMInput!AA733&lt;&gt;"", TMInput!AA733, IF(AND($C733=$C734, AB734&lt;&gt;""), AB734, IF(AND($C733=$C735, AB735&lt;&gt;""), AB735, IF(AND($C733=$C736, AB736&lt;&gt;""), AB736, IF(AND($C733=$C737, AB737&lt;&gt;""), AB737, "")))))</f>
        <v/>
      </c>
      <c r="AC733" s="90" t="str">
        <f>IF(TMInput!AB733&lt;&gt;"", TMInput!AB733, IF(AND($C733=$C734, AC734&lt;&gt;""), AC734, IF(AND($C733=$C735, AC735&lt;&gt;""), AC735, IF(AND($C733=$C736, AC736&lt;&gt;""), AC736, IF(AND($C733=$C737, AC737&lt;&gt;""), AC737, "")))))</f>
        <v/>
      </c>
      <c r="AD733" s="90" t="str">
        <f>IF(TMInput!AC733&lt;&gt;"", TMInput!AC733, IF(AND($C733=$C734, AD734&lt;&gt;""), AD734, IF(AND($C733=$C735, AD735&lt;&gt;""), AD735, IF(AND($C733=$C736, AD736&lt;&gt;""), AD736, IF(AND($C733=$C737, AD737&lt;&gt;""), AD737, "")))))</f>
        <v/>
      </c>
      <c r="AE733" s="90" t="str">
        <f>IF(TMInput!AD733&lt;&gt;"", TMInput!AD733, IF(AND($C733=$C734, AE734&lt;&gt;""), AE734, IF(AND($C733=$C735, AE735&lt;&gt;""), AE735, IF(AND($C733=$C736, AE736&lt;&gt;""), AE736, IF(AND($C733=$C737, AE737&lt;&gt;""), AE737, "")))))</f>
        <v/>
      </c>
    </row>
    <row r="734">
      <c r="A734" s="85" t="b">
        <f t="shared" si="1"/>
        <v>0</v>
      </c>
      <c r="B734" s="90" t="str">
        <f>IF(AND(TMInput!A734="",$C734&lt;&gt;""),B733,TMInput!A734)</f>
        <v/>
      </c>
      <c r="C734" s="90" t="str">
        <f>TMInput!B734</f>
        <v/>
      </c>
      <c r="D734" s="85" t="str">
        <f>IF(AND(TMInput!C734="",$C734&lt;&gt;""),D733,TMInput!C734)</f>
        <v/>
      </c>
      <c r="E734" s="90" t="str">
        <f>IF(TMInput!D734&lt;&gt;"",TMInput!D734,IF(AND($C734=$C735, E735&lt;&gt;""),E735, IF(AND($C734=$C736, E736&lt;&gt;""), E736,"")))</f>
        <v/>
      </c>
      <c r="F734" s="90" t="str">
        <f>IF(TMInput!E734&lt;&gt;"",TMInput!E734,IF(AND($C734=$C735, F735&lt;&gt;""),F735, IF(AND($C734=$C736, F736&lt;&gt;""), F736,"")))</f>
        <v/>
      </c>
      <c r="G734" s="85" t="str">
        <f>IF(TMInput!F734&lt;&gt;"",TMInput!F734,IF(AND($C734=$C735, G735&lt;&gt;""),G735, IF(AND($C734=$C736, G736&lt;&gt;""), G736,"")))</f>
        <v/>
      </c>
      <c r="H734" s="90" t="str">
        <f>TMInput!G734</f>
        <v/>
      </c>
      <c r="I734" s="90" t="str">
        <f>TMInput!H734</f>
        <v/>
      </c>
      <c r="J734" s="90" t="str">
        <f>IF(TMInput!$A734="",J733,TMInput!I734)</f>
        <v/>
      </c>
      <c r="K734" s="85" t="str">
        <f>IF(TMInput!J734&lt;&gt;"",TMInput!J734,IF(AND($C734=$C735, K735&lt;&gt;""),K735, IF(AND($C734=$C736, K736&lt;&gt;""), K736,"")))</f>
        <v/>
      </c>
      <c r="L734" s="85" t="str">
        <f>IF(TMInput!K734&lt;&gt;"",TMInput!K734,IF(AND($C734=$C735, L735&lt;&gt;""),L735, IF(AND($C734=$C736, L736&lt;&gt;""), L736,"")))</f>
        <v/>
      </c>
      <c r="M734" s="90" t="str">
        <f>IF(TMInput!L734&lt;&gt;"",TMInput!L734,IF(AND($C734=$C735, M735&lt;&gt;""),M735, IF(AND($C734=$C736, M736&lt;&gt;""), M736,"")))</f>
        <v/>
      </c>
      <c r="N734" s="90" t="str">
        <f>IF(TMInput!M734&lt;&gt;"",TMInput!M734,IF(AND($C734=$C735, N735&lt;&gt;""),N735, IF(AND($C734=$C736, N736&lt;&gt;""), N736,"")))</f>
        <v/>
      </c>
      <c r="O734" s="90" t="str">
        <f>IF(TMInput!N734&lt;&gt;"",TMInput!N734,IF(AND($C734=$C735, O735&lt;&gt;""),O735, IF(AND($C734=$C736, O736&lt;&gt;""), O736,"")))</f>
        <v/>
      </c>
      <c r="P734" s="85" t="str">
        <f>IF(TMInput!O734&lt;&gt;"",TMInput!O734,IF(AND($C734=$C735, P735&lt;&gt;""),P735, IF(AND($C734=$C736, P736&lt;&gt;""), P736,"")))</f>
        <v/>
      </c>
      <c r="Q734" s="90" t="str">
        <f>IF(TMInput!P734&lt;&gt;"",TMInput!P734,IF(AND($C734=$C735, Q735&lt;&gt;""),Q735, IF(AND($C734=$C736, Q736&lt;&gt;""), Q736,"")))</f>
        <v/>
      </c>
      <c r="R734" s="90" t="str">
        <f>IF(TMInput!Q734&lt;&gt;"", TMInput!Q734, IF(AND(OR($C734&amp;$H734=$C735&amp;$H735, $C734&amp;$I734=$C735&amp;$I735), R735&lt;&gt;""), R735, IF(AND(OR($C734&amp;$H734=$C736&amp;$H736, $C734&amp;$I734=$C736&amp;$I736), R736&lt;&gt;""), R736, IF(AND(OR($C734&amp;$H734=$C737&amp;$H737, $C734&amp;$I734=$C737&amp;$I737), R737&lt;&gt;""), R737, IF(AND(OR($C734&amp;$H734=$C738&amp;$H738, $C734&amp;$I734=$C738&amp;$I738), R738&lt;&gt;""), R738, "")))))</f>
        <v/>
      </c>
      <c r="S734" s="90" t="str">
        <f>IF(TMInput!R734&lt;&gt;"", TMInput!R734, IF(AND(OR($C734&amp;$H734=$C735&amp;$H735, $C734&amp;$I734=$C735&amp;$I735), S735&lt;&gt;""), S735, IF(AND(OR($C734&amp;$H734=$C736&amp;$H736, $C734&amp;$I734=$C736&amp;$I736), S736&lt;&gt;""), S736, IF(AND(OR($C734&amp;$H734=$C737&amp;$H737, $C734&amp;$I734=$C737&amp;$I737), S737&lt;&gt;""), S737, IF(AND(OR($C734&amp;$H734=$C738&amp;$H738, $C734&amp;$I734=$C738&amp;$I738), S738&lt;&gt;""), S738, "")))))</f>
        <v/>
      </c>
      <c r="T734" s="90" t="str">
        <f>IF(TMInput!S734&lt;&gt;"", TMInput!S734, IF(AND(OR($C734&amp;$H734=$C735&amp;$H735, $C734&amp;$I734=$C735&amp;$I735), T735&lt;&gt;""), T735, IF(AND(OR($C734&amp;$H734=$C736&amp;$H736, $C734&amp;$I734=$C736&amp;$I736), T736&lt;&gt;""), T736, IF(AND(OR($C734&amp;$H734=$C737&amp;$H737, $C734&amp;$I734=$C737&amp;$I737), T737&lt;&gt;""), T737, IF(AND(OR($C734&amp;$H734=$C738&amp;$H738, $C734&amp;$I734=$C738&amp;$I738), T738&lt;&gt;""), T738, "")))))</f>
        <v/>
      </c>
      <c r="U734" s="90" t="str">
        <f>IF(TMInput!T734&lt;&gt;"", TMInput!T734, IF(AND($C734=$C735, U735&lt;&gt;""), U735, IF(AND($C734=$C736, U736&lt;&gt;""), U736, IF(AND($C734=$C737, U737&lt;&gt;""), U737, IF(AND($C734=$C738, U738&lt;&gt;""), U738, "")))))</f>
        <v/>
      </c>
      <c r="V734" s="90" t="str">
        <f>IF(TMInput!U734&lt;&gt;"", TMInput!U734, IF(AND($C734=$C735, V735&lt;&gt;""), V735, IF(AND($C734=$C736, V736&lt;&gt;""), V736, IF(AND($C734=$C737, V737&lt;&gt;""), V737, IF(AND($C734=$C738, V738&lt;&gt;""), V738, "")))))</f>
        <v/>
      </c>
      <c r="W734" s="90" t="str">
        <f>IF(TMInput!V734&lt;&gt;"", TMInput!V734, IF(AND($C734=$C735, W735&lt;&gt;""), W735, IF(AND($C734=$C736, W736&lt;&gt;""), W736, IF(AND($C734=$C737, W737&lt;&gt;""), W737, IF(AND($C734=$C738, W738&lt;&gt;""), W738, "")))))</f>
        <v/>
      </c>
      <c r="X734" s="90" t="str">
        <f>IF(TMInput!W734&lt;&gt;"", TMInput!W734, IF(AND($C734=$C735, X735&lt;&gt;""), X735, IF(AND($C734=$C736, X736&lt;&gt;""), X736, IF(AND($C734=$C737, X737&lt;&gt;""), X737, IF(AND($C734=$C738, X738&lt;&gt;""), X738, "")))))</f>
        <v/>
      </c>
      <c r="Y734" s="90" t="str">
        <f>IF(TMInput!X734&lt;&gt;"", TMInput!X734, IF(AND($C734=$C735, Y735&lt;&gt;""), Y735, IF(AND($C734=$C736, Y736&lt;&gt;""), Y736, IF(AND($C734=$C737, Y737&lt;&gt;""), Y737, IF(AND($C734=$C738, Y738&lt;&gt;""), Y738, "")))))</f>
        <v/>
      </c>
      <c r="Z734" s="90" t="str">
        <f>IF(TMInput!Y734&lt;&gt;"", TMInput!Y734, IF(AND($C734=$C735, Z735&lt;&gt;""), Z735, IF(AND($C734=$C736, Z736&lt;&gt;""), Z736, IF(AND($C734=$C737, Z737&lt;&gt;""), Z737, IF(AND($C734=$C738, Z738&lt;&gt;""), Z738, "")))))</f>
        <v/>
      </c>
      <c r="AA734" s="90" t="str">
        <f>IF(TMInput!Z734&lt;&gt;"", TMInput!Z734, IF(AND($C734=$C735, AA735&lt;&gt;""), AA735, IF(AND($C734=$C736, AA736&lt;&gt;""), AA736, IF(AND($C734=$C737, AA737&lt;&gt;""), AA737, IF(AND($C734=$C738, AA738&lt;&gt;""), AA738, "")))))</f>
        <v/>
      </c>
      <c r="AB734" s="90" t="str">
        <f>IF(TMInput!AA734&lt;&gt;"", TMInput!AA734, IF(AND($C734=$C735, AB735&lt;&gt;""), AB735, IF(AND($C734=$C736, AB736&lt;&gt;""), AB736, IF(AND($C734=$C737, AB737&lt;&gt;""), AB737, IF(AND($C734=$C738, AB738&lt;&gt;""), AB738, "")))))</f>
        <v/>
      </c>
      <c r="AC734" s="90" t="str">
        <f>IF(TMInput!AB734&lt;&gt;"", TMInput!AB734, IF(AND($C734=$C735, AC735&lt;&gt;""), AC735, IF(AND($C734=$C736, AC736&lt;&gt;""), AC736, IF(AND($C734=$C737, AC737&lt;&gt;""), AC737, IF(AND($C734=$C738, AC738&lt;&gt;""), AC738, "")))))</f>
        <v/>
      </c>
      <c r="AD734" s="90" t="str">
        <f>IF(TMInput!AC734&lt;&gt;"", TMInput!AC734, IF(AND($C734=$C735, AD735&lt;&gt;""), AD735, IF(AND($C734=$C736, AD736&lt;&gt;""), AD736, IF(AND($C734=$C737, AD737&lt;&gt;""), AD737, IF(AND($C734=$C738, AD738&lt;&gt;""), AD738, "")))))</f>
        <v/>
      </c>
      <c r="AE734" s="90" t="str">
        <f>IF(TMInput!AD734&lt;&gt;"", TMInput!AD734, IF(AND($C734=$C735, AE735&lt;&gt;""), AE735, IF(AND($C734=$C736, AE736&lt;&gt;""), AE736, IF(AND($C734=$C737, AE737&lt;&gt;""), AE737, IF(AND($C734=$C738, AE738&lt;&gt;""), AE738, "")))))</f>
        <v/>
      </c>
    </row>
    <row r="735">
      <c r="A735" s="85" t="b">
        <f t="shared" si="1"/>
        <v>0</v>
      </c>
      <c r="B735" s="90" t="str">
        <f>IF(AND(TMInput!A735="",$C735&lt;&gt;""),B734,TMInput!A735)</f>
        <v/>
      </c>
      <c r="C735" s="90" t="str">
        <f>TMInput!B735</f>
        <v/>
      </c>
      <c r="D735" s="85" t="str">
        <f>IF(AND(TMInput!C735="",$C735&lt;&gt;""),D734,TMInput!C735)</f>
        <v/>
      </c>
      <c r="E735" s="90" t="str">
        <f>IF(TMInput!D735&lt;&gt;"",TMInput!D735,IF(AND($C735=$C736, E736&lt;&gt;""),E736, IF(AND($C735=$C737, E737&lt;&gt;""), E737,"")))</f>
        <v/>
      </c>
      <c r="F735" s="90" t="str">
        <f>IF(TMInput!E735&lt;&gt;"",TMInput!E735,IF(AND($C735=$C736, F736&lt;&gt;""),F736, IF(AND($C735=$C737, F737&lt;&gt;""), F737,"")))</f>
        <v/>
      </c>
      <c r="G735" s="85" t="str">
        <f>IF(TMInput!F735&lt;&gt;"",TMInput!F735,IF(AND($C735=$C736, G736&lt;&gt;""),G736, IF(AND($C735=$C737, G737&lt;&gt;""), G737,"")))</f>
        <v/>
      </c>
      <c r="H735" s="90" t="str">
        <f>TMInput!G735</f>
        <v/>
      </c>
      <c r="I735" s="90" t="str">
        <f>TMInput!H735</f>
        <v/>
      </c>
      <c r="J735" s="90" t="str">
        <f>IF(TMInput!$A735="",J734,TMInput!I735)</f>
        <v/>
      </c>
      <c r="K735" s="85" t="str">
        <f>IF(TMInput!J735&lt;&gt;"",TMInput!J735,IF(AND($C735=$C736, K736&lt;&gt;""),K736, IF(AND($C735=$C737, K737&lt;&gt;""), K737,"")))</f>
        <v/>
      </c>
      <c r="L735" s="85" t="str">
        <f>IF(TMInput!K735&lt;&gt;"",TMInput!K735,IF(AND($C735=$C736, L736&lt;&gt;""),L736, IF(AND($C735=$C737, L737&lt;&gt;""), L737,"")))</f>
        <v/>
      </c>
      <c r="M735" s="90" t="str">
        <f>IF(TMInput!L735&lt;&gt;"",TMInput!L735,IF(AND($C735=$C736, M736&lt;&gt;""),M736, IF(AND($C735=$C737, M737&lt;&gt;""), M737,"")))</f>
        <v/>
      </c>
      <c r="N735" s="90" t="str">
        <f>IF(TMInput!M735&lt;&gt;"",TMInput!M735,IF(AND($C735=$C736, N736&lt;&gt;""),N736, IF(AND($C735=$C737, N737&lt;&gt;""), N737,"")))</f>
        <v/>
      </c>
      <c r="O735" s="90" t="str">
        <f>IF(TMInput!N735&lt;&gt;"",TMInput!N735,IF(AND($C735=$C736, O736&lt;&gt;""),O736, IF(AND($C735=$C737, O737&lt;&gt;""), O737,"")))</f>
        <v/>
      </c>
      <c r="P735" s="85" t="str">
        <f>IF(TMInput!O735&lt;&gt;"",TMInput!O735,IF(AND($C735=$C736, P736&lt;&gt;""),P736, IF(AND($C735=$C737, P737&lt;&gt;""), P737,"")))</f>
        <v/>
      </c>
      <c r="Q735" s="90" t="str">
        <f>IF(TMInput!P735&lt;&gt;"",TMInput!P735,IF(AND($C735=$C736, Q736&lt;&gt;""),Q736, IF(AND($C735=$C737, Q737&lt;&gt;""), Q737,"")))</f>
        <v/>
      </c>
      <c r="R735" s="90" t="str">
        <f>IF(TMInput!Q735&lt;&gt;"", TMInput!Q735, IF(AND(OR($C735&amp;$H735=$C736&amp;$H736, $C735&amp;$I735=$C736&amp;$I736), R736&lt;&gt;""), R736, IF(AND(OR($C735&amp;$H735=$C737&amp;$H737, $C735&amp;$I735=$C737&amp;$I737), R737&lt;&gt;""), R737, IF(AND(OR($C735&amp;$H735=$C738&amp;$H738, $C735&amp;$I735=$C738&amp;$I738), R738&lt;&gt;""), R738, IF(AND(OR($C735&amp;$H735=$C739&amp;$H739, $C735&amp;$I735=$C739&amp;$I739), R739&lt;&gt;""), R739, "")))))</f>
        <v/>
      </c>
      <c r="S735" s="90" t="str">
        <f>IF(TMInput!R735&lt;&gt;"", TMInput!R735, IF(AND(OR($C735&amp;$H735=$C736&amp;$H736, $C735&amp;$I735=$C736&amp;$I736), S736&lt;&gt;""), S736, IF(AND(OR($C735&amp;$H735=$C737&amp;$H737, $C735&amp;$I735=$C737&amp;$I737), S737&lt;&gt;""), S737, IF(AND(OR($C735&amp;$H735=$C738&amp;$H738, $C735&amp;$I735=$C738&amp;$I738), S738&lt;&gt;""), S738, IF(AND(OR($C735&amp;$H735=$C739&amp;$H739, $C735&amp;$I735=$C739&amp;$I739), S739&lt;&gt;""), S739, "")))))</f>
        <v/>
      </c>
      <c r="T735" s="90" t="str">
        <f>IF(TMInput!S735&lt;&gt;"", TMInput!S735, IF(AND(OR($C735&amp;$H735=$C736&amp;$H736, $C735&amp;$I735=$C736&amp;$I736), T736&lt;&gt;""), T736, IF(AND(OR($C735&amp;$H735=$C737&amp;$H737, $C735&amp;$I735=$C737&amp;$I737), T737&lt;&gt;""), T737, IF(AND(OR($C735&amp;$H735=$C738&amp;$H738, $C735&amp;$I735=$C738&amp;$I738), T738&lt;&gt;""), T738, IF(AND(OR($C735&amp;$H735=$C739&amp;$H739, $C735&amp;$I735=$C739&amp;$I739), T739&lt;&gt;""), T739, "")))))</f>
        <v/>
      </c>
      <c r="U735" s="90" t="str">
        <f>IF(TMInput!T735&lt;&gt;"", TMInput!T735, IF(AND($C735=$C736, U736&lt;&gt;""), U736, IF(AND($C735=$C737, U737&lt;&gt;""), U737, IF(AND($C735=$C738, U738&lt;&gt;""), U738, IF(AND($C735=$C739, U739&lt;&gt;""), U739, "")))))</f>
        <v/>
      </c>
      <c r="V735" s="90" t="str">
        <f>IF(TMInput!U735&lt;&gt;"", TMInput!U735, IF(AND($C735=$C736, V736&lt;&gt;""), V736, IF(AND($C735=$C737, V737&lt;&gt;""), V737, IF(AND($C735=$C738, V738&lt;&gt;""), V738, IF(AND($C735=$C739, V739&lt;&gt;""), V739, "")))))</f>
        <v/>
      </c>
      <c r="W735" s="90" t="str">
        <f>IF(TMInput!V735&lt;&gt;"", TMInput!V735, IF(AND($C735=$C736, W736&lt;&gt;""), W736, IF(AND($C735=$C737, W737&lt;&gt;""), W737, IF(AND($C735=$C738, W738&lt;&gt;""), W738, IF(AND($C735=$C739, W739&lt;&gt;""), W739, "")))))</f>
        <v/>
      </c>
      <c r="X735" s="90" t="str">
        <f>IF(TMInput!W735&lt;&gt;"", TMInput!W735, IF(AND($C735=$C736, X736&lt;&gt;""), X736, IF(AND($C735=$C737, X737&lt;&gt;""), X737, IF(AND($C735=$C738, X738&lt;&gt;""), X738, IF(AND($C735=$C739, X739&lt;&gt;""), X739, "")))))</f>
        <v/>
      </c>
      <c r="Y735" s="90" t="str">
        <f>IF(TMInput!X735&lt;&gt;"", TMInput!X735, IF(AND($C735=$C736, Y736&lt;&gt;""), Y736, IF(AND($C735=$C737, Y737&lt;&gt;""), Y737, IF(AND($C735=$C738, Y738&lt;&gt;""), Y738, IF(AND($C735=$C739, Y739&lt;&gt;""), Y739, "")))))</f>
        <v/>
      </c>
      <c r="Z735" s="90" t="str">
        <f>IF(TMInput!Y735&lt;&gt;"", TMInput!Y735, IF(AND($C735=$C736, Z736&lt;&gt;""), Z736, IF(AND($C735=$C737, Z737&lt;&gt;""), Z737, IF(AND($C735=$C738, Z738&lt;&gt;""), Z738, IF(AND($C735=$C739, Z739&lt;&gt;""), Z739, "")))))</f>
        <v/>
      </c>
      <c r="AA735" s="90" t="str">
        <f>IF(TMInput!Z735&lt;&gt;"", TMInput!Z735, IF(AND($C735=$C736, AA736&lt;&gt;""), AA736, IF(AND($C735=$C737, AA737&lt;&gt;""), AA737, IF(AND($C735=$C738, AA738&lt;&gt;""), AA738, IF(AND($C735=$C739, AA739&lt;&gt;""), AA739, "")))))</f>
        <v/>
      </c>
      <c r="AB735" s="90" t="str">
        <f>IF(TMInput!AA735&lt;&gt;"", TMInput!AA735, IF(AND($C735=$C736, AB736&lt;&gt;""), AB736, IF(AND($C735=$C737, AB737&lt;&gt;""), AB737, IF(AND($C735=$C738, AB738&lt;&gt;""), AB738, IF(AND($C735=$C739, AB739&lt;&gt;""), AB739, "")))))</f>
        <v/>
      </c>
      <c r="AC735" s="90" t="str">
        <f>IF(TMInput!AB735&lt;&gt;"", TMInput!AB735, IF(AND($C735=$C736, AC736&lt;&gt;""), AC736, IF(AND($C735=$C737, AC737&lt;&gt;""), AC737, IF(AND($C735=$C738, AC738&lt;&gt;""), AC738, IF(AND($C735=$C739, AC739&lt;&gt;""), AC739, "")))))</f>
        <v/>
      </c>
      <c r="AD735" s="90" t="str">
        <f>IF(TMInput!AC735&lt;&gt;"", TMInput!AC735, IF(AND($C735=$C736, AD736&lt;&gt;""), AD736, IF(AND($C735=$C737, AD737&lt;&gt;""), AD737, IF(AND($C735=$C738, AD738&lt;&gt;""), AD738, IF(AND($C735=$C739, AD739&lt;&gt;""), AD739, "")))))</f>
        <v/>
      </c>
      <c r="AE735" s="90" t="str">
        <f>IF(TMInput!AD735&lt;&gt;"", TMInput!AD735, IF(AND($C735=$C736, AE736&lt;&gt;""), AE736, IF(AND($C735=$C737, AE737&lt;&gt;""), AE737, IF(AND($C735=$C738, AE738&lt;&gt;""), AE738, IF(AND($C735=$C739, AE739&lt;&gt;""), AE739, "")))))</f>
        <v/>
      </c>
    </row>
    <row r="736">
      <c r="A736" s="85" t="b">
        <f t="shared" si="1"/>
        <v>0</v>
      </c>
      <c r="B736" s="90" t="str">
        <f>IF(AND(TMInput!A736="",$C736&lt;&gt;""),B735,TMInput!A736)</f>
        <v/>
      </c>
      <c r="C736" s="90" t="str">
        <f>TMInput!B736</f>
        <v/>
      </c>
      <c r="D736" s="85" t="str">
        <f>IF(AND(TMInput!C736="",$C736&lt;&gt;""),D735,TMInput!C736)</f>
        <v/>
      </c>
      <c r="E736" s="90" t="str">
        <f>IF(TMInput!D736&lt;&gt;"",TMInput!D736,IF(AND($C736=$C737, E737&lt;&gt;""),E737, IF(AND($C736=$C738, E738&lt;&gt;""), E738,"")))</f>
        <v/>
      </c>
      <c r="F736" s="90" t="str">
        <f>IF(TMInput!E736&lt;&gt;"",TMInput!E736,IF(AND($C736=$C737, F737&lt;&gt;""),F737, IF(AND($C736=$C738, F738&lt;&gt;""), F738,"")))</f>
        <v/>
      </c>
      <c r="G736" s="85" t="str">
        <f>IF(TMInput!F736&lt;&gt;"",TMInput!F736,IF(AND($C736=$C737, G737&lt;&gt;""),G737, IF(AND($C736=$C738, G738&lt;&gt;""), G738,"")))</f>
        <v/>
      </c>
      <c r="H736" s="90" t="str">
        <f>TMInput!G736</f>
        <v/>
      </c>
      <c r="I736" s="90" t="str">
        <f>TMInput!H736</f>
        <v/>
      </c>
      <c r="J736" s="90" t="str">
        <f>IF(TMInput!$A736="",J735,TMInput!I736)</f>
        <v/>
      </c>
      <c r="K736" s="85" t="str">
        <f>IF(TMInput!J736&lt;&gt;"",TMInput!J736,IF(AND($C736=$C737, K737&lt;&gt;""),K737, IF(AND($C736=$C738, K738&lt;&gt;""), K738,"")))</f>
        <v/>
      </c>
      <c r="L736" s="85" t="str">
        <f>IF(TMInput!K736&lt;&gt;"",TMInput!K736,IF(AND($C736=$C737, L737&lt;&gt;""),L737, IF(AND($C736=$C738, L738&lt;&gt;""), L738,"")))</f>
        <v/>
      </c>
      <c r="M736" s="90" t="str">
        <f>IF(TMInput!L736&lt;&gt;"",TMInput!L736,IF(AND($C736=$C737, M737&lt;&gt;""),M737, IF(AND($C736=$C738, M738&lt;&gt;""), M738,"")))</f>
        <v/>
      </c>
      <c r="N736" s="90" t="str">
        <f>IF(TMInput!M736&lt;&gt;"",TMInput!M736,IF(AND($C736=$C737, N737&lt;&gt;""),N737, IF(AND($C736=$C738, N738&lt;&gt;""), N738,"")))</f>
        <v/>
      </c>
      <c r="O736" s="90" t="str">
        <f>IF(TMInput!N736&lt;&gt;"",TMInput!N736,IF(AND($C736=$C737, O737&lt;&gt;""),O737, IF(AND($C736=$C738, O738&lt;&gt;""), O738,"")))</f>
        <v/>
      </c>
      <c r="P736" s="85" t="str">
        <f>IF(TMInput!O736&lt;&gt;"",TMInput!O736,IF(AND($C736=$C737, P737&lt;&gt;""),P737, IF(AND($C736=$C738, P738&lt;&gt;""), P738,"")))</f>
        <v/>
      </c>
      <c r="Q736" s="90" t="str">
        <f>IF(TMInput!P736&lt;&gt;"",TMInput!P736,IF(AND($C736=$C737, Q737&lt;&gt;""),Q737, IF(AND($C736=$C738, Q738&lt;&gt;""), Q738,"")))</f>
        <v/>
      </c>
      <c r="R736" s="90" t="str">
        <f>IF(TMInput!Q736&lt;&gt;"", TMInput!Q736, IF(AND(OR($C736&amp;$H736=$C737&amp;$H737, $C736&amp;$I736=$C737&amp;$I737), R737&lt;&gt;""), R737, IF(AND(OR($C736&amp;$H736=$C738&amp;$H738, $C736&amp;$I736=$C738&amp;$I738), R738&lt;&gt;""), R738, IF(AND(OR($C736&amp;$H736=$C739&amp;$H739, $C736&amp;$I736=$C739&amp;$I739), R739&lt;&gt;""), R739, IF(AND(OR($C736&amp;$H736=$C740&amp;$H740, $C736&amp;$I736=$C740&amp;$I740), R740&lt;&gt;""), R740, "")))))</f>
        <v/>
      </c>
      <c r="S736" s="90" t="str">
        <f>IF(TMInput!R736&lt;&gt;"", TMInput!R736, IF(AND(OR($C736&amp;$H736=$C737&amp;$H737, $C736&amp;$I736=$C737&amp;$I737), S737&lt;&gt;""), S737, IF(AND(OR($C736&amp;$H736=$C738&amp;$H738, $C736&amp;$I736=$C738&amp;$I738), S738&lt;&gt;""), S738, IF(AND(OR($C736&amp;$H736=$C739&amp;$H739, $C736&amp;$I736=$C739&amp;$I739), S739&lt;&gt;""), S739, IF(AND(OR($C736&amp;$H736=$C740&amp;$H740, $C736&amp;$I736=$C740&amp;$I740), S740&lt;&gt;""), S740, "")))))</f>
        <v/>
      </c>
      <c r="T736" s="90" t="str">
        <f>IF(TMInput!S736&lt;&gt;"", TMInput!S736, IF(AND(OR($C736&amp;$H736=$C737&amp;$H737, $C736&amp;$I736=$C737&amp;$I737), T737&lt;&gt;""), T737, IF(AND(OR($C736&amp;$H736=$C738&amp;$H738, $C736&amp;$I736=$C738&amp;$I738), T738&lt;&gt;""), T738, IF(AND(OR($C736&amp;$H736=$C739&amp;$H739, $C736&amp;$I736=$C739&amp;$I739), T739&lt;&gt;""), T739, IF(AND(OR($C736&amp;$H736=$C740&amp;$H740, $C736&amp;$I736=$C740&amp;$I740), T740&lt;&gt;""), T740, "")))))</f>
        <v/>
      </c>
      <c r="U736" s="90" t="str">
        <f>IF(TMInput!T736&lt;&gt;"", TMInput!T736, IF(AND($C736=$C737, U737&lt;&gt;""), U737, IF(AND($C736=$C738, U738&lt;&gt;""), U738, IF(AND($C736=$C739, U739&lt;&gt;""), U739, IF(AND($C736=$C740, U740&lt;&gt;""), U740, "")))))</f>
        <v/>
      </c>
      <c r="V736" s="90" t="str">
        <f>IF(TMInput!U736&lt;&gt;"", TMInput!U736, IF(AND($C736=$C737, V737&lt;&gt;""), V737, IF(AND($C736=$C738, V738&lt;&gt;""), V738, IF(AND($C736=$C739, V739&lt;&gt;""), V739, IF(AND($C736=$C740, V740&lt;&gt;""), V740, "")))))</f>
        <v/>
      </c>
      <c r="W736" s="90" t="str">
        <f>IF(TMInput!V736&lt;&gt;"", TMInput!V736, IF(AND($C736=$C737, W737&lt;&gt;""), W737, IF(AND($C736=$C738, W738&lt;&gt;""), W738, IF(AND($C736=$C739, W739&lt;&gt;""), W739, IF(AND($C736=$C740, W740&lt;&gt;""), W740, "")))))</f>
        <v/>
      </c>
      <c r="X736" s="90" t="str">
        <f>IF(TMInput!W736&lt;&gt;"", TMInput!W736, IF(AND($C736=$C737, X737&lt;&gt;""), X737, IF(AND($C736=$C738, X738&lt;&gt;""), X738, IF(AND($C736=$C739, X739&lt;&gt;""), X739, IF(AND($C736=$C740, X740&lt;&gt;""), X740, "")))))</f>
        <v/>
      </c>
      <c r="Y736" s="90" t="str">
        <f>IF(TMInput!X736&lt;&gt;"", TMInput!X736, IF(AND($C736=$C737, Y737&lt;&gt;""), Y737, IF(AND($C736=$C738, Y738&lt;&gt;""), Y738, IF(AND($C736=$C739, Y739&lt;&gt;""), Y739, IF(AND($C736=$C740, Y740&lt;&gt;""), Y740, "")))))</f>
        <v/>
      </c>
      <c r="Z736" s="90" t="str">
        <f>IF(TMInput!Y736&lt;&gt;"", TMInput!Y736, IF(AND($C736=$C737, Z737&lt;&gt;""), Z737, IF(AND($C736=$C738, Z738&lt;&gt;""), Z738, IF(AND($C736=$C739, Z739&lt;&gt;""), Z739, IF(AND($C736=$C740, Z740&lt;&gt;""), Z740, "")))))</f>
        <v/>
      </c>
      <c r="AA736" s="90" t="str">
        <f>IF(TMInput!Z736&lt;&gt;"", TMInput!Z736, IF(AND($C736=$C737, AA737&lt;&gt;""), AA737, IF(AND($C736=$C738, AA738&lt;&gt;""), AA738, IF(AND($C736=$C739, AA739&lt;&gt;""), AA739, IF(AND($C736=$C740, AA740&lt;&gt;""), AA740, "")))))</f>
        <v/>
      </c>
      <c r="AB736" s="90" t="str">
        <f>IF(TMInput!AA736&lt;&gt;"", TMInput!AA736, IF(AND($C736=$C737, AB737&lt;&gt;""), AB737, IF(AND($C736=$C738, AB738&lt;&gt;""), AB738, IF(AND($C736=$C739, AB739&lt;&gt;""), AB739, IF(AND($C736=$C740, AB740&lt;&gt;""), AB740, "")))))</f>
        <v/>
      </c>
      <c r="AC736" s="90" t="str">
        <f>IF(TMInput!AB736&lt;&gt;"", TMInput!AB736, IF(AND($C736=$C737, AC737&lt;&gt;""), AC737, IF(AND($C736=$C738, AC738&lt;&gt;""), AC738, IF(AND($C736=$C739, AC739&lt;&gt;""), AC739, IF(AND($C736=$C740, AC740&lt;&gt;""), AC740, "")))))</f>
        <v/>
      </c>
      <c r="AD736" s="90" t="str">
        <f>IF(TMInput!AC736&lt;&gt;"", TMInput!AC736, IF(AND($C736=$C737, AD737&lt;&gt;""), AD737, IF(AND($C736=$C738, AD738&lt;&gt;""), AD738, IF(AND($C736=$C739, AD739&lt;&gt;""), AD739, IF(AND($C736=$C740, AD740&lt;&gt;""), AD740, "")))))</f>
        <v/>
      </c>
      <c r="AE736" s="90" t="str">
        <f>IF(TMInput!AD736&lt;&gt;"", TMInput!AD736, IF(AND($C736=$C737, AE737&lt;&gt;""), AE737, IF(AND($C736=$C738, AE738&lt;&gt;""), AE738, IF(AND($C736=$C739, AE739&lt;&gt;""), AE739, IF(AND($C736=$C740, AE740&lt;&gt;""), AE740, "")))))</f>
        <v/>
      </c>
    </row>
    <row r="737">
      <c r="A737" s="85" t="b">
        <f t="shared" si="1"/>
        <v>0</v>
      </c>
      <c r="B737" s="90" t="str">
        <f>IF(AND(TMInput!A737="",$C737&lt;&gt;""),B736,TMInput!A737)</f>
        <v/>
      </c>
      <c r="C737" s="90" t="str">
        <f>TMInput!B737</f>
        <v/>
      </c>
      <c r="D737" s="85" t="str">
        <f>IF(AND(TMInput!C737="",$C737&lt;&gt;""),D736,TMInput!C737)</f>
        <v/>
      </c>
      <c r="E737" s="90" t="str">
        <f>IF(TMInput!D737&lt;&gt;"",TMInput!D737,IF(AND($C737=$C738, E738&lt;&gt;""),E738, IF(AND($C737=$C739, E739&lt;&gt;""), E739,"")))</f>
        <v/>
      </c>
      <c r="F737" s="90" t="str">
        <f>IF(TMInput!E737&lt;&gt;"",TMInput!E737,IF(AND($C737=$C738, F738&lt;&gt;""),F738, IF(AND($C737=$C739, F739&lt;&gt;""), F739,"")))</f>
        <v/>
      </c>
      <c r="G737" s="85" t="str">
        <f>IF(TMInput!F737&lt;&gt;"",TMInput!F737,IF(AND($C737=$C738, G738&lt;&gt;""),G738, IF(AND($C737=$C739, G739&lt;&gt;""), G739,"")))</f>
        <v/>
      </c>
      <c r="H737" s="90" t="str">
        <f>TMInput!G737</f>
        <v/>
      </c>
      <c r="I737" s="90" t="str">
        <f>TMInput!H737</f>
        <v/>
      </c>
      <c r="J737" s="90" t="str">
        <f>IF(TMInput!$A737="",J736,TMInput!I737)</f>
        <v/>
      </c>
      <c r="K737" s="85" t="str">
        <f>IF(TMInput!J737&lt;&gt;"",TMInput!J737,IF(AND($C737=$C738, K738&lt;&gt;""),K738, IF(AND($C737=$C739, K739&lt;&gt;""), K739,"")))</f>
        <v/>
      </c>
      <c r="L737" s="85" t="str">
        <f>IF(TMInput!K737&lt;&gt;"",TMInput!K737,IF(AND($C737=$C738, L738&lt;&gt;""),L738, IF(AND($C737=$C739, L739&lt;&gt;""), L739,"")))</f>
        <v/>
      </c>
      <c r="M737" s="90" t="str">
        <f>IF(TMInput!L737&lt;&gt;"",TMInput!L737,IF(AND($C737=$C738, M738&lt;&gt;""),M738, IF(AND($C737=$C739, M739&lt;&gt;""), M739,"")))</f>
        <v/>
      </c>
      <c r="N737" s="90" t="str">
        <f>IF(TMInput!M737&lt;&gt;"",TMInput!M737,IF(AND($C737=$C738, N738&lt;&gt;""),N738, IF(AND($C737=$C739, N739&lt;&gt;""), N739,"")))</f>
        <v/>
      </c>
      <c r="O737" s="90" t="str">
        <f>IF(TMInput!N737&lt;&gt;"",TMInput!N737,IF(AND($C737=$C738, O738&lt;&gt;""),O738, IF(AND($C737=$C739, O739&lt;&gt;""), O739,"")))</f>
        <v/>
      </c>
      <c r="P737" s="85" t="str">
        <f>IF(TMInput!O737&lt;&gt;"",TMInput!O737,IF(AND($C737=$C738, P738&lt;&gt;""),P738, IF(AND($C737=$C739, P739&lt;&gt;""), P739,"")))</f>
        <v/>
      </c>
      <c r="Q737" s="90" t="str">
        <f>IF(TMInput!P737&lt;&gt;"",TMInput!P737,IF(AND($C737=$C738, Q738&lt;&gt;""),Q738, IF(AND($C737=$C739, Q739&lt;&gt;""), Q739,"")))</f>
        <v/>
      </c>
      <c r="R737" s="90" t="str">
        <f>IF(TMInput!Q737&lt;&gt;"", TMInput!Q737, IF(AND(OR($C737&amp;$H737=$C738&amp;$H738, $C737&amp;$I737=$C738&amp;$I738), R738&lt;&gt;""), R738, IF(AND(OR($C737&amp;$H737=$C739&amp;$H739, $C737&amp;$I737=$C739&amp;$I739), R739&lt;&gt;""), R739, IF(AND(OR($C737&amp;$H737=$C740&amp;$H740, $C737&amp;$I737=$C740&amp;$I740), R740&lt;&gt;""), R740, IF(AND(OR($C737&amp;$H737=$C741&amp;$H741, $C737&amp;$I737=$C741&amp;$I741), R741&lt;&gt;""), R741, "")))))</f>
        <v/>
      </c>
      <c r="S737" s="90" t="str">
        <f>IF(TMInput!R737&lt;&gt;"", TMInput!R737, IF(AND(OR($C737&amp;$H737=$C738&amp;$H738, $C737&amp;$I737=$C738&amp;$I738), S738&lt;&gt;""), S738, IF(AND(OR($C737&amp;$H737=$C739&amp;$H739, $C737&amp;$I737=$C739&amp;$I739), S739&lt;&gt;""), S739, IF(AND(OR($C737&amp;$H737=$C740&amp;$H740, $C737&amp;$I737=$C740&amp;$I740), S740&lt;&gt;""), S740, IF(AND(OR($C737&amp;$H737=$C741&amp;$H741, $C737&amp;$I737=$C741&amp;$I741), S741&lt;&gt;""), S741, "")))))</f>
        <v/>
      </c>
      <c r="T737" s="90" t="str">
        <f>IF(TMInput!S737&lt;&gt;"", TMInput!S737, IF(AND(OR($C737&amp;$H737=$C738&amp;$H738, $C737&amp;$I737=$C738&amp;$I738), T738&lt;&gt;""), T738, IF(AND(OR($C737&amp;$H737=$C739&amp;$H739, $C737&amp;$I737=$C739&amp;$I739), T739&lt;&gt;""), T739, IF(AND(OR($C737&amp;$H737=$C740&amp;$H740, $C737&amp;$I737=$C740&amp;$I740), T740&lt;&gt;""), T740, IF(AND(OR($C737&amp;$H737=$C741&amp;$H741, $C737&amp;$I737=$C741&amp;$I741), T741&lt;&gt;""), T741, "")))))</f>
        <v/>
      </c>
      <c r="U737" s="90" t="str">
        <f>IF(TMInput!T737&lt;&gt;"", TMInput!T737, IF(AND($C737=$C738, U738&lt;&gt;""), U738, IF(AND($C737=$C739, U739&lt;&gt;""), U739, IF(AND($C737=$C740, U740&lt;&gt;""), U740, IF(AND($C737=$C741, U741&lt;&gt;""), U741, "")))))</f>
        <v/>
      </c>
      <c r="V737" s="90" t="str">
        <f>IF(TMInput!U737&lt;&gt;"", TMInput!U737, IF(AND($C737=$C738, V738&lt;&gt;""), V738, IF(AND($C737=$C739, V739&lt;&gt;""), V739, IF(AND($C737=$C740, V740&lt;&gt;""), V740, IF(AND($C737=$C741, V741&lt;&gt;""), V741, "")))))</f>
        <v/>
      </c>
      <c r="W737" s="90" t="str">
        <f>IF(TMInput!V737&lt;&gt;"", TMInput!V737, IF(AND($C737=$C738, W738&lt;&gt;""), W738, IF(AND($C737=$C739, W739&lt;&gt;""), W739, IF(AND($C737=$C740, W740&lt;&gt;""), W740, IF(AND($C737=$C741, W741&lt;&gt;""), W741, "")))))</f>
        <v/>
      </c>
      <c r="X737" s="90" t="str">
        <f>IF(TMInput!W737&lt;&gt;"", TMInput!W737, IF(AND($C737=$C738, X738&lt;&gt;""), X738, IF(AND($C737=$C739, X739&lt;&gt;""), X739, IF(AND($C737=$C740, X740&lt;&gt;""), X740, IF(AND($C737=$C741, X741&lt;&gt;""), X741, "")))))</f>
        <v/>
      </c>
      <c r="Y737" s="90" t="str">
        <f>IF(TMInput!X737&lt;&gt;"", TMInput!X737, IF(AND($C737=$C738, Y738&lt;&gt;""), Y738, IF(AND($C737=$C739, Y739&lt;&gt;""), Y739, IF(AND($C737=$C740, Y740&lt;&gt;""), Y740, IF(AND($C737=$C741, Y741&lt;&gt;""), Y741, "")))))</f>
        <v/>
      </c>
      <c r="Z737" s="90" t="str">
        <f>IF(TMInput!Y737&lt;&gt;"", TMInput!Y737, IF(AND($C737=$C738, Z738&lt;&gt;""), Z738, IF(AND($C737=$C739, Z739&lt;&gt;""), Z739, IF(AND($C737=$C740, Z740&lt;&gt;""), Z740, IF(AND($C737=$C741, Z741&lt;&gt;""), Z741, "")))))</f>
        <v/>
      </c>
      <c r="AA737" s="90" t="str">
        <f>IF(TMInput!Z737&lt;&gt;"", TMInput!Z737, IF(AND($C737=$C738, AA738&lt;&gt;""), AA738, IF(AND($C737=$C739, AA739&lt;&gt;""), AA739, IF(AND($C737=$C740, AA740&lt;&gt;""), AA740, IF(AND($C737=$C741, AA741&lt;&gt;""), AA741, "")))))</f>
        <v/>
      </c>
      <c r="AB737" s="90" t="str">
        <f>IF(TMInput!AA737&lt;&gt;"", TMInput!AA737, IF(AND($C737=$C738, AB738&lt;&gt;""), AB738, IF(AND($C737=$C739, AB739&lt;&gt;""), AB739, IF(AND($C737=$C740, AB740&lt;&gt;""), AB740, IF(AND($C737=$C741, AB741&lt;&gt;""), AB741, "")))))</f>
        <v/>
      </c>
      <c r="AC737" s="90" t="str">
        <f>IF(TMInput!AB737&lt;&gt;"", TMInput!AB737, IF(AND($C737=$C738, AC738&lt;&gt;""), AC738, IF(AND($C737=$C739, AC739&lt;&gt;""), AC739, IF(AND($C737=$C740, AC740&lt;&gt;""), AC740, IF(AND($C737=$C741, AC741&lt;&gt;""), AC741, "")))))</f>
        <v/>
      </c>
      <c r="AD737" s="90" t="str">
        <f>IF(TMInput!AC737&lt;&gt;"", TMInput!AC737, IF(AND($C737=$C738, AD738&lt;&gt;""), AD738, IF(AND($C737=$C739, AD739&lt;&gt;""), AD739, IF(AND($C737=$C740, AD740&lt;&gt;""), AD740, IF(AND($C737=$C741, AD741&lt;&gt;""), AD741, "")))))</f>
        <v/>
      </c>
      <c r="AE737" s="90" t="str">
        <f>IF(TMInput!AD737&lt;&gt;"", TMInput!AD737, IF(AND($C737=$C738, AE738&lt;&gt;""), AE738, IF(AND($C737=$C739, AE739&lt;&gt;""), AE739, IF(AND($C737=$C740, AE740&lt;&gt;""), AE740, IF(AND($C737=$C741, AE741&lt;&gt;""), AE741, "")))))</f>
        <v/>
      </c>
    </row>
    <row r="738">
      <c r="A738" s="85" t="b">
        <f t="shared" si="1"/>
        <v>0</v>
      </c>
      <c r="B738" s="90" t="str">
        <f>IF(AND(TMInput!A738="",$C738&lt;&gt;""),B737,TMInput!A738)</f>
        <v/>
      </c>
      <c r="C738" s="90" t="str">
        <f>TMInput!B738</f>
        <v/>
      </c>
      <c r="D738" s="85" t="str">
        <f>IF(AND(TMInput!C738="",$C738&lt;&gt;""),D737,TMInput!C738)</f>
        <v/>
      </c>
      <c r="E738" s="90" t="str">
        <f>IF(TMInput!D738&lt;&gt;"",TMInput!D738,IF(AND($C738=$C739, E739&lt;&gt;""),E739, IF(AND($C738=$C740, E740&lt;&gt;""), E740,"")))</f>
        <v/>
      </c>
      <c r="F738" s="90" t="str">
        <f>IF(TMInput!E738&lt;&gt;"",TMInput!E738,IF(AND($C738=$C739, F739&lt;&gt;""),F739, IF(AND($C738=$C740, F740&lt;&gt;""), F740,"")))</f>
        <v/>
      </c>
      <c r="G738" s="85" t="str">
        <f>IF(TMInput!F738&lt;&gt;"",TMInput!F738,IF(AND($C738=$C739, G739&lt;&gt;""),G739, IF(AND($C738=$C740, G740&lt;&gt;""), G740,"")))</f>
        <v/>
      </c>
      <c r="H738" s="90" t="str">
        <f>TMInput!G738</f>
        <v/>
      </c>
      <c r="I738" s="90" t="str">
        <f>TMInput!H738</f>
        <v/>
      </c>
      <c r="J738" s="90" t="str">
        <f>IF(TMInput!$A738="",J737,TMInput!I738)</f>
        <v/>
      </c>
      <c r="K738" s="85" t="str">
        <f>IF(TMInput!J738&lt;&gt;"",TMInput!J738,IF(AND($C738=$C739, K739&lt;&gt;""),K739, IF(AND($C738=$C740, K740&lt;&gt;""), K740,"")))</f>
        <v/>
      </c>
      <c r="L738" s="85" t="str">
        <f>IF(TMInput!K738&lt;&gt;"",TMInput!K738,IF(AND($C738=$C739, L739&lt;&gt;""),L739, IF(AND($C738=$C740, L740&lt;&gt;""), L740,"")))</f>
        <v/>
      </c>
      <c r="M738" s="90" t="str">
        <f>IF(TMInput!L738&lt;&gt;"",TMInput!L738,IF(AND($C738=$C739, M739&lt;&gt;""),M739, IF(AND($C738=$C740, M740&lt;&gt;""), M740,"")))</f>
        <v/>
      </c>
      <c r="N738" s="90" t="str">
        <f>IF(TMInput!M738&lt;&gt;"",TMInput!M738,IF(AND($C738=$C739, N739&lt;&gt;""),N739, IF(AND($C738=$C740, N740&lt;&gt;""), N740,"")))</f>
        <v/>
      </c>
      <c r="O738" s="90" t="str">
        <f>IF(TMInput!N738&lt;&gt;"",TMInput!N738,IF(AND($C738=$C739, O739&lt;&gt;""),O739, IF(AND($C738=$C740, O740&lt;&gt;""), O740,"")))</f>
        <v/>
      </c>
      <c r="P738" s="85" t="str">
        <f>IF(TMInput!O738&lt;&gt;"",TMInput!O738,IF(AND($C738=$C739, P739&lt;&gt;""),P739, IF(AND($C738=$C740, P740&lt;&gt;""), P740,"")))</f>
        <v/>
      </c>
      <c r="Q738" s="90" t="str">
        <f>IF(TMInput!P738&lt;&gt;"",TMInput!P738,IF(AND($C738=$C739, Q739&lt;&gt;""),Q739, IF(AND($C738=$C740, Q740&lt;&gt;""), Q740,"")))</f>
        <v/>
      </c>
      <c r="R738" s="90" t="str">
        <f>IF(TMInput!Q738&lt;&gt;"", TMInput!Q738, IF(AND(OR($C738&amp;$H738=$C739&amp;$H739, $C738&amp;$I738=$C739&amp;$I739), R739&lt;&gt;""), R739, IF(AND(OR($C738&amp;$H738=$C740&amp;$H740, $C738&amp;$I738=$C740&amp;$I740), R740&lt;&gt;""), R740, IF(AND(OR($C738&amp;$H738=$C741&amp;$H741, $C738&amp;$I738=$C741&amp;$I741), R741&lt;&gt;""), R741, IF(AND(OR($C738&amp;$H738=$C742&amp;$H742, $C738&amp;$I738=$C742&amp;$I742), R742&lt;&gt;""), R742, "")))))</f>
        <v/>
      </c>
      <c r="S738" s="90" t="str">
        <f>IF(TMInput!R738&lt;&gt;"", TMInput!R738, IF(AND(OR($C738&amp;$H738=$C739&amp;$H739, $C738&amp;$I738=$C739&amp;$I739), S739&lt;&gt;""), S739, IF(AND(OR($C738&amp;$H738=$C740&amp;$H740, $C738&amp;$I738=$C740&amp;$I740), S740&lt;&gt;""), S740, IF(AND(OR($C738&amp;$H738=$C741&amp;$H741, $C738&amp;$I738=$C741&amp;$I741), S741&lt;&gt;""), S741, IF(AND(OR($C738&amp;$H738=$C742&amp;$H742, $C738&amp;$I738=$C742&amp;$I742), S742&lt;&gt;""), S742, "")))))</f>
        <v/>
      </c>
      <c r="T738" s="90" t="str">
        <f>IF(TMInput!S738&lt;&gt;"", TMInput!S738, IF(AND(OR($C738&amp;$H738=$C739&amp;$H739, $C738&amp;$I738=$C739&amp;$I739), T739&lt;&gt;""), T739, IF(AND(OR($C738&amp;$H738=$C740&amp;$H740, $C738&amp;$I738=$C740&amp;$I740), T740&lt;&gt;""), T740, IF(AND(OR($C738&amp;$H738=$C741&amp;$H741, $C738&amp;$I738=$C741&amp;$I741), T741&lt;&gt;""), T741, IF(AND(OR($C738&amp;$H738=$C742&amp;$H742, $C738&amp;$I738=$C742&amp;$I742), T742&lt;&gt;""), T742, "")))))</f>
        <v/>
      </c>
      <c r="U738" s="90" t="str">
        <f>IF(TMInput!T738&lt;&gt;"", TMInput!T738, IF(AND($C738=$C739, U739&lt;&gt;""), U739, IF(AND($C738=$C740, U740&lt;&gt;""), U740, IF(AND($C738=$C741, U741&lt;&gt;""), U741, IF(AND($C738=$C742, U742&lt;&gt;""), U742, "")))))</f>
        <v/>
      </c>
      <c r="V738" s="90" t="str">
        <f>IF(TMInput!U738&lt;&gt;"", TMInput!U738, IF(AND($C738=$C739, V739&lt;&gt;""), V739, IF(AND($C738=$C740, V740&lt;&gt;""), V740, IF(AND($C738=$C741, V741&lt;&gt;""), V741, IF(AND($C738=$C742, V742&lt;&gt;""), V742, "")))))</f>
        <v/>
      </c>
      <c r="W738" s="90" t="str">
        <f>IF(TMInput!V738&lt;&gt;"", TMInput!V738, IF(AND($C738=$C739, W739&lt;&gt;""), W739, IF(AND($C738=$C740, W740&lt;&gt;""), W740, IF(AND($C738=$C741, W741&lt;&gt;""), W741, IF(AND($C738=$C742, W742&lt;&gt;""), W742, "")))))</f>
        <v/>
      </c>
      <c r="X738" s="90" t="str">
        <f>IF(TMInput!W738&lt;&gt;"", TMInput!W738, IF(AND($C738=$C739, X739&lt;&gt;""), X739, IF(AND($C738=$C740, X740&lt;&gt;""), X740, IF(AND($C738=$C741, X741&lt;&gt;""), X741, IF(AND($C738=$C742, X742&lt;&gt;""), X742, "")))))</f>
        <v/>
      </c>
      <c r="Y738" s="90" t="str">
        <f>IF(TMInput!X738&lt;&gt;"", TMInput!X738, IF(AND($C738=$C739, Y739&lt;&gt;""), Y739, IF(AND($C738=$C740, Y740&lt;&gt;""), Y740, IF(AND($C738=$C741, Y741&lt;&gt;""), Y741, IF(AND($C738=$C742, Y742&lt;&gt;""), Y742, "")))))</f>
        <v/>
      </c>
      <c r="Z738" s="90" t="str">
        <f>IF(TMInput!Y738&lt;&gt;"", TMInput!Y738, IF(AND($C738=$C739, Z739&lt;&gt;""), Z739, IF(AND($C738=$C740, Z740&lt;&gt;""), Z740, IF(AND($C738=$C741, Z741&lt;&gt;""), Z741, IF(AND($C738=$C742, Z742&lt;&gt;""), Z742, "")))))</f>
        <v/>
      </c>
      <c r="AA738" s="90" t="str">
        <f>IF(TMInput!Z738&lt;&gt;"", TMInput!Z738, IF(AND($C738=$C739, AA739&lt;&gt;""), AA739, IF(AND($C738=$C740, AA740&lt;&gt;""), AA740, IF(AND($C738=$C741, AA741&lt;&gt;""), AA741, IF(AND($C738=$C742, AA742&lt;&gt;""), AA742, "")))))</f>
        <v/>
      </c>
      <c r="AB738" s="90" t="str">
        <f>IF(TMInput!AA738&lt;&gt;"", TMInput!AA738, IF(AND($C738=$C739, AB739&lt;&gt;""), AB739, IF(AND($C738=$C740, AB740&lt;&gt;""), AB740, IF(AND($C738=$C741, AB741&lt;&gt;""), AB741, IF(AND($C738=$C742, AB742&lt;&gt;""), AB742, "")))))</f>
        <v/>
      </c>
      <c r="AC738" s="90" t="str">
        <f>IF(TMInput!AB738&lt;&gt;"", TMInput!AB738, IF(AND($C738=$C739, AC739&lt;&gt;""), AC739, IF(AND($C738=$C740, AC740&lt;&gt;""), AC740, IF(AND($C738=$C741, AC741&lt;&gt;""), AC741, IF(AND($C738=$C742, AC742&lt;&gt;""), AC742, "")))))</f>
        <v/>
      </c>
      <c r="AD738" s="90" t="str">
        <f>IF(TMInput!AC738&lt;&gt;"", TMInput!AC738, IF(AND($C738=$C739, AD739&lt;&gt;""), AD739, IF(AND($C738=$C740, AD740&lt;&gt;""), AD740, IF(AND($C738=$C741, AD741&lt;&gt;""), AD741, IF(AND($C738=$C742, AD742&lt;&gt;""), AD742, "")))))</f>
        <v/>
      </c>
      <c r="AE738" s="90" t="str">
        <f>IF(TMInput!AD738&lt;&gt;"", TMInput!AD738, IF(AND($C738=$C739, AE739&lt;&gt;""), AE739, IF(AND($C738=$C740, AE740&lt;&gt;""), AE740, IF(AND($C738=$C741, AE741&lt;&gt;""), AE741, IF(AND($C738=$C742, AE742&lt;&gt;""), AE742, "")))))</f>
        <v/>
      </c>
    </row>
    <row r="739">
      <c r="A739" s="85" t="b">
        <f t="shared" si="1"/>
        <v>0</v>
      </c>
      <c r="B739" s="90" t="str">
        <f>IF(AND(TMInput!A739="",$C739&lt;&gt;""),B738,TMInput!A739)</f>
        <v/>
      </c>
      <c r="C739" s="90" t="str">
        <f>TMInput!B739</f>
        <v/>
      </c>
      <c r="D739" s="85" t="str">
        <f>IF(AND(TMInput!C739="",$C739&lt;&gt;""),D738,TMInput!C739)</f>
        <v/>
      </c>
      <c r="E739" s="90" t="str">
        <f>IF(TMInput!D739&lt;&gt;"",TMInput!D739,IF(AND($C739=$C740, E740&lt;&gt;""),E740, IF(AND($C739=$C741, E741&lt;&gt;""), E741,"")))</f>
        <v/>
      </c>
      <c r="F739" s="90" t="str">
        <f>IF(TMInput!E739&lt;&gt;"",TMInput!E739,IF(AND($C739=$C740, F740&lt;&gt;""),F740, IF(AND($C739=$C741, F741&lt;&gt;""), F741,"")))</f>
        <v/>
      </c>
      <c r="G739" s="85" t="str">
        <f>IF(TMInput!F739&lt;&gt;"",TMInput!F739,IF(AND($C739=$C740, G740&lt;&gt;""),G740, IF(AND($C739=$C741, G741&lt;&gt;""), G741,"")))</f>
        <v/>
      </c>
      <c r="H739" s="90" t="str">
        <f>TMInput!G739</f>
        <v/>
      </c>
      <c r="I739" s="90" t="str">
        <f>TMInput!H739</f>
        <v/>
      </c>
      <c r="J739" s="90" t="str">
        <f>IF(TMInput!$A739="",J738,TMInput!I739)</f>
        <v/>
      </c>
      <c r="K739" s="85" t="str">
        <f>IF(TMInput!J739&lt;&gt;"",TMInput!J739,IF(AND($C739=$C740, K740&lt;&gt;""),K740, IF(AND($C739=$C741, K741&lt;&gt;""), K741,"")))</f>
        <v/>
      </c>
      <c r="L739" s="85" t="str">
        <f>IF(TMInput!K739&lt;&gt;"",TMInput!K739,IF(AND($C739=$C740, L740&lt;&gt;""),L740, IF(AND($C739=$C741, L741&lt;&gt;""), L741,"")))</f>
        <v/>
      </c>
      <c r="M739" s="90" t="str">
        <f>IF(TMInput!L739&lt;&gt;"",TMInput!L739,IF(AND($C739=$C740, M740&lt;&gt;""),M740, IF(AND($C739=$C741, M741&lt;&gt;""), M741,"")))</f>
        <v/>
      </c>
      <c r="N739" s="90" t="str">
        <f>IF(TMInput!M739&lt;&gt;"",TMInput!M739,IF(AND($C739=$C740, N740&lt;&gt;""),N740, IF(AND($C739=$C741, N741&lt;&gt;""), N741,"")))</f>
        <v/>
      </c>
      <c r="O739" s="90" t="str">
        <f>IF(TMInput!N739&lt;&gt;"",TMInput!N739,IF(AND($C739=$C740, O740&lt;&gt;""),O740, IF(AND($C739=$C741, O741&lt;&gt;""), O741,"")))</f>
        <v/>
      </c>
      <c r="P739" s="85" t="str">
        <f>IF(TMInput!O739&lt;&gt;"",TMInput!O739,IF(AND($C739=$C740, P740&lt;&gt;""),P740, IF(AND($C739=$C741, P741&lt;&gt;""), P741,"")))</f>
        <v/>
      </c>
      <c r="Q739" s="90" t="str">
        <f>IF(TMInput!P739&lt;&gt;"",TMInput!P739,IF(AND($C739=$C740, Q740&lt;&gt;""),Q740, IF(AND($C739=$C741, Q741&lt;&gt;""), Q741,"")))</f>
        <v/>
      </c>
      <c r="R739" s="90" t="str">
        <f>IF(TMInput!Q739&lt;&gt;"", TMInput!Q739, IF(AND(OR($C739&amp;$H739=$C740&amp;$H740, $C739&amp;$I739=$C740&amp;$I740), R740&lt;&gt;""), R740, IF(AND(OR($C739&amp;$H739=$C741&amp;$H741, $C739&amp;$I739=$C741&amp;$I741), R741&lt;&gt;""), R741, IF(AND(OR($C739&amp;$H739=$C742&amp;$H742, $C739&amp;$I739=$C742&amp;$I742), R742&lt;&gt;""), R742, IF(AND(OR($C739&amp;$H739=$C743&amp;$H743, $C739&amp;$I739=$C743&amp;$I743), R743&lt;&gt;""), R743, "")))))</f>
        <v/>
      </c>
      <c r="S739" s="90" t="str">
        <f>IF(TMInput!R739&lt;&gt;"", TMInput!R739, IF(AND(OR($C739&amp;$H739=$C740&amp;$H740, $C739&amp;$I739=$C740&amp;$I740), S740&lt;&gt;""), S740, IF(AND(OR($C739&amp;$H739=$C741&amp;$H741, $C739&amp;$I739=$C741&amp;$I741), S741&lt;&gt;""), S741, IF(AND(OR($C739&amp;$H739=$C742&amp;$H742, $C739&amp;$I739=$C742&amp;$I742), S742&lt;&gt;""), S742, IF(AND(OR($C739&amp;$H739=$C743&amp;$H743, $C739&amp;$I739=$C743&amp;$I743), S743&lt;&gt;""), S743, "")))))</f>
        <v/>
      </c>
      <c r="T739" s="90" t="str">
        <f>IF(TMInput!S739&lt;&gt;"", TMInput!S739, IF(AND(OR($C739&amp;$H739=$C740&amp;$H740, $C739&amp;$I739=$C740&amp;$I740), T740&lt;&gt;""), T740, IF(AND(OR($C739&amp;$H739=$C741&amp;$H741, $C739&amp;$I739=$C741&amp;$I741), T741&lt;&gt;""), T741, IF(AND(OR($C739&amp;$H739=$C742&amp;$H742, $C739&amp;$I739=$C742&amp;$I742), T742&lt;&gt;""), T742, IF(AND(OR($C739&amp;$H739=$C743&amp;$H743, $C739&amp;$I739=$C743&amp;$I743), T743&lt;&gt;""), T743, "")))))</f>
        <v/>
      </c>
      <c r="U739" s="90" t="str">
        <f>IF(TMInput!T739&lt;&gt;"", TMInput!T739, IF(AND($C739=$C740, U740&lt;&gt;""), U740, IF(AND($C739=$C741, U741&lt;&gt;""), U741, IF(AND($C739=$C742, U742&lt;&gt;""), U742, IF(AND($C739=$C743, U743&lt;&gt;""), U743, "")))))</f>
        <v/>
      </c>
      <c r="V739" s="90" t="str">
        <f>IF(TMInput!U739&lt;&gt;"", TMInput!U739, IF(AND($C739=$C740, V740&lt;&gt;""), V740, IF(AND($C739=$C741, V741&lt;&gt;""), V741, IF(AND($C739=$C742, V742&lt;&gt;""), V742, IF(AND($C739=$C743, V743&lt;&gt;""), V743, "")))))</f>
        <v/>
      </c>
      <c r="W739" s="90" t="str">
        <f>IF(TMInput!V739&lt;&gt;"", TMInput!V739, IF(AND($C739=$C740, W740&lt;&gt;""), W740, IF(AND($C739=$C741, W741&lt;&gt;""), W741, IF(AND($C739=$C742, W742&lt;&gt;""), W742, IF(AND($C739=$C743, W743&lt;&gt;""), W743, "")))))</f>
        <v/>
      </c>
      <c r="X739" s="90" t="str">
        <f>IF(TMInput!W739&lt;&gt;"", TMInput!W739, IF(AND($C739=$C740, X740&lt;&gt;""), X740, IF(AND($C739=$C741, X741&lt;&gt;""), X741, IF(AND($C739=$C742, X742&lt;&gt;""), X742, IF(AND($C739=$C743, X743&lt;&gt;""), X743, "")))))</f>
        <v/>
      </c>
      <c r="Y739" s="90" t="str">
        <f>IF(TMInput!X739&lt;&gt;"", TMInput!X739, IF(AND($C739=$C740, Y740&lt;&gt;""), Y740, IF(AND($C739=$C741, Y741&lt;&gt;""), Y741, IF(AND($C739=$C742, Y742&lt;&gt;""), Y742, IF(AND($C739=$C743, Y743&lt;&gt;""), Y743, "")))))</f>
        <v/>
      </c>
      <c r="Z739" s="90" t="str">
        <f>IF(TMInput!Y739&lt;&gt;"", TMInput!Y739, IF(AND($C739=$C740, Z740&lt;&gt;""), Z740, IF(AND($C739=$C741, Z741&lt;&gt;""), Z741, IF(AND($C739=$C742, Z742&lt;&gt;""), Z742, IF(AND($C739=$C743, Z743&lt;&gt;""), Z743, "")))))</f>
        <v/>
      </c>
      <c r="AA739" s="90" t="str">
        <f>IF(TMInput!Z739&lt;&gt;"", TMInput!Z739, IF(AND($C739=$C740, AA740&lt;&gt;""), AA740, IF(AND($C739=$C741, AA741&lt;&gt;""), AA741, IF(AND($C739=$C742, AA742&lt;&gt;""), AA742, IF(AND($C739=$C743, AA743&lt;&gt;""), AA743, "")))))</f>
        <v/>
      </c>
      <c r="AB739" s="90" t="str">
        <f>IF(TMInput!AA739&lt;&gt;"", TMInput!AA739, IF(AND($C739=$C740, AB740&lt;&gt;""), AB740, IF(AND($C739=$C741, AB741&lt;&gt;""), AB741, IF(AND($C739=$C742, AB742&lt;&gt;""), AB742, IF(AND($C739=$C743, AB743&lt;&gt;""), AB743, "")))))</f>
        <v/>
      </c>
      <c r="AC739" s="90" t="str">
        <f>IF(TMInput!AB739&lt;&gt;"", TMInput!AB739, IF(AND($C739=$C740, AC740&lt;&gt;""), AC740, IF(AND($C739=$C741, AC741&lt;&gt;""), AC741, IF(AND($C739=$C742, AC742&lt;&gt;""), AC742, IF(AND($C739=$C743, AC743&lt;&gt;""), AC743, "")))))</f>
        <v/>
      </c>
      <c r="AD739" s="90" t="str">
        <f>IF(TMInput!AC739&lt;&gt;"", TMInput!AC739, IF(AND($C739=$C740, AD740&lt;&gt;""), AD740, IF(AND($C739=$C741, AD741&lt;&gt;""), AD741, IF(AND($C739=$C742, AD742&lt;&gt;""), AD742, IF(AND($C739=$C743, AD743&lt;&gt;""), AD743, "")))))</f>
        <v/>
      </c>
      <c r="AE739" s="90" t="str">
        <f>IF(TMInput!AD739&lt;&gt;"", TMInput!AD739, IF(AND($C739=$C740, AE740&lt;&gt;""), AE740, IF(AND($C739=$C741, AE741&lt;&gt;""), AE741, IF(AND($C739=$C742, AE742&lt;&gt;""), AE742, IF(AND($C739=$C743, AE743&lt;&gt;""), AE743, "")))))</f>
        <v/>
      </c>
    </row>
    <row r="740">
      <c r="A740" s="85" t="b">
        <f t="shared" si="1"/>
        <v>0</v>
      </c>
      <c r="B740" s="90" t="str">
        <f>IF(AND(TMInput!A740="",$C740&lt;&gt;""),B739,TMInput!A740)</f>
        <v/>
      </c>
      <c r="C740" s="90" t="str">
        <f>TMInput!B740</f>
        <v/>
      </c>
      <c r="D740" s="85" t="str">
        <f>IF(AND(TMInput!C740="",$C740&lt;&gt;""),D739,TMInput!C740)</f>
        <v/>
      </c>
      <c r="E740" s="90" t="str">
        <f>IF(TMInput!D740&lt;&gt;"",TMInput!D740,IF(AND($C740=$C741, E741&lt;&gt;""),E741, IF(AND($C740=$C742, E742&lt;&gt;""), E742,"")))</f>
        <v/>
      </c>
      <c r="F740" s="90" t="str">
        <f>IF(TMInput!E740&lt;&gt;"",TMInput!E740,IF(AND($C740=$C741, F741&lt;&gt;""),F741, IF(AND($C740=$C742, F742&lt;&gt;""), F742,"")))</f>
        <v/>
      </c>
      <c r="G740" s="85" t="str">
        <f>IF(TMInput!F740&lt;&gt;"",TMInput!F740,IF(AND($C740=$C741, G741&lt;&gt;""),G741, IF(AND($C740=$C742, G742&lt;&gt;""), G742,"")))</f>
        <v/>
      </c>
      <c r="H740" s="90" t="str">
        <f>TMInput!G740</f>
        <v/>
      </c>
      <c r="I740" s="90" t="str">
        <f>TMInput!H740</f>
        <v/>
      </c>
      <c r="J740" s="90" t="str">
        <f>IF(TMInput!$A740="",J739,TMInput!I740)</f>
        <v/>
      </c>
      <c r="K740" s="85" t="str">
        <f>IF(TMInput!J740&lt;&gt;"",TMInput!J740,IF(AND($C740=$C741, K741&lt;&gt;""),K741, IF(AND($C740=$C742, K742&lt;&gt;""), K742,"")))</f>
        <v/>
      </c>
      <c r="L740" s="85" t="str">
        <f>IF(TMInput!K740&lt;&gt;"",TMInput!K740,IF(AND($C740=$C741, L741&lt;&gt;""),L741, IF(AND($C740=$C742, L742&lt;&gt;""), L742,"")))</f>
        <v/>
      </c>
      <c r="M740" s="90" t="str">
        <f>IF(TMInput!L740&lt;&gt;"",TMInput!L740,IF(AND($C740=$C741, M741&lt;&gt;""),M741, IF(AND($C740=$C742, M742&lt;&gt;""), M742,"")))</f>
        <v/>
      </c>
      <c r="N740" s="90" t="str">
        <f>IF(TMInput!M740&lt;&gt;"",TMInput!M740,IF(AND($C740=$C741, N741&lt;&gt;""),N741, IF(AND($C740=$C742, N742&lt;&gt;""), N742,"")))</f>
        <v/>
      </c>
      <c r="O740" s="90" t="str">
        <f>IF(TMInput!N740&lt;&gt;"",TMInput!N740,IF(AND($C740=$C741, O741&lt;&gt;""),O741, IF(AND($C740=$C742, O742&lt;&gt;""), O742,"")))</f>
        <v/>
      </c>
      <c r="P740" s="85" t="str">
        <f>IF(TMInput!O740&lt;&gt;"",TMInput!O740,IF(AND($C740=$C741, P741&lt;&gt;""),P741, IF(AND($C740=$C742, P742&lt;&gt;""), P742,"")))</f>
        <v/>
      </c>
      <c r="Q740" s="90" t="str">
        <f>IF(TMInput!P740&lt;&gt;"",TMInput!P740,IF(AND($C740=$C741, Q741&lt;&gt;""),Q741, IF(AND($C740=$C742, Q742&lt;&gt;""), Q742,"")))</f>
        <v/>
      </c>
      <c r="R740" s="90" t="str">
        <f>IF(TMInput!Q740&lt;&gt;"", TMInput!Q740, IF(AND(OR($C740&amp;$H740=$C741&amp;$H741, $C740&amp;$I740=$C741&amp;$I741), R741&lt;&gt;""), R741, IF(AND(OR($C740&amp;$H740=$C742&amp;$H742, $C740&amp;$I740=$C742&amp;$I742), R742&lt;&gt;""), R742, IF(AND(OR($C740&amp;$H740=$C743&amp;$H743, $C740&amp;$I740=$C743&amp;$I743), R743&lt;&gt;""), R743, IF(AND(OR($C740&amp;$H740=$C744&amp;$H744, $C740&amp;$I740=$C744&amp;$I744), R744&lt;&gt;""), R744, "")))))</f>
        <v/>
      </c>
      <c r="S740" s="90" t="str">
        <f>IF(TMInput!R740&lt;&gt;"", TMInput!R740, IF(AND(OR($C740&amp;$H740=$C741&amp;$H741, $C740&amp;$I740=$C741&amp;$I741), S741&lt;&gt;""), S741, IF(AND(OR($C740&amp;$H740=$C742&amp;$H742, $C740&amp;$I740=$C742&amp;$I742), S742&lt;&gt;""), S742, IF(AND(OR($C740&amp;$H740=$C743&amp;$H743, $C740&amp;$I740=$C743&amp;$I743), S743&lt;&gt;""), S743, IF(AND(OR($C740&amp;$H740=$C744&amp;$H744, $C740&amp;$I740=$C744&amp;$I744), S744&lt;&gt;""), S744, "")))))</f>
        <v/>
      </c>
      <c r="T740" s="90" t="str">
        <f>IF(TMInput!S740&lt;&gt;"", TMInput!S740, IF(AND(OR($C740&amp;$H740=$C741&amp;$H741, $C740&amp;$I740=$C741&amp;$I741), T741&lt;&gt;""), T741, IF(AND(OR($C740&amp;$H740=$C742&amp;$H742, $C740&amp;$I740=$C742&amp;$I742), T742&lt;&gt;""), T742, IF(AND(OR($C740&amp;$H740=$C743&amp;$H743, $C740&amp;$I740=$C743&amp;$I743), T743&lt;&gt;""), T743, IF(AND(OR($C740&amp;$H740=$C744&amp;$H744, $C740&amp;$I740=$C744&amp;$I744), T744&lt;&gt;""), T744, "")))))</f>
        <v/>
      </c>
      <c r="U740" s="90" t="str">
        <f>IF(TMInput!T740&lt;&gt;"", TMInput!T740, IF(AND($C740=$C741, U741&lt;&gt;""), U741, IF(AND($C740=$C742, U742&lt;&gt;""), U742, IF(AND($C740=$C743, U743&lt;&gt;""), U743, IF(AND($C740=$C744, U744&lt;&gt;""), U744, "")))))</f>
        <v/>
      </c>
      <c r="V740" s="90" t="str">
        <f>IF(TMInput!U740&lt;&gt;"", TMInput!U740, IF(AND($C740=$C741, V741&lt;&gt;""), V741, IF(AND($C740=$C742, V742&lt;&gt;""), V742, IF(AND($C740=$C743, V743&lt;&gt;""), V743, IF(AND($C740=$C744, V744&lt;&gt;""), V744, "")))))</f>
        <v/>
      </c>
      <c r="W740" s="90" t="str">
        <f>IF(TMInput!V740&lt;&gt;"", TMInput!V740, IF(AND($C740=$C741, W741&lt;&gt;""), W741, IF(AND($C740=$C742, W742&lt;&gt;""), W742, IF(AND($C740=$C743, W743&lt;&gt;""), W743, IF(AND($C740=$C744, W744&lt;&gt;""), W744, "")))))</f>
        <v/>
      </c>
      <c r="X740" s="90" t="str">
        <f>IF(TMInput!W740&lt;&gt;"", TMInput!W740, IF(AND($C740=$C741, X741&lt;&gt;""), X741, IF(AND($C740=$C742, X742&lt;&gt;""), X742, IF(AND($C740=$C743, X743&lt;&gt;""), X743, IF(AND($C740=$C744, X744&lt;&gt;""), X744, "")))))</f>
        <v/>
      </c>
      <c r="Y740" s="90" t="str">
        <f>IF(TMInput!X740&lt;&gt;"", TMInput!X740, IF(AND($C740=$C741, Y741&lt;&gt;""), Y741, IF(AND($C740=$C742, Y742&lt;&gt;""), Y742, IF(AND($C740=$C743, Y743&lt;&gt;""), Y743, IF(AND($C740=$C744, Y744&lt;&gt;""), Y744, "")))))</f>
        <v/>
      </c>
      <c r="Z740" s="90" t="str">
        <f>IF(TMInput!Y740&lt;&gt;"", TMInput!Y740, IF(AND($C740=$C741, Z741&lt;&gt;""), Z741, IF(AND($C740=$C742, Z742&lt;&gt;""), Z742, IF(AND($C740=$C743, Z743&lt;&gt;""), Z743, IF(AND($C740=$C744, Z744&lt;&gt;""), Z744, "")))))</f>
        <v/>
      </c>
      <c r="AA740" s="90" t="str">
        <f>IF(TMInput!Z740&lt;&gt;"", TMInput!Z740, IF(AND($C740=$C741, AA741&lt;&gt;""), AA741, IF(AND($C740=$C742, AA742&lt;&gt;""), AA742, IF(AND($C740=$C743, AA743&lt;&gt;""), AA743, IF(AND($C740=$C744, AA744&lt;&gt;""), AA744, "")))))</f>
        <v/>
      </c>
      <c r="AB740" s="90" t="str">
        <f>IF(TMInput!AA740&lt;&gt;"", TMInput!AA740, IF(AND($C740=$C741, AB741&lt;&gt;""), AB741, IF(AND($C740=$C742, AB742&lt;&gt;""), AB742, IF(AND($C740=$C743, AB743&lt;&gt;""), AB743, IF(AND($C740=$C744, AB744&lt;&gt;""), AB744, "")))))</f>
        <v/>
      </c>
      <c r="AC740" s="90" t="str">
        <f>IF(TMInput!AB740&lt;&gt;"", TMInput!AB740, IF(AND($C740=$C741, AC741&lt;&gt;""), AC741, IF(AND($C740=$C742, AC742&lt;&gt;""), AC742, IF(AND($C740=$C743, AC743&lt;&gt;""), AC743, IF(AND($C740=$C744, AC744&lt;&gt;""), AC744, "")))))</f>
        <v/>
      </c>
      <c r="AD740" s="90" t="str">
        <f>IF(TMInput!AC740&lt;&gt;"", TMInput!AC740, IF(AND($C740=$C741, AD741&lt;&gt;""), AD741, IF(AND($C740=$C742, AD742&lt;&gt;""), AD742, IF(AND($C740=$C743, AD743&lt;&gt;""), AD743, IF(AND($C740=$C744, AD744&lt;&gt;""), AD744, "")))))</f>
        <v/>
      </c>
      <c r="AE740" s="90" t="str">
        <f>IF(TMInput!AD740&lt;&gt;"", TMInput!AD740, IF(AND($C740=$C741, AE741&lt;&gt;""), AE741, IF(AND($C740=$C742, AE742&lt;&gt;""), AE742, IF(AND($C740=$C743, AE743&lt;&gt;""), AE743, IF(AND($C740=$C744, AE744&lt;&gt;""), AE744, "")))))</f>
        <v/>
      </c>
    </row>
    <row r="741">
      <c r="A741" s="85" t="b">
        <f t="shared" si="1"/>
        <v>0</v>
      </c>
      <c r="B741" s="90" t="str">
        <f>IF(AND(TMInput!A741="",$C741&lt;&gt;""),B740,TMInput!A741)</f>
        <v/>
      </c>
      <c r="C741" s="90" t="str">
        <f>TMInput!B741</f>
        <v/>
      </c>
      <c r="D741" s="85" t="str">
        <f>IF(AND(TMInput!C741="",$C741&lt;&gt;""),D740,TMInput!C741)</f>
        <v/>
      </c>
      <c r="E741" s="90" t="str">
        <f>IF(TMInput!D741&lt;&gt;"",TMInput!D741,IF(AND($C741=$C742, E742&lt;&gt;""),E742, IF(AND($C741=$C743, E743&lt;&gt;""), E743,"")))</f>
        <v/>
      </c>
      <c r="F741" s="90" t="str">
        <f>IF(TMInput!E741&lt;&gt;"",TMInput!E741,IF(AND($C741=$C742, F742&lt;&gt;""),F742, IF(AND($C741=$C743, F743&lt;&gt;""), F743,"")))</f>
        <v/>
      </c>
      <c r="G741" s="85" t="str">
        <f>IF(TMInput!F741&lt;&gt;"",TMInput!F741,IF(AND($C741=$C742, G742&lt;&gt;""),G742, IF(AND($C741=$C743, G743&lt;&gt;""), G743,"")))</f>
        <v/>
      </c>
      <c r="H741" s="90" t="str">
        <f>TMInput!G741</f>
        <v/>
      </c>
      <c r="I741" s="90" t="str">
        <f>TMInput!H741</f>
        <v/>
      </c>
      <c r="J741" s="90" t="str">
        <f>IF(TMInput!$A741="",J740,TMInput!I741)</f>
        <v/>
      </c>
      <c r="K741" s="85" t="str">
        <f>IF(TMInput!J741&lt;&gt;"",TMInput!J741,IF(AND($C741=$C742, K742&lt;&gt;""),K742, IF(AND($C741=$C743, K743&lt;&gt;""), K743,"")))</f>
        <v/>
      </c>
      <c r="L741" s="85" t="str">
        <f>IF(TMInput!K741&lt;&gt;"",TMInput!K741,IF(AND($C741=$C742, L742&lt;&gt;""),L742, IF(AND($C741=$C743, L743&lt;&gt;""), L743,"")))</f>
        <v/>
      </c>
      <c r="M741" s="90" t="str">
        <f>IF(TMInput!L741&lt;&gt;"",TMInput!L741,IF(AND($C741=$C742, M742&lt;&gt;""),M742, IF(AND($C741=$C743, M743&lt;&gt;""), M743,"")))</f>
        <v/>
      </c>
      <c r="N741" s="90" t="str">
        <f>IF(TMInput!M741&lt;&gt;"",TMInput!M741,IF(AND($C741=$C742, N742&lt;&gt;""),N742, IF(AND($C741=$C743, N743&lt;&gt;""), N743,"")))</f>
        <v/>
      </c>
      <c r="O741" s="90" t="str">
        <f>IF(TMInput!N741&lt;&gt;"",TMInput!N741,IF(AND($C741=$C742, O742&lt;&gt;""),O742, IF(AND($C741=$C743, O743&lt;&gt;""), O743,"")))</f>
        <v/>
      </c>
      <c r="P741" s="85" t="str">
        <f>IF(TMInput!O741&lt;&gt;"",TMInput!O741,IF(AND($C741=$C742, P742&lt;&gt;""),P742, IF(AND($C741=$C743, P743&lt;&gt;""), P743,"")))</f>
        <v/>
      </c>
      <c r="Q741" s="90" t="str">
        <f>IF(TMInput!P741&lt;&gt;"",TMInput!P741,IF(AND($C741=$C742, Q742&lt;&gt;""),Q742, IF(AND($C741=$C743, Q743&lt;&gt;""), Q743,"")))</f>
        <v/>
      </c>
      <c r="R741" s="90" t="str">
        <f>IF(TMInput!Q741&lt;&gt;"", TMInput!Q741, IF(AND(OR($C741&amp;$H741=$C742&amp;$H742, $C741&amp;$I741=$C742&amp;$I742), R742&lt;&gt;""), R742, IF(AND(OR($C741&amp;$H741=$C743&amp;$H743, $C741&amp;$I741=$C743&amp;$I743), R743&lt;&gt;""), R743, IF(AND(OR($C741&amp;$H741=$C744&amp;$H744, $C741&amp;$I741=$C744&amp;$I744), R744&lt;&gt;""), R744, IF(AND(OR($C741&amp;$H741=$C745&amp;$H745, $C741&amp;$I741=$C745&amp;$I745), R745&lt;&gt;""), R745, "")))))</f>
        <v/>
      </c>
      <c r="S741" s="90" t="str">
        <f>IF(TMInput!R741&lt;&gt;"", TMInput!R741, IF(AND(OR($C741&amp;$H741=$C742&amp;$H742, $C741&amp;$I741=$C742&amp;$I742), S742&lt;&gt;""), S742, IF(AND(OR($C741&amp;$H741=$C743&amp;$H743, $C741&amp;$I741=$C743&amp;$I743), S743&lt;&gt;""), S743, IF(AND(OR($C741&amp;$H741=$C744&amp;$H744, $C741&amp;$I741=$C744&amp;$I744), S744&lt;&gt;""), S744, IF(AND(OR($C741&amp;$H741=$C745&amp;$H745, $C741&amp;$I741=$C745&amp;$I745), S745&lt;&gt;""), S745, "")))))</f>
        <v/>
      </c>
      <c r="T741" s="90" t="str">
        <f>IF(TMInput!S741&lt;&gt;"", TMInput!S741, IF(AND(OR($C741&amp;$H741=$C742&amp;$H742, $C741&amp;$I741=$C742&amp;$I742), T742&lt;&gt;""), T742, IF(AND(OR($C741&amp;$H741=$C743&amp;$H743, $C741&amp;$I741=$C743&amp;$I743), T743&lt;&gt;""), T743, IF(AND(OR($C741&amp;$H741=$C744&amp;$H744, $C741&amp;$I741=$C744&amp;$I744), T744&lt;&gt;""), T744, IF(AND(OR($C741&amp;$H741=$C745&amp;$H745, $C741&amp;$I741=$C745&amp;$I745), T745&lt;&gt;""), T745, "")))))</f>
        <v/>
      </c>
      <c r="U741" s="90" t="str">
        <f>IF(TMInput!T741&lt;&gt;"", TMInput!T741, IF(AND($C741=$C742, U742&lt;&gt;""), U742, IF(AND($C741=$C743, U743&lt;&gt;""), U743, IF(AND($C741=$C744, U744&lt;&gt;""), U744, IF(AND($C741=$C745, U745&lt;&gt;""), U745, "")))))</f>
        <v/>
      </c>
      <c r="V741" s="90" t="str">
        <f>IF(TMInput!U741&lt;&gt;"", TMInput!U741, IF(AND($C741=$C742, V742&lt;&gt;""), V742, IF(AND($C741=$C743, V743&lt;&gt;""), V743, IF(AND($C741=$C744, V744&lt;&gt;""), V744, IF(AND($C741=$C745, V745&lt;&gt;""), V745, "")))))</f>
        <v/>
      </c>
      <c r="W741" s="90" t="str">
        <f>IF(TMInput!V741&lt;&gt;"", TMInput!V741, IF(AND($C741=$C742, W742&lt;&gt;""), W742, IF(AND($C741=$C743, W743&lt;&gt;""), W743, IF(AND($C741=$C744, W744&lt;&gt;""), W744, IF(AND($C741=$C745, W745&lt;&gt;""), W745, "")))))</f>
        <v/>
      </c>
      <c r="X741" s="90" t="str">
        <f>IF(TMInput!W741&lt;&gt;"", TMInput!W741, IF(AND($C741=$C742, X742&lt;&gt;""), X742, IF(AND($C741=$C743, X743&lt;&gt;""), X743, IF(AND($C741=$C744, X744&lt;&gt;""), X744, IF(AND($C741=$C745, X745&lt;&gt;""), X745, "")))))</f>
        <v/>
      </c>
      <c r="Y741" s="90" t="str">
        <f>IF(TMInput!X741&lt;&gt;"", TMInput!X741, IF(AND($C741=$C742, Y742&lt;&gt;""), Y742, IF(AND($C741=$C743, Y743&lt;&gt;""), Y743, IF(AND($C741=$C744, Y744&lt;&gt;""), Y744, IF(AND($C741=$C745, Y745&lt;&gt;""), Y745, "")))))</f>
        <v/>
      </c>
      <c r="Z741" s="90" t="str">
        <f>IF(TMInput!Y741&lt;&gt;"", TMInput!Y741, IF(AND($C741=$C742, Z742&lt;&gt;""), Z742, IF(AND($C741=$C743, Z743&lt;&gt;""), Z743, IF(AND($C741=$C744, Z744&lt;&gt;""), Z744, IF(AND($C741=$C745, Z745&lt;&gt;""), Z745, "")))))</f>
        <v/>
      </c>
      <c r="AA741" s="90" t="str">
        <f>IF(TMInput!Z741&lt;&gt;"", TMInput!Z741, IF(AND($C741=$C742, AA742&lt;&gt;""), AA742, IF(AND($C741=$C743, AA743&lt;&gt;""), AA743, IF(AND($C741=$C744, AA744&lt;&gt;""), AA744, IF(AND($C741=$C745, AA745&lt;&gt;""), AA745, "")))))</f>
        <v/>
      </c>
      <c r="AB741" s="90" t="str">
        <f>IF(TMInput!AA741&lt;&gt;"", TMInput!AA741, IF(AND($C741=$C742, AB742&lt;&gt;""), AB742, IF(AND($C741=$C743, AB743&lt;&gt;""), AB743, IF(AND($C741=$C744, AB744&lt;&gt;""), AB744, IF(AND($C741=$C745, AB745&lt;&gt;""), AB745, "")))))</f>
        <v/>
      </c>
      <c r="AC741" s="90" t="str">
        <f>IF(TMInput!AB741&lt;&gt;"", TMInput!AB741, IF(AND($C741=$C742, AC742&lt;&gt;""), AC742, IF(AND($C741=$C743, AC743&lt;&gt;""), AC743, IF(AND($C741=$C744, AC744&lt;&gt;""), AC744, IF(AND($C741=$C745, AC745&lt;&gt;""), AC745, "")))))</f>
        <v/>
      </c>
      <c r="AD741" s="90" t="str">
        <f>IF(TMInput!AC741&lt;&gt;"", TMInput!AC741, IF(AND($C741=$C742, AD742&lt;&gt;""), AD742, IF(AND($C741=$C743, AD743&lt;&gt;""), AD743, IF(AND($C741=$C744, AD744&lt;&gt;""), AD744, IF(AND($C741=$C745, AD745&lt;&gt;""), AD745, "")))))</f>
        <v/>
      </c>
      <c r="AE741" s="90" t="str">
        <f>IF(TMInput!AD741&lt;&gt;"", TMInput!AD741, IF(AND($C741=$C742, AE742&lt;&gt;""), AE742, IF(AND($C741=$C743, AE743&lt;&gt;""), AE743, IF(AND($C741=$C744, AE744&lt;&gt;""), AE744, IF(AND($C741=$C745, AE745&lt;&gt;""), AE745, "")))))</f>
        <v/>
      </c>
    </row>
    <row r="742">
      <c r="A742" s="85" t="b">
        <f t="shared" si="1"/>
        <v>0</v>
      </c>
      <c r="B742" s="90" t="str">
        <f>IF(AND(TMInput!A742="",$C742&lt;&gt;""),B741,TMInput!A742)</f>
        <v/>
      </c>
      <c r="C742" s="90" t="str">
        <f>TMInput!B742</f>
        <v/>
      </c>
      <c r="D742" s="85" t="str">
        <f>IF(AND(TMInput!C742="",$C742&lt;&gt;""),D741,TMInput!C742)</f>
        <v/>
      </c>
      <c r="E742" s="90" t="str">
        <f>IF(TMInput!D742&lt;&gt;"",TMInput!D742,IF(AND($C742=$C743, E743&lt;&gt;""),E743, IF(AND($C742=$C744, E744&lt;&gt;""), E744,"")))</f>
        <v/>
      </c>
      <c r="F742" s="90" t="str">
        <f>IF(TMInput!E742&lt;&gt;"",TMInput!E742,IF(AND($C742=$C743, F743&lt;&gt;""),F743, IF(AND($C742=$C744, F744&lt;&gt;""), F744,"")))</f>
        <v/>
      </c>
      <c r="G742" s="85" t="str">
        <f>IF(TMInput!F742&lt;&gt;"",TMInput!F742,IF(AND($C742=$C743, G743&lt;&gt;""),G743, IF(AND($C742=$C744, G744&lt;&gt;""), G744,"")))</f>
        <v/>
      </c>
      <c r="H742" s="90" t="str">
        <f>TMInput!G742</f>
        <v/>
      </c>
      <c r="I742" s="90" t="str">
        <f>TMInput!H742</f>
        <v/>
      </c>
      <c r="J742" s="90" t="str">
        <f>IF(TMInput!$A742="",J741,TMInput!I742)</f>
        <v/>
      </c>
      <c r="K742" s="85" t="str">
        <f>IF(TMInput!J742&lt;&gt;"",TMInput!J742,IF(AND($C742=$C743, K743&lt;&gt;""),K743, IF(AND($C742=$C744, K744&lt;&gt;""), K744,"")))</f>
        <v/>
      </c>
      <c r="L742" s="85" t="str">
        <f>IF(TMInput!K742&lt;&gt;"",TMInput!K742,IF(AND($C742=$C743, L743&lt;&gt;""),L743, IF(AND($C742=$C744, L744&lt;&gt;""), L744,"")))</f>
        <v/>
      </c>
      <c r="M742" s="90" t="str">
        <f>IF(TMInput!L742&lt;&gt;"",TMInput!L742,IF(AND($C742=$C743, M743&lt;&gt;""),M743, IF(AND($C742=$C744, M744&lt;&gt;""), M744,"")))</f>
        <v/>
      </c>
      <c r="N742" s="90" t="str">
        <f>IF(TMInput!M742&lt;&gt;"",TMInput!M742,IF(AND($C742=$C743, N743&lt;&gt;""),N743, IF(AND($C742=$C744, N744&lt;&gt;""), N744,"")))</f>
        <v/>
      </c>
      <c r="O742" s="90" t="str">
        <f>IF(TMInput!N742&lt;&gt;"",TMInput!N742,IF(AND($C742=$C743, O743&lt;&gt;""),O743, IF(AND($C742=$C744, O744&lt;&gt;""), O744,"")))</f>
        <v/>
      </c>
      <c r="P742" s="85" t="str">
        <f>IF(TMInput!O742&lt;&gt;"",TMInput!O742,IF(AND($C742=$C743, P743&lt;&gt;""),P743, IF(AND($C742=$C744, P744&lt;&gt;""), P744,"")))</f>
        <v/>
      </c>
      <c r="Q742" s="90" t="str">
        <f>IF(TMInput!P742&lt;&gt;"",TMInput!P742,IF(AND($C742=$C743, Q743&lt;&gt;""),Q743, IF(AND($C742=$C744, Q744&lt;&gt;""), Q744,"")))</f>
        <v/>
      </c>
      <c r="R742" s="90" t="str">
        <f>IF(TMInput!Q742&lt;&gt;"", TMInput!Q742, IF(AND(OR($C742&amp;$H742=$C743&amp;$H743, $C742&amp;$I742=$C743&amp;$I743), R743&lt;&gt;""), R743, IF(AND(OR($C742&amp;$H742=$C744&amp;$H744, $C742&amp;$I742=$C744&amp;$I744), R744&lt;&gt;""), R744, IF(AND(OR($C742&amp;$H742=$C745&amp;$H745, $C742&amp;$I742=$C745&amp;$I745), R745&lt;&gt;""), R745, IF(AND(OR($C742&amp;$H742=$C746&amp;$H746, $C742&amp;$I742=$C746&amp;$I746), R746&lt;&gt;""), R746, "")))))</f>
        <v/>
      </c>
      <c r="S742" s="90" t="str">
        <f>IF(TMInput!R742&lt;&gt;"", TMInput!R742, IF(AND(OR($C742&amp;$H742=$C743&amp;$H743, $C742&amp;$I742=$C743&amp;$I743), S743&lt;&gt;""), S743, IF(AND(OR($C742&amp;$H742=$C744&amp;$H744, $C742&amp;$I742=$C744&amp;$I744), S744&lt;&gt;""), S744, IF(AND(OR($C742&amp;$H742=$C745&amp;$H745, $C742&amp;$I742=$C745&amp;$I745), S745&lt;&gt;""), S745, IF(AND(OR($C742&amp;$H742=$C746&amp;$H746, $C742&amp;$I742=$C746&amp;$I746), S746&lt;&gt;""), S746, "")))))</f>
        <v/>
      </c>
      <c r="T742" s="90" t="str">
        <f>IF(TMInput!S742&lt;&gt;"", TMInput!S742, IF(AND(OR($C742&amp;$H742=$C743&amp;$H743, $C742&amp;$I742=$C743&amp;$I743), T743&lt;&gt;""), T743, IF(AND(OR($C742&amp;$H742=$C744&amp;$H744, $C742&amp;$I742=$C744&amp;$I744), T744&lt;&gt;""), T744, IF(AND(OR($C742&amp;$H742=$C745&amp;$H745, $C742&amp;$I742=$C745&amp;$I745), T745&lt;&gt;""), T745, IF(AND(OR($C742&amp;$H742=$C746&amp;$H746, $C742&amp;$I742=$C746&amp;$I746), T746&lt;&gt;""), T746, "")))))</f>
        <v/>
      </c>
      <c r="U742" s="90" t="str">
        <f>IF(TMInput!T742&lt;&gt;"", TMInput!T742, IF(AND($C742=$C743, U743&lt;&gt;""), U743, IF(AND($C742=$C744, U744&lt;&gt;""), U744, IF(AND($C742=$C745, U745&lt;&gt;""), U745, IF(AND($C742=$C746, U746&lt;&gt;""), U746, "")))))</f>
        <v/>
      </c>
      <c r="V742" s="90" t="str">
        <f>IF(TMInput!U742&lt;&gt;"", TMInput!U742, IF(AND($C742=$C743, V743&lt;&gt;""), V743, IF(AND($C742=$C744, V744&lt;&gt;""), V744, IF(AND($C742=$C745, V745&lt;&gt;""), V745, IF(AND($C742=$C746, V746&lt;&gt;""), V746, "")))))</f>
        <v/>
      </c>
      <c r="W742" s="90" t="str">
        <f>IF(TMInput!V742&lt;&gt;"", TMInput!V742, IF(AND($C742=$C743, W743&lt;&gt;""), W743, IF(AND($C742=$C744, W744&lt;&gt;""), W744, IF(AND($C742=$C745, W745&lt;&gt;""), W745, IF(AND($C742=$C746, W746&lt;&gt;""), W746, "")))))</f>
        <v/>
      </c>
      <c r="X742" s="90" t="str">
        <f>IF(TMInput!W742&lt;&gt;"", TMInput!W742, IF(AND($C742=$C743, X743&lt;&gt;""), X743, IF(AND($C742=$C744, X744&lt;&gt;""), X744, IF(AND($C742=$C745, X745&lt;&gt;""), X745, IF(AND($C742=$C746, X746&lt;&gt;""), X746, "")))))</f>
        <v/>
      </c>
      <c r="Y742" s="90" t="str">
        <f>IF(TMInput!X742&lt;&gt;"", TMInput!X742, IF(AND($C742=$C743, Y743&lt;&gt;""), Y743, IF(AND($C742=$C744, Y744&lt;&gt;""), Y744, IF(AND($C742=$C745, Y745&lt;&gt;""), Y745, IF(AND($C742=$C746, Y746&lt;&gt;""), Y746, "")))))</f>
        <v/>
      </c>
      <c r="Z742" s="90" t="str">
        <f>IF(TMInput!Y742&lt;&gt;"", TMInput!Y742, IF(AND($C742=$C743, Z743&lt;&gt;""), Z743, IF(AND($C742=$C744, Z744&lt;&gt;""), Z744, IF(AND($C742=$C745, Z745&lt;&gt;""), Z745, IF(AND($C742=$C746, Z746&lt;&gt;""), Z746, "")))))</f>
        <v/>
      </c>
      <c r="AA742" s="90" t="str">
        <f>IF(TMInput!Z742&lt;&gt;"", TMInput!Z742, IF(AND($C742=$C743, AA743&lt;&gt;""), AA743, IF(AND($C742=$C744, AA744&lt;&gt;""), AA744, IF(AND($C742=$C745, AA745&lt;&gt;""), AA745, IF(AND($C742=$C746, AA746&lt;&gt;""), AA746, "")))))</f>
        <v/>
      </c>
      <c r="AB742" s="90" t="str">
        <f>IF(TMInput!AA742&lt;&gt;"", TMInput!AA742, IF(AND($C742=$C743, AB743&lt;&gt;""), AB743, IF(AND($C742=$C744, AB744&lt;&gt;""), AB744, IF(AND($C742=$C745, AB745&lt;&gt;""), AB745, IF(AND($C742=$C746, AB746&lt;&gt;""), AB746, "")))))</f>
        <v/>
      </c>
      <c r="AC742" s="90" t="str">
        <f>IF(TMInput!AB742&lt;&gt;"", TMInput!AB742, IF(AND($C742=$C743, AC743&lt;&gt;""), AC743, IF(AND($C742=$C744, AC744&lt;&gt;""), AC744, IF(AND($C742=$C745, AC745&lt;&gt;""), AC745, IF(AND($C742=$C746, AC746&lt;&gt;""), AC746, "")))))</f>
        <v/>
      </c>
      <c r="AD742" s="90" t="str">
        <f>IF(TMInput!AC742&lt;&gt;"", TMInput!AC742, IF(AND($C742=$C743, AD743&lt;&gt;""), AD743, IF(AND($C742=$C744, AD744&lt;&gt;""), AD744, IF(AND($C742=$C745, AD745&lt;&gt;""), AD745, IF(AND($C742=$C746, AD746&lt;&gt;""), AD746, "")))))</f>
        <v/>
      </c>
      <c r="AE742" s="90" t="str">
        <f>IF(TMInput!AD742&lt;&gt;"", TMInput!AD742, IF(AND($C742=$C743, AE743&lt;&gt;""), AE743, IF(AND($C742=$C744, AE744&lt;&gt;""), AE744, IF(AND($C742=$C745, AE745&lt;&gt;""), AE745, IF(AND($C742=$C746, AE746&lt;&gt;""), AE746, "")))))</f>
        <v/>
      </c>
    </row>
    <row r="743">
      <c r="A743" s="85" t="b">
        <f t="shared" si="1"/>
        <v>0</v>
      </c>
      <c r="B743" s="90" t="str">
        <f>IF(AND(TMInput!A743="",$C743&lt;&gt;""),B742,TMInput!A743)</f>
        <v/>
      </c>
      <c r="C743" s="90" t="str">
        <f>TMInput!B743</f>
        <v/>
      </c>
      <c r="D743" s="85" t="str">
        <f>IF(AND(TMInput!C743="",$C743&lt;&gt;""),D742,TMInput!C743)</f>
        <v/>
      </c>
      <c r="E743" s="90" t="str">
        <f>IF(TMInput!D743&lt;&gt;"",TMInput!D743,IF(AND($C743=$C744, E744&lt;&gt;""),E744, IF(AND($C743=$C745, E745&lt;&gt;""), E745,"")))</f>
        <v/>
      </c>
      <c r="F743" s="90" t="str">
        <f>IF(TMInput!E743&lt;&gt;"",TMInput!E743,IF(AND($C743=$C744, F744&lt;&gt;""),F744, IF(AND($C743=$C745, F745&lt;&gt;""), F745,"")))</f>
        <v/>
      </c>
      <c r="G743" s="85" t="str">
        <f>IF(TMInput!F743&lt;&gt;"",TMInput!F743,IF(AND($C743=$C744, G744&lt;&gt;""),G744, IF(AND($C743=$C745, G745&lt;&gt;""), G745,"")))</f>
        <v/>
      </c>
      <c r="H743" s="90" t="str">
        <f>TMInput!G743</f>
        <v/>
      </c>
      <c r="I743" s="90" t="str">
        <f>TMInput!H743</f>
        <v/>
      </c>
      <c r="J743" s="90" t="str">
        <f>IF(TMInput!$A743="",J742,TMInput!I743)</f>
        <v/>
      </c>
      <c r="K743" s="85" t="str">
        <f>IF(TMInput!J743&lt;&gt;"",TMInput!J743,IF(AND($C743=$C744, K744&lt;&gt;""),K744, IF(AND($C743=$C745, K745&lt;&gt;""), K745,"")))</f>
        <v/>
      </c>
      <c r="L743" s="85" t="str">
        <f>IF(TMInput!K743&lt;&gt;"",TMInput!K743,IF(AND($C743=$C744, L744&lt;&gt;""),L744, IF(AND($C743=$C745, L745&lt;&gt;""), L745,"")))</f>
        <v/>
      </c>
      <c r="M743" s="90" t="str">
        <f>IF(TMInput!L743&lt;&gt;"",TMInput!L743,IF(AND($C743=$C744, M744&lt;&gt;""),M744, IF(AND($C743=$C745, M745&lt;&gt;""), M745,"")))</f>
        <v/>
      </c>
      <c r="N743" s="90" t="str">
        <f>IF(TMInput!M743&lt;&gt;"",TMInput!M743,IF(AND($C743=$C744, N744&lt;&gt;""),N744, IF(AND($C743=$C745, N745&lt;&gt;""), N745,"")))</f>
        <v/>
      </c>
      <c r="O743" s="90" t="str">
        <f>IF(TMInput!N743&lt;&gt;"",TMInput!N743,IF(AND($C743=$C744, O744&lt;&gt;""),O744, IF(AND($C743=$C745, O745&lt;&gt;""), O745,"")))</f>
        <v/>
      </c>
      <c r="P743" s="85" t="str">
        <f>IF(TMInput!O743&lt;&gt;"",TMInput!O743,IF(AND($C743=$C744, P744&lt;&gt;""),P744, IF(AND($C743=$C745, P745&lt;&gt;""), P745,"")))</f>
        <v/>
      </c>
      <c r="Q743" s="90" t="str">
        <f>IF(TMInput!P743&lt;&gt;"",TMInput!P743,IF(AND($C743=$C744, Q744&lt;&gt;""),Q744, IF(AND($C743=$C745, Q745&lt;&gt;""), Q745,"")))</f>
        <v/>
      </c>
      <c r="R743" s="90" t="str">
        <f>IF(TMInput!Q743&lt;&gt;"", TMInput!Q743, IF(AND(OR($C743&amp;$H743=$C744&amp;$H744, $C743&amp;$I743=$C744&amp;$I744), R744&lt;&gt;""), R744, IF(AND(OR($C743&amp;$H743=$C745&amp;$H745, $C743&amp;$I743=$C745&amp;$I745), R745&lt;&gt;""), R745, IF(AND(OR($C743&amp;$H743=$C746&amp;$H746, $C743&amp;$I743=$C746&amp;$I746), R746&lt;&gt;""), R746, IF(AND(OR($C743&amp;$H743=$C747&amp;$H747, $C743&amp;$I743=$C747&amp;$I747), R747&lt;&gt;""), R747, "")))))</f>
        <v/>
      </c>
      <c r="S743" s="90" t="str">
        <f>IF(TMInput!R743&lt;&gt;"", TMInput!R743, IF(AND(OR($C743&amp;$H743=$C744&amp;$H744, $C743&amp;$I743=$C744&amp;$I744), S744&lt;&gt;""), S744, IF(AND(OR($C743&amp;$H743=$C745&amp;$H745, $C743&amp;$I743=$C745&amp;$I745), S745&lt;&gt;""), S745, IF(AND(OR($C743&amp;$H743=$C746&amp;$H746, $C743&amp;$I743=$C746&amp;$I746), S746&lt;&gt;""), S746, IF(AND(OR($C743&amp;$H743=$C747&amp;$H747, $C743&amp;$I743=$C747&amp;$I747), S747&lt;&gt;""), S747, "")))))</f>
        <v/>
      </c>
      <c r="T743" s="90" t="str">
        <f>IF(TMInput!S743&lt;&gt;"", TMInput!S743, IF(AND(OR($C743&amp;$H743=$C744&amp;$H744, $C743&amp;$I743=$C744&amp;$I744), T744&lt;&gt;""), T744, IF(AND(OR($C743&amp;$H743=$C745&amp;$H745, $C743&amp;$I743=$C745&amp;$I745), T745&lt;&gt;""), T745, IF(AND(OR($C743&amp;$H743=$C746&amp;$H746, $C743&amp;$I743=$C746&amp;$I746), T746&lt;&gt;""), T746, IF(AND(OR($C743&amp;$H743=$C747&amp;$H747, $C743&amp;$I743=$C747&amp;$I747), T747&lt;&gt;""), T747, "")))))</f>
        <v/>
      </c>
      <c r="U743" s="90" t="str">
        <f>IF(TMInput!T743&lt;&gt;"", TMInput!T743, IF(AND($C743=$C744, U744&lt;&gt;""), U744, IF(AND($C743=$C745, U745&lt;&gt;""), U745, IF(AND($C743=$C746, U746&lt;&gt;""), U746, IF(AND($C743=$C747, U747&lt;&gt;""), U747, "")))))</f>
        <v/>
      </c>
      <c r="V743" s="90" t="str">
        <f>IF(TMInput!U743&lt;&gt;"", TMInput!U743, IF(AND($C743=$C744, V744&lt;&gt;""), V744, IF(AND($C743=$C745, V745&lt;&gt;""), V745, IF(AND($C743=$C746, V746&lt;&gt;""), V746, IF(AND($C743=$C747, V747&lt;&gt;""), V747, "")))))</f>
        <v/>
      </c>
      <c r="W743" s="90" t="str">
        <f>IF(TMInput!V743&lt;&gt;"", TMInput!V743, IF(AND($C743=$C744, W744&lt;&gt;""), W744, IF(AND($C743=$C745, W745&lt;&gt;""), W745, IF(AND($C743=$C746, W746&lt;&gt;""), W746, IF(AND($C743=$C747, W747&lt;&gt;""), W747, "")))))</f>
        <v/>
      </c>
      <c r="X743" s="90" t="str">
        <f>IF(TMInput!W743&lt;&gt;"", TMInput!W743, IF(AND($C743=$C744, X744&lt;&gt;""), X744, IF(AND($C743=$C745, X745&lt;&gt;""), X745, IF(AND($C743=$C746, X746&lt;&gt;""), X746, IF(AND($C743=$C747, X747&lt;&gt;""), X747, "")))))</f>
        <v/>
      </c>
      <c r="Y743" s="90" t="str">
        <f>IF(TMInput!X743&lt;&gt;"", TMInput!X743, IF(AND($C743=$C744, Y744&lt;&gt;""), Y744, IF(AND($C743=$C745, Y745&lt;&gt;""), Y745, IF(AND($C743=$C746, Y746&lt;&gt;""), Y746, IF(AND($C743=$C747, Y747&lt;&gt;""), Y747, "")))))</f>
        <v/>
      </c>
      <c r="Z743" s="90" t="str">
        <f>IF(TMInput!Y743&lt;&gt;"", TMInput!Y743, IF(AND($C743=$C744, Z744&lt;&gt;""), Z744, IF(AND($C743=$C745, Z745&lt;&gt;""), Z745, IF(AND($C743=$C746, Z746&lt;&gt;""), Z746, IF(AND($C743=$C747, Z747&lt;&gt;""), Z747, "")))))</f>
        <v/>
      </c>
      <c r="AA743" s="90" t="str">
        <f>IF(TMInput!Z743&lt;&gt;"", TMInput!Z743, IF(AND($C743=$C744, AA744&lt;&gt;""), AA744, IF(AND($C743=$C745, AA745&lt;&gt;""), AA745, IF(AND($C743=$C746, AA746&lt;&gt;""), AA746, IF(AND($C743=$C747, AA747&lt;&gt;""), AA747, "")))))</f>
        <v/>
      </c>
      <c r="AB743" s="90" t="str">
        <f>IF(TMInput!AA743&lt;&gt;"", TMInput!AA743, IF(AND($C743=$C744, AB744&lt;&gt;""), AB744, IF(AND($C743=$C745, AB745&lt;&gt;""), AB745, IF(AND($C743=$C746, AB746&lt;&gt;""), AB746, IF(AND($C743=$C747, AB747&lt;&gt;""), AB747, "")))))</f>
        <v/>
      </c>
      <c r="AC743" s="90" t="str">
        <f>IF(TMInput!AB743&lt;&gt;"", TMInput!AB743, IF(AND($C743=$C744, AC744&lt;&gt;""), AC744, IF(AND($C743=$C745, AC745&lt;&gt;""), AC745, IF(AND($C743=$C746, AC746&lt;&gt;""), AC746, IF(AND($C743=$C747, AC747&lt;&gt;""), AC747, "")))))</f>
        <v/>
      </c>
      <c r="AD743" s="90" t="str">
        <f>IF(TMInput!AC743&lt;&gt;"", TMInput!AC743, IF(AND($C743=$C744, AD744&lt;&gt;""), AD744, IF(AND($C743=$C745, AD745&lt;&gt;""), AD745, IF(AND($C743=$C746, AD746&lt;&gt;""), AD746, IF(AND($C743=$C747, AD747&lt;&gt;""), AD747, "")))))</f>
        <v/>
      </c>
      <c r="AE743" s="90" t="str">
        <f>IF(TMInput!AD743&lt;&gt;"", TMInput!AD743, IF(AND($C743=$C744, AE744&lt;&gt;""), AE744, IF(AND($C743=$C745, AE745&lt;&gt;""), AE745, IF(AND($C743=$C746, AE746&lt;&gt;""), AE746, IF(AND($C743=$C747, AE747&lt;&gt;""), AE747, "")))))</f>
        <v/>
      </c>
    </row>
    <row r="744">
      <c r="A744" s="85" t="b">
        <f t="shared" si="1"/>
        <v>0</v>
      </c>
      <c r="B744" s="90" t="str">
        <f>IF(AND(TMInput!A744="",$C744&lt;&gt;""),B743,TMInput!A744)</f>
        <v/>
      </c>
      <c r="C744" s="90" t="str">
        <f>TMInput!B744</f>
        <v/>
      </c>
      <c r="D744" s="85" t="str">
        <f>IF(AND(TMInput!C744="",$C744&lt;&gt;""),D743,TMInput!C744)</f>
        <v/>
      </c>
      <c r="E744" s="90" t="str">
        <f>IF(TMInput!D744&lt;&gt;"",TMInput!D744,IF(AND($C744=$C745, E745&lt;&gt;""),E745, IF(AND($C744=$C746, E746&lt;&gt;""), E746,"")))</f>
        <v/>
      </c>
      <c r="F744" s="90" t="str">
        <f>IF(TMInput!E744&lt;&gt;"",TMInput!E744,IF(AND($C744=$C745, F745&lt;&gt;""),F745, IF(AND($C744=$C746, F746&lt;&gt;""), F746,"")))</f>
        <v/>
      </c>
      <c r="G744" s="85" t="str">
        <f>IF(TMInput!F744&lt;&gt;"",TMInput!F744,IF(AND($C744=$C745, G745&lt;&gt;""),G745, IF(AND($C744=$C746, G746&lt;&gt;""), G746,"")))</f>
        <v/>
      </c>
      <c r="H744" s="90" t="str">
        <f>TMInput!G744</f>
        <v/>
      </c>
      <c r="I744" s="90" t="str">
        <f>TMInput!H744</f>
        <v/>
      </c>
      <c r="J744" s="90" t="str">
        <f>IF(TMInput!$A744="",J743,TMInput!I744)</f>
        <v/>
      </c>
      <c r="K744" s="85" t="str">
        <f>IF(TMInput!J744&lt;&gt;"",TMInput!J744,IF(AND($C744=$C745, K745&lt;&gt;""),K745, IF(AND($C744=$C746, K746&lt;&gt;""), K746,"")))</f>
        <v/>
      </c>
      <c r="L744" s="85" t="str">
        <f>IF(TMInput!K744&lt;&gt;"",TMInput!K744,IF(AND($C744=$C745, L745&lt;&gt;""),L745, IF(AND($C744=$C746, L746&lt;&gt;""), L746,"")))</f>
        <v/>
      </c>
      <c r="M744" s="90" t="str">
        <f>IF(TMInput!L744&lt;&gt;"",TMInput!L744,IF(AND($C744=$C745, M745&lt;&gt;""),M745, IF(AND($C744=$C746, M746&lt;&gt;""), M746,"")))</f>
        <v/>
      </c>
      <c r="N744" s="90" t="str">
        <f>IF(TMInput!M744&lt;&gt;"",TMInput!M744,IF(AND($C744=$C745, N745&lt;&gt;""),N745, IF(AND($C744=$C746, N746&lt;&gt;""), N746,"")))</f>
        <v/>
      </c>
      <c r="O744" s="90" t="str">
        <f>IF(TMInput!N744&lt;&gt;"",TMInput!N744,IF(AND($C744=$C745, O745&lt;&gt;""),O745, IF(AND($C744=$C746, O746&lt;&gt;""), O746,"")))</f>
        <v/>
      </c>
      <c r="P744" s="85" t="str">
        <f>IF(TMInput!O744&lt;&gt;"",TMInput!O744,IF(AND($C744=$C745, P745&lt;&gt;""),P745, IF(AND($C744=$C746, P746&lt;&gt;""), P746,"")))</f>
        <v/>
      </c>
      <c r="Q744" s="90" t="str">
        <f>IF(TMInput!P744&lt;&gt;"",TMInput!P744,IF(AND($C744=$C745, Q745&lt;&gt;""),Q745, IF(AND($C744=$C746, Q746&lt;&gt;""), Q746,"")))</f>
        <v/>
      </c>
      <c r="R744" s="90" t="str">
        <f>IF(TMInput!Q744&lt;&gt;"", TMInput!Q744, IF(AND(OR($C744&amp;$H744=$C745&amp;$H745, $C744&amp;$I744=$C745&amp;$I745), R745&lt;&gt;""), R745, IF(AND(OR($C744&amp;$H744=$C746&amp;$H746, $C744&amp;$I744=$C746&amp;$I746), R746&lt;&gt;""), R746, IF(AND(OR($C744&amp;$H744=$C747&amp;$H747, $C744&amp;$I744=$C747&amp;$I747), R747&lt;&gt;""), R747, IF(AND(OR($C744&amp;$H744=$C748&amp;$H748, $C744&amp;$I744=$C748&amp;$I748), R748&lt;&gt;""), R748, "")))))</f>
        <v/>
      </c>
      <c r="S744" s="90" t="str">
        <f>IF(TMInput!R744&lt;&gt;"", TMInput!R744, IF(AND(OR($C744&amp;$H744=$C745&amp;$H745, $C744&amp;$I744=$C745&amp;$I745), S745&lt;&gt;""), S745, IF(AND(OR($C744&amp;$H744=$C746&amp;$H746, $C744&amp;$I744=$C746&amp;$I746), S746&lt;&gt;""), S746, IF(AND(OR($C744&amp;$H744=$C747&amp;$H747, $C744&amp;$I744=$C747&amp;$I747), S747&lt;&gt;""), S747, IF(AND(OR($C744&amp;$H744=$C748&amp;$H748, $C744&amp;$I744=$C748&amp;$I748), S748&lt;&gt;""), S748, "")))))</f>
        <v/>
      </c>
      <c r="T744" s="90" t="str">
        <f>IF(TMInput!S744&lt;&gt;"", TMInput!S744, IF(AND(OR($C744&amp;$H744=$C745&amp;$H745, $C744&amp;$I744=$C745&amp;$I745), T745&lt;&gt;""), T745, IF(AND(OR($C744&amp;$H744=$C746&amp;$H746, $C744&amp;$I744=$C746&amp;$I746), T746&lt;&gt;""), T746, IF(AND(OR($C744&amp;$H744=$C747&amp;$H747, $C744&amp;$I744=$C747&amp;$I747), T747&lt;&gt;""), T747, IF(AND(OR($C744&amp;$H744=$C748&amp;$H748, $C744&amp;$I744=$C748&amp;$I748), T748&lt;&gt;""), T748, "")))))</f>
        <v/>
      </c>
      <c r="U744" s="90" t="str">
        <f>IF(TMInput!T744&lt;&gt;"", TMInput!T744, IF(AND($C744=$C745, U745&lt;&gt;""), U745, IF(AND($C744=$C746, U746&lt;&gt;""), U746, IF(AND($C744=$C747, U747&lt;&gt;""), U747, IF(AND($C744=$C748, U748&lt;&gt;""), U748, "")))))</f>
        <v/>
      </c>
      <c r="V744" s="90" t="str">
        <f>IF(TMInput!U744&lt;&gt;"", TMInput!U744, IF(AND($C744=$C745, V745&lt;&gt;""), V745, IF(AND($C744=$C746, V746&lt;&gt;""), V746, IF(AND($C744=$C747, V747&lt;&gt;""), V747, IF(AND($C744=$C748, V748&lt;&gt;""), V748, "")))))</f>
        <v/>
      </c>
      <c r="W744" s="90" t="str">
        <f>IF(TMInput!V744&lt;&gt;"", TMInput!V744, IF(AND($C744=$C745, W745&lt;&gt;""), W745, IF(AND($C744=$C746, W746&lt;&gt;""), W746, IF(AND($C744=$C747, W747&lt;&gt;""), W747, IF(AND($C744=$C748, W748&lt;&gt;""), W748, "")))))</f>
        <v/>
      </c>
      <c r="X744" s="90" t="str">
        <f>IF(TMInput!W744&lt;&gt;"", TMInput!W744, IF(AND($C744=$C745, X745&lt;&gt;""), X745, IF(AND($C744=$C746, X746&lt;&gt;""), X746, IF(AND($C744=$C747, X747&lt;&gt;""), X747, IF(AND($C744=$C748, X748&lt;&gt;""), X748, "")))))</f>
        <v/>
      </c>
      <c r="Y744" s="90" t="str">
        <f>IF(TMInput!X744&lt;&gt;"", TMInput!X744, IF(AND($C744=$C745, Y745&lt;&gt;""), Y745, IF(AND($C744=$C746, Y746&lt;&gt;""), Y746, IF(AND($C744=$C747, Y747&lt;&gt;""), Y747, IF(AND($C744=$C748, Y748&lt;&gt;""), Y748, "")))))</f>
        <v/>
      </c>
      <c r="Z744" s="90" t="str">
        <f>IF(TMInput!Y744&lt;&gt;"", TMInput!Y744, IF(AND($C744=$C745, Z745&lt;&gt;""), Z745, IF(AND($C744=$C746, Z746&lt;&gt;""), Z746, IF(AND($C744=$C747, Z747&lt;&gt;""), Z747, IF(AND($C744=$C748, Z748&lt;&gt;""), Z748, "")))))</f>
        <v/>
      </c>
      <c r="AA744" s="90" t="str">
        <f>IF(TMInput!Z744&lt;&gt;"", TMInput!Z744, IF(AND($C744=$C745, AA745&lt;&gt;""), AA745, IF(AND($C744=$C746, AA746&lt;&gt;""), AA746, IF(AND($C744=$C747, AA747&lt;&gt;""), AA747, IF(AND($C744=$C748, AA748&lt;&gt;""), AA748, "")))))</f>
        <v/>
      </c>
      <c r="AB744" s="90" t="str">
        <f>IF(TMInput!AA744&lt;&gt;"", TMInput!AA744, IF(AND($C744=$C745, AB745&lt;&gt;""), AB745, IF(AND($C744=$C746, AB746&lt;&gt;""), AB746, IF(AND($C744=$C747, AB747&lt;&gt;""), AB747, IF(AND($C744=$C748, AB748&lt;&gt;""), AB748, "")))))</f>
        <v/>
      </c>
      <c r="AC744" s="90" t="str">
        <f>IF(TMInput!AB744&lt;&gt;"", TMInput!AB744, IF(AND($C744=$C745, AC745&lt;&gt;""), AC745, IF(AND($C744=$C746, AC746&lt;&gt;""), AC746, IF(AND($C744=$C747, AC747&lt;&gt;""), AC747, IF(AND($C744=$C748, AC748&lt;&gt;""), AC748, "")))))</f>
        <v/>
      </c>
      <c r="AD744" s="90" t="str">
        <f>IF(TMInput!AC744&lt;&gt;"", TMInput!AC744, IF(AND($C744=$C745, AD745&lt;&gt;""), AD745, IF(AND($C744=$C746, AD746&lt;&gt;""), AD746, IF(AND($C744=$C747, AD747&lt;&gt;""), AD747, IF(AND($C744=$C748, AD748&lt;&gt;""), AD748, "")))))</f>
        <v/>
      </c>
      <c r="AE744" s="90" t="str">
        <f>IF(TMInput!AD744&lt;&gt;"", TMInput!AD744, IF(AND($C744=$C745, AE745&lt;&gt;""), AE745, IF(AND($C744=$C746, AE746&lt;&gt;""), AE746, IF(AND($C744=$C747, AE747&lt;&gt;""), AE747, IF(AND($C744=$C748, AE748&lt;&gt;""), AE748, "")))))</f>
        <v/>
      </c>
    </row>
    <row r="745">
      <c r="A745" s="85" t="b">
        <f t="shared" si="1"/>
        <v>0</v>
      </c>
      <c r="B745" s="90" t="str">
        <f>IF(AND(TMInput!A745="",$C745&lt;&gt;""),B744,TMInput!A745)</f>
        <v/>
      </c>
      <c r="C745" s="90" t="str">
        <f>TMInput!B745</f>
        <v/>
      </c>
      <c r="D745" s="85" t="str">
        <f>IF(AND(TMInput!C745="",$C745&lt;&gt;""),D744,TMInput!C745)</f>
        <v/>
      </c>
      <c r="E745" s="90" t="str">
        <f>IF(TMInput!D745&lt;&gt;"",TMInput!D745,IF(AND($C745=$C746, E746&lt;&gt;""),E746, IF(AND($C745=$C747, E747&lt;&gt;""), E747,"")))</f>
        <v/>
      </c>
      <c r="F745" s="90" t="str">
        <f>IF(TMInput!E745&lt;&gt;"",TMInput!E745,IF(AND($C745=$C746, F746&lt;&gt;""),F746, IF(AND($C745=$C747, F747&lt;&gt;""), F747,"")))</f>
        <v/>
      </c>
      <c r="G745" s="85" t="str">
        <f>IF(TMInput!F745&lt;&gt;"",TMInput!F745,IF(AND($C745=$C746, G746&lt;&gt;""),G746, IF(AND($C745=$C747, G747&lt;&gt;""), G747,"")))</f>
        <v/>
      </c>
      <c r="H745" s="90" t="str">
        <f>TMInput!G745</f>
        <v/>
      </c>
      <c r="I745" s="90" t="str">
        <f>TMInput!H745</f>
        <v/>
      </c>
      <c r="J745" s="90" t="str">
        <f>IF(TMInput!$A745="",J744,TMInput!I745)</f>
        <v/>
      </c>
      <c r="K745" s="85" t="str">
        <f>IF(TMInput!J745&lt;&gt;"",TMInput!J745,IF(AND($C745=$C746, K746&lt;&gt;""),K746, IF(AND($C745=$C747, K747&lt;&gt;""), K747,"")))</f>
        <v/>
      </c>
      <c r="L745" s="85" t="str">
        <f>IF(TMInput!K745&lt;&gt;"",TMInput!K745,IF(AND($C745=$C746, L746&lt;&gt;""),L746, IF(AND($C745=$C747, L747&lt;&gt;""), L747,"")))</f>
        <v/>
      </c>
      <c r="M745" s="90" t="str">
        <f>IF(TMInput!L745&lt;&gt;"",TMInput!L745,IF(AND($C745=$C746, M746&lt;&gt;""),M746, IF(AND($C745=$C747, M747&lt;&gt;""), M747,"")))</f>
        <v/>
      </c>
      <c r="N745" s="90" t="str">
        <f>IF(TMInput!M745&lt;&gt;"",TMInput!M745,IF(AND($C745=$C746, N746&lt;&gt;""),N746, IF(AND($C745=$C747, N747&lt;&gt;""), N747,"")))</f>
        <v/>
      </c>
      <c r="O745" s="90" t="str">
        <f>IF(TMInput!N745&lt;&gt;"",TMInput!N745,IF(AND($C745=$C746, O746&lt;&gt;""),O746, IF(AND($C745=$C747, O747&lt;&gt;""), O747,"")))</f>
        <v/>
      </c>
      <c r="P745" s="85" t="str">
        <f>IF(TMInput!O745&lt;&gt;"",TMInput!O745,IF(AND($C745=$C746, P746&lt;&gt;""),P746, IF(AND($C745=$C747, P747&lt;&gt;""), P747,"")))</f>
        <v/>
      </c>
      <c r="Q745" s="90" t="str">
        <f>IF(TMInput!P745&lt;&gt;"",TMInput!P745,IF(AND($C745=$C746, Q746&lt;&gt;""),Q746, IF(AND($C745=$C747, Q747&lt;&gt;""), Q747,"")))</f>
        <v/>
      </c>
      <c r="R745" s="90" t="str">
        <f>IF(TMInput!Q745&lt;&gt;"", TMInput!Q745, IF(AND(OR($C745&amp;$H745=$C746&amp;$H746, $C745&amp;$I745=$C746&amp;$I746), R746&lt;&gt;""), R746, IF(AND(OR($C745&amp;$H745=$C747&amp;$H747, $C745&amp;$I745=$C747&amp;$I747), R747&lt;&gt;""), R747, IF(AND(OR($C745&amp;$H745=$C748&amp;$H748, $C745&amp;$I745=$C748&amp;$I748), R748&lt;&gt;""), R748, IF(AND(OR($C745&amp;$H745=$C749&amp;$H749, $C745&amp;$I745=$C749&amp;$I749), R749&lt;&gt;""), R749, "")))))</f>
        <v/>
      </c>
      <c r="S745" s="90" t="str">
        <f>IF(TMInput!R745&lt;&gt;"", TMInput!R745, IF(AND(OR($C745&amp;$H745=$C746&amp;$H746, $C745&amp;$I745=$C746&amp;$I746), S746&lt;&gt;""), S746, IF(AND(OR($C745&amp;$H745=$C747&amp;$H747, $C745&amp;$I745=$C747&amp;$I747), S747&lt;&gt;""), S747, IF(AND(OR($C745&amp;$H745=$C748&amp;$H748, $C745&amp;$I745=$C748&amp;$I748), S748&lt;&gt;""), S748, IF(AND(OR($C745&amp;$H745=$C749&amp;$H749, $C745&amp;$I745=$C749&amp;$I749), S749&lt;&gt;""), S749, "")))))</f>
        <v/>
      </c>
      <c r="T745" s="90" t="str">
        <f>IF(TMInput!S745&lt;&gt;"", TMInput!S745, IF(AND(OR($C745&amp;$H745=$C746&amp;$H746, $C745&amp;$I745=$C746&amp;$I746), T746&lt;&gt;""), T746, IF(AND(OR($C745&amp;$H745=$C747&amp;$H747, $C745&amp;$I745=$C747&amp;$I747), T747&lt;&gt;""), T747, IF(AND(OR($C745&amp;$H745=$C748&amp;$H748, $C745&amp;$I745=$C748&amp;$I748), T748&lt;&gt;""), T748, IF(AND(OR($C745&amp;$H745=$C749&amp;$H749, $C745&amp;$I745=$C749&amp;$I749), T749&lt;&gt;""), T749, "")))))</f>
        <v/>
      </c>
      <c r="U745" s="90" t="str">
        <f>IF(TMInput!T745&lt;&gt;"", TMInput!T745, IF(AND($C745=$C746, U746&lt;&gt;""), U746, IF(AND($C745=$C747, U747&lt;&gt;""), U747, IF(AND($C745=$C748, U748&lt;&gt;""), U748, IF(AND($C745=$C749, U749&lt;&gt;""), U749, "")))))</f>
        <v/>
      </c>
      <c r="V745" s="90" t="str">
        <f>IF(TMInput!U745&lt;&gt;"", TMInput!U745, IF(AND($C745=$C746, V746&lt;&gt;""), V746, IF(AND($C745=$C747, V747&lt;&gt;""), V747, IF(AND($C745=$C748, V748&lt;&gt;""), V748, IF(AND($C745=$C749, V749&lt;&gt;""), V749, "")))))</f>
        <v/>
      </c>
      <c r="W745" s="90" t="str">
        <f>IF(TMInput!V745&lt;&gt;"", TMInput!V745, IF(AND($C745=$C746, W746&lt;&gt;""), W746, IF(AND($C745=$C747, W747&lt;&gt;""), W747, IF(AND($C745=$C748, W748&lt;&gt;""), W748, IF(AND($C745=$C749, W749&lt;&gt;""), W749, "")))))</f>
        <v/>
      </c>
      <c r="X745" s="90" t="str">
        <f>IF(TMInput!W745&lt;&gt;"", TMInput!W745, IF(AND($C745=$C746, X746&lt;&gt;""), X746, IF(AND($C745=$C747, X747&lt;&gt;""), X747, IF(AND($C745=$C748, X748&lt;&gt;""), X748, IF(AND($C745=$C749, X749&lt;&gt;""), X749, "")))))</f>
        <v/>
      </c>
      <c r="Y745" s="90" t="str">
        <f>IF(TMInput!X745&lt;&gt;"", TMInput!X745, IF(AND($C745=$C746, Y746&lt;&gt;""), Y746, IF(AND($C745=$C747, Y747&lt;&gt;""), Y747, IF(AND($C745=$C748, Y748&lt;&gt;""), Y748, IF(AND($C745=$C749, Y749&lt;&gt;""), Y749, "")))))</f>
        <v/>
      </c>
      <c r="Z745" s="90" t="str">
        <f>IF(TMInput!Y745&lt;&gt;"", TMInput!Y745, IF(AND($C745=$C746, Z746&lt;&gt;""), Z746, IF(AND($C745=$C747, Z747&lt;&gt;""), Z747, IF(AND($C745=$C748, Z748&lt;&gt;""), Z748, IF(AND($C745=$C749, Z749&lt;&gt;""), Z749, "")))))</f>
        <v/>
      </c>
      <c r="AA745" s="90" t="str">
        <f>IF(TMInput!Z745&lt;&gt;"", TMInput!Z745, IF(AND($C745=$C746, AA746&lt;&gt;""), AA746, IF(AND($C745=$C747, AA747&lt;&gt;""), AA747, IF(AND($C745=$C748, AA748&lt;&gt;""), AA748, IF(AND($C745=$C749, AA749&lt;&gt;""), AA749, "")))))</f>
        <v/>
      </c>
      <c r="AB745" s="90" t="str">
        <f>IF(TMInput!AA745&lt;&gt;"", TMInput!AA745, IF(AND($C745=$C746, AB746&lt;&gt;""), AB746, IF(AND($C745=$C747, AB747&lt;&gt;""), AB747, IF(AND($C745=$C748, AB748&lt;&gt;""), AB748, IF(AND($C745=$C749, AB749&lt;&gt;""), AB749, "")))))</f>
        <v/>
      </c>
      <c r="AC745" s="90" t="str">
        <f>IF(TMInput!AB745&lt;&gt;"", TMInput!AB745, IF(AND($C745=$C746, AC746&lt;&gt;""), AC746, IF(AND($C745=$C747, AC747&lt;&gt;""), AC747, IF(AND($C745=$C748, AC748&lt;&gt;""), AC748, IF(AND($C745=$C749, AC749&lt;&gt;""), AC749, "")))))</f>
        <v/>
      </c>
      <c r="AD745" s="90" t="str">
        <f>IF(TMInput!AC745&lt;&gt;"", TMInput!AC745, IF(AND($C745=$C746, AD746&lt;&gt;""), AD746, IF(AND($C745=$C747, AD747&lt;&gt;""), AD747, IF(AND($C745=$C748, AD748&lt;&gt;""), AD748, IF(AND($C745=$C749, AD749&lt;&gt;""), AD749, "")))))</f>
        <v/>
      </c>
      <c r="AE745" s="90" t="str">
        <f>IF(TMInput!AD745&lt;&gt;"", TMInput!AD745, IF(AND($C745=$C746, AE746&lt;&gt;""), AE746, IF(AND($C745=$C747, AE747&lt;&gt;""), AE747, IF(AND($C745=$C748, AE748&lt;&gt;""), AE748, IF(AND($C745=$C749, AE749&lt;&gt;""), AE749, "")))))</f>
        <v/>
      </c>
    </row>
    <row r="746">
      <c r="A746" s="85" t="b">
        <f t="shared" si="1"/>
        <v>0</v>
      </c>
      <c r="B746" s="90" t="str">
        <f>IF(AND(TMInput!A746="",$C746&lt;&gt;""),B745,TMInput!A746)</f>
        <v/>
      </c>
      <c r="C746" s="90" t="str">
        <f>TMInput!B746</f>
        <v/>
      </c>
      <c r="D746" s="85" t="str">
        <f>IF(AND(TMInput!C746="",$C746&lt;&gt;""),D745,TMInput!C746)</f>
        <v/>
      </c>
      <c r="E746" s="90" t="str">
        <f>IF(TMInput!D746&lt;&gt;"",TMInput!D746,IF(AND($C746=$C747, E747&lt;&gt;""),E747, IF(AND($C746=$C748, E748&lt;&gt;""), E748,"")))</f>
        <v/>
      </c>
      <c r="F746" s="90" t="str">
        <f>IF(TMInput!E746&lt;&gt;"",TMInput!E746,IF(AND($C746=$C747, F747&lt;&gt;""),F747, IF(AND($C746=$C748, F748&lt;&gt;""), F748,"")))</f>
        <v/>
      </c>
      <c r="G746" s="85" t="str">
        <f>IF(TMInput!F746&lt;&gt;"",TMInput!F746,IF(AND($C746=$C747, G747&lt;&gt;""),G747, IF(AND($C746=$C748, G748&lt;&gt;""), G748,"")))</f>
        <v/>
      </c>
      <c r="H746" s="90" t="str">
        <f>TMInput!G746</f>
        <v/>
      </c>
      <c r="I746" s="90" t="str">
        <f>TMInput!H746</f>
        <v/>
      </c>
      <c r="J746" s="90" t="str">
        <f>IF(TMInput!$A746="",J745,TMInput!I746)</f>
        <v/>
      </c>
      <c r="K746" s="85" t="str">
        <f>IF(TMInput!J746&lt;&gt;"",TMInput!J746,IF(AND($C746=$C747, K747&lt;&gt;""),K747, IF(AND($C746=$C748, K748&lt;&gt;""), K748,"")))</f>
        <v/>
      </c>
      <c r="L746" s="85" t="str">
        <f>IF(TMInput!K746&lt;&gt;"",TMInput!K746,IF(AND($C746=$C747, L747&lt;&gt;""),L747, IF(AND($C746=$C748, L748&lt;&gt;""), L748,"")))</f>
        <v/>
      </c>
      <c r="M746" s="90" t="str">
        <f>IF(TMInput!L746&lt;&gt;"",TMInput!L746,IF(AND($C746=$C747, M747&lt;&gt;""),M747, IF(AND($C746=$C748, M748&lt;&gt;""), M748,"")))</f>
        <v/>
      </c>
      <c r="N746" s="90" t="str">
        <f>IF(TMInput!M746&lt;&gt;"",TMInput!M746,IF(AND($C746=$C747, N747&lt;&gt;""),N747, IF(AND($C746=$C748, N748&lt;&gt;""), N748,"")))</f>
        <v/>
      </c>
      <c r="O746" s="90" t="str">
        <f>IF(TMInput!N746&lt;&gt;"",TMInput!N746,IF(AND($C746=$C747, O747&lt;&gt;""),O747, IF(AND($C746=$C748, O748&lt;&gt;""), O748,"")))</f>
        <v/>
      </c>
      <c r="P746" s="85" t="str">
        <f>IF(TMInput!O746&lt;&gt;"",TMInput!O746,IF(AND($C746=$C747, P747&lt;&gt;""),P747, IF(AND($C746=$C748, P748&lt;&gt;""), P748,"")))</f>
        <v/>
      </c>
      <c r="Q746" s="90" t="str">
        <f>IF(TMInput!P746&lt;&gt;"",TMInput!P746,IF(AND($C746=$C747, Q747&lt;&gt;""),Q747, IF(AND($C746=$C748, Q748&lt;&gt;""), Q748,"")))</f>
        <v/>
      </c>
      <c r="R746" s="90" t="str">
        <f>IF(TMInput!Q746&lt;&gt;"", TMInput!Q746, IF(AND(OR($C746&amp;$H746=$C747&amp;$H747, $C746&amp;$I746=$C747&amp;$I747), R747&lt;&gt;""), R747, IF(AND(OR($C746&amp;$H746=$C748&amp;$H748, $C746&amp;$I746=$C748&amp;$I748), R748&lt;&gt;""), R748, IF(AND(OR($C746&amp;$H746=$C749&amp;$H749, $C746&amp;$I746=$C749&amp;$I749), R749&lt;&gt;""), R749, IF(AND(OR($C746&amp;$H746=$C750&amp;$H750, $C746&amp;$I746=$C750&amp;$I750), R750&lt;&gt;""), R750, "")))))</f>
        <v/>
      </c>
      <c r="S746" s="90" t="str">
        <f>IF(TMInput!R746&lt;&gt;"", TMInput!R746, IF(AND(OR($C746&amp;$H746=$C747&amp;$H747, $C746&amp;$I746=$C747&amp;$I747), S747&lt;&gt;""), S747, IF(AND(OR($C746&amp;$H746=$C748&amp;$H748, $C746&amp;$I746=$C748&amp;$I748), S748&lt;&gt;""), S748, IF(AND(OR($C746&amp;$H746=$C749&amp;$H749, $C746&amp;$I746=$C749&amp;$I749), S749&lt;&gt;""), S749, IF(AND(OR($C746&amp;$H746=$C750&amp;$H750, $C746&amp;$I746=$C750&amp;$I750), S750&lt;&gt;""), S750, "")))))</f>
        <v/>
      </c>
      <c r="T746" s="90" t="str">
        <f>IF(TMInput!S746&lt;&gt;"", TMInput!S746, IF(AND(OR($C746&amp;$H746=$C747&amp;$H747, $C746&amp;$I746=$C747&amp;$I747), T747&lt;&gt;""), T747, IF(AND(OR($C746&amp;$H746=$C748&amp;$H748, $C746&amp;$I746=$C748&amp;$I748), T748&lt;&gt;""), T748, IF(AND(OR($C746&amp;$H746=$C749&amp;$H749, $C746&amp;$I746=$C749&amp;$I749), T749&lt;&gt;""), T749, IF(AND(OR($C746&amp;$H746=$C750&amp;$H750, $C746&amp;$I746=$C750&amp;$I750), T750&lt;&gt;""), T750, "")))))</f>
        <v/>
      </c>
      <c r="U746" s="90" t="str">
        <f>IF(TMInput!T746&lt;&gt;"", TMInput!T746, IF(AND($C746=$C747, U747&lt;&gt;""), U747, IF(AND($C746=$C748, U748&lt;&gt;""), U748, IF(AND($C746=$C749, U749&lt;&gt;""), U749, IF(AND($C746=$C750, U750&lt;&gt;""), U750, "")))))</f>
        <v/>
      </c>
      <c r="V746" s="90" t="str">
        <f>IF(TMInput!U746&lt;&gt;"", TMInput!U746, IF(AND($C746=$C747, V747&lt;&gt;""), V747, IF(AND($C746=$C748, V748&lt;&gt;""), V748, IF(AND($C746=$C749, V749&lt;&gt;""), V749, IF(AND($C746=$C750, V750&lt;&gt;""), V750, "")))))</f>
        <v/>
      </c>
      <c r="W746" s="90" t="str">
        <f>IF(TMInput!V746&lt;&gt;"", TMInput!V746, IF(AND($C746=$C747, W747&lt;&gt;""), W747, IF(AND($C746=$C748, W748&lt;&gt;""), W748, IF(AND($C746=$C749, W749&lt;&gt;""), W749, IF(AND($C746=$C750, W750&lt;&gt;""), W750, "")))))</f>
        <v/>
      </c>
      <c r="X746" s="90" t="str">
        <f>IF(TMInput!W746&lt;&gt;"", TMInput!W746, IF(AND($C746=$C747, X747&lt;&gt;""), X747, IF(AND($C746=$C748, X748&lt;&gt;""), X748, IF(AND($C746=$C749, X749&lt;&gt;""), X749, IF(AND($C746=$C750, X750&lt;&gt;""), X750, "")))))</f>
        <v/>
      </c>
      <c r="Y746" s="90" t="str">
        <f>IF(TMInput!X746&lt;&gt;"", TMInput!X746, IF(AND($C746=$C747, Y747&lt;&gt;""), Y747, IF(AND($C746=$C748, Y748&lt;&gt;""), Y748, IF(AND($C746=$C749, Y749&lt;&gt;""), Y749, IF(AND($C746=$C750, Y750&lt;&gt;""), Y750, "")))))</f>
        <v/>
      </c>
      <c r="Z746" s="90" t="str">
        <f>IF(TMInput!Y746&lt;&gt;"", TMInput!Y746, IF(AND($C746=$C747, Z747&lt;&gt;""), Z747, IF(AND($C746=$C748, Z748&lt;&gt;""), Z748, IF(AND($C746=$C749, Z749&lt;&gt;""), Z749, IF(AND($C746=$C750, Z750&lt;&gt;""), Z750, "")))))</f>
        <v/>
      </c>
      <c r="AA746" s="90" t="str">
        <f>IF(TMInput!Z746&lt;&gt;"", TMInput!Z746, IF(AND($C746=$C747, AA747&lt;&gt;""), AA747, IF(AND($C746=$C748, AA748&lt;&gt;""), AA748, IF(AND($C746=$C749, AA749&lt;&gt;""), AA749, IF(AND($C746=$C750, AA750&lt;&gt;""), AA750, "")))))</f>
        <v/>
      </c>
      <c r="AB746" s="90" t="str">
        <f>IF(TMInput!AA746&lt;&gt;"", TMInput!AA746, IF(AND($C746=$C747, AB747&lt;&gt;""), AB747, IF(AND($C746=$C748, AB748&lt;&gt;""), AB748, IF(AND($C746=$C749, AB749&lt;&gt;""), AB749, IF(AND($C746=$C750, AB750&lt;&gt;""), AB750, "")))))</f>
        <v/>
      </c>
      <c r="AC746" s="90" t="str">
        <f>IF(TMInput!AB746&lt;&gt;"", TMInput!AB746, IF(AND($C746=$C747, AC747&lt;&gt;""), AC747, IF(AND($C746=$C748, AC748&lt;&gt;""), AC748, IF(AND($C746=$C749, AC749&lt;&gt;""), AC749, IF(AND($C746=$C750, AC750&lt;&gt;""), AC750, "")))))</f>
        <v/>
      </c>
      <c r="AD746" s="90" t="str">
        <f>IF(TMInput!AC746&lt;&gt;"", TMInput!AC746, IF(AND($C746=$C747, AD747&lt;&gt;""), AD747, IF(AND($C746=$C748, AD748&lt;&gt;""), AD748, IF(AND($C746=$C749, AD749&lt;&gt;""), AD749, IF(AND($C746=$C750, AD750&lt;&gt;""), AD750, "")))))</f>
        <v/>
      </c>
      <c r="AE746" s="90" t="str">
        <f>IF(TMInput!AD746&lt;&gt;"", TMInput!AD746, IF(AND($C746=$C747, AE747&lt;&gt;""), AE747, IF(AND($C746=$C748, AE748&lt;&gt;""), AE748, IF(AND($C746=$C749, AE749&lt;&gt;""), AE749, IF(AND($C746=$C750, AE750&lt;&gt;""), AE750, "")))))</f>
        <v/>
      </c>
    </row>
    <row r="747">
      <c r="A747" s="85" t="b">
        <f t="shared" si="1"/>
        <v>0</v>
      </c>
      <c r="B747" s="90" t="str">
        <f>IF(AND(TMInput!A747="",$C747&lt;&gt;""),B746,TMInput!A747)</f>
        <v/>
      </c>
      <c r="C747" s="90" t="str">
        <f>TMInput!B747</f>
        <v/>
      </c>
      <c r="D747" s="85" t="str">
        <f>IF(AND(TMInput!C747="",$C747&lt;&gt;""),D746,TMInput!C747)</f>
        <v/>
      </c>
      <c r="E747" s="90" t="str">
        <f>IF(TMInput!D747&lt;&gt;"",TMInput!D747,IF(AND($C747=$C748, E748&lt;&gt;""),E748, IF(AND($C747=$C749, E749&lt;&gt;""), E749,"")))</f>
        <v/>
      </c>
      <c r="F747" s="90" t="str">
        <f>IF(TMInput!E747&lt;&gt;"",TMInput!E747,IF(AND($C747=$C748, F748&lt;&gt;""),F748, IF(AND($C747=$C749, F749&lt;&gt;""), F749,"")))</f>
        <v/>
      </c>
      <c r="G747" s="85" t="str">
        <f>IF(TMInput!F747&lt;&gt;"",TMInput!F747,IF(AND($C747=$C748, G748&lt;&gt;""),G748, IF(AND($C747=$C749, G749&lt;&gt;""), G749,"")))</f>
        <v/>
      </c>
      <c r="H747" s="90" t="str">
        <f>TMInput!G747</f>
        <v/>
      </c>
      <c r="I747" s="90" t="str">
        <f>TMInput!H747</f>
        <v/>
      </c>
      <c r="J747" s="90" t="str">
        <f>IF(TMInput!$A747="",J746,TMInput!I747)</f>
        <v/>
      </c>
      <c r="K747" s="85" t="str">
        <f>IF(TMInput!J747&lt;&gt;"",TMInput!J747,IF(AND($C747=$C748, K748&lt;&gt;""),K748, IF(AND($C747=$C749, K749&lt;&gt;""), K749,"")))</f>
        <v/>
      </c>
      <c r="L747" s="85" t="str">
        <f>IF(TMInput!K747&lt;&gt;"",TMInput!K747,IF(AND($C747=$C748, L748&lt;&gt;""),L748, IF(AND($C747=$C749, L749&lt;&gt;""), L749,"")))</f>
        <v/>
      </c>
      <c r="M747" s="90" t="str">
        <f>IF(TMInput!L747&lt;&gt;"",TMInput!L747,IF(AND($C747=$C748, M748&lt;&gt;""),M748, IF(AND($C747=$C749, M749&lt;&gt;""), M749,"")))</f>
        <v/>
      </c>
      <c r="N747" s="90" t="str">
        <f>IF(TMInput!M747&lt;&gt;"",TMInput!M747,IF(AND($C747=$C748, N748&lt;&gt;""),N748, IF(AND($C747=$C749, N749&lt;&gt;""), N749,"")))</f>
        <v/>
      </c>
      <c r="O747" s="90" t="str">
        <f>IF(TMInput!N747&lt;&gt;"",TMInput!N747,IF(AND($C747=$C748, O748&lt;&gt;""),O748, IF(AND($C747=$C749, O749&lt;&gt;""), O749,"")))</f>
        <v/>
      </c>
      <c r="P747" s="85" t="str">
        <f>IF(TMInput!O747&lt;&gt;"",TMInput!O747,IF(AND($C747=$C748, P748&lt;&gt;""),P748, IF(AND($C747=$C749, P749&lt;&gt;""), P749,"")))</f>
        <v/>
      </c>
      <c r="Q747" s="90" t="str">
        <f>IF(TMInput!P747&lt;&gt;"",TMInput!P747,IF(AND($C747=$C748, Q748&lt;&gt;""),Q748, IF(AND($C747=$C749, Q749&lt;&gt;""), Q749,"")))</f>
        <v/>
      </c>
      <c r="R747" s="90" t="str">
        <f>IF(TMInput!Q747&lt;&gt;"", TMInput!Q747, IF(AND(OR($C747&amp;$H747=$C748&amp;$H748, $C747&amp;$I747=$C748&amp;$I748), R748&lt;&gt;""), R748, IF(AND(OR($C747&amp;$H747=$C749&amp;$H749, $C747&amp;$I747=$C749&amp;$I749), R749&lt;&gt;""), R749, IF(AND(OR($C747&amp;$H747=$C750&amp;$H750, $C747&amp;$I747=$C750&amp;$I750), R750&lt;&gt;""), R750, IF(AND(OR($C747&amp;$H747=$C751&amp;$H751, $C747&amp;$I747=$C751&amp;$I751), R751&lt;&gt;""), R751, "")))))</f>
        <v/>
      </c>
      <c r="S747" s="90" t="str">
        <f>IF(TMInput!R747&lt;&gt;"", TMInput!R747, IF(AND(OR($C747&amp;$H747=$C748&amp;$H748, $C747&amp;$I747=$C748&amp;$I748), S748&lt;&gt;""), S748, IF(AND(OR($C747&amp;$H747=$C749&amp;$H749, $C747&amp;$I747=$C749&amp;$I749), S749&lt;&gt;""), S749, IF(AND(OR($C747&amp;$H747=$C750&amp;$H750, $C747&amp;$I747=$C750&amp;$I750), S750&lt;&gt;""), S750, IF(AND(OR($C747&amp;$H747=$C751&amp;$H751, $C747&amp;$I747=$C751&amp;$I751), S751&lt;&gt;""), S751, "")))))</f>
        <v/>
      </c>
      <c r="T747" s="90" t="str">
        <f>IF(TMInput!S747&lt;&gt;"", TMInput!S747, IF(AND(OR($C747&amp;$H747=$C748&amp;$H748, $C747&amp;$I747=$C748&amp;$I748), T748&lt;&gt;""), T748, IF(AND(OR($C747&amp;$H747=$C749&amp;$H749, $C747&amp;$I747=$C749&amp;$I749), T749&lt;&gt;""), T749, IF(AND(OR($C747&amp;$H747=$C750&amp;$H750, $C747&amp;$I747=$C750&amp;$I750), T750&lt;&gt;""), T750, IF(AND(OR($C747&amp;$H747=$C751&amp;$H751, $C747&amp;$I747=$C751&amp;$I751), T751&lt;&gt;""), T751, "")))))</f>
        <v/>
      </c>
      <c r="U747" s="90" t="str">
        <f>IF(TMInput!T747&lt;&gt;"", TMInput!T747, IF(AND($C747=$C748, U748&lt;&gt;""), U748, IF(AND($C747=$C749, U749&lt;&gt;""), U749, IF(AND($C747=$C750, U750&lt;&gt;""), U750, IF(AND($C747=$C751, U751&lt;&gt;""), U751, "")))))</f>
        <v/>
      </c>
      <c r="V747" s="90" t="str">
        <f>IF(TMInput!U747&lt;&gt;"", TMInput!U747, IF(AND($C747=$C748, V748&lt;&gt;""), V748, IF(AND($C747=$C749, V749&lt;&gt;""), V749, IF(AND($C747=$C750, V750&lt;&gt;""), V750, IF(AND($C747=$C751, V751&lt;&gt;""), V751, "")))))</f>
        <v/>
      </c>
      <c r="W747" s="90" t="str">
        <f>IF(TMInput!V747&lt;&gt;"", TMInput!V747, IF(AND($C747=$C748, W748&lt;&gt;""), W748, IF(AND($C747=$C749, W749&lt;&gt;""), W749, IF(AND($C747=$C750, W750&lt;&gt;""), W750, IF(AND($C747=$C751, W751&lt;&gt;""), W751, "")))))</f>
        <v/>
      </c>
      <c r="X747" s="90" t="str">
        <f>IF(TMInput!W747&lt;&gt;"", TMInput!W747, IF(AND($C747=$C748, X748&lt;&gt;""), X748, IF(AND($C747=$C749, X749&lt;&gt;""), X749, IF(AND($C747=$C750, X750&lt;&gt;""), X750, IF(AND($C747=$C751, X751&lt;&gt;""), X751, "")))))</f>
        <v/>
      </c>
      <c r="Y747" s="90" t="str">
        <f>IF(TMInput!X747&lt;&gt;"", TMInput!X747, IF(AND($C747=$C748, Y748&lt;&gt;""), Y748, IF(AND($C747=$C749, Y749&lt;&gt;""), Y749, IF(AND($C747=$C750, Y750&lt;&gt;""), Y750, IF(AND($C747=$C751, Y751&lt;&gt;""), Y751, "")))))</f>
        <v/>
      </c>
      <c r="Z747" s="90" t="str">
        <f>IF(TMInput!Y747&lt;&gt;"", TMInput!Y747, IF(AND($C747=$C748, Z748&lt;&gt;""), Z748, IF(AND($C747=$C749, Z749&lt;&gt;""), Z749, IF(AND($C747=$C750, Z750&lt;&gt;""), Z750, IF(AND($C747=$C751, Z751&lt;&gt;""), Z751, "")))))</f>
        <v/>
      </c>
      <c r="AA747" s="90" t="str">
        <f>IF(TMInput!Z747&lt;&gt;"", TMInput!Z747, IF(AND($C747=$C748, AA748&lt;&gt;""), AA748, IF(AND($C747=$C749, AA749&lt;&gt;""), AA749, IF(AND($C747=$C750, AA750&lt;&gt;""), AA750, IF(AND($C747=$C751, AA751&lt;&gt;""), AA751, "")))))</f>
        <v/>
      </c>
      <c r="AB747" s="90" t="str">
        <f>IF(TMInput!AA747&lt;&gt;"", TMInput!AA747, IF(AND($C747=$C748, AB748&lt;&gt;""), AB748, IF(AND($C747=$C749, AB749&lt;&gt;""), AB749, IF(AND($C747=$C750, AB750&lt;&gt;""), AB750, IF(AND($C747=$C751, AB751&lt;&gt;""), AB751, "")))))</f>
        <v/>
      </c>
      <c r="AC747" s="90" t="str">
        <f>IF(TMInput!AB747&lt;&gt;"", TMInput!AB747, IF(AND($C747=$C748, AC748&lt;&gt;""), AC748, IF(AND($C747=$C749, AC749&lt;&gt;""), AC749, IF(AND($C747=$C750, AC750&lt;&gt;""), AC750, IF(AND($C747=$C751, AC751&lt;&gt;""), AC751, "")))))</f>
        <v/>
      </c>
      <c r="AD747" s="90" t="str">
        <f>IF(TMInput!AC747&lt;&gt;"", TMInput!AC747, IF(AND($C747=$C748, AD748&lt;&gt;""), AD748, IF(AND($C747=$C749, AD749&lt;&gt;""), AD749, IF(AND($C747=$C750, AD750&lt;&gt;""), AD750, IF(AND($C747=$C751, AD751&lt;&gt;""), AD751, "")))))</f>
        <v/>
      </c>
      <c r="AE747" s="90" t="str">
        <f>IF(TMInput!AD747&lt;&gt;"", TMInput!AD747, IF(AND($C747=$C748, AE748&lt;&gt;""), AE748, IF(AND($C747=$C749, AE749&lt;&gt;""), AE749, IF(AND($C747=$C750, AE750&lt;&gt;""), AE750, IF(AND($C747=$C751, AE751&lt;&gt;""), AE751, "")))))</f>
        <v/>
      </c>
    </row>
    <row r="748">
      <c r="A748" s="85" t="b">
        <f t="shared" si="1"/>
        <v>0</v>
      </c>
      <c r="B748" s="90" t="str">
        <f>IF(AND(TMInput!A748="",$C748&lt;&gt;""),B747,TMInput!A748)</f>
        <v/>
      </c>
      <c r="C748" s="90" t="str">
        <f>TMInput!B748</f>
        <v/>
      </c>
      <c r="D748" s="85" t="str">
        <f>IF(AND(TMInput!C748="",$C748&lt;&gt;""),D747,TMInput!C748)</f>
        <v/>
      </c>
      <c r="E748" s="90" t="str">
        <f>IF(TMInput!D748&lt;&gt;"",TMInput!D748,IF(AND($C748=$C749, E749&lt;&gt;""),E749, IF(AND($C748=$C750, E750&lt;&gt;""), E750,"")))</f>
        <v/>
      </c>
      <c r="F748" s="90" t="str">
        <f>IF(TMInput!E748&lt;&gt;"",TMInput!E748,IF(AND($C748=$C749, F749&lt;&gt;""),F749, IF(AND($C748=$C750, F750&lt;&gt;""), F750,"")))</f>
        <v/>
      </c>
      <c r="G748" s="85" t="str">
        <f>IF(TMInput!F748&lt;&gt;"",TMInput!F748,IF(AND($C748=$C749, G749&lt;&gt;""),G749, IF(AND($C748=$C750, G750&lt;&gt;""), G750,"")))</f>
        <v/>
      </c>
      <c r="H748" s="90" t="str">
        <f>TMInput!G748</f>
        <v/>
      </c>
      <c r="I748" s="90" t="str">
        <f>TMInput!H748</f>
        <v/>
      </c>
      <c r="J748" s="90" t="str">
        <f>IF(TMInput!$A748="",J747,TMInput!I748)</f>
        <v/>
      </c>
      <c r="K748" s="85" t="str">
        <f>IF(TMInput!J748&lt;&gt;"",TMInput!J748,IF(AND($C748=$C749, K749&lt;&gt;""),K749, IF(AND($C748=$C750, K750&lt;&gt;""), K750,"")))</f>
        <v/>
      </c>
      <c r="L748" s="85" t="str">
        <f>IF(TMInput!K748&lt;&gt;"",TMInput!K748,IF(AND($C748=$C749, L749&lt;&gt;""),L749, IF(AND($C748=$C750, L750&lt;&gt;""), L750,"")))</f>
        <v/>
      </c>
      <c r="M748" s="90" t="str">
        <f>IF(TMInput!L748&lt;&gt;"",TMInput!L748,IF(AND($C748=$C749, M749&lt;&gt;""),M749, IF(AND($C748=$C750, M750&lt;&gt;""), M750,"")))</f>
        <v/>
      </c>
      <c r="N748" s="90" t="str">
        <f>IF(TMInput!M748&lt;&gt;"",TMInput!M748,IF(AND($C748=$C749, N749&lt;&gt;""),N749, IF(AND($C748=$C750, N750&lt;&gt;""), N750,"")))</f>
        <v/>
      </c>
      <c r="O748" s="90" t="str">
        <f>IF(TMInput!N748&lt;&gt;"",TMInput!N748,IF(AND($C748=$C749, O749&lt;&gt;""),O749, IF(AND($C748=$C750, O750&lt;&gt;""), O750,"")))</f>
        <v/>
      </c>
      <c r="P748" s="85" t="str">
        <f>IF(TMInput!O748&lt;&gt;"",TMInput!O748,IF(AND($C748=$C749, P749&lt;&gt;""),P749, IF(AND($C748=$C750, P750&lt;&gt;""), P750,"")))</f>
        <v/>
      </c>
      <c r="Q748" s="90" t="str">
        <f>IF(TMInput!P748&lt;&gt;"",TMInput!P748,IF(AND($C748=$C749, Q749&lt;&gt;""),Q749, IF(AND($C748=$C750, Q750&lt;&gt;""), Q750,"")))</f>
        <v/>
      </c>
      <c r="R748" s="90" t="str">
        <f>IF(TMInput!Q748&lt;&gt;"", TMInput!Q748, IF(AND(OR($C748&amp;$H748=$C749&amp;$H749, $C748&amp;$I748=$C749&amp;$I749), R749&lt;&gt;""), R749, IF(AND(OR($C748&amp;$H748=$C750&amp;$H750, $C748&amp;$I748=$C750&amp;$I750), R750&lt;&gt;""), R750, IF(AND(OR($C748&amp;$H748=$C751&amp;$H751, $C748&amp;$I748=$C751&amp;$I751), R751&lt;&gt;""), R751, IF(AND(OR($C748&amp;$H748=$C752&amp;$H752, $C748&amp;$I748=$C752&amp;$I752), R752&lt;&gt;""), R752, "")))))</f>
        <v/>
      </c>
      <c r="S748" s="90" t="str">
        <f>IF(TMInput!R748&lt;&gt;"", TMInput!R748, IF(AND(OR($C748&amp;$H748=$C749&amp;$H749, $C748&amp;$I748=$C749&amp;$I749), S749&lt;&gt;""), S749, IF(AND(OR($C748&amp;$H748=$C750&amp;$H750, $C748&amp;$I748=$C750&amp;$I750), S750&lt;&gt;""), S750, IF(AND(OR($C748&amp;$H748=$C751&amp;$H751, $C748&amp;$I748=$C751&amp;$I751), S751&lt;&gt;""), S751, IF(AND(OR($C748&amp;$H748=$C752&amp;$H752, $C748&amp;$I748=$C752&amp;$I752), S752&lt;&gt;""), S752, "")))))</f>
        <v/>
      </c>
      <c r="T748" s="90" t="str">
        <f>IF(TMInput!S748&lt;&gt;"", TMInput!S748, IF(AND(OR($C748&amp;$H748=$C749&amp;$H749, $C748&amp;$I748=$C749&amp;$I749), T749&lt;&gt;""), T749, IF(AND(OR($C748&amp;$H748=$C750&amp;$H750, $C748&amp;$I748=$C750&amp;$I750), T750&lt;&gt;""), T750, IF(AND(OR($C748&amp;$H748=$C751&amp;$H751, $C748&amp;$I748=$C751&amp;$I751), T751&lt;&gt;""), T751, IF(AND(OR($C748&amp;$H748=$C752&amp;$H752, $C748&amp;$I748=$C752&amp;$I752), T752&lt;&gt;""), T752, "")))))</f>
        <v/>
      </c>
      <c r="U748" s="90" t="str">
        <f>IF(TMInput!T748&lt;&gt;"", TMInput!T748, IF(AND($C748=$C749, U749&lt;&gt;""), U749, IF(AND($C748=$C750, U750&lt;&gt;""), U750, IF(AND($C748=$C751, U751&lt;&gt;""), U751, IF(AND($C748=$C752, U752&lt;&gt;""), U752, "")))))</f>
        <v/>
      </c>
      <c r="V748" s="90" t="str">
        <f>IF(TMInput!U748&lt;&gt;"", TMInput!U748, IF(AND($C748=$C749, V749&lt;&gt;""), V749, IF(AND($C748=$C750, V750&lt;&gt;""), V750, IF(AND($C748=$C751, V751&lt;&gt;""), V751, IF(AND($C748=$C752, V752&lt;&gt;""), V752, "")))))</f>
        <v/>
      </c>
      <c r="W748" s="90" t="str">
        <f>IF(TMInput!V748&lt;&gt;"", TMInput!V748, IF(AND($C748=$C749, W749&lt;&gt;""), W749, IF(AND($C748=$C750, W750&lt;&gt;""), W750, IF(AND($C748=$C751, W751&lt;&gt;""), W751, IF(AND($C748=$C752, W752&lt;&gt;""), W752, "")))))</f>
        <v/>
      </c>
      <c r="X748" s="90" t="str">
        <f>IF(TMInput!W748&lt;&gt;"", TMInput!W748, IF(AND($C748=$C749, X749&lt;&gt;""), X749, IF(AND($C748=$C750, X750&lt;&gt;""), X750, IF(AND($C748=$C751, X751&lt;&gt;""), X751, IF(AND($C748=$C752, X752&lt;&gt;""), X752, "")))))</f>
        <v/>
      </c>
      <c r="Y748" s="90" t="str">
        <f>IF(TMInput!X748&lt;&gt;"", TMInput!X748, IF(AND($C748=$C749, Y749&lt;&gt;""), Y749, IF(AND($C748=$C750, Y750&lt;&gt;""), Y750, IF(AND($C748=$C751, Y751&lt;&gt;""), Y751, IF(AND($C748=$C752, Y752&lt;&gt;""), Y752, "")))))</f>
        <v/>
      </c>
      <c r="Z748" s="90" t="str">
        <f>IF(TMInput!Y748&lt;&gt;"", TMInput!Y748, IF(AND($C748=$C749, Z749&lt;&gt;""), Z749, IF(AND($C748=$C750, Z750&lt;&gt;""), Z750, IF(AND($C748=$C751, Z751&lt;&gt;""), Z751, IF(AND($C748=$C752, Z752&lt;&gt;""), Z752, "")))))</f>
        <v/>
      </c>
      <c r="AA748" s="90" t="str">
        <f>IF(TMInput!Z748&lt;&gt;"", TMInput!Z748, IF(AND($C748=$C749, AA749&lt;&gt;""), AA749, IF(AND($C748=$C750, AA750&lt;&gt;""), AA750, IF(AND($C748=$C751, AA751&lt;&gt;""), AA751, IF(AND($C748=$C752, AA752&lt;&gt;""), AA752, "")))))</f>
        <v/>
      </c>
      <c r="AB748" s="90" t="str">
        <f>IF(TMInput!AA748&lt;&gt;"", TMInput!AA748, IF(AND($C748=$C749, AB749&lt;&gt;""), AB749, IF(AND($C748=$C750, AB750&lt;&gt;""), AB750, IF(AND($C748=$C751, AB751&lt;&gt;""), AB751, IF(AND($C748=$C752, AB752&lt;&gt;""), AB752, "")))))</f>
        <v/>
      </c>
      <c r="AC748" s="90" t="str">
        <f>IF(TMInput!AB748&lt;&gt;"", TMInput!AB748, IF(AND($C748=$C749, AC749&lt;&gt;""), AC749, IF(AND($C748=$C750, AC750&lt;&gt;""), AC750, IF(AND($C748=$C751, AC751&lt;&gt;""), AC751, IF(AND($C748=$C752, AC752&lt;&gt;""), AC752, "")))))</f>
        <v/>
      </c>
      <c r="AD748" s="90" t="str">
        <f>IF(TMInput!AC748&lt;&gt;"", TMInput!AC748, IF(AND($C748=$C749, AD749&lt;&gt;""), AD749, IF(AND($C748=$C750, AD750&lt;&gt;""), AD750, IF(AND($C748=$C751, AD751&lt;&gt;""), AD751, IF(AND($C748=$C752, AD752&lt;&gt;""), AD752, "")))))</f>
        <v/>
      </c>
      <c r="AE748" s="90" t="str">
        <f>IF(TMInput!AD748&lt;&gt;"", TMInput!AD748, IF(AND($C748=$C749, AE749&lt;&gt;""), AE749, IF(AND($C748=$C750, AE750&lt;&gt;""), AE750, IF(AND($C748=$C751, AE751&lt;&gt;""), AE751, IF(AND($C748=$C752, AE752&lt;&gt;""), AE752, "")))))</f>
        <v/>
      </c>
    </row>
    <row r="749">
      <c r="A749" s="85" t="b">
        <f t="shared" si="1"/>
        <v>0</v>
      </c>
      <c r="B749" s="90" t="str">
        <f>IF(AND(TMInput!A749="",$C749&lt;&gt;""),B748,TMInput!A749)</f>
        <v/>
      </c>
      <c r="C749" s="90" t="str">
        <f>TMInput!B749</f>
        <v/>
      </c>
      <c r="D749" s="85" t="str">
        <f>IF(AND(TMInput!C749="",$C749&lt;&gt;""),D748,TMInput!C749)</f>
        <v/>
      </c>
      <c r="E749" s="90" t="str">
        <f>IF(TMInput!D749&lt;&gt;"",TMInput!D749,IF(AND($C749=$C750, E750&lt;&gt;""),E750, IF(AND($C749=$C751, E751&lt;&gt;""), E751,"")))</f>
        <v/>
      </c>
      <c r="F749" s="90" t="str">
        <f>IF(TMInput!E749&lt;&gt;"",TMInput!E749,IF(AND($C749=$C750, F750&lt;&gt;""),F750, IF(AND($C749=$C751, F751&lt;&gt;""), F751,"")))</f>
        <v/>
      </c>
      <c r="G749" s="85" t="str">
        <f>IF(TMInput!F749&lt;&gt;"",TMInput!F749,IF(AND($C749=$C750, G750&lt;&gt;""),G750, IF(AND($C749=$C751, G751&lt;&gt;""), G751,"")))</f>
        <v/>
      </c>
      <c r="H749" s="90" t="str">
        <f>TMInput!G749</f>
        <v/>
      </c>
      <c r="I749" s="90" t="str">
        <f>TMInput!H749</f>
        <v/>
      </c>
      <c r="J749" s="90" t="str">
        <f>IF(TMInput!$A749="",J748,TMInput!I749)</f>
        <v/>
      </c>
      <c r="K749" s="85" t="str">
        <f>IF(TMInput!J749&lt;&gt;"",TMInput!J749,IF(AND($C749=$C750, K750&lt;&gt;""),K750, IF(AND($C749=$C751, K751&lt;&gt;""), K751,"")))</f>
        <v/>
      </c>
      <c r="L749" s="85" t="str">
        <f>IF(TMInput!K749&lt;&gt;"",TMInput!K749,IF(AND($C749=$C750, L750&lt;&gt;""),L750, IF(AND($C749=$C751, L751&lt;&gt;""), L751,"")))</f>
        <v/>
      </c>
      <c r="M749" s="90" t="str">
        <f>IF(TMInput!L749&lt;&gt;"",TMInput!L749,IF(AND($C749=$C750, M750&lt;&gt;""),M750, IF(AND($C749=$C751, M751&lt;&gt;""), M751,"")))</f>
        <v/>
      </c>
      <c r="N749" s="90" t="str">
        <f>IF(TMInput!M749&lt;&gt;"",TMInput!M749,IF(AND($C749=$C750, N750&lt;&gt;""),N750, IF(AND($C749=$C751, N751&lt;&gt;""), N751,"")))</f>
        <v/>
      </c>
      <c r="O749" s="90" t="str">
        <f>IF(TMInput!N749&lt;&gt;"",TMInput!N749,IF(AND($C749=$C750, O750&lt;&gt;""),O750, IF(AND($C749=$C751, O751&lt;&gt;""), O751,"")))</f>
        <v/>
      </c>
      <c r="P749" s="85" t="str">
        <f>IF(TMInput!O749&lt;&gt;"",TMInput!O749,IF(AND($C749=$C750, P750&lt;&gt;""),P750, IF(AND($C749=$C751, P751&lt;&gt;""), P751,"")))</f>
        <v/>
      </c>
      <c r="Q749" s="90" t="str">
        <f>IF(TMInput!P749&lt;&gt;"",TMInput!P749,IF(AND($C749=$C750, Q750&lt;&gt;""),Q750, IF(AND($C749=$C751, Q751&lt;&gt;""), Q751,"")))</f>
        <v/>
      </c>
      <c r="R749" s="90" t="str">
        <f>IF(TMInput!Q749&lt;&gt;"", TMInput!Q749, IF(AND(OR($C749&amp;$H749=$C750&amp;$H750, $C749&amp;$I749=$C750&amp;$I750), R750&lt;&gt;""), R750, IF(AND(OR($C749&amp;$H749=$C751&amp;$H751, $C749&amp;$I749=$C751&amp;$I751), R751&lt;&gt;""), R751, IF(AND(OR($C749&amp;$H749=$C752&amp;$H752, $C749&amp;$I749=$C752&amp;$I752), R752&lt;&gt;""), R752, IF(AND(OR($C749&amp;$H749=$C753&amp;$H753, $C749&amp;$I749=$C753&amp;$I753), R753&lt;&gt;""), R753, "")))))</f>
        <v/>
      </c>
      <c r="S749" s="90" t="str">
        <f>IF(TMInput!R749&lt;&gt;"", TMInput!R749, IF(AND(OR($C749&amp;$H749=$C750&amp;$H750, $C749&amp;$I749=$C750&amp;$I750), S750&lt;&gt;""), S750, IF(AND(OR($C749&amp;$H749=$C751&amp;$H751, $C749&amp;$I749=$C751&amp;$I751), S751&lt;&gt;""), S751, IF(AND(OR($C749&amp;$H749=$C752&amp;$H752, $C749&amp;$I749=$C752&amp;$I752), S752&lt;&gt;""), S752, IF(AND(OR($C749&amp;$H749=$C753&amp;$H753, $C749&amp;$I749=$C753&amp;$I753), S753&lt;&gt;""), S753, "")))))</f>
        <v/>
      </c>
      <c r="T749" s="90" t="str">
        <f>IF(TMInput!S749&lt;&gt;"", TMInput!S749, IF(AND(OR($C749&amp;$H749=$C750&amp;$H750, $C749&amp;$I749=$C750&amp;$I750), T750&lt;&gt;""), T750, IF(AND(OR($C749&amp;$H749=$C751&amp;$H751, $C749&amp;$I749=$C751&amp;$I751), T751&lt;&gt;""), T751, IF(AND(OR($C749&amp;$H749=$C752&amp;$H752, $C749&amp;$I749=$C752&amp;$I752), T752&lt;&gt;""), T752, IF(AND(OR($C749&amp;$H749=$C753&amp;$H753, $C749&amp;$I749=$C753&amp;$I753), T753&lt;&gt;""), T753, "")))))</f>
        <v/>
      </c>
      <c r="U749" s="90" t="str">
        <f>IF(TMInput!T749&lt;&gt;"", TMInput!T749, IF(AND($C749=$C750, U750&lt;&gt;""), U750, IF(AND($C749=$C751, U751&lt;&gt;""), U751, IF(AND($C749=$C752, U752&lt;&gt;""), U752, IF(AND($C749=$C753, U753&lt;&gt;""), U753, "")))))</f>
        <v/>
      </c>
      <c r="V749" s="90" t="str">
        <f>IF(TMInput!U749&lt;&gt;"", TMInput!U749, IF(AND($C749=$C750, V750&lt;&gt;""), V750, IF(AND($C749=$C751, V751&lt;&gt;""), V751, IF(AND($C749=$C752, V752&lt;&gt;""), V752, IF(AND($C749=$C753, V753&lt;&gt;""), V753, "")))))</f>
        <v/>
      </c>
      <c r="W749" s="90" t="str">
        <f>IF(TMInput!V749&lt;&gt;"", TMInput!V749, IF(AND($C749=$C750, W750&lt;&gt;""), W750, IF(AND($C749=$C751, W751&lt;&gt;""), W751, IF(AND($C749=$C752, W752&lt;&gt;""), W752, IF(AND($C749=$C753, W753&lt;&gt;""), W753, "")))))</f>
        <v/>
      </c>
      <c r="X749" s="90" t="str">
        <f>IF(TMInput!W749&lt;&gt;"", TMInput!W749, IF(AND($C749=$C750, X750&lt;&gt;""), X750, IF(AND($C749=$C751, X751&lt;&gt;""), X751, IF(AND($C749=$C752, X752&lt;&gt;""), X752, IF(AND($C749=$C753, X753&lt;&gt;""), X753, "")))))</f>
        <v/>
      </c>
      <c r="Y749" s="90" t="str">
        <f>IF(TMInput!X749&lt;&gt;"", TMInput!X749, IF(AND($C749=$C750, Y750&lt;&gt;""), Y750, IF(AND($C749=$C751, Y751&lt;&gt;""), Y751, IF(AND($C749=$C752, Y752&lt;&gt;""), Y752, IF(AND($C749=$C753, Y753&lt;&gt;""), Y753, "")))))</f>
        <v/>
      </c>
      <c r="Z749" s="90" t="str">
        <f>IF(TMInput!Y749&lt;&gt;"", TMInput!Y749, IF(AND($C749=$C750, Z750&lt;&gt;""), Z750, IF(AND($C749=$C751, Z751&lt;&gt;""), Z751, IF(AND($C749=$C752, Z752&lt;&gt;""), Z752, IF(AND($C749=$C753, Z753&lt;&gt;""), Z753, "")))))</f>
        <v/>
      </c>
      <c r="AA749" s="90" t="str">
        <f>IF(TMInput!Z749&lt;&gt;"", TMInput!Z749, IF(AND($C749=$C750, AA750&lt;&gt;""), AA750, IF(AND($C749=$C751, AA751&lt;&gt;""), AA751, IF(AND($C749=$C752, AA752&lt;&gt;""), AA752, IF(AND($C749=$C753, AA753&lt;&gt;""), AA753, "")))))</f>
        <v/>
      </c>
      <c r="AB749" s="90" t="str">
        <f>IF(TMInput!AA749&lt;&gt;"", TMInput!AA749, IF(AND($C749=$C750, AB750&lt;&gt;""), AB750, IF(AND($C749=$C751, AB751&lt;&gt;""), AB751, IF(AND($C749=$C752, AB752&lt;&gt;""), AB752, IF(AND($C749=$C753, AB753&lt;&gt;""), AB753, "")))))</f>
        <v/>
      </c>
      <c r="AC749" s="90" t="str">
        <f>IF(TMInput!AB749&lt;&gt;"", TMInput!AB749, IF(AND($C749=$C750, AC750&lt;&gt;""), AC750, IF(AND($C749=$C751, AC751&lt;&gt;""), AC751, IF(AND($C749=$C752, AC752&lt;&gt;""), AC752, IF(AND($C749=$C753, AC753&lt;&gt;""), AC753, "")))))</f>
        <v/>
      </c>
      <c r="AD749" s="90" t="str">
        <f>IF(TMInput!AC749&lt;&gt;"", TMInput!AC749, IF(AND($C749=$C750, AD750&lt;&gt;""), AD750, IF(AND($C749=$C751, AD751&lt;&gt;""), AD751, IF(AND($C749=$C752, AD752&lt;&gt;""), AD752, IF(AND($C749=$C753, AD753&lt;&gt;""), AD753, "")))))</f>
        <v/>
      </c>
      <c r="AE749" s="90" t="str">
        <f>IF(TMInput!AD749&lt;&gt;"", TMInput!AD749, IF(AND($C749=$C750, AE750&lt;&gt;""), AE750, IF(AND($C749=$C751, AE751&lt;&gt;""), AE751, IF(AND($C749=$C752, AE752&lt;&gt;""), AE752, IF(AND($C749=$C753, AE753&lt;&gt;""), AE753, "")))))</f>
        <v/>
      </c>
    </row>
    <row r="750">
      <c r="A750" s="85" t="b">
        <f t="shared" si="1"/>
        <v>0</v>
      </c>
      <c r="B750" s="90" t="str">
        <f>IF(AND(TMInput!A750="",$C750&lt;&gt;""),B749,TMInput!A750)</f>
        <v/>
      </c>
      <c r="C750" s="90" t="str">
        <f>TMInput!B750</f>
        <v/>
      </c>
      <c r="D750" s="85" t="str">
        <f>IF(AND(TMInput!C750="",$C750&lt;&gt;""),D749,TMInput!C750)</f>
        <v/>
      </c>
      <c r="E750" s="90" t="str">
        <f>IF(TMInput!D750&lt;&gt;"",TMInput!D750,IF(AND($C750=$C751, E751&lt;&gt;""),E751, IF(AND($C750=$C752, E752&lt;&gt;""), E752,"")))</f>
        <v/>
      </c>
      <c r="F750" s="90" t="str">
        <f>IF(TMInput!E750&lt;&gt;"",TMInput!E750,IF(AND($C750=$C751, F751&lt;&gt;""),F751, IF(AND($C750=$C752, F752&lt;&gt;""), F752,"")))</f>
        <v/>
      </c>
      <c r="G750" s="85" t="str">
        <f>IF(TMInput!F750&lt;&gt;"",TMInput!F750,IF(AND($C750=$C751, G751&lt;&gt;""),G751, IF(AND($C750=$C752, G752&lt;&gt;""), G752,"")))</f>
        <v/>
      </c>
      <c r="H750" s="90" t="str">
        <f>TMInput!G750</f>
        <v/>
      </c>
      <c r="I750" s="90" t="str">
        <f>TMInput!H750</f>
        <v/>
      </c>
      <c r="J750" s="90" t="str">
        <f>IF(TMInput!$A750="",J749,TMInput!I750)</f>
        <v/>
      </c>
      <c r="K750" s="85" t="str">
        <f>IF(TMInput!J750&lt;&gt;"",TMInput!J750,IF(AND($C750=$C751, K751&lt;&gt;""),K751, IF(AND($C750=$C752, K752&lt;&gt;""), K752,"")))</f>
        <v/>
      </c>
      <c r="L750" s="85" t="str">
        <f>IF(TMInput!K750&lt;&gt;"",TMInput!K750,IF(AND($C750=$C751, L751&lt;&gt;""),L751, IF(AND($C750=$C752, L752&lt;&gt;""), L752,"")))</f>
        <v/>
      </c>
      <c r="M750" s="90" t="str">
        <f>IF(TMInput!L750&lt;&gt;"",TMInput!L750,IF(AND($C750=$C751, M751&lt;&gt;""),M751, IF(AND($C750=$C752, M752&lt;&gt;""), M752,"")))</f>
        <v/>
      </c>
      <c r="N750" s="90" t="str">
        <f>IF(TMInput!M750&lt;&gt;"",TMInput!M750,IF(AND($C750=$C751, N751&lt;&gt;""),N751, IF(AND($C750=$C752, N752&lt;&gt;""), N752,"")))</f>
        <v/>
      </c>
      <c r="O750" s="90" t="str">
        <f>IF(TMInput!N750&lt;&gt;"",TMInput!N750,IF(AND($C750=$C751, O751&lt;&gt;""),O751, IF(AND($C750=$C752, O752&lt;&gt;""), O752,"")))</f>
        <v/>
      </c>
      <c r="P750" s="85" t="str">
        <f>IF(TMInput!O750&lt;&gt;"",TMInput!O750,IF(AND($C750=$C751, P751&lt;&gt;""),P751, IF(AND($C750=$C752, P752&lt;&gt;""), P752,"")))</f>
        <v/>
      </c>
      <c r="Q750" s="90" t="str">
        <f>IF(TMInput!P750&lt;&gt;"",TMInput!P750,IF(AND($C750=$C751, Q751&lt;&gt;""),Q751, IF(AND($C750=$C752, Q752&lt;&gt;""), Q752,"")))</f>
        <v/>
      </c>
      <c r="R750" s="90" t="str">
        <f>IF(TMInput!Q750&lt;&gt;"", TMInput!Q750, IF(AND(OR($C750&amp;$H750=$C751&amp;$H751, $C750&amp;$I750=$C751&amp;$I751), R751&lt;&gt;""), R751, IF(AND(OR($C750&amp;$H750=$C752&amp;$H752, $C750&amp;$I750=$C752&amp;$I752), R752&lt;&gt;""), R752, IF(AND(OR($C750&amp;$H750=$C753&amp;$H753, $C750&amp;$I750=$C753&amp;$I753), R753&lt;&gt;""), R753, IF(AND(OR($C750&amp;$H750=$C754&amp;$H754, $C750&amp;$I750=$C754&amp;$I754), R754&lt;&gt;""), R754, "")))))</f>
        <v/>
      </c>
      <c r="S750" s="90" t="str">
        <f>IF(TMInput!R750&lt;&gt;"", TMInput!R750, IF(AND(OR($C750&amp;$H750=$C751&amp;$H751, $C750&amp;$I750=$C751&amp;$I751), S751&lt;&gt;""), S751, IF(AND(OR($C750&amp;$H750=$C752&amp;$H752, $C750&amp;$I750=$C752&amp;$I752), S752&lt;&gt;""), S752, IF(AND(OR($C750&amp;$H750=$C753&amp;$H753, $C750&amp;$I750=$C753&amp;$I753), S753&lt;&gt;""), S753, IF(AND(OR($C750&amp;$H750=$C754&amp;$H754, $C750&amp;$I750=$C754&amp;$I754), S754&lt;&gt;""), S754, "")))))</f>
        <v/>
      </c>
      <c r="T750" s="90" t="str">
        <f>IF(TMInput!S750&lt;&gt;"", TMInput!S750, IF(AND(OR($C750&amp;$H750=$C751&amp;$H751, $C750&amp;$I750=$C751&amp;$I751), T751&lt;&gt;""), T751, IF(AND(OR($C750&amp;$H750=$C752&amp;$H752, $C750&amp;$I750=$C752&amp;$I752), T752&lt;&gt;""), T752, IF(AND(OR($C750&amp;$H750=$C753&amp;$H753, $C750&amp;$I750=$C753&amp;$I753), T753&lt;&gt;""), T753, IF(AND(OR($C750&amp;$H750=$C754&amp;$H754, $C750&amp;$I750=$C754&amp;$I754), T754&lt;&gt;""), T754, "")))))</f>
        <v/>
      </c>
      <c r="U750" s="90" t="str">
        <f>IF(TMInput!T750&lt;&gt;"", TMInput!T750, IF(AND($C750=$C751, U751&lt;&gt;""), U751, IF(AND($C750=$C752, U752&lt;&gt;""), U752, IF(AND($C750=$C753, U753&lt;&gt;""), U753, IF(AND($C750=$C754, U754&lt;&gt;""), U754, "")))))</f>
        <v/>
      </c>
      <c r="V750" s="90" t="str">
        <f>IF(TMInput!U750&lt;&gt;"", TMInput!U750, IF(AND($C750=$C751, V751&lt;&gt;""), V751, IF(AND($C750=$C752, V752&lt;&gt;""), V752, IF(AND($C750=$C753, V753&lt;&gt;""), V753, IF(AND($C750=$C754, V754&lt;&gt;""), V754, "")))))</f>
        <v/>
      </c>
      <c r="W750" s="90" t="str">
        <f>IF(TMInput!V750&lt;&gt;"", TMInput!V750, IF(AND($C750=$C751, W751&lt;&gt;""), W751, IF(AND($C750=$C752, W752&lt;&gt;""), W752, IF(AND($C750=$C753, W753&lt;&gt;""), W753, IF(AND($C750=$C754, W754&lt;&gt;""), W754, "")))))</f>
        <v/>
      </c>
      <c r="X750" s="90" t="str">
        <f>IF(TMInput!W750&lt;&gt;"", TMInput!W750, IF(AND($C750=$C751, X751&lt;&gt;""), X751, IF(AND($C750=$C752, X752&lt;&gt;""), X752, IF(AND($C750=$C753, X753&lt;&gt;""), X753, IF(AND($C750=$C754, X754&lt;&gt;""), X754, "")))))</f>
        <v/>
      </c>
      <c r="Y750" s="90" t="str">
        <f>IF(TMInput!X750&lt;&gt;"", TMInput!X750, IF(AND($C750=$C751, Y751&lt;&gt;""), Y751, IF(AND($C750=$C752, Y752&lt;&gt;""), Y752, IF(AND($C750=$C753, Y753&lt;&gt;""), Y753, IF(AND($C750=$C754, Y754&lt;&gt;""), Y754, "")))))</f>
        <v/>
      </c>
      <c r="Z750" s="90" t="str">
        <f>IF(TMInput!Y750&lt;&gt;"", TMInput!Y750, IF(AND($C750=$C751, Z751&lt;&gt;""), Z751, IF(AND($C750=$C752, Z752&lt;&gt;""), Z752, IF(AND($C750=$C753, Z753&lt;&gt;""), Z753, IF(AND($C750=$C754, Z754&lt;&gt;""), Z754, "")))))</f>
        <v/>
      </c>
      <c r="AA750" s="90" t="str">
        <f>IF(TMInput!Z750&lt;&gt;"", TMInput!Z750, IF(AND($C750=$C751, AA751&lt;&gt;""), AA751, IF(AND($C750=$C752, AA752&lt;&gt;""), AA752, IF(AND($C750=$C753, AA753&lt;&gt;""), AA753, IF(AND($C750=$C754, AA754&lt;&gt;""), AA754, "")))))</f>
        <v/>
      </c>
      <c r="AB750" s="90" t="str">
        <f>IF(TMInput!AA750&lt;&gt;"", TMInput!AA750, IF(AND($C750=$C751, AB751&lt;&gt;""), AB751, IF(AND($C750=$C752, AB752&lt;&gt;""), AB752, IF(AND($C750=$C753, AB753&lt;&gt;""), AB753, IF(AND($C750=$C754, AB754&lt;&gt;""), AB754, "")))))</f>
        <v/>
      </c>
      <c r="AC750" s="90" t="str">
        <f>IF(TMInput!AB750&lt;&gt;"", TMInput!AB750, IF(AND($C750=$C751, AC751&lt;&gt;""), AC751, IF(AND($C750=$C752, AC752&lt;&gt;""), AC752, IF(AND($C750=$C753, AC753&lt;&gt;""), AC753, IF(AND($C750=$C754, AC754&lt;&gt;""), AC754, "")))))</f>
        <v/>
      </c>
      <c r="AD750" s="90" t="str">
        <f>IF(TMInput!AC750&lt;&gt;"", TMInput!AC750, IF(AND($C750=$C751, AD751&lt;&gt;""), AD751, IF(AND($C750=$C752, AD752&lt;&gt;""), AD752, IF(AND($C750=$C753, AD753&lt;&gt;""), AD753, IF(AND($C750=$C754, AD754&lt;&gt;""), AD754, "")))))</f>
        <v/>
      </c>
      <c r="AE750" s="90" t="str">
        <f>IF(TMInput!AD750&lt;&gt;"", TMInput!AD750, IF(AND($C750=$C751, AE751&lt;&gt;""), AE751, IF(AND($C750=$C752, AE752&lt;&gt;""), AE752, IF(AND($C750=$C753, AE753&lt;&gt;""), AE753, IF(AND($C750=$C754, AE754&lt;&gt;""), AE754, "")))))</f>
        <v/>
      </c>
    </row>
    <row r="751">
      <c r="A751" s="85" t="b">
        <f t="shared" si="1"/>
        <v>0</v>
      </c>
      <c r="B751" s="90" t="str">
        <f>IF(AND(TMInput!A751="",$C751&lt;&gt;""),B750,TMInput!A751)</f>
        <v/>
      </c>
      <c r="C751" s="90" t="str">
        <f>TMInput!B751</f>
        <v/>
      </c>
      <c r="D751" s="85" t="str">
        <f>IF(AND(TMInput!C751="",$C751&lt;&gt;""),D750,TMInput!C751)</f>
        <v/>
      </c>
      <c r="E751" s="90" t="str">
        <f>IF(TMInput!D751&lt;&gt;"",TMInput!D751,IF(AND($C751=$C752, E752&lt;&gt;""),E752, IF(AND($C751=$C753, E753&lt;&gt;""), E753,"")))</f>
        <v/>
      </c>
      <c r="F751" s="90" t="str">
        <f>IF(TMInput!E751&lt;&gt;"",TMInput!E751,IF(AND($C751=$C752, F752&lt;&gt;""),F752, IF(AND($C751=$C753, F753&lt;&gt;""), F753,"")))</f>
        <v/>
      </c>
      <c r="G751" s="85" t="str">
        <f>IF(TMInput!F751&lt;&gt;"",TMInput!F751,IF(AND($C751=$C752, G752&lt;&gt;""),G752, IF(AND($C751=$C753, G753&lt;&gt;""), G753,"")))</f>
        <v/>
      </c>
      <c r="H751" s="90" t="str">
        <f>TMInput!G751</f>
        <v/>
      </c>
      <c r="I751" s="90" t="str">
        <f>TMInput!H751</f>
        <v/>
      </c>
      <c r="J751" s="90" t="str">
        <f>IF(TMInput!$A751="",J750,TMInput!I751)</f>
        <v/>
      </c>
      <c r="K751" s="85" t="str">
        <f>IF(TMInput!J751&lt;&gt;"",TMInput!J751,IF(AND($C751=$C752, K752&lt;&gt;""),K752, IF(AND($C751=$C753, K753&lt;&gt;""), K753,"")))</f>
        <v/>
      </c>
      <c r="L751" s="85" t="str">
        <f>IF(TMInput!K751&lt;&gt;"",TMInput!K751,IF(AND($C751=$C752, L752&lt;&gt;""),L752, IF(AND($C751=$C753, L753&lt;&gt;""), L753,"")))</f>
        <v/>
      </c>
      <c r="M751" s="90" t="str">
        <f>IF(TMInput!L751&lt;&gt;"",TMInput!L751,IF(AND($C751=$C752, M752&lt;&gt;""),M752, IF(AND($C751=$C753, M753&lt;&gt;""), M753,"")))</f>
        <v/>
      </c>
      <c r="N751" s="90" t="str">
        <f>IF(TMInput!M751&lt;&gt;"",TMInput!M751,IF(AND($C751=$C752, N752&lt;&gt;""),N752, IF(AND($C751=$C753, N753&lt;&gt;""), N753,"")))</f>
        <v/>
      </c>
      <c r="O751" s="90" t="str">
        <f>IF(TMInput!N751&lt;&gt;"",TMInput!N751,IF(AND($C751=$C752, O752&lt;&gt;""),O752, IF(AND($C751=$C753, O753&lt;&gt;""), O753,"")))</f>
        <v/>
      </c>
      <c r="P751" s="85" t="str">
        <f>IF(TMInput!O751&lt;&gt;"",TMInput!O751,IF(AND($C751=$C752, P752&lt;&gt;""),P752, IF(AND($C751=$C753, P753&lt;&gt;""), P753,"")))</f>
        <v/>
      </c>
      <c r="Q751" s="90" t="str">
        <f>IF(TMInput!P751&lt;&gt;"",TMInput!P751,IF(AND($C751=$C752, Q752&lt;&gt;""),Q752, IF(AND($C751=$C753, Q753&lt;&gt;""), Q753,"")))</f>
        <v/>
      </c>
      <c r="R751" s="90" t="str">
        <f>IF(TMInput!Q751&lt;&gt;"", TMInput!Q751, IF(AND(OR($C751&amp;$H751=$C752&amp;$H752, $C751&amp;$I751=$C752&amp;$I752), R752&lt;&gt;""), R752, IF(AND(OR($C751&amp;$H751=$C753&amp;$H753, $C751&amp;$I751=$C753&amp;$I753), R753&lt;&gt;""), R753, IF(AND(OR($C751&amp;$H751=$C754&amp;$H754, $C751&amp;$I751=$C754&amp;$I754), R754&lt;&gt;""), R754, IF(AND(OR($C751&amp;$H751=$C755&amp;$H755, $C751&amp;$I751=$C755&amp;$I755), R755&lt;&gt;""), R755, "")))))</f>
        <v/>
      </c>
      <c r="S751" s="90" t="str">
        <f>IF(TMInput!R751&lt;&gt;"", TMInput!R751, IF(AND(OR($C751&amp;$H751=$C752&amp;$H752, $C751&amp;$I751=$C752&amp;$I752), S752&lt;&gt;""), S752, IF(AND(OR($C751&amp;$H751=$C753&amp;$H753, $C751&amp;$I751=$C753&amp;$I753), S753&lt;&gt;""), S753, IF(AND(OR($C751&amp;$H751=$C754&amp;$H754, $C751&amp;$I751=$C754&amp;$I754), S754&lt;&gt;""), S754, IF(AND(OR($C751&amp;$H751=$C755&amp;$H755, $C751&amp;$I751=$C755&amp;$I755), S755&lt;&gt;""), S755, "")))))</f>
        <v/>
      </c>
      <c r="T751" s="90" t="str">
        <f>IF(TMInput!S751&lt;&gt;"", TMInput!S751, IF(AND(OR($C751&amp;$H751=$C752&amp;$H752, $C751&amp;$I751=$C752&amp;$I752), T752&lt;&gt;""), T752, IF(AND(OR($C751&amp;$H751=$C753&amp;$H753, $C751&amp;$I751=$C753&amp;$I753), T753&lt;&gt;""), T753, IF(AND(OR($C751&amp;$H751=$C754&amp;$H754, $C751&amp;$I751=$C754&amp;$I754), T754&lt;&gt;""), T754, IF(AND(OR($C751&amp;$H751=$C755&amp;$H755, $C751&amp;$I751=$C755&amp;$I755), T755&lt;&gt;""), T755, "")))))</f>
        <v/>
      </c>
      <c r="U751" s="90" t="str">
        <f>IF(TMInput!T751&lt;&gt;"", TMInput!T751, IF(AND($C751=$C752, U752&lt;&gt;""), U752, IF(AND($C751=$C753, U753&lt;&gt;""), U753, IF(AND($C751=$C754, U754&lt;&gt;""), U754, IF(AND($C751=$C755, U755&lt;&gt;""), U755, "")))))</f>
        <v/>
      </c>
      <c r="V751" s="90" t="str">
        <f>IF(TMInput!U751&lt;&gt;"", TMInput!U751, IF(AND($C751=$C752, V752&lt;&gt;""), V752, IF(AND($C751=$C753, V753&lt;&gt;""), V753, IF(AND($C751=$C754, V754&lt;&gt;""), V754, IF(AND($C751=$C755, V755&lt;&gt;""), V755, "")))))</f>
        <v/>
      </c>
      <c r="W751" s="90" t="str">
        <f>IF(TMInput!V751&lt;&gt;"", TMInput!V751, IF(AND($C751=$C752, W752&lt;&gt;""), W752, IF(AND($C751=$C753, W753&lt;&gt;""), W753, IF(AND($C751=$C754, W754&lt;&gt;""), W754, IF(AND($C751=$C755, W755&lt;&gt;""), W755, "")))))</f>
        <v/>
      </c>
      <c r="X751" s="90" t="str">
        <f>IF(TMInput!W751&lt;&gt;"", TMInput!W751, IF(AND($C751=$C752, X752&lt;&gt;""), X752, IF(AND($C751=$C753, X753&lt;&gt;""), X753, IF(AND($C751=$C754, X754&lt;&gt;""), X754, IF(AND($C751=$C755, X755&lt;&gt;""), X755, "")))))</f>
        <v/>
      </c>
      <c r="Y751" s="90" t="str">
        <f>IF(TMInput!X751&lt;&gt;"", TMInput!X751, IF(AND($C751=$C752, Y752&lt;&gt;""), Y752, IF(AND($C751=$C753, Y753&lt;&gt;""), Y753, IF(AND($C751=$C754, Y754&lt;&gt;""), Y754, IF(AND($C751=$C755, Y755&lt;&gt;""), Y755, "")))))</f>
        <v/>
      </c>
      <c r="Z751" s="90" t="str">
        <f>IF(TMInput!Y751&lt;&gt;"", TMInput!Y751, IF(AND($C751=$C752, Z752&lt;&gt;""), Z752, IF(AND($C751=$C753, Z753&lt;&gt;""), Z753, IF(AND($C751=$C754, Z754&lt;&gt;""), Z754, IF(AND($C751=$C755, Z755&lt;&gt;""), Z755, "")))))</f>
        <v/>
      </c>
      <c r="AA751" s="90" t="str">
        <f>IF(TMInput!Z751&lt;&gt;"", TMInput!Z751, IF(AND($C751=$C752, AA752&lt;&gt;""), AA752, IF(AND($C751=$C753, AA753&lt;&gt;""), AA753, IF(AND($C751=$C754, AA754&lt;&gt;""), AA754, IF(AND($C751=$C755, AA755&lt;&gt;""), AA755, "")))))</f>
        <v/>
      </c>
      <c r="AB751" s="90" t="str">
        <f>IF(TMInput!AA751&lt;&gt;"", TMInput!AA751, IF(AND($C751=$C752, AB752&lt;&gt;""), AB752, IF(AND($C751=$C753, AB753&lt;&gt;""), AB753, IF(AND($C751=$C754, AB754&lt;&gt;""), AB754, IF(AND($C751=$C755, AB755&lt;&gt;""), AB755, "")))))</f>
        <v/>
      </c>
      <c r="AC751" s="90" t="str">
        <f>IF(TMInput!AB751&lt;&gt;"", TMInput!AB751, IF(AND($C751=$C752, AC752&lt;&gt;""), AC752, IF(AND($C751=$C753, AC753&lt;&gt;""), AC753, IF(AND($C751=$C754, AC754&lt;&gt;""), AC754, IF(AND($C751=$C755, AC755&lt;&gt;""), AC755, "")))))</f>
        <v/>
      </c>
      <c r="AD751" s="90" t="str">
        <f>IF(TMInput!AC751&lt;&gt;"", TMInput!AC751, IF(AND($C751=$C752, AD752&lt;&gt;""), AD752, IF(AND($C751=$C753, AD753&lt;&gt;""), AD753, IF(AND($C751=$C754, AD754&lt;&gt;""), AD754, IF(AND($C751=$C755, AD755&lt;&gt;""), AD755, "")))))</f>
        <v/>
      </c>
      <c r="AE751" s="90" t="str">
        <f>IF(TMInput!AD751&lt;&gt;"", TMInput!AD751, IF(AND($C751=$C752, AE752&lt;&gt;""), AE752, IF(AND($C751=$C753, AE753&lt;&gt;""), AE753, IF(AND($C751=$C754, AE754&lt;&gt;""), AE754, IF(AND($C751=$C755, AE755&lt;&gt;""), AE755, "")))))</f>
        <v/>
      </c>
    </row>
    <row r="752">
      <c r="A752" s="85" t="b">
        <f t="shared" si="1"/>
        <v>0</v>
      </c>
      <c r="B752" s="90" t="str">
        <f>IF(AND(TMInput!A752="",$C752&lt;&gt;""),B751,TMInput!A752)</f>
        <v/>
      </c>
      <c r="C752" s="90" t="str">
        <f>TMInput!B752</f>
        <v/>
      </c>
      <c r="D752" s="85" t="str">
        <f>IF(AND(TMInput!C752="",$C752&lt;&gt;""),D751,TMInput!C752)</f>
        <v/>
      </c>
      <c r="E752" s="90" t="str">
        <f>IF(TMInput!D752&lt;&gt;"",TMInput!D752,IF(AND($C752=$C753, E753&lt;&gt;""),E753, IF(AND($C752=$C754, E754&lt;&gt;""), E754,"")))</f>
        <v/>
      </c>
      <c r="F752" s="90" t="str">
        <f>IF(TMInput!E752&lt;&gt;"",TMInput!E752,IF(AND($C752=$C753, F753&lt;&gt;""),F753, IF(AND($C752=$C754, F754&lt;&gt;""), F754,"")))</f>
        <v/>
      </c>
      <c r="G752" s="85" t="str">
        <f>IF(TMInput!F752&lt;&gt;"",TMInput!F752,IF(AND($C752=$C753, G753&lt;&gt;""),G753, IF(AND($C752=$C754, G754&lt;&gt;""), G754,"")))</f>
        <v/>
      </c>
      <c r="H752" s="90" t="str">
        <f>TMInput!G752</f>
        <v/>
      </c>
      <c r="I752" s="90" t="str">
        <f>TMInput!H752</f>
        <v/>
      </c>
      <c r="J752" s="90" t="str">
        <f>IF(TMInput!$A752="",J751,TMInput!I752)</f>
        <v/>
      </c>
      <c r="K752" s="85" t="str">
        <f>IF(TMInput!J752&lt;&gt;"",TMInput!J752,IF(AND($C752=$C753, K753&lt;&gt;""),K753, IF(AND($C752=$C754, K754&lt;&gt;""), K754,"")))</f>
        <v/>
      </c>
      <c r="L752" s="85" t="str">
        <f>IF(TMInput!K752&lt;&gt;"",TMInput!K752,IF(AND($C752=$C753, L753&lt;&gt;""),L753, IF(AND($C752=$C754, L754&lt;&gt;""), L754,"")))</f>
        <v/>
      </c>
      <c r="M752" s="90" t="str">
        <f>IF(TMInput!L752&lt;&gt;"",TMInput!L752,IF(AND($C752=$C753, M753&lt;&gt;""),M753, IF(AND($C752=$C754, M754&lt;&gt;""), M754,"")))</f>
        <v/>
      </c>
      <c r="N752" s="90" t="str">
        <f>IF(TMInput!M752&lt;&gt;"",TMInput!M752,IF(AND($C752=$C753, N753&lt;&gt;""),N753, IF(AND($C752=$C754, N754&lt;&gt;""), N754,"")))</f>
        <v/>
      </c>
      <c r="O752" s="90" t="str">
        <f>IF(TMInput!N752&lt;&gt;"",TMInput!N752,IF(AND($C752=$C753, O753&lt;&gt;""),O753, IF(AND($C752=$C754, O754&lt;&gt;""), O754,"")))</f>
        <v/>
      </c>
      <c r="P752" s="85" t="str">
        <f>IF(TMInput!O752&lt;&gt;"",TMInput!O752,IF(AND($C752=$C753, P753&lt;&gt;""),P753, IF(AND($C752=$C754, P754&lt;&gt;""), P754,"")))</f>
        <v/>
      </c>
      <c r="Q752" s="90" t="str">
        <f>IF(TMInput!P752&lt;&gt;"",TMInput!P752,IF(AND($C752=$C753, Q753&lt;&gt;""),Q753, IF(AND($C752=$C754, Q754&lt;&gt;""), Q754,"")))</f>
        <v/>
      </c>
      <c r="R752" s="90" t="str">
        <f>IF(TMInput!Q752&lt;&gt;"", TMInput!Q752, IF(AND(OR($C752&amp;$H752=$C753&amp;$H753, $C752&amp;$I752=$C753&amp;$I753), R753&lt;&gt;""), R753, IF(AND(OR($C752&amp;$H752=$C754&amp;$H754, $C752&amp;$I752=$C754&amp;$I754), R754&lt;&gt;""), R754, IF(AND(OR($C752&amp;$H752=$C755&amp;$H755, $C752&amp;$I752=$C755&amp;$I755), R755&lt;&gt;""), R755, IF(AND(OR($C752&amp;$H752=$C756&amp;$H756, $C752&amp;$I752=$C756&amp;$I756), R756&lt;&gt;""), R756, "")))))</f>
        <v/>
      </c>
      <c r="S752" s="90" t="str">
        <f>IF(TMInput!R752&lt;&gt;"", TMInput!R752, IF(AND(OR($C752&amp;$H752=$C753&amp;$H753, $C752&amp;$I752=$C753&amp;$I753), S753&lt;&gt;""), S753, IF(AND(OR($C752&amp;$H752=$C754&amp;$H754, $C752&amp;$I752=$C754&amp;$I754), S754&lt;&gt;""), S754, IF(AND(OR($C752&amp;$H752=$C755&amp;$H755, $C752&amp;$I752=$C755&amp;$I755), S755&lt;&gt;""), S755, IF(AND(OR($C752&amp;$H752=$C756&amp;$H756, $C752&amp;$I752=$C756&amp;$I756), S756&lt;&gt;""), S756, "")))))</f>
        <v/>
      </c>
      <c r="T752" s="90" t="str">
        <f>IF(TMInput!S752&lt;&gt;"", TMInput!S752, IF(AND(OR($C752&amp;$H752=$C753&amp;$H753, $C752&amp;$I752=$C753&amp;$I753), T753&lt;&gt;""), T753, IF(AND(OR($C752&amp;$H752=$C754&amp;$H754, $C752&amp;$I752=$C754&amp;$I754), T754&lt;&gt;""), T754, IF(AND(OR($C752&amp;$H752=$C755&amp;$H755, $C752&amp;$I752=$C755&amp;$I755), T755&lt;&gt;""), T755, IF(AND(OR($C752&amp;$H752=$C756&amp;$H756, $C752&amp;$I752=$C756&amp;$I756), T756&lt;&gt;""), T756, "")))))</f>
        <v/>
      </c>
      <c r="U752" s="90" t="str">
        <f>IF(TMInput!T752&lt;&gt;"", TMInput!T752, IF(AND($C752=$C753, U753&lt;&gt;""), U753, IF(AND($C752=$C754, U754&lt;&gt;""), U754, IF(AND($C752=$C755, U755&lt;&gt;""), U755, IF(AND($C752=$C756, U756&lt;&gt;""), U756, "")))))</f>
        <v/>
      </c>
      <c r="V752" s="90" t="str">
        <f>IF(TMInput!U752&lt;&gt;"", TMInput!U752, IF(AND($C752=$C753, V753&lt;&gt;""), V753, IF(AND($C752=$C754, V754&lt;&gt;""), V754, IF(AND($C752=$C755, V755&lt;&gt;""), V755, IF(AND($C752=$C756, V756&lt;&gt;""), V756, "")))))</f>
        <v/>
      </c>
      <c r="W752" s="90" t="str">
        <f>IF(TMInput!V752&lt;&gt;"", TMInput!V752, IF(AND($C752=$C753, W753&lt;&gt;""), W753, IF(AND($C752=$C754, W754&lt;&gt;""), W754, IF(AND($C752=$C755, W755&lt;&gt;""), W755, IF(AND($C752=$C756, W756&lt;&gt;""), W756, "")))))</f>
        <v/>
      </c>
      <c r="X752" s="90" t="str">
        <f>IF(TMInput!W752&lt;&gt;"", TMInput!W752, IF(AND($C752=$C753, X753&lt;&gt;""), X753, IF(AND($C752=$C754, X754&lt;&gt;""), X754, IF(AND($C752=$C755, X755&lt;&gt;""), X755, IF(AND($C752=$C756, X756&lt;&gt;""), X756, "")))))</f>
        <v/>
      </c>
      <c r="Y752" s="90" t="str">
        <f>IF(TMInput!X752&lt;&gt;"", TMInput!X752, IF(AND($C752=$C753, Y753&lt;&gt;""), Y753, IF(AND($C752=$C754, Y754&lt;&gt;""), Y754, IF(AND($C752=$C755, Y755&lt;&gt;""), Y755, IF(AND($C752=$C756, Y756&lt;&gt;""), Y756, "")))))</f>
        <v/>
      </c>
      <c r="Z752" s="90" t="str">
        <f>IF(TMInput!Y752&lt;&gt;"", TMInput!Y752, IF(AND($C752=$C753, Z753&lt;&gt;""), Z753, IF(AND($C752=$C754, Z754&lt;&gt;""), Z754, IF(AND($C752=$C755, Z755&lt;&gt;""), Z755, IF(AND($C752=$C756, Z756&lt;&gt;""), Z756, "")))))</f>
        <v/>
      </c>
      <c r="AA752" s="90" t="str">
        <f>IF(TMInput!Z752&lt;&gt;"", TMInput!Z752, IF(AND($C752=$C753, AA753&lt;&gt;""), AA753, IF(AND($C752=$C754, AA754&lt;&gt;""), AA754, IF(AND($C752=$C755, AA755&lt;&gt;""), AA755, IF(AND($C752=$C756, AA756&lt;&gt;""), AA756, "")))))</f>
        <v/>
      </c>
      <c r="AB752" s="90" t="str">
        <f>IF(TMInput!AA752&lt;&gt;"", TMInput!AA752, IF(AND($C752=$C753, AB753&lt;&gt;""), AB753, IF(AND($C752=$C754, AB754&lt;&gt;""), AB754, IF(AND($C752=$C755, AB755&lt;&gt;""), AB755, IF(AND($C752=$C756, AB756&lt;&gt;""), AB756, "")))))</f>
        <v/>
      </c>
      <c r="AC752" s="90" t="str">
        <f>IF(TMInput!AB752&lt;&gt;"", TMInput!AB752, IF(AND($C752=$C753, AC753&lt;&gt;""), AC753, IF(AND($C752=$C754, AC754&lt;&gt;""), AC754, IF(AND($C752=$C755, AC755&lt;&gt;""), AC755, IF(AND($C752=$C756, AC756&lt;&gt;""), AC756, "")))))</f>
        <v/>
      </c>
      <c r="AD752" s="90" t="str">
        <f>IF(TMInput!AC752&lt;&gt;"", TMInput!AC752, IF(AND($C752=$C753, AD753&lt;&gt;""), AD753, IF(AND($C752=$C754, AD754&lt;&gt;""), AD754, IF(AND($C752=$C755, AD755&lt;&gt;""), AD755, IF(AND($C752=$C756, AD756&lt;&gt;""), AD756, "")))))</f>
        <v/>
      </c>
      <c r="AE752" s="90" t="str">
        <f>IF(TMInput!AD752&lt;&gt;"", TMInput!AD752, IF(AND($C752=$C753, AE753&lt;&gt;""), AE753, IF(AND($C752=$C754, AE754&lt;&gt;""), AE754, IF(AND($C752=$C755, AE755&lt;&gt;""), AE755, IF(AND($C752=$C756, AE756&lt;&gt;""), AE756, "")))))</f>
        <v/>
      </c>
    </row>
    <row r="753">
      <c r="A753" s="85" t="b">
        <f t="shared" si="1"/>
        <v>0</v>
      </c>
      <c r="B753" s="90" t="str">
        <f>IF(AND(TMInput!A753="",$C753&lt;&gt;""),B752,TMInput!A753)</f>
        <v/>
      </c>
      <c r="C753" s="90" t="str">
        <f>TMInput!B753</f>
        <v/>
      </c>
      <c r="D753" s="85" t="str">
        <f>IF(AND(TMInput!C753="",$C753&lt;&gt;""),D752,TMInput!C753)</f>
        <v/>
      </c>
      <c r="E753" s="90" t="str">
        <f>IF(TMInput!D753&lt;&gt;"",TMInput!D753,IF(AND($C753=$C754, E754&lt;&gt;""),E754, IF(AND($C753=$C755, E755&lt;&gt;""), E755,"")))</f>
        <v/>
      </c>
      <c r="F753" s="90" t="str">
        <f>IF(TMInput!E753&lt;&gt;"",TMInput!E753,IF(AND($C753=$C754, F754&lt;&gt;""),F754, IF(AND($C753=$C755, F755&lt;&gt;""), F755,"")))</f>
        <v/>
      </c>
      <c r="G753" s="85" t="str">
        <f>IF(TMInput!F753&lt;&gt;"",TMInput!F753,IF(AND($C753=$C754, G754&lt;&gt;""),G754, IF(AND($C753=$C755, G755&lt;&gt;""), G755,"")))</f>
        <v/>
      </c>
      <c r="H753" s="90" t="str">
        <f>TMInput!G753</f>
        <v/>
      </c>
      <c r="I753" s="90" t="str">
        <f>TMInput!H753</f>
        <v/>
      </c>
      <c r="J753" s="90" t="str">
        <f>IF(TMInput!$A753="",J752,TMInput!I753)</f>
        <v/>
      </c>
      <c r="K753" s="85" t="str">
        <f>IF(TMInput!J753&lt;&gt;"",TMInput!J753,IF(AND($C753=$C754, K754&lt;&gt;""),K754, IF(AND($C753=$C755, K755&lt;&gt;""), K755,"")))</f>
        <v/>
      </c>
      <c r="L753" s="85" t="str">
        <f>IF(TMInput!K753&lt;&gt;"",TMInput!K753,IF(AND($C753=$C754, L754&lt;&gt;""),L754, IF(AND($C753=$C755, L755&lt;&gt;""), L755,"")))</f>
        <v/>
      </c>
      <c r="M753" s="90" t="str">
        <f>IF(TMInput!L753&lt;&gt;"",TMInput!L753,IF(AND($C753=$C754, M754&lt;&gt;""),M754, IF(AND($C753=$C755, M755&lt;&gt;""), M755,"")))</f>
        <v/>
      </c>
      <c r="N753" s="90" t="str">
        <f>IF(TMInput!M753&lt;&gt;"",TMInput!M753,IF(AND($C753=$C754, N754&lt;&gt;""),N754, IF(AND($C753=$C755, N755&lt;&gt;""), N755,"")))</f>
        <v/>
      </c>
      <c r="O753" s="90" t="str">
        <f>IF(TMInput!N753&lt;&gt;"",TMInput!N753,IF(AND($C753=$C754, O754&lt;&gt;""),O754, IF(AND($C753=$C755, O755&lt;&gt;""), O755,"")))</f>
        <v/>
      </c>
      <c r="P753" s="85" t="str">
        <f>IF(TMInput!O753&lt;&gt;"",TMInput!O753,IF(AND($C753=$C754, P754&lt;&gt;""),P754, IF(AND($C753=$C755, P755&lt;&gt;""), P755,"")))</f>
        <v/>
      </c>
      <c r="Q753" s="90" t="str">
        <f>IF(TMInput!P753&lt;&gt;"",TMInput!P753,IF(AND($C753=$C754, Q754&lt;&gt;""),Q754, IF(AND($C753=$C755, Q755&lt;&gt;""), Q755,"")))</f>
        <v/>
      </c>
      <c r="R753" s="90" t="str">
        <f>IF(TMInput!Q753&lt;&gt;"", TMInput!Q753, IF(AND(OR($C753&amp;$H753=$C754&amp;$H754, $C753&amp;$I753=$C754&amp;$I754), R754&lt;&gt;""), R754, IF(AND(OR($C753&amp;$H753=$C755&amp;$H755, $C753&amp;$I753=$C755&amp;$I755), R755&lt;&gt;""), R755, IF(AND(OR($C753&amp;$H753=$C756&amp;$H756, $C753&amp;$I753=$C756&amp;$I756), R756&lt;&gt;""), R756, IF(AND(OR($C753&amp;$H753=$C757&amp;$H757, $C753&amp;$I753=$C757&amp;$I757), R757&lt;&gt;""), R757, "")))))</f>
        <v/>
      </c>
      <c r="S753" s="90" t="str">
        <f>IF(TMInput!R753&lt;&gt;"", TMInput!R753, IF(AND(OR($C753&amp;$H753=$C754&amp;$H754, $C753&amp;$I753=$C754&amp;$I754), S754&lt;&gt;""), S754, IF(AND(OR($C753&amp;$H753=$C755&amp;$H755, $C753&amp;$I753=$C755&amp;$I755), S755&lt;&gt;""), S755, IF(AND(OR($C753&amp;$H753=$C756&amp;$H756, $C753&amp;$I753=$C756&amp;$I756), S756&lt;&gt;""), S756, IF(AND(OR($C753&amp;$H753=$C757&amp;$H757, $C753&amp;$I753=$C757&amp;$I757), S757&lt;&gt;""), S757, "")))))</f>
        <v/>
      </c>
      <c r="T753" s="90" t="str">
        <f>IF(TMInput!S753&lt;&gt;"", TMInput!S753, IF(AND(OR($C753&amp;$H753=$C754&amp;$H754, $C753&amp;$I753=$C754&amp;$I754), T754&lt;&gt;""), T754, IF(AND(OR($C753&amp;$H753=$C755&amp;$H755, $C753&amp;$I753=$C755&amp;$I755), T755&lt;&gt;""), T755, IF(AND(OR($C753&amp;$H753=$C756&amp;$H756, $C753&amp;$I753=$C756&amp;$I756), T756&lt;&gt;""), T756, IF(AND(OR($C753&amp;$H753=$C757&amp;$H757, $C753&amp;$I753=$C757&amp;$I757), T757&lt;&gt;""), T757, "")))))</f>
        <v/>
      </c>
      <c r="U753" s="90" t="str">
        <f>IF(TMInput!T753&lt;&gt;"", TMInput!T753, IF(AND($C753=$C754, U754&lt;&gt;""), U754, IF(AND($C753=$C755, U755&lt;&gt;""), U755, IF(AND($C753=$C756, U756&lt;&gt;""), U756, IF(AND($C753=$C757, U757&lt;&gt;""), U757, "")))))</f>
        <v/>
      </c>
      <c r="V753" s="90" t="str">
        <f>IF(TMInput!U753&lt;&gt;"", TMInput!U753, IF(AND($C753=$C754, V754&lt;&gt;""), V754, IF(AND($C753=$C755, V755&lt;&gt;""), V755, IF(AND($C753=$C756, V756&lt;&gt;""), V756, IF(AND($C753=$C757, V757&lt;&gt;""), V757, "")))))</f>
        <v/>
      </c>
      <c r="W753" s="90" t="str">
        <f>IF(TMInput!V753&lt;&gt;"", TMInput!V753, IF(AND($C753=$C754, W754&lt;&gt;""), W754, IF(AND($C753=$C755, W755&lt;&gt;""), W755, IF(AND($C753=$C756, W756&lt;&gt;""), W756, IF(AND($C753=$C757, W757&lt;&gt;""), W757, "")))))</f>
        <v/>
      </c>
      <c r="X753" s="90" t="str">
        <f>IF(TMInput!W753&lt;&gt;"", TMInput!W753, IF(AND($C753=$C754, X754&lt;&gt;""), X754, IF(AND($C753=$C755, X755&lt;&gt;""), X755, IF(AND($C753=$C756, X756&lt;&gt;""), X756, IF(AND($C753=$C757, X757&lt;&gt;""), X757, "")))))</f>
        <v/>
      </c>
      <c r="Y753" s="90" t="str">
        <f>IF(TMInput!X753&lt;&gt;"", TMInput!X753, IF(AND($C753=$C754, Y754&lt;&gt;""), Y754, IF(AND($C753=$C755, Y755&lt;&gt;""), Y755, IF(AND($C753=$C756, Y756&lt;&gt;""), Y756, IF(AND($C753=$C757, Y757&lt;&gt;""), Y757, "")))))</f>
        <v/>
      </c>
      <c r="Z753" s="90" t="str">
        <f>IF(TMInput!Y753&lt;&gt;"", TMInput!Y753, IF(AND($C753=$C754, Z754&lt;&gt;""), Z754, IF(AND($C753=$C755, Z755&lt;&gt;""), Z755, IF(AND($C753=$C756, Z756&lt;&gt;""), Z756, IF(AND($C753=$C757, Z757&lt;&gt;""), Z757, "")))))</f>
        <v/>
      </c>
      <c r="AA753" s="90" t="str">
        <f>IF(TMInput!Z753&lt;&gt;"", TMInput!Z753, IF(AND($C753=$C754, AA754&lt;&gt;""), AA754, IF(AND($C753=$C755, AA755&lt;&gt;""), AA755, IF(AND($C753=$C756, AA756&lt;&gt;""), AA756, IF(AND($C753=$C757, AA757&lt;&gt;""), AA757, "")))))</f>
        <v/>
      </c>
      <c r="AB753" s="90" t="str">
        <f>IF(TMInput!AA753&lt;&gt;"", TMInput!AA753, IF(AND($C753=$C754, AB754&lt;&gt;""), AB754, IF(AND($C753=$C755, AB755&lt;&gt;""), AB755, IF(AND($C753=$C756, AB756&lt;&gt;""), AB756, IF(AND($C753=$C757, AB757&lt;&gt;""), AB757, "")))))</f>
        <v/>
      </c>
      <c r="AC753" s="90" t="str">
        <f>IF(TMInput!AB753&lt;&gt;"", TMInput!AB753, IF(AND($C753=$C754, AC754&lt;&gt;""), AC754, IF(AND($C753=$C755, AC755&lt;&gt;""), AC755, IF(AND($C753=$C756, AC756&lt;&gt;""), AC756, IF(AND($C753=$C757, AC757&lt;&gt;""), AC757, "")))))</f>
        <v/>
      </c>
      <c r="AD753" s="90" t="str">
        <f>IF(TMInput!AC753&lt;&gt;"", TMInput!AC753, IF(AND($C753=$C754, AD754&lt;&gt;""), AD754, IF(AND($C753=$C755, AD755&lt;&gt;""), AD755, IF(AND($C753=$C756, AD756&lt;&gt;""), AD756, IF(AND($C753=$C757, AD757&lt;&gt;""), AD757, "")))))</f>
        <v/>
      </c>
      <c r="AE753" s="90" t="str">
        <f>IF(TMInput!AD753&lt;&gt;"", TMInput!AD753, IF(AND($C753=$C754, AE754&lt;&gt;""), AE754, IF(AND($C753=$C755, AE755&lt;&gt;""), AE755, IF(AND($C753=$C756, AE756&lt;&gt;""), AE756, IF(AND($C753=$C757, AE757&lt;&gt;""), AE757, "")))))</f>
        <v/>
      </c>
    </row>
    <row r="754">
      <c r="A754" s="85" t="b">
        <f t="shared" si="1"/>
        <v>0</v>
      </c>
      <c r="B754" s="90" t="str">
        <f>IF(AND(TMInput!A754="",$C754&lt;&gt;""),B753,TMInput!A754)</f>
        <v/>
      </c>
      <c r="C754" s="90" t="str">
        <f>TMInput!B754</f>
        <v/>
      </c>
      <c r="D754" s="85" t="str">
        <f>IF(AND(TMInput!C754="",$C754&lt;&gt;""),D753,TMInput!C754)</f>
        <v/>
      </c>
      <c r="E754" s="90" t="str">
        <f>IF(TMInput!D754&lt;&gt;"",TMInput!D754,IF(AND($C754=$C755, E755&lt;&gt;""),E755, IF(AND($C754=$C756, E756&lt;&gt;""), E756,"")))</f>
        <v/>
      </c>
      <c r="F754" s="90" t="str">
        <f>IF(TMInput!E754&lt;&gt;"",TMInput!E754,IF(AND($C754=$C755, F755&lt;&gt;""),F755, IF(AND($C754=$C756, F756&lt;&gt;""), F756,"")))</f>
        <v/>
      </c>
      <c r="G754" s="85" t="str">
        <f>IF(TMInput!F754&lt;&gt;"",TMInput!F754,IF(AND($C754=$C755, G755&lt;&gt;""),G755, IF(AND($C754=$C756, G756&lt;&gt;""), G756,"")))</f>
        <v/>
      </c>
      <c r="H754" s="90" t="str">
        <f>TMInput!G754</f>
        <v/>
      </c>
      <c r="I754" s="90" t="str">
        <f>TMInput!H754</f>
        <v/>
      </c>
      <c r="J754" s="90" t="str">
        <f>IF(TMInput!$A754="",J753,TMInput!I754)</f>
        <v/>
      </c>
      <c r="K754" s="85" t="str">
        <f>IF(TMInput!J754&lt;&gt;"",TMInput!J754,IF(AND($C754=$C755, K755&lt;&gt;""),K755, IF(AND($C754=$C756, K756&lt;&gt;""), K756,"")))</f>
        <v/>
      </c>
      <c r="L754" s="85" t="str">
        <f>IF(TMInput!K754&lt;&gt;"",TMInput!K754,IF(AND($C754=$C755, L755&lt;&gt;""),L755, IF(AND($C754=$C756, L756&lt;&gt;""), L756,"")))</f>
        <v/>
      </c>
      <c r="M754" s="90" t="str">
        <f>IF(TMInput!L754&lt;&gt;"",TMInput!L754,IF(AND($C754=$C755, M755&lt;&gt;""),M755, IF(AND($C754=$C756, M756&lt;&gt;""), M756,"")))</f>
        <v/>
      </c>
      <c r="N754" s="90" t="str">
        <f>IF(TMInput!M754&lt;&gt;"",TMInput!M754,IF(AND($C754=$C755, N755&lt;&gt;""),N755, IF(AND($C754=$C756, N756&lt;&gt;""), N756,"")))</f>
        <v/>
      </c>
      <c r="O754" s="90" t="str">
        <f>IF(TMInput!N754&lt;&gt;"",TMInput!N754,IF(AND($C754=$C755, O755&lt;&gt;""),O755, IF(AND($C754=$C756, O756&lt;&gt;""), O756,"")))</f>
        <v/>
      </c>
      <c r="P754" s="85" t="str">
        <f>IF(TMInput!O754&lt;&gt;"",TMInput!O754,IF(AND($C754=$C755, P755&lt;&gt;""),P755, IF(AND($C754=$C756, P756&lt;&gt;""), P756,"")))</f>
        <v/>
      </c>
      <c r="Q754" s="90" t="str">
        <f>IF(TMInput!P754&lt;&gt;"",TMInput!P754,IF(AND($C754=$C755, Q755&lt;&gt;""),Q755, IF(AND($C754=$C756, Q756&lt;&gt;""), Q756,"")))</f>
        <v/>
      </c>
      <c r="R754" s="90" t="str">
        <f>IF(TMInput!Q754&lt;&gt;"", TMInput!Q754, IF(AND(OR($C754&amp;$H754=$C755&amp;$H755, $C754&amp;$I754=$C755&amp;$I755), R755&lt;&gt;""), R755, IF(AND(OR($C754&amp;$H754=$C756&amp;$H756, $C754&amp;$I754=$C756&amp;$I756), R756&lt;&gt;""), R756, IF(AND(OR($C754&amp;$H754=$C757&amp;$H757, $C754&amp;$I754=$C757&amp;$I757), R757&lt;&gt;""), R757, IF(AND(OR($C754&amp;$H754=$C758&amp;$H758, $C754&amp;$I754=$C758&amp;$I758), R758&lt;&gt;""), R758, "")))))</f>
        <v/>
      </c>
      <c r="S754" s="90" t="str">
        <f>IF(TMInput!R754&lt;&gt;"", TMInput!R754, IF(AND(OR($C754&amp;$H754=$C755&amp;$H755, $C754&amp;$I754=$C755&amp;$I755), S755&lt;&gt;""), S755, IF(AND(OR($C754&amp;$H754=$C756&amp;$H756, $C754&amp;$I754=$C756&amp;$I756), S756&lt;&gt;""), S756, IF(AND(OR($C754&amp;$H754=$C757&amp;$H757, $C754&amp;$I754=$C757&amp;$I757), S757&lt;&gt;""), S757, IF(AND(OR($C754&amp;$H754=$C758&amp;$H758, $C754&amp;$I754=$C758&amp;$I758), S758&lt;&gt;""), S758, "")))))</f>
        <v/>
      </c>
      <c r="T754" s="90" t="str">
        <f>IF(TMInput!S754&lt;&gt;"", TMInput!S754, IF(AND(OR($C754&amp;$H754=$C755&amp;$H755, $C754&amp;$I754=$C755&amp;$I755), T755&lt;&gt;""), T755, IF(AND(OR($C754&amp;$H754=$C756&amp;$H756, $C754&amp;$I754=$C756&amp;$I756), T756&lt;&gt;""), T756, IF(AND(OR($C754&amp;$H754=$C757&amp;$H757, $C754&amp;$I754=$C757&amp;$I757), T757&lt;&gt;""), T757, IF(AND(OR($C754&amp;$H754=$C758&amp;$H758, $C754&amp;$I754=$C758&amp;$I758), T758&lt;&gt;""), T758, "")))))</f>
        <v/>
      </c>
      <c r="U754" s="90" t="str">
        <f>IF(TMInput!T754&lt;&gt;"", TMInput!T754, IF(AND($C754=$C755, U755&lt;&gt;""), U755, IF(AND($C754=$C756, U756&lt;&gt;""), U756, IF(AND($C754=$C757, U757&lt;&gt;""), U757, IF(AND($C754=$C758, U758&lt;&gt;""), U758, "")))))</f>
        <v/>
      </c>
      <c r="V754" s="90" t="str">
        <f>IF(TMInput!U754&lt;&gt;"", TMInput!U754, IF(AND($C754=$C755, V755&lt;&gt;""), V755, IF(AND($C754=$C756, V756&lt;&gt;""), V756, IF(AND($C754=$C757, V757&lt;&gt;""), V757, IF(AND($C754=$C758, V758&lt;&gt;""), V758, "")))))</f>
        <v/>
      </c>
      <c r="W754" s="90" t="str">
        <f>IF(TMInput!V754&lt;&gt;"", TMInput!V754, IF(AND($C754=$C755, W755&lt;&gt;""), W755, IF(AND($C754=$C756, W756&lt;&gt;""), W756, IF(AND($C754=$C757, W757&lt;&gt;""), W757, IF(AND($C754=$C758, W758&lt;&gt;""), W758, "")))))</f>
        <v/>
      </c>
      <c r="X754" s="90" t="str">
        <f>IF(TMInput!W754&lt;&gt;"", TMInput!W754, IF(AND($C754=$C755, X755&lt;&gt;""), X755, IF(AND($C754=$C756, X756&lt;&gt;""), X756, IF(AND($C754=$C757, X757&lt;&gt;""), X757, IF(AND($C754=$C758, X758&lt;&gt;""), X758, "")))))</f>
        <v/>
      </c>
      <c r="Y754" s="90" t="str">
        <f>IF(TMInput!X754&lt;&gt;"", TMInput!X754, IF(AND($C754=$C755, Y755&lt;&gt;""), Y755, IF(AND($C754=$C756, Y756&lt;&gt;""), Y756, IF(AND($C754=$C757, Y757&lt;&gt;""), Y757, IF(AND($C754=$C758, Y758&lt;&gt;""), Y758, "")))))</f>
        <v/>
      </c>
      <c r="Z754" s="90" t="str">
        <f>IF(TMInput!Y754&lt;&gt;"", TMInput!Y754, IF(AND($C754=$C755, Z755&lt;&gt;""), Z755, IF(AND($C754=$C756, Z756&lt;&gt;""), Z756, IF(AND($C754=$C757, Z757&lt;&gt;""), Z757, IF(AND($C754=$C758, Z758&lt;&gt;""), Z758, "")))))</f>
        <v/>
      </c>
      <c r="AA754" s="90" t="str">
        <f>IF(TMInput!Z754&lt;&gt;"", TMInput!Z754, IF(AND($C754=$C755, AA755&lt;&gt;""), AA755, IF(AND($C754=$C756, AA756&lt;&gt;""), AA756, IF(AND($C754=$C757, AA757&lt;&gt;""), AA757, IF(AND($C754=$C758, AA758&lt;&gt;""), AA758, "")))))</f>
        <v/>
      </c>
      <c r="AB754" s="90" t="str">
        <f>IF(TMInput!AA754&lt;&gt;"", TMInput!AA754, IF(AND($C754=$C755, AB755&lt;&gt;""), AB755, IF(AND($C754=$C756, AB756&lt;&gt;""), AB756, IF(AND($C754=$C757, AB757&lt;&gt;""), AB757, IF(AND($C754=$C758, AB758&lt;&gt;""), AB758, "")))))</f>
        <v/>
      </c>
      <c r="AC754" s="90" t="str">
        <f>IF(TMInput!AB754&lt;&gt;"", TMInput!AB754, IF(AND($C754=$C755, AC755&lt;&gt;""), AC755, IF(AND($C754=$C756, AC756&lt;&gt;""), AC756, IF(AND($C754=$C757, AC757&lt;&gt;""), AC757, IF(AND($C754=$C758, AC758&lt;&gt;""), AC758, "")))))</f>
        <v/>
      </c>
      <c r="AD754" s="90" t="str">
        <f>IF(TMInput!AC754&lt;&gt;"", TMInput!AC754, IF(AND($C754=$C755, AD755&lt;&gt;""), AD755, IF(AND($C754=$C756, AD756&lt;&gt;""), AD756, IF(AND($C754=$C757, AD757&lt;&gt;""), AD757, IF(AND($C754=$C758, AD758&lt;&gt;""), AD758, "")))))</f>
        <v/>
      </c>
      <c r="AE754" s="90" t="str">
        <f>IF(TMInput!AD754&lt;&gt;"", TMInput!AD754, IF(AND($C754=$C755, AE755&lt;&gt;""), AE755, IF(AND($C754=$C756, AE756&lt;&gt;""), AE756, IF(AND($C754=$C757, AE757&lt;&gt;""), AE757, IF(AND($C754=$C758, AE758&lt;&gt;""), AE758, "")))))</f>
        <v/>
      </c>
    </row>
    <row r="755">
      <c r="A755" s="85" t="b">
        <f t="shared" si="1"/>
        <v>0</v>
      </c>
      <c r="B755" s="90" t="str">
        <f>IF(AND(TMInput!A755="",$C755&lt;&gt;""),B754,TMInput!A755)</f>
        <v/>
      </c>
      <c r="C755" s="90" t="str">
        <f>TMInput!B755</f>
        <v/>
      </c>
      <c r="D755" s="85" t="str">
        <f>IF(AND(TMInput!C755="",$C755&lt;&gt;""),D754,TMInput!C755)</f>
        <v/>
      </c>
      <c r="E755" s="90" t="str">
        <f>IF(TMInput!D755&lt;&gt;"",TMInput!D755,IF(AND($C755=$C756, E756&lt;&gt;""),E756, IF(AND($C755=$C757, E757&lt;&gt;""), E757,"")))</f>
        <v/>
      </c>
      <c r="F755" s="90" t="str">
        <f>IF(TMInput!E755&lt;&gt;"",TMInput!E755,IF(AND($C755=$C756, F756&lt;&gt;""),F756, IF(AND($C755=$C757, F757&lt;&gt;""), F757,"")))</f>
        <v/>
      </c>
      <c r="G755" s="85" t="str">
        <f>IF(TMInput!F755&lt;&gt;"",TMInput!F755,IF(AND($C755=$C756, G756&lt;&gt;""),G756, IF(AND($C755=$C757, G757&lt;&gt;""), G757,"")))</f>
        <v/>
      </c>
      <c r="H755" s="90" t="str">
        <f>TMInput!G755</f>
        <v/>
      </c>
      <c r="I755" s="90" t="str">
        <f>TMInput!H755</f>
        <v/>
      </c>
      <c r="J755" s="90" t="str">
        <f>IF(TMInput!$A755="",J754,TMInput!I755)</f>
        <v/>
      </c>
      <c r="K755" s="85" t="str">
        <f>IF(TMInput!J755&lt;&gt;"",TMInput!J755,IF(AND($C755=$C756, K756&lt;&gt;""),K756, IF(AND($C755=$C757, K757&lt;&gt;""), K757,"")))</f>
        <v/>
      </c>
      <c r="L755" s="85" t="str">
        <f>IF(TMInput!K755&lt;&gt;"",TMInput!K755,IF(AND($C755=$C756, L756&lt;&gt;""),L756, IF(AND($C755=$C757, L757&lt;&gt;""), L757,"")))</f>
        <v/>
      </c>
      <c r="M755" s="90" t="str">
        <f>IF(TMInput!L755&lt;&gt;"",TMInput!L755,IF(AND($C755=$C756, M756&lt;&gt;""),M756, IF(AND($C755=$C757, M757&lt;&gt;""), M757,"")))</f>
        <v/>
      </c>
      <c r="N755" s="90" t="str">
        <f>IF(TMInput!M755&lt;&gt;"",TMInput!M755,IF(AND($C755=$C756, N756&lt;&gt;""),N756, IF(AND($C755=$C757, N757&lt;&gt;""), N757,"")))</f>
        <v/>
      </c>
      <c r="O755" s="90" t="str">
        <f>IF(TMInput!N755&lt;&gt;"",TMInput!N755,IF(AND($C755=$C756, O756&lt;&gt;""),O756, IF(AND($C755=$C757, O757&lt;&gt;""), O757,"")))</f>
        <v/>
      </c>
      <c r="P755" s="85" t="str">
        <f>IF(TMInput!O755&lt;&gt;"",TMInput!O755,IF(AND($C755=$C756, P756&lt;&gt;""),P756, IF(AND($C755=$C757, P757&lt;&gt;""), P757,"")))</f>
        <v/>
      </c>
      <c r="Q755" s="90" t="str">
        <f>IF(TMInput!P755&lt;&gt;"",TMInput!P755,IF(AND($C755=$C756, Q756&lt;&gt;""),Q756, IF(AND($C755=$C757, Q757&lt;&gt;""), Q757,"")))</f>
        <v/>
      </c>
      <c r="R755" s="90" t="str">
        <f>IF(TMInput!Q755&lt;&gt;"", TMInput!Q755, IF(AND(OR($C755&amp;$H755=$C756&amp;$H756, $C755&amp;$I755=$C756&amp;$I756), R756&lt;&gt;""), R756, IF(AND(OR($C755&amp;$H755=$C757&amp;$H757, $C755&amp;$I755=$C757&amp;$I757), R757&lt;&gt;""), R757, IF(AND(OR($C755&amp;$H755=$C758&amp;$H758, $C755&amp;$I755=$C758&amp;$I758), R758&lt;&gt;""), R758, IF(AND(OR($C755&amp;$H755=$C759&amp;$H759, $C755&amp;$I755=$C759&amp;$I759), R759&lt;&gt;""), R759, "")))))</f>
        <v/>
      </c>
      <c r="S755" s="90" t="str">
        <f>IF(TMInput!R755&lt;&gt;"", TMInput!R755, IF(AND(OR($C755&amp;$H755=$C756&amp;$H756, $C755&amp;$I755=$C756&amp;$I756), S756&lt;&gt;""), S756, IF(AND(OR($C755&amp;$H755=$C757&amp;$H757, $C755&amp;$I755=$C757&amp;$I757), S757&lt;&gt;""), S757, IF(AND(OR($C755&amp;$H755=$C758&amp;$H758, $C755&amp;$I755=$C758&amp;$I758), S758&lt;&gt;""), S758, IF(AND(OR($C755&amp;$H755=$C759&amp;$H759, $C755&amp;$I755=$C759&amp;$I759), S759&lt;&gt;""), S759, "")))))</f>
        <v/>
      </c>
      <c r="T755" s="90" t="str">
        <f>IF(TMInput!S755&lt;&gt;"", TMInput!S755, IF(AND(OR($C755&amp;$H755=$C756&amp;$H756, $C755&amp;$I755=$C756&amp;$I756), T756&lt;&gt;""), T756, IF(AND(OR($C755&amp;$H755=$C757&amp;$H757, $C755&amp;$I755=$C757&amp;$I757), T757&lt;&gt;""), T757, IF(AND(OR($C755&amp;$H755=$C758&amp;$H758, $C755&amp;$I755=$C758&amp;$I758), T758&lt;&gt;""), T758, IF(AND(OR($C755&amp;$H755=$C759&amp;$H759, $C755&amp;$I755=$C759&amp;$I759), T759&lt;&gt;""), T759, "")))))</f>
        <v/>
      </c>
      <c r="U755" s="90" t="str">
        <f>IF(TMInput!T755&lt;&gt;"", TMInput!T755, IF(AND($C755=$C756, U756&lt;&gt;""), U756, IF(AND($C755=$C757, U757&lt;&gt;""), U757, IF(AND($C755=$C758, U758&lt;&gt;""), U758, IF(AND($C755=$C759, U759&lt;&gt;""), U759, "")))))</f>
        <v/>
      </c>
      <c r="V755" s="90" t="str">
        <f>IF(TMInput!U755&lt;&gt;"", TMInput!U755, IF(AND($C755=$C756, V756&lt;&gt;""), V756, IF(AND($C755=$C757, V757&lt;&gt;""), V757, IF(AND($C755=$C758, V758&lt;&gt;""), V758, IF(AND($C755=$C759, V759&lt;&gt;""), V759, "")))))</f>
        <v/>
      </c>
      <c r="W755" s="90" t="str">
        <f>IF(TMInput!V755&lt;&gt;"", TMInput!V755, IF(AND($C755=$C756, W756&lt;&gt;""), W756, IF(AND($C755=$C757, W757&lt;&gt;""), W757, IF(AND($C755=$C758, W758&lt;&gt;""), W758, IF(AND($C755=$C759, W759&lt;&gt;""), W759, "")))))</f>
        <v/>
      </c>
      <c r="X755" s="90" t="str">
        <f>IF(TMInput!W755&lt;&gt;"", TMInput!W755, IF(AND($C755=$C756, X756&lt;&gt;""), X756, IF(AND($C755=$C757, X757&lt;&gt;""), X757, IF(AND($C755=$C758, X758&lt;&gt;""), X758, IF(AND($C755=$C759, X759&lt;&gt;""), X759, "")))))</f>
        <v/>
      </c>
      <c r="Y755" s="90" t="str">
        <f>IF(TMInput!X755&lt;&gt;"", TMInput!X755, IF(AND($C755=$C756, Y756&lt;&gt;""), Y756, IF(AND($C755=$C757, Y757&lt;&gt;""), Y757, IF(AND($C755=$C758, Y758&lt;&gt;""), Y758, IF(AND($C755=$C759, Y759&lt;&gt;""), Y759, "")))))</f>
        <v/>
      </c>
      <c r="Z755" s="90" t="str">
        <f>IF(TMInput!Y755&lt;&gt;"", TMInput!Y755, IF(AND($C755=$C756, Z756&lt;&gt;""), Z756, IF(AND($C755=$C757, Z757&lt;&gt;""), Z757, IF(AND($C755=$C758, Z758&lt;&gt;""), Z758, IF(AND($C755=$C759, Z759&lt;&gt;""), Z759, "")))))</f>
        <v/>
      </c>
      <c r="AA755" s="90" t="str">
        <f>IF(TMInput!Z755&lt;&gt;"", TMInput!Z755, IF(AND($C755=$C756, AA756&lt;&gt;""), AA756, IF(AND($C755=$C757, AA757&lt;&gt;""), AA757, IF(AND($C755=$C758, AA758&lt;&gt;""), AA758, IF(AND($C755=$C759, AA759&lt;&gt;""), AA759, "")))))</f>
        <v/>
      </c>
      <c r="AB755" s="90" t="str">
        <f>IF(TMInput!AA755&lt;&gt;"", TMInput!AA755, IF(AND($C755=$C756, AB756&lt;&gt;""), AB756, IF(AND($C755=$C757, AB757&lt;&gt;""), AB757, IF(AND($C755=$C758, AB758&lt;&gt;""), AB758, IF(AND($C755=$C759, AB759&lt;&gt;""), AB759, "")))))</f>
        <v/>
      </c>
      <c r="AC755" s="90" t="str">
        <f>IF(TMInput!AB755&lt;&gt;"", TMInput!AB755, IF(AND($C755=$C756, AC756&lt;&gt;""), AC756, IF(AND($C755=$C757, AC757&lt;&gt;""), AC757, IF(AND($C755=$C758, AC758&lt;&gt;""), AC758, IF(AND($C755=$C759, AC759&lt;&gt;""), AC759, "")))))</f>
        <v/>
      </c>
      <c r="AD755" s="90" t="str">
        <f>IF(TMInput!AC755&lt;&gt;"", TMInput!AC755, IF(AND($C755=$C756, AD756&lt;&gt;""), AD756, IF(AND($C755=$C757, AD757&lt;&gt;""), AD757, IF(AND($C755=$C758, AD758&lt;&gt;""), AD758, IF(AND($C755=$C759, AD759&lt;&gt;""), AD759, "")))))</f>
        <v/>
      </c>
      <c r="AE755" s="90" t="str">
        <f>IF(TMInput!AD755&lt;&gt;"", TMInput!AD755, IF(AND($C755=$C756, AE756&lt;&gt;""), AE756, IF(AND($C755=$C757, AE757&lt;&gt;""), AE757, IF(AND($C755=$C758, AE758&lt;&gt;""), AE758, IF(AND($C755=$C759, AE759&lt;&gt;""), AE759, "")))))</f>
        <v/>
      </c>
    </row>
    <row r="756">
      <c r="A756" s="85" t="b">
        <f t="shared" si="1"/>
        <v>0</v>
      </c>
      <c r="B756" s="90" t="str">
        <f>IF(AND(TMInput!A756="",$C756&lt;&gt;""),B755,TMInput!A756)</f>
        <v/>
      </c>
      <c r="C756" s="90" t="str">
        <f>TMInput!B756</f>
        <v/>
      </c>
      <c r="D756" s="85" t="str">
        <f>IF(AND(TMInput!C756="",$C756&lt;&gt;""),D755,TMInput!C756)</f>
        <v/>
      </c>
      <c r="E756" s="90" t="str">
        <f>IF(TMInput!D756&lt;&gt;"",TMInput!D756,IF(AND($C756=$C757, E757&lt;&gt;""),E757, IF(AND($C756=$C758, E758&lt;&gt;""), E758,"")))</f>
        <v/>
      </c>
      <c r="F756" s="90" t="str">
        <f>IF(TMInput!E756&lt;&gt;"",TMInput!E756,IF(AND($C756=$C757, F757&lt;&gt;""),F757, IF(AND($C756=$C758, F758&lt;&gt;""), F758,"")))</f>
        <v/>
      </c>
      <c r="G756" s="85" t="str">
        <f>IF(TMInput!F756&lt;&gt;"",TMInput!F756,IF(AND($C756=$C757, G757&lt;&gt;""),G757, IF(AND($C756=$C758, G758&lt;&gt;""), G758,"")))</f>
        <v/>
      </c>
      <c r="H756" s="90" t="str">
        <f>TMInput!G756</f>
        <v/>
      </c>
      <c r="I756" s="90" t="str">
        <f>TMInput!H756</f>
        <v/>
      </c>
      <c r="J756" s="90" t="str">
        <f>IF(TMInput!$A756="",J755,TMInput!I756)</f>
        <v/>
      </c>
      <c r="K756" s="85" t="str">
        <f>IF(TMInput!J756&lt;&gt;"",TMInput!J756,IF(AND($C756=$C757, K757&lt;&gt;""),K757, IF(AND($C756=$C758, K758&lt;&gt;""), K758,"")))</f>
        <v/>
      </c>
      <c r="L756" s="85" t="str">
        <f>IF(TMInput!K756&lt;&gt;"",TMInput!K756,IF(AND($C756=$C757, L757&lt;&gt;""),L757, IF(AND($C756=$C758, L758&lt;&gt;""), L758,"")))</f>
        <v/>
      </c>
      <c r="M756" s="90" t="str">
        <f>IF(TMInput!L756&lt;&gt;"",TMInput!L756,IF(AND($C756=$C757, M757&lt;&gt;""),M757, IF(AND($C756=$C758, M758&lt;&gt;""), M758,"")))</f>
        <v/>
      </c>
      <c r="N756" s="90" t="str">
        <f>IF(TMInput!M756&lt;&gt;"",TMInput!M756,IF(AND($C756=$C757, N757&lt;&gt;""),N757, IF(AND($C756=$C758, N758&lt;&gt;""), N758,"")))</f>
        <v/>
      </c>
      <c r="O756" s="90" t="str">
        <f>IF(TMInput!N756&lt;&gt;"",TMInput!N756,IF(AND($C756=$C757, O757&lt;&gt;""),O757, IF(AND($C756=$C758, O758&lt;&gt;""), O758,"")))</f>
        <v/>
      </c>
      <c r="P756" s="85" t="str">
        <f>IF(TMInput!O756&lt;&gt;"",TMInput!O756,IF(AND($C756=$C757, P757&lt;&gt;""),P757, IF(AND($C756=$C758, P758&lt;&gt;""), P758,"")))</f>
        <v/>
      </c>
      <c r="Q756" s="90" t="str">
        <f>IF(TMInput!P756&lt;&gt;"",TMInput!P756,IF(AND($C756=$C757, Q757&lt;&gt;""),Q757, IF(AND($C756=$C758, Q758&lt;&gt;""), Q758,"")))</f>
        <v/>
      </c>
      <c r="R756" s="90" t="str">
        <f>IF(TMInput!Q756&lt;&gt;"", TMInput!Q756, IF(AND(OR($C756&amp;$H756=$C757&amp;$H757, $C756&amp;$I756=$C757&amp;$I757), R757&lt;&gt;""), R757, IF(AND(OR($C756&amp;$H756=$C758&amp;$H758, $C756&amp;$I756=$C758&amp;$I758), R758&lt;&gt;""), R758, IF(AND(OR($C756&amp;$H756=$C759&amp;$H759, $C756&amp;$I756=$C759&amp;$I759), R759&lt;&gt;""), R759, IF(AND(OR($C756&amp;$H756=$C760&amp;$H760, $C756&amp;$I756=$C760&amp;$I760), R760&lt;&gt;""), R760, "")))))</f>
        <v/>
      </c>
      <c r="S756" s="90" t="str">
        <f>IF(TMInput!R756&lt;&gt;"", TMInput!R756, IF(AND(OR($C756&amp;$H756=$C757&amp;$H757, $C756&amp;$I756=$C757&amp;$I757), S757&lt;&gt;""), S757, IF(AND(OR($C756&amp;$H756=$C758&amp;$H758, $C756&amp;$I756=$C758&amp;$I758), S758&lt;&gt;""), S758, IF(AND(OR($C756&amp;$H756=$C759&amp;$H759, $C756&amp;$I756=$C759&amp;$I759), S759&lt;&gt;""), S759, IF(AND(OR($C756&amp;$H756=$C760&amp;$H760, $C756&amp;$I756=$C760&amp;$I760), S760&lt;&gt;""), S760, "")))))</f>
        <v/>
      </c>
      <c r="T756" s="90" t="str">
        <f>IF(TMInput!S756&lt;&gt;"", TMInput!S756, IF(AND(OR($C756&amp;$H756=$C757&amp;$H757, $C756&amp;$I756=$C757&amp;$I757), T757&lt;&gt;""), T757, IF(AND(OR($C756&amp;$H756=$C758&amp;$H758, $C756&amp;$I756=$C758&amp;$I758), T758&lt;&gt;""), T758, IF(AND(OR($C756&amp;$H756=$C759&amp;$H759, $C756&amp;$I756=$C759&amp;$I759), T759&lt;&gt;""), T759, IF(AND(OR($C756&amp;$H756=$C760&amp;$H760, $C756&amp;$I756=$C760&amp;$I760), T760&lt;&gt;""), T760, "")))))</f>
        <v/>
      </c>
      <c r="U756" s="90" t="str">
        <f>IF(TMInput!T756&lt;&gt;"", TMInput!T756, IF(AND($C756=$C757, U757&lt;&gt;""), U757, IF(AND($C756=$C758, U758&lt;&gt;""), U758, IF(AND($C756=$C759, U759&lt;&gt;""), U759, IF(AND($C756=$C760, U760&lt;&gt;""), U760, "")))))</f>
        <v/>
      </c>
      <c r="V756" s="90" t="str">
        <f>IF(TMInput!U756&lt;&gt;"", TMInput!U756, IF(AND($C756=$C757, V757&lt;&gt;""), V757, IF(AND($C756=$C758, V758&lt;&gt;""), V758, IF(AND($C756=$C759, V759&lt;&gt;""), V759, IF(AND($C756=$C760, V760&lt;&gt;""), V760, "")))))</f>
        <v/>
      </c>
      <c r="W756" s="90" t="str">
        <f>IF(TMInput!V756&lt;&gt;"", TMInput!V756, IF(AND($C756=$C757, W757&lt;&gt;""), W757, IF(AND($C756=$C758, W758&lt;&gt;""), W758, IF(AND($C756=$C759, W759&lt;&gt;""), W759, IF(AND($C756=$C760, W760&lt;&gt;""), W760, "")))))</f>
        <v/>
      </c>
      <c r="X756" s="90" t="str">
        <f>IF(TMInput!W756&lt;&gt;"", TMInput!W756, IF(AND($C756=$C757, X757&lt;&gt;""), X757, IF(AND($C756=$C758, X758&lt;&gt;""), X758, IF(AND($C756=$C759, X759&lt;&gt;""), X759, IF(AND($C756=$C760, X760&lt;&gt;""), X760, "")))))</f>
        <v/>
      </c>
      <c r="Y756" s="90" t="str">
        <f>IF(TMInput!X756&lt;&gt;"", TMInput!X756, IF(AND($C756=$C757, Y757&lt;&gt;""), Y757, IF(AND($C756=$C758, Y758&lt;&gt;""), Y758, IF(AND($C756=$C759, Y759&lt;&gt;""), Y759, IF(AND($C756=$C760, Y760&lt;&gt;""), Y760, "")))))</f>
        <v/>
      </c>
      <c r="Z756" s="90" t="str">
        <f>IF(TMInput!Y756&lt;&gt;"", TMInput!Y756, IF(AND($C756=$C757, Z757&lt;&gt;""), Z757, IF(AND($C756=$C758, Z758&lt;&gt;""), Z758, IF(AND($C756=$C759, Z759&lt;&gt;""), Z759, IF(AND($C756=$C760, Z760&lt;&gt;""), Z760, "")))))</f>
        <v/>
      </c>
      <c r="AA756" s="90" t="str">
        <f>IF(TMInput!Z756&lt;&gt;"", TMInput!Z756, IF(AND($C756=$C757, AA757&lt;&gt;""), AA757, IF(AND($C756=$C758, AA758&lt;&gt;""), AA758, IF(AND($C756=$C759, AA759&lt;&gt;""), AA759, IF(AND($C756=$C760, AA760&lt;&gt;""), AA760, "")))))</f>
        <v/>
      </c>
      <c r="AB756" s="90" t="str">
        <f>IF(TMInput!AA756&lt;&gt;"", TMInput!AA756, IF(AND($C756=$C757, AB757&lt;&gt;""), AB757, IF(AND($C756=$C758, AB758&lt;&gt;""), AB758, IF(AND($C756=$C759, AB759&lt;&gt;""), AB759, IF(AND($C756=$C760, AB760&lt;&gt;""), AB760, "")))))</f>
        <v/>
      </c>
      <c r="AC756" s="90" t="str">
        <f>IF(TMInput!AB756&lt;&gt;"", TMInput!AB756, IF(AND($C756=$C757, AC757&lt;&gt;""), AC757, IF(AND($C756=$C758, AC758&lt;&gt;""), AC758, IF(AND($C756=$C759, AC759&lt;&gt;""), AC759, IF(AND($C756=$C760, AC760&lt;&gt;""), AC760, "")))))</f>
        <v/>
      </c>
      <c r="AD756" s="90" t="str">
        <f>IF(TMInput!AC756&lt;&gt;"", TMInput!AC756, IF(AND($C756=$C757, AD757&lt;&gt;""), AD757, IF(AND($C756=$C758, AD758&lt;&gt;""), AD758, IF(AND($C756=$C759, AD759&lt;&gt;""), AD759, IF(AND($C756=$C760, AD760&lt;&gt;""), AD760, "")))))</f>
        <v/>
      </c>
      <c r="AE756" s="90" t="str">
        <f>IF(TMInput!AD756&lt;&gt;"", TMInput!AD756, IF(AND($C756=$C757, AE757&lt;&gt;""), AE757, IF(AND($C756=$C758, AE758&lt;&gt;""), AE758, IF(AND($C756=$C759, AE759&lt;&gt;""), AE759, IF(AND($C756=$C760, AE760&lt;&gt;""), AE760, "")))))</f>
        <v/>
      </c>
    </row>
    <row r="757">
      <c r="A757" s="85" t="b">
        <f t="shared" si="1"/>
        <v>0</v>
      </c>
      <c r="B757" s="90" t="str">
        <f>IF(AND(TMInput!A757="",$C757&lt;&gt;""),B756,TMInput!A757)</f>
        <v/>
      </c>
      <c r="C757" s="90" t="str">
        <f>TMInput!B757</f>
        <v/>
      </c>
      <c r="D757" s="85" t="str">
        <f>IF(AND(TMInput!C757="",$C757&lt;&gt;""),D756,TMInput!C757)</f>
        <v/>
      </c>
      <c r="E757" s="90" t="str">
        <f>IF(TMInput!D757&lt;&gt;"",TMInput!D757,IF(AND($C757=$C758, E758&lt;&gt;""),E758, IF(AND($C757=$C759, E759&lt;&gt;""), E759,"")))</f>
        <v/>
      </c>
      <c r="F757" s="90" t="str">
        <f>IF(TMInput!E757&lt;&gt;"",TMInput!E757,IF(AND($C757=$C758, F758&lt;&gt;""),F758, IF(AND($C757=$C759, F759&lt;&gt;""), F759,"")))</f>
        <v/>
      </c>
      <c r="G757" s="85" t="str">
        <f>IF(TMInput!F757&lt;&gt;"",TMInput!F757,IF(AND($C757=$C758, G758&lt;&gt;""),G758, IF(AND($C757=$C759, G759&lt;&gt;""), G759,"")))</f>
        <v/>
      </c>
      <c r="H757" s="90" t="str">
        <f>TMInput!G757</f>
        <v/>
      </c>
      <c r="I757" s="90" t="str">
        <f>TMInput!H757</f>
        <v/>
      </c>
      <c r="J757" s="90" t="str">
        <f>IF(TMInput!$A757="",J756,TMInput!I757)</f>
        <v/>
      </c>
      <c r="K757" s="85" t="str">
        <f>IF(TMInput!J757&lt;&gt;"",TMInput!J757,IF(AND($C757=$C758, K758&lt;&gt;""),K758, IF(AND($C757=$C759, K759&lt;&gt;""), K759,"")))</f>
        <v/>
      </c>
      <c r="L757" s="85" t="str">
        <f>IF(TMInput!K757&lt;&gt;"",TMInput!K757,IF(AND($C757=$C758, L758&lt;&gt;""),L758, IF(AND($C757=$C759, L759&lt;&gt;""), L759,"")))</f>
        <v/>
      </c>
      <c r="M757" s="90" t="str">
        <f>IF(TMInput!L757&lt;&gt;"",TMInput!L757,IF(AND($C757=$C758, M758&lt;&gt;""),M758, IF(AND($C757=$C759, M759&lt;&gt;""), M759,"")))</f>
        <v/>
      </c>
      <c r="N757" s="90" t="str">
        <f>IF(TMInput!M757&lt;&gt;"",TMInput!M757,IF(AND($C757=$C758, N758&lt;&gt;""),N758, IF(AND($C757=$C759, N759&lt;&gt;""), N759,"")))</f>
        <v/>
      </c>
      <c r="O757" s="90" t="str">
        <f>IF(TMInput!N757&lt;&gt;"",TMInput!N757,IF(AND($C757=$C758, O758&lt;&gt;""),O758, IF(AND($C757=$C759, O759&lt;&gt;""), O759,"")))</f>
        <v/>
      </c>
      <c r="P757" s="85" t="str">
        <f>IF(TMInput!O757&lt;&gt;"",TMInput!O757,IF(AND($C757=$C758, P758&lt;&gt;""),P758, IF(AND($C757=$C759, P759&lt;&gt;""), P759,"")))</f>
        <v/>
      </c>
      <c r="Q757" s="90" t="str">
        <f>IF(TMInput!P757&lt;&gt;"",TMInput!P757,IF(AND($C757=$C758, Q758&lt;&gt;""),Q758, IF(AND($C757=$C759, Q759&lt;&gt;""), Q759,"")))</f>
        <v/>
      </c>
      <c r="R757" s="90" t="str">
        <f>IF(TMInput!Q757&lt;&gt;"", TMInput!Q757, IF(AND(OR($C757&amp;$H757=$C758&amp;$H758, $C757&amp;$I757=$C758&amp;$I758), R758&lt;&gt;""), R758, IF(AND(OR($C757&amp;$H757=$C759&amp;$H759, $C757&amp;$I757=$C759&amp;$I759), R759&lt;&gt;""), R759, IF(AND(OR($C757&amp;$H757=$C760&amp;$H760, $C757&amp;$I757=$C760&amp;$I760), R760&lt;&gt;""), R760, IF(AND(OR($C757&amp;$H757=$C761&amp;$H761, $C757&amp;$I757=$C761&amp;$I761), R761&lt;&gt;""), R761, "")))))</f>
        <v/>
      </c>
      <c r="S757" s="90" t="str">
        <f>IF(TMInput!R757&lt;&gt;"", TMInput!R757, IF(AND(OR($C757&amp;$H757=$C758&amp;$H758, $C757&amp;$I757=$C758&amp;$I758), S758&lt;&gt;""), S758, IF(AND(OR($C757&amp;$H757=$C759&amp;$H759, $C757&amp;$I757=$C759&amp;$I759), S759&lt;&gt;""), S759, IF(AND(OR($C757&amp;$H757=$C760&amp;$H760, $C757&amp;$I757=$C760&amp;$I760), S760&lt;&gt;""), S760, IF(AND(OR($C757&amp;$H757=$C761&amp;$H761, $C757&amp;$I757=$C761&amp;$I761), S761&lt;&gt;""), S761, "")))))</f>
        <v/>
      </c>
      <c r="T757" s="90" t="str">
        <f>IF(TMInput!S757&lt;&gt;"", TMInput!S757, IF(AND(OR($C757&amp;$H757=$C758&amp;$H758, $C757&amp;$I757=$C758&amp;$I758), T758&lt;&gt;""), T758, IF(AND(OR($C757&amp;$H757=$C759&amp;$H759, $C757&amp;$I757=$C759&amp;$I759), T759&lt;&gt;""), T759, IF(AND(OR($C757&amp;$H757=$C760&amp;$H760, $C757&amp;$I757=$C760&amp;$I760), T760&lt;&gt;""), T760, IF(AND(OR($C757&amp;$H757=$C761&amp;$H761, $C757&amp;$I757=$C761&amp;$I761), T761&lt;&gt;""), T761, "")))))</f>
        <v/>
      </c>
      <c r="U757" s="90" t="str">
        <f>IF(TMInput!T757&lt;&gt;"", TMInput!T757, IF(AND($C757=$C758, U758&lt;&gt;""), U758, IF(AND($C757=$C759, U759&lt;&gt;""), U759, IF(AND($C757=$C760, U760&lt;&gt;""), U760, IF(AND($C757=$C761, U761&lt;&gt;""), U761, "")))))</f>
        <v/>
      </c>
      <c r="V757" s="90" t="str">
        <f>IF(TMInput!U757&lt;&gt;"", TMInput!U757, IF(AND($C757=$C758, V758&lt;&gt;""), V758, IF(AND($C757=$C759, V759&lt;&gt;""), V759, IF(AND($C757=$C760, V760&lt;&gt;""), V760, IF(AND($C757=$C761, V761&lt;&gt;""), V761, "")))))</f>
        <v/>
      </c>
      <c r="W757" s="90" t="str">
        <f>IF(TMInput!V757&lt;&gt;"", TMInput!V757, IF(AND($C757=$C758, W758&lt;&gt;""), W758, IF(AND($C757=$C759, W759&lt;&gt;""), W759, IF(AND($C757=$C760, W760&lt;&gt;""), W760, IF(AND($C757=$C761, W761&lt;&gt;""), W761, "")))))</f>
        <v/>
      </c>
      <c r="X757" s="90" t="str">
        <f>IF(TMInput!W757&lt;&gt;"", TMInput!W757, IF(AND($C757=$C758, X758&lt;&gt;""), X758, IF(AND($C757=$C759, X759&lt;&gt;""), X759, IF(AND($C757=$C760, X760&lt;&gt;""), X760, IF(AND($C757=$C761, X761&lt;&gt;""), X761, "")))))</f>
        <v/>
      </c>
      <c r="Y757" s="90" t="str">
        <f>IF(TMInput!X757&lt;&gt;"", TMInput!X757, IF(AND($C757=$C758, Y758&lt;&gt;""), Y758, IF(AND($C757=$C759, Y759&lt;&gt;""), Y759, IF(AND($C757=$C760, Y760&lt;&gt;""), Y760, IF(AND($C757=$C761, Y761&lt;&gt;""), Y761, "")))))</f>
        <v/>
      </c>
      <c r="Z757" s="90" t="str">
        <f>IF(TMInput!Y757&lt;&gt;"", TMInput!Y757, IF(AND($C757=$C758, Z758&lt;&gt;""), Z758, IF(AND($C757=$C759, Z759&lt;&gt;""), Z759, IF(AND($C757=$C760, Z760&lt;&gt;""), Z760, IF(AND($C757=$C761, Z761&lt;&gt;""), Z761, "")))))</f>
        <v/>
      </c>
      <c r="AA757" s="90" t="str">
        <f>IF(TMInput!Z757&lt;&gt;"", TMInput!Z757, IF(AND($C757=$C758, AA758&lt;&gt;""), AA758, IF(AND($C757=$C759, AA759&lt;&gt;""), AA759, IF(AND($C757=$C760, AA760&lt;&gt;""), AA760, IF(AND($C757=$C761, AA761&lt;&gt;""), AA761, "")))))</f>
        <v/>
      </c>
      <c r="AB757" s="90" t="str">
        <f>IF(TMInput!AA757&lt;&gt;"", TMInput!AA757, IF(AND($C757=$C758, AB758&lt;&gt;""), AB758, IF(AND($C757=$C759, AB759&lt;&gt;""), AB759, IF(AND($C757=$C760, AB760&lt;&gt;""), AB760, IF(AND($C757=$C761, AB761&lt;&gt;""), AB761, "")))))</f>
        <v/>
      </c>
      <c r="AC757" s="90" t="str">
        <f>IF(TMInput!AB757&lt;&gt;"", TMInput!AB757, IF(AND($C757=$C758, AC758&lt;&gt;""), AC758, IF(AND($C757=$C759, AC759&lt;&gt;""), AC759, IF(AND($C757=$C760, AC760&lt;&gt;""), AC760, IF(AND($C757=$C761, AC761&lt;&gt;""), AC761, "")))))</f>
        <v/>
      </c>
      <c r="AD757" s="90" t="str">
        <f>IF(TMInput!AC757&lt;&gt;"", TMInput!AC757, IF(AND($C757=$C758, AD758&lt;&gt;""), AD758, IF(AND($C757=$C759, AD759&lt;&gt;""), AD759, IF(AND($C757=$C760, AD760&lt;&gt;""), AD760, IF(AND($C757=$C761, AD761&lt;&gt;""), AD761, "")))))</f>
        <v/>
      </c>
      <c r="AE757" s="90" t="str">
        <f>IF(TMInput!AD757&lt;&gt;"", TMInput!AD757, IF(AND($C757=$C758, AE758&lt;&gt;""), AE758, IF(AND($C757=$C759, AE759&lt;&gt;""), AE759, IF(AND($C757=$C760, AE760&lt;&gt;""), AE760, IF(AND($C757=$C761, AE761&lt;&gt;""), AE761, "")))))</f>
        <v/>
      </c>
    </row>
    <row r="758">
      <c r="A758" s="85" t="b">
        <f t="shared" si="1"/>
        <v>0</v>
      </c>
      <c r="B758" s="90" t="str">
        <f>IF(AND(TMInput!A758="",$C758&lt;&gt;""),B757,TMInput!A758)</f>
        <v/>
      </c>
      <c r="C758" s="90" t="str">
        <f>TMInput!B758</f>
        <v/>
      </c>
      <c r="D758" s="85" t="str">
        <f>IF(AND(TMInput!C758="",$C758&lt;&gt;""),D757,TMInput!C758)</f>
        <v/>
      </c>
      <c r="E758" s="90" t="str">
        <f>IF(TMInput!D758&lt;&gt;"",TMInput!D758,IF(AND($C758=$C759, E759&lt;&gt;""),E759, IF(AND($C758=$C760, E760&lt;&gt;""), E760,"")))</f>
        <v/>
      </c>
      <c r="F758" s="90" t="str">
        <f>IF(TMInput!E758&lt;&gt;"",TMInput!E758,IF(AND($C758=$C759, F759&lt;&gt;""),F759, IF(AND($C758=$C760, F760&lt;&gt;""), F760,"")))</f>
        <v/>
      </c>
      <c r="G758" s="85" t="str">
        <f>IF(TMInput!F758&lt;&gt;"",TMInput!F758,IF(AND($C758=$C759, G759&lt;&gt;""),G759, IF(AND($C758=$C760, G760&lt;&gt;""), G760,"")))</f>
        <v/>
      </c>
      <c r="H758" s="90" t="str">
        <f>TMInput!G758</f>
        <v/>
      </c>
      <c r="I758" s="90" t="str">
        <f>TMInput!H758</f>
        <v/>
      </c>
      <c r="J758" s="90" t="str">
        <f>IF(TMInput!$A758="",J757,TMInput!I758)</f>
        <v/>
      </c>
      <c r="K758" s="85" t="str">
        <f>IF(TMInput!J758&lt;&gt;"",TMInput!J758,IF(AND($C758=$C759, K759&lt;&gt;""),K759, IF(AND($C758=$C760, K760&lt;&gt;""), K760,"")))</f>
        <v/>
      </c>
      <c r="L758" s="85" t="str">
        <f>IF(TMInput!K758&lt;&gt;"",TMInput!K758,IF(AND($C758=$C759, L759&lt;&gt;""),L759, IF(AND($C758=$C760, L760&lt;&gt;""), L760,"")))</f>
        <v/>
      </c>
      <c r="M758" s="90" t="str">
        <f>IF(TMInput!L758&lt;&gt;"",TMInput!L758,IF(AND($C758=$C759, M759&lt;&gt;""),M759, IF(AND($C758=$C760, M760&lt;&gt;""), M760,"")))</f>
        <v/>
      </c>
      <c r="N758" s="90" t="str">
        <f>IF(TMInput!M758&lt;&gt;"",TMInput!M758,IF(AND($C758=$C759, N759&lt;&gt;""),N759, IF(AND($C758=$C760, N760&lt;&gt;""), N760,"")))</f>
        <v/>
      </c>
      <c r="O758" s="90" t="str">
        <f>IF(TMInput!N758&lt;&gt;"",TMInput!N758,IF(AND($C758=$C759, O759&lt;&gt;""),O759, IF(AND($C758=$C760, O760&lt;&gt;""), O760,"")))</f>
        <v/>
      </c>
      <c r="P758" s="85" t="str">
        <f>IF(TMInput!O758&lt;&gt;"",TMInput!O758,IF(AND($C758=$C759, P759&lt;&gt;""),P759, IF(AND($C758=$C760, P760&lt;&gt;""), P760,"")))</f>
        <v/>
      </c>
      <c r="Q758" s="90" t="str">
        <f>IF(TMInput!P758&lt;&gt;"",TMInput!P758,IF(AND($C758=$C759, Q759&lt;&gt;""),Q759, IF(AND($C758=$C760, Q760&lt;&gt;""), Q760,"")))</f>
        <v/>
      </c>
      <c r="R758" s="90" t="str">
        <f>IF(TMInput!Q758&lt;&gt;"", TMInput!Q758, IF(AND(OR($C758&amp;$H758=$C759&amp;$H759, $C758&amp;$I758=$C759&amp;$I759), R759&lt;&gt;""), R759, IF(AND(OR($C758&amp;$H758=$C760&amp;$H760, $C758&amp;$I758=$C760&amp;$I760), R760&lt;&gt;""), R760, IF(AND(OR($C758&amp;$H758=$C761&amp;$H761, $C758&amp;$I758=$C761&amp;$I761), R761&lt;&gt;""), R761, IF(AND(OR($C758&amp;$H758=$C762&amp;$H762, $C758&amp;$I758=$C762&amp;$I762), R762&lt;&gt;""), R762, "")))))</f>
        <v/>
      </c>
      <c r="S758" s="90" t="str">
        <f>IF(TMInput!R758&lt;&gt;"", TMInput!R758, IF(AND(OR($C758&amp;$H758=$C759&amp;$H759, $C758&amp;$I758=$C759&amp;$I759), S759&lt;&gt;""), S759, IF(AND(OR($C758&amp;$H758=$C760&amp;$H760, $C758&amp;$I758=$C760&amp;$I760), S760&lt;&gt;""), S760, IF(AND(OR($C758&amp;$H758=$C761&amp;$H761, $C758&amp;$I758=$C761&amp;$I761), S761&lt;&gt;""), S761, IF(AND(OR($C758&amp;$H758=$C762&amp;$H762, $C758&amp;$I758=$C762&amp;$I762), S762&lt;&gt;""), S762, "")))))</f>
        <v/>
      </c>
      <c r="T758" s="90" t="str">
        <f>IF(TMInput!S758&lt;&gt;"", TMInput!S758, IF(AND(OR($C758&amp;$H758=$C759&amp;$H759, $C758&amp;$I758=$C759&amp;$I759), T759&lt;&gt;""), T759, IF(AND(OR($C758&amp;$H758=$C760&amp;$H760, $C758&amp;$I758=$C760&amp;$I760), T760&lt;&gt;""), T760, IF(AND(OR($C758&amp;$H758=$C761&amp;$H761, $C758&amp;$I758=$C761&amp;$I761), T761&lt;&gt;""), T761, IF(AND(OR($C758&amp;$H758=$C762&amp;$H762, $C758&amp;$I758=$C762&amp;$I762), T762&lt;&gt;""), T762, "")))))</f>
        <v/>
      </c>
      <c r="U758" s="90" t="str">
        <f>IF(TMInput!T758&lt;&gt;"", TMInput!T758, IF(AND($C758=$C759, U759&lt;&gt;""), U759, IF(AND($C758=$C760, U760&lt;&gt;""), U760, IF(AND($C758=$C761, U761&lt;&gt;""), U761, IF(AND($C758=$C762, U762&lt;&gt;""), U762, "")))))</f>
        <v/>
      </c>
      <c r="V758" s="90" t="str">
        <f>IF(TMInput!U758&lt;&gt;"", TMInput!U758, IF(AND($C758=$C759, V759&lt;&gt;""), V759, IF(AND($C758=$C760, V760&lt;&gt;""), V760, IF(AND($C758=$C761, V761&lt;&gt;""), V761, IF(AND($C758=$C762, V762&lt;&gt;""), V762, "")))))</f>
        <v/>
      </c>
      <c r="W758" s="90" t="str">
        <f>IF(TMInput!V758&lt;&gt;"", TMInput!V758, IF(AND($C758=$C759, W759&lt;&gt;""), W759, IF(AND($C758=$C760, W760&lt;&gt;""), W760, IF(AND($C758=$C761, W761&lt;&gt;""), W761, IF(AND($C758=$C762, W762&lt;&gt;""), W762, "")))))</f>
        <v/>
      </c>
      <c r="X758" s="90" t="str">
        <f>IF(TMInput!W758&lt;&gt;"", TMInput!W758, IF(AND($C758=$C759, X759&lt;&gt;""), X759, IF(AND($C758=$C760, X760&lt;&gt;""), X760, IF(AND($C758=$C761, X761&lt;&gt;""), X761, IF(AND($C758=$C762, X762&lt;&gt;""), X762, "")))))</f>
        <v/>
      </c>
      <c r="Y758" s="90" t="str">
        <f>IF(TMInput!X758&lt;&gt;"", TMInput!X758, IF(AND($C758=$C759, Y759&lt;&gt;""), Y759, IF(AND($C758=$C760, Y760&lt;&gt;""), Y760, IF(AND($C758=$C761, Y761&lt;&gt;""), Y761, IF(AND($C758=$C762, Y762&lt;&gt;""), Y762, "")))))</f>
        <v/>
      </c>
      <c r="Z758" s="90" t="str">
        <f>IF(TMInput!Y758&lt;&gt;"", TMInput!Y758, IF(AND($C758=$C759, Z759&lt;&gt;""), Z759, IF(AND($C758=$C760, Z760&lt;&gt;""), Z760, IF(AND($C758=$C761, Z761&lt;&gt;""), Z761, IF(AND($C758=$C762, Z762&lt;&gt;""), Z762, "")))))</f>
        <v/>
      </c>
      <c r="AA758" s="90" t="str">
        <f>IF(TMInput!Z758&lt;&gt;"", TMInput!Z758, IF(AND($C758=$C759, AA759&lt;&gt;""), AA759, IF(AND($C758=$C760, AA760&lt;&gt;""), AA760, IF(AND($C758=$C761, AA761&lt;&gt;""), AA761, IF(AND($C758=$C762, AA762&lt;&gt;""), AA762, "")))))</f>
        <v/>
      </c>
      <c r="AB758" s="90" t="str">
        <f>IF(TMInput!AA758&lt;&gt;"", TMInput!AA758, IF(AND($C758=$C759, AB759&lt;&gt;""), AB759, IF(AND($C758=$C760, AB760&lt;&gt;""), AB760, IF(AND($C758=$C761, AB761&lt;&gt;""), AB761, IF(AND($C758=$C762, AB762&lt;&gt;""), AB762, "")))))</f>
        <v/>
      </c>
      <c r="AC758" s="90" t="str">
        <f>IF(TMInput!AB758&lt;&gt;"", TMInput!AB758, IF(AND($C758=$C759, AC759&lt;&gt;""), AC759, IF(AND($C758=$C760, AC760&lt;&gt;""), AC760, IF(AND($C758=$C761, AC761&lt;&gt;""), AC761, IF(AND($C758=$C762, AC762&lt;&gt;""), AC762, "")))))</f>
        <v/>
      </c>
      <c r="AD758" s="90" t="str">
        <f>IF(TMInput!AC758&lt;&gt;"", TMInput!AC758, IF(AND($C758=$C759, AD759&lt;&gt;""), AD759, IF(AND($C758=$C760, AD760&lt;&gt;""), AD760, IF(AND($C758=$C761, AD761&lt;&gt;""), AD761, IF(AND($C758=$C762, AD762&lt;&gt;""), AD762, "")))))</f>
        <v/>
      </c>
      <c r="AE758" s="90" t="str">
        <f>IF(TMInput!AD758&lt;&gt;"", TMInput!AD758, IF(AND($C758=$C759, AE759&lt;&gt;""), AE759, IF(AND($C758=$C760, AE760&lt;&gt;""), AE760, IF(AND($C758=$C761, AE761&lt;&gt;""), AE761, IF(AND($C758=$C762, AE762&lt;&gt;""), AE762, "")))))</f>
        <v/>
      </c>
    </row>
    <row r="759">
      <c r="A759" s="85" t="b">
        <f t="shared" si="1"/>
        <v>0</v>
      </c>
      <c r="B759" s="90" t="str">
        <f>IF(AND(TMInput!A759="",$C759&lt;&gt;""),B758,TMInput!A759)</f>
        <v/>
      </c>
      <c r="C759" s="90" t="str">
        <f>TMInput!B759</f>
        <v/>
      </c>
      <c r="D759" s="85" t="str">
        <f>IF(AND(TMInput!C759="",$C759&lt;&gt;""),D758,TMInput!C759)</f>
        <v/>
      </c>
      <c r="E759" s="90" t="str">
        <f>IF(TMInput!D759&lt;&gt;"",TMInput!D759,IF(AND($C759=$C760, E760&lt;&gt;""),E760, IF(AND($C759=$C761, E761&lt;&gt;""), E761,"")))</f>
        <v/>
      </c>
      <c r="F759" s="90" t="str">
        <f>IF(TMInput!E759&lt;&gt;"",TMInput!E759,IF(AND($C759=$C760, F760&lt;&gt;""),F760, IF(AND($C759=$C761, F761&lt;&gt;""), F761,"")))</f>
        <v/>
      </c>
      <c r="G759" s="85" t="str">
        <f>IF(TMInput!F759&lt;&gt;"",TMInput!F759,IF(AND($C759=$C760, G760&lt;&gt;""),G760, IF(AND($C759=$C761, G761&lt;&gt;""), G761,"")))</f>
        <v/>
      </c>
      <c r="H759" s="90" t="str">
        <f>TMInput!G759</f>
        <v/>
      </c>
      <c r="I759" s="90" t="str">
        <f>TMInput!H759</f>
        <v/>
      </c>
      <c r="J759" s="90" t="str">
        <f>IF(TMInput!$A759="",J758,TMInput!I759)</f>
        <v/>
      </c>
      <c r="K759" s="85" t="str">
        <f>IF(TMInput!J759&lt;&gt;"",TMInput!J759,IF(AND($C759=$C760, K760&lt;&gt;""),K760, IF(AND($C759=$C761, K761&lt;&gt;""), K761,"")))</f>
        <v/>
      </c>
      <c r="L759" s="85" t="str">
        <f>IF(TMInput!K759&lt;&gt;"",TMInput!K759,IF(AND($C759=$C760, L760&lt;&gt;""),L760, IF(AND($C759=$C761, L761&lt;&gt;""), L761,"")))</f>
        <v/>
      </c>
      <c r="M759" s="90" t="str">
        <f>IF(TMInput!L759&lt;&gt;"",TMInput!L759,IF(AND($C759=$C760, M760&lt;&gt;""),M760, IF(AND($C759=$C761, M761&lt;&gt;""), M761,"")))</f>
        <v/>
      </c>
      <c r="N759" s="90" t="str">
        <f>IF(TMInput!M759&lt;&gt;"",TMInput!M759,IF(AND($C759=$C760, N760&lt;&gt;""),N760, IF(AND($C759=$C761, N761&lt;&gt;""), N761,"")))</f>
        <v/>
      </c>
      <c r="O759" s="90" t="str">
        <f>IF(TMInput!N759&lt;&gt;"",TMInput!N759,IF(AND($C759=$C760, O760&lt;&gt;""),O760, IF(AND($C759=$C761, O761&lt;&gt;""), O761,"")))</f>
        <v/>
      </c>
      <c r="P759" s="85" t="str">
        <f>IF(TMInput!O759&lt;&gt;"",TMInput!O759,IF(AND($C759=$C760, P760&lt;&gt;""),P760, IF(AND($C759=$C761, P761&lt;&gt;""), P761,"")))</f>
        <v/>
      </c>
      <c r="Q759" s="90" t="str">
        <f>IF(TMInput!P759&lt;&gt;"",TMInput!P759,IF(AND($C759=$C760, Q760&lt;&gt;""),Q760, IF(AND($C759=$C761, Q761&lt;&gt;""), Q761,"")))</f>
        <v/>
      </c>
      <c r="R759" s="90" t="str">
        <f>IF(TMInput!Q759&lt;&gt;"", TMInput!Q759, IF(AND(OR($C759&amp;$H759=$C760&amp;$H760, $C759&amp;$I759=$C760&amp;$I760), R760&lt;&gt;""), R760, IF(AND(OR($C759&amp;$H759=$C761&amp;$H761, $C759&amp;$I759=$C761&amp;$I761), R761&lt;&gt;""), R761, IF(AND(OR($C759&amp;$H759=$C762&amp;$H762, $C759&amp;$I759=$C762&amp;$I762), R762&lt;&gt;""), R762, IF(AND(OR($C759&amp;$H759=$C763&amp;$H763, $C759&amp;$I759=$C763&amp;$I763), R763&lt;&gt;""), R763, "")))))</f>
        <v/>
      </c>
      <c r="S759" s="90" t="str">
        <f>IF(TMInput!R759&lt;&gt;"", TMInput!R759, IF(AND(OR($C759&amp;$H759=$C760&amp;$H760, $C759&amp;$I759=$C760&amp;$I760), S760&lt;&gt;""), S760, IF(AND(OR($C759&amp;$H759=$C761&amp;$H761, $C759&amp;$I759=$C761&amp;$I761), S761&lt;&gt;""), S761, IF(AND(OR($C759&amp;$H759=$C762&amp;$H762, $C759&amp;$I759=$C762&amp;$I762), S762&lt;&gt;""), S762, IF(AND(OR($C759&amp;$H759=$C763&amp;$H763, $C759&amp;$I759=$C763&amp;$I763), S763&lt;&gt;""), S763, "")))))</f>
        <v/>
      </c>
      <c r="T759" s="90" t="str">
        <f>IF(TMInput!S759&lt;&gt;"", TMInput!S759, IF(AND(OR($C759&amp;$H759=$C760&amp;$H760, $C759&amp;$I759=$C760&amp;$I760), T760&lt;&gt;""), T760, IF(AND(OR($C759&amp;$H759=$C761&amp;$H761, $C759&amp;$I759=$C761&amp;$I761), T761&lt;&gt;""), T761, IF(AND(OR($C759&amp;$H759=$C762&amp;$H762, $C759&amp;$I759=$C762&amp;$I762), T762&lt;&gt;""), T762, IF(AND(OR($C759&amp;$H759=$C763&amp;$H763, $C759&amp;$I759=$C763&amp;$I763), T763&lt;&gt;""), T763, "")))))</f>
        <v/>
      </c>
      <c r="U759" s="90" t="str">
        <f>IF(TMInput!T759&lt;&gt;"", TMInput!T759, IF(AND($C759=$C760, U760&lt;&gt;""), U760, IF(AND($C759=$C761, U761&lt;&gt;""), U761, IF(AND($C759=$C762, U762&lt;&gt;""), U762, IF(AND($C759=$C763, U763&lt;&gt;""), U763, "")))))</f>
        <v/>
      </c>
      <c r="V759" s="90" t="str">
        <f>IF(TMInput!U759&lt;&gt;"", TMInput!U759, IF(AND($C759=$C760, V760&lt;&gt;""), V760, IF(AND($C759=$C761, V761&lt;&gt;""), V761, IF(AND($C759=$C762, V762&lt;&gt;""), V762, IF(AND($C759=$C763, V763&lt;&gt;""), V763, "")))))</f>
        <v/>
      </c>
      <c r="W759" s="90" t="str">
        <f>IF(TMInput!V759&lt;&gt;"", TMInput!V759, IF(AND($C759=$C760, W760&lt;&gt;""), W760, IF(AND($C759=$C761, W761&lt;&gt;""), W761, IF(AND($C759=$C762, W762&lt;&gt;""), W762, IF(AND($C759=$C763, W763&lt;&gt;""), W763, "")))))</f>
        <v/>
      </c>
      <c r="X759" s="90" t="str">
        <f>IF(TMInput!W759&lt;&gt;"", TMInput!W759, IF(AND($C759=$C760, X760&lt;&gt;""), X760, IF(AND($C759=$C761, X761&lt;&gt;""), X761, IF(AND($C759=$C762, X762&lt;&gt;""), X762, IF(AND($C759=$C763, X763&lt;&gt;""), X763, "")))))</f>
        <v/>
      </c>
      <c r="Y759" s="90" t="str">
        <f>IF(TMInput!X759&lt;&gt;"", TMInput!X759, IF(AND($C759=$C760, Y760&lt;&gt;""), Y760, IF(AND($C759=$C761, Y761&lt;&gt;""), Y761, IF(AND($C759=$C762, Y762&lt;&gt;""), Y762, IF(AND($C759=$C763, Y763&lt;&gt;""), Y763, "")))))</f>
        <v/>
      </c>
      <c r="Z759" s="90" t="str">
        <f>IF(TMInput!Y759&lt;&gt;"", TMInput!Y759, IF(AND($C759=$C760, Z760&lt;&gt;""), Z760, IF(AND($C759=$C761, Z761&lt;&gt;""), Z761, IF(AND($C759=$C762, Z762&lt;&gt;""), Z762, IF(AND($C759=$C763, Z763&lt;&gt;""), Z763, "")))))</f>
        <v/>
      </c>
      <c r="AA759" s="90" t="str">
        <f>IF(TMInput!Z759&lt;&gt;"", TMInput!Z759, IF(AND($C759=$C760, AA760&lt;&gt;""), AA760, IF(AND($C759=$C761, AA761&lt;&gt;""), AA761, IF(AND($C759=$C762, AA762&lt;&gt;""), AA762, IF(AND($C759=$C763, AA763&lt;&gt;""), AA763, "")))))</f>
        <v/>
      </c>
      <c r="AB759" s="90" t="str">
        <f>IF(TMInput!AA759&lt;&gt;"", TMInput!AA759, IF(AND($C759=$C760, AB760&lt;&gt;""), AB760, IF(AND($C759=$C761, AB761&lt;&gt;""), AB761, IF(AND($C759=$C762, AB762&lt;&gt;""), AB762, IF(AND($C759=$C763, AB763&lt;&gt;""), AB763, "")))))</f>
        <v/>
      </c>
      <c r="AC759" s="90" t="str">
        <f>IF(TMInput!AB759&lt;&gt;"", TMInput!AB759, IF(AND($C759=$C760, AC760&lt;&gt;""), AC760, IF(AND($C759=$C761, AC761&lt;&gt;""), AC761, IF(AND($C759=$C762, AC762&lt;&gt;""), AC762, IF(AND($C759=$C763, AC763&lt;&gt;""), AC763, "")))))</f>
        <v/>
      </c>
      <c r="AD759" s="90" t="str">
        <f>IF(TMInput!AC759&lt;&gt;"", TMInput!AC759, IF(AND($C759=$C760, AD760&lt;&gt;""), AD760, IF(AND($C759=$C761, AD761&lt;&gt;""), AD761, IF(AND($C759=$C762, AD762&lt;&gt;""), AD762, IF(AND($C759=$C763, AD763&lt;&gt;""), AD763, "")))))</f>
        <v/>
      </c>
      <c r="AE759" s="90" t="str">
        <f>IF(TMInput!AD759&lt;&gt;"", TMInput!AD759, IF(AND($C759=$C760, AE760&lt;&gt;""), AE760, IF(AND($C759=$C761, AE761&lt;&gt;""), AE761, IF(AND($C759=$C762, AE762&lt;&gt;""), AE762, IF(AND($C759=$C763, AE763&lt;&gt;""), AE763, "")))))</f>
        <v/>
      </c>
    </row>
    <row r="760">
      <c r="A760" s="85" t="b">
        <f t="shared" si="1"/>
        <v>0</v>
      </c>
      <c r="B760" s="90" t="str">
        <f>IF(AND(TMInput!A760="",$C760&lt;&gt;""),B759,TMInput!A760)</f>
        <v/>
      </c>
      <c r="C760" s="90" t="str">
        <f>TMInput!B760</f>
        <v/>
      </c>
      <c r="D760" s="85" t="str">
        <f>IF(AND(TMInput!C760="",$C760&lt;&gt;""),D759,TMInput!C760)</f>
        <v/>
      </c>
      <c r="E760" s="90" t="str">
        <f>IF(TMInput!D760&lt;&gt;"",TMInput!D760,IF(AND($C760=$C761, E761&lt;&gt;""),E761, IF(AND($C760=$C762, E762&lt;&gt;""), E762,"")))</f>
        <v/>
      </c>
      <c r="F760" s="90" t="str">
        <f>IF(TMInput!E760&lt;&gt;"",TMInput!E760,IF(AND($C760=$C761, F761&lt;&gt;""),F761, IF(AND($C760=$C762, F762&lt;&gt;""), F762,"")))</f>
        <v/>
      </c>
      <c r="G760" s="85" t="str">
        <f>IF(TMInput!F760&lt;&gt;"",TMInput!F760,IF(AND($C760=$C761, G761&lt;&gt;""),G761, IF(AND($C760=$C762, G762&lt;&gt;""), G762,"")))</f>
        <v/>
      </c>
      <c r="H760" s="90" t="str">
        <f>TMInput!G760</f>
        <v/>
      </c>
      <c r="I760" s="90" t="str">
        <f>TMInput!H760</f>
        <v/>
      </c>
      <c r="J760" s="90" t="str">
        <f>IF(TMInput!$A760="",J759,TMInput!I760)</f>
        <v/>
      </c>
      <c r="K760" s="85" t="str">
        <f>IF(TMInput!J760&lt;&gt;"",TMInput!J760,IF(AND($C760=$C761, K761&lt;&gt;""),K761, IF(AND($C760=$C762, K762&lt;&gt;""), K762,"")))</f>
        <v/>
      </c>
      <c r="L760" s="85" t="str">
        <f>IF(TMInput!K760&lt;&gt;"",TMInput!K760,IF(AND($C760=$C761, L761&lt;&gt;""),L761, IF(AND($C760=$C762, L762&lt;&gt;""), L762,"")))</f>
        <v/>
      </c>
      <c r="M760" s="90" t="str">
        <f>IF(TMInput!L760&lt;&gt;"",TMInput!L760,IF(AND($C760=$C761, M761&lt;&gt;""),M761, IF(AND($C760=$C762, M762&lt;&gt;""), M762,"")))</f>
        <v/>
      </c>
      <c r="N760" s="90" t="str">
        <f>IF(TMInput!M760&lt;&gt;"",TMInput!M760,IF(AND($C760=$C761, N761&lt;&gt;""),N761, IF(AND($C760=$C762, N762&lt;&gt;""), N762,"")))</f>
        <v/>
      </c>
      <c r="O760" s="90" t="str">
        <f>IF(TMInput!N760&lt;&gt;"",TMInput!N760,IF(AND($C760=$C761, O761&lt;&gt;""),O761, IF(AND($C760=$C762, O762&lt;&gt;""), O762,"")))</f>
        <v/>
      </c>
      <c r="P760" s="85" t="str">
        <f>IF(TMInput!O760&lt;&gt;"",TMInput!O760,IF(AND($C760=$C761, P761&lt;&gt;""),P761, IF(AND($C760=$C762, P762&lt;&gt;""), P762,"")))</f>
        <v/>
      </c>
      <c r="Q760" s="90" t="str">
        <f>IF(TMInput!P760&lt;&gt;"",TMInput!P760,IF(AND($C760=$C761, Q761&lt;&gt;""),Q761, IF(AND($C760=$C762, Q762&lt;&gt;""), Q762,"")))</f>
        <v/>
      </c>
      <c r="R760" s="90" t="str">
        <f>IF(TMInput!Q760&lt;&gt;"", TMInput!Q760, IF(AND(OR($C760&amp;$H760=$C761&amp;$H761, $C760&amp;$I760=$C761&amp;$I761), R761&lt;&gt;""), R761, IF(AND(OR($C760&amp;$H760=$C762&amp;$H762, $C760&amp;$I760=$C762&amp;$I762), R762&lt;&gt;""), R762, IF(AND(OR($C760&amp;$H760=$C763&amp;$H763, $C760&amp;$I760=$C763&amp;$I763), R763&lt;&gt;""), R763, IF(AND(OR($C760&amp;$H760=$C764&amp;$H764, $C760&amp;$I760=$C764&amp;$I764), R764&lt;&gt;""), R764, "")))))</f>
        <v/>
      </c>
      <c r="S760" s="90" t="str">
        <f>IF(TMInput!R760&lt;&gt;"", TMInput!R760, IF(AND(OR($C760&amp;$H760=$C761&amp;$H761, $C760&amp;$I760=$C761&amp;$I761), S761&lt;&gt;""), S761, IF(AND(OR($C760&amp;$H760=$C762&amp;$H762, $C760&amp;$I760=$C762&amp;$I762), S762&lt;&gt;""), S762, IF(AND(OR($C760&amp;$H760=$C763&amp;$H763, $C760&amp;$I760=$C763&amp;$I763), S763&lt;&gt;""), S763, IF(AND(OR($C760&amp;$H760=$C764&amp;$H764, $C760&amp;$I760=$C764&amp;$I764), S764&lt;&gt;""), S764, "")))))</f>
        <v/>
      </c>
      <c r="T760" s="90" t="str">
        <f>IF(TMInput!S760&lt;&gt;"", TMInput!S760, IF(AND(OR($C760&amp;$H760=$C761&amp;$H761, $C760&amp;$I760=$C761&amp;$I761), T761&lt;&gt;""), T761, IF(AND(OR($C760&amp;$H760=$C762&amp;$H762, $C760&amp;$I760=$C762&amp;$I762), T762&lt;&gt;""), T762, IF(AND(OR($C760&amp;$H760=$C763&amp;$H763, $C760&amp;$I760=$C763&amp;$I763), T763&lt;&gt;""), T763, IF(AND(OR($C760&amp;$H760=$C764&amp;$H764, $C760&amp;$I760=$C764&amp;$I764), T764&lt;&gt;""), T764, "")))))</f>
        <v/>
      </c>
      <c r="U760" s="90" t="str">
        <f>IF(TMInput!T760&lt;&gt;"", TMInput!T760, IF(AND($C760=$C761, U761&lt;&gt;""), U761, IF(AND($C760=$C762, U762&lt;&gt;""), U762, IF(AND($C760=$C763, U763&lt;&gt;""), U763, IF(AND($C760=$C764, U764&lt;&gt;""), U764, "")))))</f>
        <v/>
      </c>
      <c r="V760" s="90" t="str">
        <f>IF(TMInput!U760&lt;&gt;"", TMInput!U760, IF(AND($C760=$C761, V761&lt;&gt;""), V761, IF(AND($C760=$C762, V762&lt;&gt;""), V762, IF(AND($C760=$C763, V763&lt;&gt;""), V763, IF(AND($C760=$C764, V764&lt;&gt;""), V764, "")))))</f>
        <v/>
      </c>
      <c r="W760" s="90" t="str">
        <f>IF(TMInput!V760&lt;&gt;"", TMInput!V760, IF(AND($C760=$C761, W761&lt;&gt;""), W761, IF(AND($C760=$C762, W762&lt;&gt;""), W762, IF(AND($C760=$C763, W763&lt;&gt;""), W763, IF(AND($C760=$C764, W764&lt;&gt;""), W764, "")))))</f>
        <v/>
      </c>
      <c r="X760" s="90" t="str">
        <f>IF(TMInput!W760&lt;&gt;"", TMInput!W760, IF(AND($C760=$C761, X761&lt;&gt;""), X761, IF(AND($C760=$C762, X762&lt;&gt;""), X762, IF(AND($C760=$C763, X763&lt;&gt;""), X763, IF(AND($C760=$C764, X764&lt;&gt;""), X764, "")))))</f>
        <v/>
      </c>
      <c r="Y760" s="90" t="str">
        <f>IF(TMInput!X760&lt;&gt;"", TMInput!X760, IF(AND($C760=$C761, Y761&lt;&gt;""), Y761, IF(AND($C760=$C762, Y762&lt;&gt;""), Y762, IF(AND($C760=$C763, Y763&lt;&gt;""), Y763, IF(AND($C760=$C764, Y764&lt;&gt;""), Y764, "")))))</f>
        <v/>
      </c>
      <c r="Z760" s="90" t="str">
        <f>IF(TMInput!Y760&lt;&gt;"", TMInput!Y760, IF(AND($C760=$C761, Z761&lt;&gt;""), Z761, IF(AND($C760=$C762, Z762&lt;&gt;""), Z762, IF(AND($C760=$C763, Z763&lt;&gt;""), Z763, IF(AND($C760=$C764, Z764&lt;&gt;""), Z764, "")))))</f>
        <v/>
      </c>
      <c r="AA760" s="90" t="str">
        <f>IF(TMInput!Z760&lt;&gt;"", TMInput!Z760, IF(AND($C760=$C761, AA761&lt;&gt;""), AA761, IF(AND($C760=$C762, AA762&lt;&gt;""), AA762, IF(AND($C760=$C763, AA763&lt;&gt;""), AA763, IF(AND($C760=$C764, AA764&lt;&gt;""), AA764, "")))))</f>
        <v/>
      </c>
      <c r="AB760" s="90" t="str">
        <f>IF(TMInput!AA760&lt;&gt;"", TMInput!AA760, IF(AND($C760=$C761, AB761&lt;&gt;""), AB761, IF(AND($C760=$C762, AB762&lt;&gt;""), AB762, IF(AND($C760=$C763, AB763&lt;&gt;""), AB763, IF(AND($C760=$C764, AB764&lt;&gt;""), AB764, "")))))</f>
        <v/>
      </c>
      <c r="AC760" s="90" t="str">
        <f>IF(TMInput!AB760&lt;&gt;"", TMInput!AB760, IF(AND($C760=$C761, AC761&lt;&gt;""), AC761, IF(AND($C760=$C762, AC762&lt;&gt;""), AC762, IF(AND($C760=$C763, AC763&lt;&gt;""), AC763, IF(AND($C760=$C764, AC764&lt;&gt;""), AC764, "")))))</f>
        <v/>
      </c>
      <c r="AD760" s="90" t="str">
        <f>IF(TMInput!AC760&lt;&gt;"", TMInput!AC760, IF(AND($C760=$C761, AD761&lt;&gt;""), AD761, IF(AND($C760=$C762, AD762&lt;&gt;""), AD762, IF(AND($C760=$C763, AD763&lt;&gt;""), AD763, IF(AND($C760=$C764, AD764&lt;&gt;""), AD764, "")))))</f>
        <v/>
      </c>
      <c r="AE760" s="90" t="str">
        <f>IF(TMInput!AD760&lt;&gt;"", TMInput!AD760, IF(AND($C760=$C761, AE761&lt;&gt;""), AE761, IF(AND($C760=$C762, AE762&lt;&gt;""), AE762, IF(AND($C760=$C763, AE763&lt;&gt;""), AE763, IF(AND($C760=$C764, AE764&lt;&gt;""), AE764, "")))))</f>
        <v/>
      </c>
    </row>
    <row r="761">
      <c r="A761" s="85" t="b">
        <f t="shared" si="1"/>
        <v>0</v>
      </c>
      <c r="B761" s="90" t="str">
        <f>IF(AND(TMInput!A761="",$C761&lt;&gt;""),B760,TMInput!A761)</f>
        <v/>
      </c>
      <c r="C761" s="90" t="str">
        <f>TMInput!B761</f>
        <v/>
      </c>
      <c r="D761" s="85" t="str">
        <f>IF(AND(TMInput!C761="",$C761&lt;&gt;""),D760,TMInput!C761)</f>
        <v/>
      </c>
      <c r="E761" s="90" t="str">
        <f>IF(TMInput!D761&lt;&gt;"",TMInput!D761,IF(AND($C761=$C762, E762&lt;&gt;""),E762, IF(AND($C761=$C763, E763&lt;&gt;""), E763,"")))</f>
        <v/>
      </c>
      <c r="F761" s="90" t="str">
        <f>IF(TMInput!E761&lt;&gt;"",TMInput!E761,IF(AND($C761=$C762, F762&lt;&gt;""),F762, IF(AND($C761=$C763, F763&lt;&gt;""), F763,"")))</f>
        <v/>
      </c>
      <c r="G761" s="85" t="str">
        <f>IF(TMInput!F761&lt;&gt;"",TMInput!F761,IF(AND($C761=$C762, G762&lt;&gt;""),G762, IF(AND($C761=$C763, G763&lt;&gt;""), G763,"")))</f>
        <v/>
      </c>
      <c r="H761" s="90" t="str">
        <f>TMInput!G761</f>
        <v/>
      </c>
      <c r="I761" s="90" t="str">
        <f>TMInput!H761</f>
        <v/>
      </c>
      <c r="J761" s="90" t="str">
        <f>IF(TMInput!$A761="",J760,TMInput!I761)</f>
        <v/>
      </c>
      <c r="K761" s="85" t="str">
        <f>IF(TMInput!J761&lt;&gt;"",TMInput!J761,IF(AND($C761=$C762, K762&lt;&gt;""),K762, IF(AND($C761=$C763, K763&lt;&gt;""), K763,"")))</f>
        <v/>
      </c>
      <c r="L761" s="85" t="str">
        <f>IF(TMInput!K761&lt;&gt;"",TMInput!K761,IF(AND($C761=$C762, L762&lt;&gt;""),L762, IF(AND($C761=$C763, L763&lt;&gt;""), L763,"")))</f>
        <v/>
      </c>
      <c r="M761" s="90" t="str">
        <f>IF(TMInput!L761&lt;&gt;"",TMInput!L761,IF(AND($C761=$C762, M762&lt;&gt;""),M762, IF(AND($C761=$C763, M763&lt;&gt;""), M763,"")))</f>
        <v/>
      </c>
      <c r="N761" s="90" t="str">
        <f>IF(TMInput!M761&lt;&gt;"",TMInput!M761,IF(AND($C761=$C762, N762&lt;&gt;""),N762, IF(AND($C761=$C763, N763&lt;&gt;""), N763,"")))</f>
        <v/>
      </c>
      <c r="O761" s="90" t="str">
        <f>IF(TMInput!N761&lt;&gt;"",TMInput!N761,IF(AND($C761=$C762, O762&lt;&gt;""),O762, IF(AND($C761=$C763, O763&lt;&gt;""), O763,"")))</f>
        <v/>
      </c>
      <c r="P761" s="85" t="str">
        <f>IF(TMInput!O761&lt;&gt;"",TMInput!O761,IF(AND($C761=$C762, P762&lt;&gt;""),P762, IF(AND($C761=$C763, P763&lt;&gt;""), P763,"")))</f>
        <v/>
      </c>
      <c r="Q761" s="90" t="str">
        <f>IF(TMInput!P761&lt;&gt;"",TMInput!P761,IF(AND($C761=$C762, Q762&lt;&gt;""),Q762, IF(AND($C761=$C763, Q763&lt;&gt;""), Q763,"")))</f>
        <v/>
      </c>
      <c r="R761" s="90" t="str">
        <f>IF(TMInput!Q761&lt;&gt;"", TMInput!Q761, IF(AND(OR($C761&amp;$H761=$C762&amp;$H762, $C761&amp;$I761=$C762&amp;$I762), R762&lt;&gt;""), R762, IF(AND(OR($C761&amp;$H761=$C763&amp;$H763, $C761&amp;$I761=$C763&amp;$I763), R763&lt;&gt;""), R763, IF(AND(OR($C761&amp;$H761=$C764&amp;$H764, $C761&amp;$I761=$C764&amp;$I764), R764&lt;&gt;""), R764, IF(AND(OR($C761&amp;$H761=$C765&amp;$H765, $C761&amp;$I761=$C765&amp;$I765), R765&lt;&gt;""), R765, "")))))</f>
        <v/>
      </c>
      <c r="S761" s="90" t="str">
        <f>IF(TMInput!R761&lt;&gt;"", TMInput!R761, IF(AND(OR($C761&amp;$H761=$C762&amp;$H762, $C761&amp;$I761=$C762&amp;$I762), S762&lt;&gt;""), S762, IF(AND(OR($C761&amp;$H761=$C763&amp;$H763, $C761&amp;$I761=$C763&amp;$I763), S763&lt;&gt;""), S763, IF(AND(OR($C761&amp;$H761=$C764&amp;$H764, $C761&amp;$I761=$C764&amp;$I764), S764&lt;&gt;""), S764, IF(AND(OR($C761&amp;$H761=$C765&amp;$H765, $C761&amp;$I761=$C765&amp;$I765), S765&lt;&gt;""), S765, "")))))</f>
        <v/>
      </c>
      <c r="T761" s="90" t="str">
        <f>IF(TMInput!S761&lt;&gt;"", TMInput!S761, IF(AND(OR($C761&amp;$H761=$C762&amp;$H762, $C761&amp;$I761=$C762&amp;$I762), T762&lt;&gt;""), T762, IF(AND(OR($C761&amp;$H761=$C763&amp;$H763, $C761&amp;$I761=$C763&amp;$I763), T763&lt;&gt;""), T763, IF(AND(OR($C761&amp;$H761=$C764&amp;$H764, $C761&amp;$I761=$C764&amp;$I764), T764&lt;&gt;""), T764, IF(AND(OR($C761&amp;$H761=$C765&amp;$H765, $C761&amp;$I761=$C765&amp;$I765), T765&lt;&gt;""), T765, "")))))</f>
        <v/>
      </c>
      <c r="U761" s="90" t="str">
        <f>IF(TMInput!T761&lt;&gt;"", TMInput!T761, IF(AND($C761=$C762, U762&lt;&gt;""), U762, IF(AND($C761=$C763, U763&lt;&gt;""), U763, IF(AND($C761=$C764, U764&lt;&gt;""), U764, IF(AND($C761=$C765, U765&lt;&gt;""), U765, "")))))</f>
        <v/>
      </c>
      <c r="V761" s="90" t="str">
        <f>IF(TMInput!U761&lt;&gt;"", TMInput!U761, IF(AND($C761=$C762, V762&lt;&gt;""), V762, IF(AND($C761=$C763, V763&lt;&gt;""), V763, IF(AND($C761=$C764, V764&lt;&gt;""), V764, IF(AND($C761=$C765, V765&lt;&gt;""), V765, "")))))</f>
        <v/>
      </c>
      <c r="W761" s="90" t="str">
        <f>IF(TMInput!V761&lt;&gt;"", TMInput!V761, IF(AND($C761=$C762, W762&lt;&gt;""), W762, IF(AND($C761=$C763, W763&lt;&gt;""), W763, IF(AND($C761=$C764, W764&lt;&gt;""), W764, IF(AND($C761=$C765, W765&lt;&gt;""), W765, "")))))</f>
        <v/>
      </c>
      <c r="X761" s="90" t="str">
        <f>IF(TMInput!W761&lt;&gt;"", TMInput!W761, IF(AND($C761=$C762, X762&lt;&gt;""), X762, IF(AND($C761=$C763, X763&lt;&gt;""), X763, IF(AND($C761=$C764, X764&lt;&gt;""), X764, IF(AND($C761=$C765, X765&lt;&gt;""), X765, "")))))</f>
        <v/>
      </c>
      <c r="Y761" s="90" t="str">
        <f>IF(TMInput!X761&lt;&gt;"", TMInput!X761, IF(AND($C761=$C762, Y762&lt;&gt;""), Y762, IF(AND($C761=$C763, Y763&lt;&gt;""), Y763, IF(AND($C761=$C764, Y764&lt;&gt;""), Y764, IF(AND($C761=$C765, Y765&lt;&gt;""), Y765, "")))))</f>
        <v/>
      </c>
      <c r="Z761" s="90" t="str">
        <f>IF(TMInput!Y761&lt;&gt;"", TMInput!Y761, IF(AND($C761=$C762, Z762&lt;&gt;""), Z762, IF(AND($C761=$C763, Z763&lt;&gt;""), Z763, IF(AND($C761=$C764, Z764&lt;&gt;""), Z764, IF(AND($C761=$C765, Z765&lt;&gt;""), Z765, "")))))</f>
        <v/>
      </c>
      <c r="AA761" s="90" t="str">
        <f>IF(TMInput!Z761&lt;&gt;"", TMInput!Z761, IF(AND($C761=$C762, AA762&lt;&gt;""), AA762, IF(AND($C761=$C763, AA763&lt;&gt;""), AA763, IF(AND($C761=$C764, AA764&lt;&gt;""), AA764, IF(AND($C761=$C765, AA765&lt;&gt;""), AA765, "")))))</f>
        <v/>
      </c>
      <c r="AB761" s="90" t="str">
        <f>IF(TMInput!AA761&lt;&gt;"", TMInput!AA761, IF(AND($C761=$C762, AB762&lt;&gt;""), AB762, IF(AND($C761=$C763, AB763&lt;&gt;""), AB763, IF(AND($C761=$C764, AB764&lt;&gt;""), AB764, IF(AND($C761=$C765, AB765&lt;&gt;""), AB765, "")))))</f>
        <v/>
      </c>
      <c r="AC761" s="90" t="str">
        <f>IF(TMInput!AB761&lt;&gt;"", TMInput!AB761, IF(AND($C761=$C762, AC762&lt;&gt;""), AC762, IF(AND($C761=$C763, AC763&lt;&gt;""), AC763, IF(AND($C761=$C764, AC764&lt;&gt;""), AC764, IF(AND($C761=$C765, AC765&lt;&gt;""), AC765, "")))))</f>
        <v/>
      </c>
      <c r="AD761" s="90" t="str">
        <f>IF(TMInput!AC761&lt;&gt;"", TMInput!AC761, IF(AND($C761=$C762, AD762&lt;&gt;""), AD762, IF(AND($C761=$C763, AD763&lt;&gt;""), AD763, IF(AND($C761=$C764, AD764&lt;&gt;""), AD764, IF(AND($C761=$C765, AD765&lt;&gt;""), AD765, "")))))</f>
        <v/>
      </c>
      <c r="AE761" s="90" t="str">
        <f>IF(TMInput!AD761&lt;&gt;"", TMInput!AD761, IF(AND($C761=$C762, AE762&lt;&gt;""), AE762, IF(AND($C761=$C763, AE763&lt;&gt;""), AE763, IF(AND($C761=$C764, AE764&lt;&gt;""), AE764, IF(AND($C761=$C765, AE765&lt;&gt;""), AE765, "")))))</f>
        <v/>
      </c>
    </row>
    <row r="762">
      <c r="A762" s="85" t="b">
        <f t="shared" si="1"/>
        <v>0</v>
      </c>
      <c r="B762" s="90" t="str">
        <f>IF(AND(TMInput!A762="",$C762&lt;&gt;""),B761,TMInput!A762)</f>
        <v/>
      </c>
      <c r="C762" s="90" t="str">
        <f>TMInput!B762</f>
        <v/>
      </c>
      <c r="D762" s="85" t="str">
        <f>IF(AND(TMInput!C762="",$C762&lt;&gt;""),D761,TMInput!C762)</f>
        <v/>
      </c>
      <c r="E762" s="90" t="str">
        <f>IF(TMInput!D762&lt;&gt;"",TMInput!D762,IF(AND($C762=$C763, E763&lt;&gt;""),E763, IF(AND($C762=$C764, E764&lt;&gt;""), E764,"")))</f>
        <v/>
      </c>
      <c r="F762" s="90" t="str">
        <f>IF(TMInput!E762&lt;&gt;"",TMInput!E762,IF(AND($C762=$C763, F763&lt;&gt;""),F763, IF(AND($C762=$C764, F764&lt;&gt;""), F764,"")))</f>
        <v/>
      </c>
      <c r="G762" s="85" t="str">
        <f>IF(TMInput!F762&lt;&gt;"",TMInput!F762,IF(AND($C762=$C763, G763&lt;&gt;""),G763, IF(AND($C762=$C764, G764&lt;&gt;""), G764,"")))</f>
        <v/>
      </c>
      <c r="H762" s="90" t="str">
        <f>TMInput!G762</f>
        <v/>
      </c>
      <c r="I762" s="90" t="str">
        <f>TMInput!H762</f>
        <v/>
      </c>
      <c r="J762" s="90" t="str">
        <f>IF(TMInput!$A762="",J761,TMInput!I762)</f>
        <v/>
      </c>
      <c r="K762" s="85" t="str">
        <f>IF(TMInput!J762&lt;&gt;"",TMInput!J762,IF(AND($C762=$C763, K763&lt;&gt;""),K763, IF(AND($C762=$C764, K764&lt;&gt;""), K764,"")))</f>
        <v/>
      </c>
      <c r="L762" s="85" t="str">
        <f>IF(TMInput!K762&lt;&gt;"",TMInput!K762,IF(AND($C762=$C763, L763&lt;&gt;""),L763, IF(AND($C762=$C764, L764&lt;&gt;""), L764,"")))</f>
        <v/>
      </c>
      <c r="M762" s="90" t="str">
        <f>IF(TMInput!L762&lt;&gt;"",TMInput!L762,IF(AND($C762=$C763, M763&lt;&gt;""),M763, IF(AND($C762=$C764, M764&lt;&gt;""), M764,"")))</f>
        <v/>
      </c>
      <c r="N762" s="90" t="str">
        <f>IF(TMInput!M762&lt;&gt;"",TMInput!M762,IF(AND($C762=$C763, N763&lt;&gt;""),N763, IF(AND($C762=$C764, N764&lt;&gt;""), N764,"")))</f>
        <v/>
      </c>
      <c r="O762" s="90" t="str">
        <f>IF(TMInput!N762&lt;&gt;"",TMInput!N762,IF(AND($C762=$C763, O763&lt;&gt;""),O763, IF(AND($C762=$C764, O764&lt;&gt;""), O764,"")))</f>
        <v/>
      </c>
      <c r="P762" s="85" t="str">
        <f>IF(TMInput!O762&lt;&gt;"",TMInput!O762,IF(AND($C762=$C763, P763&lt;&gt;""),P763, IF(AND($C762=$C764, P764&lt;&gt;""), P764,"")))</f>
        <v/>
      </c>
      <c r="Q762" s="90" t="str">
        <f>IF(TMInput!P762&lt;&gt;"",TMInput!P762,IF(AND($C762=$C763, Q763&lt;&gt;""),Q763, IF(AND($C762=$C764, Q764&lt;&gt;""), Q764,"")))</f>
        <v/>
      </c>
      <c r="R762" s="90" t="str">
        <f>IF(TMInput!Q762&lt;&gt;"", TMInput!Q762, IF(AND(OR($C762&amp;$H762=$C763&amp;$H763, $C762&amp;$I762=$C763&amp;$I763), R763&lt;&gt;""), R763, IF(AND(OR($C762&amp;$H762=$C764&amp;$H764, $C762&amp;$I762=$C764&amp;$I764), R764&lt;&gt;""), R764, IF(AND(OR($C762&amp;$H762=$C765&amp;$H765, $C762&amp;$I762=$C765&amp;$I765), R765&lt;&gt;""), R765, IF(AND(OR($C762&amp;$H762=$C766&amp;$H766, $C762&amp;$I762=$C766&amp;$I766), R766&lt;&gt;""), R766, "")))))</f>
        <v/>
      </c>
      <c r="S762" s="90" t="str">
        <f>IF(TMInput!R762&lt;&gt;"", TMInput!R762, IF(AND(OR($C762&amp;$H762=$C763&amp;$H763, $C762&amp;$I762=$C763&amp;$I763), S763&lt;&gt;""), S763, IF(AND(OR($C762&amp;$H762=$C764&amp;$H764, $C762&amp;$I762=$C764&amp;$I764), S764&lt;&gt;""), S764, IF(AND(OR($C762&amp;$H762=$C765&amp;$H765, $C762&amp;$I762=$C765&amp;$I765), S765&lt;&gt;""), S765, IF(AND(OR($C762&amp;$H762=$C766&amp;$H766, $C762&amp;$I762=$C766&amp;$I766), S766&lt;&gt;""), S766, "")))))</f>
        <v/>
      </c>
      <c r="T762" s="90" t="str">
        <f>IF(TMInput!S762&lt;&gt;"", TMInput!S762, IF(AND(OR($C762&amp;$H762=$C763&amp;$H763, $C762&amp;$I762=$C763&amp;$I763), T763&lt;&gt;""), T763, IF(AND(OR($C762&amp;$H762=$C764&amp;$H764, $C762&amp;$I762=$C764&amp;$I764), T764&lt;&gt;""), T764, IF(AND(OR($C762&amp;$H762=$C765&amp;$H765, $C762&amp;$I762=$C765&amp;$I765), T765&lt;&gt;""), T765, IF(AND(OR($C762&amp;$H762=$C766&amp;$H766, $C762&amp;$I762=$C766&amp;$I766), T766&lt;&gt;""), T766, "")))))</f>
        <v/>
      </c>
      <c r="U762" s="90" t="str">
        <f>IF(TMInput!T762&lt;&gt;"", TMInput!T762, IF(AND($C762=$C763, U763&lt;&gt;""), U763, IF(AND($C762=$C764, U764&lt;&gt;""), U764, IF(AND($C762=$C765, U765&lt;&gt;""), U765, IF(AND($C762=$C766, U766&lt;&gt;""), U766, "")))))</f>
        <v/>
      </c>
      <c r="V762" s="90" t="str">
        <f>IF(TMInput!U762&lt;&gt;"", TMInput!U762, IF(AND($C762=$C763, V763&lt;&gt;""), V763, IF(AND($C762=$C764, V764&lt;&gt;""), V764, IF(AND($C762=$C765, V765&lt;&gt;""), V765, IF(AND($C762=$C766, V766&lt;&gt;""), V766, "")))))</f>
        <v/>
      </c>
      <c r="W762" s="90" t="str">
        <f>IF(TMInput!V762&lt;&gt;"", TMInput!V762, IF(AND($C762=$C763, W763&lt;&gt;""), W763, IF(AND($C762=$C764, W764&lt;&gt;""), W764, IF(AND($C762=$C765, W765&lt;&gt;""), W765, IF(AND($C762=$C766, W766&lt;&gt;""), W766, "")))))</f>
        <v/>
      </c>
      <c r="X762" s="90" t="str">
        <f>IF(TMInput!W762&lt;&gt;"", TMInput!W762, IF(AND($C762=$C763, X763&lt;&gt;""), X763, IF(AND($C762=$C764, X764&lt;&gt;""), X764, IF(AND($C762=$C765, X765&lt;&gt;""), X765, IF(AND($C762=$C766, X766&lt;&gt;""), X766, "")))))</f>
        <v/>
      </c>
      <c r="Y762" s="90" t="str">
        <f>IF(TMInput!X762&lt;&gt;"", TMInput!X762, IF(AND($C762=$C763, Y763&lt;&gt;""), Y763, IF(AND($C762=$C764, Y764&lt;&gt;""), Y764, IF(AND($C762=$C765, Y765&lt;&gt;""), Y765, IF(AND($C762=$C766, Y766&lt;&gt;""), Y766, "")))))</f>
        <v/>
      </c>
      <c r="Z762" s="90" t="str">
        <f>IF(TMInput!Y762&lt;&gt;"", TMInput!Y762, IF(AND($C762=$C763, Z763&lt;&gt;""), Z763, IF(AND($C762=$C764, Z764&lt;&gt;""), Z764, IF(AND($C762=$C765, Z765&lt;&gt;""), Z765, IF(AND($C762=$C766, Z766&lt;&gt;""), Z766, "")))))</f>
        <v/>
      </c>
      <c r="AA762" s="90" t="str">
        <f>IF(TMInput!Z762&lt;&gt;"", TMInput!Z762, IF(AND($C762=$C763, AA763&lt;&gt;""), AA763, IF(AND($C762=$C764, AA764&lt;&gt;""), AA764, IF(AND($C762=$C765, AA765&lt;&gt;""), AA765, IF(AND($C762=$C766, AA766&lt;&gt;""), AA766, "")))))</f>
        <v/>
      </c>
      <c r="AB762" s="90" t="str">
        <f>IF(TMInput!AA762&lt;&gt;"", TMInput!AA762, IF(AND($C762=$C763, AB763&lt;&gt;""), AB763, IF(AND($C762=$C764, AB764&lt;&gt;""), AB764, IF(AND($C762=$C765, AB765&lt;&gt;""), AB765, IF(AND($C762=$C766, AB766&lt;&gt;""), AB766, "")))))</f>
        <v/>
      </c>
      <c r="AC762" s="90" t="str">
        <f>IF(TMInput!AB762&lt;&gt;"", TMInput!AB762, IF(AND($C762=$C763, AC763&lt;&gt;""), AC763, IF(AND($C762=$C764, AC764&lt;&gt;""), AC764, IF(AND($C762=$C765, AC765&lt;&gt;""), AC765, IF(AND($C762=$C766, AC766&lt;&gt;""), AC766, "")))))</f>
        <v/>
      </c>
      <c r="AD762" s="90" t="str">
        <f>IF(TMInput!AC762&lt;&gt;"", TMInput!AC762, IF(AND($C762=$C763, AD763&lt;&gt;""), AD763, IF(AND($C762=$C764, AD764&lt;&gt;""), AD764, IF(AND($C762=$C765, AD765&lt;&gt;""), AD765, IF(AND($C762=$C766, AD766&lt;&gt;""), AD766, "")))))</f>
        <v/>
      </c>
      <c r="AE762" s="90" t="str">
        <f>IF(TMInput!AD762&lt;&gt;"", TMInput!AD762, IF(AND($C762=$C763, AE763&lt;&gt;""), AE763, IF(AND($C762=$C764, AE764&lt;&gt;""), AE764, IF(AND($C762=$C765, AE765&lt;&gt;""), AE765, IF(AND($C762=$C766, AE766&lt;&gt;""), AE766, "")))))</f>
        <v/>
      </c>
    </row>
    <row r="763">
      <c r="A763" s="85" t="b">
        <f t="shared" si="1"/>
        <v>0</v>
      </c>
      <c r="B763" s="90" t="str">
        <f>IF(AND(TMInput!A763="",$C763&lt;&gt;""),B762,TMInput!A763)</f>
        <v/>
      </c>
      <c r="C763" s="90" t="str">
        <f>TMInput!B763</f>
        <v/>
      </c>
      <c r="D763" s="85" t="str">
        <f>IF(AND(TMInput!C763="",$C763&lt;&gt;""),D762,TMInput!C763)</f>
        <v/>
      </c>
      <c r="E763" s="90" t="str">
        <f>IF(TMInput!D763&lt;&gt;"",TMInput!D763,IF(AND($C763=$C764, E764&lt;&gt;""),E764, IF(AND($C763=$C765, E765&lt;&gt;""), E765,"")))</f>
        <v/>
      </c>
      <c r="F763" s="90" t="str">
        <f>IF(TMInput!E763&lt;&gt;"",TMInput!E763,IF(AND($C763=$C764, F764&lt;&gt;""),F764, IF(AND($C763=$C765, F765&lt;&gt;""), F765,"")))</f>
        <v/>
      </c>
      <c r="G763" s="85" t="str">
        <f>IF(TMInput!F763&lt;&gt;"",TMInput!F763,IF(AND($C763=$C764, G764&lt;&gt;""),G764, IF(AND($C763=$C765, G765&lt;&gt;""), G765,"")))</f>
        <v/>
      </c>
      <c r="H763" s="90" t="str">
        <f>TMInput!G763</f>
        <v/>
      </c>
      <c r="I763" s="90" t="str">
        <f>TMInput!H763</f>
        <v/>
      </c>
      <c r="J763" s="90" t="str">
        <f>IF(TMInput!$A763="",J762,TMInput!I763)</f>
        <v/>
      </c>
      <c r="K763" s="85" t="str">
        <f>IF(TMInput!J763&lt;&gt;"",TMInput!J763,IF(AND($C763=$C764, K764&lt;&gt;""),K764, IF(AND($C763=$C765, K765&lt;&gt;""), K765,"")))</f>
        <v/>
      </c>
      <c r="L763" s="85" t="str">
        <f>IF(TMInput!K763&lt;&gt;"",TMInput!K763,IF(AND($C763=$C764, L764&lt;&gt;""),L764, IF(AND($C763=$C765, L765&lt;&gt;""), L765,"")))</f>
        <v/>
      </c>
      <c r="M763" s="90" t="str">
        <f>IF(TMInput!L763&lt;&gt;"",TMInput!L763,IF(AND($C763=$C764, M764&lt;&gt;""),M764, IF(AND($C763=$C765, M765&lt;&gt;""), M765,"")))</f>
        <v/>
      </c>
      <c r="N763" s="90" t="str">
        <f>IF(TMInput!M763&lt;&gt;"",TMInput!M763,IF(AND($C763=$C764, N764&lt;&gt;""),N764, IF(AND($C763=$C765, N765&lt;&gt;""), N765,"")))</f>
        <v/>
      </c>
      <c r="O763" s="90" t="str">
        <f>IF(TMInput!N763&lt;&gt;"",TMInput!N763,IF(AND($C763=$C764, O764&lt;&gt;""),O764, IF(AND($C763=$C765, O765&lt;&gt;""), O765,"")))</f>
        <v/>
      </c>
      <c r="P763" s="85" t="str">
        <f>IF(TMInput!O763&lt;&gt;"",TMInput!O763,IF(AND($C763=$C764, P764&lt;&gt;""),P764, IF(AND($C763=$C765, P765&lt;&gt;""), P765,"")))</f>
        <v/>
      </c>
      <c r="Q763" s="90" t="str">
        <f>IF(TMInput!P763&lt;&gt;"",TMInput!P763,IF(AND($C763=$C764, Q764&lt;&gt;""),Q764, IF(AND($C763=$C765, Q765&lt;&gt;""), Q765,"")))</f>
        <v/>
      </c>
      <c r="R763" s="90" t="str">
        <f>IF(TMInput!Q763&lt;&gt;"", TMInput!Q763, IF(AND(OR($C763&amp;$H763=$C764&amp;$H764, $C763&amp;$I763=$C764&amp;$I764), R764&lt;&gt;""), R764, IF(AND(OR($C763&amp;$H763=$C765&amp;$H765, $C763&amp;$I763=$C765&amp;$I765), R765&lt;&gt;""), R765, IF(AND(OR($C763&amp;$H763=$C766&amp;$H766, $C763&amp;$I763=$C766&amp;$I766), R766&lt;&gt;""), R766, IF(AND(OR($C763&amp;$H763=$C767&amp;$H767, $C763&amp;$I763=$C767&amp;$I767), R767&lt;&gt;""), R767, "")))))</f>
        <v/>
      </c>
      <c r="S763" s="90" t="str">
        <f>IF(TMInput!R763&lt;&gt;"", TMInput!R763, IF(AND(OR($C763&amp;$H763=$C764&amp;$H764, $C763&amp;$I763=$C764&amp;$I764), S764&lt;&gt;""), S764, IF(AND(OR($C763&amp;$H763=$C765&amp;$H765, $C763&amp;$I763=$C765&amp;$I765), S765&lt;&gt;""), S765, IF(AND(OR($C763&amp;$H763=$C766&amp;$H766, $C763&amp;$I763=$C766&amp;$I766), S766&lt;&gt;""), S766, IF(AND(OR($C763&amp;$H763=$C767&amp;$H767, $C763&amp;$I763=$C767&amp;$I767), S767&lt;&gt;""), S767, "")))))</f>
        <v/>
      </c>
      <c r="T763" s="90" t="str">
        <f>IF(TMInput!S763&lt;&gt;"", TMInput!S763, IF(AND(OR($C763&amp;$H763=$C764&amp;$H764, $C763&amp;$I763=$C764&amp;$I764), T764&lt;&gt;""), T764, IF(AND(OR($C763&amp;$H763=$C765&amp;$H765, $C763&amp;$I763=$C765&amp;$I765), T765&lt;&gt;""), T765, IF(AND(OR($C763&amp;$H763=$C766&amp;$H766, $C763&amp;$I763=$C766&amp;$I766), T766&lt;&gt;""), T766, IF(AND(OR($C763&amp;$H763=$C767&amp;$H767, $C763&amp;$I763=$C767&amp;$I767), T767&lt;&gt;""), T767, "")))))</f>
        <v/>
      </c>
      <c r="U763" s="90" t="str">
        <f>IF(TMInput!T763&lt;&gt;"", TMInput!T763, IF(AND($C763=$C764, U764&lt;&gt;""), U764, IF(AND($C763=$C765, U765&lt;&gt;""), U765, IF(AND($C763=$C766, U766&lt;&gt;""), U766, IF(AND($C763=$C767, U767&lt;&gt;""), U767, "")))))</f>
        <v/>
      </c>
      <c r="V763" s="90" t="str">
        <f>IF(TMInput!U763&lt;&gt;"", TMInput!U763, IF(AND($C763=$C764, V764&lt;&gt;""), V764, IF(AND($C763=$C765, V765&lt;&gt;""), V765, IF(AND($C763=$C766, V766&lt;&gt;""), V766, IF(AND($C763=$C767, V767&lt;&gt;""), V767, "")))))</f>
        <v/>
      </c>
      <c r="W763" s="90" t="str">
        <f>IF(TMInput!V763&lt;&gt;"", TMInput!V763, IF(AND($C763=$C764, W764&lt;&gt;""), W764, IF(AND($C763=$C765, W765&lt;&gt;""), W765, IF(AND($C763=$C766, W766&lt;&gt;""), W766, IF(AND($C763=$C767, W767&lt;&gt;""), W767, "")))))</f>
        <v/>
      </c>
      <c r="X763" s="90" t="str">
        <f>IF(TMInput!W763&lt;&gt;"", TMInput!W763, IF(AND($C763=$C764, X764&lt;&gt;""), X764, IF(AND($C763=$C765, X765&lt;&gt;""), X765, IF(AND($C763=$C766, X766&lt;&gt;""), X766, IF(AND($C763=$C767, X767&lt;&gt;""), X767, "")))))</f>
        <v/>
      </c>
      <c r="Y763" s="90" t="str">
        <f>IF(TMInput!X763&lt;&gt;"", TMInput!X763, IF(AND($C763=$C764, Y764&lt;&gt;""), Y764, IF(AND($C763=$C765, Y765&lt;&gt;""), Y765, IF(AND($C763=$C766, Y766&lt;&gt;""), Y766, IF(AND($C763=$C767, Y767&lt;&gt;""), Y767, "")))))</f>
        <v/>
      </c>
      <c r="Z763" s="90" t="str">
        <f>IF(TMInput!Y763&lt;&gt;"", TMInput!Y763, IF(AND($C763=$C764, Z764&lt;&gt;""), Z764, IF(AND($C763=$C765, Z765&lt;&gt;""), Z765, IF(AND($C763=$C766, Z766&lt;&gt;""), Z766, IF(AND($C763=$C767, Z767&lt;&gt;""), Z767, "")))))</f>
        <v/>
      </c>
      <c r="AA763" s="90" t="str">
        <f>IF(TMInput!Z763&lt;&gt;"", TMInput!Z763, IF(AND($C763=$C764, AA764&lt;&gt;""), AA764, IF(AND($C763=$C765, AA765&lt;&gt;""), AA765, IF(AND($C763=$C766, AA766&lt;&gt;""), AA766, IF(AND($C763=$C767, AA767&lt;&gt;""), AA767, "")))))</f>
        <v/>
      </c>
      <c r="AB763" s="90" t="str">
        <f>IF(TMInput!AA763&lt;&gt;"", TMInput!AA763, IF(AND($C763=$C764, AB764&lt;&gt;""), AB764, IF(AND($C763=$C765, AB765&lt;&gt;""), AB765, IF(AND($C763=$C766, AB766&lt;&gt;""), AB766, IF(AND($C763=$C767, AB767&lt;&gt;""), AB767, "")))))</f>
        <v/>
      </c>
      <c r="AC763" s="90" t="str">
        <f>IF(TMInput!AB763&lt;&gt;"", TMInput!AB763, IF(AND($C763=$C764, AC764&lt;&gt;""), AC764, IF(AND($C763=$C765, AC765&lt;&gt;""), AC765, IF(AND($C763=$C766, AC766&lt;&gt;""), AC766, IF(AND($C763=$C767, AC767&lt;&gt;""), AC767, "")))))</f>
        <v/>
      </c>
      <c r="AD763" s="90" t="str">
        <f>IF(TMInput!AC763&lt;&gt;"", TMInput!AC763, IF(AND($C763=$C764, AD764&lt;&gt;""), AD764, IF(AND($C763=$C765, AD765&lt;&gt;""), AD765, IF(AND($C763=$C766, AD766&lt;&gt;""), AD766, IF(AND($C763=$C767, AD767&lt;&gt;""), AD767, "")))))</f>
        <v/>
      </c>
      <c r="AE763" s="90" t="str">
        <f>IF(TMInput!AD763&lt;&gt;"", TMInput!AD763, IF(AND($C763=$C764, AE764&lt;&gt;""), AE764, IF(AND($C763=$C765, AE765&lt;&gt;""), AE765, IF(AND($C763=$C766, AE766&lt;&gt;""), AE766, IF(AND($C763=$C767, AE767&lt;&gt;""), AE767, "")))))</f>
        <v/>
      </c>
    </row>
    <row r="764">
      <c r="A764" s="85" t="b">
        <f t="shared" si="1"/>
        <v>0</v>
      </c>
      <c r="B764" s="90" t="str">
        <f>IF(AND(TMInput!A764="",$C764&lt;&gt;""),B763,TMInput!A764)</f>
        <v/>
      </c>
      <c r="C764" s="90" t="str">
        <f>TMInput!B764</f>
        <v/>
      </c>
      <c r="D764" s="85" t="str">
        <f>IF(AND(TMInput!C764="",$C764&lt;&gt;""),D763,TMInput!C764)</f>
        <v/>
      </c>
      <c r="E764" s="90" t="str">
        <f>IF(TMInput!D764&lt;&gt;"",TMInput!D764,IF(AND($C764=$C765, E765&lt;&gt;""),E765, IF(AND($C764=$C766, E766&lt;&gt;""), E766,"")))</f>
        <v/>
      </c>
      <c r="F764" s="90" t="str">
        <f>IF(TMInput!E764&lt;&gt;"",TMInput!E764,IF(AND($C764=$C765, F765&lt;&gt;""),F765, IF(AND($C764=$C766, F766&lt;&gt;""), F766,"")))</f>
        <v/>
      </c>
      <c r="G764" s="85" t="str">
        <f>IF(TMInput!F764&lt;&gt;"",TMInput!F764,IF(AND($C764=$C765, G765&lt;&gt;""),G765, IF(AND($C764=$C766, G766&lt;&gt;""), G766,"")))</f>
        <v/>
      </c>
      <c r="H764" s="90" t="str">
        <f>TMInput!G764</f>
        <v/>
      </c>
      <c r="I764" s="90" t="str">
        <f>TMInput!H764</f>
        <v/>
      </c>
      <c r="J764" s="90" t="str">
        <f>IF(TMInput!$A764="",J763,TMInput!I764)</f>
        <v/>
      </c>
      <c r="K764" s="85" t="str">
        <f>IF(TMInput!J764&lt;&gt;"",TMInput!J764,IF(AND($C764=$C765, K765&lt;&gt;""),K765, IF(AND($C764=$C766, K766&lt;&gt;""), K766,"")))</f>
        <v/>
      </c>
      <c r="L764" s="85" t="str">
        <f>IF(TMInput!K764&lt;&gt;"",TMInput!K764,IF(AND($C764=$C765, L765&lt;&gt;""),L765, IF(AND($C764=$C766, L766&lt;&gt;""), L766,"")))</f>
        <v/>
      </c>
      <c r="M764" s="90" t="str">
        <f>IF(TMInput!L764&lt;&gt;"",TMInput!L764,IF(AND($C764=$C765, M765&lt;&gt;""),M765, IF(AND($C764=$C766, M766&lt;&gt;""), M766,"")))</f>
        <v/>
      </c>
      <c r="N764" s="90" t="str">
        <f>IF(TMInput!M764&lt;&gt;"",TMInput!M764,IF(AND($C764=$C765, N765&lt;&gt;""),N765, IF(AND($C764=$C766, N766&lt;&gt;""), N766,"")))</f>
        <v/>
      </c>
      <c r="O764" s="90" t="str">
        <f>IF(TMInput!N764&lt;&gt;"",TMInput!N764,IF(AND($C764=$C765, O765&lt;&gt;""),O765, IF(AND($C764=$C766, O766&lt;&gt;""), O766,"")))</f>
        <v/>
      </c>
      <c r="P764" s="85" t="str">
        <f>IF(TMInput!O764&lt;&gt;"",TMInput!O764,IF(AND($C764=$C765, P765&lt;&gt;""),P765, IF(AND($C764=$C766, P766&lt;&gt;""), P766,"")))</f>
        <v/>
      </c>
      <c r="Q764" s="90" t="str">
        <f>IF(TMInput!P764&lt;&gt;"",TMInput!P764,IF(AND($C764=$C765, Q765&lt;&gt;""),Q765, IF(AND($C764=$C766, Q766&lt;&gt;""), Q766,"")))</f>
        <v/>
      </c>
      <c r="R764" s="90" t="str">
        <f>IF(TMInput!Q764&lt;&gt;"", TMInput!Q764, IF(AND(OR($C764&amp;$H764=$C765&amp;$H765, $C764&amp;$I764=$C765&amp;$I765), R765&lt;&gt;""), R765, IF(AND(OR($C764&amp;$H764=$C766&amp;$H766, $C764&amp;$I764=$C766&amp;$I766), R766&lt;&gt;""), R766, IF(AND(OR($C764&amp;$H764=$C767&amp;$H767, $C764&amp;$I764=$C767&amp;$I767), R767&lt;&gt;""), R767, IF(AND(OR($C764&amp;$H764=$C768&amp;$H768, $C764&amp;$I764=$C768&amp;$I768), R768&lt;&gt;""), R768, "")))))</f>
        <v/>
      </c>
      <c r="S764" s="90" t="str">
        <f>IF(TMInput!R764&lt;&gt;"", TMInput!R764, IF(AND(OR($C764&amp;$H764=$C765&amp;$H765, $C764&amp;$I764=$C765&amp;$I765), S765&lt;&gt;""), S765, IF(AND(OR($C764&amp;$H764=$C766&amp;$H766, $C764&amp;$I764=$C766&amp;$I766), S766&lt;&gt;""), S766, IF(AND(OR($C764&amp;$H764=$C767&amp;$H767, $C764&amp;$I764=$C767&amp;$I767), S767&lt;&gt;""), S767, IF(AND(OR($C764&amp;$H764=$C768&amp;$H768, $C764&amp;$I764=$C768&amp;$I768), S768&lt;&gt;""), S768, "")))))</f>
        <v/>
      </c>
      <c r="T764" s="90" t="str">
        <f>IF(TMInput!S764&lt;&gt;"", TMInput!S764, IF(AND(OR($C764&amp;$H764=$C765&amp;$H765, $C764&amp;$I764=$C765&amp;$I765), T765&lt;&gt;""), T765, IF(AND(OR($C764&amp;$H764=$C766&amp;$H766, $C764&amp;$I764=$C766&amp;$I766), T766&lt;&gt;""), T766, IF(AND(OR($C764&amp;$H764=$C767&amp;$H767, $C764&amp;$I764=$C767&amp;$I767), T767&lt;&gt;""), T767, IF(AND(OR($C764&amp;$H764=$C768&amp;$H768, $C764&amp;$I764=$C768&amp;$I768), T768&lt;&gt;""), T768, "")))))</f>
        <v/>
      </c>
      <c r="U764" s="90" t="str">
        <f>IF(TMInput!T764&lt;&gt;"", TMInput!T764, IF(AND($C764=$C765, U765&lt;&gt;""), U765, IF(AND($C764=$C766, U766&lt;&gt;""), U766, IF(AND($C764=$C767, U767&lt;&gt;""), U767, IF(AND($C764=$C768, U768&lt;&gt;""), U768, "")))))</f>
        <v/>
      </c>
      <c r="V764" s="90" t="str">
        <f>IF(TMInput!U764&lt;&gt;"", TMInput!U764, IF(AND($C764=$C765, V765&lt;&gt;""), V765, IF(AND($C764=$C766, V766&lt;&gt;""), V766, IF(AND($C764=$C767, V767&lt;&gt;""), V767, IF(AND($C764=$C768, V768&lt;&gt;""), V768, "")))))</f>
        <v/>
      </c>
      <c r="W764" s="90" t="str">
        <f>IF(TMInput!V764&lt;&gt;"", TMInput!V764, IF(AND($C764=$C765, W765&lt;&gt;""), W765, IF(AND($C764=$C766, W766&lt;&gt;""), W766, IF(AND($C764=$C767, W767&lt;&gt;""), W767, IF(AND($C764=$C768, W768&lt;&gt;""), W768, "")))))</f>
        <v/>
      </c>
      <c r="X764" s="90" t="str">
        <f>IF(TMInput!W764&lt;&gt;"", TMInput!W764, IF(AND($C764=$C765, X765&lt;&gt;""), X765, IF(AND($C764=$C766, X766&lt;&gt;""), X766, IF(AND($C764=$C767, X767&lt;&gt;""), X767, IF(AND($C764=$C768, X768&lt;&gt;""), X768, "")))))</f>
        <v/>
      </c>
      <c r="Y764" s="90" t="str">
        <f>IF(TMInput!X764&lt;&gt;"", TMInput!X764, IF(AND($C764=$C765, Y765&lt;&gt;""), Y765, IF(AND($C764=$C766, Y766&lt;&gt;""), Y766, IF(AND($C764=$C767, Y767&lt;&gt;""), Y767, IF(AND($C764=$C768, Y768&lt;&gt;""), Y768, "")))))</f>
        <v/>
      </c>
      <c r="Z764" s="90" t="str">
        <f>IF(TMInput!Y764&lt;&gt;"", TMInput!Y764, IF(AND($C764=$C765, Z765&lt;&gt;""), Z765, IF(AND($C764=$C766, Z766&lt;&gt;""), Z766, IF(AND($C764=$C767, Z767&lt;&gt;""), Z767, IF(AND($C764=$C768, Z768&lt;&gt;""), Z768, "")))))</f>
        <v/>
      </c>
      <c r="AA764" s="90" t="str">
        <f>IF(TMInput!Z764&lt;&gt;"", TMInput!Z764, IF(AND($C764=$C765, AA765&lt;&gt;""), AA765, IF(AND($C764=$C766, AA766&lt;&gt;""), AA766, IF(AND($C764=$C767, AA767&lt;&gt;""), AA767, IF(AND($C764=$C768, AA768&lt;&gt;""), AA768, "")))))</f>
        <v/>
      </c>
      <c r="AB764" s="90" t="str">
        <f>IF(TMInput!AA764&lt;&gt;"", TMInput!AA764, IF(AND($C764=$C765, AB765&lt;&gt;""), AB765, IF(AND($C764=$C766, AB766&lt;&gt;""), AB766, IF(AND($C764=$C767, AB767&lt;&gt;""), AB767, IF(AND($C764=$C768, AB768&lt;&gt;""), AB768, "")))))</f>
        <v/>
      </c>
      <c r="AC764" s="90" t="str">
        <f>IF(TMInput!AB764&lt;&gt;"", TMInput!AB764, IF(AND($C764=$C765, AC765&lt;&gt;""), AC765, IF(AND($C764=$C766, AC766&lt;&gt;""), AC766, IF(AND($C764=$C767, AC767&lt;&gt;""), AC767, IF(AND($C764=$C768, AC768&lt;&gt;""), AC768, "")))))</f>
        <v/>
      </c>
      <c r="AD764" s="90" t="str">
        <f>IF(TMInput!AC764&lt;&gt;"", TMInput!AC764, IF(AND($C764=$C765, AD765&lt;&gt;""), AD765, IF(AND($C764=$C766, AD766&lt;&gt;""), AD766, IF(AND($C764=$C767, AD767&lt;&gt;""), AD767, IF(AND($C764=$C768, AD768&lt;&gt;""), AD768, "")))))</f>
        <v/>
      </c>
      <c r="AE764" s="90" t="str">
        <f>IF(TMInput!AD764&lt;&gt;"", TMInput!AD764, IF(AND($C764=$C765, AE765&lt;&gt;""), AE765, IF(AND($C764=$C766, AE766&lt;&gt;""), AE766, IF(AND($C764=$C767, AE767&lt;&gt;""), AE767, IF(AND($C764=$C768, AE768&lt;&gt;""), AE768, "")))))</f>
        <v/>
      </c>
    </row>
    <row r="765">
      <c r="A765" s="85" t="b">
        <f t="shared" si="1"/>
        <v>0</v>
      </c>
      <c r="B765" s="90" t="str">
        <f>IF(AND(TMInput!A765="",$C765&lt;&gt;""),B764,TMInput!A765)</f>
        <v/>
      </c>
      <c r="C765" s="90" t="str">
        <f>TMInput!B765</f>
        <v/>
      </c>
      <c r="D765" s="85" t="str">
        <f>IF(AND(TMInput!C765="",$C765&lt;&gt;""),D764,TMInput!C765)</f>
        <v/>
      </c>
      <c r="E765" s="90" t="str">
        <f>IF(TMInput!D765&lt;&gt;"",TMInput!D765,IF(AND($C765=$C766, E766&lt;&gt;""),E766, IF(AND($C765=$C767, E767&lt;&gt;""), E767,"")))</f>
        <v/>
      </c>
      <c r="F765" s="90" t="str">
        <f>IF(TMInput!E765&lt;&gt;"",TMInput!E765,IF(AND($C765=$C766, F766&lt;&gt;""),F766, IF(AND($C765=$C767, F767&lt;&gt;""), F767,"")))</f>
        <v/>
      </c>
      <c r="G765" s="85" t="str">
        <f>IF(TMInput!F765&lt;&gt;"",TMInput!F765,IF(AND($C765=$C766, G766&lt;&gt;""),G766, IF(AND($C765=$C767, G767&lt;&gt;""), G767,"")))</f>
        <v/>
      </c>
      <c r="H765" s="90" t="str">
        <f>TMInput!G765</f>
        <v/>
      </c>
      <c r="I765" s="90" t="str">
        <f>TMInput!H765</f>
        <v/>
      </c>
      <c r="J765" s="90" t="str">
        <f>IF(TMInput!$A765="",J764,TMInput!I765)</f>
        <v/>
      </c>
      <c r="K765" s="85" t="str">
        <f>IF(TMInput!J765&lt;&gt;"",TMInput!J765,IF(AND($C765=$C766, K766&lt;&gt;""),K766, IF(AND($C765=$C767, K767&lt;&gt;""), K767,"")))</f>
        <v/>
      </c>
      <c r="L765" s="85" t="str">
        <f>IF(TMInput!K765&lt;&gt;"",TMInput!K765,IF(AND($C765=$C766, L766&lt;&gt;""),L766, IF(AND($C765=$C767, L767&lt;&gt;""), L767,"")))</f>
        <v/>
      </c>
      <c r="M765" s="90" t="str">
        <f>IF(TMInput!L765&lt;&gt;"",TMInput!L765,IF(AND($C765=$C766, M766&lt;&gt;""),M766, IF(AND($C765=$C767, M767&lt;&gt;""), M767,"")))</f>
        <v/>
      </c>
      <c r="N765" s="90" t="str">
        <f>IF(TMInput!M765&lt;&gt;"",TMInput!M765,IF(AND($C765=$C766, N766&lt;&gt;""),N766, IF(AND($C765=$C767, N767&lt;&gt;""), N767,"")))</f>
        <v/>
      </c>
      <c r="O765" s="90" t="str">
        <f>IF(TMInput!N765&lt;&gt;"",TMInput!N765,IF(AND($C765=$C766, O766&lt;&gt;""),O766, IF(AND($C765=$C767, O767&lt;&gt;""), O767,"")))</f>
        <v/>
      </c>
      <c r="P765" s="85" t="str">
        <f>IF(TMInput!O765&lt;&gt;"",TMInput!O765,IF(AND($C765=$C766, P766&lt;&gt;""),P766, IF(AND($C765=$C767, P767&lt;&gt;""), P767,"")))</f>
        <v/>
      </c>
      <c r="Q765" s="90" t="str">
        <f>IF(TMInput!P765&lt;&gt;"",TMInput!P765,IF(AND($C765=$C766, Q766&lt;&gt;""),Q766, IF(AND($C765=$C767, Q767&lt;&gt;""), Q767,"")))</f>
        <v/>
      </c>
      <c r="R765" s="90" t="str">
        <f>IF(TMInput!Q765&lt;&gt;"", TMInput!Q765, IF(AND(OR($C765&amp;$H765=$C766&amp;$H766, $C765&amp;$I765=$C766&amp;$I766), R766&lt;&gt;""), R766, IF(AND(OR($C765&amp;$H765=$C767&amp;$H767, $C765&amp;$I765=$C767&amp;$I767), R767&lt;&gt;""), R767, IF(AND(OR($C765&amp;$H765=$C768&amp;$H768, $C765&amp;$I765=$C768&amp;$I768), R768&lt;&gt;""), R768, IF(AND(OR($C765&amp;$H765=$C769&amp;$H769, $C765&amp;$I765=$C769&amp;$I769), R769&lt;&gt;""), R769, "")))))</f>
        <v/>
      </c>
      <c r="S765" s="90" t="str">
        <f>IF(TMInput!R765&lt;&gt;"", TMInput!R765, IF(AND(OR($C765&amp;$H765=$C766&amp;$H766, $C765&amp;$I765=$C766&amp;$I766), S766&lt;&gt;""), S766, IF(AND(OR($C765&amp;$H765=$C767&amp;$H767, $C765&amp;$I765=$C767&amp;$I767), S767&lt;&gt;""), S767, IF(AND(OR($C765&amp;$H765=$C768&amp;$H768, $C765&amp;$I765=$C768&amp;$I768), S768&lt;&gt;""), S768, IF(AND(OR($C765&amp;$H765=$C769&amp;$H769, $C765&amp;$I765=$C769&amp;$I769), S769&lt;&gt;""), S769, "")))))</f>
        <v/>
      </c>
      <c r="T765" s="90" t="str">
        <f>IF(TMInput!S765&lt;&gt;"", TMInput!S765, IF(AND(OR($C765&amp;$H765=$C766&amp;$H766, $C765&amp;$I765=$C766&amp;$I766), T766&lt;&gt;""), T766, IF(AND(OR($C765&amp;$H765=$C767&amp;$H767, $C765&amp;$I765=$C767&amp;$I767), T767&lt;&gt;""), T767, IF(AND(OR($C765&amp;$H765=$C768&amp;$H768, $C765&amp;$I765=$C768&amp;$I768), T768&lt;&gt;""), T768, IF(AND(OR($C765&amp;$H765=$C769&amp;$H769, $C765&amp;$I765=$C769&amp;$I769), T769&lt;&gt;""), T769, "")))))</f>
        <v/>
      </c>
      <c r="U765" s="90" t="str">
        <f>IF(TMInput!T765&lt;&gt;"", TMInput!T765, IF(AND($C765=$C766, U766&lt;&gt;""), U766, IF(AND($C765=$C767, U767&lt;&gt;""), U767, IF(AND($C765=$C768, U768&lt;&gt;""), U768, IF(AND($C765=$C769, U769&lt;&gt;""), U769, "")))))</f>
        <v/>
      </c>
      <c r="V765" s="90" t="str">
        <f>IF(TMInput!U765&lt;&gt;"", TMInput!U765, IF(AND($C765=$C766, V766&lt;&gt;""), V766, IF(AND($C765=$C767, V767&lt;&gt;""), V767, IF(AND($C765=$C768, V768&lt;&gt;""), V768, IF(AND($C765=$C769, V769&lt;&gt;""), V769, "")))))</f>
        <v/>
      </c>
      <c r="W765" s="90" t="str">
        <f>IF(TMInput!V765&lt;&gt;"", TMInput!V765, IF(AND($C765=$C766, W766&lt;&gt;""), W766, IF(AND($C765=$C767, W767&lt;&gt;""), W767, IF(AND($C765=$C768, W768&lt;&gt;""), W768, IF(AND($C765=$C769, W769&lt;&gt;""), W769, "")))))</f>
        <v/>
      </c>
      <c r="X765" s="90" t="str">
        <f>IF(TMInput!W765&lt;&gt;"", TMInput!W765, IF(AND($C765=$C766, X766&lt;&gt;""), X766, IF(AND($C765=$C767, X767&lt;&gt;""), X767, IF(AND($C765=$C768, X768&lt;&gt;""), X768, IF(AND($C765=$C769, X769&lt;&gt;""), X769, "")))))</f>
        <v/>
      </c>
      <c r="Y765" s="90" t="str">
        <f>IF(TMInput!X765&lt;&gt;"", TMInput!X765, IF(AND($C765=$C766, Y766&lt;&gt;""), Y766, IF(AND($C765=$C767, Y767&lt;&gt;""), Y767, IF(AND($C765=$C768, Y768&lt;&gt;""), Y768, IF(AND($C765=$C769, Y769&lt;&gt;""), Y769, "")))))</f>
        <v/>
      </c>
      <c r="Z765" s="90" t="str">
        <f>IF(TMInput!Y765&lt;&gt;"", TMInput!Y765, IF(AND($C765=$C766, Z766&lt;&gt;""), Z766, IF(AND($C765=$C767, Z767&lt;&gt;""), Z767, IF(AND($C765=$C768, Z768&lt;&gt;""), Z768, IF(AND($C765=$C769, Z769&lt;&gt;""), Z769, "")))))</f>
        <v/>
      </c>
      <c r="AA765" s="90" t="str">
        <f>IF(TMInput!Z765&lt;&gt;"", TMInput!Z765, IF(AND($C765=$C766, AA766&lt;&gt;""), AA766, IF(AND($C765=$C767, AA767&lt;&gt;""), AA767, IF(AND($C765=$C768, AA768&lt;&gt;""), AA768, IF(AND($C765=$C769, AA769&lt;&gt;""), AA769, "")))))</f>
        <v/>
      </c>
      <c r="AB765" s="90" t="str">
        <f>IF(TMInput!AA765&lt;&gt;"", TMInput!AA765, IF(AND($C765=$C766, AB766&lt;&gt;""), AB766, IF(AND($C765=$C767, AB767&lt;&gt;""), AB767, IF(AND($C765=$C768, AB768&lt;&gt;""), AB768, IF(AND($C765=$C769, AB769&lt;&gt;""), AB769, "")))))</f>
        <v/>
      </c>
      <c r="AC765" s="90" t="str">
        <f>IF(TMInput!AB765&lt;&gt;"", TMInput!AB765, IF(AND($C765=$C766, AC766&lt;&gt;""), AC766, IF(AND($C765=$C767, AC767&lt;&gt;""), AC767, IF(AND($C765=$C768, AC768&lt;&gt;""), AC768, IF(AND($C765=$C769, AC769&lt;&gt;""), AC769, "")))))</f>
        <v/>
      </c>
      <c r="AD765" s="90" t="str">
        <f>IF(TMInput!AC765&lt;&gt;"", TMInput!AC765, IF(AND($C765=$C766, AD766&lt;&gt;""), AD766, IF(AND($C765=$C767, AD767&lt;&gt;""), AD767, IF(AND($C765=$C768, AD768&lt;&gt;""), AD768, IF(AND($C765=$C769, AD769&lt;&gt;""), AD769, "")))))</f>
        <v/>
      </c>
      <c r="AE765" s="90" t="str">
        <f>IF(TMInput!AD765&lt;&gt;"", TMInput!AD765, IF(AND($C765=$C766, AE766&lt;&gt;""), AE766, IF(AND($C765=$C767, AE767&lt;&gt;""), AE767, IF(AND($C765=$C768, AE768&lt;&gt;""), AE768, IF(AND($C765=$C769, AE769&lt;&gt;""), AE769, "")))))</f>
        <v/>
      </c>
    </row>
    <row r="766">
      <c r="A766" s="85" t="b">
        <f t="shared" si="1"/>
        <v>0</v>
      </c>
      <c r="B766" s="90" t="str">
        <f>IF(AND(TMInput!A766="",$C766&lt;&gt;""),B765,TMInput!A766)</f>
        <v/>
      </c>
      <c r="C766" s="90" t="str">
        <f>TMInput!B766</f>
        <v/>
      </c>
      <c r="D766" s="85" t="str">
        <f>IF(AND(TMInput!C766="",$C766&lt;&gt;""),D765,TMInput!C766)</f>
        <v/>
      </c>
      <c r="E766" s="90" t="str">
        <f>IF(TMInput!D766&lt;&gt;"",TMInput!D766,IF(AND($C766=$C767, E767&lt;&gt;""),E767, IF(AND($C766=$C768, E768&lt;&gt;""), E768,"")))</f>
        <v/>
      </c>
      <c r="F766" s="90" t="str">
        <f>IF(TMInput!E766&lt;&gt;"",TMInput!E766,IF(AND($C766=$C767, F767&lt;&gt;""),F767, IF(AND($C766=$C768, F768&lt;&gt;""), F768,"")))</f>
        <v/>
      </c>
      <c r="G766" s="85" t="str">
        <f>IF(TMInput!F766&lt;&gt;"",TMInput!F766,IF(AND($C766=$C767, G767&lt;&gt;""),G767, IF(AND($C766=$C768, G768&lt;&gt;""), G768,"")))</f>
        <v/>
      </c>
      <c r="H766" s="90" t="str">
        <f>TMInput!G766</f>
        <v/>
      </c>
      <c r="I766" s="90" t="str">
        <f>TMInput!H766</f>
        <v/>
      </c>
      <c r="J766" s="90" t="str">
        <f>IF(TMInput!$A766="",J765,TMInput!I766)</f>
        <v/>
      </c>
      <c r="K766" s="85" t="str">
        <f>IF(TMInput!J766&lt;&gt;"",TMInput!J766,IF(AND($C766=$C767, K767&lt;&gt;""),K767, IF(AND($C766=$C768, K768&lt;&gt;""), K768,"")))</f>
        <v/>
      </c>
      <c r="L766" s="85" t="str">
        <f>IF(TMInput!K766&lt;&gt;"",TMInput!K766,IF(AND($C766=$C767, L767&lt;&gt;""),L767, IF(AND($C766=$C768, L768&lt;&gt;""), L768,"")))</f>
        <v/>
      </c>
      <c r="M766" s="90" t="str">
        <f>IF(TMInput!L766&lt;&gt;"",TMInput!L766,IF(AND($C766=$C767, M767&lt;&gt;""),M767, IF(AND($C766=$C768, M768&lt;&gt;""), M768,"")))</f>
        <v/>
      </c>
      <c r="N766" s="90" t="str">
        <f>IF(TMInput!M766&lt;&gt;"",TMInput!M766,IF(AND($C766=$C767, N767&lt;&gt;""),N767, IF(AND($C766=$C768, N768&lt;&gt;""), N768,"")))</f>
        <v/>
      </c>
      <c r="O766" s="90" t="str">
        <f>IF(TMInput!N766&lt;&gt;"",TMInput!N766,IF(AND($C766=$C767, O767&lt;&gt;""),O767, IF(AND($C766=$C768, O768&lt;&gt;""), O768,"")))</f>
        <v/>
      </c>
      <c r="P766" s="85" t="str">
        <f>IF(TMInput!O766&lt;&gt;"",TMInput!O766,IF(AND($C766=$C767, P767&lt;&gt;""),P767, IF(AND($C766=$C768, P768&lt;&gt;""), P768,"")))</f>
        <v/>
      </c>
      <c r="Q766" s="90" t="str">
        <f>IF(TMInput!P766&lt;&gt;"",TMInput!P766,IF(AND($C766=$C767, Q767&lt;&gt;""),Q767, IF(AND($C766=$C768, Q768&lt;&gt;""), Q768,"")))</f>
        <v/>
      </c>
      <c r="R766" s="90" t="str">
        <f>IF(TMInput!Q766&lt;&gt;"", TMInput!Q766, IF(AND(OR($C766&amp;$H766=$C767&amp;$H767, $C766&amp;$I766=$C767&amp;$I767), R767&lt;&gt;""), R767, IF(AND(OR($C766&amp;$H766=$C768&amp;$H768, $C766&amp;$I766=$C768&amp;$I768), R768&lt;&gt;""), R768, IF(AND(OR($C766&amp;$H766=$C769&amp;$H769, $C766&amp;$I766=$C769&amp;$I769), R769&lt;&gt;""), R769, IF(AND(OR($C766&amp;$H766=$C770&amp;$H770, $C766&amp;$I766=$C770&amp;$I770), R770&lt;&gt;""), R770, "")))))</f>
        <v/>
      </c>
      <c r="S766" s="90" t="str">
        <f>IF(TMInput!R766&lt;&gt;"", TMInput!R766, IF(AND(OR($C766&amp;$H766=$C767&amp;$H767, $C766&amp;$I766=$C767&amp;$I767), S767&lt;&gt;""), S767, IF(AND(OR($C766&amp;$H766=$C768&amp;$H768, $C766&amp;$I766=$C768&amp;$I768), S768&lt;&gt;""), S768, IF(AND(OR($C766&amp;$H766=$C769&amp;$H769, $C766&amp;$I766=$C769&amp;$I769), S769&lt;&gt;""), S769, IF(AND(OR($C766&amp;$H766=$C770&amp;$H770, $C766&amp;$I766=$C770&amp;$I770), S770&lt;&gt;""), S770, "")))))</f>
        <v/>
      </c>
      <c r="T766" s="90" t="str">
        <f>IF(TMInput!S766&lt;&gt;"", TMInput!S766, IF(AND(OR($C766&amp;$H766=$C767&amp;$H767, $C766&amp;$I766=$C767&amp;$I767), T767&lt;&gt;""), T767, IF(AND(OR($C766&amp;$H766=$C768&amp;$H768, $C766&amp;$I766=$C768&amp;$I768), T768&lt;&gt;""), T768, IF(AND(OR($C766&amp;$H766=$C769&amp;$H769, $C766&amp;$I766=$C769&amp;$I769), T769&lt;&gt;""), T769, IF(AND(OR($C766&amp;$H766=$C770&amp;$H770, $C766&amp;$I766=$C770&amp;$I770), T770&lt;&gt;""), T770, "")))))</f>
        <v/>
      </c>
      <c r="U766" s="90" t="str">
        <f>IF(TMInput!T766&lt;&gt;"", TMInput!T766, IF(AND($C766=$C767, U767&lt;&gt;""), U767, IF(AND($C766=$C768, U768&lt;&gt;""), U768, IF(AND($C766=$C769, U769&lt;&gt;""), U769, IF(AND($C766=$C770, U770&lt;&gt;""), U770, "")))))</f>
        <v/>
      </c>
      <c r="V766" s="90" t="str">
        <f>IF(TMInput!U766&lt;&gt;"", TMInput!U766, IF(AND($C766=$C767, V767&lt;&gt;""), V767, IF(AND($C766=$C768, V768&lt;&gt;""), V768, IF(AND($C766=$C769, V769&lt;&gt;""), V769, IF(AND($C766=$C770, V770&lt;&gt;""), V770, "")))))</f>
        <v/>
      </c>
      <c r="W766" s="90" t="str">
        <f>IF(TMInput!V766&lt;&gt;"", TMInput!V766, IF(AND($C766=$C767, W767&lt;&gt;""), W767, IF(AND($C766=$C768, W768&lt;&gt;""), W768, IF(AND($C766=$C769, W769&lt;&gt;""), W769, IF(AND($C766=$C770, W770&lt;&gt;""), W770, "")))))</f>
        <v/>
      </c>
      <c r="X766" s="90" t="str">
        <f>IF(TMInput!W766&lt;&gt;"", TMInput!W766, IF(AND($C766=$C767, X767&lt;&gt;""), X767, IF(AND($C766=$C768, X768&lt;&gt;""), X768, IF(AND($C766=$C769, X769&lt;&gt;""), X769, IF(AND($C766=$C770, X770&lt;&gt;""), X770, "")))))</f>
        <v/>
      </c>
      <c r="Y766" s="90" t="str">
        <f>IF(TMInput!X766&lt;&gt;"", TMInput!X766, IF(AND($C766=$C767, Y767&lt;&gt;""), Y767, IF(AND($C766=$C768, Y768&lt;&gt;""), Y768, IF(AND($C766=$C769, Y769&lt;&gt;""), Y769, IF(AND($C766=$C770, Y770&lt;&gt;""), Y770, "")))))</f>
        <v/>
      </c>
      <c r="Z766" s="90" t="str">
        <f>IF(TMInput!Y766&lt;&gt;"", TMInput!Y766, IF(AND($C766=$C767, Z767&lt;&gt;""), Z767, IF(AND($C766=$C768, Z768&lt;&gt;""), Z768, IF(AND($C766=$C769, Z769&lt;&gt;""), Z769, IF(AND($C766=$C770, Z770&lt;&gt;""), Z770, "")))))</f>
        <v/>
      </c>
      <c r="AA766" s="90" t="str">
        <f>IF(TMInput!Z766&lt;&gt;"", TMInput!Z766, IF(AND($C766=$C767, AA767&lt;&gt;""), AA767, IF(AND($C766=$C768, AA768&lt;&gt;""), AA768, IF(AND($C766=$C769, AA769&lt;&gt;""), AA769, IF(AND($C766=$C770, AA770&lt;&gt;""), AA770, "")))))</f>
        <v/>
      </c>
      <c r="AB766" s="90" t="str">
        <f>IF(TMInput!AA766&lt;&gt;"", TMInput!AA766, IF(AND($C766=$C767, AB767&lt;&gt;""), AB767, IF(AND($C766=$C768, AB768&lt;&gt;""), AB768, IF(AND($C766=$C769, AB769&lt;&gt;""), AB769, IF(AND($C766=$C770, AB770&lt;&gt;""), AB770, "")))))</f>
        <v/>
      </c>
      <c r="AC766" s="90" t="str">
        <f>IF(TMInput!AB766&lt;&gt;"", TMInput!AB766, IF(AND($C766=$C767, AC767&lt;&gt;""), AC767, IF(AND($C766=$C768, AC768&lt;&gt;""), AC768, IF(AND($C766=$C769, AC769&lt;&gt;""), AC769, IF(AND($C766=$C770, AC770&lt;&gt;""), AC770, "")))))</f>
        <v/>
      </c>
      <c r="AD766" s="90" t="str">
        <f>IF(TMInput!AC766&lt;&gt;"", TMInput!AC766, IF(AND($C766=$C767, AD767&lt;&gt;""), AD767, IF(AND($C766=$C768, AD768&lt;&gt;""), AD768, IF(AND($C766=$C769, AD769&lt;&gt;""), AD769, IF(AND($C766=$C770, AD770&lt;&gt;""), AD770, "")))))</f>
        <v/>
      </c>
      <c r="AE766" s="90" t="str">
        <f>IF(TMInput!AD766&lt;&gt;"", TMInput!AD766, IF(AND($C766=$C767, AE767&lt;&gt;""), AE767, IF(AND($C766=$C768, AE768&lt;&gt;""), AE768, IF(AND($C766=$C769, AE769&lt;&gt;""), AE769, IF(AND($C766=$C770, AE770&lt;&gt;""), AE770, "")))))</f>
        <v/>
      </c>
    </row>
    <row r="767">
      <c r="A767" s="85" t="b">
        <f t="shared" si="1"/>
        <v>0</v>
      </c>
      <c r="B767" s="90" t="str">
        <f>IF(AND(TMInput!A767="",$C767&lt;&gt;""),B766,TMInput!A767)</f>
        <v/>
      </c>
      <c r="C767" s="90" t="str">
        <f>TMInput!B767</f>
        <v/>
      </c>
      <c r="D767" s="85" t="str">
        <f>IF(AND(TMInput!C767="",$C767&lt;&gt;""),D766,TMInput!C767)</f>
        <v/>
      </c>
      <c r="E767" s="90" t="str">
        <f>IF(TMInput!D767&lt;&gt;"",TMInput!D767,IF(AND($C767=$C768, E768&lt;&gt;""),E768, IF(AND($C767=$C769, E769&lt;&gt;""), E769,"")))</f>
        <v/>
      </c>
      <c r="F767" s="90" t="str">
        <f>IF(TMInput!E767&lt;&gt;"",TMInput!E767,IF(AND($C767=$C768, F768&lt;&gt;""),F768, IF(AND($C767=$C769, F769&lt;&gt;""), F769,"")))</f>
        <v/>
      </c>
      <c r="G767" s="85" t="str">
        <f>IF(TMInput!F767&lt;&gt;"",TMInput!F767,IF(AND($C767=$C768, G768&lt;&gt;""),G768, IF(AND($C767=$C769, G769&lt;&gt;""), G769,"")))</f>
        <v/>
      </c>
      <c r="H767" s="90" t="str">
        <f>TMInput!G767</f>
        <v/>
      </c>
      <c r="I767" s="90" t="str">
        <f>TMInput!H767</f>
        <v/>
      </c>
      <c r="J767" s="90" t="str">
        <f>IF(TMInput!$A767="",J766,TMInput!I767)</f>
        <v/>
      </c>
      <c r="K767" s="85" t="str">
        <f>IF(TMInput!J767&lt;&gt;"",TMInput!J767,IF(AND($C767=$C768, K768&lt;&gt;""),K768, IF(AND($C767=$C769, K769&lt;&gt;""), K769,"")))</f>
        <v/>
      </c>
      <c r="L767" s="85" t="str">
        <f>IF(TMInput!K767&lt;&gt;"",TMInput!K767,IF(AND($C767=$C768, L768&lt;&gt;""),L768, IF(AND($C767=$C769, L769&lt;&gt;""), L769,"")))</f>
        <v/>
      </c>
      <c r="M767" s="90" t="str">
        <f>IF(TMInput!L767&lt;&gt;"",TMInput!L767,IF(AND($C767=$C768, M768&lt;&gt;""),M768, IF(AND($C767=$C769, M769&lt;&gt;""), M769,"")))</f>
        <v/>
      </c>
      <c r="N767" s="90" t="str">
        <f>IF(TMInput!M767&lt;&gt;"",TMInput!M767,IF(AND($C767=$C768, N768&lt;&gt;""),N768, IF(AND($C767=$C769, N769&lt;&gt;""), N769,"")))</f>
        <v/>
      </c>
      <c r="O767" s="90" t="str">
        <f>IF(TMInput!N767&lt;&gt;"",TMInput!N767,IF(AND($C767=$C768, O768&lt;&gt;""),O768, IF(AND($C767=$C769, O769&lt;&gt;""), O769,"")))</f>
        <v/>
      </c>
      <c r="P767" s="85" t="str">
        <f>IF(TMInput!O767&lt;&gt;"",TMInput!O767,IF(AND($C767=$C768, P768&lt;&gt;""),P768, IF(AND($C767=$C769, P769&lt;&gt;""), P769,"")))</f>
        <v/>
      </c>
      <c r="Q767" s="90" t="str">
        <f>IF(TMInput!P767&lt;&gt;"",TMInput!P767,IF(AND($C767=$C768, Q768&lt;&gt;""),Q768, IF(AND($C767=$C769, Q769&lt;&gt;""), Q769,"")))</f>
        <v/>
      </c>
      <c r="R767" s="90" t="str">
        <f>IF(TMInput!Q767&lt;&gt;"", TMInput!Q767, IF(AND(OR($C767&amp;$H767=$C768&amp;$H768, $C767&amp;$I767=$C768&amp;$I768), R768&lt;&gt;""), R768, IF(AND(OR($C767&amp;$H767=$C769&amp;$H769, $C767&amp;$I767=$C769&amp;$I769), R769&lt;&gt;""), R769, IF(AND(OR($C767&amp;$H767=$C770&amp;$H770, $C767&amp;$I767=$C770&amp;$I770), R770&lt;&gt;""), R770, IF(AND(OR($C767&amp;$H767=$C771&amp;$H771, $C767&amp;$I767=$C771&amp;$I771), R771&lt;&gt;""), R771, "")))))</f>
        <v/>
      </c>
      <c r="S767" s="90" t="str">
        <f>IF(TMInput!R767&lt;&gt;"", TMInput!R767, IF(AND(OR($C767&amp;$H767=$C768&amp;$H768, $C767&amp;$I767=$C768&amp;$I768), S768&lt;&gt;""), S768, IF(AND(OR($C767&amp;$H767=$C769&amp;$H769, $C767&amp;$I767=$C769&amp;$I769), S769&lt;&gt;""), S769, IF(AND(OR($C767&amp;$H767=$C770&amp;$H770, $C767&amp;$I767=$C770&amp;$I770), S770&lt;&gt;""), S770, IF(AND(OR($C767&amp;$H767=$C771&amp;$H771, $C767&amp;$I767=$C771&amp;$I771), S771&lt;&gt;""), S771, "")))))</f>
        <v/>
      </c>
      <c r="T767" s="90" t="str">
        <f>IF(TMInput!S767&lt;&gt;"", TMInput!S767, IF(AND(OR($C767&amp;$H767=$C768&amp;$H768, $C767&amp;$I767=$C768&amp;$I768), T768&lt;&gt;""), T768, IF(AND(OR($C767&amp;$H767=$C769&amp;$H769, $C767&amp;$I767=$C769&amp;$I769), T769&lt;&gt;""), T769, IF(AND(OR($C767&amp;$H767=$C770&amp;$H770, $C767&amp;$I767=$C770&amp;$I770), T770&lt;&gt;""), T770, IF(AND(OR($C767&amp;$H767=$C771&amp;$H771, $C767&amp;$I767=$C771&amp;$I771), T771&lt;&gt;""), T771, "")))))</f>
        <v/>
      </c>
      <c r="U767" s="90" t="str">
        <f>IF(TMInput!T767&lt;&gt;"", TMInput!T767, IF(AND($C767=$C768, U768&lt;&gt;""), U768, IF(AND($C767=$C769, U769&lt;&gt;""), U769, IF(AND($C767=$C770, U770&lt;&gt;""), U770, IF(AND($C767=$C771, U771&lt;&gt;""), U771, "")))))</f>
        <v/>
      </c>
      <c r="V767" s="90" t="str">
        <f>IF(TMInput!U767&lt;&gt;"", TMInput!U767, IF(AND($C767=$C768, V768&lt;&gt;""), V768, IF(AND($C767=$C769, V769&lt;&gt;""), V769, IF(AND($C767=$C770, V770&lt;&gt;""), V770, IF(AND($C767=$C771, V771&lt;&gt;""), V771, "")))))</f>
        <v/>
      </c>
      <c r="W767" s="90" t="str">
        <f>IF(TMInput!V767&lt;&gt;"", TMInput!V767, IF(AND($C767=$C768, W768&lt;&gt;""), W768, IF(AND($C767=$C769, W769&lt;&gt;""), W769, IF(AND($C767=$C770, W770&lt;&gt;""), W770, IF(AND($C767=$C771, W771&lt;&gt;""), W771, "")))))</f>
        <v/>
      </c>
      <c r="X767" s="90" t="str">
        <f>IF(TMInput!W767&lt;&gt;"", TMInput!W767, IF(AND($C767=$C768, X768&lt;&gt;""), X768, IF(AND($C767=$C769, X769&lt;&gt;""), X769, IF(AND($C767=$C770, X770&lt;&gt;""), X770, IF(AND($C767=$C771, X771&lt;&gt;""), X771, "")))))</f>
        <v/>
      </c>
      <c r="Y767" s="90" t="str">
        <f>IF(TMInput!X767&lt;&gt;"", TMInput!X767, IF(AND($C767=$C768, Y768&lt;&gt;""), Y768, IF(AND($C767=$C769, Y769&lt;&gt;""), Y769, IF(AND($C767=$C770, Y770&lt;&gt;""), Y770, IF(AND($C767=$C771, Y771&lt;&gt;""), Y771, "")))))</f>
        <v/>
      </c>
      <c r="Z767" s="90" t="str">
        <f>IF(TMInput!Y767&lt;&gt;"", TMInput!Y767, IF(AND($C767=$C768, Z768&lt;&gt;""), Z768, IF(AND($C767=$C769, Z769&lt;&gt;""), Z769, IF(AND($C767=$C770, Z770&lt;&gt;""), Z770, IF(AND($C767=$C771, Z771&lt;&gt;""), Z771, "")))))</f>
        <v/>
      </c>
      <c r="AA767" s="90" t="str">
        <f>IF(TMInput!Z767&lt;&gt;"", TMInput!Z767, IF(AND($C767=$C768, AA768&lt;&gt;""), AA768, IF(AND($C767=$C769, AA769&lt;&gt;""), AA769, IF(AND($C767=$C770, AA770&lt;&gt;""), AA770, IF(AND($C767=$C771, AA771&lt;&gt;""), AA771, "")))))</f>
        <v/>
      </c>
      <c r="AB767" s="90" t="str">
        <f>IF(TMInput!AA767&lt;&gt;"", TMInput!AA767, IF(AND($C767=$C768, AB768&lt;&gt;""), AB768, IF(AND($C767=$C769, AB769&lt;&gt;""), AB769, IF(AND($C767=$C770, AB770&lt;&gt;""), AB770, IF(AND($C767=$C771, AB771&lt;&gt;""), AB771, "")))))</f>
        <v/>
      </c>
      <c r="AC767" s="90" t="str">
        <f>IF(TMInput!AB767&lt;&gt;"", TMInput!AB767, IF(AND($C767=$C768, AC768&lt;&gt;""), AC768, IF(AND($C767=$C769, AC769&lt;&gt;""), AC769, IF(AND($C767=$C770, AC770&lt;&gt;""), AC770, IF(AND($C767=$C771, AC771&lt;&gt;""), AC771, "")))))</f>
        <v/>
      </c>
      <c r="AD767" s="90" t="str">
        <f>IF(TMInput!AC767&lt;&gt;"", TMInput!AC767, IF(AND($C767=$C768, AD768&lt;&gt;""), AD768, IF(AND($C767=$C769, AD769&lt;&gt;""), AD769, IF(AND($C767=$C770, AD770&lt;&gt;""), AD770, IF(AND($C767=$C771, AD771&lt;&gt;""), AD771, "")))))</f>
        <v/>
      </c>
      <c r="AE767" s="90" t="str">
        <f>IF(TMInput!AD767&lt;&gt;"", TMInput!AD767, IF(AND($C767=$C768, AE768&lt;&gt;""), AE768, IF(AND($C767=$C769, AE769&lt;&gt;""), AE769, IF(AND($C767=$C770, AE770&lt;&gt;""), AE770, IF(AND($C767=$C771, AE771&lt;&gt;""), AE771, "")))))</f>
        <v/>
      </c>
    </row>
    <row r="768">
      <c r="A768" s="85" t="b">
        <f t="shared" si="1"/>
        <v>0</v>
      </c>
      <c r="B768" s="90" t="str">
        <f>IF(AND(TMInput!A768="",$C768&lt;&gt;""),B767,TMInput!A768)</f>
        <v/>
      </c>
      <c r="C768" s="90" t="str">
        <f>TMInput!B768</f>
        <v/>
      </c>
      <c r="D768" s="85" t="str">
        <f>IF(AND(TMInput!C768="",$C768&lt;&gt;""),D767,TMInput!C768)</f>
        <v/>
      </c>
      <c r="E768" s="90" t="str">
        <f>IF(TMInput!D768&lt;&gt;"",TMInput!D768,IF(AND($C768=$C769, E769&lt;&gt;""),E769, IF(AND($C768=$C770, E770&lt;&gt;""), E770,"")))</f>
        <v/>
      </c>
      <c r="F768" s="90" t="str">
        <f>IF(TMInput!E768&lt;&gt;"",TMInput!E768,IF(AND($C768=$C769, F769&lt;&gt;""),F769, IF(AND($C768=$C770, F770&lt;&gt;""), F770,"")))</f>
        <v/>
      </c>
      <c r="G768" s="85" t="str">
        <f>IF(TMInput!F768&lt;&gt;"",TMInput!F768,IF(AND($C768=$C769, G769&lt;&gt;""),G769, IF(AND($C768=$C770, G770&lt;&gt;""), G770,"")))</f>
        <v/>
      </c>
      <c r="H768" s="90" t="str">
        <f>TMInput!G768</f>
        <v/>
      </c>
      <c r="I768" s="90" t="str">
        <f>TMInput!H768</f>
        <v/>
      </c>
      <c r="J768" s="90" t="str">
        <f>IF(TMInput!$A768="",J767,TMInput!I768)</f>
        <v/>
      </c>
      <c r="K768" s="85" t="str">
        <f>IF(TMInput!J768&lt;&gt;"",TMInput!J768,IF(AND($C768=$C769, K769&lt;&gt;""),K769, IF(AND($C768=$C770, K770&lt;&gt;""), K770,"")))</f>
        <v/>
      </c>
      <c r="L768" s="85" t="str">
        <f>IF(TMInput!K768&lt;&gt;"",TMInput!K768,IF(AND($C768=$C769, L769&lt;&gt;""),L769, IF(AND($C768=$C770, L770&lt;&gt;""), L770,"")))</f>
        <v/>
      </c>
      <c r="M768" s="90" t="str">
        <f>IF(TMInput!L768&lt;&gt;"",TMInput!L768,IF(AND($C768=$C769, M769&lt;&gt;""),M769, IF(AND($C768=$C770, M770&lt;&gt;""), M770,"")))</f>
        <v/>
      </c>
      <c r="N768" s="90" t="str">
        <f>IF(TMInput!M768&lt;&gt;"",TMInput!M768,IF(AND($C768=$C769, N769&lt;&gt;""),N769, IF(AND($C768=$C770, N770&lt;&gt;""), N770,"")))</f>
        <v/>
      </c>
      <c r="O768" s="90" t="str">
        <f>IF(TMInput!N768&lt;&gt;"",TMInput!N768,IF(AND($C768=$C769, O769&lt;&gt;""),O769, IF(AND($C768=$C770, O770&lt;&gt;""), O770,"")))</f>
        <v/>
      </c>
      <c r="P768" s="85" t="str">
        <f>IF(TMInput!O768&lt;&gt;"",TMInput!O768,IF(AND($C768=$C769, P769&lt;&gt;""),P769, IF(AND($C768=$C770, P770&lt;&gt;""), P770,"")))</f>
        <v/>
      </c>
      <c r="Q768" s="90" t="str">
        <f>IF(TMInput!P768&lt;&gt;"",TMInput!P768,IF(AND($C768=$C769, Q769&lt;&gt;""),Q769, IF(AND($C768=$C770, Q770&lt;&gt;""), Q770,"")))</f>
        <v/>
      </c>
      <c r="R768" s="90" t="str">
        <f>IF(TMInput!Q768&lt;&gt;"", TMInput!Q768, IF(AND(OR($C768&amp;$H768=$C769&amp;$H769, $C768&amp;$I768=$C769&amp;$I769), R769&lt;&gt;""), R769, IF(AND(OR($C768&amp;$H768=$C770&amp;$H770, $C768&amp;$I768=$C770&amp;$I770), R770&lt;&gt;""), R770, IF(AND(OR($C768&amp;$H768=$C771&amp;$H771, $C768&amp;$I768=$C771&amp;$I771), R771&lt;&gt;""), R771, IF(AND(OR($C768&amp;$H768=$C772&amp;$H772, $C768&amp;$I768=$C772&amp;$I772), R772&lt;&gt;""), R772, "")))))</f>
        <v/>
      </c>
      <c r="S768" s="90" t="str">
        <f>IF(TMInput!R768&lt;&gt;"", TMInput!R768, IF(AND(OR($C768&amp;$H768=$C769&amp;$H769, $C768&amp;$I768=$C769&amp;$I769), S769&lt;&gt;""), S769, IF(AND(OR($C768&amp;$H768=$C770&amp;$H770, $C768&amp;$I768=$C770&amp;$I770), S770&lt;&gt;""), S770, IF(AND(OR($C768&amp;$H768=$C771&amp;$H771, $C768&amp;$I768=$C771&amp;$I771), S771&lt;&gt;""), S771, IF(AND(OR($C768&amp;$H768=$C772&amp;$H772, $C768&amp;$I768=$C772&amp;$I772), S772&lt;&gt;""), S772, "")))))</f>
        <v/>
      </c>
      <c r="T768" s="90" t="str">
        <f>IF(TMInput!S768&lt;&gt;"", TMInput!S768, IF(AND(OR($C768&amp;$H768=$C769&amp;$H769, $C768&amp;$I768=$C769&amp;$I769), T769&lt;&gt;""), T769, IF(AND(OR($C768&amp;$H768=$C770&amp;$H770, $C768&amp;$I768=$C770&amp;$I770), T770&lt;&gt;""), T770, IF(AND(OR($C768&amp;$H768=$C771&amp;$H771, $C768&amp;$I768=$C771&amp;$I771), T771&lt;&gt;""), T771, IF(AND(OR($C768&amp;$H768=$C772&amp;$H772, $C768&amp;$I768=$C772&amp;$I772), T772&lt;&gt;""), T772, "")))))</f>
        <v/>
      </c>
      <c r="U768" s="90" t="str">
        <f>IF(TMInput!T768&lt;&gt;"", TMInput!T768, IF(AND($C768=$C769, U769&lt;&gt;""), U769, IF(AND($C768=$C770, U770&lt;&gt;""), U770, IF(AND($C768=$C771, U771&lt;&gt;""), U771, IF(AND($C768=$C772, U772&lt;&gt;""), U772, "")))))</f>
        <v/>
      </c>
      <c r="V768" s="90" t="str">
        <f>IF(TMInput!U768&lt;&gt;"", TMInput!U768, IF(AND($C768=$C769, V769&lt;&gt;""), V769, IF(AND($C768=$C770, V770&lt;&gt;""), V770, IF(AND($C768=$C771, V771&lt;&gt;""), V771, IF(AND($C768=$C772, V772&lt;&gt;""), V772, "")))))</f>
        <v/>
      </c>
      <c r="W768" s="90" t="str">
        <f>IF(TMInput!V768&lt;&gt;"", TMInput!V768, IF(AND($C768=$C769, W769&lt;&gt;""), W769, IF(AND($C768=$C770, W770&lt;&gt;""), W770, IF(AND($C768=$C771, W771&lt;&gt;""), W771, IF(AND($C768=$C772, W772&lt;&gt;""), W772, "")))))</f>
        <v/>
      </c>
      <c r="X768" s="90" t="str">
        <f>IF(TMInput!W768&lt;&gt;"", TMInput!W768, IF(AND($C768=$C769, X769&lt;&gt;""), X769, IF(AND($C768=$C770, X770&lt;&gt;""), X770, IF(AND($C768=$C771, X771&lt;&gt;""), X771, IF(AND($C768=$C772, X772&lt;&gt;""), X772, "")))))</f>
        <v/>
      </c>
      <c r="Y768" s="90" t="str">
        <f>IF(TMInput!X768&lt;&gt;"", TMInput!X768, IF(AND($C768=$C769, Y769&lt;&gt;""), Y769, IF(AND($C768=$C770, Y770&lt;&gt;""), Y770, IF(AND($C768=$C771, Y771&lt;&gt;""), Y771, IF(AND($C768=$C772, Y772&lt;&gt;""), Y772, "")))))</f>
        <v/>
      </c>
      <c r="Z768" s="90" t="str">
        <f>IF(TMInput!Y768&lt;&gt;"", TMInput!Y768, IF(AND($C768=$C769, Z769&lt;&gt;""), Z769, IF(AND($C768=$C770, Z770&lt;&gt;""), Z770, IF(AND($C768=$C771, Z771&lt;&gt;""), Z771, IF(AND($C768=$C772, Z772&lt;&gt;""), Z772, "")))))</f>
        <v/>
      </c>
      <c r="AA768" s="90" t="str">
        <f>IF(TMInput!Z768&lt;&gt;"", TMInput!Z768, IF(AND($C768=$C769, AA769&lt;&gt;""), AA769, IF(AND($C768=$C770, AA770&lt;&gt;""), AA770, IF(AND($C768=$C771, AA771&lt;&gt;""), AA771, IF(AND($C768=$C772, AA772&lt;&gt;""), AA772, "")))))</f>
        <v/>
      </c>
      <c r="AB768" s="90" t="str">
        <f>IF(TMInput!AA768&lt;&gt;"", TMInput!AA768, IF(AND($C768=$C769, AB769&lt;&gt;""), AB769, IF(AND($C768=$C770, AB770&lt;&gt;""), AB770, IF(AND($C768=$C771, AB771&lt;&gt;""), AB771, IF(AND($C768=$C772, AB772&lt;&gt;""), AB772, "")))))</f>
        <v/>
      </c>
      <c r="AC768" s="90" t="str">
        <f>IF(TMInput!AB768&lt;&gt;"", TMInput!AB768, IF(AND($C768=$C769, AC769&lt;&gt;""), AC769, IF(AND($C768=$C770, AC770&lt;&gt;""), AC770, IF(AND($C768=$C771, AC771&lt;&gt;""), AC771, IF(AND($C768=$C772, AC772&lt;&gt;""), AC772, "")))))</f>
        <v/>
      </c>
      <c r="AD768" s="90" t="str">
        <f>IF(TMInput!AC768&lt;&gt;"", TMInput!AC768, IF(AND($C768=$C769, AD769&lt;&gt;""), AD769, IF(AND($C768=$C770, AD770&lt;&gt;""), AD770, IF(AND($C768=$C771, AD771&lt;&gt;""), AD771, IF(AND($C768=$C772, AD772&lt;&gt;""), AD772, "")))))</f>
        <v/>
      </c>
      <c r="AE768" s="90" t="str">
        <f>IF(TMInput!AD768&lt;&gt;"", TMInput!AD768, IF(AND($C768=$C769, AE769&lt;&gt;""), AE769, IF(AND($C768=$C770, AE770&lt;&gt;""), AE770, IF(AND($C768=$C771, AE771&lt;&gt;""), AE771, IF(AND($C768=$C772, AE772&lt;&gt;""), AE772, "")))))</f>
        <v/>
      </c>
    </row>
    <row r="769">
      <c r="A769" s="85" t="b">
        <f t="shared" si="1"/>
        <v>0</v>
      </c>
      <c r="B769" s="90" t="str">
        <f>IF(AND(TMInput!A769="",$C769&lt;&gt;""),B768,TMInput!A769)</f>
        <v/>
      </c>
      <c r="C769" s="90" t="str">
        <f>TMInput!B769</f>
        <v/>
      </c>
      <c r="D769" s="85" t="str">
        <f>IF(AND(TMInput!C769="",$C769&lt;&gt;""),D768,TMInput!C769)</f>
        <v/>
      </c>
      <c r="E769" s="90" t="str">
        <f>IF(TMInput!D769&lt;&gt;"",TMInput!D769,IF(AND($C769=$C770, E770&lt;&gt;""),E770, IF(AND($C769=$C771, E771&lt;&gt;""), E771,"")))</f>
        <v/>
      </c>
      <c r="F769" s="90" t="str">
        <f>IF(TMInput!E769&lt;&gt;"",TMInput!E769,IF(AND($C769=$C770, F770&lt;&gt;""),F770, IF(AND($C769=$C771, F771&lt;&gt;""), F771,"")))</f>
        <v/>
      </c>
      <c r="G769" s="85" t="str">
        <f>IF(TMInput!F769&lt;&gt;"",TMInput!F769,IF(AND($C769=$C770, G770&lt;&gt;""),G770, IF(AND($C769=$C771, G771&lt;&gt;""), G771,"")))</f>
        <v/>
      </c>
      <c r="H769" s="90" t="str">
        <f>TMInput!G769</f>
        <v/>
      </c>
      <c r="I769" s="90" t="str">
        <f>TMInput!H769</f>
        <v/>
      </c>
      <c r="J769" s="90" t="str">
        <f>IF(TMInput!$A769="",J768,TMInput!I769)</f>
        <v/>
      </c>
      <c r="K769" s="85" t="str">
        <f>IF(TMInput!J769&lt;&gt;"",TMInput!J769,IF(AND($C769=$C770, K770&lt;&gt;""),K770, IF(AND($C769=$C771, K771&lt;&gt;""), K771,"")))</f>
        <v/>
      </c>
      <c r="L769" s="85" t="str">
        <f>IF(TMInput!K769&lt;&gt;"",TMInput!K769,IF(AND($C769=$C770, L770&lt;&gt;""),L770, IF(AND($C769=$C771, L771&lt;&gt;""), L771,"")))</f>
        <v/>
      </c>
      <c r="M769" s="90" t="str">
        <f>IF(TMInput!L769&lt;&gt;"",TMInput!L769,IF(AND($C769=$C770, M770&lt;&gt;""),M770, IF(AND($C769=$C771, M771&lt;&gt;""), M771,"")))</f>
        <v/>
      </c>
      <c r="N769" s="90" t="str">
        <f>IF(TMInput!M769&lt;&gt;"",TMInput!M769,IF(AND($C769=$C770, N770&lt;&gt;""),N770, IF(AND($C769=$C771, N771&lt;&gt;""), N771,"")))</f>
        <v/>
      </c>
      <c r="O769" s="90" t="str">
        <f>IF(TMInput!N769&lt;&gt;"",TMInput!N769,IF(AND($C769=$C770, O770&lt;&gt;""),O770, IF(AND($C769=$C771, O771&lt;&gt;""), O771,"")))</f>
        <v/>
      </c>
      <c r="P769" s="85" t="str">
        <f>IF(TMInput!O769&lt;&gt;"",TMInput!O769,IF(AND($C769=$C770, P770&lt;&gt;""),P770, IF(AND($C769=$C771, P771&lt;&gt;""), P771,"")))</f>
        <v/>
      </c>
      <c r="Q769" s="90" t="str">
        <f>IF(TMInput!P769&lt;&gt;"",TMInput!P769,IF(AND($C769=$C770, Q770&lt;&gt;""),Q770, IF(AND($C769=$C771, Q771&lt;&gt;""), Q771,"")))</f>
        <v/>
      </c>
      <c r="R769" s="90" t="str">
        <f>IF(TMInput!Q769&lt;&gt;"", TMInput!Q769, IF(AND(OR($C769&amp;$H769=$C770&amp;$H770, $C769&amp;$I769=$C770&amp;$I770), R770&lt;&gt;""), R770, IF(AND(OR($C769&amp;$H769=$C771&amp;$H771, $C769&amp;$I769=$C771&amp;$I771), R771&lt;&gt;""), R771, IF(AND(OR($C769&amp;$H769=$C772&amp;$H772, $C769&amp;$I769=$C772&amp;$I772), R772&lt;&gt;""), R772, IF(AND(OR($C769&amp;$H769=$C773&amp;$H773, $C769&amp;$I769=$C773&amp;$I773), R773&lt;&gt;""), R773, "")))))</f>
        <v/>
      </c>
      <c r="S769" s="90" t="str">
        <f>IF(TMInput!R769&lt;&gt;"", TMInput!R769, IF(AND(OR($C769&amp;$H769=$C770&amp;$H770, $C769&amp;$I769=$C770&amp;$I770), S770&lt;&gt;""), S770, IF(AND(OR($C769&amp;$H769=$C771&amp;$H771, $C769&amp;$I769=$C771&amp;$I771), S771&lt;&gt;""), S771, IF(AND(OR($C769&amp;$H769=$C772&amp;$H772, $C769&amp;$I769=$C772&amp;$I772), S772&lt;&gt;""), S772, IF(AND(OR($C769&amp;$H769=$C773&amp;$H773, $C769&amp;$I769=$C773&amp;$I773), S773&lt;&gt;""), S773, "")))))</f>
        <v/>
      </c>
      <c r="T769" s="90" t="str">
        <f>IF(TMInput!S769&lt;&gt;"", TMInput!S769, IF(AND(OR($C769&amp;$H769=$C770&amp;$H770, $C769&amp;$I769=$C770&amp;$I770), T770&lt;&gt;""), T770, IF(AND(OR($C769&amp;$H769=$C771&amp;$H771, $C769&amp;$I769=$C771&amp;$I771), T771&lt;&gt;""), T771, IF(AND(OR($C769&amp;$H769=$C772&amp;$H772, $C769&amp;$I769=$C772&amp;$I772), T772&lt;&gt;""), T772, IF(AND(OR($C769&amp;$H769=$C773&amp;$H773, $C769&amp;$I769=$C773&amp;$I773), T773&lt;&gt;""), T773, "")))))</f>
        <v/>
      </c>
      <c r="U769" s="90" t="str">
        <f>IF(TMInput!T769&lt;&gt;"", TMInput!T769, IF(AND($C769=$C770, U770&lt;&gt;""), U770, IF(AND($C769=$C771, U771&lt;&gt;""), U771, IF(AND($C769=$C772, U772&lt;&gt;""), U772, IF(AND($C769=$C773, U773&lt;&gt;""), U773, "")))))</f>
        <v/>
      </c>
      <c r="V769" s="90" t="str">
        <f>IF(TMInput!U769&lt;&gt;"", TMInput!U769, IF(AND($C769=$C770, V770&lt;&gt;""), V770, IF(AND($C769=$C771, V771&lt;&gt;""), V771, IF(AND($C769=$C772, V772&lt;&gt;""), V772, IF(AND($C769=$C773, V773&lt;&gt;""), V773, "")))))</f>
        <v/>
      </c>
      <c r="W769" s="90" t="str">
        <f>IF(TMInput!V769&lt;&gt;"", TMInput!V769, IF(AND($C769=$C770, W770&lt;&gt;""), W770, IF(AND($C769=$C771, W771&lt;&gt;""), W771, IF(AND($C769=$C772, W772&lt;&gt;""), W772, IF(AND($C769=$C773, W773&lt;&gt;""), W773, "")))))</f>
        <v/>
      </c>
      <c r="X769" s="90" t="str">
        <f>IF(TMInput!W769&lt;&gt;"", TMInput!W769, IF(AND($C769=$C770, X770&lt;&gt;""), X770, IF(AND($C769=$C771, X771&lt;&gt;""), X771, IF(AND($C769=$C772, X772&lt;&gt;""), X772, IF(AND($C769=$C773, X773&lt;&gt;""), X773, "")))))</f>
        <v/>
      </c>
      <c r="Y769" s="90" t="str">
        <f>IF(TMInput!X769&lt;&gt;"", TMInput!X769, IF(AND($C769=$C770, Y770&lt;&gt;""), Y770, IF(AND($C769=$C771, Y771&lt;&gt;""), Y771, IF(AND($C769=$C772, Y772&lt;&gt;""), Y772, IF(AND($C769=$C773, Y773&lt;&gt;""), Y773, "")))))</f>
        <v/>
      </c>
      <c r="Z769" s="90" t="str">
        <f>IF(TMInput!Y769&lt;&gt;"", TMInput!Y769, IF(AND($C769=$C770, Z770&lt;&gt;""), Z770, IF(AND($C769=$C771, Z771&lt;&gt;""), Z771, IF(AND($C769=$C772, Z772&lt;&gt;""), Z772, IF(AND($C769=$C773, Z773&lt;&gt;""), Z773, "")))))</f>
        <v/>
      </c>
      <c r="AA769" s="90" t="str">
        <f>IF(TMInput!Z769&lt;&gt;"", TMInput!Z769, IF(AND($C769=$C770, AA770&lt;&gt;""), AA770, IF(AND($C769=$C771, AA771&lt;&gt;""), AA771, IF(AND($C769=$C772, AA772&lt;&gt;""), AA772, IF(AND($C769=$C773, AA773&lt;&gt;""), AA773, "")))))</f>
        <v/>
      </c>
      <c r="AB769" s="90" t="str">
        <f>IF(TMInput!AA769&lt;&gt;"", TMInput!AA769, IF(AND($C769=$C770, AB770&lt;&gt;""), AB770, IF(AND($C769=$C771, AB771&lt;&gt;""), AB771, IF(AND($C769=$C772, AB772&lt;&gt;""), AB772, IF(AND($C769=$C773, AB773&lt;&gt;""), AB773, "")))))</f>
        <v/>
      </c>
      <c r="AC769" s="90" t="str">
        <f>IF(TMInput!AB769&lt;&gt;"", TMInput!AB769, IF(AND($C769=$C770, AC770&lt;&gt;""), AC770, IF(AND($C769=$C771, AC771&lt;&gt;""), AC771, IF(AND($C769=$C772, AC772&lt;&gt;""), AC772, IF(AND($C769=$C773, AC773&lt;&gt;""), AC773, "")))))</f>
        <v/>
      </c>
      <c r="AD769" s="90" t="str">
        <f>IF(TMInput!AC769&lt;&gt;"", TMInput!AC769, IF(AND($C769=$C770, AD770&lt;&gt;""), AD770, IF(AND($C769=$C771, AD771&lt;&gt;""), AD771, IF(AND($C769=$C772, AD772&lt;&gt;""), AD772, IF(AND($C769=$C773, AD773&lt;&gt;""), AD773, "")))))</f>
        <v/>
      </c>
      <c r="AE769" s="90" t="str">
        <f>IF(TMInput!AD769&lt;&gt;"", TMInput!AD769, IF(AND($C769=$C770, AE770&lt;&gt;""), AE770, IF(AND($C769=$C771, AE771&lt;&gt;""), AE771, IF(AND($C769=$C772, AE772&lt;&gt;""), AE772, IF(AND($C769=$C773, AE773&lt;&gt;""), AE773, "")))))</f>
        <v/>
      </c>
    </row>
    <row r="770">
      <c r="A770" s="85" t="b">
        <f t="shared" si="1"/>
        <v>0</v>
      </c>
      <c r="B770" s="90" t="str">
        <f>IF(AND(TMInput!A770="",$C770&lt;&gt;""),B769,TMInput!A770)</f>
        <v/>
      </c>
      <c r="C770" s="90" t="str">
        <f>TMInput!B770</f>
        <v/>
      </c>
      <c r="D770" s="85" t="str">
        <f>IF(AND(TMInput!C770="",$C770&lt;&gt;""),D769,TMInput!C770)</f>
        <v/>
      </c>
      <c r="E770" s="90" t="str">
        <f>IF(TMInput!D770&lt;&gt;"",TMInput!D770,IF(AND($C770=$C771, E771&lt;&gt;""),E771, IF(AND($C770=$C772, E772&lt;&gt;""), E772,"")))</f>
        <v/>
      </c>
      <c r="F770" s="90" t="str">
        <f>IF(TMInput!E770&lt;&gt;"",TMInput!E770,IF(AND($C770=$C771, F771&lt;&gt;""),F771, IF(AND($C770=$C772, F772&lt;&gt;""), F772,"")))</f>
        <v/>
      </c>
      <c r="G770" s="85" t="str">
        <f>IF(TMInput!F770&lt;&gt;"",TMInput!F770,IF(AND($C770=$C771, G771&lt;&gt;""),G771, IF(AND($C770=$C772, G772&lt;&gt;""), G772,"")))</f>
        <v/>
      </c>
      <c r="H770" s="90" t="str">
        <f>TMInput!G770</f>
        <v/>
      </c>
      <c r="I770" s="90" t="str">
        <f>TMInput!H770</f>
        <v/>
      </c>
      <c r="J770" s="90" t="str">
        <f>IF(TMInput!$A770="",J769,TMInput!I770)</f>
        <v/>
      </c>
      <c r="K770" s="85" t="str">
        <f>IF(TMInput!J770&lt;&gt;"",TMInput!J770,IF(AND($C770=$C771, K771&lt;&gt;""),K771, IF(AND($C770=$C772, K772&lt;&gt;""), K772,"")))</f>
        <v/>
      </c>
      <c r="L770" s="85" t="str">
        <f>IF(TMInput!K770&lt;&gt;"",TMInput!K770,IF(AND($C770=$C771, L771&lt;&gt;""),L771, IF(AND($C770=$C772, L772&lt;&gt;""), L772,"")))</f>
        <v/>
      </c>
      <c r="M770" s="90" t="str">
        <f>IF(TMInput!L770&lt;&gt;"",TMInput!L770,IF(AND($C770=$C771, M771&lt;&gt;""),M771, IF(AND($C770=$C772, M772&lt;&gt;""), M772,"")))</f>
        <v/>
      </c>
      <c r="N770" s="90" t="str">
        <f>IF(TMInput!M770&lt;&gt;"",TMInput!M770,IF(AND($C770=$C771, N771&lt;&gt;""),N771, IF(AND($C770=$C772, N772&lt;&gt;""), N772,"")))</f>
        <v/>
      </c>
      <c r="O770" s="90" t="str">
        <f>IF(TMInput!N770&lt;&gt;"",TMInput!N770,IF(AND($C770=$C771, O771&lt;&gt;""),O771, IF(AND($C770=$C772, O772&lt;&gt;""), O772,"")))</f>
        <v/>
      </c>
      <c r="P770" s="85" t="str">
        <f>IF(TMInput!O770&lt;&gt;"",TMInput!O770,IF(AND($C770=$C771, P771&lt;&gt;""),P771, IF(AND($C770=$C772, P772&lt;&gt;""), P772,"")))</f>
        <v/>
      </c>
      <c r="Q770" s="90" t="str">
        <f>IF(TMInput!P770&lt;&gt;"",TMInput!P770,IF(AND($C770=$C771, Q771&lt;&gt;""),Q771, IF(AND($C770=$C772, Q772&lt;&gt;""), Q772,"")))</f>
        <v/>
      </c>
      <c r="R770" s="90" t="str">
        <f>IF(TMInput!Q770&lt;&gt;"", TMInput!Q770, IF(AND(OR($C770&amp;$H770=$C771&amp;$H771, $C770&amp;$I770=$C771&amp;$I771), R771&lt;&gt;""), R771, IF(AND(OR($C770&amp;$H770=$C772&amp;$H772, $C770&amp;$I770=$C772&amp;$I772), R772&lt;&gt;""), R772, IF(AND(OR($C770&amp;$H770=$C773&amp;$H773, $C770&amp;$I770=$C773&amp;$I773), R773&lt;&gt;""), R773, IF(AND(OR($C770&amp;$H770=$C774&amp;$H774, $C770&amp;$I770=$C774&amp;$I774), R774&lt;&gt;""), R774, "")))))</f>
        <v/>
      </c>
      <c r="S770" s="90" t="str">
        <f>IF(TMInput!R770&lt;&gt;"", TMInput!R770, IF(AND(OR($C770&amp;$H770=$C771&amp;$H771, $C770&amp;$I770=$C771&amp;$I771), S771&lt;&gt;""), S771, IF(AND(OR($C770&amp;$H770=$C772&amp;$H772, $C770&amp;$I770=$C772&amp;$I772), S772&lt;&gt;""), S772, IF(AND(OR($C770&amp;$H770=$C773&amp;$H773, $C770&amp;$I770=$C773&amp;$I773), S773&lt;&gt;""), S773, IF(AND(OR($C770&amp;$H770=$C774&amp;$H774, $C770&amp;$I770=$C774&amp;$I774), S774&lt;&gt;""), S774, "")))))</f>
        <v/>
      </c>
      <c r="T770" s="90" t="str">
        <f>IF(TMInput!S770&lt;&gt;"", TMInput!S770, IF(AND(OR($C770&amp;$H770=$C771&amp;$H771, $C770&amp;$I770=$C771&amp;$I771), T771&lt;&gt;""), T771, IF(AND(OR($C770&amp;$H770=$C772&amp;$H772, $C770&amp;$I770=$C772&amp;$I772), T772&lt;&gt;""), T772, IF(AND(OR($C770&amp;$H770=$C773&amp;$H773, $C770&amp;$I770=$C773&amp;$I773), T773&lt;&gt;""), T773, IF(AND(OR($C770&amp;$H770=$C774&amp;$H774, $C770&amp;$I770=$C774&amp;$I774), T774&lt;&gt;""), T774, "")))))</f>
        <v/>
      </c>
      <c r="U770" s="90" t="str">
        <f>IF(TMInput!T770&lt;&gt;"", TMInput!T770, IF(AND($C770=$C771, U771&lt;&gt;""), U771, IF(AND($C770=$C772, U772&lt;&gt;""), U772, IF(AND($C770=$C773, U773&lt;&gt;""), U773, IF(AND($C770=$C774, U774&lt;&gt;""), U774, "")))))</f>
        <v/>
      </c>
      <c r="V770" s="90" t="str">
        <f>IF(TMInput!U770&lt;&gt;"", TMInput!U770, IF(AND($C770=$C771, V771&lt;&gt;""), V771, IF(AND($C770=$C772, V772&lt;&gt;""), V772, IF(AND($C770=$C773, V773&lt;&gt;""), V773, IF(AND($C770=$C774, V774&lt;&gt;""), V774, "")))))</f>
        <v/>
      </c>
      <c r="W770" s="90" t="str">
        <f>IF(TMInput!V770&lt;&gt;"", TMInput!V770, IF(AND($C770=$C771, W771&lt;&gt;""), W771, IF(AND($C770=$C772, W772&lt;&gt;""), W772, IF(AND($C770=$C773, W773&lt;&gt;""), W773, IF(AND($C770=$C774, W774&lt;&gt;""), W774, "")))))</f>
        <v/>
      </c>
      <c r="X770" s="90" t="str">
        <f>IF(TMInput!W770&lt;&gt;"", TMInput!W770, IF(AND($C770=$C771, X771&lt;&gt;""), X771, IF(AND($C770=$C772, X772&lt;&gt;""), X772, IF(AND($C770=$C773, X773&lt;&gt;""), X773, IF(AND($C770=$C774, X774&lt;&gt;""), X774, "")))))</f>
        <v/>
      </c>
      <c r="Y770" s="90" t="str">
        <f>IF(TMInput!X770&lt;&gt;"", TMInput!X770, IF(AND($C770=$C771, Y771&lt;&gt;""), Y771, IF(AND($C770=$C772, Y772&lt;&gt;""), Y772, IF(AND($C770=$C773, Y773&lt;&gt;""), Y773, IF(AND($C770=$C774, Y774&lt;&gt;""), Y774, "")))))</f>
        <v/>
      </c>
      <c r="Z770" s="90" t="str">
        <f>IF(TMInput!Y770&lt;&gt;"", TMInput!Y770, IF(AND($C770=$C771, Z771&lt;&gt;""), Z771, IF(AND($C770=$C772, Z772&lt;&gt;""), Z772, IF(AND($C770=$C773, Z773&lt;&gt;""), Z773, IF(AND($C770=$C774, Z774&lt;&gt;""), Z774, "")))))</f>
        <v/>
      </c>
      <c r="AA770" s="90" t="str">
        <f>IF(TMInput!Z770&lt;&gt;"", TMInput!Z770, IF(AND($C770=$C771, AA771&lt;&gt;""), AA771, IF(AND($C770=$C772, AA772&lt;&gt;""), AA772, IF(AND($C770=$C773, AA773&lt;&gt;""), AA773, IF(AND($C770=$C774, AA774&lt;&gt;""), AA774, "")))))</f>
        <v/>
      </c>
      <c r="AB770" s="90" t="str">
        <f>IF(TMInput!AA770&lt;&gt;"", TMInput!AA770, IF(AND($C770=$C771, AB771&lt;&gt;""), AB771, IF(AND($C770=$C772, AB772&lt;&gt;""), AB772, IF(AND($C770=$C773, AB773&lt;&gt;""), AB773, IF(AND($C770=$C774, AB774&lt;&gt;""), AB774, "")))))</f>
        <v/>
      </c>
      <c r="AC770" s="90" t="str">
        <f>IF(TMInput!AB770&lt;&gt;"", TMInput!AB770, IF(AND($C770=$C771, AC771&lt;&gt;""), AC771, IF(AND($C770=$C772, AC772&lt;&gt;""), AC772, IF(AND($C770=$C773, AC773&lt;&gt;""), AC773, IF(AND($C770=$C774, AC774&lt;&gt;""), AC774, "")))))</f>
        <v/>
      </c>
      <c r="AD770" s="90" t="str">
        <f>IF(TMInput!AC770&lt;&gt;"", TMInput!AC770, IF(AND($C770=$C771, AD771&lt;&gt;""), AD771, IF(AND($C770=$C772, AD772&lt;&gt;""), AD772, IF(AND($C770=$C773, AD773&lt;&gt;""), AD773, IF(AND($C770=$C774, AD774&lt;&gt;""), AD774, "")))))</f>
        <v/>
      </c>
      <c r="AE770" s="90" t="str">
        <f>IF(TMInput!AD770&lt;&gt;"", TMInput!AD770, IF(AND($C770=$C771, AE771&lt;&gt;""), AE771, IF(AND($C770=$C772, AE772&lt;&gt;""), AE772, IF(AND($C770=$C773, AE773&lt;&gt;""), AE773, IF(AND($C770=$C774, AE774&lt;&gt;""), AE774, "")))))</f>
        <v/>
      </c>
    </row>
    <row r="771">
      <c r="A771" s="85" t="b">
        <f t="shared" si="1"/>
        <v>0</v>
      </c>
      <c r="B771" s="90" t="str">
        <f>IF(AND(TMInput!A771="",$C771&lt;&gt;""),B770,TMInput!A771)</f>
        <v/>
      </c>
      <c r="C771" s="90" t="str">
        <f>TMInput!B771</f>
        <v/>
      </c>
      <c r="D771" s="85" t="str">
        <f>IF(AND(TMInput!C771="",$C771&lt;&gt;""),D770,TMInput!C771)</f>
        <v/>
      </c>
      <c r="E771" s="90" t="str">
        <f>IF(TMInput!D771&lt;&gt;"",TMInput!D771,IF(AND($C771=$C772, E772&lt;&gt;""),E772, IF(AND($C771=$C773, E773&lt;&gt;""), E773,"")))</f>
        <v/>
      </c>
      <c r="F771" s="90" t="str">
        <f>IF(TMInput!E771&lt;&gt;"",TMInput!E771,IF(AND($C771=$C772, F772&lt;&gt;""),F772, IF(AND($C771=$C773, F773&lt;&gt;""), F773,"")))</f>
        <v/>
      </c>
      <c r="G771" s="85" t="str">
        <f>IF(TMInput!F771&lt;&gt;"",TMInput!F771,IF(AND($C771=$C772, G772&lt;&gt;""),G772, IF(AND($C771=$C773, G773&lt;&gt;""), G773,"")))</f>
        <v/>
      </c>
      <c r="H771" s="90" t="str">
        <f>TMInput!G771</f>
        <v/>
      </c>
      <c r="I771" s="90" t="str">
        <f>TMInput!H771</f>
        <v/>
      </c>
      <c r="J771" s="90" t="str">
        <f>IF(TMInput!$A771="",J770,TMInput!I771)</f>
        <v/>
      </c>
      <c r="K771" s="85" t="str">
        <f>IF(TMInput!J771&lt;&gt;"",TMInput!J771,IF(AND($C771=$C772, K772&lt;&gt;""),K772, IF(AND($C771=$C773, K773&lt;&gt;""), K773,"")))</f>
        <v/>
      </c>
      <c r="L771" s="85" t="str">
        <f>IF(TMInput!K771&lt;&gt;"",TMInput!K771,IF(AND($C771=$C772, L772&lt;&gt;""),L772, IF(AND($C771=$C773, L773&lt;&gt;""), L773,"")))</f>
        <v/>
      </c>
      <c r="M771" s="90" t="str">
        <f>IF(TMInput!L771&lt;&gt;"",TMInput!L771,IF(AND($C771=$C772, M772&lt;&gt;""),M772, IF(AND($C771=$C773, M773&lt;&gt;""), M773,"")))</f>
        <v/>
      </c>
      <c r="N771" s="90" t="str">
        <f>IF(TMInput!M771&lt;&gt;"",TMInput!M771,IF(AND($C771=$C772, N772&lt;&gt;""),N772, IF(AND($C771=$C773, N773&lt;&gt;""), N773,"")))</f>
        <v/>
      </c>
      <c r="O771" s="90" t="str">
        <f>IF(TMInput!N771&lt;&gt;"",TMInput!N771,IF(AND($C771=$C772, O772&lt;&gt;""),O772, IF(AND($C771=$C773, O773&lt;&gt;""), O773,"")))</f>
        <v/>
      </c>
      <c r="P771" s="85" t="str">
        <f>IF(TMInput!O771&lt;&gt;"",TMInput!O771,IF(AND($C771=$C772, P772&lt;&gt;""),P772, IF(AND($C771=$C773, P773&lt;&gt;""), P773,"")))</f>
        <v/>
      </c>
      <c r="Q771" s="90" t="str">
        <f>IF(TMInput!P771&lt;&gt;"",TMInput!P771,IF(AND($C771=$C772, Q772&lt;&gt;""),Q772, IF(AND($C771=$C773, Q773&lt;&gt;""), Q773,"")))</f>
        <v/>
      </c>
      <c r="R771" s="90" t="str">
        <f>IF(TMInput!Q771&lt;&gt;"", TMInput!Q771, IF(AND(OR($C771&amp;$H771=$C772&amp;$H772, $C771&amp;$I771=$C772&amp;$I772), R772&lt;&gt;""), R772, IF(AND(OR($C771&amp;$H771=$C773&amp;$H773, $C771&amp;$I771=$C773&amp;$I773), R773&lt;&gt;""), R773, IF(AND(OR($C771&amp;$H771=$C774&amp;$H774, $C771&amp;$I771=$C774&amp;$I774), R774&lt;&gt;""), R774, IF(AND(OR($C771&amp;$H771=$C775&amp;$H775, $C771&amp;$I771=$C775&amp;$I775), R775&lt;&gt;""), R775, "")))))</f>
        <v/>
      </c>
      <c r="S771" s="90" t="str">
        <f>IF(TMInput!R771&lt;&gt;"", TMInput!R771, IF(AND(OR($C771&amp;$H771=$C772&amp;$H772, $C771&amp;$I771=$C772&amp;$I772), S772&lt;&gt;""), S772, IF(AND(OR($C771&amp;$H771=$C773&amp;$H773, $C771&amp;$I771=$C773&amp;$I773), S773&lt;&gt;""), S773, IF(AND(OR($C771&amp;$H771=$C774&amp;$H774, $C771&amp;$I771=$C774&amp;$I774), S774&lt;&gt;""), S774, IF(AND(OR($C771&amp;$H771=$C775&amp;$H775, $C771&amp;$I771=$C775&amp;$I775), S775&lt;&gt;""), S775, "")))))</f>
        <v/>
      </c>
      <c r="T771" s="90" t="str">
        <f>IF(TMInput!S771&lt;&gt;"", TMInput!S771, IF(AND(OR($C771&amp;$H771=$C772&amp;$H772, $C771&amp;$I771=$C772&amp;$I772), T772&lt;&gt;""), T772, IF(AND(OR($C771&amp;$H771=$C773&amp;$H773, $C771&amp;$I771=$C773&amp;$I773), T773&lt;&gt;""), T773, IF(AND(OR($C771&amp;$H771=$C774&amp;$H774, $C771&amp;$I771=$C774&amp;$I774), T774&lt;&gt;""), T774, IF(AND(OR($C771&amp;$H771=$C775&amp;$H775, $C771&amp;$I771=$C775&amp;$I775), T775&lt;&gt;""), T775, "")))))</f>
        <v/>
      </c>
      <c r="U771" s="90" t="str">
        <f>IF(TMInput!T771&lt;&gt;"", TMInput!T771, IF(AND($C771=$C772, U772&lt;&gt;""), U772, IF(AND($C771=$C773, U773&lt;&gt;""), U773, IF(AND($C771=$C774, U774&lt;&gt;""), U774, IF(AND($C771=$C775, U775&lt;&gt;""), U775, "")))))</f>
        <v/>
      </c>
      <c r="V771" s="90" t="str">
        <f>IF(TMInput!U771&lt;&gt;"", TMInput!U771, IF(AND($C771=$C772, V772&lt;&gt;""), V772, IF(AND($C771=$C773, V773&lt;&gt;""), V773, IF(AND($C771=$C774, V774&lt;&gt;""), V774, IF(AND($C771=$C775, V775&lt;&gt;""), V775, "")))))</f>
        <v/>
      </c>
      <c r="W771" s="90" t="str">
        <f>IF(TMInput!V771&lt;&gt;"", TMInput!V771, IF(AND($C771=$C772, W772&lt;&gt;""), W772, IF(AND($C771=$C773, W773&lt;&gt;""), W773, IF(AND($C771=$C774, W774&lt;&gt;""), W774, IF(AND($C771=$C775, W775&lt;&gt;""), W775, "")))))</f>
        <v/>
      </c>
      <c r="X771" s="90" t="str">
        <f>IF(TMInput!W771&lt;&gt;"", TMInput!W771, IF(AND($C771=$C772, X772&lt;&gt;""), X772, IF(AND($C771=$C773, X773&lt;&gt;""), X773, IF(AND($C771=$C774, X774&lt;&gt;""), X774, IF(AND($C771=$C775, X775&lt;&gt;""), X775, "")))))</f>
        <v/>
      </c>
      <c r="Y771" s="90" t="str">
        <f>IF(TMInput!X771&lt;&gt;"", TMInput!X771, IF(AND($C771=$C772, Y772&lt;&gt;""), Y772, IF(AND($C771=$C773, Y773&lt;&gt;""), Y773, IF(AND($C771=$C774, Y774&lt;&gt;""), Y774, IF(AND($C771=$C775, Y775&lt;&gt;""), Y775, "")))))</f>
        <v/>
      </c>
      <c r="Z771" s="90" t="str">
        <f>IF(TMInput!Y771&lt;&gt;"", TMInput!Y771, IF(AND($C771=$C772, Z772&lt;&gt;""), Z772, IF(AND($C771=$C773, Z773&lt;&gt;""), Z773, IF(AND($C771=$C774, Z774&lt;&gt;""), Z774, IF(AND($C771=$C775, Z775&lt;&gt;""), Z775, "")))))</f>
        <v/>
      </c>
      <c r="AA771" s="90" t="str">
        <f>IF(TMInput!Z771&lt;&gt;"", TMInput!Z771, IF(AND($C771=$C772, AA772&lt;&gt;""), AA772, IF(AND($C771=$C773, AA773&lt;&gt;""), AA773, IF(AND($C771=$C774, AA774&lt;&gt;""), AA774, IF(AND($C771=$C775, AA775&lt;&gt;""), AA775, "")))))</f>
        <v/>
      </c>
      <c r="AB771" s="90" t="str">
        <f>IF(TMInput!AA771&lt;&gt;"", TMInput!AA771, IF(AND($C771=$C772, AB772&lt;&gt;""), AB772, IF(AND($C771=$C773, AB773&lt;&gt;""), AB773, IF(AND($C771=$C774, AB774&lt;&gt;""), AB774, IF(AND($C771=$C775, AB775&lt;&gt;""), AB775, "")))))</f>
        <v/>
      </c>
      <c r="AC771" s="90" t="str">
        <f>IF(TMInput!AB771&lt;&gt;"", TMInput!AB771, IF(AND($C771=$C772, AC772&lt;&gt;""), AC772, IF(AND($C771=$C773, AC773&lt;&gt;""), AC773, IF(AND($C771=$C774, AC774&lt;&gt;""), AC774, IF(AND($C771=$C775, AC775&lt;&gt;""), AC775, "")))))</f>
        <v/>
      </c>
      <c r="AD771" s="90" t="str">
        <f>IF(TMInput!AC771&lt;&gt;"", TMInput!AC771, IF(AND($C771=$C772, AD772&lt;&gt;""), AD772, IF(AND($C771=$C773, AD773&lt;&gt;""), AD773, IF(AND($C771=$C774, AD774&lt;&gt;""), AD774, IF(AND($C771=$C775, AD775&lt;&gt;""), AD775, "")))))</f>
        <v/>
      </c>
      <c r="AE771" s="90" t="str">
        <f>IF(TMInput!AD771&lt;&gt;"", TMInput!AD771, IF(AND($C771=$C772, AE772&lt;&gt;""), AE772, IF(AND($C771=$C773, AE773&lt;&gt;""), AE773, IF(AND($C771=$C774, AE774&lt;&gt;""), AE774, IF(AND($C771=$C775, AE775&lt;&gt;""), AE775, "")))))</f>
        <v/>
      </c>
    </row>
    <row r="772">
      <c r="A772" s="85" t="b">
        <f t="shared" si="1"/>
        <v>0</v>
      </c>
      <c r="B772" s="90" t="str">
        <f>IF(AND(TMInput!A772="",$C772&lt;&gt;""),B771,TMInput!A772)</f>
        <v/>
      </c>
      <c r="C772" s="90" t="str">
        <f>TMInput!B772</f>
        <v/>
      </c>
      <c r="D772" s="85" t="str">
        <f>IF(AND(TMInput!C772="",$C772&lt;&gt;""),D771,TMInput!C772)</f>
        <v/>
      </c>
      <c r="E772" s="90" t="str">
        <f>IF(TMInput!D772&lt;&gt;"",TMInput!D772,IF(AND($C772=$C773, E773&lt;&gt;""),E773, IF(AND($C772=$C774, E774&lt;&gt;""), E774,"")))</f>
        <v/>
      </c>
      <c r="F772" s="90" t="str">
        <f>IF(TMInput!E772&lt;&gt;"",TMInput!E772,IF(AND($C772=$C773, F773&lt;&gt;""),F773, IF(AND($C772=$C774, F774&lt;&gt;""), F774,"")))</f>
        <v/>
      </c>
      <c r="G772" s="85" t="str">
        <f>IF(TMInput!F772&lt;&gt;"",TMInput!F772,IF(AND($C772=$C773, G773&lt;&gt;""),G773, IF(AND($C772=$C774, G774&lt;&gt;""), G774,"")))</f>
        <v/>
      </c>
      <c r="H772" s="90" t="str">
        <f>TMInput!G772</f>
        <v/>
      </c>
      <c r="I772" s="90" t="str">
        <f>TMInput!H772</f>
        <v/>
      </c>
      <c r="J772" s="90" t="str">
        <f>IF(TMInput!$A772="",J771,TMInput!I772)</f>
        <v/>
      </c>
      <c r="K772" s="85" t="str">
        <f>IF(TMInput!J772&lt;&gt;"",TMInput!J772,IF(AND($C772=$C773, K773&lt;&gt;""),K773, IF(AND($C772=$C774, K774&lt;&gt;""), K774,"")))</f>
        <v/>
      </c>
      <c r="L772" s="85" t="str">
        <f>IF(TMInput!K772&lt;&gt;"",TMInput!K772,IF(AND($C772=$C773, L773&lt;&gt;""),L773, IF(AND($C772=$C774, L774&lt;&gt;""), L774,"")))</f>
        <v/>
      </c>
      <c r="M772" s="90" t="str">
        <f>IF(TMInput!L772&lt;&gt;"",TMInput!L772,IF(AND($C772=$C773, M773&lt;&gt;""),M773, IF(AND($C772=$C774, M774&lt;&gt;""), M774,"")))</f>
        <v/>
      </c>
      <c r="N772" s="90" t="str">
        <f>IF(TMInput!M772&lt;&gt;"",TMInput!M772,IF(AND($C772=$C773, N773&lt;&gt;""),N773, IF(AND($C772=$C774, N774&lt;&gt;""), N774,"")))</f>
        <v/>
      </c>
      <c r="O772" s="90" t="str">
        <f>IF(TMInput!N772&lt;&gt;"",TMInput!N772,IF(AND($C772=$C773, O773&lt;&gt;""),O773, IF(AND($C772=$C774, O774&lt;&gt;""), O774,"")))</f>
        <v/>
      </c>
      <c r="P772" s="85" t="str">
        <f>IF(TMInput!O772&lt;&gt;"",TMInput!O772,IF(AND($C772=$C773, P773&lt;&gt;""),P773, IF(AND($C772=$C774, P774&lt;&gt;""), P774,"")))</f>
        <v/>
      </c>
      <c r="Q772" s="90" t="str">
        <f>IF(TMInput!P772&lt;&gt;"",TMInput!P772,IF(AND($C772=$C773, Q773&lt;&gt;""),Q773, IF(AND($C772=$C774, Q774&lt;&gt;""), Q774,"")))</f>
        <v/>
      </c>
      <c r="R772" s="90" t="str">
        <f>IF(TMInput!Q772&lt;&gt;"", TMInput!Q772, IF(AND(OR($C772&amp;$H772=$C773&amp;$H773, $C772&amp;$I772=$C773&amp;$I773), R773&lt;&gt;""), R773, IF(AND(OR($C772&amp;$H772=$C774&amp;$H774, $C772&amp;$I772=$C774&amp;$I774), R774&lt;&gt;""), R774, IF(AND(OR($C772&amp;$H772=$C775&amp;$H775, $C772&amp;$I772=$C775&amp;$I775), R775&lt;&gt;""), R775, IF(AND(OR($C772&amp;$H772=$C776&amp;$H776, $C772&amp;$I772=$C776&amp;$I776), R776&lt;&gt;""), R776, "")))))</f>
        <v/>
      </c>
      <c r="S772" s="90" t="str">
        <f>IF(TMInput!R772&lt;&gt;"", TMInput!R772, IF(AND(OR($C772&amp;$H772=$C773&amp;$H773, $C772&amp;$I772=$C773&amp;$I773), S773&lt;&gt;""), S773, IF(AND(OR($C772&amp;$H772=$C774&amp;$H774, $C772&amp;$I772=$C774&amp;$I774), S774&lt;&gt;""), S774, IF(AND(OR($C772&amp;$H772=$C775&amp;$H775, $C772&amp;$I772=$C775&amp;$I775), S775&lt;&gt;""), S775, IF(AND(OR($C772&amp;$H772=$C776&amp;$H776, $C772&amp;$I772=$C776&amp;$I776), S776&lt;&gt;""), S776, "")))))</f>
        <v/>
      </c>
      <c r="T772" s="90" t="str">
        <f>IF(TMInput!S772&lt;&gt;"", TMInput!S772, IF(AND(OR($C772&amp;$H772=$C773&amp;$H773, $C772&amp;$I772=$C773&amp;$I773), T773&lt;&gt;""), T773, IF(AND(OR($C772&amp;$H772=$C774&amp;$H774, $C772&amp;$I772=$C774&amp;$I774), T774&lt;&gt;""), T774, IF(AND(OR($C772&amp;$H772=$C775&amp;$H775, $C772&amp;$I772=$C775&amp;$I775), T775&lt;&gt;""), T775, IF(AND(OR($C772&amp;$H772=$C776&amp;$H776, $C772&amp;$I772=$C776&amp;$I776), T776&lt;&gt;""), T776, "")))))</f>
        <v/>
      </c>
      <c r="U772" s="90" t="str">
        <f>IF(TMInput!T772&lt;&gt;"", TMInput!T772, IF(AND($C772=$C773, U773&lt;&gt;""), U773, IF(AND($C772=$C774, U774&lt;&gt;""), U774, IF(AND($C772=$C775, U775&lt;&gt;""), U775, IF(AND($C772=$C776, U776&lt;&gt;""), U776, "")))))</f>
        <v/>
      </c>
      <c r="V772" s="90" t="str">
        <f>IF(TMInput!U772&lt;&gt;"", TMInput!U772, IF(AND($C772=$C773, V773&lt;&gt;""), V773, IF(AND($C772=$C774, V774&lt;&gt;""), V774, IF(AND($C772=$C775, V775&lt;&gt;""), V775, IF(AND($C772=$C776, V776&lt;&gt;""), V776, "")))))</f>
        <v/>
      </c>
      <c r="W772" s="90" t="str">
        <f>IF(TMInput!V772&lt;&gt;"", TMInput!V772, IF(AND($C772=$C773, W773&lt;&gt;""), W773, IF(AND($C772=$C774, W774&lt;&gt;""), W774, IF(AND($C772=$C775, W775&lt;&gt;""), W775, IF(AND($C772=$C776, W776&lt;&gt;""), W776, "")))))</f>
        <v/>
      </c>
      <c r="X772" s="90" t="str">
        <f>IF(TMInput!W772&lt;&gt;"", TMInput!W772, IF(AND($C772=$C773, X773&lt;&gt;""), X773, IF(AND($C772=$C774, X774&lt;&gt;""), X774, IF(AND($C772=$C775, X775&lt;&gt;""), X775, IF(AND($C772=$C776, X776&lt;&gt;""), X776, "")))))</f>
        <v/>
      </c>
      <c r="Y772" s="90" t="str">
        <f>IF(TMInput!X772&lt;&gt;"", TMInput!X772, IF(AND($C772=$C773, Y773&lt;&gt;""), Y773, IF(AND($C772=$C774, Y774&lt;&gt;""), Y774, IF(AND($C772=$C775, Y775&lt;&gt;""), Y775, IF(AND($C772=$C776, Y776&lt;&gt;""), Y776, "")))))</f>
        <v/>
      </c>
      <c r="Z772" s="90" t="str">
        <f>IF(TMInput!Y772&lt;&gt;"", TMInput!Y772, IF(AND($C772=$C773, Z773&lt;&gt;""), Z773, IF(AND($C772=$C774, Z774&lt;&gt;""), Z774, IF(AND($C772=$C775, Z775&lt;&gt;""), Z775, IF(AND($C772=$C776, Z776&lt;&gt;""), Z776, "")))))</f>
        <v/>
      </c>
      <c r="AA772" s="90" t="str">
        <f>IF(TMInput!Z772&lt;&gt;"", TMInput!Z772, IF(AND($C772=$C773, AA773&lt;&gt;""), AA773, IF(AND($C772=$C774, AA774&lt;&gt;""), AA774, IF(AND($C772=$C775, AA775&lt;&gt;""), AA775, IF(AND($C772=$C776, AA776&lt;&gt;""), AA776, "")))))</f>
        <v/>
      </c>
      <c r="AB772" s="90" t="str">
        <f>IF(TMInput!AA772&lt;&gt;"", TMInput!AA772, IF(AND($C772=$C773, AB773&lt;&gt;""), AB773, IF(AND($C772=$C774, AB774&lt;&gt;""), AB774, IF(AND($C772=$C775, AB775&lt;&gt;""), AB775, IF(AND($C772=$C776, AB776&lt;&gt;""), AB776, "")))))</f>
        <v/>
      </c>
      <c r="AC772" s="90" t="str">
        <f>IF(TMInput!AB772&lt;&gt;"", TMInput!AB772, IF(AND($C772=$C773, AC773&lt;&gt;""), AC773, IF(AND($C772=$C774, AC774&lt;&gt;""), AC774, IF(AND($C772=$C775, AC775&lt;&gt;""), AC775, IF(AND($C772=$C776, AC776&lt;&gt;""), AC776, "")))))</f>
        <v/>
      </c>
      <c r="AD772" s="90" t="str">
        <f>IF(TMInput!AC772&lt;&gt;"", TMInput!AC772, IF(AND($C772=$C773, AD773&lt;&gt;""), AD773, IF(AND($C772=$C774, AD774&lt;&gt;""), AD774, IF(AND($C772=$C775, AD775&lt;&gt;""), AD775, IF(AND($C772=$C776, AD776&lt;&gt;""), AD776, "")))))</f>
        <v/>
      </c>
      <c r="AE772" s="90" t="str">
        <f>IF(TMInput!AD772&lt;&gt;"", TMInput!AD772, IF(AND($C772=$C773, AE773&lt;&gt;""), AE773, IF(AND($C772=$C774, AE774&lt;&gt;""), AE774, IF(AND($C772=$C775, AE775&lt;&gt;""), AE775, IF(AND($C772=$C776, AE776&lt;&gt;""), AE776, "")))))</f>
        <v/>
      </c>
    </row>
    <row r="773">
      <c r="A773" s="85" t="b">
        <f t="shared" si="1"/>
        <v>0</v>
      </c>
      <c r="B773" s="90" t="str">
        <f>IF(AND(TMInput!A773="",$C773&lt;&gt;""),B772,TMInput!A773)</f>
        <v/>
      </c>
      <c r="C773" s="90" t="str">
        <f>TMInput!B773</f>
        <v/>
      </c>
      <c r="D773" s="85" t="str">
        <f>IF(AND(TMInput!C773="",$C773&lt;&gt;""),D772,TMInput!C773)</f>
        <v/>
      </c>
      <c r="E773" s="90" t="str">
        <f>IF(TMInput!D773&lt;&gt;"",TMInput!D773,IF(AND($C773=$C774, E774&lt;&gt;""),E774, IF(AND($C773=$C775, E775&lt;&gt;""), E775,"")))</f>
        <v/>
      </c>
      <c r="F773" s="90" t="str">
        <f>IF(TMInput!E773&lt;&gt;"",TMInput!E773,IF(AND($C773=$C774, F774&lt;&gt;""),F774, IF(AND($C773=$C775, F775&lt;&gt;""), F775,"")))</f>
        <v/>
      </c>
      <c r="G773" s="85" t="str">
        <f>IF(TMInput!F773&lt;&gt;"",TMInput!F773,IF(AND($C773=$C774, G774&lt;&gt;""),G774, IF(AND($C773=$C775, G775&lt;&gt;""), G775,"")))</f>
        <v/>
      </c>
      <c r="H773" s="90" t="str">
        <f>TMInput!G773</f>
        <v/>
      </c>
      <c r="I773" s="90" t="str">
        <f>TMInput!H773</f>
        <v/>
      </c>
      <c r="J773" s="90" t="str">
        <f>IF(TMInput!$A773="",J772,TMInput!I773)</f>
        <v/>
      </c>
      <c r="K773" s="85" t="str">
        <f>IF(TMInput!J773&lt;&gt;"",TMInput!J773,IF(AND($C773=$C774, K774&lt;&gt;""),K774, IF(AND($C773=$C775, K775&lt;&gt;""), K775,"")))</f>
        <v/>
      </c>
      <c r="L773" s="85" t="str">
        <f>IF(TMInput!K773&lt;&gt;"",TMInput!K773,IF(AND($C773=$C774, L774&lt;&gt;""),L774, IF(AND($C773=$C775, L775&lt;&gt;""), L775,"")))</f>
        <v/>
      </c>
      <c r="M773" s="90" t="str">
        <f>IF(TMInput!L773&lt;&gt;"",TMInput!L773,IF(AND($C773=$C774, M774&lt;&gt;""),M774, IF(AND($C773=$C775, M775&lt;&gt;""), M775,"")))</f>
        <v/>
      </c>
      <c r="N773" s="90" t="str">
        <f>IF(TMInput!M773&lt;&gt;"",TMInput!M773,IF(AND($C773=$C774, N774&lt;&gt;""),N774, IF(AND($C773=$C775, N775&lt;&gt;""), N775,"")))</f>
        <v/>
      </c>
      <c r="O773" s="90" t="str">
        <f>IF(TMInput!N773&lt;&gt;"",TMInput!N773,IF(AND($C773=$C774, O774&lt;&gt;""),O774, IF(AND($C773=$C775, O775&lt;&gt;""), O775,"")))</f>
        <v/>
      </c>
      <c r="P773" s="85" t="str">
        <f>IF(TMInput!O773&lt;&gt;"",TMInput!O773,IF(AND($C773=$C774, P774&lt;&gt;""),P774, IF(AND($C773=$C775, P775&lt;&gt;""), P775,"")))</f>
        <v/>
      </c>
      <c r="Q773" s="90" t="str">
        <f>IF(TMInput!P773&lt;&gt;"",TMInput!P773,IF(AND($C773=$C774, Q774&lt;&gt;""),Q774, IF(AND($C773=$C775, Q775&lt;&gt;""), Q775,"")))</f>
        <v/>
      </c>
      <c r="R773" s="90" t="str">
        <f>IF(TMInput!Q773&lt;&gt;"", TMInput!Q773, IF(AND(OR($C773&amp;$H773=$C774&amp;$H774, $C773&amp;$I773=$C774&amp;$I774), R774&lt;&gt;""), R774, IF(AND(OR($C773&amp;$H773=$C775&amp;$H775, $C773&amp;$I773=$C775&amp;$I775), R775&lt;&gt;""), R775, IF(AND(OR($C773&amp;$H773=$C776&amp;$H776, $C773&amp;$I773=$C776&amp;$I776), R776&lt;&gt;""), R776, IF(AND(OR($C773&amp;$H773=$C777&amp;$H777, $C773&amp;$I773=$C777&amp;$I777), R777&lt;&gt;""), R777, "")))))</f>
        <v/>
      </c>
      <c r="S773" s="90" t="str">
        <f>IF(TMInput!R773&lt;&gt;"", TMInput!R773, IF(AND(OR($C773&amp;$H773=$C774&amp;$H774, $C773&amp;$I773=$C774&amp;$I774), S774&lt;&gt;""), S774, IF(AND(OR($C773&amp;$H773=$C775&amp;$H775, $C773&amp;$I773=$C775&amp;$I775), S775&lt;&gt;""), S775, IF(AND(OR($C773&amp;$H773=$C776&amp;$H776, $C773&amp;$I773=$C776&amp;$I776), S776&lt;&gt;""), S776, IF(AND(OR($C773&amp;$H773=$C777&amp;$H777, $C773&amp;$I773=$C777&amp;$I777), S777&lt;&gt;""), S777, "")))))</f>
        <v/>
      </c>
      <c r="T773" s="90" t="str">
        <f>IF(TMInput!S773&lt;&gt;"", TMInput!S773, IF(AND(OR($C773&amp;$H773=$C774&amp;$H774, $C773&amp;$I773=$C774&amp;$I774), T774&lt;&gt;""), T774, IF(AND(OR($C773&amp;$H773=$C775&amp;$H775, $C773&amp;$I773=$C775&amp;$I775), T775&lt;&gt;""), T775, IF(AND(OR($C773&amp;$H773=$C776&amp;$H776, $C773&amp;$I773=$C776&amp;$I776), T776&lt;&gt;""), T776, IF(AND(OR($C773&amp;$H773=$C777&amp;$H777, $C773&amp;$I773=$C777&amp;$I777), T777&lt;&gt;""), T777, "")))))</f>
        <v/>
      </c>
      <c r="U773" s="90" t="str">
        <f>IF(TMInput!T773&lt;&gt;"", TMInput!T773, IF(AND($C773=$C774, U774&lt;&gt;""), U774, IF(AND($C773=$C775, U775&lt;&gt;""), U775, IF(AND($C773=$C776, U776&lt;&gt;""), U776, IF(AND($C773=$C777, U777&lt;&gt;""), U777, "")))))</f>
        <v/>
      </c>
      <c r="V773" s="90" t="str">
        <f>IF(TMInput!U773&lt;&gt;"", TMInput!U773, IF(AND($C773=$C774, V774&lt;&gt;""), V774, IF(AND($C773=$C775, V775&lt;&gt;""), V775, IF(AND($C773=$C776, V776&lt;&gt;""), V776, IF(AND($C773=$C777, V777&lt;&gt;""), V777, "")))))</f>
        <v/>
      </c>
      <c r="W773" s="90" t="str">
        <f>IF(TMInput!V773&lt;&gt;"", TMInput!V773, IF(AND($C773=$C774, W774&lt;&gt;""), W774, IF(AND($C773=$C775, W775&lt;&gt;""), W775, IF(AND($C773=$C776, W776&lt;&gt;""), W776, IF(AND($C773=$C777, W777&lt;&gt;""), W777, "")))))</f>
        <v/>
      </c>
      <c r="X773" s="90" t="str">
        <f>IF(TMInput!W773&lt;&gt;"", TMInput!W773, IF(AND($C773=$C774, X774&lt;&gt;""), X774, IF(AND($C773=$C775, X775&lt;&gt;""), X775, IF(AND($C773=$C776, X776&lt;&gt;""), X776, IF(AND($C773=$C777, X777&lt;&gt;""), X777, "")))))</f>
        <v/>
      </c>
      <c r="Y773" s="90" t="str">
        <f>IF(TMInput!X773&lt;&gt;"", TMInput!X773, IF(AND($C773=$C774, Y774&lt;&gt;""), Y774, IF(AND($C773=$C775, Y775&lt;&gt;""), Y775, IF(AND($C773=$C776, Y776&lt;&gt;""), Y776, IF(AND($C773=$C777, Y777&lt;&gt;""), Y777, "")))))</f>
        <v/>
      </c>
      <c r="Z773" s="90" t="str">
        <f>IF(TMInput!Y773&lt;&gt;"", TMInput!Y773, IF(AND($C773=$C774, Z774&lt;&gt;""), Z774, IF(AND($C773=$C775, Z775&lt;&gt;""), Z775, IF(AND($C773=$C776, Z776&lt;&gt;""), Z776, IF(AND($C773=$C777, Z777&lt;&gt;""), Z777, "")))))</f>
        <v/>
      </c>
      <c r="AA773" s="90" t="str">
        <f>IF(TMInput!Z773&lt;&gt;"", TMInput!Z773, IF(AND($C773=$C774, AA774&lt;&gt;""), AA774, IF(AND($C773=$C775, AA775&lt;&gt;""), AA775, IF(AND($C773=$C776, AA776&lt;&gt;""), AA776, IF(AND($C773=$C777, AA777&lt;&gt;""), AA777, "")))))</f>
        <v/>
      </c>
      <c r="AB773" s="90" t="str">
        <f>IF(TMInput!AA773&lt;&gt;"", TMInput!AA773, IF(AND($C773=$C774, AB774&lt;&gt;""), AB774, IF(AND($C773=$C775, AB775&lt;&gt;""), AB775, IF(AND($C773=$C776, AB776&lt;&gt;""), AB776, IF(AND($C773=$C777, AB777&lt;&gt;""), AB777, "")))))</f>
        <v/>
      </c>
      <c r="AC773" s="90" t="str">
        <f>IF(TMInput!AB773&lt;&gt;"", TMInput!AB773, IF(AND($C773=$C774, AC774&lt;&gt;""), AC774, IF(AND($C773=$C775, AC775&lt;&gt;""), AC775, IF(AND($C773=$C776, AC776&lt;&gt;""), AC776, IF(AND($C773=$C777, AC777&lt;&gt;""), AC777, "")))))</f>
        <v/>
      </c>
      <c r="AD773" s="90" t="str">
        <f>IF(TMInput!AC773&lt;&gt;"", TMInput!AC773, IF(AND($C773=$C774, AD774&lt;&gt;""), AD774, IF(AND($C773=$C775, AD775&lt;&gt;""), AD775, IF(AND($C773=$C776, AD776&lt;&gt;""), AD776, IF(AND($C773=$C777, AD777&lt;&gt;""), AD777, "")))))</f>
        <v/>
      </c>
      <c r="AE773" s="90" t="str">
        <f>IF(TMInput!AD773&lt;&gt;"", TMInput!AD773, IF(AND($C773=$C774, AE774&lt;&gt;""), AE774, IF(AND($C773=$C775, AE775&lt;&gt;""), AE775, IF(AND($C773=$C776, AE776&lt;&gt;""), AE776, IF(AND($C773=$C777, AE777&lt;&gt;""), AE777, "")))))</f>
        <v/>
      </c>
    </row>
    <row r="774">
      <c r="A774" s="85" t="b">
        <f t="shared" si="1"/>
        <v>0</v>
      </c>
      <c r="B774" s="90" t="str">
        <f>IF(AND(TMInput!A774="",$C774&lt;&gt;""),B773,TMInput!A774)</f>
        <v/>
      </c>
      <c r="C774" s="90" t="str">
        <f>TMInput!B774</f>
        <v/>
      </c>
      <c r="D774" s="85" t="str">
        <f>IF(AND(TMInput!C774="",$C774&lt;&gt;""),D773,TMInput!C774)</f>
        <v/>
      </c>
      <c r="E774" s="90" t="str">
        <f>IF(TMInput!D774&lt;&gt;"",TMInput!D774,IF(AND($C774=$C775, E775&lt;&gt;""),E775, IF(AND($C774=$C776, E776&lt;&gt;""), E776,"")))</f>
        <v/>
      </c>
      <c r="F774" s="90" t="str">
        <f>IF(TMInput!E774&lt;&gt;"",TMInput!E774,IF(AND($C774=$C775, F775&lt;&gt;""),F775, IF(AND($C774=$C776, F776&lt;&gt;""), F776,"")))</f>
        <v/>
      </c>
      <c r="G774" s="85" t="str">
        <f>IF(TMInput!F774&lt;&gt;"",TMInput!F774,IF(AND($C774=$C775, G775&lt;&gt;""),G775, IF(AND($C774=$C776, G776&lt;&gt;""), G776,"")))</f>
        <v/>
      </c>
      <c r="H774" s="90" t="str">
        <f>TMInput!G774</f>
        <v/>
      </c>
      <c r="I774" s="90" t="str">
        <f>TMInput!H774</f>
        <v/>
      </c>
      <c r="J774" s="90" t="str">
        <f>IF(TMInput!$A774="",J773,TMInput!I774)</f>
        <v/>
      </c>
      <c r="K774" s="85" t="str">
        <f>IF(TMInput!J774&lt;&gt;"",TMInput!J774,IF(AND($C774=$C775, K775&lt;&gt;""),K775, IF(AND($C774=$C776, K776&lt;&gt;""), K776,"")))</f>
        <v/>
      </c>
      <c r="L774" s="85" t="str">
        <f>IF(TMInput!K774&lt;&gt;"",TMInput!K774,IF(AND($C774=$C775, L775&lt;&gt;""),L775, IF(AND($C774=$C776, L776&lt;&gt;""), L776,"")))</f>
        <v/>
      </c>
      <c r="M774" s="90" t="str">
        <f>IF(TMInput!L774&lt;&gt;"",TMInput!L774,IF(AND($C774=$C775, M775&lt;&gt;""),M775, IF(AND($C774=$C776, M776&lt;&gt;""), M776,"")))</f>
        <v/>
      </c>
      <c r="N774" s="90" t="str">
        <f>IF(TMInput!M774&lt;&gt;"",TMInput!M774,IF(AND($C774=$C775, N775&lt;&gt;""),N775, IF(AND($C774=$C776, N776&lt;&gt;""), N776,"")))</f>
        <v/>
      </c>
      <c r="O774" s="90" t="str">
        <f>IF(TMInput!N774&lt;&gt;"",TMInput!N774,IF(AND($C774=$C775, O775&lt;&gt;""),O775, IF(AND($C774=$C776, O776&lt;&gt;""), O776,"")))</f>
        <v/>
      </c>
      <c r="P774" s="85" t="str">
        <f>IF(TMInput!O774&lt;&gt;"",TMInput!O774,IF(AND($C774=$C775, P775&lt;&gt;""),P775, IF(AND($C774=$C776, P776&lt;&gt;""), P776,"")))</f>
        <v/>
      </c>
      <c r="Q774" s="90" t="str">
        <f>IF(TMInput!P774&lt;&gt;"",TMInput!P774,IF(AND($C774=$C775, Q775&lt;&gt;""),Q775, IF(AND($C774=$C776, Q776&lt;&gt;""), Q776,"")))</f>
        <v/>
      </c>
      <c r="R774" s="90" t="str">
        <f>IF(TMInput!Q774&lt;&gt;"", TMInput!Q774, IF(AND(OR($C774&amp;$H774=$C775&amp;$H775, $C774&amp;$I774=$C775&amp;$I775), R775&lt;&gt;""), R775, IF(AND(OR($C774&amp;$H774=$C776&amp;$H776, $C774&amp;$I774=$C776&amp;$I776), R776&lt;&gt;""), R776, IF(AND(OR($C774&amp;$H774=$C777&amp;$H777, $C774&amp;$I774=$C777&amp;$I777), R777&lt;&gt;""), R777, IF(AND(OR($C774&amp;$H774=$C778&amp;$H778, $C774&amp;$I774=$C778&amp;$I778), R778&lt;&gt;""), R778, "")))))</f>
        <v/>
      </c>
      <c r="S774" s="90" t="str">
        <f>IF(TMInput!R774&lt;&gt;"", TMInput!R774, IF(AND(OR($C774&amp;$H774=$C775&amp;$H775, $C774&amp;$I774=$C775&amp;$I775), S775&lt;&gt;""), S775, IF(AND(OR($C774&amp;$H774=$C776&amp;$H776, $C774&amp;$I774=$C776&amp;$I776), S776&lt;&gt;""), S776, IF(AND(OR($C774&amp;$H774=$C777&amp;$H777, $C774&amp;$I774=$C777&amp;$I777), S777&lt;&gt;""), S777, IF(AND(OR($C774&amp;$H774=$C778&amp;$H778, $C774&amp;$I774=$C778&amp;$I778), S778&lt;&gt;""), S778, "")))))</f>
        <v/>
      </c>
      <c r="T774" s="90" t="str">
        <f>IF(TMInput!S774&lt;&gt;"", TMInput!S774, IF(AND(OR($C774&amp;$H774=$C775&amp;$H775, $C774&amp;$I774=$C775&amp;$I775), T775&lt;&gt;""), T775, IF(AND(OR($C774&amp;$H774=$C776&amp;$H776, $C774&amp;$I774=$C776&amp;$I776), T776&lt;&gt;""), T776, IF(AND(OR($C774&amp;$H774=$C777&amp;$H777, $C774&amp;$I774=$C777&amp;$I777), T777&lt;&gt;""), T777, IF(AND(OR($C774&amp;$H774=$C778&amp;$H778, $C774&amp;$I774=$C778&amp;$I778), T778&lt;&gt;""), T778, "")))))</f>
        <v/>
      </c>
      <c r="U774" s="90" t="str">
        <f>IF(TMInput!T774&lt;&gt;"", TMInput!T774, IF(AND($C774=$C775, U775&lt;&gt;""), U775, IF(AND($C774=$C776, U776&lt;&gt;""), U776, IF(AND($C774=$C777, U777&lt;&gt;""), U777, IF(AND($C774=$C778, U778&lt;&gt;""), U778, "")))))</f>
        <v/>
      </c>
      <c r="V774" s="90" t="str">
        <f>IF(TMInput!U774&lt;&gt;"", TMInput!U774, IF(AND($C774=$C775, V775&lt;&gt;""), V775, IF(AND($C774=$C776, V776&lt;&gt;""), V776, IF(AND($C774=$C777, V777&lt;&gt;""), V777, IF(AND($C774=$C778, V778&lt;&gt;""), V778, "")))))</f>
        <v/>
      </c>
      <c r="W774" s="90" t="str">
        <f>IF(TMInput!V774&lt;&gt;"", TMInput!V774, IF(AND($C774=$C775, W775&lt;&gt;""), W775, IF(AND($C774=$C776, W776&lt;&gt;""), W776, IF(AND($C774=$C777, W777&lt;&gt;""), W777, IF(AND($C774=$C778, W778&lt;&gt;""), W778, "")))))</f>
        <v/>
      </c>
      <c r="X774" s="90" t="str">
        <f>IF(TMInput!W774&lt;&gt;"", TMInput!W774, IF(AND($C774=$C775, X775&lt;&gt;""), X775, IF(AND($C774=$C776, X776&lt;&gt;""), X776, IF(AND($C774=$C777, X777&lt;&gt;""), X777, IF(AND($C774=$C778, X778&lt;&gt;""), X778, "")))))</f>
        <v/>
      </c>
      <c r="Y774" s="90" t="str">
        <f>IF(TMInput!X774&lt;&gt;"", TMInput!X774, IF(AND($C774=$C775, Y775&lt;&gt;""), Y775, IF(AND($C774=$C776, Y776&lt;&gt;""), Y776, IF(AND($C774=$C777, Y777&lt;&gt;""), Y777, IF(AND($C774=$C778, Y778&lt;&gt;""), Y778, "")))))</f>
        <v/>
      </c>
      <c r="Z774" s="90" t="str">
        <f>IF(TMInput!Y774&lt;&gt;"", TMInput!Y774, IF(AND($C774=$C775, Z775&lt;&gt;""), Z775, IF(AND($C774=$C776, Z776&lt;&gt;""), Z776, IF(AND($C774=$C777, Z777&lt;&gt;""), Z777, IF(AND($C774=$C778, Z778&lt;&gt;""), Z778, "")))))</f>
        <v/>
      </c>
      <c r="AA774" s="90" t="str">
        <f>IF(TMInput!Z774&lt;&gt;"", TMInput!Z774, IF(AND($C774=$C775, AA775&lt;&gt;""), AA775, IF(AND($C774=$C776, AA776&lt;&gt;""), AA776, IF(AND($C774=$C777, AA777&lt;&gt;""), AA777, IF(AND($C774=$C778, AA778&lt;&gt;""), AA778, "")))))</f>
        <v/>
      </c>
      <c r="AB774" s="90" t="str">
        <f>IF(TMInput!AA774&lt;&gt;"", TMInput!AA774, IF(AND($C774=$C775, AB775&lt;&gt;""), AB775, IF(AND($C774=$C776, AB776&lt;&gt;""), AB776, IF(AND($C774=$C777, AB777&lt;&gt;""), AB777, IF(AND($C774=$C778, AB778&lt;&gt;""), AB778, "")))))</f>
        <v/>
      </c>
      <c r="AC774" s="90" t="str">
        <f>IF(TMInput!AB774&lt;&gt;"", TMInput!AB774, IF(AND($C774=$C775, AC775&lt;&gt;""), AC775, IF(AND($C774=$C776, AC776&lt;&gt;""), AC776, IF(AND($C774=$C777, AC777&lt;&gt;""), AC777, IF(AND($C774=$C778, AC778&lt;&gt;""), AC778, "")))))</f>
        <v/>
      </c>
      <c r="AD774" s="90" t="str">
        <f>IF(TMInput!AC774&lt;&gt;"", TMInput!AC774, IF(AND($C774=$C775, AD775&lt;&gt;""), AD775, IF(AND($C774=$C776, AD776&lt;&gt;""), AD776, IF(AND($C774=$C777, AD777&lt;&gt;""), AD777, IF(AND($C774=$C778, AD778&lt;&gt;""), AD778, "")))))</f>
        <v/>
      </c>
      <c r="AE774" s="90" t="str">
        <f>IF(TMInput!AD774&lt;&gt;"", TMInput!AD774, IF(AND($C774=$C775, AE775&lt;&gt;""), AE775, IF(AND($C774=$C776, AE776&lt;&gt;""), AE776, IF(AND($C774=$C777, AE777&lt;&gt;""), AE777, IF(AND($C774=$C778, AE778&lt;&gt;""), AE778, "")))))</f>
        <v/>
      </c>
    </row>
    <row r="775">
      <c r="A775" s="85" t="b">
        <f t="shared" si="1"/>
        <v>0</v>
      </c>
      <c r="B775" s="90" t="str">
        <f>IF(AND(TMInput!A775="",$C775&lt;&gt;""),B774,TMInput!A775)</f>
        <v/>
      </c>
      <c r="C775" s="90" t="str">
        <f>TMInput!B775</f>
        <v/>
      </c>
      <c r="D775" s="85" t="str">
        <f>IF(AND(TMInput!C775="",$C775&lt;&gt;""),D774,TMInput!C775)</f>
        <v/>
      </c>
      <c r="E775" s="90" t="str">
        <f>IF(TMInput!D775&lt;&gt;"",TMInput!D775,IF(AND($C775=$C776, E776&lt;&gt;""),E776, IF(AND($C775=$C777, E777&lt;&gt;""), E777,"")))</f>
        <v/>
      </c>
      <c r="F775" s="90" t="str">
        <f>IF(TMInput!E775&lt;&gt;"",TMInput!E775,IF(AND($C775=$C776, F776&lt;&gt;""),F776, IF(AND($C775=$C777, F777&lt;&gt;""), F777,"")))</f>
        <v/>
      </c>
      <c r="G775" s="85" t="str">
        <f>IF(TMInput!F775&lt;&gt;"",TMInput!F775,IF(AND($C775=$C776, G776&lt;&gt;""),G776, IF(AND($C775=$C777, G777&lt;&gt;""), G777,"")))</f>
        <v/>
      </c>
      <c r="H775" s="90" t="str">
        <f>TMInput!G775</f>
        <v/>
      </c>
      <c r="I775" s="90" t="str">
        <f>TMInput!H775</f>
        <v/>
      </c>
      <c r="J775" s="90" t="str">
        <f>IF(TMInput!$A775="",J774,TMInput!I775)</f>
        <v/>
      </c>
      <c r="K775" s="85" t="str">
        <f>IF(TMInput!J775&lt;&gt;"",TMInput!J775,IF(AND($C775=$C776, K776&lt;&gt;""),K776, IF(AND($C775=$C777, K777&lt;&gt;""), K777,"")))</f>
        <v/>
      </c>
      <c r="L775" s="85" t="str">
        <f>IF(TMInput!K775&lt;&gt;"",TMInput!K775,IF(AND($C775=$C776, L776&lt;&gt;""),L776, IF(AND($C775=$C777, L777&lt;&gt;""), L777,"")))</f>
        <v/>
      </c>
      <c r="M775" s="90" t="str">
        <f>IF(TMInput!L775&lt;&gt;"",TMInput!L775,IF(AND($C775=$C776, M776&lt;&gt;""),M776, IF(AND($C775=$C777, M777&lt;&gt;""), M777,"")))</f>
        <v/>
      </c>
      <c r="N775" s="90" t="str">
        <f>IF(TMInput!M775&lt;&gt;"",TMInput!M775,IF(AND($C775=$C776, N776&lt;&gt;""),N776, IF(AND($C775=$C777, N777&lt;&gt;""), N777,"")))</f>
        <v/>
      </c>
      <c r="O775" s="90" t="str">
        <f>IF(TMInput!N775&lt;&gt;"",TMInput!N775,IF(AND($C775=$C776, O776&lt;&gt;""),O776, IF(AND($C775=$C777, O777&lt;&gt;""), O777,"")))</f>
        <v/>
      </c>
      <c r="P775" s="85" t="str">
        <f>IF(TMInput!O775&lt;&gt;"",TMInput!O775,IF(AND($C775=$C776, P776&lt;&gt;""),P776, IF(AND($C775=$C777, P777&lt;&gt;""), P777,"")))</f>
        <v/>
      </c>
      <c r="Q775" s="90" t="str">
        <f>IF(TMInput!P775&lt;&gt;"",TMInput!P775,IF(AND($C775=$C776, Q776&lt;&gt;""),Q776, IF(AND($C775=$C777, Q777&lt;&gt;""), Q777,"")))</f>
        <v/>
      </c>
      <c r="R775" s="90" t="str">
        <f>IF(TMInput!Q775&lt;&gt;"", TMInput!Q775, IF(AND(OR($C775&amp;$H775=$C776&amp;$H776, $C775&amp;$I775=$C776&amp;$I776), R776&lt;&gt;""), R776, IF(AND(OR($C775&amp;$H775=$C777&amp;$H777, $C775&amp;$I775=$C777&amp;$I777), R777&lt;&gt;""), R777, IF(AND(OR($C775&amp;$H775=$C778&amp;$H778, $C775&amp;$I775=$C778&amp;$I778), R778&lt;&gt;""), R778, IF(AND(OR($C775&amp;$H775=$C779&amp;$H779, $C775&amp;$I775=$C779&amp;$I779), R779&lt;&gt;""), R779, "")))))</f>
        <v/>
      </c>
      <c r="S775" s="90" t="str">
        <f>IF(TMInput!R775&lt;&gt;"", TMInput!R775, IF(AND(OR($C775&amp;$H775=$C776&amp;$H776, $C775&amp;$I775=$C776&amp;$I776), S776&lt;&gt;""), S776, IF(AND(OR($C775&amp;$H775=$C777&amp;$H777, $C775&amp;$I775=$C777&amp;$I777), S777&lt;&gt;""), S777, IF(AND(OR($C775&amp;$H775=$C778&amp;$H778, $C775&amp;$I775=$C778&amp;$I778), S778&lt;&gt;""), S778, IF(AND(OR($C775&amp;$H775=$C779&amp;$H779, $C775&amp;$I775=$C779&amp;$I779), S779&lt;&gt;""), S779, "")))))</f>
        <v/>
      </c>
      <c r="T775" s="90" t="str">
        <f>IF(TMInput!S775&lt;&gt;"", TMInput!S775, IF(AND(OR($C775&amp;$H775=$C776&amp;$H776, $C775&amp;$I775=$C776&amp;$I776), T776&lt;&gt;""), T776, IF(AND(OR($C775&amp;$H775=$C777&amp;$H777, $C775&amp;$I775=$C777&amp;$I777), T777&lt;&gt;""), T777, IF(AND(OR($C775&amp;$H775=$C778&amp;$H778, $C775&amp;$I775=$C778&amp;$I778), T778&lt;&gt;""), T778, IF(AND(OR($C775&amp;$H775=$C779&amp;$H779, $C775&amp;$I775=$C779&amp;$I779), T779&lt;&gt;""), T779, "")))))</f>
        <v/>
      </c>
      <c r="U775" s="90" t="str">
        <f>IF(TMInput!T775&lt;&gt;"", TMInput!T775, IF(AND($C775=$C776, U776&lt;&gt;""), U776, IF(AND($C775=$C777, U777&lt;&gt;""), U777, IF(AND($C775=$C778, U778&lt;&gt;""), U778, IF(AND($C775=$C779, U779&lt;&gt;""), U779, "")))))</f>
        <v/>
      </c>
      <c r="V775" s="90" t="str">
        <f>IF(TMInput!U775&lt;&gt;"", TMInput!U775, IF(AND($C775=$C776, V776&lt;&gt;""), V776, IF(AND($C775=$C777, V777&lt;&gt;""), V777, IF(AND($C775=$C778, V778&lt;&gt;""), V778, IF(AND($C775=$C779, V779&lt;&gt;""), V779, "")))))</f>
        <v/>
      </c>
      <c r="W775" s="90" t="str">
        <f>IF(TMInput!V775&lt;&gt;"", TMInput!V775, IF(AND($C775=$C776, W776&lt;&gt;""), W776, IF(AND($C775=$C777, W777&lt;&gt;""), W777, IF(AND($C775=$C778, W778&lt;&gt;""), W778, IF(AND($C775=$C779, W779&lt;&gt;""), W779, "")))))</f>
        <v/>
      </c>
      <c r="X775" s="90" t="str">
        <f>IF(TMInput!W775&lt;&gt;"", TMInput!W775, IF(AND($C775=$C776, X776&lt;&gt;""), X776, IF(AND($C775=$C777, X777&lt;&gt;""), X777, IF(AND($C775=$C778, X778&lt;&gt;""), X778, IF(AND($C775=$C779, X779&lt;&gt;""), X779, "")))))</f>
        <v/>
      </c>
      <c r="Y775" s="90" t="str">
        <f>IF(TMInput!X775&lt;&gt;"", TMInput!X775, IF(AND($C775=$C776, Y776&lt;&gt;""), Y776, IF(AND($C775=$C777, Y777&lt;&gt;""), Y777, IF(AND($C775=$C778, Y778&lt;&gt;""), Y778, IF(AND($C775=$C779, Y779&lt;&gt;""), Y779, "")))))</f>
        <v/>
      </c>
      <c r="Z775" s="90" t="str">
        <f>IF(TMInput!Y775&lt;&gt;"", TMInput!Y775, IF(AND($C775=$C776, Z776&lt;&gt;""), Z776, IF(AND($C775=$C777, Z777&lt;&gt;""), Z777, IF(AND($C775=$C778, Z778&lt;&gt;""), Z778, IF(AND($C775=$C779, Z779&lt;&gt;""), Z779, "")))))</f>
        <v/>
      </c>
      <c r="AA775" s="90" t="str">
        <f>IF(TMInput!Z775&lt;&gt;"", TMInput!Z775, IF(AND($C775=$C776, AA776&lt;&gt;""), AA776, IF(AND($C775=$C777, AA777&lt;&gt;""), AA777, IF(AND($C775=$C778, AA778&lt;&gt;""), AA778, IF(AND($C775=$C779, AA779&lt;&gt;""), AA779, "")))))</f>
        <v/>
      </c>
      <c r="AB775" s="90" t="str">
        <f>IF(TMInput!AA775&lt;&gt;"", TMInput!AA775, IF(AND($C775=$C776, AB776&lt;&gt;""), AB776, IF(AND($C775=$C777, AB777&lt;&gt;""), AB777, IF(AND($C775=$C778, AB778&lt;&gt;""), AB778, IF(AND($C775=$C779, AB779&lt;&gt;""), AB779, "")))))</f>
        <v/>
      </c>
      <c r="AC775" s="90" t="str">
        <f>IF(TMInput!AB775&lt;&gt;"", TMInput!AB775, IF(AND($C775=$C776, AC776&lt;&gt;""), AC776, IF(AND($C775=$C777, AC777&lt;&gt;""), AC777, IF(AND($C775=$C778, AC778&lt;&gt;""), AC778, IF(AND($C775=$C779, AC779&lt;&gt;""), AC779, "")))))</f>
        <v/>
      </c>
      <c r="AD775" s="90" t="str">
        <f>IF(TMInput!AC775&lt;&gt;"", TMInput!AC775, IF(AND($C775=$C776, AD776&lt;&gt;""), AD776, IF(AND($C775=$C777, AD777&lt;&gt;""), AD777, IF(AND($C775=$C778, AD778&lt;&gt;""), AD778, IF(AND($C775=$C779, AD779&lt;&gt;""), AD779, "")))))</f>
        <v/>
      </c>
      <c r="AE775" s="90" t="str">
        <f>IF(TMInput!AD775&lt;&gt;"", TMInput!AD775, IF(AND($C775=$C776, AE776&lt;&gt;""), AE776, IF(AND($C775=$C777, AE777&lt;&gt;""), AE777, IF(AND($C775=$C778, AE778&lt;&gt;""), AE778, IF(AND($C775=$C779, AE779&lt;&gt;""), AE779, "")))))</f>
        <v/>
      </c>
    </row>
    <row r="776">
      <c r="A776" s="85" t="b">
        <f t="shared" si="1"/>
        <v>0</v>
      </c>
      <c r="B776" s="90" t="str">
        <f>IF(AND(TMInput!A776="",$C776&lt;&gt;""),B775,TMInput!A776)</f>
        <v/>
      </c>
      <c r="C776" s="90" t="str">
        <f>TMInput!B776</f>
        <v/>
      </c>
      <c r="D776" s="85" t="str">
        <f>IF(AND(TMInput!C776="",$C776&lt;&gt;""),D775,TMInput!C776)</f>
        <v/>
      </c>
      <c r="E776" s="90" t="str">
        <f>IF(TMInput!D776&lt;&gt;"",TMInput!D776,IF(AND($C776=$C777, E777&lt;&gt;""),E777, IF(AND($C776=$C778, E778&lt;&gt;""), E778,"")))</f>
        <v/>
      </c>
      <c r="F776" s="90" t="str">
        <f>IF(TMInput!E776&lt;&gt;"",TMInput!E776,IF(AND($C776=$C777, F777&lt;&gt;""),F777, IF(AND($C776=$C778, F778&lt;&gt;""), F778,"")))</f>
        <v/>
      </c>
      <c r="G776" s="85" t="str">
        <f>IF(TMInput!F776&lt;&gt;"",TMInput!F776,IF(AND($C776=$C777, G777&lt;&gt;""),G777, IF(AND($C776=$C778, G778&lt;&gt;""), G778,"")))</f>
        <v/>
      </c>
      <c r="H776" s="90" t="str">
        <f>TMInput!G776</f>
        <v/>
      </c>
      <c r="I776" s="90" t="str">
        <f>TMInput!H776</f>
        <v/>
      </c>
      <c r="J776" s="90" t="str">
        <f>IF(TMInput!$A776="",J775,TMInput!I776)</f>
        <v/>
      </c>
      <c r="K776" s="85" t="str">
        <f>IF(TMInput!J776&lt;&gt;"",TMInput!J776,IF(AND($C776=$C777, K777&lt;&gt;""),K777, IF(AND($C776=$C778, K778&lt;&gt;""), K778,"")))</f>
        <v/>
      </c>
      <c r="L776" s="85" t="str">
        <f>IF(TMInput!K776&lt;&gt;"",TMInput!K776,IF(AND($C776=$C777, L777&lt;&gt;""),L777, IF(AND($C776=$C778, L778&lt;&gt;""), L778,"")))</f>
        <v/>
      </c>
      <c r="M776" s="90" t="str">
        <f>IF(TMInput!L776&lt;&gt;"",TMInput!L776,IF(AND($C776=$C777, M777&lt;&gt;""),M777, IF(AND($C776=$C778, M778&lt;&gt;""), M778,"")))</f>
        <v/>
      </c>
      <c r="N776" s="90" t="str">
        <f>IF(TMInput!M776&lt;&gt;"",TMInput!M776,IF(AND($C776=$C777, N777&lt;&gt;""),N777, IF(AND($C776=$C778, N778&lt;&gt;""), N778,"")))</f>
        <v/>
      </c>
      <c r="O776" s="90" t="str">
        <f>IF(TMInput!N776&lt;&gt;"",TMInput!N776,IF(AND($C776=$C777, O777&lt;&gt;""),O777, IF(AND($C776=$C778, O778&lt;&gt;""), O778,"")))</f>
        <v/>
      </c>
      <c r="P776" s="85" t="str">
        <f>IF(TMInput!O776&lt;&gt;"",TMInput!O776,IF(AND($C776=$C777, P777&lt;&gt;""),P777, IF(AND($C776=$C778, P778&lt;&gt;""), P778,"")))</f>
        <v/>
      </c>
      <c r="Q776" s="90" t="str">
        <f>IF(TMInput!P776&lt;&gt;"",TMInput!P776,IF(AND($C776=$C777, Q777&lt;&gt;""),Q777, IF(AND($C776=$C778, Q778&lt;&gt;""), Q778,"")))</f>
        <v/>
      </c>
      <c r="R776" s="90" t="str">
        <f>IF(TMInput!Q776&lt;&gt;"", TMInput!Q776, IF(AND(OR($C776&amp;$H776=$C777&amp;$H777, $C776&amp;$I776=$C777&amp;$I777), R777&lt;&gt;""), R777, IF(AND(OR($C776&amp;$H776=$C778&amp;$H778, $C776&amp;$I776=$C778&amp;$I778), R778&lt;&gt;""), R778, IF(AND(OR($C776&amp;$H776=$C779&amp;$H779, $C776&amp;$I776=$C779&amp;$I779), R779&lt;&gt;""), R779, IF(AND(OR($C776&amp;$H776=$C780&amp;$H780, $C776&amp;$I776=$C780&amp;$I780), R780&lt;&gt;""), R780, "")))))</f>
        <v/>
      </c>
      <c r="S776" s="90" t="str">
        <f>IF(TMInput!R776&lt;&gt;"", TMInput!R776, IF(AND(OR($C776&amp;$H776=$C777&amp;$H777, $C776&amp;$I776=$C777&amp;$I777), S777&lt;&gt;""), S777, IF(AND(OR($C776&amp;$H776=$C778&amp;$H778, $C776&amp;$I776=$C778&amp;$I778), S778&lt;&gt;""), S778, IF(AND(OR($C776&amp;$H776=$C779&amp;$H779, $C776&amp;$I776=$C779&amp;$I779), S779&lt;&gt;""), S779, IF(AND(OR($C776&amp;$H776=$C780&amp;$H780, $C776&amp;$I776=$C780&amp;$I780), S780&lt;&gt;""), S780, "")))))</f>
        <v/>
      </c>
      <c r="T776" s="90" t="str">
        <f>IF(TMInput!S776&lt;&gt;"", TMInput!S776, IF(AND(OR($C776&amp;$H776=$C777&amp;$H777, $C776&amp;$I776=$C777&amp;$I777), T777&lt;&gt;""), T777, IF(AND(OR($C776&amp;$H776=$C778&amp;$H778, $C776&amp;$I776=$C778&amp;$I778), T778&lt;&gt;""), T778, IF(AND(OR($C776&amp;$H776=$C779&amp;$H779, $C776&amp;$I776=$C779&amp;$I779), T779&lt;&gt;""), T779, IF(AND(OR($C776&amp;$H776=$C780&amp;$H780, $C776&amp;$I776=$C780&amp;$I780), T780&lt;&gt;""), T780, "")))))</f>
        <v/>
      </c>
      <c r="U776" s="90" t="str">
        <f>IF(TMInput!T776&lt;&gt;"", TMInput!T776, IF(AND($C776=$C777, U777&lt;&gt;""), U777, IF(AND($C776=$C778, U778&lt;&gt;""), U778, IF(AND($C776=$C779, U779&lt;&gt;""), U779, IF(AND($C776=$C780, U780&lt;&gt;""), U780, "")))))</f>
        <v/>
      </c>
      <c r="V776" s="90" t="str">
        <f>IF(TMInput!U776&lt;&gt;"", TMInput!U776, IF(AND($C776=$C777, V777&lt;&gt;""), V777, IF(AND($C776=$C778, V778&lt;&gt;""), V778, IF(AND($C776=$C779, V779&lt;&gt;""), V779, IF(AND($C776=$C780, V780&lt;&gt;""), V780, "")))))</f>
        <v/>
      </c>
      <c r="W776" s="90" t="str">
        <f>IF(TMInput!V776&lt;&gt;"", TMInput!V776, IF(AND($C776=$C777, W777&lt;&gt;""), W777, IF(AND($C776=$C778, W778&lt;&gt;""), W778, IF(AND($C776=$C779, W779&lt;&gt;""), W779, IF(AND($C776=$C780, W780&lt;&gt;""), W780, "")))))</f>
        <v/>
      </c>
      <c r="X776" s="90" t="str">
        <f>IF(TMInput!W776&lt;&gt;"", TMInput!W776, IF(AND($C776=$C777, X777&lt;&gt;""), X777, IF(AND($C776=$C778, X778&lt;&gt;""), X778, IF(AND($C776=$C779, X779&lt;&gt;""), X779, IF(AND($C776=$C780, X780&lt;&gt;""), X780, "")))))</f>
        <v/>
      </c>
      <c r="Y776" s="90" t="str">
        <f>IF(TMInput!X776&lt;&gt;"", TMInput!X776, IF(AND($C776=$C777, Y777&lt;&gt;""), Y777, IF(AND($C776=$C778, Y778&lt;&gt;""), Y778, IF(AND($C776=$C779, Y779&lt;&gt;""), Y779, IF(AND($C776=$C780, Y780&lt;&gt;""), Y780, "")))))</f>
        <v/>
      </c>
      <c r="Z776" s="90" t="str">
        <f>IF(TMInput!Y776&lt;&gt;"", TMInput!Y776, IF(AND($C776=$C777, Z777&lt;&gt;""), Z777, IF(AND($C776=$C778, Z778&lt;&gt;""), Z778, IF(AND($C776=$C779, Z779&lt;&gt;""), Z779, IF(AND($C776=$C780, Z780&lt;&gt;""), Z780, "")))))</f>
        <v/>
      </c>
      <c r="AA776" s="90" t="str">
        <f>IF(TMInput!Z776&lt;&gt;"", TMInput!Z776, IF(AND($C776=$C777, AA777&lt;&gt;""), AA777, IF(AND($C776=$C778, AA778&lt;&gt;""), AA778, IF(AND($C776=$C779, AA779&lt;&gt;""), AA779, IF(AND($C776=$C780, AA780&lt;&gt;""), AA780, "")))))</f>
        <v/>
      </c>
      <c r="AB776" s="90" t="str">
        <f>IF(TMInput!AA776&lt;&gt;"", TMInput!AA776, IF(AND($C776=$C777, AB777&lt;&gt;""), AB777, IF(AND($C776=$C778, AB778&lt;&gt;""), AB778, IF(AND($C776=$C779, AB779&lt;&gt;""), AB779, IF(AND($C776=$C780, AB780&lt;&gt;""), AB780, "")))))</f>
        <v/>
      </c>
      <c r="AC776" s="90" t="str">
        <f>IF(TMInput!AB776&lt;&gt;"", TMInput!AB776, IF(AND($C776=$C777, AC777&lt;&gt;""), AC777, IF(AND($C776=$C778, AC778&lt;&gt;""), AC778, IF(AND($C776=$C779, AC779&lt;&gt;""), AC779, IF(AND($C776=$C780, AC780&lt;&gt;""), AC780, "")))))</f>
        <v/>
      </c>
      <c r="AD776" s="90" t="str">
        <f>IF(TMInput!AC776&lt;&gt;"", TMInput!AC776, IF(AND($C776=$C777, AD777&lt;&gt;""), AD777, IF(AND($C776=$C778, AD778&lt;&gt;""), AD778, IF(AND($C776=$C779, AD779&lt;&gt;""), AD779, IF(AND($C776=$C780, AD780&lt;&gt;""), AD780, "")))))</f>
        <v/>
      </c>
      <c r="AE776" s="90" t="str">
        <f>IF(TMInput!AD776&lt;&gt;"", TMInput!AD776, IF(AND($C776=$C777, AE777&lt;&gt;""), AE777, IF(AND($C776=$C778, AE778&lt;&gt;""), AE778, IF(AND($C776=$C779, AE779&lt;&gt;""), AE779, IF(AND($C776=$C780, AE780&lt;&gt;""), AE780, "")))))</f>
        <v/>
      </c>
    </row>
    <row r="777">
      <c r="A777" s="85" t="b">
        <f t="shared" si="1"/>
        <v>0</v>
      </c>
      <c r="B777" s="90" t="str">
        <f>IF(AND(TMInput!A777="",$C777&lt;&gt;""),B776,TMInput!A777)</f>
        <v/>
      </c>
      <c r="C777" s="90" t="str">
        <f>TMInput!B777</f>
        <v/>
      </c>
      <c r="D777" s="85" t="str">
        <f>IF(AND(TMInput!C777="",$C777&lt;&gt;""),D776,TMInput!C777)</f>
        <v/>
      </c>
      <c r="E777" s="90" t="str">
        <f>IF(TMInput!D777&lt;&gt;"",TMInput!D777,IF(AND($C777=$C778, E778&lt;&gt;""),E778, IF(AND($C777=$C779, E779&lt;&gt;""), E779,"")))</f>
        <v/>
      </c>
      <c r="F777" s="90" t="str">
        <f>IF(TMInput!E777&lt;&gt;"",TMInput!E777,IF(AND($C777=$C778, F778&lt;&gt;""),F778, IF(AND($C777=$C779, F779&lt;&gt;""), F779,"")))</f>
        <v/>
      </c>
      <c r="G777" s="85" t="str">
        <f>IF(TMInput!F777&lt;&gt;"",TMInput!F777,IF(AND($C777=$C778, G778&lt;&gt;""),G778, IF(AND($C777=$C779, G779&lt;&gt;""), G779,"")))</f>
        <v/>
      </c>
      <c r="H777" s="90" t="str">
        <f>TMInput!G777</f>
        <v/>
      </c>
      <c r="I777" s="90" t="str">
        <f>TMInput!H777</f>
        <v/>
      </c>
      <c r="J777" s="90" t="str">
        <f>IF(TMInput!$A777="",J776,TMInput!I777)</f>
        <v/>
      </c>
      <c r="K777" s="85" t="str">
        <f>IF(TMInput!J777&lt;&gt;"",TMInput!J777,IF(AND($C777=$C778, K778&lt;&gt;""),K778, IF(AND($C777=$C779, K779&lt;&gt;""), K779,"")))</f>
        <v/>
      </c>
      <c r="L777" s="85" t="str">
        <f>IF(TMInput!K777&lt;&gt;"",TMInput!K777,IF(AND($C777=$C778, L778&lt;&gt;""),L778, IF(AND($C777=$C779, L779&lt;&gt;""), L779,"")))</f>
        <v/>
      </c>
      <c r="M777" s="90" t="str">
        <f>IF(TMInput!L777&lt;&gt;"",TMInput!L777,IF(AND($C777=$C778, M778&lt;&gt;""),M778, IF(AND($C777=$C779, M779&lt;&gt;""), M779,"")))</f>
        <v/>
      </c>
      <c r="N777" s="90" t="str">
        <f>IF(TMInput!M777&lt;&gt;"",TMInput!M777,IF(AND($C777=$C778, N778&lt;&gt;""),N778, IF(AND($C777=$C779, N779&lt;&gt;""), N779,"")))</f>
        <v/>
      </c>
      <c r="O777" s="90" t="str">
        <f>IF(TMInput!N777&lt;&gt;"",TMInput!N777,IF(AND($C777=$C778, O778&lt;&gt;""),O778, IF(AND($C777=$C779, O779&lt;&gt;""), O779,"")))</f>
        <v/>
      </c>
      <c r="P777" s="85" t="str">
        <f>IF(TMInput!O777&lt;&gt;"",TMInput!O777,IF(AND($C777=$C778, P778&lt;&gt;""),P778, IF(AND($C777=$C779, P779&lt;&gt;""), P779,"")))</f>
        <v/>
      </c>
      <c r="Q777" s="90" t="str">
        <f>IF(TMInput!P777&lt;&gt;"",TMInput!P777,IF(AND($C777=$C778, Q778&lt;&gt;""),Q778, IF(AND($C777=$C779, Q779&lt;&gt;""), Q779,"")))</f>
        <v/>
      </c>
      <c r="R777" s="90" t="str">
        <f>IF(TMInput!Q777&lt;&gt;"", TMInput!Q777, IF(AND(OR($C777&amp;$H777=$C778&amp;$H778, $C777&amp;$I777=$C778&amp;$I778), R778&lt;&gt;""), R778, IF(AND(OR($C777&amp;$H777=$C779&amp;$H779, $C777&amp;$I777=$C779&amp;$I779), R779&lt;&gt;""), R779, IF(AND(OR($C777&amp;$H777=$C780&amp;$H780, $C777&amp;$I777=$C780&amp;$I780), R780&lt;&gt;""), R780, IF(AND(OR($C777&amp;$H777=$C781&amp;$H781, $C777&amp;$I777=$C781&amp;$I781), R781&lt;&gt;""), R781, "")))))</f>
        <v/>
      </c>
      <c r="S777" s="90" t="str">
        <f>IF(TMInput!R777&lt;&gt;"", TMInput!R777, IF(AND(OR($C777&amp;$H777=$C778&amp;$H778, $C777&amp;$I777=$C778&amp;$I778), S778&lt;&gt;""), S778, IF(AND(OR($C777&amp;$H777=$C779&amp;$H779, $C777&amp;$I777=$C779&amp;$I779), S779&lt;&gt;""), S779, IF(AND(OR($C777&amp;$H777=$C780&amp;$H780, $C777&amp;$I777=$C780&amp;$I780), S780&lt;&gt;""), S780, IF(AND(OR($C777&amp;$H777=$C781&amp;$H781, $C777&amp;$I777=$C781&amp;$I781), S781&lt;&gt;""), S781, "")))))</f>
        <v/>
      </c>
      <c r="T777" s="90" t="str">
        <f>IF(TMInput!S777&lt;&gt;"", TMInput!S777, IF(AND(OR($C777&amp;$H777=$C778&amp;$H778, $C777&amp;$I777=$C778&amp;$I778), T778&lt;&gt;""), T778, IF(AND(OR($C777&amp;$H777=$C779&amp;$H779, $C777&amp;$I777=$C779&amp;$I779), T779&lt;&gt;""), T779, IF(AND(OR($C777&amp;$H777=$C780&amp;$H780, $C777&amp;$I777=$C780&amp;$I780), T780&lt;&gt;""), T780, IF(AND(OR($C777&amp;$H777=$C781&amp;$H781, $C777&amp;$I777=$C781&amp;$I781), T781&lt;&gt;""), T781, "")))))</f>
        <v/>
      </c>
      <c r="U777" s="90" t="str">
        <f>IF(TMInput!T777&lt;&gt;"", TMInput!T777, IF(AND($C777=$C778, U778&lt;&gt;""), U778, IF(AND($C777=$C779, U779&lt;&gt;""), U779, IF(AND($C777=$C780, U780&lt;&gt;""), U780, IF(AND($C777=$C781, U781&lt;&gt;""), U781, "")))))</f>
        <v/>
      </c>
      <c r="V777" s="90" t="str">
        <f>IF(TMInput!U777&lt;&gt;"", TMInput!U777, IF(AND($C777=$C778, V778&lt;&gt;""), V778, IF(AND($C777=$C779, V779&lt;&gt;""), V779, IF(AND($C777=$C780, V780&lt;&gt;""), V780, IF(AND($C777=$C781, V781&lt;&gt;""), V781, "")))))</f>
        <v/>
      </c>
      <c r="W777" s="90" t="str">
        <f>IF(TMInput!V777&lt;&gt;"", TMInput!V777, IF(AND($C777=$C778, W778&lt;&gt;""), W778, IF(AND($C777=$C779, W779&lt;&gt;""), W779, IF(AND($C777=$C780, W780&lt;&gt;""), W780, IF(AND($C777=$C781, W781&lt;&gt;""), W781, "")))))</f>
        <v/>
      </c>
      <c r="X777" s="90" t="str">
        <f>IF(TMInput!W777&lt;&gt;"", TMInput!W777, IF(AND($C777=$C778, X778&lt;&gt;""), X778, IF(AND($C777=$C779, X779&lt;&gt;""), X779, IF(AND($C777=$C780, X780&lt;&gt;""), X780, IF(AND($C777=$C781, X781&lt;&gt;""), X781, "")))))</f>
        <v/>
      </c>
      <c r="Y777" s="90" t="str">
        <f>IF(TMInput!X777&lt;&gt;"", TMInput!X777, IF(AND($C777=$C778, Y778&lt;&gt;""), Y778, IF(AND($C777=$C779, Y779&lt;&gt;""), Y779, IF(AND($C777=$C780, Y780&lt;&gt;""), Y780, IF(AND($C777=$C781, Y781&lt;&gt;""), Y781, "")))))</f>
        <v/>
      </c>
      <c r="Z777" s="90" t="str">
        <f>IF(TMInput!Y777&lt;&gt;"", TMInput!Y777, IF(AND($C777=$C778, Z778&lt;&gt;""), Z778, IF(AND($C777=$C779, Z779&lt;&gt;""), Z779, IF(AND($C777=$C780, Z780&lt;&gt;""), Z780, IF(AND($C777=$C781, Z781&lt;&gt;""), Z781, "")))))</f>
        <v/>
      </c>
      <c r="AA777" s="90" t="str">
        <f>IF(TMInput!Z777&lt;&gt;"", TMInput!Z777, IF(AND($C777=$C778, AA778&lt;&gt;""), AA778, IF(AND($C777=$C779, AA779&lt;&gt;""), AA779, IF(AND($C777=$C780, AA780&lt;&gt;""), AA780, IF(AND($C777=$C781, AA781&lt;&gt;""), AA781, "")))))</f>
        <v/>
      </c>
      <c r="AB777" s="90" t="str">
        <f>IF(TMInput!AA777&lt;&gt;"", TMInput!AA777, IF(AND($C777=$C778, AB778&lt;&gt;""), AB778, IF(AND($C777=$C779, AB779&lt;&gt;""), AB779, IF(AND($C777=$C780, AB780&lt;&gt;""), AB780, IF(AND($C777=$C781, AB781&lt;&gt;""), AB781, "")))))</f>
        <v/>
      </c>
      <c r="AC777" s="90" t="str">
        <f>IF(TMInput!AB777&lt;&gt;"", TMInput!AB777, IF(AND($C777=$C778, AC778&lt;&gt;""), AC778, IF(AND($C777=$C779, AC779&lt;&gt;""), AC779, IF(AND($C777=$C780, AC780&lt;&gt;""), AC780, IF(AND($C777=$C781, AC781&lt;&gt;""), AC781, "")))))</f>
        <v/>
      </c>
      <c r="AD777" s="90" t="str">
        <f>IF(TMInput!AC777&lt;&gt;"", TMInput!AC777, IF(AND($C777=$C778, AD778&lt;&gt;""), AD778, IF(AND($C777=$C779, AD779&lt;&gt;""), AD779, IF(AND($C777=$C780, AD780&lt;&gt;""), AD780, IF(AND($C777=$C781, AD781&lt;&gt;""), AD781, "")))))</f>
        <v/>
      </c>
      <c r="AE777" s="90" t="str">
        <f>IF(TMInput!AD777&lt;&gt;"", TMInput!AD777, IF(AND($C777=$C778, AE778&lt;&gt;""), AE778, IF(AND($C777=$C779, AE779&lt;&gt;""), AE779, IF(AND($C777=$C780, AE780&lt;&gt;""), AE780, IF(AND($C777=$C781, AE781&lt;&gt;""), AE781, "")))))</f>
        <v/>
      </c>
    </row>
    <row r="778">
      <c r="A778" s="85" t="b">
        <f t="shared" si="1"/>
        <v>0</v>
      </c>
      <c r="B778" s="90" t="str">
        <f>IF(AND(TMInput!A778="",$C778&lt;&gt;""),B777,TMInput!A778)</f>
        <v/>
      </c>
      <c r="C778" s="90" t="str">
        <f>TMInput!B778</f>
        <v/>
      </c>
      <c r="D778" s="85" t="str">
        <f>IF(AND(TMInput!C778="",$C778&lt;&gt;""),D777,TMInput!C778)</f>
        <v/>
      </c>
      <c r="E778" s="90" t="str">
        <f>IF(TMInput!D778&lt;&gt;"",TMInput!D778,IF(AND($C778=$C779, E779&lt;&gt;""),E779, IF(AND($C778=$C780, E780&lt;&gt;""), E780,"")))</f>
        <v/>
      </c>
      <c r="F778" s="90" t="str">
        <f>IF(TMInput!E778&lt;&gt;"",TMInput!E778,IF(AND($C778=$C779, F779&lt;&gt;""),F779, IF(AND($C778=$C780, F780&lt;&gt;""), F780,"")))</f>
        <v/>
      </c>
      <c r="G778" s="85" t="str">
        <f>IF(TMInput!F778&lt;&gt;"",TMInput!F778,IF(AND($C778=$C779, G779&lt;&gt;""),G779, IF(AND($C778=$C780, G780&lt;&gt;""), G780,"")))</f>
        <v/>
      </c>
      <c r="H778" s="90" t="str">
        <f>TMInput!G778</f>
        <v/>
      </c>
      <c r="I778" s="90" t="str">
        <f>TMInput!H778</f>
        <v/>
      </c>
      <c r="J778" s="90" t="str">
        <f>IF(TMInput!$A778="",J777,TMInput!I778)</f>
        <v/>
      </c>
      <c r="K778" s="85" t="str">
        <f>IF(TMInput!J778&lt;&gt;"",TMInput!J778,IF(AND($C778=$C779, K779&lt;&gt;""),K779, IF(AND($C778=$C780, K780&lt;&gt;""), K780,"")))</f>
        <v/>
      </c>
      <c r="L778" s="85" t="str">
        <f>IF(TMInput!K778&lt;&gt;"",TMInput!K778,IF(AND($C778=$C779, L779&lt;&gt;""),L779, IF(AND($C778=$C780, L780&lt;&gt;""), L780,"")))</f>
        <v/>
      </c>
      <c r="M778" s="90" t="str">
        <f>IF(TMInput!L778&lt;&gt;"",TMInput!L778,IF(AND($C778=$C779, M779&lt;&gt;""),M779, IF(AND($C778=$C780, M780&lt;&gt;""), M780,"")))</f>
        <v/>
      </c>
      <c r="N778" s="90" t="str">
        <f>IF(TMInput!M778&lt;&gt;"",TMInput!M778,IF(AND($C778=$C779, N779&lt;&gt;""),N779, IF(AND($C778=$C780, N780&lt;&gt;""), N780,"")))</f>
        <v/>
      </c>
      <c r="O778" s="90" t="str">
        <f>IF(TMInput!N778&lt;&gt;"",TMInput!N778,IF(AND($C778=$C779, O779&lt;&gt;""),O779, IF(AND($C778=$C780, O780&lt;&gt;""), O780,"")))</f>
        <v/>
      </c>
      <c r="P778" s="85" t="str">
        <f>IF(TMInput!O778&lt;&gt;"",TMInput!O778,IF(AND($C778=$C779, P779&lt;&gt;""),P779, IF(AND($C778=$C780, P780&lt;&gt;""), P780,"")))</f>
        <v/>
      </c>
      <c r="Q778" s="90" t="str">
        <f>IF(TMInput!P778&lt;&gt;"",TMInput!P778,IF(AND($C778=$C779, Q779&lt;&gt;""),Q779, IF(AND($C778=$C780, Q780&lt;&gt;""), Q780,"")))</f>
        <v/>
      </c>
      <c r="R778" s="90" t="str">
        <f>IF(TMInput!Q778&lt;&gt;"", TMInput!Q778, IF(AND(OR($C778&amp;$H778=$C779&amp;$H779, $C778&amp;$I778=$C779&amp;$I779), R779&lt;&gt;""), R779, IF(AND(OR($C778&amp;$H778=$C780&amp;$H780, $C778&amp;$I778=$C780&amp;$I780), R780&lt;&gt;""), R780, IF(AND(OR($C778&amp;$H778=$C781&amp;$H781, $C778&amp;$I778=$C781&amp;$I781), R781&lt;&gt;""), R781, IF(AND(OR($C778&amp;$H778=$C782&amp;$H782, $C778&amp;$I778=$C782&amp;$I782), R782&lt;&gt;""), R782, "")))))</f>
        <v/>
      </c>
      <c r="S778" s="90" t="str">
        <f>IF(TMInput!R778&lt;&gt;"", TMInput!R778, IF(AND(OR($C778&amp;$H778=$C779&amp;$H779, $C778&amp;$I778=$C779&amp;$I779), S779&lt;&gt;""), S779, IF(AND(OR($C778&amp;$H778=$C780&amp;$H780, $C778&amp;$I778=$C780&amp;$I780), S780&lt;&gt;""), S780, IF(AND(OR($C778&amp;$H778=$C781&amp;$H781, $C778&amp;$I778=$C781&amp;$I781), S781&lt;&gt;""), S781, IF(AND(OR($C778&amp;$H778=$C782&amp;$H782, $C778&amp;$I778=$C782&amp;$I782), S782&lt;&gt;""), S782, "")))))</f>
        <v/>
      </c>
      <c r="T778" s="90" t="str">
        <f>IF(TMInput!S778&lt;&gt;"", TMInput!S778, IF(AND(OR($C778&amp;$H778=$C779&amp;$H779, $C778&amp;$I778=$C779&amp;$I779), T779&lt;&gt;""), T779, IF(AND(OR($C778&amp;$H778=$C780&amp;$H780, $C778&amp;$I778=$C780&amp;$I780), T780&lt;&gt;""), T780, IF(AND(OR($C778&amp;$H778=$C781&amp;$H781, $C778&amp;$I778=$C781&amp;$I781), T781&lt;&gt;""), T781, IF(AND(OR($C778&amp;$H778=$C782&amp;$H782, $C778&amp;$I778=$C782&amp;$I782), T782&lt;&gt;""), T782, "")))))</f>
        <v/>
      </c>
      <c r="U778" s="90" t="str">
        <f>IF(TMInput!T778&lt;&gt;"", TMInput!T778, IF(AND($C778=$C779, U779&lt;&gt;""), U779, IF(AND($C778=$C780, U780&lt;&gt;""), U780, IF(AND($C778=$C781, U781&lt;&gt;""), U781, IF(AND($C778=$C782, U782&lt;&gt;""), U782, "")))))</f>
        <v/>
      </c>
      <c r="V778" s="90" t="str">
        <f>IF(TMInput!U778&lt;&gt;"", TMInput!U778, IF(AND($C778=$C779, V779&lt;&gt;""), V779, IF(AND($C778=$C780, V780&lt;&gt;""), V780, IF(AND($C778=$C781, V781&lt;&gt;""), V781, IF(AND($C778=$C782, V782&lt;&gt;""), V782, "")))))</f>
        <v/>
      </c>
      <c r="W778" s="90" t="str">
        <f>IF(TMInput!V778&lt;&gt;"", TMInput!V778, IF(AND($C778=$C779, W779&lt;&gt;""), W779, IF(AND($C778=$C780, W780&lt;&gt;""), W780, IF(AND($C778=$C781, W781&lt;&gt;""), W781, IF(AND($C778=$C782, W782&lt;&gt;""), W782, "")))))</f>
        <v/>
      </c>
      <c r="X778" s="90" t="str">
        <f>IF(TMInput!W778&lt;&gt;"", TMInput!W778, IF(AND($C778=$C779, X779&lt;&gt;""), X779, IF(AND($C778=$C780, X780&lt;&gt;""), X780, IF(AND($C778=$C781, X781&lt;&gt;""), X781, IF(AND($C778=$C782, X782&lt;&gt;""), X782, "")))))</f>
        <v/>
      </c>
      <c r="Y778" s="90" t="str">
        <f>IF(TMInput!X778&lt;&gt;"", TMInput!X778, IF(AND($C778=$C779, Y779&lt;&gt;""), Y779, IF(AND($C778=$C780, Y780&lt;&gt;""), Y780, IF(AND($C778=$C781, Y781&lt;&gt;""), Y781, IF(AND($C778=$C782, Y782&lt;&gt;""), Y782, "")))))</f>
        <v/>
      </c>
      <c r="Z778" s="90" t="str">
        <f>IF(TMInput!Y778&lt;&gt;"", TMInput!Y778, IF(AND($C778=$C779, Z779&lt;&gt;""), Z779, IF(AND($C778=$C780, Z780&lt;&gt;""), Z780, IF(AND($C778=$C781, Z781&lt;&gt;""), Z781, IF(AND($C778=$C782, Z782&lt;&gt;""), Z782, "")))))</f>
        <v/>
      </c>
      <c r="AA778" s="90" t="str">
        <f>IF(TMInput!Z778&lt;&gt;"", TMInput!Z778, IF(AND($C778=$C779, AA779&lt;&gt;""), AA779, IF(AND($C778=$C780, AA780&lt;&gt;""), AA780, IF(AND($C778=$C781, AA781&lt;&gt;""), AA781, IF(AND($C778=$C782, AA782&lt;&gt;""), AA782, "")))))</f>
        <v/>
      </c>
      <c r="AB778" s="90" t="str">
        <f>IF(TMInput!AA778&lt;&gt;"", TMInput!AA778, IF(AND($C778=$C779, AB779&lt;&gt;""), AB779, IF(AND($C778=$C780, AB780&lt;&gt;""), AB780, IF(AND($C778=$C781, AB781&lt;&gt;""), AB781, IF(AND($C778=$C782, AB782&lt;&gt;""), AB782, "")))))</f>
        <v/>
      </c>
      <c r="AC778" s="90" t="str">
        <f>IF(TMInput!AB778&lt;&gt;"", TMInput!AB778, IF(AND($C778=$C779, AC779&lt;&gt;""), AC779, IF(AND($C778=$C780, AC780&lt;&gt;""), AC780, IF(AND($C778=$C781, AC781&lt;&gt;""), AC781, IF(AND($C778=$C782, AC782&lt;&gt;""), AC782, "")))))</f>
        <v/>
      </c>
      <c r="AD778" s="90" t="str">
        <f>IF(TMInput!AC778&lt;&gt;"", TMInput!AC778, IF(AND($C778=$C779, AD779&lt;&gt;""), AD779, IF(AND($C778=$C780, AD780&lt;&gt;""), AD780, IF(AND($C778=$C781, AD781&lt;&gt;""), AD781, IF(AND($C778=$C782, AD782&lt;&gt;""), AD782, "")))))</f>
        <v/>
      </c>
      <c r="AE778" s="90" t="str">
        <f>IF(TMInput!AD778&lt;&gt;"", TMInput!AD778, IF(AND($C778=$C779, AE779&lt;&gt;""), AE779, IF(AND($C778=$C780, AE780&lt;&gt;""), AE780, IF(AND($C778=$C781, AE781&lt;&gt;""), AE781, IF(AND($C778=$C782, AE782&lt;&gt;""), AE782, "")))))</f>
        <v/>
      </c>
    </row>
    <row r="779">
      <c r="A779" s="85" t="b">
        <f t="shared" si="1"/>
        <v>0</v>
      </c>
      <c r="B779" s="90" t="str">
        <f>IF(AND(TMInput!A779="",$C779&lt;&gt;""),B778,TMInput!A779)</f>
        <v/>
      </c>
      <c r="C779" s="90" t="str">
        <f>TMInput!B779</f>
        <v/>
      </c>
      <c r="D779" s="85" t="str">
        <f>IF(AND(TMInput!C779="",$C779&lt;&gt;""),D778,TMInput!C779)</f>
        <v/>
      </c>
      <c r="E779" s="90" t="str">
        <f>IF(TMInput!D779&lt;&gt;"",TMInput!D779,IF(AND($C779=$C780, E780&lt;&gt;""),E780, IF(AND($C779=$C781, E781&lt;&gt;""), E781,"")))</f>
        <v/>
      </c>
      <c r="F779" s="90" t="str">
        <f>IF(TMInput!E779&lt;&gt;"",TMInput!E779,IF(AND($C779=$C780, F780&lt;&gt;""),F780, IF(AND($C779=$C781, F781&lt;&gt;""), F781,"")))</f>
        <v/>
      </c>
      <c r="G779" s="85" t="str">
        <f>IF(TMInput!F779&lt;&gt;"",TMInput!F779,IF(AND($C779=$C780, G780&lt;&gt;""),G780, IF(AND($C779=$C781, G781&lt;&gt;""), G781,"")))</f>
        <v/>
      </c>
      <c r="H779" s="90" t="str">
        <f>TMInput!G779</f>
        <v/>
      </c>
      <c r="I779" s="90" t="str">
        <f>TMInput!H779</f>
        <v/>
      </c>
      <c r="J779" s="90" t="str">
        <f>IF(TMInput!$A779="",J778,TMInput!I779)</f>
        <v/>
      </c>
      <c r="K779" s="85" t="str">
        <f>IF(TMInput!J779&lt;&gt;"",TMInput!J779,IF(AND($C779=$C780, K780&lt;&gt;""),K780, IF(AND($C779=$C781, K781&lt;&gt;""), K781,"")))</f>
        <v/>
      </c>
      <c r="L779" s="85" t="str">
        <f>IF(TMInput!K779&lt;&gt;"",TMInput!K779,IF(AND($C779=$C780, L780&lt;&gt;""),L780, IF(AND($C779=$C781, L781&lt;&gt;""), L781,"")))</f>
        <v/>
      </c>
      <c r="M779" s="90" t="str">
        <f>IF(TMInput!L779&lt;&gt;"",TMInput!L779,IF(AND($C779=$C780, M780&lt;&gt;""),M780, IF(AND($C779=$C781, M781&lt;&gt;""), M781,"")))</f>
        <v/>
      </c>
      <c r="N779" s="90" t="str">
        <f>IF(TMInput!M779&lt;&gt;"",TMInput!M779,IF(AND($C779=$C780, N780&lt;&gt;""),N780, IF(AND($C779=$C781, N781&lt;&gt;""), N781,"")))</f>
        <v/>
      </c>
      <c r="O779" s="90" t="str">
        <f>IF(TMInput!N779&lt;&gt;"",TMInput!N779,IF(AND($C779=$C780, O780&lt;&gt;""),O780, IF(AND($C779=$C781, O781&lt;&gt;""), O781,"")))</f>
        <v/>
      </c>
      <c r="P779" s="85" t="str">
        <f>IF(TMInput!O779&lt;&gt;"",TMInput!O779,IF(AND($C779=$C780, P780&lt;&gt;""),P780, IF(AND($C779=$C781, P781&lt;&gt;""), P781,"")))</f>
        <v/>
      </c>
      <c r="Q779" s="90" t="str">
        <f>IF(TMInput!P779&lt;&gt;"",TMInput!P779,IF(AND($C779=$C780, Q780&lt;&gt;""),Q780, IF(AND($C779=$C781, Q781&lt;&gt;""), Q781,"")))</f>
        <v/>
      </c>
      <c r="R779" s="90" t="str">
        <f>IF(TMInput!Q779&lt;&gt;"", TMInput!Q779, IF(AND(OR($C779&amp;$H779=$C780&amp;$H780, $C779&amp;$I779=$C780&amp;$I780), R780&lt;&gt;""), R780, IF(AND(OR($C779&amp;$H779=$C781&amp;$H781, $C779&amp;$I779=$C781&amp;$I781), R781&lt;&gt;""), R781, IF(AND(OR($C779&amp;$H779=$C782&amp;$H782, $C779&amp;$I779=$C782&amp;$I782), R782&lt;&gt;""), R782, IF(AND(OR($C779&amp;$H779=$C783&amp;$H783, $C779&amp;$I779=$C783&amp;$I783), R783&lt;&gt;""), R783, "")))))</f>
        <v/>
      </c>
      <c r="S779" s="90" t="str">
        <f>IF(TMInput!R779&lt;&gt;"", TMInput!R779, IF(AND(OR($C779&amp;$H779=$C780&amp;$H780, $C779&amp;$I779=$C780&amp;$I780), S780&lt;&gt;""), S780, IF(AND(OR($C779&amp;$H779=$C781&amp;$H781, $C779&amp;$I779=$C781&amp;$I781), S781&lt;&gt;""), S781, IF(AND(OR($C779&amp;$H779=$C782&amp;$H782, $C779&amp;$I779=$C782&amp;$I782), S782&lt;&gt;""), S782, IF(AND(OR($C779&amp;$H779=$C783&amp;$H783, $C779&amp;$I779=$C783&amp;$I783), S783&lt;&gt;""), S783, "")))))</f>
        <v/>
      </c>
      <c r="T779" s="90" t="str">
        <f>IF(TMInput!S779&lt;&gt;"", TMInput!S779, IF(AND(OR($C779&amp;$H779=$C780&amp;$H780, $C779&amp;$I779=$C780&amp;$I780), T780&lt;&gt;""), T780, IF(AND(OR($C779&amp;$H779=$C781&amp;$H781, $C779&amp;$I779=$C781&amp;$I781), T781&lt;&gt;""), T781, IF(AND(OR($C779&amp;$H779=$C782&amp;$H782, $C779&amp;$I779=$C782&amp;$I782), T782&lt;&gt;""), T782, IF(AND(OR($C779&amp;$H779=$C783&amp;$H783, $C779&amp;$I779=$C783&amp;$I783), T783&lt;&gt;""), T783, "")))))</f>
        <v/>
      </c>
      <c r="U779" s="90" t="str">
        <f>IF(TMInput!T779&lt;&gt;"", TMInput!T779, IF(AND($C779=$C780, U780&lt;&gt;""), U780, IF(AND($C779=$C781, U781&lt;&gt;""), U781, IF(AND($C779=$C782, U782&lt;&gt;""), U782, IF(AND($C779=$C783, U783&lt;&gt;""), U783, "")))))</f>
        <v/>
      </c>
      <c r="V779" s="90" t="str">
        <f>IF(TMInput!U779&lt;&gt;"", TMInput!U779, IF(AND($C779=$C780, V780&lt;&gt;""), V780, IF(AND($C779=$C781, V781&lt;&gt;""), V781, IF(AND($C779=$C782, V782&lt;&gt;""), V782, IF(AND($C779=$C783, V783&lt;&gt;""), V783, "")))))</f>
        <v/>
      </c>
      <c r="W779" s="90" t="str">
        <f>IF(TMInput!V779&lt;&gt;"", TMInput!V779, IF(AND($C779=$C780, W780&lt;&gt;""), W780, IF(AND($C779=$C781, W781&lt;&gt;""), W781, IF(AND($C779=$C782, W782&lt;&gt;""), W782, IF(AND($C779=$C783, W783&lt;&gt;""), W783, "")))))</f>
        <v/>
      </c>
      <c r="X779" s="90" t="str">
        <f>IF(TMInput!W779&lt;&gt;"", TMInput!W779, IF(AND($C779=$C780, X780&lt;&gt;""), X780, IF(AND($C779=$C781, X781&lt;&gt;""), X781, IF(AND($C779=$C782, X782&lt;&gt;""), X782, IF(AND($C779=$C783, X783&lt;&gt;""), X783, "")))))</f>
        <v/>
      </c>
      <c r="Y779" s="90" t="str">
        <f>IF(TMInput!X779&lt;&gt;"", TMInput!X779, IF(AND($C779=$C780, Y780&lt;&gt;""), Y780, IF(AND($C779=$C781, Y781&lt;&gt;""), Y781, IF(AND($C779=$C782, Y782&lt;&gt;""), Y782, IF(AND($C779=$C783, Y783&lt;&gt;""), Y783, "")))))</f>
        <v/>
      </c>
      <c r="Z779" s="90" t="str">
        <f>IF(TMInput!Y779&lt;&gt;"", TMInput!Y779, IF(AND($C779=$C780, Z780&lt;&gt;""), Z780, IF(AND($C779=$C781, Z781&lt;&gt;""), Z781, IF(AND($C779=$C782, Z782&lt;&gt;""), Z782, IF(AND($C779=$C783, Z783&lt;&gt;""), Z783, "")))))</f>
        <v/>
      </c>
      <c r="AA779" s="90" t="str">
        <f>IF(TMInput!Z779&lt;&gt;"", TMInput!Z779, IF(AND($C779=$C780, AA780&lt;&gt;""), AA780, IF(AND($C779=$C781, AA781&lt;&gt;""), AA781, IF(AND($C779=$C782, AA782&lt;&gt;""), AA782, IF(AND($C779=$C783, AA783&lt;&gt;""), AA783, "")))))</f>
        <v/>
      </c>
      <c r="AB779" s="90" t="str">
        <f>IF(TMInput!AA779&lt;&gt;"", TMInput!AA779, IF(AND($C779=$C780, AB780&lt;&gt;""), AB780, IF(AND($C779=$C781, AB781&lt;&gt;""), AB781, IF(AND($C779=$C782, AB782&lt;&gt;""), AB782, IF(AND($C779=$C783, AB783&lt;&gt;""), AB783, "")))))</f>
        <v/>
      </c>
      <c r="AC779" s="90" t="str">
        <f>IF(TMInput!AB779&lt;&gt;"", TMInput!AB779, IF(AND($C779=$C780, AC780&lt;&gt;""), AC780, IF(AND($C779=$C781, AC781&lt;&gt;""), AC781, IF(AND($C779=$C782, AC782&lt;&gt;""), AC782, IF(AND($C779=$C783, AC783&lt;&gt;""), AC783, "")))))</f>
        <v/>
      </c>
      <c r="AD779" s="90" t="str">
        <f>IF(TMInput!AC779&lt;&gt;"", TMInput!AC779, IF(AND($C779=$C780, AD780&lt;&gt;""), AD780, IF(AND($C779=$C781, AD781&lt;&gt;""), AD781, IF(AND($C779=$C782, AD782&lt;&gt;""), AD782, IF(AND($C779=$C783, AD783&lt;&gt;""), AD783, "")))))</f>
        <v/>
      </c>
      <c r="AE779" s="90" t="str">
        <f>IF(TMInput!AD779&lt;&gt;"", TMInput!AD779, IF(AND($C779=$C780, AE780&lt;&gt;""), AE780, IF(AND($C779=$C781, AE781&lt;&gt;""), AE781, IF(AND($C779=$C782, AE782&lt;&gt;""), AE782, IF(AND($C779=$C783, AE783&lt;&gt;""), AE783, "")))))</f>
        <v/>
      </c>
    </row>
    <row r="780">
      <c r="A780" s="85" t="b">
        <f t="shared" si="1"/>
        <v>0</v>
      </c>
      <c r="B780" s="90" t="str">
        <f>IF(AND(TMInput!A780="",$C780&lt;&gt;""),B779,TMInput!A780)</f>
        <v/>
      </c>
      <c r="C780" s="90" t="str">
        <f>TMInput!B780</f>
        <v/>
      </c>
      <c r="D780" s="85" t="str">
        <f>IF(AND(TMInput!C780="",$C780&lt;&gt;""),D779,TMInput!C780)</f>
        <v/>
      </c>
      <c r="E780" s="90" t="str">
        <f>IF(TMInput!D780&lt;&gt;"",TMInput!D780,IF(AND($C780=$C781, E781&lt;&gt;""),E781, IF(AND($C780=$C782, E782&lt;&gt;""), E782,"")))</f>
        <v/>
      </c>
      <c r="F780" s="90" t="str">
        <f>IF(TMInput!E780&lt;&gt;"",TMInput!E780,IF(AND($C780=$C781, F781&lt;&gt;""),F781, IF(AND($C780=$C782, F782&lt;&gt;""), F782,"")))</f>
        <v/>
      </c>
      <c r="G780" s="85" t="str">
        <f>IF(TMInput!F780&lt;&gt;"",TMInput!F780,IF(AND($C780=$C781, G781&lt;&gt;""),G781, IF(AND($C780=$C782, G782&lt;&gt;""), G782,"")))</f>
        <v/>
      </c>
      <c r="H780" s="90" t="str">
        <f>TMInput!G780</f>
        <v/>
      </c>
      <c r="I780" s="90" t="str">
        <f>TMInput!H780</f>
        <v/>
      </c>
      <c r="J780" s="90" t="str">
        <f>IF(TMInput!$A780="",J779,TMInput!I780)</f>
        <v/>
      </c>
      <c r="K780" s="85" t="str">
        <f>IF(TMInput!J780&lt;&gt;"",TMInput!J780,IF(AND($C780=$C781, K781&lt;&gt;""),K781, IF(AND($C780=$C782, K782&lt;&gt;""), K782,"")))</f>
        <v/>
      </c>
      <c r="L780" s="85" t="str">
        <f>IF(TMInput!K780&lt;&gt;"",TMInput!K780,IF(AND($C780=$C781, L781&lt;&gt;""),L781, IF(AND($C780=$C782, L782&lt;&gt;""), L782,"")))</f>
        <v/>
      </c>
      <c r="M780" s="90" t="str">
        <f>IF(TMInput!L780&lt;&gt;"",TMInput!L780,IF(AND($C780=$C781, M781&lt;&gt;""),M781, IF(AND($C780=$C782, M782&lt;&gt;""), M782,"")))</f>
        <v/>
      </c>
      <c r="N780" s="90" t="str">
        <f>IF(TMInput!M780&lt;&gt;"",TMInput!M780,IF(AND($C780=$C781, N781&lt;&gt;""),N781, IF(AND($C780=$C782, N782&lt;&gt;""), N782,"")))</f>
        <v/>
      </c>
      <c r="O780" s="90" t="str">
        <f>IF(TMInput!N780&lt;&gt;"",TMInput!N780,IF(AND($C780=$C781, O781&lt;&gt;""),O781, IF(AND($C780=$C782, O782&lt;&gt;""), O782,"")))</f>
        <v/>
      </c>
      <c r="P780" s="85" t="str">
        <f>IF(TMInput!O780&lt;&gt;"",TMInput!O780,IF(AND($C780=$C781, P781&lt;&gt;""),P781, IF(AND($C780=$C782, P782&lt;&gt;""), P782,"")))</f>
        <v/>
      </c>
      <c r="Q780" s="90" t="str">
        <f>IF(TMInput!P780&lt;&gt;"",TMInput!P780,IF(AND($C780=$C781, Q781&lt;&gt;""),Q781, IF(AND($C780=$C782, Q782&lt;&gt;""), Q782,"")))</f>
        <v/>
      </c>
      <c r="R780" s="90" t="str">
        <f>IF(TMInput!Q780&lt;&gt;"", TMInput!Q780, IF(AND(OR($C780&amp;$H780=$C781&amp;$H781, $C780&amp;$I780=$C781&amp;$I781), R781&lt;&gt;""), R781, IF(AND(OR($C780&amp;$H780=$C782&amp;$H782, $C780&amp;$I780=$C782&amp;$I782), R782&lt;&gt;""), R782, IF(AND(OR($C780&amp;$H780=$C783&amp;$H783, $C780&amp;$I780=$C783&amp;$I783), R783&lt;&gt;""), R783, IF(AND(OR($C780&amp;$H780=$C784&amp;$H784, $C780&amp;$I780=$C784&amp;$I784), R784&lt;&gt;""), R784, "")))))</f>
        <v/>
      </c>
      <c r="S780" s="90" t="str">
        <f>IF(TMInput!R780&lt;&gt;"", TMInput!R780, IF(AND(OR($C780&amp;$H780=$C781&amp;$H781, $C780&amp;$I780=$C781&amp;$I781), S781&lt;&gt;""), S781, IF(AND(OR($C780&amp;$H780=$C782&amp;$H782, $C780&amp;$I780=$C782&amp;$I782), S782&lt;&gt;""), S782, IF(AND(OR($C780&amp;$H780=$C783&amp;$H783, $C780&amp;$I780=$C783&amp;$I783), S783&lt;&gt;""), S783, IF(AND(OR($C780&amp;$H780=$C784&amp;$H784, $C780&amp;$I780=$C784&amp;$I784), S784&lt;&gt;""), S784, "")))))</f>
        <v/>
      </c>
      <c r="T780" s="90" t="str">
        <f>IF(TMInput!S780&lt;&gt;"", TMInput!S780, IF(AND(OR($C780&amp;$H780=$C781&amp;$H781, $C780&amp;$I780=$C781&amp;$I781), T781&lt;&gt;""), T781, IF(AND(OR($C780&amp;$H780=$C782&amp;$H782, $C780&amp;$I780=$C782&amp;$I782), T782&lt;&gt;""), T782, IF(AND(OR($C780&amp;$H780=$C783&amp;$H783, $C780&amp;$I780=$C783&amp;$I783), T783&lt;&gt;""), T783, IF(AND(OR($C780&amp;$H780=$C784&amp;$H784, $C780&amp;$I780=$C784&amp;$I784), T784&lt;&gt;""), T784, "")))))</f>
        <v/>
      </c>
      <c r="U780" s="90" t="str">
        <f>IF(TMInput!T780&lt;&gt;"", TMInput!T780, IF(AND($C780=$C781, U781&lt;&gt;""), U781, IF(AND($C780=$C782, U782&lt;&gt;""), U782, IF(AND($C780=$C783, U783&lt;&gt;""), U783, IF(AND($C780=$C784, U784&lt;&gt;""), U784, "")))))</f>
        <v/>
      </c>
      <c r="V780" s="90" t="str">
        <f>IF(TMInput!U780&lt;&gt;"", TMInput!U780, IF(AND($C780=$C781, V781&lt;&gt;""), V781, IF(AND($C780=$C782, V782&lt;&gt;""), V782, IF(AND($C780=$C783, V783&lt;&gt;""), V783, IF(AND($C780=$C784, V784&lt;&gt;""), V784, "")))))</f>
        <v/>
      </c>
      <c r="W780" s="90" t="str">
        <f>IF(TMInput!V780&lt;&gt;"", TMInput!V780, IF(AND($C780=$C781, W781&lt;&gt;""), W781, IF(AND($C780=$C782, W782&lt;&gt;""), W782, IF(AND($C780=$C783, W783&lt;&gt;""), W783, IF(AND($C780=$C784, W784&lt;&gt;""), W784, "")))))</f>
        <v/>
      </c>
      <c r="X780" s="90" t="str">
        <f>IF(TMInput!W780&lt;&gt;"", TMInput!W780, IF(AND($C780=$C781, X781&lt;&gt;""), X781, IF(AND($C780=$C782, X782&lt;&gt;""), X782, IF(AND($C780=$C783, X783&lt;&gt;""), X783, IF(AND($C780=$C784, X784&lt;&gt;""), X784, "")))))</f>
        <v/>
      </c>
      <c r="Y780" s="90" t="str">
        <f>IF(TMInput!X780&lt;&gt;"", TMInput!X780, IF(AND($C780=$C781, Y781&lt;&gt;""), Y781, IF(AND($C780=$C782, Y782&lt;&gt;""), Y782, IF(AND($C780=$C783, Y783&lt;&gt;""), Y783, IF(AND($C780=$C784, Y784&lt;&gt;""), Y784, "")))))</f>
        <v/>
      </c>
      <c r="Z780" s="90" t="str">
        <f>IF(TMInput!Y780&lt;&gt;"", TMInput!Y780, IF(AND($C780=$C781, Z781&lt;&gt;""), Z781, IF(AND($C780=$C782, Z782&lt;&gt;""), Z782, IF(AND($C780=$C783, Z783&lt;&gt;""), Z783, IF(AND($C780=$C784, Z784&lt;&gt;""), Z784, "")))))</f>
        <v/>
      </c>
      <c r="AA780" s="90" t="str">
        <f>IF(TMInput!Z780&lt;&gt;"", TMInput!Z780, IF(AND($C780=$C781, AA781&lt;&gt;""), AA781, IF(AND($C780=$C782, AA782&lt;&gt;""), AA782, IF(AND($C780=$C783, AA783&lt;&gt;""), AA783, IF(AND($C780=$C784, AA784&lt;&gt;""), AA784, "")))))</f>
        <v/>
      </c>
      <c r="AB780" s="90" t="str">
        <f>IF(TMInput!AA780&lt;&gt;"", TMInput!AA780, IF(AND($C780=$C781, AB781&lt;&gt;""), AB781, IF(AND($C780=$C782, AB782&lt;&gt;""), AB782, IF(AND($C780=$C783, AB783&lt;&gt;""), AB783, IF(AND($C780=$C784, AB784&lt;&gt;""), AB784, "")))))</f>
        <v/>
      </c>
      <c r="AC780" s="90" t="str">
        <f>IF(TMInput!AB780&lt;&gt;"", TMInput!AB780, IF(AND($C780=$C781, AC781&lt;&gt;""), AC781, IF(AND($C780=$C782, AC782&lt;&gt;""), AC782, IF(AND($C780=$C783, AC783&lt;&gt;""), AC783, IF(AND($C780=$C784, AC784&lt;&gt;""), AC784, "")))))</f>
        <v/>
      </c>
      <c r="AD780" s="90" t="str">
        <f>IF(TMInput!AC780&lt;&gt;"", TMInput!AC780, IF(AND($C780=$C781, AD781&lt;&gt;""), AD781, IF(AND($C780=$C782, AD782&lt;&gt;""), AD782, IF(AND($C780=$C783, AD783&lt;&gt;""), AD783, IF(AND($C780=$C784, AD784&lt;&gt;""), AD784, "")))))</f>
        <v/>
      </c>
      <c r="AE780" s="90" t="str">
        <f>IF(TMInput!AD780&lt;&gt;"", TMInput!AD780, IF(AND($C780=$C781, AE781&lt;&gt;""), AE781, IF(AND($C780=$C782, AE782&lt;&gt;""), AE782, IF(AND($C780=$C783, AE783&lt;&gt;""), AE783, IF(AND($C780=$C784, AE784&lt;&gt;""), AE784, "")))))</f>
        <v/>
      </c>
    </row>
    <row r="781">
      <c r="A781" s="85" t="b">
        <f t="shared" si="1"/>
        <v>0</v>
      </c>
      <c r="B781" s="90" t="str">
        <f>IF(AND(TMInput!A781="",$C781&lt;&gt;""),B780,TMInput!A781)</f>
        <v/>
      </c>
      <c r="C781" s="90" t="str">
        <f>TMInput!B781</f>
        <v/>
      </c>
      <c r="D781" s="85" t="str">
        <f>IF(AND(TMInput!C781="",$C781&lt;&gt;""),D780,TMInput!C781)</f>
        <v/>
      </c>
      <c r="E781" s="90" t="str">
        <f>IF(TMInput!D781&lt;&gt;"",TMInput!D781,IF(AND($C781=$C782, E782&lt;&gt;""),E782, IF(AND($C781=$C783, E783&lt;&gt;""), E783,"")))</f>
        <v/>
      </c>
      <c r="F781" s="90" t="str">
        <f>IF(TMInput!E781&lt;&gt;"",TMInput!E781,IF(AND($C781=$C782, F782&lt;&gt;""),F782, IF(AND($C781=$C783, F783&lt;&gt;""), F783,"")))</f>
        <v/>
      </c>
      <c r="G781" s="85" t="str">
        <f>IF(TMInput!F781&lt;&gt;"",TMInput!F781,IF(AND($C781=$C782, G782&lt;&gt;""),G782, IF(AND($C781=$C783, G783&lt;&gt;""), G783,"")))</f>
        <v/>
      </c>
      <c r="H781" s="90" t="str">
        <f>TMInput!G781</f>
        <v/>
      </c>
      <c r="I781" s="90" t="str">
        <f>TMInput!H781</f>
        <v/>
      </c>
      <c r="J781" s="90" t="str">
        <f>IF(TMInput!$A781="",J780,TMInput!I781)</f>
        <v/>
      </c>
      <c r="K781" s="85" t="str">
        <f>IF(TMInput!J781&lt;&gt;"",TMInput!J781,IF(AND($C781=$C782, K782&lt;&gt;""),K782, IF(AND($C781=$C783, K783&lt;&gt;""), K783,"")))</f>
        <v/>
      </c>
      <c r="L781" s="85" t="str">
        <f>IF(TMInput!K781&lt;&gt;"",TMInput!K781,IF(AND($C781=$C782, L782&lt;&gt;""),L782, IF(AND($C781=$C783, L783&lt;&gt;""), L783,"")))</f>
        <v/>
      </c>
      <c r="M781" s="90" t="str">
        <f>IF(TMInput!L781&lt;&gt;"",TMInput!L781,IF(AND($C781=$C782, M782&lt;&gt;""),M782, IF(AND($C781=$C783, M783&lt;&gt;""), M783,"")))</f>
        <v/>
      </c>
      <c r="N781" s="90" t="str">
        <f>IF(TMInput!M781&lt;&gt;"",TMInput!M781,IF(AND($C781=$C782, N782&lt;&gt;""),N782, IF(AND($C781=$C783, N783&lt;&gt;""), N783,"")))</f>
        <v/>
      </c>
      <c r="O781" s="90" t="str">
        <f>IF(TMInput!N781&lt;&gt;"",TMInput!N781,IF(AND($C781=$C782, O782&lt;&gt;""),O782, IF(AND($C781=$C783, O783&lt;&gt;""), O783,"")))</f>
        <v/>
      </c>
      <c r="P781" s="85" t="str">
        <f>IF(TMInput!O781&lt;&gt;"",TMInput!O781,IF(AND($C781=$C782, P782&lt;&gt;""),P782, IF(AND($C781=$C783, P783&lt;&gt;""), P783,"")))</f>
        <v/>
      </c>
      <c r="Q781" s="90" t="str">
        <f>IF(TMInput!P781&lt;&gt;"",TMInput!P781,IF(AND($C781=$C782, Q782&lt;&gt;""),Q782, IF(AND($C781=$C783, Q783&lt;&gt;""), Q783,"")))</f>
        <v/>
      </c>
      <c r="R781" s="90" t="str">
        <f>IF(TMInput!Q781&lt;&gt;"", TMInput!Q781, IF(AND(OR($C781&amp;$H781=$C782&amp;$H782, $C781&amp;$I781=$C782&amp;$I782), R782&lt;&gt;""), R782, IF(AND(OR($C781&amp;$H781=$C783&amp;$H783, $C781&amp;$I781=$C783&amp;$I783), R783&lt;&gt;""), R783, IF(AND(OR($C781&amp;$H781=$C784&amp;$H784, $C781&amp;$I781=$C784&amp;$I784), R784&lt;&gt;""), R784, IF(AND(OR($C781&amp;$H781=$C785&amp;$H785, $C781&amp;$I781=$C785&amp;$I785), R785&lt;&gt;""), R785, "")))))</f>
        <v/>
      </c>
      <c r="S781" s="90" t="str">
        <f>IF(TMInput!R781&lt;&gt;"", TMInput!R781, IF(AND(OR($C781&amp;$H781=$C782&amp;$H782, $C781&amp;$I781=$C782&amp;$I782), S782&lt;&gt;""), S782, IF(AND(OR($C781&amp;$H781=$C783&amp;$H783, $C781&amp;$I781=$C783&amp;$I783), S783&lt;&gt;""), S783, IF(AND(OR($C781&amp;$H781=$C784&amp;$H784, $C781&amp;$I781=$C784&amp;$I784), S784&lt;&gt;""), S784, IF(AND(OR($C781&amp;$H781=$C785&amp;$H785, $C781&amp;$I781=$C785&amp;$I785), S785&lt;&gt;""), S785, "")))))</f>
        <v/>
      </c>
      <c r="T781" s="90" t="str">
        <f>IF(TMInput!S781&lt;&gt;"", TMInput!S781, IF(AND(OR($C781&amp;$H781=$C782&amp;$H782, $C781&amp;$I781=$C782&amp;$I782), T782&lt;&gt;""), T782, IF(AND(OR($C781&amp;$H781=$C783&amp;$H783, $C781&amp;$I781=$C783&amp;$I783), T783&lt;&gt;""), T783, IF(AND(OR($C781&amp;$H781=$C784&amp;$H784, $C781&amp;$I781=$C784&amp;$I784), T784&lt;&gt;""), T784, IF(AND(OR($C781&amp;$H781=$C785&amp;$H785, $C781&amp;$I781=$C785&amp;$I785), T785&lt;&gt;""), T785, "")))))</f>
        <v/>
      </c>
      <c r="U781" s="90" t="str">
        <f>IF(TMInput!T781&lt;&gt;"", TMInput!T781, IF(AND($C781=$C782, U782&lt;&gt;""), U782, IF(AND($C781=$C783, U783&lt;&gt;""), U783, IF(AND($C781=$C784, U784&lt;&gt;""), U784, IF(AND($C781=$C785, U785&lt;&gt;""), U785, "")))))</f>
        <v/>
      </c>
      <c r="V781" s="90" t="str">
        <f>IF(TMInput!U781&lt;&gt;"", TMInput!U781, IF(AND($C781=$C782, V782&lt;&gt;""), V782, IF(AND($C781=$C783, V783&lt;&gt;""), V783, IF(AND($C781=$C784, V784&lt;&gt;""), V784, IF(AND($C781=$C785, V785&lt;&gt;""), V785, "")))))</f>
        <v/>
      </c>
      <c r="W781" s="90" t="str">
        <f>IF(TMInput!V781&lt;&gt;"", TMInput!V781, IF(AND($C781=$C782, W782&lt;&gt;""), W782, IF(AND($C781=$C783, W783&lt;&gt;""), W783, IF(AND($C781=$C784, W784&lt;&gt;""), W784, IF(AND($C781=$C785, W785&lt;&gt;""), W785, "")))))</f>
        <v/>
      </c>
      <c r="X781" s="90" t="str">
        <f>IF(TMInput!W781&lt;&gt;"", TMInput!W781, IF(AND($C781=$C782, X782&lt;&gt;""), X782, IF(AND($C781=$C783, X783&lt;&gt;""), X783, IF(AND($C781=$C784, X784&lt;&gt;""), X784, IF(AND($C781=$C785, X785&lt;&gt;""), X785, "")))))</f>
        <v/>
      </c>
      <c r="Y781" s="90" t="str">
        <f>IF(TMInput!X781&lt;&gt;"", TMInput!X781, IF(AND($C781=$C782, Y782&lt;&gt;""), Y782, IF(AND($C781=$C783, Y783&lt;&gt;""), Y783, IF(AND($C781=$C784, Y784&lt;&gt;""), Y784, IF(AND($C781=$C785, Y785&lt;&gt;""), Y785, "")))))</f>
        <v/>
      </c>
      <c r="Z781" s="90" t="str">
        <f>IF(TMInput!Y781&lt;&gt;"", TMInput!Y781, IF(AND($C781=$C782, Z782&lt;&gt;""), Z782, IF(AND($C781=$C783, Z783&lt;&gt;""), Z783, IF(AND($C781=$C784, Z784&lt;&gt;""), Z784, IF(AND($C781=$C785, Z785&lt;&gt;""), Z785, "")))))</f>
        <v/>
      </c>
      <c r="AA781" s="90" t="str">
        <f>IF(TMInput!Z781&lt;&gt;"", TMInput!Z781, IF(AND($C781=$C782, AA782&lt;&gt;""), AA782, IF(AND($C781=$C783, AA783&lt;&gt;""), AA783, IF(AND($C781=$C784, AA784&lt;&gt;""), AA784, IF(AND($C781=$C785, AA785&lt;&gt;""), AA785, "")))))</f>
        <v/>
      </c>
      <c r="AB781" s="90" t="str">
        <f>IF(TMInput!AA781&lt;&gt;"", TMInput!AA781, IF(AND($C781=$C782, AB782&lt;&gt;""), AB782, IF(AND($C781=$C783, AB783&lt;&gt;""), AB783, IF(AND($C781=$C784, AB784&lt;&gt;""), AB784, IF(AND($C781=$C785, AB785&lt;&gt;""), AB785, "")))))</f>
        <v/>
      </c>
      <c r="AC781" s="90" t="str">
        <f>IF(TMInput!AB781&lt;&gt;"", TMInput!AB781, IF(AND($C781=$C782, AC782&lt;&gt;""), AC782, IF(AND($C781=$C783, AC783&lt;&gt;""), AC783, IF(AND($C781=$C784, AC784&lt;&gt;""), AC784, IF(AND($C781=$C785, AC785&lt;&gt;""), AC785, "")))))</f>
        <v/>
      </c>
      <c r="AD781" s="90" t="str">
        <f>IF(TMInput!AC781&lt;&gt;"", TMInput!AC781, IF(AND($C781=$C782, AD782&lt;&gt;""), AD782, IF(AND($C781=$C783, AD783&lt;&gt;""), AD783, IF(AND($C781=$C784, AD784&lt;&gt;""), AD784, IF(AND($C781=$C785, AD785&lt;&gt;""), AD785, "")))))</f>
        <v/>
      </c>
      <c r="AE781" s="90" t="str">
        <f>IF(TMInput!AD781&lt;&gt;"", TMInput!AD781, IF(AND($C781=$C782, AE782&lt;&gt;""), AE782, IF(AND($C781=$C783, AE783&lt;&gt;""), AE783, IF(AND($C781=$C784, AE784&lt;&gt;""), AE784, IF(AND($C781=$C785, AE785&lt;&gt;""), AE785, "")))))</f>
        <v/>
      </c>
    </row>
    <row r="782">
      <c r="A782" s="85" t="b">
        <f t="shared" si="1"/>
        <v>0</v>
      </c>
      <c r="B782" s="90" t="str">
        <f>IF(AND(TMInput!A782="",$C782&lt;&gt;""),B781,TMInput!A782)</f>
        <v/>
      </c>
      <c r="C782" s="90" t="str">
        <f>TMInput!B782</f>
        <v/>
      </c>
      <c r="D782" s="85" t="str">
        <f>IF(AND(TMInput!C782="",$C782&lt;&gt;""),D781,TMInput!C782)</f>
        <v/>
      </c>
      <c r="E782" s="90" t="str">
        <f>IF(TMInput!D782&lt;&gt;"",TMInput!D782,IF(AND($C782=$C783, E783&lt;&gt;""),E783, IF(AND($C782=$C784, E784&lt;&gt;""), E784,"")))</f>
        <v/>
      </c>
      <c r="F782" s="90" t="str">
        <f>IF(TMInput!E782&lt;&gt;"",TMInput!E782,IF(AND($C782=$C783, F783&lt;&gt;""),F783, IF(AND($C782=$C784, F784&lt;&gt;""), F784,"")))</f>
        <v/>
      </c>
      <c r="G782" s="85" t="str">
        <f>IF(TMInput!F782&lt;&gt;"",TMInput!F782,IF(AND($C782=$C783, G783&lt;&gt;""),G783, IF(AND($C782=$C784, G784&lt;&gt;""), G784,"")))</f>
        <v/>
      </c>
      <c r="H782" s="90" t="str">
        <f>TMInput!G782</f>
        <v/>
      </c>
      <c r="I782" s="90" t="str">
        <f>TMInput!H782</f>
        <v/>
      </c>
      <c r="J782" s="90" t="str">
        <f>IF(TMInput!$A782="",J781,TMInput!I782)</f>
        <v/>
      </c>
      <c r="K782" s="85" t="str">
        <f>IF(TMInput!J782&lt;&gt;"",TMInput!J782,IF(AND($C782=$C783, K783&lt;&gt;""),K783, IF(AND($C782=$C784, K784&lt;&gt;""), K784,"")))</f>
        <v/>
      </c>
      <c r="L782" s="85" t="str">
        <f>IF(TMInput!K782&lt;&gt;"",TMInput!K782,IF(AND($C782=$C783, L783&lt;&gt;""),L783, IF(AND($C782=$C784, L784&lt;&gt;""), L784,"")))</f>
        <v/>
      </c>
      <c r="M782" s="90" t="str">
        <f>IF(TMInput!L782&lt;&gt;"",TMInput!L782,IF(AND($C782=$C783, M783&lt;&gt;""),M783, IF(AND($C782=$C784, M784&lt;&gt;""), M784,"")))</f>
        <v/>
      </c>
      <c r="N782" s="90" t="str">
        <f>IF(TMInput!M782&lt;&gt;"",TMInput!M782,IF(AND($C782=$C783, N783&lt;&gt;""),N783, IF(AND($C782=$C784, N784&lt;&gt;""), N784,"")))</f>
        <v/>
      </c>
      <c r="O782" s="90" t="str">
        <f>IF(TMInput!N782&lt;&gt;"",TMInput!N782,IF(AND($C782=$C783, O783&lt;&gt;""),O783, IF(AND($C782=$C784, O784&lt;&gt;""), O784,"")))</f>
        <v/>
      </c>
      <c r="P782" s="85" t="str">
        <f>IF(TMInput!O782&lt;&gt;"",TMInput!O782,IF(AND($C782=$C783, P783&lt;&gt;""),P783, IF(AND($C782=$C784, P784&lt;&gt;""), P784,"")))</f>
        <v/>
      </c>
      <c r="Q782" s="90" t="str">
        <f>IF(TMInput!P782&lt;&gt;"",TMInput!P782,IF(AND($C782=$C783, Q783&lt;&gt;""),Q783, IF(AND($C782=$C784, Q784&lt;&gt;""), Q784,"")))</f>
        <v/>
      </c>
      <c r="R782" s="90" t="str">
        <f>IF(TMInput!Q782&lt;&gt;"", TMInput!Q782, IF(AND(OR($C782&amp;$H782=$C783&amp;$H783, $C782&amp;$I782=$C783&amp;$I783), R783&lt;&gt;""), R783, IF(AND(OR($C782&amp;$H782=$C784&amp;$H784, $C782&amp;$I782=$C784&amp;$I784), R784&lt;&gt;""), R784, IF(AND(OR($C782&amp;$H782=$C785&amp;$H785, $C782&amp;$I782=$C785&amp;$I785), R785&lt;&gt;""), R785, IF(AND(OR($C782&amp;$H782=$C786&amp;$H786, $C782&amp;$I782=$C786&amp;$I786), R786&lt;&gt;""), R786, "")))))</f>
        <v/>
      </c>
      <c r="S782" s="90" t="str">
        <f>IF(TMInput!R782&lt;&gt;"", TMInput!R782, IF(AND(OR($C782&amp;$H782=$C783&amp;$H783, $C782&amp;$I782=$C783&amp;$I783), S783&lt;&gt;""), S783, IF(AND(OR($C782&amp;$H782=$C784&amp;$H784, $C782&amp;$I782=$C784&amp;$I784), S784&lt;&gt;""), S784, IF(AND(OR($C782&amp;$H782=$C785&amp;$H785, $C782&amp;$I782=$C785&amp;$I785), S785&lt;&gt;""), S785, IF(AND(OR($C782&amp;$H782=$C786&amp;$H786, $C782&amp;$I782=$C786&amp;$I786), S786&lt;&gt;""), S786, "")))))</f>
        <v/>
      </c>
      <c r="T782" s="90" t="str">
        <f>IF(TMInput!S782&lt;&gt;"", TMInput!S782, IF(AND(OR($C782&amp;$H782=$C783&amp;$H783, $C782&amp;$I782=$C783&amp;$I783), T783&lt;&gt;""), T783, IF(AND(OR($C782&amp;$H782=$C784&amp;$H784, $C782&amp;$I782=$C784&amp;$I784), T784&lt;&gt;""), T784, IF(AND(OR($C782&amp;$H782=$C785&amp;$H785, $C782&amp;$I782=$C785&amp;$I785), T785&lt;&gt;""), T785, IF(AND(OR($C782&amp;$H782=$C786&amp;$H786, $C782&amp;$I782=$C786&amp;$I786), T786&lt;&gt;""), T786, "")))))</f>
        <v/>
      </c>
      <c r="U782" s="90" t="str">
        <f>IF(TMInput!T782&lt;&gt;"", TMInput!T782, IF(AND($C782=$C783, U783&lt;&gt;""), U783, IF(AND($C782=$C784, U784&lt;&gt;""), U784, IF(AND($C782=$C785, U785&lt;&gt;""), U785, IF(AND($C782=$C786, U786&lt;&gt;""), U786, "")))))</f>
        <v/>
      </c>
      <c r="V782" s="90" t="str">
        <f>IF(TMInput!U782&lt;&gt;"", TMInput!U782, IF(AND($C782=$C783, V783&lt;&gt;""), V783, IF(AND($C782=$C784, V784&lt;&gt;""), V784, IF(AND($C782=$C785, V785&lt;&gt;""), V785, IF(AND($C782=$C786, V786&lt;&gt;""), V786, "")))))</f>
        <v/>
      </c>
      <c r="W782" s="90" t="str">
        <f>IF(TMInput!V782&lt;&gt;"", TMInput!V782, IF(AND($C782=$C783, W783&lt;&gt;""), W783, IF(AND($C782=$C784, W784&lt;&gt;""), W784, IF(AND($C782=$C785, W785&lt;&gt;""), W785, IF(AND($C782=$C786, W786&lt;&gt;""), W786, "")))))</f>
        <v/>
      </c>
      <c r="X782" s="90" t="str">
        <f>IF(TMInput!W782&lt;&gt;"", TMInput!W782, IF(AND($C782=$C783, X783&lt;&gt;""), X783, IF(AND($C782=$C784, X784&lt;&gt;""), X784, IF(AND($C782=$C785, X785&lt;&gt;""), X785, IF(AND($C782=$C786, X786&lt;&gt;""), X786, "")))))</f>
        <v/>
      </c>
      <c r="Y782" s="90" t="str">
        <f>IF(TMInput!X782&lt;&gt;"", TMInput!X782, IF(AND($C782=$C783, Y783&lt;&gt;""), Y783, IF(AND($C782=$C784, Y784&lt;&gt;""), Y784, IF(AND($C782=$C785, Y785&lt;&gt;""), Y785, IF(AND($C782=$C786, Y786&lt;&gt;""), Y786, "")))))</f>
        <v/>
      </c>
      <c r="Z782" s="90" t="str">
        <f>IF(TMInput!Y782&lt;&gt;"", TMInput!Y782, IF(AND($C782=$C783, Z783&lt;&gt;""), Z783, IF(AND($C782=$C784, Z784&lt;&gt;""), Z784, IF(AND($C782=$C785, Z785&lt;&gt;""), Z785, IF(AND($C782=$C786, Z786&lt;&gt;""), Z786, "")))))</f>
        <v/>
      </c>
      <c r="AA782" s="90" t="str">
        <f>IF(TMInput!Z782&lt;&gt;"", TMInput!Z782, IF(AND($C782=$C783, AA783&lt;&gt;""), AA783, IF(AND($C782=$C784, AA784&lt;&gt;""), AA784, IF(AND($C782=$C785, AA785&lt;&gt;""), AA785, IF(AND($C782=$C786, AA786&lt;&gt;""), AA786, "")))))</f>
        <v/>
      </c>
      <c r="AB782" s="90" t="str">
        <f>IF(TMInput!AA782&lt;&gt;"", TMInput!AA782, IF(AND($C782=$C783, AB783&lt;&gt;""), AB783, IF(AND($C782=$C784, AB784&lt;&gt;""), AB784, IF(AND($C782=$C785, AB785&lt;&gt;""), AB785, IF(AND($C782=$C786, AB786&lt;&gt;""), AB786, "")))))</f>
        <v/>
      </c>
      <c r="AC782" s="90" t="str">
        <f>IF(TMInput!AB782&lt;&gt;"", TMInput!AB782, IF(AND($C782=$C783, AC783&lt;&gt;""), AC783, IF(AND($C782=$C784, AC784&lt;&gt;""), AC784, IF(AND($C782=$C785, AC785&lt;&gt;""), AC785, IF(AND($C782=$C786, AC786&lt;&gt;""), AC786, "")))))</f>
        <v/>
      </c>
      <c r="AD782" s="90" t="str">
        <f>IF(TMInput!AC782&lt;&gt;"", TMInput!AC782, IF(AND($C782=$C783, AD783&lt;&gt;""), AD783, IF(AND($C782=$C784, AD784&lt;&gt;""), AD784, IF(AND($C782=$C785, AD785&lt;&gt;""), AD785, IF(AND($C782=$C786, AD786&lt;&gt;""), AD786, "")))))</f>
        <v/>
      </c>
      <c r="AE782" s="90" t="str">
        <f>IF(TMInput!AD782&lt;&gt;"", TMInput!AD782, IF(AND($C782=$C783, AE783&lt;&gt;""), AE783, IF(AND($C782=$C784, AE784&lt;&gt;""), AE784, IF(AND($C782=$C785, AE785&lt;&gt;""), AE785, IF(AND($C782=$C786, AE786&lt;&gt;""), AE786, "")))))</f>
        <v/>
      </c>
    </row>
    <row r="783">
      <c r="A783" s="85" t="b">
        <f t="shared" si="1"/>
        <v>0</v>
      </c>
      <c r="B783" s="90" t="str">
        <f>IF(AND(TMInput!A783="",$C783&lt;&gt;""),B782,TMInput!A783)</f>
        <v/>
      </c>
      <c r="C783" s="90" t="str">
        <f>TMInput!B783</f>
        <v/>
      </c>
      <c r="D783" s="85" t="str">
        <f>IF(AND(TMInput!C783="",$C783&lt;&gt;""),D782,TMInput!C783)</f>
        <v/>
      </c>
      <c r="E783" s="90" t="str">
        <f>IF(TMInput!D783&lt;&gt;"",TMInput!D783,IF(AND($C783=$C784, E784&lt;&gt;""),E784, IF(AND($C783=$C785, E785&lt;&gt;""), E785,"")))</f>
        <v/>
      </c>
      <c r="F783" s="90" t="str">
        <f>IF(TMInput!E783&lt;&gt;"",TMInput!E783,IF(AND($C783=$C784, F784&lt;&gt;""),F784, IF(AND($C783=$C785, F785&lt;&gt;""), F785,"")))</f>
        <v/>
      </c>
      <c r="G783" s="85" t="str">
        <f>IF(TMInput!F783&lt;&gt;"",TMInput!F783,IF(AND($C783=$C784, G784&lt;&gt;""),G784, IF(AND($C783=$C785, G785&lt;&gt;""), G785,"")))</f>
        <v/>
      </c>
      <c r="H783" s="90" t="str">
        <f>TMInput!G783</f>
        <v/>
      </c>
      <c r="I783" s="90" t="str">
        <f>TMInput!H783</f>
        <v/>
      </c>
      <c r="J783" s="90" t="str">
        <f>IF(TMInput!$A783="",J782,TMInput!I783)</f>
        <v/>
      </c>
      <c r="K783" s="85" t="str">
        <f>IF(TMInput!J783&lt;&gt;"",TMInput!J783,IF(AND($C783=$C784, K784&lt;&gt;""),K784, IF(AND($C783=$C785, K785&lt;&gt;""), K785,"")))</f>
        <v/>
      </c>
      <c r="L783" s="85" t="str">
        <f>IF(TMInput!K783&lt;&gt;"",TMInput!K783,IF(AND($C783=$C784, L784&lt;&gt;""),L784, IF(AND($C783=$C785, L785&lt;&gt;""), L785,"")))</f>
        <v/>
      </c>
      <c r="M783" s="90" t="str">
        <f>IF(TMInput!L783&lt;&gt;"",TMInput!L783,IF(AND($C783=$C784, M784&lt;&gt;""),M784, IF(AND($C783=$C785, M785&lt;&gt;""), M785,"")))</f>
        <v/>
      </c>
      <c r="N783" s="90" t="str">
        <f>IF(TMInput!M783&lt;&gt;"",TMInput!M783,IF(AND($C783=$C784, N784&lt;&gt;""),N784, IF(AND($C783=$C785, N785&lt;&gt;""), N785,"")))</f>
        <v/>
      </c>
      <c r="O783" s="90" t="str">
        <f>IF(TMInput!N783&lt;&gt;"",TMInput!N783,IF(AND($C783=$C784, O784&lt;&gt;""),O784, IF(AND($C783=$C785, O785&lt;&gt;""), O785,"")))</f>
        <v/>
      </c>
      <c r="P783" s="85" t="str">
        <f>IF(TMInput!O783&lt;&gt;"",TMInput!O783,IF(AND($C783=$C784, P784&lt;&gt;""),P784, IF(AND($C783=$C785, P785&lt;&gt;""), P785,"")))</f>
        <v/>
      </c>
      <c r="Q783" s="90" t="str">
        <f>IF(TMInput!P783&lt;&gt;"",TMInput!P783,IF(AND($C783=$C784, Q784&lt;&gt;""),Q784, IF(AND($C783=$C785, Q785&lt;&gt;""), Q785,"")))</f>
        <v/>
      </c>
      <c r="R783" s="90" t="str">
        <f>IF(TMInput!Q783&lt;&gt;"", TMInput!Q783, IF(AND(OR($C783&amp;$H783=$C784&amp;$H784, $C783&amp;$I783=$C784&amp;$I784), R784&lt;&gt;""), R784, IF(AND(OR($C783&amp;$H783=$C785&amp;$H785, $C783&amp;$I783=$C785&amp;$I785), R785&lt;&gt;""), R785, IF(AND(OR($C783&amp;$H783=$C786&amp;$H786, $C783&amp;$I783=$C786&amp;$I786), R786&lt;&gt;""), R786, IF(AND(OR($C783&amp;$H783=$C787&amp;$H787, $C783&amp;$I783=$C787&amp;$I787), R787&lt;&gt;""), R787, "")))))</f>
        <v/>
      </c>
      <c r="S783" s="90" t="str">
        <f>IF(TMInput!R783&lt;&gt;"", TMInput!R783, IF(AND(OR($C783&amp;$H783=$C784&amp;$H784, $C783&amp;$I783=$C784&amp;$I784), S784&lt;&gt;""), S784, IF(AND(OR($C783&amp;$H783=$C785&amp;$H785, $C783&amp;$I783=$C785&amp;$I785), S785&lt;&gt;""), S785, IF(AND(OR($C783&amp;$H783=$C786&amp;$H786, $C783&amp;$I783=$C786&amp;$I786), S786&lt;&gt;""), S786, IF(AND(OR($C783&amp;$H783=$C787&amp;$H787, $C783&amp;$I783=$C787&amp;$I787), S787&lt;&gt;""), S787, "")))))</f>
        <v/>
      </c>
      <c r="T783" s="90" t="str">
        <f>IF(TMInput!S783&lt;&gt;"", TMInput!S783, IF(AND(OR($C783&amp;$H783=$C784&amp;$H784, $C783&amp;$I783=$C784&amp;$I784), T784&lt;&gt;""), T784, IF(AND(OR($C783&amp;$H783=$C785&amp;$H785, $C783&amp;$I783=$C785&amp;$I785), T785&lt;&gt;""), T785, IF(AND(OR($C783&amp;$H783=$C786&amp;$H786, $C783&amp;$I783=$C786&amp;$I786), T786&lt;&gt;""), T786, IF(AND(OR($C783&amp;$H783=$C787&amp;$H787, $C783&amp;$I783=$C787&amp;$I787), T787&lt;&gt;""), T787, "")))))</f>
        <v/>
      </c>
      <c r="U783" s="90" t="str">
        <f>IF(TMInput!T783&lt;&gt;"", TMInput!T783, IF(AND($C783=$C784, U784&lt;&gt;""), U784, IF(AND($C783=$C785, U785&lt;&gt;""), U785, IF(AND($C783=$C786, U786&lt;&gt;""), U786, IF(AND($C783=$C787, U787&lt;&gt;""), U787, "")))))</f>
        <v/>
      </c>
      <c r="V783" s="90" t="str">
        <f>IF(TMInput!U783&lt;&gt;"", TMInput!U783, IF(AND($C783=$C784, V784&lt;&gt;""), V784, IF(AND($C783=$C785, V785&lt;&gt;""), V785, IF(AND($C783=$C786, V786&lt;&gt;""), V786, IF(AND($C783=$C787, V787&lt;&gt;""), V787, "")))))</f>
        <v/>
      </c>
      <c r="W783" s="90" t="str">
        <f>IF(TMInput!V783&lt;&gt;"", TMInput!V783, IF(AND($C783=$C784, W784&lt;&gt;""), W784, IF(AND($C783=$C785, W785&lt;&gt;""), W785, IF(AND($C783=$C786, W786&lt;&gt;""), W786, IF(AND($C783=$C787, W787&lt;&gt;""), W787, "")))))</f>
        <v/>
      </c>
      <c r="X783" s="90" t="str">
        <f>IF(TMInput!W783&lt;&gt;"", TMInput!W783, IF(AND($C783=$C784, X784&lt;&gt;""), X784, IF(AND($C783=$C785, X785&lt;&gt;""), X785, IF(AND($C783=$C786, X786&lt;&gt;""), X786, IF(AND($C783=$C787, X787&lt;&gt;""), X787, "")))))</f>
        <v/>
      </c>
      <c r="Y783" s="90" t="str">
        <f>IF(TMInput!X783&lt;&gt;"", TMInput!X783, IF(AND($C783=$C784, Y784&lt;&gt;""), Y784, IF(AND($C783=$C785, Y785&lt;&gt;""), Y785, IF(AND($C783=$C786, Y786&lt;&gt;""), Y786, IF(AND($C783=$C787, Y787&lt;&gt;""), Y787, "")))))</f>
        <v/>
      </c>
      <c r="Z783" s="90" t="str">
        <f>IF(TMInput!Y783&lt;&gt;"", TMInput!Y783, IF(AND($C783=$C784, Z784&lt;&gt;""), Z784, IF(AND($C783=$C785, Z785&lt;&gt;""), Z785, IF(AND($C783=$C786, Z786&lt;&gt;""), Z786, IF(AND($C783=$C787, Z787&lt;&gt;""), Z787, "")))))</f>
        <v/>
      </c>
      <c r="AA783" s="90" t="str">
        <f>IF(TMInput!Z783&lt;&gt;"", TMInput!Z783, IF(AND($C783=$C784, AA784&lt;&gt;""), AA784, IF(AND($C783=$C785, AA785&lt;&gt;""), AA785, IF(AND($C783=$C786, AA786&lt;&gt;""), AA786, IF(AND($C783=$C787, AA787&lt;&gt;""), AA787, "")))))</f>
        <v/>
      </c>
      <c r="AB783" s="90" t="str">
        <f>IF(TMInput!AA783&lt;&gt;"", TMInput!AA783, IF(AND($C783=$C784, AB784&lt;&gt;""), AB784, IF(AND($C783=$C785, AB785&lt;&gt;""), AB785, IF(AND($C783=$C786, AB786&lt;&gt;""), AB786, IF(AND($C783=$C787, AB787&lt;&gt;""), AB787, "")))))</f>
        <v/>
      </c>
      <c r="AC783" s="90" t="str">
        <f>IF(TMInput!AB783&lt;&gt;"", TMInput!AB783, IF(AND($C783=$C784, AC784&lt;&gt;""), AC784, IF(AND($C783=$C785, AC785&lt;&gt;""), AC785, IF(AND($C783=$C786, AC786&lt;&gt;""), AC786, IF(AND($C783=$C787, AC787&lt;&gt;""), AC787, "")))))</f>
        <v/>
      </c>
      <c r="AD783" s="90" t="str">
        <f>IF(TMInput!AC783&lt;&gt;"", TMInput!AC783, IF(AND($C783=$C784, AD784&lt;&gt;""), AD784, IF(AND($C783=$C785, AD785&lt;&gt;""), AD785, IF(AND($C783=$C786, AD786&lt;&gt;""), AD786, IF(AND($C783=$C787, AD787&lt;&gt;""), AD787, "")))))</f>
        <v/>
      </c>
      <c r="AE783" s="90" t="str">
        <f>IF(TMInput!AD783&lt;&gt;"", TMInput!AD783, IF(AND($C783=$C784, AE784&lt;&gt;""), AE784, IF(AND($C783=$C785, AE785&lt;&gt;""), AE785, IF(AND($C783=$C786, AE786&lt;&gt;""), AE786, IF(AND($C783=$C787, AE787&lt;&gt;""), AE787, "")))))</f>
        <v/>
      </c>
    </row>
    <row r="784">
      <c r="A784" s="85" t="b">
        <f t="shared" si="1"/>
        <v>0</v>
      </c>
      <c r="B784" s="90" t="str">
        <f>IF(AND(TMInput!A784="",$C784&lt;&gt;""),B783,TMInput!A784)</f>
        <v/>
      </c>
      <c r="C784" s="90" t="str">
        <f>TMInput!B784</f>
        <v/>
      </c>
      <c r="D784" s="85" t="str">
        <f>IF(AND(TMInput!C784="",$C784&lt;&gt;""),D783,TMInput!C784)</f>
        <v/>
      </c>
      <c r="E784" s="90" t="str">
        <f>IF(TMInput!D784&lt;&gt;"",TMInput!D784,IF(AND($C784=$C785, E785&lt;&gt;""),E785, IF(AND($C784=$C786, E786&lt;&gt;""), E786,"")))</f>
        <v/>
      </c>
      <c r="F784" s="90" t="str">
        <f>IF(TMInput!E784&lt;&gt;"",TMInput!E784,IF(AND($C784=$C785, F785&lt;&gt;""),F785, IF(AND($C784=$C786, F786&lt;&gt;""), F786,"")))</f>
        <v/>
      </c>
      <c r="G784" s="85" t="str">
        <f>IF(TMInput!F784&lt;&gt;"",TMInput!F784,IF(AND($C784=$C785, G785&lt;&gt;""),G785, IF(AND($C784=$C786, G786&lt;&gt;""), G786,"")))</f>
        <v/>
      </c>
      <c r="H784" s="90" t="str">
        <f>TMInput!G784</f>
        <v/>
      </c>
      <c r="I784" s="90" t="str">
        <f>TMInput!H784</f>
        <v/>
      </c>
      <c r="J784" s="90" t="str">
        <f>IF(TMInput!$A784="",J783,TMInput!I784)</f>
        <v/>
      </c>
      <c r="K784" s="85" t="str">
        <f>IF(TMInput!J784&lt;&gt;"",TMInput!J784,IF(AND($C784=$C785, K785&lt;&gt;""),K785, IF(AND($C784=$C786, K786&lt;&gt;""), K786,"")))</f>
        <v/>
      </c>
      <c r="L784" s="85" t="str">
        <f>IF(TMInput!K784&lt;&gt;"",TMInput!K784,IF(AND($C784=$C785, L785&lt;&gt;""),L785, IF(AND($C784=$C786, L786&lt;&gt;""), L786,"")))</f>
        <v/>
      </c>
      <c r="M784" s="90" t="str">
        <f>IF(TMInput!L784&lt;&gt;"",TMInput!L784,IF(AND($C784=$C785, M785&lt;&gt;""),M785, IF(AND($C784=$C786, M786&lt;&gt;""), M786,"")))</f>
        <v/>
      </c>
      <c r="N784" s="90" t="str">
        <f>IF(TMInput!M784&lt;&gt;"",TMInput!M784,IF(AND($C784=$C785, N785&lt;&gt;""),N785, IF(AND($C784=$C786, N786&lt;&gt;""), N786,"")))</f>
        <v/>
      </c>
      <c r="O784" s="90" t="str">
        <f>IF(TMInput!N784&lt;&gt;"",TMInput!N784,IF(AND($C784=$C785, O785&lt;&gt;""),O785, IF(AND($C784=$C786, O786&lt;&gt;""), O786,"")))</f>
        <v/>
      </c>
      <c r="P784" s="85" t="str">
        <f>IF(TMInput!O784&lt;&gt;"",TMInput!O784,IF(AND($C784=$C785, P785&lt;&gt;""),P785, IF(AND($C784=$C786, P786&lt;&gt;""), P786,"")))</f>
        <v/>
      </c>
      <c r="Q784" s="90" t="str">
        <f>IF(TMInput!P784&lt;&gt;"",TMInput!P784,IF(AND($C784=$C785, Q785&lt;&gt;""),Q785, IF(AND($C784=$C786, Q786&lt;&gt;""), Q786,"")))</f>
        <v/>
      </c>
      <c r="R784" s="90" t="str">
        <f>IF(TMInput!Q784&lt;&gt;"", TMInput!Q784, IF(AND(OR($C784&amp;$H784=$C785&amp;$H785, $C784&amp;$I784=$C785&amp;$I785), R785&lt;&gt;""), R785, IF(AND(OR($C784&amp;$H784=$C786&amp;$H786, $C784&amp;$I784=$C786&amp;$I786), R786&lt;&gt;""), R786, IF(AND(OR($C784&amp;$H784=$C787&amp;$H787, $C784&amp;$I784=$C787&amp;$I787), R787&lt;&gt;""), R787, IF(AND(OR($C784&amp;$H784=$C788&amp;$H788, $C784&amp;$I784=$C788&amp;$I788), R788&lt;&gt;""), R788, "")))))</f>
        <v/>
      </c>
      <c r="S784" s="90" t="str">
        <f>IF(TMInput!R784&lt;&gt;"", TMInput!R784, IF(AND(OR($C784&amp;$H784=$C785&amp;$H785, $C784&amp;$I784=$C785&amp;$I785), S785&lt;&gt;""), S785, IF(AND(OR($C784&amp;$H784=$C786&amp;$H786, $C784&amp;$I784=$C786&amp;$I786), S786&lt;&gt;""), S786, IF(AND(OR($C784&amp;$H784=$C787&amp;$H787, $C784&amp;$I784=$C787&amp;$I787), S787&lt;&gt;""), S787, IF(AND(OR($C784&amp;$H784=$C788&amp;$H788, $C784&amp;$I784=$C788&amp;$I788), S788&lt;&gt;""), S788, "")))))</f>
        <v/>
      </c>
      <c r="T784" s="90" t="str">
        <f>IF(TMInput!S784&lt;&gt;"", TMInput!S784, IF(AND(OR($C784&amp;$H784=$C785&amp;$H785, $C784&amp;$I784=$C785&amp;$I785), T785&lt;&gt;""), T785, IF(AND(OR($C784&amp;$H784=$C786&amp;$H786, $C784&amp;$I784=$C786&amp;$I786), T786&lt;&gt;""), T786, IF(AND(OR($C784&amp;$H784=$C787&amp;$H787, $C784&amp;$I784=$C787&amp;$I787), T787&lt;&gt;""), T787, IF(AND(OR($C784&amp;$H784=$C788&amp;$H788, $C784&amp;$I784=$C788&amp;$I788), T788&lt;&gt;""), T788, "")))))</f>
        <v/>
      </c>
      <c r="U784" s="90" t="str">
        <f>IF(TMInput!T784&lt;&gt;"", TMInput!T784, IF(AND($C784=$C785, U785&lt;&gt;""), U785, IF(AND($C784=$C786, U786&lt;&gt;""), U786, IF(AND($C784=$C787, U787&lt;&gt;""), U787, IF(AND($C784=$C788, U788&lt;&gt;""), U788, "")))))</f>
        <v/>
      </c>
      <c r="V784" s="90" t="str">
        <f>IF(TMInput!U784&lt;&gt;"", TMInput!U784, IF(AND($C784=$C785, V785&lt;&gt;""), V785, IF(AND($C784=$C786, V786&lt;&gt;""), V786, IF(AND($C784=$C787, V787&lt;&gt;""), V787, IF(AND($C784=$C788, V788&lt;&gt;""), V788, "")))))</f>
        <v/>
      </c>
      <c r="W784" s="90" t="str">
        <f>IF(TMInput!V784&lt;&gt;"", TMInput!V784, IF(AND($C784=$C785, W785&lt;&gt;""), W785, IF(AND($C784=$C786, W786&lt;&gt;""), W786, IF(AND($C784=$C787, W787&lt;&gt;""), W787, IF(AND($C784=$C788, W788&lt;&gt;""), W788, "")))))</f>
        <v/>
      </c>
      <c r="X784" s="90" t="str">
        <f>IF(TMInput!W784&lt;&gt;"", TMInput!W784, IF(AND($C784=$C785, X785&lt;&gt;""), X785, IF(AND($C784=$C786, X786&lt;&gt;""), X786, IF(AND($C784=$C787, X787&lt;&gt;""), X787, IF(AND($C784=$C788, X788&lt;&gt;""), X788, "")))))</f>
        <v/>
      </c>
      <c r="Y784" s="90" t="str">
        <f>IF(TMInput!X784&lt;&gt;"", TMInput!X784, IF(AND($C784=$C785, Y785&lt;&gt;""), Y785, IF(AND($C784=$C786, Y786&lt;&gt;""), Y786, IF(AND($C784=$C787, Y787&lt;&gt;""), Y787, IF(AND($C784=$C788, Y788&lt;&gt;""), Y788, "")))))</f>
        <v/>
      </c>
      <c r="Z784" s="90" t="str">
        <f>IF(TMInput!Y784&lt;&gt;"", TMInput!Y784, IF(AND($C784=$C785, Z785&lt;&gt;""), Z785, IF(AND($C784=$C786, Z786&lt;&gt;""), Z786, IF(AND($C784=$C787, Z787&lt;&gt;""), Z787, IF(AND($C784=$C788, Z788&lt;&gt;""), Z788, "")))))</f>
        <v/>
      </c>
      <c r="AA784" s="90" t="str">
        <f>IF(TMInput!Z784&lt;&gt;"", TMInput!Z784, IF(AND($C784=$C785, AA785&lt;&gt;""), AA785, IF(AND($C784=$C786, AA786&lt;&gt;""), AA786, IF(AND($C784=$C787, AA787&lt;&gt;""), AA787, IF(AND($C784=$C788, AA788&lt;&gt;""), AA788, "")))))</f>
        <v/>
      </c>
      <c r="AB784" s="90" t="str">
        <f>IF(TMInput!AA784&lt;&gt;"", TMInput!AA784, IF(AND($C784=$C785, AB785&lt;&gt;""), AB785, IF(AND($C784=$C786, AB786&lt;&gt;""), AB786, IF(AND($C784=$C787, AB787&lt;&gt;""), AB787, IF(AND($C784=$C788, AB788&lt;&gt;""), AB788, "")))))</f>
        <v/>
      </c>
      <c r="AC784" s="90" t="str">
        <f>IF(TMInput!AB784&lt;&gt;"", TMInput!AB784, IF(AND($C784=$C785, AC785&lt;&gt;""), AC785, IF(AND($C784=$C786, AC786&lt;&gt;""), AC786, IF(AND($C784=$C787, AC787&lt;&gt;""), AC787, IF(AND($C784=$C788, AC788&lt;&gt;""), AC788, "")))))</f>
        <v/>
      </c>
      <c r="AD784" s="90" t="str">
        <f>IF(TMInput!AC784&lt;&gt;"", TMInput!AC784, IF(AND($C784=$C785, AD785&lt;&gt;""), AD785, IF(AND($C784=$C786, AD786&lt;&gt;""), AD786, IF(AND($C784=$C787, AD787&lt;&gt;""), AD787, IF(AND($C784=$C788, AD788&lt;&gt;""), AD788, "")))))</f>
        <v/>
      </c>
      <c r="AE784" s="90" t="str">
        <f>IF(TMInput!AD784&lt;&gt;"", TMInput!AD784, IF(AND($C784=$C785, AE785&lt;&gt;""), AE785, IF(AND($C784=$C786, AE786&lt;&gt;""), AE786, IF(AND($C784=$C787, AE787&lt;&gt;""), AE787, IF(AND($C784=$C788, AE788&lt;&gt;""), AE788, "")))))</f>
        <v/>
      </c>
    </row>
    <row r="785">
      <c r="A785" s="85" t="b">
        <f t="shared" si="1"/>
        <v>0</v>
      </c>
      <c r="B785" s="90" t="str">
        <f>IF(AND(TMInput!A785="",$C785&lt;&gt;""),B784,TMInput!A785)</f>
        <v/>
      </c>
      <c r="C785" s="90" t="str">
        <f>TMInput!B785</f>
        <v/>
      </c>
      <c r="D785" s="85" t="str">
        <f>IF(AND(TMInput!C785="",$C785&lt;&gt;""),D784,TMInput!C785)</f>
        <v/>
      </c>
      <c r="E785" s="90" t="str">
        <f>IF(TMInput!D785&lt;&gt;"",TMInput!D785,IF(AND($C785=$C786, E786&lt;&gt;""),E786, IF(AND($C785=$C787, E787&lt;&gt;""), E787,"")))</f>
        <v/>
      </c>
      <c r="F785" s="90" t="str">
        <f>IF(TMInput!E785&lt;&gt;"",TMInput!E785,IF(AND($C785=$C786, F786&lt;&gt;""),F786, IF(AND($C785=$C787, F787&lt;&gt;""), F787,"")))</f>
        <v/>
      </c>
      <c r="G785" s="85" t="str">
        <f>IF(TMInput!F785&lt;&gt;"",TMInput!F785,IF(AND($C785=$C786, G786&lt;&gt;""),G786, IF(AND($C785=$C787, G787&lt;&gt;""), G787,"")))</f>
        <v/>
      </c>
      <c r="H785" s="90" t="str">
        <f>TMInput!G785</f>
        <v/>
      </c>
      <c r="I785" s="90" t="str">
        <f>TMInput!H785</f>
        <v/>
      </c>
      <c r="J785" s="90" t="str">
        <f>IF(TMInput!$A785="",J784,TMInput!I785)</f>
        <v/>
      </c>
      <c r="K785" s="85" t="str">
        <f>IF(TMInput!J785&lt;&gt;"",TMInput!J785,IF(AND($C785=$C786, K786&lt;&gt;""),K786, IF(AND($C785=$C787, K787&lt;&gt;""), K787,"")))</f>
        <v/>
      </c>
      <c r="L785" s="85" t="str">
        <f>IF(TMInput!K785&lt;&gt;"",TMInput!K785,IF(AND($C785=$C786, L786&lt;&gt;""),L786, IF(AND($C785=$C787, L787&lt;&gt;""), L787,"")))</f>
        <v/>
      </c>
      <c r="M785" s="90" t="str">
        <f>IF(TMInput!L785&lt;&gt;"",TMInput!L785,IF(AND($C785=$C786, M786&lt;&gt;""),M786, IF(AND($C785=$C787, M787&lt;&gt;""), M787,"")))</f>
        <v/>
      </c>
      <c r="N785" s="90" t="str">
        <f>IF(TMInput!M785&lt;&gt;"",TMInput!M785,IF(AND($C785=$C786, N786&lt;&gt;""),N786, IF(AND($C785=$C787, N787&lt;&gt;""), N787,"")))</f>
        <v/>
      </c>
      <c r="O785" s="90" t="str">
        <f>IF(TMInput!N785&lt;&gt;"",TMInput!N785,IF(AND($C785=$C786, O786&lt;&gt;""),O786, IF(AND($C785=$C787, O787&lt;&gt;""), O787,"")))</f>
        <v/>
      </c>
      <c r="P785" s="85" t="str">
        <f>IF(TMInput!O785&lt;&gt;"",TMInput!O785,IF(AND($C785=$C786, P786&lt;&gt;""),P786, IF(AND($C785=$C787, P787&lt;&gt;""), P787,"")))</f>
        <v/>
      </c>
      <c r="Q785" s="90" t="str">
        <f>IF(TMInput!P785&lt;&gt;"",TMInput!P785,IF(AND($C785=$C786, Q786&lt;&gt;""),Q786, IF(AND($C785=$C787, Q787&lt;&gt;""), Q787,"")))</f>
        <v/>
      </c>
      <c r="R785" s="90" t="str">
        <f>IF(TMInput!Q785&lt;&gt;"", TMInput!Q785, IF(AND(OR($C785&amp;$H785=$C786&amp;$H786, $C785&amp;$I785=$C786&amp;$I786), R786&lt;&gt;""), R786, IF(AND(OR($C785&amp;$H785=$C787&amp;$H787, $C785&amp;$I785=$C787&amp;$I787), R787&lt;&gt;""), R787, IF(AND(OR($C785&amp;$H785=$C788&amp;$H788, $C785&amp;$I785=$C788&amp;$I788), R788&lt;&gt;""), R788, IF(AND(OR($C785&amp;$H785=$C789&amp;$H789, $C785&amp;$I785=$C789&amp;$I789), R789&lt;&gt;""), R789, "")))))</f>
        <v/>
      </c>
      <c r="S785" s="90" t="str">
        <f>IF(TMInput!R785&lt;&gt;"", TMInput!R785, IF(AND(OR($C785&amp;$H785=$C786&amp;$H786, $C785&amp;$I785=$C786&amp;$I786), S786&lt;&gt;""), S786, IF(AND(OR($C785&amp;$H785=$C787&amp;$H787, $C785&amp;$I785=$C787&amp;$I787), S787&lt;&gt;""), S787, IF(AND(OR($C785&amp;$H785=$C788&amp;$H788, $C785&amp;$I785=$C788&amp;$I788), S788&lt;&gt;""), S788, IF(AND(OR($C785&amp;$H785=$C789&amp;$H789, $C785&amp;$I785=$C789&amp;$I789), S789&lt;&gt;""), S789, "")))))</f>
        <v/>
      </c>
      <c r="T785" s="90" t="str">
        <f>IF(TMInput!S785&lt;&gt;"", TMInput!S785, IF(AND(OR($C785&amp;$H785=$C786&amp;$H786, $C785&amp;$I785=$C786&amp;$I786), T786&lt;&gt;""), T786, IF(AND(OR($C785&amp;$H785=$C787&amp;$H787, $C785&amp;$I785=$C787&amp;$I787), T787&lt;&gt;""), T787, IF(AND(OR($C785&amp;$H785=$C788&amp;$H788, $C785&amp;$I785=$C788&amp;$I788), T788&lt;&gt;""), T788, IF(AND(OR($C785&amp;$H785=$C789&amp;$H789, $C785&amp;$I785=$C789&amp;$I789), T789&lt;&gt;""), T789, "")))))</f>
        <v/>
      </c>
      <c r="U785" s="90" t="str">
        <f>IF(TMInput!T785&lt;&gt;"", TMInput!T785, IF(AND($C785=$C786, U786&lt;&gt;""), U786, IF(AND($C785=$C787, U787&lt;&gt;""), U787, IF(AND($C785=$C788, U788&lt;&gt;""), U788, IF(AND($C785=$C789, U789&lt;&gt;""), U789, "")))))</f>
        <v/>
      </c>
      <c r="V785" s="90" t="str">
        <f>IF(TMInput!U785&lt;&gt;"", TMInput!U785, IF(AND($C785=$C786, V786&lt;&gt;""), V786, IF(AND($C785=$C787, V787&lt;&gt;""), V787, IF(AND($C785=$C788, V788&lt;&gt;""), V788, IF(AND($C785=$C789, V789&lt;&gt;""), V789, "")))))</f>
        <v/>
      </c>
      <c r="W785" s="90" t="str">
        <f>IF(TMInput!V785&lt;&gt;"", TMInput!V785, IF(AND($C785=$C786, W786&lt;&gt;""), W786, IF(AND($C785=$C787, W787&lt;&gt;""), W787, IF(AND($C785=$C788, W788&lt;&gt;""), W788, IF(AND($C785=$C789, W789&lt;&gt;""), W789, "")))))</f>
        <v/>
      </c>
      <c r="X785" s="90" t="str">
        <f>IF(TMInput!W785&lt;&gt;"", TMInput!W785, IF(AND($C785=$C786, X786&lt;&gt;""), X786, IF(AND($C785=$C787, X787&lt;&gt;""), X787, IF(AND($C785=$C788, X788&lt;&gt;""), X788, IF(AND($C785=$C789, X789&lt;&gt;""), X789, "")))))</f>
        <v/>
      </c>
      <c r="Y785" s="90" t="str">
        <f>IF(TMInput!X785&lt;&gt;"", TMInput!X785, IF(AND($C785=$C786, Y786&lt;&gt;""), Y786, IF(AND($C785=$C787, Y787&lt;&gt;""), Y787, IF(AND($C785=$C788, Y788&lt;&gt;""), Y788, IF(AND($C785=$C789, Y789&lt;&gt;""), Y789, "")))))</f>
        <v/>
      </c>
      <c r="Z785" s="90" t="str">
        <f>IF(TMInput!Y785&lt;&gt;"", TMInput!Y785, IF(AND($C785=$C786, Z786&lt;&gt;""), Z786, IF(AND($C785=$C787, Z787&lt;&gt;""), Z787, IF(AND($C785=$C788, Z788&lt;&gt;""), Z788, IF(AND($C785=$C789, Z789&lt;&gt;""), Z789, "")))))</f>
        <v/>
      </c>
      <c r="AA785" s="90" t="str">
        <f>IF(TMInput!Z785&lt;&gt;"", TMInput!Z785, IF(AND($C785=$C786, AA786&lt;&gt;""), AA786, IF(AND($C785=$C787, AA787&lt;&gt;""), AA787, IF(AND($C785=$C788, AA788&lt;&gt;""), AA788, IF(AND($C785=$C789, AA789&lt;&gt;""), AA789, "")))))</f>
        <v/>
      </c>
      <c r="AB785" s="90" t="str">
        <f>IF(TMInput!AA785&lt;&gt;"", TMInput!AA785, IF(AND($C785=$C786, AB786&lt;&gt;""), AB786, IF(AND($C785=$C787, AB787&lt;&gt;""), AB787, IF(AND($C785=$C788, AB788&lt;&gt;""), AB788, IF(AND($C785=$C789, AB789&lt;&gt;""), AB789, "")))))</f>
        <v/>
      </c>
      <c r="AC785" s="90" t="str">
        <f>IF(TMInput!AB785&lt;&gt;"", TMInput!AB785, IF(AND($C785=$C786, AC786&lt;&gt;""), AC786, IF(AND($C785=$C787, AC787&lt;&gt;""), AC787, IF(AND($C785=$C788, AC788&lt;&gt;""), AC788, IF(AND($C785=$C789, AC789&lt;&gt;""), AC789, "")))))</f>
        <v/>
      </c>
      <c r="AD785" s="90" t="str">
        <f>IF(TMInput!AC785&lt;&gt;"", TMInput!AC785, IF(AND($C785=$C786, AD786&lt;&gt;""), AD786, IF(AND($C785=$C787, AD787&lt;&gt;""), AD787, IF(AND($C785=$C788, AD788&lt;&gt;""), AD788, IF(AND($C785=$C789, AD789&lt;&gt;""), AD789, "")))))</f>
        <v/>
      </c>
      <c r="AE785" s="90" t="str">
        <f>IF(TMInput!AD785&lt;&gt;"", TMInput!AD785, IF(AND($C785=$C786, AE786&lt;&gt;""), AE786, IF(AND($C785=$C787, AE787&lt;&gt;""), AE787, IF(AND($C785=$C788, AE788&lt;&gt;""), AE788, IF(AND($C785=$C789, AE789&lt;&gt;""), AE789, "")))))</f>
        <v/>
      </c>
    </row>
    <row r="786">
      <c r="A786" s="85" t="b">
        <f t="shared" si="1"/>
        <v>0</v>
      </c>
      <c r="B786" s="90" t="str">
        <f>IF(AND(TMInput!A786="",$C786&lt;&gt;""),B785,TMInput!A786)</f>
        <v/>
      </c>
      <c r="C786" s="90" t="str">
        <f>TMInput!B786</f>
        <v/>
      </c>
      <c r="D786" s="85" t="str">
        <f>IF(AND(TMInput!C786="",$C786&lt;&gt;""),D785,TMInput!C786)</f>
        <v/>
      </c>
      <c r="E786" s="90" t="str">
        <f>IF(TMInput!D786&lt;&gt;"",TMInput!D786,IF(AND($C786=$C787, E787&lt;&gt;""),E787, IF(AND($C786=$C788, E788&lt;&gt;""), E788,"")))</f>
        <v/>
      </c>
      <c r="F786" s="90" t="str">
        <f>IF(TMInput!E786&lt;&gt;"",TMInput!E786,IF(AND($C786=$C787, F787&lt;&gt;""),F787, IF(AND($C786=$C788, F788&lt;&gt;""), F788,"")))</f>
        <v/>
      </c>
      <c r="G786" s="85" t="str">
        <f>IF(TMInput!F786&lt;&gt;"",TMInput!F786,IF(AND($C786=$C787, G787&lt;&gt;""),G787, IF(AND($C786=$C788, G788&lt;&gt;""), G788,"")))</f>
        <v/>
      </c>
      <c r="H786" s="90" t="str">
        <f>TMInput!G786</f>
        <v/>
      </c>
      <c r="I786" s="90" t="str">
        <f>TMInput!H786</f>
        <v/>
      </c>
      <c r="J786" s="90" t="str">
        <f>IF(TMInput!$A786="",J785,TMInput!I786)</f>
        <v/>
      </c>
      <c r="K786" s="85" t="str">
        <f>IF(TMInput!J786&lt;&gt;"",TMInput!J786,IF(AND($C786=$C787, K787&lt;&gt;""),K787, IF(AND($C786=$C788, K788&lt;&gt;""), K788,"")))</f>
        <v/>
      </c>
      <c r="L786" s="85" t="str">
        <f>IF(TMInput!K786&lt;&gt;"",TMInput!K786,IF(AND($C786=$C787, L787&lt;&gt;""),L787, IF(AND($C786=$C788, L788&lt;&gt;""), L788,"")))</f>
        <v/>
      </c>
      <c r="M786" s="90" t="str">
        <f>IF(TMInput!L786&lt;&gt;"",TMInput!L786,IF(AND($C786=$C787, M787&lt;&gt;""),M787, IF(AND($C786=$C788, M788&lt;&gt;""), M788,"")))</f>
        <v/>
      </c>
      <c r="N786" s="90" t="str">
        <f>IF(TMInput!M786&lt;&gt;"",TMInput!M786,IF(AND($C786=$C787, N787&lt;&gt;""),N787, IF(AND($C786=$C788, N788&lt;&gt;""), N788,"")))</f>
        <v/>
      </c>
      <c r="O786" s="90" t="str">
        <f>IF(TMInput!N786&lt;&gt;"",TMInput!N786,IF(AND($C786=$C787, O787&lt;&gt;""),O787, IF(AND($C786=$C788, O788&lt;&gt;""), O788,"")))</f>
        <v/>
      </c>
      <c r="P786" s="85" t="str">
        <f>IF(TMInput!O786&lt;&gt;"",TMInput!O786,IF(AND($C786=$C787, P787&lt;&gt;""),P787, IF(AND($C786=$C788, P788&lt;&gt;""), P788,"")))</f>
        <v/>
      </c>
      <c r="Q786" s="90" t="str">
        <f>IF(TMInput!P786&lt;&gt;"",TMInput!P786,IF(AND($C786=$C787, Q787&lt;&gt;""),Q787, IF(AND($C786=$C788, Q788&lt;&gt;""), Q788,"")))</f>
        <v/>
      </c>
      <c r="R786" s="90" t="str">
        <f>IF(TMInput!Q786&lt;&gt;"", TMInput!Q786, IF(AND(OR($C786&amp;$H786=$C787&amp;$H787, $C786&amp;$I786=$C787&amp;$I787), R787&lt;&gt;""), R787, IF(AND(OR($C786&amp;$H786=$C788&amp;$H788, $C786&amp;$I786=$C788&amp;$I788), R788&lt;&gt;""), R788, IF(AND(OR($C786&amp;$H786=$C789&amp;$H789, $C786&amp;$I786=$C789&amp;$I789), R789&lt;&gt;""), R789, IF(AND(OR($C786&amp;$H786=$C790&amp;$H790, $C786&amp;$I786=$C790&amp;$I790), R790&lt;&gt;""), R790, "")))))</f>
        <v/>
      </c>
      <c r="S786" s="90" t="str">
        <f>IF(TMInput!R786&lt;&gt;"", TMInput!R786, IF(AND(OR($C786&amp;$H786=$C787&amp;$H787, $C786&amp;$I786=$C787&amp;$I787), S787&lt;&gt;""), S787, IF(AND(OR($C786&amp;$H786=$C788&amp;$H788, $C786&amp;$I786=$C788&amp;$I788), S788&lt;&gt;""), S788, IF(AND(OR($C786&amp;$H786=$C789&amp;$H789, $C786&amp;$I786=$C789&amp;$I789), S789&lt;&gt;""), S789, IF(AND(OR($C786&amp;$H786=$C790&amp;$H790, $C786&amp;$I786=$C790&amp;$I790), S790&lt;&gt;""), S790, "")))))</f>
        <v/>
      </c>
      <c r="T786" s="90" t="str">
        <f>IF(TMInput!S786&lt;&gt;"", TMInput!S786, IF(AND(OR($C786&amp;$H786=$C787&amp;$H787, $C786&amp;$I786=$C787&amp;$I787), T787&lt;&gt;""), T787, IF(AND(OR($C786&amp;$H786=$C788&amp;$H788, $C786&amp;$I786=$C788&amp;$I788), T788&lt;&gt;""), T788, IF(AND(OR($C786&amp;$H786=$C789&amp;$H789, $C786&amp;$I786=$C789&amp;$I789), T789&lt;&gt;""), T789, IF(AND(OR($C786&amp;$H786=$C790&amp;$H790, $C786&amp;$I786=$C790&amp;$I790), T790&lt;&gt;""), T790, "")))))</f>
        <v/>
      </c>
      <c r="U786" s="90" t="str">
        <f>IF(TMInput!T786&lt;&gt;"", TMInput!T786, IF(AND($C786=$C787, U787&lt;&gt;""), U787, IF(AND($C786=$C788, U788&lt;&gt;""), U788, IF(AND($C786=$C789, U789&lt;&gt;""), U789, IF(AND($C786=$C790, U790&lt;&gt;""), U790, "")))))</f>
        <v/>
      </c>
      <c r="V786" s="90" t="str">
        <f>IF(TMInput!U786&lt;&gt;"", TMInput!U786, IF(AND($C786=$C787, V787&lt;&gt;""), V787, IF(AND($C786=$C788, V788&lt;&gt;""), V788, IF(AND($C786=$C789, V789&lt;&gt;""), V789, IF(AND($C786=$C790, V790&lt;&gt;""), V790, "")))))</f>
        <v/>
      </c>
      <c r="W786" s="90" t="str">
        <f>IF(TMInput!V786&lt;&gt;"", TMInput!V786, IF(AND($C786=$C787, W787&lt;&gt;""), W787, IF(AND($C786=$C788, W788&lt;&gt;""), W788, IF(AND($C786=$C789, W789&lt;&gt;""), W789, IF(AND($C786=$C790, W790&lt;&gt;""), W790, "")))))</f>
        <v/>
      </c>
      <c r="X786" s="90" t="str">
        <f>IF(TMInput!W786&lt;&gt;"", TMInput!W786, IF(AND($C786=$C787, X787&lt;&gt;""), X787, IF(AND($C786=$C788, X788&lt;&gt;""), X788, IF(AND($C786=$C789, X789&lt;&gt;""), X789, IF(AND($C786=$C790, X790&lt;&gt;""), X790, "")))))</f>
        <v/>
      </c>
      <c r="Y786" s="90" t="str">
        <f>IF(TMInput!X786&lt;&gt;"", TMInput!X786, IF(AND($C786=$C787, Y787&lt;&gt;""), Y787, IF(AND($C786=$C788, Y788&lt;&gt;""), Y788, IF(AND($C786=$C789, Y789&lt;&gt;""), Y789, IF(AND($C786=$C790, Y790&lt;&gt;""), Y790, "")))))</f>
        <v/>
      </c>
      <c r="Z786" s="90" t="str">
        <f>IF(TMInput!Y786&lt;&gt;"", TMInput!Y786, IF(AND($C786=$C787, Z787&lt;&gt;""), Z787, IF(AND($C786=$C788, Z788&lt;&gt;""), Z788, IF(AND($C786=$C789, Z789&lt;&gt;""), Z789, IF(AND($C786=$C790, Z790&lt;&gt;""), Z790, "")))))</f>
        <v/>
      </c>
      <c r="AA786" s="90" t="str">
        <f>IF(TMInput!Z786&lt;&gt;"", TMInput!Z786, IF(AND($C786=$C787, AA787&lt;&gt;""), AA787, IF(AND($C786=$C788, AA788&lt;&gt;""), AA788, IF(AND($C786=$C789, AA789&lt;&gt;""), AA789, IF(AND($C786=$C790, AA790&lt;&gt;""), AA790, "")))))</f>
        <v/>
      </c>
      <c r="AB786" s="90" t="str">
        <f>IF(TMInput!AA786&lt;&gt;"", TMInput!AA786, IF(AND($C786=$C787, AB787&lt;&gt;""), AB787, IF(AND($C786=$C788, AB788&lt;&gt;""), AB788, IF(AND($C786=$C789, AB789&lt;&gt;""), AB789, IF(AND($C786=$C790, AB790&lt;&gt;""), AB790, "")))))</f>
        <v/>
      </c>
      <c r="AC786" s="90" t="str">
        <f>IF(TMInput!AB786&lt;&gt;"", TMInput!AB786, IF(AND($C786=$C787, AC787&lt;&gt;""), AC787, IF(AND($C786=$C788, AC788&lt;&gt;""), AC788, IF(AND($C786=$C789, AC789&lt;&gt;""), AC789, IF(AND($C786=$C790, AC790&lt;&gt;""), AC790, "")))))</f>
        <v/>
      </c>
      <c r="AD786" s="90" t="str">
        <f>IF(TMInput!AC786&lt;&gt;"", TMInput!AC786, IF(AND($C786=$C787, AD787&lt;&gt;""), AD787, IF(AND($C786=$C788, AD788&lt;&gt;""), AD788, IF(AND($C786=$C789, AD789&lt;&gt;""), AD789, IF(AND($C786=$C790, AD790&lt;&gt;""), AD790, "")))))</f>
        <v/>
      </c>
      <c r="AE786" s="90" t="str">
        <f>IF(TMInput!AD786&lt;&gt;"", TMInput!AD786, IF(AND($C786=$C787, AE787&lt;&gt;""), AE787, IF(AND($C786=$C788, AE788&lt;&gt;""), AE788, IF(AND($C786=$C789, AE789&lt;&gt;""), AE789, IF(AND($C786=$C790, AE790&lt;&gt;""), AE790, "")))))</f>
        <v/>
      </c>
    </row>
    <row r="787">
      <c r="A787" s="85" t="b">
        <f t="shared" si="1"/>
        <v>0</v>
      </c>
      <c r="B787" s="90" t="str">
        <f>IF(AND(TMInput!A787="",$C787&lt;&gt;""),B786,TMInput!A787)</f>
        <v/>
      </c>
      <c r="C787" s="90" t="str">
        <f>TMInput!B787</f>
        <v/>
      </c>
      <c r="D787" s="85" t="str">
        <f>IF(AND(TMInput!C787="",$C787&lt;&gt;""),D786,TMInput!C787)</f>
        <v/>
      </c>
      <c r="E787" s="90" t="str">
        <f>IF(TMInput!D787&lt;&gt;"",TMInput!D787,IF(AND($C787=$C788, E788&lt;&gt;""),E788, IF(AND($C787=$C789, E789&lt;&gt;""), E789,"")))</f>
        <v/>
      </c>
      <c r="F787" s="90" t="str">
        <f>IF(TMInput!E787&lt;&gt;"",TMInput!E787,IF(AND($C787=$C788, F788&lt;&gt;""),F788, IF(AND($C787=$C789, F789&lt;&gt;""), F789,"")))</f>
        <v/>
      </c>
      <c r="G787" s="85" t="str">
        <f>IF(TMInput!F787&lt;&gt;"",TMInput!F787,IF(AND($C787=$C788, G788&lt;&gt;""),G788, IF(AND($C787=$C789, G789&lt;&gt;""), G789,"")))</f>
        <v/>
      </c>
      <c r="H787" s="90" t="str">
        <f>TMInput!G787</f>
        <v/>
      </c>
      <c r="I787" s="90" t="str">
        <f>TMInput!H787</f>
        <v/>
      </c>
      <c r="J787" s="90" t="str">
        <f>IF(TMInput!$A787="",J786,TMInput!I787)</f>
        <v/>
      </c>
      <c r="K787" s="85" t="str">
        <f>IF(TMInput!J787&lt;&gt;"",TMInput!J787,IF(AND($C787=$C788, K788&lt;&gt;""),K788, IF(AND($C787=$C789, K789&lt;&gt;""), K789,"")))</f>
        <v/>
      </c>
      <c r="L787" s="85" t="str">
        <f>IF(TMInput!K787&lt;&gt;"",TMInput!K787,IF(AND($C787=$C788, L788&lt;&gt;""),L788, IF(AND($C787=$C789, L789&lt;&gt;""), L789,"")))</f>
        <v/>
      </c>
      <c r="M787" s="90" t="str">
        <f>IF(TMInput!L787&lt;&gt;"",TMInput!L787,IF(AND($C787=$C788, M788&lt;&gt;""),M788, IF(AND($C787=$C789, M789&lt;&gt;""), M789,"")))</f>
        <v/>
      </c>
      <c r="N787" s="90" t="str">
        <f>IF(TMInput!M787&lt;&gt;"",TMInput!M787,IF(AND($C787=$C788, N788&lt;&gt;""),N788, IF(AND($C787=$C789, N789&lt;&gt;""), N789,"")))</f>
        <v/>
      </c>
      <c r="O787" s="90" t="str">
        <f>IF(TMInput!N787&lt;&gt;"",TMInput!N787,IF(AND($C787=$C788, O788&lt;&gt;""),O788, IF(AND($C787=$C789, O789&lt;&gt;""), O789,"")))</f>
        <v/>
      </c>
      <c r="P787" s="85" t="str">
        <f>IF(TMInput!O787&lt;&gt;"",TMInput!O787,IF(AND($C787=$C788, P788&lt;&gt;""),P788, IF(AND($C787=$C789, P789&lt;&gt;""), P789,"")))</f>
        <v/>
      </c>
      <c r="Q787" s="90" t="str">
        <f>IF(TMInput!P787&lt;&gt;"",TMInput!P787,IF(AND($C787=$C788, Q788&lt;&gt;""),Q788, IF(AND($C787=$C789, Q789&lt;&gt;""), Q789,"")))</f>
        <v/>
      </c>
      <c r="R787" s="90" t="str">
        <f>IF(TMInput!Q787&lt;&gt;"", TMInput!Q787, IF(AND(OR($C787&amp;$H787=$C788&amp;$H788, $C787&amp;$I787=$C788&amp;$I788), R788&lt;&gt;""), R788, IF(AND(OR($C787&amp;$H787=$C789&amp;$H789, $C787&amp;$I787=$C789&amp;$I789), R789&lt;&gt;""), R789, IF(AND(OR($C787&amp;$H787=$C790&amp;$H790, $C787&amp;$I787=$C790&amp;$I790), R790&lt;&gt;""), R790, IF(AND(OR($C787&amp;$H787=$C791&amp;$H791, $C787&amp;$I787=$C791&amp;$I791), R791&lt;&gt;""), R791, "")))))</f>
        <v/>
      </c>
      <c r="S787" s="90" t="str">
        <f>IF(TMInput!R787&lt;&gt;"", TMInput!R787, IF(AND(OR($C787&amp;$H787=$C788&amp;$H788, $C787&amp;$I787=$C788&amp;$I788), S788&lt;&gt;""), S788, IF(AND(OR($C787&amp;$H787=$C789&amp;$H789, $C787&amp;$I787=$C789&amp;$I789), S789&lt;&gt;""), S789, IF(AND(OR($C787&amp;$H787=$C790&amp;$H790, $C787&amp;$I787=$C790&amp;$I790), S790&lt;&gt;""), S790, IF(AND(OR($C787&amp;$H787=$C791&amp;$H791, $C787&amp;$I787=$C791&amp;$I791), S791&lt;&gt;""), S791, "")))))</f>
        <v/>
      </c>
      <c r="T787" s="90" t="str">
        <f>IF(TMInput!S787&lt;&gt;"", TMInput!S787, IF(AND(OR($C787&amp;$H787=$C788&amp;$H788, $C787&amp;$I787=$C788&amp;$I788), T788&lt;&gt;""), T788, IF(AND(OR($C787&amp;$H787=$C789&amp;$H789, $C787&amp;$I787=$C789&amp;$I789), T789&lt;&gt;""), T789, IF(AND(OR($C787&amp;$H787=$C790&amp;$H790, $C787&amp;$I787=$C790&amp;$I790), T790&lt;&gt;""), T790, IF(AND(OR($C787&amp;$H787=$C791&amp;$H791, $C787&amp;$I787=$C791&amp;$I791), T791&lt;&gt;""), T791, "")))))</f>
        <v/>
      </c>
      <c r="U787" s="90" t="str">
        <f>IF(TMInput!T787&lt;&gt;"", TMInput!T787, IF(AND($C787=$C788, U788&lt;&gt;""), U788, IF(AND($C787=$C789, U789&lt;&gt;""), U789, IF(AND($C787=$C790, U790&lt;&gt;""), U790, IF(AND($C787=$C791, U791&lt;&gt;""), U791, "")))))</f>
        <v/>
      </c>
      <c r="V787" s="90" t="str">
        <f>IF(TMInput!U787&lt;&gt;"", TMInput!U787, IF(AND($C787=$C788, V788&lt;&gt;""), V788, IF(AND($C787=$C789, V789&lt;&gt;""), V789, IF(AND($C787=$C790, V790&lt;&gt;""), V790, IF(AND($C787=$C791, V791&lt;&gt;""), V791, "")))))</f>
        <v/>
      </c>
      <c r="W787" s="90" t="str">
        <f>IF(TMInput!V787&lt;&gt;"", TMInput!V787, IF(AND($C787=$C788, W788&lt;&gt;""), W788, IF(AND($C787=$C789, W789&lt;&gt;""), W789, IF(AND($C787=$C790, W790&lt;&gt;""), W790, IF(AND($C787=$C791, W791&lt;&gt;""), W791, "")))))</f>
        <v/>
      </c>
      <c r="X787" s="90" t="str">
        <f>IF(TMInput!W787&lt;&gt;"", TMInput!W787, IF(AND($C787=$C788, X788&lt;&gt;""), X788, IF(AND($C787=$C789, X789&lt;&gt;""), X789, IF(AND($C787=$C790, X790&lt;&gt;""), X790, IF(AND($C787=$C791, X791&lt;&gt;""), X791, "")))))</f>
        <v/>
      </c>
      <c r="Y787" s="90" t="str">
        <f>IF(TMInput!X787&lt;&gt;"", TMInput!X787, IF(AND($C787=$C788, Y788&lt;&gt;""), Y788, IF(AND($C787=$C789, Y789&lt;&gt;""), Y789, IF(AND($C787=$C790, Y790&lt;&gt;""), Y790, IF(AND($C787=$C791, Y791&lt;&gt;""), Y791, "")))))</f>
        <v/>
      </c>
      <c r="Z787" s="90" t="str">
        <f>IF(TMInput!Y787&lt;&gt;"", TMInput!Y787, IF(AND($C787=$C788, Z788&lt;&gt;""), Z788, IF(AND($C787=$C789, Z789&lt;&gt;""), Z789, IF(AND($C787=$C790, Z790&lt;&gt;""), Z790, IF(AND($C787=$C791, Z791&lt;&gt;""), Z791, "")))))</f>
        <v/>
      </c>
      <c r="AA787" s="90" t="str">
        <f>IF(TMInput!Z787&lt;&gt;"", TMInput!Z787, IF(AND($C787=$C788, AA788&lt;&gt;""), AA788, IF(AND($C787=$C789, AA789&lt;&gt;""), AA789, IF(AND($C787=$C790, AA790&lt;&gt;""), AA790, IF(AND($C787=$C791, AA791&lt;&gt;""), AA791, "")))))</f>
        <v/>
      </c>
      <c r="AB787" s="90" t="str">
        <f>IF(TMInput!AA787&lt;&gt;"", TMInput!AA787, IF(AND($C787=$C788, AB788&lt;&gt;""), AB788, IF(AND($C787=$C789, AB789&lt;&gt;""), AB789, IF(AND($C787=$C790, AB790&lt;&gt;""), AB790, IF(AND($C787=$C791, AB791&lt;&gt;""), AB791, "")))))</f>
        <v/>
      </c>
      <c r="AC787" s="90" t="str">
        <f>IF(TMInput!AB787&lt;&gt;"", TMInput!AB787, IF(AND($C787=$C788, AC788&lt;&gt;""), AC788, IF(AND($C787=$C789, AC789&lt;&gt;""), AC789, IF(AND($C787=$C790, AC790&lt;&gt;""), AC790, IF(AND($C787=$C791, AC791&lt;&gt;""), AC791, "")))))</f>
        <v/>
      </c>
      <c r="AD787" s="90" t="str">
        <f>IF(TMInput!AC787&lt;&gt;"", TMInput!AC787, IF(AND($C787=$C788, AD788&lt;&gt;""), AD788, IF(AND($C787=$C789, AD789&lt;&gt;""), AD789, IF(AND($C787=$C790, AD790&lt;&gt;""), AD790, IF(AND($C787=$C791, AD791&lt;&gt;""), AD791, "")))))</f>
        <v/>
      </c>
      <c r="AE787" s="90" t="str">
        <f>IF(TMInput!AD787&lt;&gt;"", TMInput!AD787, IF(AND($C787=$C788, AE788&lt;&gt;""), AE788, IF(AND($C787=$C789, AE789&lt;&gt;""), AE789, IF(AND($C787=$C790, AE790&lt;&gt;""), AE790, IF(AND($C787=$C791, AE791&lt;&gt;""), AE791, "")))))</f>
        <v/>
      </c>
    </row>
    <row r="788">
      <c r="A788" s="85" t="b">
        <f t="shared" si="1"/>
        <v>0</v>
      </c>
      <c r="B788" s="90" t="str">
        <f>IF(AND(TMInput!A788="",$C788&lt;&gt;""),B787,TMInput!A788)</f>
        <v/>
      </c>
      <c r="C788" s="90" t="str">
        <f>TMInput!B788</f>
        <v/>
      </c>
      <c r="D788" s="85" t="str">
        <f>IF(AND(TMInput!C788="",$C788&lt;&gt;""),D787,TMInput!C788)</f>
        <v/>
      </c>
      <c r="E788" s="90" t="str">
        <f>IF(TMInput!D788&lt;&gt;"",TMInput!D788,IF(AND($C788=$C789, E789&lt;&gt;""),E789, IF(AND($C788=$C790, E790&lt;&gt;""), E790,"")))</f>
        <v/>
      </c>
      <c r="F788" s="90" t="str">
        <f>IF(TMInput!E788&lt;&gt;"",TMInput!E788,IF(AND($C788=$C789, F789&lt;&gt;""),F789, IF(AND($C788=$C790, F790&lt;&gt;""), F790,"")))</f>
        <v/>
      </c>
      <c r="G788" s="85" t="str">
        <f>IF(TMInput!F788&lt;&gt;"",TMInput!F788,IF(AND($C788=$C789, G789&lt;&gt;""),G789, IF(AND($C788=$C790, G790&lt;&gt;""), G790,"")))</f>
        <v/>
      </c>
      <c r="H788" s="90" t="str">
        <f>TMInput!G788</f>
        <v/>
      </c>
      <c r="I788" s="90" t="str">
        <f>TMInput!H788</f>
        <v/>
      </c>
      <c r="J788" s="90" t="str">
        <f>IF(TMInput!$A788="",J787,TMInput!I788)</f>
        <v/>
      </c>
      <c r="K788" s="85" t="str">
        <f>IF(TMInput!J788&lt;&gt;"",TMInput!J788,IF(AND($C788=$C789, K789&lt;&gt;""),K789, IF(AND($C788=$C790, K790&lt;&gt;""), K790,"")))</f>
        <v/>
      </c>
      <c r="L788" s="85" t="str">
        <f>IF(TMInput!K788&lt;&gt;"",TMInput!K788,IF(AND($C788=$C789, L789&lt;&gt;""),L789, IF(AND($C788=$C790, L790&lt;&gt;""), L790,"")))</f>
        <v/>
      </c>
      <c r="M788" s="90" t="str">
        <f>IF(TMInput!L788&lt;&gt;"",TMInput!L788,IF(AND($C788=$C789, M789&lt;&gt;""),M789, IF(AND($C788=$C790, M790&lt;&gt;""), M790,"")))</f>
        <v/>
      </c>
      <c r="N788" s="90" t="str">
        <f>IF(TMInput!M788&lt;&gt;"",TMInput!M788,IF(AND($C788=$C789, N789&lt;&gt;""),N789, IF(AND($C788=$C790, N790&lt;&gt;""), N790,"")))</f>
        <v/>
      </c>
      <c r="O788" s="90" t="str">
        <f>IF(TMInput!N788&lt;&gt;"",TMInput!N788,IF(AND($C788=$C789, O789&lt;&gt;""),O789, IF(AND($C788=$C790, O790&lt;&gt;""), O790,"")))</f>
        <v/>
      </c>
      <c r="P788" s="85" t="str">
        <f>IF(TMInput!O788&lt;&gt;"",TMInput!O788,IF(AND($C788=$C789, P789&lt;&gt;""),P789, IF(AND($C788=$C790, P790&lt;&gt;""), P790,"")))</f>
        <v/>
      </c>
      <c r="Q788" s="90" t="str">
        <f>IF(TMInput!P788&lt;&gt;"",TMInput!P788,IF(AND($C788=$C789, Q789&lt;&gt;""),Q789, IF(AND($C788=$C790, Q790&lt;&gt;""), Q790,"")))</f>
        <v/>
      </c>
      <c r="R788" s="90" t="str">
        <f>IF(TMInput!Q788&lt;&gt;"", TMInput!Q788, IF(AND(OR($C788&amp;$H788=$C789&amp;$H789, $C788&amp;$I788=$C789&amp;$I789), R789&lt;&gt;""), R789, IF(AND(OR($C788&amp;$H788=$C790&amp;$H790, $C788&amp;$I788=$C790&amp;$I790), R790&lt;&gt;""), R790, IF(AND(OR($C788&amp;$H788=$C791&amp;$H791, $C788&amp;$I788=$C791&amp;$I791), R791&lt;&gt;""), R791, IF(AND(OR($C788&amp;$H788=$C792&amp;$H792, $C788&amp;$I788=$C792&amp;$I792), R792&lt;&gt;""), R792, "")))))</f>
        <v/>
      </c>
      <c r="S788" s="90" t="str">
        <f>IF(TMInput!R788&lt;&gt;"", TMInput!R788, IF(AND(OR($C788&amp;$H788=$C789&amp;$H789, $C788&amp;$I788=$C789&amp;$I789), S789&lt;&gt;""), S789, IF(AND(OR($C788&amp;$H788=$C790&amp;$H790, $C788&amp;$I788=$C790&amp;$I790), S790&lt;&gt;""), S790, IF(AND(OR($C788&amp;$H788=$C791&amp;$H791, $C788&amp;$I788=$C791&amp;$I791), S791&lt;&gt;""), S791, IF(AND(OR($C788&amp;$H788=$C792&amp;$H792, $C788&amp;$I788=$C792&amp;$I792), S792&lt;&gt;""), S792, "")))))</f>
        <v/>
      </c>
      <c r="T788" s="90" t="str">
        <f>IF(TMInput!S788&lt;&gt;"", TMInput!S788, IF(AND(OR($C788&amp;$H788=$C789&amp;$H789, $C788&amp;$I788=$C789&amp;$I789), T789&lt;&gt;""), T789, IF(AND(OR($C788&amp;$H788=$C790&amp;$H790, $C788&amp;$I788=$C790&amp;$I790), T790&lt;&gt;""), T790, IF(AND(OR($C788&amp;$H788=$C791&amp;$H791, $C788&amp;$I788=$C791&amp;$I791), T791&lt;&gt;""), T791, IF(AND(OR($C788&amp;$H788=$C792&amp;$H792, $C788&amp;$I788=$C792&amp;$I792), T792&lt;&gt;""), T792, "")))))</f>
        <v/>
      </c>
      <c r="U788" s="90" t="str">
        <f>IF(TMInput!T788&lt;&gt;"", TMInput!T788, IF(AND($C788=$C789, U789&lt;&gt;""), U789, IF(AND($C788=$C790, U790&lt;&gt;""), U790, IF(AND($C788=$C791, U791&lt;&gt;""), U791, IF(AND($C788=$C792, U792&lt;&gt;""), U792, "")))))</f>
        <v/>
      </c>
      <c r="V788" s="90" t="str">
        <f>IF(TMInput!U788&lt;&gt;"", TMInput!U788, IF(AND($C788=$C789, V789&lt;&gt;""), V789, IF(AND($C788=$C790, V790&lt;&gt;""), V790, IF(AND($C788=$C791, V791&lt;&gt;""), V791, IF(AND($C788=$C792, V792&lt;&gt;""), V792, "")))))</f>
        <v/>
      </c>
      <c r="W788" s="90" t="str">
        <f>IF(TMInput!V788&lt;&gt;"", TMInput!V788, IF(AND($C788=$C789, W789&lt;&gt;""), W789, IF(AND($C788=$C790, W790&lt;&gt;""), W790, IF(AND($C788=$C791, W791&lt;&gt;""), W791, IF(AND($C788=$C792, W792&lt;&gt;""), W792, "")))))</f>
        <v/>
      </c>
      <c r="X788" s="90" t="str">
        <f>IF(TMInput!W788&lt;&gt;"", TMInput!W788, IF(AND($C788=$C789, X789&lt;&gt;""), X789, IF(AND($C788=$C790, X790&lt;&gt;""), X790, IF(AND($C788=$C791, X791&lt;&gt;""), X791, IF(AND($C788=$C792, X792&lt;&gt;""), X792, "")))))</f>
        <v/>
      </c>
      <c r="Y788" s="90" t="str">
        <f>IF(TMInput!X788&lt;&gt;"", TMInput!X788, IF(AND($C788=$C789, Y789&lt;&gt;""), Y789, IF(AND($C788=$C790, Y790&lt;&gt;""), Y790, IF(AND($C788=$C791, Y791&lt;&gt;""), Y791, IF(AND($C788=$C792, Y792&lt;&gt;""), Y792, "")))))</f>
        <v/>
      </c>
      <c r="Z788" s="90" t="str">
        <f>IF(TMInput!Y788&lt;&gt;"", TMInput!Y788, IF(AND($C788=$C789, Z789&lt;&gt;""), Z789, IF(AND($C788=$C790, Z790&lt;&gt;""), Z790, IF(AND($C788=$C791, Z791&lt;&gt;""), Z791, IF(AND($C788=$C792, Z792&lt;&gt;""), Z792, "")))))</f>
        <v/>
      </c>
      <c r="AA788" s="90" t="str">
        <f>IF(TMInput!Z788&lt;&gt;"", TMInput!Z788, IF(AND($C788=$C789, AA789&lt;&gt;""), AA789, IF(AND($C788=$C790, AA790&lt;&gt;""), AA790, IF(AND($C788=$C791, AA791&lt;&gt;""), AA791, IF(AND($C788=$C792, AA792&lt;&gt;""), AA792, "")))))</f>
        <v/>
      </c>
      <c r="AB788" s="90" t="str">
        <f>IF(TMInput!AA788&lt;&gt;"", TMInput!AA788, IF(AND($C788=$C789, AB789&lt;&gt;""), AB789, IF(AND($C788=$C790, AB790&lt;&gt;""), AB790, IF(AND($C788=$C791, AB791&lt;&gt;""), AB791, IF(AND($C788=$C792, AB792&lt;&gt;""), AB792, "")))))</f>
        <v/>
      </c>
      <c r="AC788" s="90" t="str">
        <f>IF(TMInput!AB788&lt;&gt;"", TMInput!AB788, IF(AND($C788=$C789, AC789&lt;&gt;""), AC789, IF(AND($C788=$C790, AC790&lt;&gt;""), AC790, IF(AND($C788=$C791, AC791&lt;&gt;""), AC791, IF(AND($C788=$C792, AC792&lt;&gt;""), AC792, "")))))</f>
        <v/>
      </c>
      <c r="AD788" s="90" t="str">
        <f>IF(TMInput!AC788&lt;&gt;"", TMInput!AC788, IF(AND($C788=$C789, AD789&lt;&gt;""), AD789, IF(AND($C788=$C790, AD790&lt;&gt;""), AD790, IF(AND($C788=$C791, AD791&lt;&gt;""), AD791, IF(AND($C788=$C792, AD792&lt;&gt;""), AD792, "")))))</f>
        <v/>
      </c>
      <c r="AE788" s="90" t="str">
        <f>IF(TMInput!AD788&lt;&gt;"", TMInput!AD788, IF(AND($C788=$C789, AE789&lt;&gt;""), AE789, IF(AND($C788=$C790, AE790&lt;&gt;""), AE790, IF(AND($C788=$C791, AE791&lt;&gt;""), AE791, IF(AND($C788=$C792, AE792&lt;&gt;""), AE792, "")))))</f>
        <v/>
      </c>
    </row>
    <row r="789">
      <c r="A789" s="85" t="b">
        <f t="shared" si="1"/>
        <v>0</v>
      </c>
      <c r="B789" s="90" t="str">
        <f>IF(AND(TMInput!A789="",$C789&lt;&gt;""),B788,TMInput!A789)</f>
        <v/>
      </c>
      <c r="C789" s="90" t="str">
        <f>TMInput!B789</f>
        <v/>
      </c>
      <c r="D789" s="85" t="str">
        <f>IF(AND(TMInput!C789="",$C789&lt;&gt;""),D788,TMInput!C789)</f>
        <v/>
      </c>
      <c r="E789" s="90" t="str">
        <f>IF(TMInput!D789&lt;&gt;"",TMInput!D789,IF(AND($C789=$C790, E790&lt;&gt;""),E790, IF(AND($C789=$C791, E791&lt;&gt;""), E791,"")))</f>
        <v/>
      </c>
      <c r="F789" s="90" t="str">
        <f>IF(TMInput!E789&lt;&gt;"",TMInput!E789,IF(AND($C789=$C790, F790&lt;&gt;""),F790, IF(AND($C789=$C791, F791&lt;&gt;""), F791,"")))</f>
        <v/>
      </c>
      <c r="G789" s="85" t="str">
        <f>IF(TMInput!F789&lt;&gt;"",TMInput!F789,IF(AND($C789=$C790, G790&lt;&gt;""),G790, IF(AND($C789=$C791, G791&lt;&gt;""), G791,"")))</f>
        <v/>
      </c>
      <c r="H789" s="90" t="str">
        <f>TMInput!G789</f>
        <v/>
      </c>
      <c r="I789" s="90" t="str">
        <f>TMInput!H789</f>
        <v/>
      </c>
      <c r="J789" s="90" t="str">
        <f>IF(TMInput!$A789="",J788,TMInput!I789)</f>
        <v/>
      </c>
      <c r="K789" s="85" t="str">
        <f>IF(TMInput!J789&lt;&gt;"",TMInput!J789,IF(AND($C789=$C790, K790&lt;&gt;""),K790, IF(AND($C789=$C791, K791&lt;&gt;""), K791,"")))</f>
        <v/>
      </c>
      <c r="L789" s="85" t="str">
        <f>IF(TMInput!K789&lt;&gt;"",TMInput!K789,IF(AND($C789=$C790, L790&lt;&gt;""),L790, IF(AND($C789=$C791, L791&lt;&gt;""), L791,"")))</f>
        <v/>
      </c>
      <c r="M789" s="90" t="str">
        <f>IF(TMInput!L789&lt;&gt;"",TMInput!L789,IF(AND($C789=$C790, M790&lt;&gt;""),M790, IF(AND($C789=$C791, M791&lt;&gt;""), M791,"")))</f>
        <v/>
      </c>
      <c r="N789" s="90" t="str">
        <f>IF(TMInput!M789&lt;&gt;"",TMInput!M789,IF(AND($C789=$C790, N790&lt;&gt;""),N790, IF(AND($C789=$C791, N791&lt;&gt;""), N791,"")))</f>
        <v/>
      </c>
      <c r="O789" s="90" t="str">
        <f>IF(TMInput!N789&lt;&gt;"",TMInput!N789,IF(AND($C789=$C790, O790&lt;&gt;""),O790, IF(AND($C789=$C791, O791&lt;&gt;""), O791,"")))</f>
        <v/>
      </c>
      <c r="P789" s="85" t="str">
        <f>IF(TMInput!O789&lt;&gt;"",TMInput!O789,IF(AND($C789=$C790, P790&lt;&gt;""),P790, IF(AND($C789=$C791, P791&lt;&gt;""), P791,"")))</f>
        <v/>
      </c>
      <c r="Q789" s="90" t="str">
        <f>IF(TMInput!P789&lt;&gt;"",TMInput!P789,IF(AND($C789=$C790, Q790&lt;&gt;""),Q790, IF(AND($C789=$C791, Q791&lt;&gt;""), Q791,"")))</f>
        <v/>
      </c>
      <c r="R789" s="90" t="str">
        <f>IF(TMInput!Q789&lt;&gt;"", TMInput!Q789, IF(AND(OR($C789&amp;$H789=$C790&amp;$H790, $C789&amp;$I789=$C790&amp;$I790), R790&lt;&gt;""), R790, IF(AND(OR($C789&amp;$H789=$C791&amp;$H791, $C789&amp;$I789=$C791&amp;$I791), R791&lt;&gt;""), R791, IF(AND(OR($C789&amp;$H789=$C792&amp;$H792, $C789&amp;$I789=$C792&amp;$I792), R792&lt;&gt;""), R792, IF(AND(OR($C789&amp;$H789=$C793&amp;$H793, $C789&amp;$I789=$C793&amp;$I793), R793&lt;&gt;""), R793, "")))))</f>
        <v/>
      </c>
      <c r="S789" s="90" t="str">
        <f>IF(TMInput!R789&lt;&gt;"", TMInput!R789, IF(AND(OR($C789&amp;$H789=$C790&amp;$H790, $C789&amp;$I789=$C790&amp;$I790), S790&lt;&gt;""), S790, IF(AND(OR($C789&amp;$H789=$C791&amp;$H791, $C789&amp;$I789=$C791&amp;$I791), S791&lt;&gt;""), S791, IF(AND(OR($C789&amp;$H789=$C792&amp;$H792, $C789&amp;$I789=$C792&amp;$I792), S792&lt;&gt;""), S792, IF(AND(OR($C789&amp;$H789=$C793&amp;$H793, $C789&amp;$I789=$C793&amp;$I793), S793&lt;&gt;""), S793, "")))))</f>
        <v/>
      </c>
      <c r="T789" s="90" t="str">
        <f>IF(TMInput!S789&lt;&gt;"", TMInput!S789, IF(AND(OR($C789&amp;$H789=$C790&amp;$H790, $C789&amp;$I789=$C790&amp;$I790), T790&lt;&gt;""), T790, IF(AND(OR($C789&amp;$H789=$C791&amp;$H791, $C789&amp;$I789=$C791&amp;$I791), T791&lt;&gt;""), T791, IF(AND(OR($C789&amp;$H789=$C792&amp;$H792, $C789&amp;$I789=$C792&amp;$I792), T792&lt;&gt;""), T792, IF(AND(OR($C789&amp;$H789=$C793&amp;$H793, $C789&amp;$I789=$C793&amp;$I793), T793&lt;&gt;""), T793, "")))))</f>
        <v/>
      </c>
      <c r="U789" s="90" t="str">
        <f>IF(TMInput!T789&lt;&gt;"", TMInput!T789, IF(AND($C789=$C790, U790&lt;&gt;""), U790, IF(AND($C789=$C791, U791&lt;&gt;""), U791, IF(AND($C789=$C792, U792&lt;&gt;""), U792, IF(AND($C789=$C793, U793&lt;&gt;""), U793, "")))))</f>
        <v/>
      </c>
      <c r="V789" s="90" t="str">
        <f>IF(TMInput!U789&lt;&gt;"", TMInput!U789, IF(AND($C789=$C790, V790&lt;&gt;""), V790, IF(AND($C789=$C791, V791&lt;&gt;""), V791, IF(AND($C789=$C792, V792&lt;&gt;""), V792, IF(AND($C789=$C793, V793&lt;&gt;""), V793, "")))))</f>
        <v/>
      </c>
      <c r="W789" s="90" t="str">
        <f>IF(TMInput!V789&lt;&gt;"", TMInput!V789, IF(AND($C789=$C790, W790&lt;&gt;""), W790, IF(AND($C789=$C791, W791&lt;&gt;""), W791, IF(AND($C789=$C792, W792&lt;&gt;""), W792, IF(AND($C789=$C793, W793&lt;&gt;""), W793, "")))))</f>
        <v/>
      </c>
      <c r="X789" s="90" t="str">
        <f>IF(TMInput!W789&lt;&gt;"", TMInput!W789, IF(AND($C789=$C790, X790&lt;&gt;""), X790, IF(AND($C789=$C791, X791&lt;&gt;""), X791, IF(AND($C789=$C792, X792&lt;&gt;""), X792, IF(AND($C789=$C793, X793&lt;&gt;""), X793, "")))))</f>
        <v/>
      </c>
      <c r="Y789" s="90" t="str">
        <f>IF(TMInput!X789&lt;&gt;"", TMInput!X789, IF(AND($C789=$C790, Y790&lt;&gt;""), Y790, IF(AND($C789=$C791, Y791&lt;&gt;""), Y791, IF(AND($C789=$C792, Y792&lt;&gt;""), Y792, IF(AND($C789=$C793, Y793&lt;&gt;""), Y793, "")))))</f>
        <v/>
      </c>
      <c r="Z789" s="90" t="str">
        <f>IF(TMInput!Y789&lt;&gt;"", TMInput!Y789, IF(AND($C789=$C790, Z790&lt;&gt;""), Z790, IF(AND($C789=$C791, Z791&lt;&gt;""), Z791, IF(AND($C789=$C792, Z792&lt;&gt;""), Z792, IF(AND($C789=$C793, Z793&lt;&gt;""), Z793, "")))))</f>
        <v/>
      </c>
      <c r="AA789" s="90" t="str">
        <f>IF(TMInput!Z789&lt;&gt;"", TMInput!Z789, IF(AND($C789=$C790, AA790&lt;&gt;""), AA790, IF(AND($C789=$C791, AA791&lt;&gt;""), AA791, IF(AND($C789=$C792, AA792&lt;&gt;""), AA792, IF(AND($C789=$C793, AA793&lt;&gt;""), AA793, "")))))</f>
        <v/>
      </c>
      <c r="AB789" s="90" t="str">
        <f>IF(TMInput!AA789&lt;&gt;"", TMInput!AA789, IF(AND($C789=$C790, AB790&lt;&gt;""), AB790, IF(AND($C789=$C791, AB791&lt;&gt;""), AB791, IF(AND($C789=$C792, AB792&lt;&gt;""), AB792, IF(AND($C789=$C793, AB793&lt;&gt;""), AB793, "")))))</f>
        <v/>
      </c>
      <c r="AC789" s="90" t="str">
        <f>IF(TMInput!AB789&lt;&gt;"", TMInput!AB789, IF(AND($C789=$C790, AC790&lt;&gt;""), AC790, IF(AND($C789=$C791, AC791&lt;&gt;""), AC791, IF(AND($C789=$C792, AC792&lt;&gt;""), AC792, IF(AND($C789=$C793, AC793&lt;&gt;""), AC793, "")))))</f>
        <v/>
      </c>
      <c r="AD789" s="90" t="str">
        <f>IF(TMInput!AC789&lt;&gt;"", TMInput!AC789, IF(AND($C789=$C790, AD790&lt;&gt;""), AD790, IF(AND($C789=$C791, AD791&lt;&gt;""), AD791, IF(AND($C789=$C792, AD792&lt;&gt;""), AD792, IF(AND($C789=$C793, AD793&lt;&gt;""), AD793, "")))))</f>
        <v/>
      </c>
      <c r="AE789" s="90" t="str">
        <f>IF(TMInput!AD789&lt;&gt;"", TMInput!AD789, IF(AND($C789=$C790, AE790&lt;&gt;""), AE790, IF(AND($C789=$C791, AE791&lt;&gt;""), AE791, IF(AND($C789=$C792, AE792&lt;&gt;""), AE792, IF(AND($C789=$C793, AE793&lt;&gt;""), AE793, "")))))</f>
        <v/>
      </c>
    </row>
    <row r="790">
      <c r="A790" s="85" t="b">
        <f t="shared" si="1"/>
        <v>0</v>
      </c>
      <c r="B790" s="90" t="str">
        <f>IF(AND(TMInput!A790="",$C790&lt;&gt;""),B789,TMInput!A790)</f>
        <v/>
      </c>
      <c r="C790" s="90" t="str">
        <f>TMInput!B790</f>
        <v/>
      </c>
      <c r="D790" s="85" t="str">
        <f>IF(AND(TMInput!C790="",$C790&lt;&gt;""),D789,TMInput!C790)</f>
        <v/>
      </c>
      <c r="E790" s="90" t="str">
        <f>IF(TMInput!D790&lt;&gt;"",TMInput!D790,IF(AND($C790=$C791, E791&lt;&gt;""),E791, IF(AND($C790=$C792, E792&lt;&gt;""), E792,"")))</f>
        <v/>
      </c>
      <c r="F790" s="90" t="str">
        <f>IF(TMInput!E790&lt;&gt;"",TMInput!E790,IF(AND($C790=$C791, F791&lt;&gt;""),F791, IF(AND($C790=$C792, F792&lt;&gt;""), F792,"")))</f>
        <v/>
      </c>
      <c r="G790" s="85" t="str">
        <f>IF(TMInput!F790&lt;&gt;"",TMInput!F790,IF(AND($C790=$C791, G791&lt;&gt;""),G791, IF(AND($C790=$C792, G792&lt;&gt;""), G792,"")))</f>
        <v/>
      </c>
      <c r="H790" s="90" t="str">
        <f>TMInput!G790</f>
        <v/>
      </c>
      <c r="I790" s="90" t="str">
        <f>TMInput!H790</f>
        <v/>
      </c>
      <c r="J790" s="90" t="str">
        <f>IF(TMInput!$A790="",J789,TMInput!I790)</f>
        <v/>
      </c>
      <c r="K790" s="85" t="str">
        <f>IF(TMInput!J790&lt;&gt;"",TMInput!J790,IF(AND($C790=$C791, K791&lt;&gt;""),K791, IF(AND($C790=$C792, K792&lt;&gt;""), K792,"")))</f>
        <v/>
      </c>
      <c r="L790" s="85" t="str">
        <f>IF(TMInput!K790&lt;&gt;"",TMInput!K790,IF(AND($C790=$C791, L791&lt;&gt;""),L791, IF(AND($C790=$C792, L792&lt;&gt;""), L792,"")))</f>
        <v/>
      </c>
      <c r="M790" s="90" t="str">
        <f>IF(TMInput!L790&lt;&gt;"",TMInput!L790,IF(AND($C790=$C791, M791&lt;&gt;""),M791, IF(AND($C790=$C792, M792&lt;&gt;""), M792,"")))</f>
        <v/>
      </c>
      <c r="N790" s="90" t="str">
        <f>IF(TMInput!M790&lt;&gt;"",TMInput!M790,IF(AND($C790=$C791, N791&lt;&gt;""),N791, IF(AND($C790=$C792, N792&lt;&gt;""), N792,"")))</f>
        <v/>
      </c>
      <c r="O790" s="90" t="str">
        <f>IF(TMInput!N790&lt;&gt;"",TMInput!N790,IF(AND($C790=$C791, O791&lt;&gt;""),O791, IF(AND($C790=$C792, O792&lt;&gt;""), O792,"")))</f>
        <v/>
      </c>
      <c r="P790" s="85" t="str">
        <f>IF(TMInput!O790&lt;&gt;"",TMInput!O790,IF(AND($C790=$C791, P791&lt;&gt;""),P791, IF(AND($C790=$C792, P792&lt;&gt;""), P792,"")))</f>
        <v/>
      </c>
      <c r="Q790" s="90" t="str">
        <f>IF(TMInput!P790&lt;&gt;"",TMInput!P790,IF(AND($C790=$C791, Q791&lt;&gt;""),Q791, IF(AND($C790=$C792, Q792&lt;&gt;""), Q792,"")))</f>
        <v/>
      </c>
      <c r="R790" s="90" t="str">
        <f>IF(TMInput!Q790&lt;&gt;"", TMInput!Q790, IF(AND(OR($C790&amp;$H790=$C791&amp;$H791, $C790&amp;$I790=$C791&amp;$I791), R791&lt;&gt;""), R791, IF(AND(OR($C790&amp;$H790=$C792&amp;$H792, $C790&amp;$I790=$C792&amp;$I792), R792&lt;&gt;""), R792, IF(AND(OR($C790&amp;$H790=$C793&amp;$H793, $C790&amp;$I790=$C793&amp;$I793), R793&lt;&gt;""), R793, IF(AND(OR($C790&amp;$H790=$C794&amp;$H794, $C790&amp;$I790=$C794&amp;$I794), R794&lt;&gt;""), R794, "")))))</f>
        <v/>
      </c>
      <c r="S790" s="90" t="str">
        <f>IF(TMInput!R790&lt;&gt;"", TMInput!R790, IF(AND(OR($C790&amp;$H790=$C791&amp;$H791, $C790&amp;$I790=$C791&amp;$I791), S791&lt;&gt;""), S791, IF(AND(OR($C790&amp;$H790=$C792&amp;$H792, $C790&amp;$I790=$C792&amp;$I792), S792&lt;&gt;""), S792, IF(AND(OR($C790&amp;$H790=$C793&amp;$H793, $C790&amp;$I790=$C793&amp;$I793), S793&lt;&gt;""), S793, IF(AND(OR($C790&amp;$H790=$C794&amp;$H794, $C790&amp;$I790=$C794&amp;$I794), S794&lt;&gt;""), S794, "")))))</f>
        <v/>
      </c>
      <c r="T790" s="90" t="str">
        <f>IF(TMInput!S790&lt;&gt;"", TMInput!S790, IF(AND(OR($C790&amp;$H790=$C791&amp;$H791, $C790&amp;$I790=$C791&amp;$I791), T791&lt;&gt;""), T791, IF(AND(OR($C790&amp;$H790=$C792&amp;$H792, $C790&amp;$I790=$C792&amp;$I792), T792&lt;&gt;""), T792, IF(AND(OR($C790&amp;$H790=$C793&amp;$H793, $C790&amp;$I790=$C793&amp;$I793), T793&lt;&gt;""), T793, IF(AND(OR($C790&amp;$H790=$C794&amp;$H794, $C790&amp;$I790=$C794&amp;$I794), T794&lt;&gt;""), T794, "")))))</f>
        <v/>
      </c>
      <c r="U790" s="90" t="str">
        <f>IF(TMInput!T790&lt;&gt;"", TMInput!T790, IF(AND($C790=$C791, U791&lt;&gt;""), U791, IF(AND($C790=$C792, U792&lt;&gt;""), U792, IF(AND($C790=$C793, U793&lt;&gt;""), U793, IF(AND($C790=$C794, U794&lt;&gt;""), U794, "")))))</f>
        <v/>
      </c>
      <c r="V790" s="90" t="str">
        <f>IF(TMInput!U790&lt;&gt;"", TMInput!U790, IF(AND($C790=$C791, V791&lt;&gt;""), V791, IF(AND($C790=$C792, V792&lt;&gt;""), V792, IF(AND($C790=$C793, V793&lt;&gt;""), V793, IF(AND($C790=$C794, V794&lt;&gt;""), V794, "")))))</f>
        <v/>
      </c>
      <c r="W790" s="90" t="str">
        <f>IF(TMInput!V790&lt;&gt;"", TMInput!V790, IF(AND($C790=$C791, W791&lt;&gt;""), W791, IF(AND($C790=$C792, W792&lt;&gt;""), W792, IF(AND($C790=$C793, W793&lt;&gt;""), W793, IF(AND($C790=$C794, W794&lt;&gt;""), W794, "")))))</f>
        <v/>
      </c>
      <c r="X790" s="90" t="str">
        <f>IF(TMInput!W790&lt;&gt;"", TMInput!W790, IF(AND($C790=$C791, X791&lt;&gt;""), X791, IF(AND($C790=$C792, X792&lt;&gt;""), X792, IF(AND($C790=$C793, X793&lt;&gt;""), X793, IF(AND($C790=$C794, X794&lt;&gt;""), X794, "")))))</f>
        <v/>
      </c>
      <c r="Y790" s="90" t="str">
        <f>IF(TMInput!X790&lt;&gt;"", TMInput!X790, IF(AND($C790=$C791, Y791&lt;&gt;""), Y791, IF(AND($C790=$C792, Y792&lt;&gt;""), Y792, IF(AND($C790=$C793, Y793&lt;&gt;""), Y793, IF(AND($C790=$C794, Y794&lt;&gt;""), Y794, "")))))</f>
        <v/>
      </c>
      <c r="Z790" s="90" t="str">
        <f>IF(TMInput!Y790&lt;&gt;"", TMInput!Y790, IF(AND($C790=$C791, Z791&lt;&gt;""), Z791, IF(AND($C790=$C792, Z792&lt;&gt;""), Z792, IF(AND($C790=$C793, Z793&lt;&gt;""), Z793, IF(AND($C790=$C794, Z794&lt;&gt;""), Z794, "")))))</f>
        <v/>
      </c>
      <c r="AA790" s="90" t="str">
        <f>IF(TMInput!Z790&lt;&gt;"", TMInput!Z790, IF(AND($C790=$C791, AA791&lt;&gt;""), AA791, IF(AND($C790=$C792, AA792&lt;&gt;""), AA792, IF(AND($C790=$C793, AA793&lt;&gt;""), AA793, IF(AND($C790=$C794, AA794&lt;&gt;""), AA794, "")))))</f>
        <v/>
      </c>
      <c r="AB790" s="90" t="str">
        <f>IF(TMInput!AA790&lt;&gt;"", TMInput!AA790, IF(AND($C790=$C791, AB791&lt;&gt;""), AB791, IF(AND($C790=$C792, AB792&lt;&gt;""), AB792, IF(AND($C790=$C793, AB793&lt;&gt;""), AB793, IF(AND($C790=$C794, AB794&lt;&gt;""), AB794, "")))))</f>
        <v/>
      </c>
      <c r="AC790" s="90" t="str">
        <f>IF(TMInput!AB790&lt;&gt;"", TMInput!AB790, IF(AND($C790=$C791, AC791&lt;&gt;""), AC791, IF(AND($C790=$C792, AC792&lt;&gt;""), AC792, IF(AND($C790=$C793, AC793&lt;&gt;""), AC793, IF(AND($C790=$C794, AC794&lt;&gt;""), AC794, "")))))</f>
        <v/>
      </c>
      <c r="AD790" s="90" t="str">
        <f>IF(TMInput!AC790&lt;&gt;"", TMInput!AC790, IF(AND($C790=$C791, AD791&lt;&gt;""), AD791, IF(AND($C790=$C792, AD792&lt;&gt;""), AD792, IF(AND($C790=$C793, AD793&lt;&gt;""), AD793, IF(AND($C790=$C794, AD794&lt;&gt;""), AD794, "")))))</f>
        <v/>
      </c>
      <c r="AE790" s="90" t="str">
        <f>IF(TMInput!AD790&lt;&gt;"", TMInput!AD790, IF(AND($C790=$C791, AE791&lt;&gt;""), AE791, IF(AND($C790=$C792, AE792&lt;&gt;""), AE792, IF(AND($C790=$C793, AE793&lt;&gt;""), AE793, IF(AND($C790=$C794, AE794&lt;&gt;""), AE794, "")))))</f>
        <v/>
      </c>
    </row>
    <row r="791">
      <c r="A791" s="85" t="b">
        <f t="shared" si="1"/>
        <v>0</v>
      </c>
      <c r="B791" s="90" t="str">
        <f>IF(AND(TMInput!A791="",$C791&lt;&gt;""),B790,TMInput!A791)</f>
        <v/>
      </c>
      <c r="C791" s="90" t="str">
        <f>TMInput!B791</f>
        <v/>
      </c>
      <c r="D791" s="85" t="str">
        <f>IF(AND(TMInput!C791="",$C791&lt;&gt;""),D790,TMInput!C791)</f>
        <v/>
      </c>
      <c r="E791" s="90" t="str">
        <f>IF(TMInput!D791&lt;&gt;"",TMInput!D791,IF(AND($C791=$C792, E792&lt;&gt;""),E792, IF(AND($C791=$C793, E793&lt;&gt;""), E793,"")))</f>
        <v/>
      </c>
      <c r="F791" s="90" t="str">
        <f>IF(TMInput!E791&lt;&gt;"",TMInput!E791,IF(AND($C791=$C792, F792&lt;&gt;""),F792, IF(AND($C791=$C793, F793&lt;&gt;""), F793,"")))</f>
        <v/>
      </c>
      <c r="G791" s="85" t="str">
        <f>IF(TMInput!F791&lt;&gt;"",TMInput!F791,IF(AND($C791=$C792, G792&lt;&gt;""),G792, IF(AND($C791=$C793, G793&lt;&gt;""), G793,"")))</f>
        <v/>
      </c>
      <c r="H791" s="90" t="str">
        <f>TMInput!G791</f>
        <v/>
      </c>
      <c r="I791" s="90" t="str">
        <f>TMInput!H791</f>
        <v/>
      </c>
      <c r="J791" s="90" t="str">
        <f>IF(TMInput!$A791="",J790,TMInput!I791)</f>
        <v/>
      </c>
      <c r="K791" s="85" t="str">
        <f>IF(TMInput!J791&lt;&gt;"",TMInput!J791,IF(AND($C791=$C792, K792&lt;&gt;""),K792, IF(AND($C791=$C793, K793&lt;&gt;""), K793,"")))</f>
        <v/>
      </c>
      <c r="L791" s="85" t="str">
        <f>IF(TMInput!K791&lt;&gt;"",TMInput!K791,IF(AND($C791=$C792, L792&lt;&gt;""),L792, IF(AND($C791=$C793, L793&lt;&gt;""), L793,"")))</f>
        <v/>
      </c>
      <c r="M791" s="90" t="str">
        <f>IF(TMInput!L791&lt;&gt;"",TMInput!L791,IF(AND($C791=$C792, M792&lt;&gt;""),M792, IF(AND($C791=$C793, M793&lt;&gt;""), M793,"")))</f>
        <v/>
      </c>
      <c r="N791" s="90" t="str">
        <f>IF(TMInput!M791&lt;&gt;"",TMInput!M791,IF(AND($C791=$C792, N792&lt;&gt;""),N792, IF(AND($C791=$C793, N793&lt;&gt;""), N793,"")))</f>
        <v/>
      </c>
      <c r="O791" s="90" t="str">
        <f>IF(TMInput!N791&lt;&gt;"",TMInput!N791,IF(AND($C791=$C792, O792&lt;&gt;""),O792, IF(AND($C791=$C793, O793&lt;&gt;""), O793,"")))</f>
        <v/>
      </c>
      <c r="P791" s="85" t="str">
        <f>IF(TMInput!O791&lt;&gt;"",TMInput!O791,IF(AND($C791=$C792, P792&lt;&gt;""),P792, IF(AND($C791=$C793, P793&lt;&gt;""), P793,"")))</f>
        <v/>
      </c>
      <c r="Q791" s="90" t="str">
        <f>IF(TMInput!P791&lt;&gt;"",TMInput!P791,IF(AND($C791=$C792, Q792&lt;&gt;""),Q792, IF(AND($C791=$C793, Q793&lt;&gt;""), Q793,"")))</f>
        <v/>
      </c>
      <c r="R791" s="90" t="str">
        <f>IF(TMInput!Q791&lt;&gt;"", TMInput!Q791, IF(AND(OR($C791&amp;$H791=$C792&amp;$H792, $C791&amp;$I791=$C792&amp;$I792), R792&lt;&gt;""), R792, IF(AND(OR($C791&amp;$H791=$C793&amp;$H793, $C791&amp;$I791=$C793&amp;$I793), R793&lt;&gt;""), R793, IF(AND(OR($C791&amp;$H791=$C794&amp;$H794, $C791&amp;$I791=$C794&amp;$I794), R794&lt;&gt;""), R794, IF(AND(OR($C791&amp;$H791=$C795&amp;$H795, $C791&amp;$I791=$C795&amp;$I795), R795&lt;&gt;""), R795, "")))))</f>
        <v/>
      </c>
      <c r="S791" s="90" t="str">
        <f>IF(TMInput!R791&lt;&gt;"", TMInput!R791, IF(AND(OR($C791&amp;$H791=$C792&amp;$H792, $C791&amp;$I791=$C792&amp;$I792), S792&lt;&gt;""), S792, IF(AND(OR($C791&amp;$H791=$C793&amp;$H793, $C791&amp;$I791=$C793&amp;$I793), S793&lt;&gt;""), S793, IF(AND(OR($C791&amp;$H791=$C794&amp;$H794, $C791&amp;$I791=$C794&amp;$I794), S794&lt;&gt;""), S794, IF(AND(OR($C791&amp;$H791=$C795&amp;$H795, $C791&amp;$I791=$C795&amp;$I795), S795&lt;&gt;""), S795, "")))))</f>
        <v/>
      </c>
      <c r="T791" s="90" t="str">
        <f>IF(TMInput!S791&lt;&gt;"", TMInput!S791, IF(AND(OR($C791&amp;$H791=$C792&amp;$H792, $C791&amp;$I791=$C792&amp;$I792), T792&lt;&gt;""), T792, IF(AND(OR($C791&amp;$H791=$C793&amp;$H793, $C791&amp;$I791=$C793&amp;$I793), T793&lt;&gt;""), T793, IF(AND(OR($C791&amp;$H791=$C794&amp;$H794, $C791&amp;$I791=$C794&amp;$I794), T794&lt;&gt;""), T794, IF(AND(OR($C791&amp;$H791=$C795&amp;$H795, $C791&amp;$I791=$C795&amp;$I795), T795&lt;&gt;""), T795, "")))))</f>
        <v/>
      </c>
      <c r="U791" s="90" t="str">
        <f>IF(TMInput!T791&lt;&gt;"", TMInput!T791, IF(AND($C791=$C792, U792&lt;&gt;""), U792, IF(AND($C791=$C793, U793&lt;&gt;""), U793, IF(AND($C791=$C794, U794&lt;&gt;""), U794, IF(AND($C791=$C795, U795&lt;&gt;""), U795, "")))))</f>
        <v/>
      </c>
      <c r="V791" s="90" t="str">
        <f>IF(TMInput!U791&lt;&gt;"", TMInput!U791, IF(AND($C791=$C792, V792&lt;&gt;""), V792, IF(AND($C791=$C793, V793&lt;&gt;""), V793, IF(AND($C791=$C794, V794&lt;&gt;""), V794, IF(AND($C791=$C795, V795&lt;&gt;""), V795, "")))))</f>
        <v/>
      </c>
      <c r="W791" s="90" t="str">
        <f>IF(TMInput!V791&lt;&gt;"", TMInput!V791, IF(AND($C791=$C792, W792&lt;&gt;""), W792, IF(AND($C791=$C793, W793&lt;&gt;""), W793, IF(AND($C791=$C794, W794&lt;&gt;""), W794, IF(AND($C791=$C795, W795&lt;&gt;""), W795, "")))))</f>
        <v/>
      </c>
      <c r="X791" s="90" t="str">
        <f>IF(TMInput!W791&lt;&gt;"", TMInput!W791, IF(AND($C791=$C792, X792&lt;&gt;""), X792, IF(AND($C791=$C793, X793&lt;&gt;""), X793, IF(AND($C791=$C794, X794&lt;&gt;""), X794, IF(AND($C791=$C795, X795&lt;&gt;""), X795, "")))))</f>
        <v/>
      </c>
      <c r="Y791" s="90" t="str">
        <f>IF(TMInput!X791&lt;&gt;"", TMInput!X791, IF(AND($C791=$C792, Y792&lt;&gt;""), Y792, IF(AND($C791=$C793, Y793&lt;&gt;""), Y793, IF(AND($C791=$C794, Y794&lt;&gt;""), Y794, IF(AND($C791=$C795, Y795&lt;&gt;""), Y795, "")))))</f>
        <v/>
      </c>
      <c r="Z791" s="90" t="str">
        <f>IF(TMInput!Y791&lt;&gt;"", TMInput!Y791, IF(AND($C791=$C792, Z792&lt;&gt;""), Z792, IF(AND($C791=$C793, Z793&lt;&gt;""), Z793, IF(AND($C791=$C794, Z794&lt;&gt;""), Z794, IF(AND($C791=$C795, Z795&lt;&gt;""), Z795, "")))))</f>
        <v/>
      </c>
      <c r="AA791" s="90" t="str">
        <f>IF(TMInput!Z791&lt;&gt;"", TMInput!Z791, IF(AND($C791=$C792, AA792&lt;&gt;""), AA792, IF(AND($C791=$C793, AA793&lt;&gt;""), AA793, IF(AND($C791=$C794, AA794&lt;&gt;""), AA794, IF(AND($C791=$C795, AA795&lt;&gt;""), AA795, "")))))</f>
        <v/>
      </c>
      <c r="AB791" s="90" t="str">
        <f>IF(TMInput!AA791&lt;&gt;"", TMInput!AA791, IF(AND($C791=$C792, AB792&lt;&gt;""), AB792, IF(AND($C791=$C793, AB793&lt;&gt;""), AB793, IF(AND($C791=$C794, AB794&lt;&gt;""), AB794, IF(AND($C791=$C795, AB795&lt;&gt;""), AB795, "")))))</f>
        <v/>
      </c>
      <c r="AC791" s="90" t="str">
        <f>IF(TMInput!AB791&lt;&gt;"", TMInput!AB791, IF(AND($C791=$C792, AC792&lt;&gt;""), AC792, IF(AND($C791=$C793, AC793&lt;&gt;""), AC793, IF(AND($C791=$C794, AC794&lt;&gt;""), AC794, IF(AND($C791=$C795, AC795&lt;&gt;""), AC795, "")))))</f>
        <v/>
      </c>
      <c r="AD791" s="90" t="str">
        <f>IF(TMInput!AC791&lt;&gt;"", TMInput!AC791, IF(AND($C791=$C792, AD792&lt;&gt;""), AD792, IF(AND($C791=$C793, AD793&lt;&gt;""), AD793, IF(AND($C791=$C794, AD794&lt;&gt;""), AD794, IF(AND($C791=$C795, AD795&lt;&gt;""), AD795, "")))))</f>
        <v/>
      </c>
      <c r="AE791" s="90" t="str">
        <f>IF(TMInput!AD791&lt;&gt;"", TMInput!AD791, IF(AND($C791=$C792, AE792&lt;&gt;""), AE792, IF(AND($C791=$C793, AE793&lt;&gt;""), AE793, IF(AND($C791=$C794, AE794&lt;&gt;""), AE794, IF(AND($C791=$C795, AE795&lt;&gt;""), AE795, "")))))</f>
        <v/>
      </c>
    </row>
    <row r="792">
      <c r="A792" s="85" t="b">
        <f t="shared" si="1"/>
        <v>0</v>
      </c>
      <c r="B792" s="90" t="str">
        <f>IF(AND(TMInput!A792="",$C792&lt;&gt;""),B791,TMInput!A792)</f>
        <v/>
      </c>
      <c r="C792" s="90" t="str">
        <f>TMInput!B792</f>
        <v/>
      </c>
      <c r="D792" s="85" t="str">
        <f>IF(AND(TMInput!C792="",$C792&lt;&gt;""),D791,TMInput!C792)</f>
        <v/>
      </c>
      <c r="E792" s="90" t="str">
        <f>IF(TMInput!D792&lt;&gt;"",TMInput!D792,IF(AND($C792=$C793, E793&lt;&gt;""),E793, IF(AND($C792=$C794, E794&lt;&gt;""), E794,"")))</f>
        <v/>
      </c>
      <c r="F792" s="90" t="str">
        <f>IF(TMInput!E792&lt;&gt;"",TMInput!E792,IF(AND($C792=$C793, F793&lt;&gt;""),F793, IF(AND($C792=$C794, F794&lt;&gt;""), F794,"")))</f>
        <v/>
      </c>
      <c r="G792" s="85" t="str">
        <f>IF(TMInput!F792&lt;&gt;"",TMInput!F792,IF(AND($C792=$C793, G793&lt;&gt;""),G793, IF(AND($C792=$C794, G794&lt;&gt;""), G794,"")))</f>
        <v/>
      </c>
      <c r="H792" s="90" t="str">
        <f>TMInput!G792</f>
        <v/>
      </c>
      <c r="I792" s="90" t="str">
        <f>TMInput!H792</f>
        <v/>
      </c>
      <c r="J792" s="90" t="str">
        <f>IF(TMInput!$A792="",J791,TMInput!I792)</f>
        <v/>
      </c>
      <c r="K792" s="85" t="str">
        <f>IF(TMInput!J792&lt;&gt;"",TMInput!J792,IF(AND($C792=$C793, K793&lt;&gt;""),K793, IF(AND($C792=$C794, K794&lt;&gt;""), K794,"")))</f>
        <v/>
      </c>
      <c r="L792" s="85" t="str">
        <f>IF(TMInput!K792&lt;&gt;"",TMInput!K792,IF(AND($C792=$C793, L793&lt;&gt;""),L793, IF(AND($C792=$C794, L794&lt;&gt;""), L794,"")))</f>
        <v/>
      </c>
      <c r="M792" s="90" t="str">
        <f>IF(TMInput!L792&lt;&gt;"",TMInput!L792,IF(AND($C792=$C793, M793&lt;&gt;""),M793, IF(AND($C792=$C794, M794&lt;&gt;""), M794,"")))</f>
        <v/>
      </c>
      <c r="N792" s="90" t="str">
        <f>IF(TMInput!M792&lt;&gt;"",TMInput!M792,IF(AND($C792=$C793, N793&lt;&gt;""),N793, IF(AND($C792=$C794, N794&lt;&gt;""), N794,"")))</f>
        <v/>
      </c>
      <c r="O792" s="90" t="str">
        <f>IF(TMInput!N792&lt;&gt;"",TMInput!N792,IF(AND($C792=$C793, O793&lt;&gt;""),O793, IF(AND($C792=$C794, O794&lt;&gt;""), O794,"")))</f>
        <v/>
      </c>
      <c r="P792" s="85" t="str">
        <f>IF(TMInput!O792&lt;&gt;"",TMInput!O792,IF(AND($C792=$C793, P793&lt;&gt;""),P793, IF(AND($C792=$C794, P794&lt;&gt;""), P794,"")))</f>
        <v/>
      </c>
      <c r="Q792" s="90" t="str">
        <f>IF(TMInput!P792&lt;&gt;"",TMInput!P792,IF(AND($C792=$C793, Q793&lt;&gt;""),Q793, IF(AND($C792=$C794, Q794&lt;&gt;""), Q794,"")))</f>
        <v/>
      </c>
      <c r="R792" s="90" t="str">
        <f>IF(TMInput!Q792&lt;&gt;"", TMInput!Q792, IF(AND(OR($C792&amp;$H792=$C793&amp;$H793, $C792&amp;$I792=$C793&amp;$I793), R793&lt;&gt;""), R793, IF(AND(OR($C792&amp;$H792=$C794&amp;$H794, $C792&amp;$I792=$C794&amp;$I794), R794&lt;&gt;""), R794, IF(AND(OR($C792&amp;$H792=$C795&amp;$H795, $C792&amp;$I792=$C795&amp;$I795), R795&lt;&gt;""), R795, IF(AND(OR($C792&amp;$H792=$C796&amp;$H796, $C792&amp;$I792=$C796&amp;$I796), R796&lt;&gt;""), R796, "")))))</f>
        <v/>
      </c>
      <c r="S792" s="90" t="str">
        <f>IF(TMInput!R792&lt;&gt;"", TMInput!R792, IF(AND(OR($C792&amp;$H792=$C793&amp;$H793, $C792&amp;$I792=$C793&amp;$I793), S793&lt;&gt;""), S793, IF(AND(OR($C792&amp;$H792=$C794&amp;$H794, $C792&amp;$I792=$C794&amp;$I794), S794&lt;&gt;""), S794, IF(AND(OR($C792&amp;$H792=$C795&amp;$H795, $C792&amp;$I792=$C795&amp;$I795), S795&lt;&gt;""), S795, IF(AND(OR($C792&amp;$H792=$C796&amp;$H796, $C792&amp;$I792=$C796&amp;$I796), S796&lt;&gt;""), S796, "")))))</f>
        <v/>
      </c>
      <c r="T792" s="90" t="str">
        <f>IF(TMInput!S792&lt;&gt;"", TMInput!S792, IF(AND(OR($C792&amp;$H792=$C793&amp;$H793, $C792&amp;$I792=$C793&amp;$I793), T793&lt;&gt;""), T793, IF(AND(OR($C792&amp;$H792=$C794&amp;$H794, $C792&amp;$I792=$C794&amp;$I794), T794&lt;&gt;""), T794, IF(AND(OR($C792&amp;$H792=$C795&amp;$H795, $C792&amp;$I792=$C795&amp;$I795), T795&lt;&gt;""), T795, IF(AND(OR($C792&amp;$H792=$C796&amp;$H796, $C792&amp;$I792=$C796&amp;$I796), T796&lt;&gt;""), T796, "")))))</f>
        <v/>
      </c>
      <c r="U792" s="90" t="str">
        <f>IF(TMInput!T792&lt;&gt;"", TMInput!T792, IF(AND($C792=$C793, U793&lt;&gt;""), U793, IF(AND($C792=$C794, U794&lt;&gt;""), U794, IF(AND($C792=$C795, U795&lt;&gt;""), U795, IF(AND($C792=$C796, U796&lt;&gt;""), U796, "")))))</f>
        <v/>
      </c>
      <c r="V792" s="90" t="str">
        <f>IF(TMInput!U792&lt;&gt;"", TMInput!U792, IF(AND($C792=$C793, V793&lt;&gt;""), V793, IF(AND($C792=$C794, V794&lt;&gt;""), V794, IF(AND($C792=$C795, V795&lt;&gt;""), V795, IF(AND($C792=$C796, V796&lt;&gt;""), V796, "")))))</f>
        <v/>
      </c>
      <c r="W792" s="90" t="str">
        <f>IF(TMInput!V792&lt;&gt;"", TMInput!V792, IF(AND($C792=$C793, W793&lt;&gt;""), W793, IF(AND($C792=$C794, W794&lt;&gt;""), W794, IF(AND($C792=$C795, W795&lt;&gt;""), W795, IF(AND($C792=$C796, W796&lt;&gt;""), W796, "")))))</f>
        <v/>
      </c>
      <c r="X792" s="90" t="str">
        <f>IF(TMInput!W792&lt;&gt;"", TMInput!W792, IF(AND($C792=$C793, X793&lt;&gt;""), X793, IF(AND($C792=$C794, X794&lt;&gt;""), X794, IF(AND($C792=$C795, X795&lt;&gt;""), X795, IF(AND($C792=$C796, X796&lt;&gt;""), X796, "")))))</f>
        <v/>
      </c>
      <c r="Y792" s="90" t="str">
        <f>IF(TMInput!X792&lt;&gt;"", TMInput!X792, IF(AND($C792=$C793, Y793&lt;&gt;""), Y793, IF(AND($C792=$C794, Y794&lt;&gt;""), Y794, IF(AND($C792=$C795, Y795&lt;&gt;""), Y795, IF(AND($C792=$C796, Y796&lt;&gt;""), Y796, "")))))</f>
        <v/>
      </c>
      <c r="Z792" s="90" t="str">
        <f>IF(TMInput!Y792&lt;&gt;"", TMInput!Y792, IF(AND($C792=$C793, Z793&lt;&gt;""), Z793, IF(AND($C792=$C794, Z794&lt;&gt;""), Z794, IF(AND($C792=$C795, Z795&lt;&gt;""), Z795, IF(AND($C792=$C796, Z796&lt;&gt;""), Z796, "")))))</f>
        <v/>
      </c>
      <c r="AA792" s="90" t="str">
        <f>IF(TMInput!Z792&lt;&gt;"", TMInput!Z792, IF(AND($C792=$C793, AA793&lt;&gt;""), AA793, IF(AND($C792=$C794, AA794&lt;&gt;""), AA794, IF(AND($C792=$C795, AA795&lt;&gt;""), AA795, IF(AND($C792=$C796, AA796&lt;&gt;""), AA796, "")))))</f>
        <v/>
      </c>
      <c r="AB792" s="90" t="str">
        <f>IF(TMInput!AA792&lt;&gt;"", TMInput!AA792, IF(AND($C792=$C793, AB793&lt;&gt;""), AB793, IF(AND($C792=$C794, AB794&lt;&gt;""), AB794, IF(AND($C792=$C795, AB795&lt;&gt;""), AB795, IF(AND($C792=$C796, AB796&lt;&gt;""), AB796, "")))))</f>
        <v/>
      </c>
      <c r="AC792" s="90" t="str">
        <f>IF(TMInput!AB792&lt;&gt;"", TMInput!AB792, IF(AND($C792=$C793, AC793&lt;&gt;""), AC793, IF(AND($C792=$C794, AC794&lt;&gt;""), AC794, IF(AND($C792=$C795, AC795&lt;&gt;""), AC795, IF(AND($C792=$C796, AC796&lt;&gt;""), AC796, "")))))</f>
        <v/>
      </c>
      <c r="AD792" s="90" t="str">
        <f>IF(TMInput!AC792&lt;&gt;"", TMInput!AC792, IF(AND($C792=$C793, AD793&lt;&gt;""), AD793, IF(AND($C792=$C794, AD794&lt;&gt;""), AD794, IF(AND($C792=$C795, AD795&lt;&gt;""), AD795, IF(AND($C792=$C796, AD796&lt;&gt;""), AD796, "")))))</f>
        <v/>
      </c>
      <c r="AE792" s="90" t="str">
        <f>IF(TMInput!AD792&lt;&gt;"", TMInput!AD792, IF(AND($C792=$C793, AE793&lt;&gt;""), AE793, IF(AND($C792=$C794, AE794&lt;&gt;""), AE794, IF(AND($C792=$C795, AE795&lt;&gt;""), AE795, IF(AND($C792=$C796, AE796&lt;&gt;""), AE796, "")))))</f>
        <v/>
      </c>
    </row>
    <row r="793">
      <c r="A793" s="85" t="b">
        <f t="shared" si="1"/>
        <v>0</v>
      </c>
      <c r="B793" s="90" t="str">
        <f>IF(AND(TMInput!A793="",$C793&lt;&gt;""),B792,TMInput!A793)</f>
        <v/>
      </c>
      <c r="C793" s="90" t="str">
        <f>TMInput!B793</f>
        <v/>
      </c>
      <c r="D793" s="85" t="str">
        <f>IF(AND(TMInput!C793="",$C793&lt;&gt;""),D792,TMInput!C793)</f>
        <v/>
      </c>
      <c r="E793" s="90" t="str">
        <f>IF(TMInput!D793&lt;&gt;"",TMInput!D793,IF(AND($C793=$C794, E794&lt;&gt;""),E794, IF(AND($C793=$C795, E795&lt;&gt;""), E795,"")))</f>
        <v/>
      </c>
      <c r="F793" s="90" t="str">
        <f>IF(TMInput!E793&lt;&gt;"",TMInput!E793,IF(AND($C793=$C794, F794&lt;&gt;""),F794, IF(AND($C793=$C795, F795&lt;&gt;""), F795,"")))</f>
        <v/>
      </c>
      <c r="G793" s="85" t="str">
        <f>IF(TMInput!F793&lt;&gt;"",TMInput!F793,IF(AND($C793=$C794, G794&lt;&gt;""),G794, IF(AND($C793=$C795, G795&lt;&gt;""), G795,"")))</f>
        <v/>
      </c>
      <c r="H793" s="90" t="str">
        <f>TMInput!G793</f>
        <v/>
      </c>
      <c r="I793" s="90" t="str">
        <f>TMInput!H793</f>
        <v/>
      </c>
      <c r="J793" s="90" t="str">
        <f>IF(TMInput!$A793="",J792,TMInput!I793)</f>
        <v/>
      </c>
      <c r="K793" s="85" t="str">
        <f>IF(TMInput!J793&lt;&gt;"",TMInput!J793,IF(AND($C793=$C794, K794&lt;&gt;""),K794, IF(AND($C793=$C795, K795&lt;&gt;""), K795,"")))</f>
        <v/>
      </c>
      <c r="L793" s="85" t="str">
        <f>IF(TMInput!K793&lt;&gt;"",TMInput!K793,IF(AND($C793=$C794, L794&lt;&gt;""),L794, IF(AND($C793=$C795, L795&lt;&gt;""), L795,"")))</f>
        <v/>
      </c>
      <c r="M793" s="90" t="str">
        <f>IF(TMInput!L793&lt;&gt;"",TMInput!L793,IF(AND($C793=$C794, M794&lt;&gt;""),M794, IF(AND($C793=$C795, M795&lt;&gt;""), M795,"")))</f>
        <v/>
      </c>
      <c r="N793" s="90" t="str">
        <f>IF(TMInput!M793&lt;&gt;"",TMInput!M793,IF(AND($C793=$C794, N794&lt;&gt;""),N794, IF(AND($C793=$C795, N795&lt;&gt;""), N795,"")))</f>
        <v/>
      </c>
      <c r="O793" s="90" t="str">
        <f>IF(TMInput!N793&lt;&gt;"",TMInput!N793,IF(AND($C793=$C794, O794&lt;&gt;""),O794, IF(AND($C793=$C795, O795&lt;&gt;""), O795,"")))</f>
        <v/>
      </c>
      <c r="P793" s="85" t="str">
        <f>IF(TMInput!O793&lt;&gt;"",TMInput!O793,IF(AND($C793=$C794, P794&lt;&gt;""),P794, IF(AND($C793=$C795, P795&lt;&gt;""), P795,"")))</f>
        <v/>
      </c>
      <c r="Q793" s="90" t="str">
        <f>IF(TMInput!P793&lt;&gt;"",TMInput!P793,IF(AND($C793=$C794, Q794&lt;&gt;""),Q794, IF(AND($C793=$C795, Q795&lt;&gt;""), Q795,"")))</f>
        <v/>
      </c>
      <c r="R793" s="90" t="str">
        <f>IF(TMInput!Q793&lt;&gt;"", TMInput!Q793, IF(AND(OR($C793&amp;$H793=$C794&amp;$H794, $C793&amp;$I793=$C794&amp;$I794), R794&lt;&gt;""), R794, IF(AND(OR($C793&amp;$H793=$C795&amp;$H795, $C793&amp;$I793=$C795&amp;$I795), R795&lt;&gt;""), R795, IF(AND(OR($C793&amp;$H793=$C796&amp;$H796, $C793&amp;$I793=$C796&amp;$I796), R796&lt;&gt;""), R796, IF(AND(OR($C793&amp;$H793=$C797&amp;$H797, $C793&amp;$I793=$C797&amp;$I797), R797&lt;&gt;""), R797, "")))))</f>
        <v/>
      </c>
      <c r="S793" s="90" t="str">
        <f>IF(TMInput!R793&lt;&gt;"", TMInput!R793, IF(AND(OR($C793&amp;$H793=$C794&amp;$H794, $C793&amp;$I793=$C794&amp;$I794), S794&lt;&gt;""), S794, IF(AND(OR($C793&amp;$H793=$C795&amp;$H795, $C793&amp;$I793=$C795&amp;$I795), S795&lt;&gt;""), S795, IF(AND(OR($C793&amp;$H793=$C796&amp;$H796, $C793&amp;$I793=$C796&amp;$I796), S796&lt;&gt;""), S796, IF(AND(OR($C793&amp;$H793=$C797&amp;$H797, $C793&amp;$I793=$C797&amp;$I797), S797&lt;&gt;""), S797, "")))))</f>
        <v/>
      </c>
      <c r="T793" s="90" t="str">
        <f>IF(TMInput!S793&lt;&gt;"", TMInput!S793, IF(AND(OR($C793&amp;$H793=$C794&amp;$H794, $C793&amp;$I793=$C794&amp;$I794), T794&lt;&gt;""), T794, IF(AND(OR($C793&amp;$H793=$C795&amp;$H795, $C793&amp;$I793=$C795&amp;$I795), T795&lt;&gt;""), T795, IF(AND(OR($C793&amp;$H793=$C796&amp;$H796, $C793&amp;$I793=$C796&amp;$I796), T796&lt;&gt;""), T796, IF(AND(OR($C793&amp;$H793=$C797&amp;$H797, $C793&amp;$I793=$C797&amp;$I797), T797&lt;&gt;""), T797, "")))))</f>
        <v/>
      </c>
      <c r="U793" s="90" t="str">
        <f>IF(TMInput!T793&lt;&gt;"", TMInput!T793, IF(AND($C793=$C794, U794&lt;&gt;""), U794, IF(AND($C793=$C795, U795&lt;&gt;""), U795, IF(AND($C793=$C796, U796&lt;&gt;""), U796, IF(AND($C793=$C797, U797&lt;&gt;""), U797, "")))))</f>
        <v/>
      </c>
      <c r="V793" s="90" t="str">
        <f>IF(TMInput!U793&lt;&gt;"", TMInput!U793, IF(AND($C793=$C794, V794&lt;&gt;""), V794, IF(AND($C793=$C795, V795&lt;&gt;""), V795, IF(AND($C793=$C796, V796&lt;&gt;""), V796, IF(AND($C793=$C797, V797&lt;&gt;""), V797, "")))))</f>
        <v/>
      </c>
      <c r="W793" s="90" t="str">
        <f>IF(TMInput!V793&lt;&gt;"", TMInput!V793, IF(AND($C793=$C794, W794&lt;&gt;""), W794, IF(AND($C793=$C795, W795&lt;&gt;""), W795, IF(AND($C793=$C796, W796&lt;&gt;""), W796, IF(AND($C793=$C797, W797&lt;&gt;""), W797, "")))))</f>
        <v/>
      </c>
      <c r="X793" s="90" t="str">
        <f>IF(TMInput!W793&lt;&gt;"", TMInput!W793, IF(AND($C793=$C794, X794&lt;&gt;""), X794, IF(AND($C793=$C795, X795&lt;&gt;""), X795, IF(AND($C793=$C796, X796&lt;&gt;""), X796, IF(AND($C793=$C797, X797&lt;&gt;""), X797, "")))))</f>
        <v/>
      </c>
      <c r="Y793" s="90" t="str">
        <f>IF(TMInput!X793&lt;&gt;"", TMInput!X793, IF(AND($C793=$C794, Y794&lt;&gt;""), Y794, IF(AND($C793=$C795, Y795&lt;&gt;""), Y795, IF(AND($C793=$C796, Y796&lt;&gt;""), Y796, IF(AND($C793=$C797, Y797&lt;&gt;""), Y797, "")))))</f>
        <v/>
      </c>
      <c r="Z793" s="90" t="str">
        <f>IF(TMInput!Y793&lt;&gt;"", TMInput!Y793, IF(AND($C793=$C794, Z794&lt;&gt;""), Z794, IF(AND($C793=$C795, Z795&lt;&gt;""), Z795, IF(AND($C793=$C796, Z796&lt;&gt;""), Z796, IF(AND($C793=$C797, Z797&lt;&gt;""), Z797, "")))))</f>
        <v/>
      </c>
      <c r="AA793" s="90" t="str">
        <f>IF(TMInput!Z793&lt;&gt;"", TMInput!Z793, IF(AND($C793=$C794, AA794&lt;&gt;""), AA794, IF(AND($C793=$C795, AA795&lt;&gt;""), AA795, IF(AND($C793=$C796, AA796&lt;&gt;""), AA796, IF(AND($C793=$C797, AA797&lt;&gt;""), AA797, "")))))</f>
        <v/>
      </c>
      <c r="AB793" s="90" t="str">
        <f>IF(TMInput!AA793&lt;&gt;"", TMInput!AA793, IF(AND($C793=$C794, AB794&lt;&gt;""), AB794, IF(AND($C793=$C795, AB795&lt;&gt;""), AB795, IF(AND($C793=$C796, AB796&lt;&gt;""), AB796, IF(AND($C793=$C797, AB797&lt;&gt;""), AB797, "")))))</f>
        <v/>
      </c>
      <c r="AC793" s="90" t="str">
        <f>IF(TMInput!AB793&lt;&gt;"", TMInput!AB793, IF(AND($C793=$C794, AC794&lt;&gt;""), AC794, IF(AND($C793=$C795, AC795&lt;&gt;""), AC795, IF(AND($C793=$C796, AC796&lt;&gt;""), AC796, IF(AND($C793=$C797, AC797&lt;&gt;""), AC797, "")))))</f>
        <v/>
      </c>
      <c r="AD793" s="90" t="str">
        <f>IF(TMInput!AC793&lt;&gt;"", TMInput!AC793, IF(AND($C793=$C794, AD794&lt;&gt;""), AD794, IF(AND($C793=$C795, AD795&lt;&gt;""), AD795, IF(AND($C793=$C796, AD796&lt;&gt;""), AD796, IF(AND($C793=$C797, AD797&lt;&gt;""), AD797, "")))))</f>
        <v/>
      </c>
      <c r="AE793" s="90" t="str">
        <f>IF(TMInput!AD793&lt;&gt;"", TMInput!AD793, IF(AND($C793=$C794, AE794&lt;&gt;""), AE794, IF(AND($C793=$C795, AE795&lt;&gt;""), AE795, IF(AND($C793=$C796, AE796&lt;&gt;""), AE796, IF(AND($C793=$C797, AE797&lt;&gt;""), AE797, "")))))</f>
        <v/>
      </c>
    </row>
    <row r="794">
      <c r="A794" s="85" t="b">
        <f t="shared" si="1"/>
        <v>0</v>
      </c>
      <c r="B794" s="90" t="str">
        <f>IF(AND(TMInput!A794="",$C794&lt;&gt;""),B793,TMInput!A794)</f>
        <v/>
      </c>
      <c r="C794" s="90" t="str">
        <f>TMInput!B794</f>
        <v/>
      </c>
      <c r="D794" s="85" t="str">
        <f>IF(AND(TMInput!C794="",$C794&lt;&gt;""),D793,TMInput!C794)</f>
        <v/>
      </c>
      <c r="E794" s="90" t="str">
        <f>IF(TMInput!D794&lt;&gt;"",TMInput!D794,IF(AND($C794=$C795, E795&lt;&gt;""),E795, IF(AND($C794=$C796, E796&lt;&gt;""), E796,"")))</f>
        <v/>
      </c>
      <c r="F794" s="90" t="str">
        <f>IF(TMInput!E794&lt;&gt;"",TMInput!E794,IF(AND($C794=$C795, F795&lt;&gt;""),F795, IF(AND($C794=$C796, F796&lt;&gt;""), F796,"")))</f>
        <v/>
      </c>
      <c r="G794" s="85" t="str">
        <f>IF(TMInput!F794&lt;&gt;"",TMInput!F794,IF(AND($C794=$C795, G795&lt;&gt;""),G795, IF(AND($C794=$C796, G796&lt;&gt;""), G796,"")))</f>
        <v/>
      </c>
      <c r="H794" s="90" t="str">
        <f>TMInput!G794</f>
        <v/>
      </c>
      <c r="I794" s="90" t="str">
        <f>TMInput!H794</f>
        <v/>
      </c>
      <c r="J794" s="90" t="str">
        <f>IF(TMInput!$A794="",J793,TMInput!I794)</f>
        <v/>
      </c>
      <c r="K794" s="85" t="str">
        <f>IF(TMInput!J794&lt;&gt;"",TMInput!J794,IF(AND($C794=$C795, K795&lt;&gt;""),K795, IF(AND($C794=$C796, K796&lt;&gt;""), K796,"")))</f>
        <v/>
      </c>
      <c r="L794" s="85" t="str">
        <f>IF(TMInput!K794&lt;&gt;"",TMInput!K794,IF(AND($C794=$C795, L795&lt;&gt;""),L795, IF(AND($C794=$C796, L796&lt;&gt;""), L796,"")))</f>
        <v/>
      </c>
      <c r="M794" s="90" t="str">
        <f>IF(TMInput!L794&lt;&gt;"",TMInput!L794,IF(AND($C794=$C795, M795&lt;&gt;""),M795, IF(AND($C794=$C796, M796&lt;&gt;""), M796,"")))</f>
        <v/>
      </c>
      <c r="N794" s="90" t="str">
        <f>IF(TMInput!M794&lt;&gt;"",TMInput!M794,IF(AND($C794=$C795, N795&lt;&gt;""),N795, IF(AND($C794=$C796, N796&lt;&gt;""), N796,"")))</f>
        <v/>
      </c>
      <c r="O794" s="90" t="str">
        <f>IF(TMInput!N794&lt;&gt;"",TMInput!N794,IF(AND($C794=$C795, O795&lt;&gt;""),O795, IF(AND($C794=$C796, O796&lt;&gt;""), O796,"")))</f>
        <v/>
      </c>
      <c r="P794" s="85" t="str">
        <f>IF(TMInput!O794&lt;&gt;"",TMInput!O794,IF(AND($C794=$C795, P795&lt;&gt;""),P795, IF(AND($C794=$C796, P796&lt;&gt;""), P796,"")))</f>
        <v/>
      </c>
      <c r="Q794" s="90" t="str">
        <f>IF(TMInput!P794&lt;&gt;"",TMInput!P794,IF(AND($C794=$C795, Q795&lt;&gt;""),Q795, IF(AND($C794=$C796, Q796&lt;&gt;""), Q796,"")))</f>
        <v/>
      </c>
      <c r="R794" s="90" t="str">
        <f>IF(TMInput!Q794&lt;&gt;"", TMInput!Q794, IF(AND(OR($C794&amp;$H794=$C795&amp;$H795, $C794&amp;$I794=$C795&amp;$I795), R795&lt;&gt;""), R795, IF(AND(OR($C794&amp;$H794=$C796&amp;$H796, $C794&amp;$I794=$C796&amp;$I796), R796&lt;&gt;""), R796, IF(AND(OR($C794&amp;$H794=$C797&amp;$H797, $C794&amp;$I794=$C797&amp;$I797), R797&lt;&gt;""), R797, IF(AND(OR($C794&amp;$H794=$C798&amp;$H798, $C794&amp;$I794=$C798&amp;$I798), R798&lt;&gt;""), R798, "")))))</f>
        <v/>
      </c>
      <c r="S794" s="90" t="str">
        <f>IF(TMInput!R794&lt;&gt;"", TMInput!R794, IF(AND(OR($C794&amp;$H794=$C795&amp;$H795, $C794&amp;$I794=$C795&amp;$I795), S795&lt;&gt;""), S795, IF(AND(OR($C794&amp;$H794=$C796&amp;$H796, $C794&amp;$I794=$C796&amp;$I796), S796&lt;&gt;""), S796, IF(AND(OR($C794&amp;$H794=$C797&amp;$H797, $C794&amp;$I794=$C797&amp;$I797), S797&lt;&gt;""), S797, IF(AND(OR($C794&amp;$H794=$C798&amp;$H798, $C794&amp;$I794=$C798&amp;$I798), S798&lt;&gt;""), S798, "")))))</f>
        <v/>
      </c>
      <c r="T794" s="90" t="str">
        <f>IF(TMInput!S794&lt;&gt;"", TMInput!S794, IF(AND(OR($C794&amp;$H794=$C795&amp;$H795, $C794&amp;$I794=$C795&amp;$I795), T795&lt;&gt;""), T795, IF(AND(OR($C794&amp;$H794=$C796&amp;$H796, $C794&amp;$I794=$C796&amp;$I796), T796&lt;&gt;""), T796, IF(AND(OR($C794&amp;$H794=$C797&amp;$H797, $C794&amp;$I794=$C797&amp;$I797), T797&lt;&gt;""), T797, IF(AND(OR($C794&amp;$H794=$C798&amp;$H798, $C794&amp;$I794=$C798&amp;$I798), T798&lt;&gt;""), T798, "")))))</f>
        <v/>
      </c>
      <c r="U794" s="90" t="str">
        <f>IF(TMInput!T794&lt;&gt;"", TMInput!T794, IF(AND($C794=$C795, U795&lt;&gt;""), U795, IF(AND($C794=$C796, U796&lt;&gt;""), U796, IF(AND($C794=$C797, U797&lt;&gt;""), U797, IF(AND($C794=$C798, U798&lt;&gt;""), U798, "")))))</f>
        <v/>
      </c>
      <c r="V794" s="90" t="str">
        <f>IF(TMInput!U794&lt;&gt;"", TMInput!U794, IF(AND($C794=$C795, V795&lt;&gt;""), V795, IF(AND($C794=$C796, V796&lt;&gt;""), V796, IF(AND($C794=$C797, V797&lt;&gt;""), V797, IF(AND($C794=$C798, V798&lt;&gt;""), V798, "")))))</f>
        <v/>
      </c>
      <c r="W794" s="90" t="str">
        <f>IF(TMInput!V794&lt;&gt;"", TMInput!V794, IF(AND($C794=$C795, W795&lt;&gt;""), W795, IF(AND($C794=$C796, W796&lt;&gt;""), W796, IF(AND($C794=$C797, W797&lt;&gt;""), W797, IF(AND($C794=$C798, W798&lt;&gt;""), W798, "")))))</f>
        <v/>
      </c>
      <c r="X794" s="90" t="str">
        <f>IF(TMInput!W794&lt;&gt;"", TMInput!W794, IF(AND($C794=$C795, X795&lt;&gt;""), X795, IF(AND($C794=$C796, X796&lt;&gt;""), X796, IF(AND($C794=$C797, X797&lt;&gt;""), X797, IF(AND($C794=$C798, X798&lt;&gt;""), X798, "")))))</f>
        <v/>
      </c>
      <c r="Y794" s="90" t="str">
        <f>IF(TMInput!X794&lt;&gt;"", TMInput!X794, IF(AND($C794=$C795, Y795&lt;&gt;""), Y795, IF(AND($C794=$C796, Y796&lt;&gt;""), Y796, IF(AND($C794=$C797, Y797&lt;&gt;""), Y797, IF(AND($C794=$C798, Y798&lt;&gt;""), Y798, "")))))</f>
        <v/>
      </c>
      <c r="Z794" s="90" t="str">
        <f>IF(TMInput!Y794&lt;&gt;"", TMInput!Y794, IF(AND($C794=$C795, Z795&lt;&gt;""), Z795, IF(AND($C794=$C796, Z796&lt;&gt;""), Z796, IF(AND($C794=$C797, Z797&lt;&gt;""), Z797, IF(AND($C794=$C798, Z798&lt;&gt;""), Z798, "")))))</f>
        <v/>
      </c>
      <c r="AA794" s="90" t="str">
        <f>IF(TMInput!Z794&lt;&gt;"", TMInput!Z794, IF(AND($C794=$C795, AA795&lt;&gt;""), AA795, IF(AND($C794=$C796, AA796&lt;&gt;""), AA796, IF(AND($C794=$C797, AA797&lt;&gt;""), AA797, IF(AND($C794=$C798, AA798&lt;&gt;""), AA798, "")))))</f>
        <v/>
      </c>
      <c r="AB794" s="90" t="str">
        <f>IF(TMInput!AA794&lt;&gt;"", TMInput!AA794, IF(AND($C794=$C795, AB795&lt;&gt;""), AB795, IF(AND($C794=$C796, AB796&lt;&gt;""), AB796, IF(AND($C794=$C797, AB797&lt;&gt;""), AB797, IF(AND($C794=$C798, AB798&lt;&gt;""), AB798, "")))))</f>
        <v/>
      </c>
      <c r="AC794" s="90" t="str">
        <f>IF(TMInput!AB794&lt;&gt;"", TMInput!AB794, IF(AND($C794=$C795, AC795&lt;&gt;""), AC795, IF(AND($C794=$C796, AC796&lt;&gt;""), AC796, IF(AND($C794=$C797, AC797&lt;&gt;""), AC797, IF(AND($C794=$C798, AC798&lt;&gt;""), AC798, "")))))</f>
        <v/>
      </c>
      <c r="AD794" s="90" t="str">
        <f>IF(TMInput!AC794&lt;&gt;"", TMInput!AC794, IF(AND($C794=$C795, AD795&lt;&gt;""), AD795, IF(AND($C794=$C796, AD796&lt;&gt;""), AD796, IF(AND($C794=$C797, AD797&lt;&gt;""), AD797, IF(AND($C794=$C798, AD798&lt;&gt;""), AD798, "")))))</f>
        <v/>
      </c>
      <c r="AE794" s="90" t="str">
        <f>IF(TMInput!AD794&lt;&gt;"", TMInput!AD794, IF(AND($C794=$C795, AE795&lt;&gt;""), AE795, IF(AND($C794=$C796, AE796&lt;&gt;""), AE796, IF(AND($C794=$C797, AE797&lt;&gt;""), AE797, IF(AND($C794=$C798, AE798&lt;&gt;""), AE798, "")))))</f>
        <v/>
      </c>
    </row>
    <row r="795">
      <c r="A795" s="85" t="b">
        <f t="shared" si="1"/>
        <v>0</v>
      </c>
      <c r="B795" s="90" t="str">
        <f>IF(AND(TMInput!A795="",$C795&lt;&gt;""),B794,TMInput!A795)</f>
        <v/>
      </c>
      <c r="C795" s="90" t="str">
        <f>TMInput!B795</f>
        <v/>
      </c>
      <c r="D795" s="85" t="str">
        <f>IF(AND(TMInput!C795="",$C795&lt;&gt;""),D794,TMInput!C795)</f>
        <v/>
      </c>
      <c r="E795" s="90" t="str">
        <f>IF(TMInput!D795&lt;&gt;"",TMInput!D795,IF(AND($C795=$C796, E796&lt;&gt;""),E796, IF(AND($C795=$C797, E797&lt;&gt;""), E797,"")))</f>
        <v/>
      </c>
      <c r="F795" s="90" t="str">
        <f>IF(TMInput!E795&lt;&gt;"",TMInput!E795,IF(AND($C795=$C796, F796&lt;&gt;""),F796, IF(AND($C795=$C797, F797&lt;&gt;""), F797,"")))</f>
        <v/>
      </c>
      <c r="G795" s="85" t="str">
        <f>IF(TMInput!F795&lt;&gt;"",TMInput!F795,IF(AND($C795=$C796, G796&lt;&gt;""),G796, IF(AND($C795=$C797, G797&lt;&gt;""), G797,"")))</f>
        <v/>
      </c>
      <c r="H795" s="90" t="str">
        <f>TMInput!G795</f>
        <v/>
      </c>
      <c r="I795" s="90" t="str">
        <f>TMInput!H795</f>
        <v/>
      </c>
      <c r="J795" s="90" t="str">
        <f>IF(TMInput!$A795="",J794,TMInput!I795)</f>
        <v/>
      </c>
      <c r="K795" s="85" t="str">
        <f>IF(TMInput!J795&lt;&gt;"",TMInput!J795,IF(AND($C795=$C796, K796&lt;&gt;""),K796, IF(AND($C795=$C797, K797&lt;&gt;""), K797,"")))</f>
        <v/>
      </c>
      <c r="L795" s="85" t="str">
        <f>IF(TMInput!K795&lt;&gt;"",TMInput!K795,IF(AND($C795=$C796, L796&lt;&gt;""),L796, IF(AND($C795=$C797, L797&lt;&gt;""), L797,"")))</f>
        <v/>
      </c>
      <c r="M795" s="90" t="str">
        <f>IF(TMInput!L795&lt;&gt;"",TMInput!L795,IF(AND($C795=$C796, M796&lt;&gt;""),M796, IF(AND($C795=$C797, M797&lt;&gt;""), M797,"")))</f>
        <v/>
      </c>
      <c r="N795" s="90" t="str">
        <f>IF(TMInput!M795&lt;&gt;"",TMInput!M795,IF(AND($C795=$C796, N796&lt;&gt;""),N796, IF(AND($C795=$C797, N797&lt;&gt;""), N797,"")))</f>
        <v/>
      </c>
      <c r="O795" s="90" t="str">
        <f>IF(TMInput!N795&lt;&gt;"",TMInput!N795,IF(AND($C795=$C796, O796&lt;&gt;""),O796, IF(AND($C795=$C797, O797&lt;&gt;""), O797,"")))</f>
        <v/>
      </c>
      <c r="P795" s="85" t="str">
        <f>IF(TMInput!O795&lt;&gt;"",TMInput!O795,IF(AND($C795=$C796, P796&lt;&gt;""),P796, IF(AND($C795=$C797, P797&lt;&gt;""), P797,"")))</f>
        <v/>
      </c>
      <c r="Q795" s="90" t="str">
        <f>IF(TMInput!P795&lt;&gt;"",TMInput!P795,IF(AND($C795=$C796, Q796&lt;&gt;""),Q796, IF(AND($C795=$C797, Q797&lt;&gt;""), Q797,"")))</f>
        <v/>
      </c>
      <c r="R795" s="90" t="str">
        <f>IF(TMInput!Q795&lt;&gt;"", TMInput!Q795, IF(AND(OR($C795&amp;$H795=$C796&amp;$H796, $C795&amp;$I795=$C796&amp;$I796), R796&lt;&gt;""), R796, IF(AND(OR($C795&amp;$H795=$C797&amp;$H797, $C795&amp;$I795=$C797&amp;$I797), R797&lt;&gt;""), R797, IF(AND(OR($C795&amp;$H795=$C798&amp;$H798, $C795&amp;$I795=$C798&amp;$I798), R798&lt;&gt;""), R798, IF(AND(OR($C795&amp;$H795=$C799&amp;$H799, $C795&amp;$I795=$C799&amp;$I799), R799&lt;&gt;""), R799, "")))))</f>
        <v/>
      </c>
      <c r="S795" s="90" t="str">
        <f>IF(TMInput!R795&lt;&gt;"", TMInput!R795, IF(AND(OR($C795&amp;$H795=$C796&amp;$H796, $C795&amp;$I795=$C796&amp;$I796), S796&lt;&gt;""), S796, IF(AND(OR($C795&amp;$H795=$C797&amp;$H797, $C795&amp;$I795=$C797&amp;$I797), S797&lt;&gt;""), S797, IF(AND(OR($C795&amp;$H795=$C798&amp;$H798, $C795&amp;$I795=$C798&amp;$I798), S798&lt;&gt;""), S798, IF(AND(OR($C795&amp;$H795=$C799&amp;$H799, $C795&amp;$I795=$C799&amp;$I799), S799&lt;&gt;""), S799, "")))))</f>
        <v/>
      </c>
      <c r="T795" s="90" t="str">
        <f>IF(TMInput!S795&lt;&gt;"", TMInput!S795, IF(AND(OR($C795&amp;$H795=$C796&amp;$H796, $C795&amp;$I795=$C796&amp;$I796), T796&lt;&gt;""), T796, IF(AND(OR($C795&amp;$H795=$C797&amp;$H797, $C795&amp;$I795=$C797&amp;$I797), T797&lt;&gt;""), T797, IF(AND(OR($C795&amp;$H795=$C798&amp;$H798, $C795&amp;$I795=$C798&amp;$I798), T798&lt;&gt;""), T798, IF(AND(OR($C795&amp;$H795=$C799&amp;$H799, $C795&amp;$I795=$C799&amp;$I799), T799&lt;&gt;""), T799, "")))))</f>
        <v/>
      </c>
      <c r="U795" s="90" t="str">
        <f>IF(TMInput!T795&lt;&gt;"", TMInput!T795, IF(AND($C795=$C796, U796&lt;&gt;""), U796, IF(AND($C795=$C797, U797&lt;&gt;""), U797, IF(AND($C795=$C798, U798&lt;&gt;""), U798, IF(AND($C795=$C799, U799&lt;&gt;""), U799, "")))))</f>
        <v/>
      </c>
      <c r="V795" s="90" t="str">
        <f>IF(TMInput!U795&lt;&gt;"", TMInput!U795, IF(AND($C795=$C796, V796&lt;&gt;""), V796, IF(AND($C795=$C797, V797&lt;&gt;""), V797, IF(AND($C795=$C798, V798&lt;&gt;""), V798, IF(AND($C795=$C799, V799&lt;&gt;""), V799, "")))))</f>
        <v/>
      </c>
      <c r="W795" s="90" t="str">
        <f>IF(TMInput!V795&lt;&gt;"", TMInput!V795, IF(AND($C795=$C796, W796&lt;&gt;""), W796, IF(AND($C795=$C797, W797&lt;&gt;""), W797, IF(AND($C795=$C798, W798&lt;&gt;""), W798, IF(AND($C795=$C799, W799&lt;&gt;""), W799, "")))))</f>
        <v/>
      </c>
      <c r="X795" s="90" t="str">
        <f>IF(TMInput!W795&lt;&gt;"", TMInput!W795, IF(AND($C795=$C796, X796&lt;&gt;""), X796, IF(AND($C795=$C797, X797&lt;&gt;""), X797, IF(AND($C795=$C798, X798&lt;&gt;""), X798, IF(AND($C795=$C799, X799&lt;&gt;""), X799, "")))))</f>
        <v/>
      </c>
      <c r="Y795" s="90" t="str">
        <f>IF(TMInput!X795&lt;&gt;"", TMInput!X795, IF(AND($C795=$C796, Y796&lt;&gt;""), Y796, IF(AND($C795=$C797, Y797&lt;&gt;""), Y797, IF(AND($C795=$C798, Y798&lt;&gt;""), Y798, IF(AND($C795=$C799, Y799&lt;&gt;""), Y799, "")))))</f>
        <v/>
      </c>
      <c r="Z795" s="90" t="str">
        <f>IF(TMInput!Y795&lt;&gt;"", TMInput!Y795, IF(AND($C795=$C796, Z796&lt;&gt;""), Z796, IF(AND($C795=$C797, Z797&lt;&gt;""), Z797, IF(AND($C795=$C798, Z798&lt;&gt;""), Z798, IF(AND($C795=$C799, Z799&lt;&gt;""), Z799, "")))))</f>
        <v/>
      </c>
      <c r="AA795" s="90" t="str">
        <f>IF(TMInput!Z795&lt;&gt;"", TMInput!Z795, IF(AND($C795=$C796, AA796&lt;&gt;""), AA796, IF(AND($C795=$C797, AA797&lt;&gt;""), AA797, IF(AND($C795=$C798, AA798&lt;&gt;""), AA798, IF(AND($C795=$C799, AA799&lt;&gt;""), AA799, "")))))</f>
        <v/>
      </c>
      <c r="AB795" s="90" t="str">
        <f>IF(TMInput!AA795&lt;&gt;"", TMInput!AA795, IF(AND($C795=$C796, AB796&lt;&gt;""), AB796, IF(AND($C795=$C797, AB797&lt;&gt;""), AB797, IF(AND($C795=$C798, AB798&lt;&gt;""), AB798, IF(AND($C795=$C799, AB799&lt;&gt;""), AB799, "")))))</f>
        <v/>
      </c>
      <c r="AC795" s="90" t="str">
        <f>IF(TMInput!AB795&lt;&gt;"", TMInput!AB795, IF(AND($C795=$C796, AC796&lt;&gt;""), AC796, IF(AND($C795=$C797, AC797&lt;&gt;""), AC797, IF(AND($C795=$C798, AC798&lt;&gt;""), AC798, IF(AND($C795=$C799, AC799&lt;&gt;""), AC799, "")))))</f>
        <v/>
      </c>
      <c r="AD795" s="90" t="str">
        <f>IF(TMInput!AC795&lt;&gt;"", TMInput!AC795, IF(AND($C795=$C796, AD796&lt;&gt;""), AD796, IF(AND($C795=$C797, AD797&lt;&gt;""), AD797, IF(AND($C795=$C798, AD798&lt;&gt;""), AD798, IF(AND($C795=$C799, AD799&lt;&gt;""), AD799, "")))))</f>
        <v/>
      </c>
      <c r="AE795" s="90" t="str">
        <f>IF(TMInput!AD795&lt;&gt;"", TMInput!AD795, IF(AND($C795=$C796, AE796&lt;&gt;""), AE796, IF(AND($C795=$C797, AE797&lt;&gt;""), AE797, IF(AND($C795=$C798, AE798&lt;&gt;""), AE798, IF(AND($C795=$C799, AE799&lt;&gt;""), AE799, "")))))</f>
        <v/>
      </c>
    </row>
    <row r="796">
      <c r="A796" s="85" t="b">
        <f t="shared" si="1"/>
        <v>0</v>
      </c>
      <c r="B796" s="90" t="str">
        <f>IF(AND(TMInput!A796="",$C796&lt;&gt;""),B795,TMInput!A796)</f>
        <v/>
      </c>
      <c r="C796" s="90" t="str">
        <f>TMInput!B796</f>
        <v/>
      </c>
      <c r="D796" s="85" t="str">
        <f>IF(AND(TMInput!C796="",$C796&lt;&gt;""),D795,TMInput!C796)</f>
        <v/>
      </c>
      <c r="E796" s="90" t="str">
        <f>IF(TMInput!D796&lt;&gt;"",TMInput!D796,IF(AND($C796=$C797, E797&lt;&gt;""),E797, IF(AND($C796=$C798, E798&lt;&gt;""), E798,"")))</f>
        <v/>
      </c>
      <c r="F796" s="90" t="str">
        <f>IF(TMInput!E796&lt;&gt;"",TMInput!E796,IF(AND($C796=$C797, F797&lt;&gt;""),F797, IF(AND($C796=$C798, F798&lt;&gt;""), F798,"")))</f>
        <v/>
      </c>
      <c r="G796" s="85" t="str">
        <f>IF(TMInput!F796&lt;&gt;"",TMInput!F796,IF(AND($C796=$C797, G797&lt;&gt;""),G797, IF(AND($C796=$C798, G798&lt;&gt;""), G798,"")))</f>
        <v/>
      </c>
      <c r="H796" s="90" t="str">
        <f>TMInput!G796</f>
        <v/>
      </c>
      <c r="I796" s="90" t="str">
        <f>TMInput!H796</f>
        <v/>
      </c>
      <c r="J796" s="90" t="str">
        <f>IF(TMInput!$A796="",J795,TMInput!I796)</f>
        <v/>
      </c>
      <c r="K796" s="85" t="str">
        <f>IF(TMInput!J796&lt;&gt;"",TMInput!J796,IF(AND($C796=$C797, K797&lt;&gt;""),K797, IF(AND($C796=$C798, K798&lt;&gt;""), K798,"")))</f>
        <v/>
      </c>
      <c r="L796" s="85" t="str">
        <f>IF(TMInput!K796&lt;&gt;"",TMInput!K796,IF(AND($C796=$C797, L797&lt;&gt;""),L797, IF(AND($C796=$C798, L798&lt;&gt;""), L798,"")))</f>
        <v/>
      </c>
      <c r="M796" s="90" t="str">
        <f>IF(TMInput!L796&lt;&gt;"",TMInput!L796,IF(AND($C796=$C797, M797&lt;&gt;""),M797, IF(AND($C796=$C798, M798&lt;&gt;""), M798,"")))</f>
        <v/>
      </c>
      <c r="N796" s="90" t="str">
        <f>IF(TMInput!M796&lt;&gt;"",TMInput!M796,IF(AND($C796=$C797, N797&lt;&gt;""),N797, IF(AND($C796=$C798, N798&lt;&gt;""), N798,"")))</f>
        <v/>
      </c>
      <c r="O796" s="90" t="str">
        <f>IF(TMInput!N796&lt;&gt;"",TMInput!N796,IF(AND($C796=$C797, O797&lt;&gt;""),O797, IF(AND($C796=$C798, O798&lt;&gt;""), O798,"")))</f>
        <v/>
      </c>
      <c r="P796" s="85" t="str">
        <f>IF(TMInput!O796&lt;&gt;"",TMInput!O796,IF(AND($C796=$C797, P797&lt;&gt;""),P797, IF(AND($C796=$C798, P798&lt;&gt;""), P798,"")))</f>
        <v/>
      </c>
      <c r="Q796" s="90" t="str">
        <f>IF(TMInput!P796&lt;&gt;"",TMInput!P796,IF(AND($C796=$C797, Q797&lt;&gt;""),Q797, IF(AND($C796=$C798, Q798&lt;&gt;""), Q798,"")))</f>
        <v/>
      </c>
      <c r="R796" s="90" t="str">
        <f>IF(TMInput!Q796&lt;&gt;"", TMInput!Q796, IF(AND(OR($C796&amp;$H796=$C797&amp;$H797, $C796&amp;$I796=$C797&amp;$I797), R797&lt;&gt;""), R797, IF(AND(OR($C796&amp;$H796=$C798&amp;$H798, $C796&amp;$I796=$C798&amp;$I798), R798&lt;&gt;""), R798, IF(AND(OR($C796&amp;$H796=$C799&amp;$H799, $C796&amp;$I796=$C799&amp;$I799), R799&lt;&gt;""), R799, IF(AND(OR($C796&amp;$H796=$C800&amp;$H800, $C796&amp;$I796=$C800&amp;$I800), R800&lt;&gt;""), R800, "")))))</f>
        <v/>
      </c>
      <c r="S796" s="90" t="str">
        <f>IF(TMInput!R796&lt;&gt;"", TMInput!R796, IF(AND(OR($C796&amp;$H796=$C797&amp;$H797, $C796&amp;$I796=$C797&amp;$I797), S797&lt;&gt;""), S797, IF(AND(OR($C796&amp;$H796=$C798&amp;$H798, $C796&amp;$I796=$C798&amp;$I798), S798&lt;&gt;""), S798, IF(AND(OR($C796&amp;$H796=$C799&amp;$H799, $C796&amp;$I796=$C799&amp;$I799), S799&lt;&gt;""), S799, IF(AND(OR($C796&amp;$H796=$C800&amp;$H800, $C796&amp;$I796=$C800&amp;$I800), S800&lt;&gt;""), S800, "")))))</f>
        <v/>
      </c>
      <c r="T796" s="90" t="str">
        <f>IF(TMInput!S796&lt;&gt;"", TMInput!S796, IF(AND(OR($C796&amp;$H796=$C797&amp;$H797, $C796&amp;$I796=$C797&amp;$I797), T797&lt;&gt;""), T797, IF(AND(OR($C796&amp;$H796=$C798&amp;$H798, $C796&amp;$I796=$C798&amp;$I798), T798&lt;&gt;""), T798, IF(AND(OR($C796&amp;$H796=$C799&amp;$H799, $C796&amp;$I796=$C799&amp;$I799), T799&lt;&gt;""), T799, IF(AND(OR($C796&amp;$H796=$C800&amp;$H800, $C796&amp;$I796=$C800&amp;$I800), T800&lt;&gt;""), T800, "")))))</f>
        <v/>
      </c>
      <c r="U796" s="90" t="str">
        <f>IF(TMInput!T796&lt;&gt;"", TMInput!T796, IF(AND($C796=$C797, U797&lt;&gt;""), U797, IF(AND($C796=$C798, U798&lt;&gt;""), U798, IF(AND($C796=$C799, U799&lt;&gt;""), U799, IF(AND($C796=$C800, U800&lt;&gt;""), U800, "")))))</f>
        <v/>
      </c>
      <c r="V796" s="90" t="str">
        <f>IF(TMInput!U796&lt;&gt;"", TMInput!U796, IF(AND($C796=$C797, V797&lt;&gt;""), V797, IF(AND($C796=$C798, V798&lt;&gt;""), V798, IF(AND($C796=$C799, V799&lt;&gt;""), V799, IF(AND($C796=$C800, V800&lt;&gt;""), V800, "")))))</f>
        <v/>
      </c>
      <c r="W796" s="90" t="str">
        <f>IF(TMInput!V796&lt;&gt;"", TMInput!V796, IF(AND($C796=$C797, W797&lt;&gt;""), W797, IF(AND($C796=$C798, W798&lt;&gt;""), W798, IF(AND($C796=$C799, W799&lt;&gt;""), W799, IF(AND($C796=$C800, W800&lt;&gt;""), W800, "")))))</f>
        <v/>
      </c>
      <c r="X796" s="90" t="str">
        <f>IF(TMInput!W796&lt;&gt;"", TMInput!W796, IF(AND($C796=$C797, X797&lt;&gt;""), X797, IF(AND($C796=$C798, X798&lt;&gt;""), X798, IF(AND($C796=$C799, X799&lt;&gt;""), X799, IF(AND($C796=$C800, X800&lt;&gt;""), X800, "")))))</f>
        <v/>
      </c>
      <c r="Y796" s="90" t="str">
        <f>IF(TMInput!X796&lt;&gt;"", TMInput!X796, IF(AND($C796=$C797, Y797&lt;&gt;""), Y797, IF(AND($C796=$C798, Y798&lt;&gt;""), Y798, IF(AND($C796=$C799, Y799&lt;&gt;""), Y799, IF(AND($C796=$C800, Y800&lt;&gt;""), Y800, "")))))</f>
        <v/>
      </c>
      <c r="Z796" s="90" t="str">
        <f>IF(TMInput!Y796&lt;&gt;"", TMInput!Y796, IF(AND($C796=$C797, Z797&lt;&gt;""), Z797, IF(AND($C796=$C798, Z798&lt;&gt;""), Z798, IF(AND($C796=$C799, Z799&lt;&gt;""), Z799, IF(AND($C796=$C800, Z800&lt;&gt;""), Z800, "")))))</f>
        <v/>
      </c>
      <c r="AA796" s="90" t="str">
        <f>IF(TMInput!Z796&lt;&gt;"", TMInput!Z796, IF(AND($C796=$C797, AA797&lt;&gt;""), AA797, IF(AND($C796=$C798, AA798&lt;&gt;""), AA798, IF(AND($C796=$C799, AA799&lt;&gt;""), AA799, IF(AND($C796=$C800, AA800&lt;&gt;""), AA800, "")))))</f>
        <v/>
      </c>
      <c r="AB796" s="90" t="str">
        <f>IF(TMInput!AA796&lt;&gt;"", TMInput!AA796, IF(AND($C796=$C797, AB797&lt;&gt;""), AB797, IF(AND($C796=$C798, AB798&lt;&gt;""), AB798, IF(AND($C796=$C799, AB799&lt;&gt;""), AB799, IF(AND($C796=$C800, AB800&lt;&gt;""), AB800, "")))))</f>
        <v/>
      </c>
      <c r="AC796" s="90" t="str">
        <f>IF(TMInput!AB796&lt;&gt;"", TMInput!AB796, IF(AND($C796=$C797, AC797&lt;&gt;""), AC797, IF(AND($C796=$C798, AC798&lt;&gt;""), AC798, IF(AND($C796=$C799, AC799&lt;&gt;""), AC799, IF(AND($C796=$C800, AC800&lt;&gt;""), AC800, "")))))</f>
        <v/>
      </c>
      <c r="AD796" s="90" t="str">
        <f>IF(TMInput!AC796&lt;&gt;"", TMInput!AC796, IF(AND($C796=$C797, AD797&lt;&gt;""), AD797, IF(AND($C796=$C798, AD798&lt;&gt;""), AD798, IF(AND($C796=$C799, AD799&lt;&gt;""), AD799, IF(AND($C796=$C800, AD800&lt;&gt;""), AD800, "")))))</f>
        <v/>
      </c>
      <c r="AE796" s="90" t="str">
        <f>IF(TMInput!AD796&lt;&gt;"", TMInput!AD796, IF(AND($C796=$C797, AE797&lt;&gt;""), AE797, IF(AND($C796=$C798, AE798&lt;&gt;""), AE798, IF(AND($C796=$C799, AE799&lt;&gt;""), AE799, IF(AND($C796=$C800, AE800&lt;&gt;""), AE800, "")))))</f>
        <v/>
      </c>
    </row>
    <row r="797">
      <c r="A797" s="85" t="b">
        <f t="shared" si="1"/>
        <v>0</v>
      </c>
      <c r="B797" s="90" t="str">
        <f>IF(AND(TMInput!A797="",$C797&lt;&gt;""),B796,TMInput!A797)</f>
        <v/>
      </c>
      <c r="C797" s="90" t="str">
        <f>TMInput!B797</f>
        <v/>
      </c>
      <c r="D797" s="85" t="str">
        <f>IF(AND(TMInput!C797="",$C797&lt;&gt;""),D796,TMInput!C797)</f>
        <v/>
      </c>
      <c r="E797" s="90" t="str">
        <f>IF(TMInput!D797&lt;&gt;"",TMInput!D797,IF(AND($C797=$C798, E798&lt;&gt;""),E798, IF(AND($C797=$C799, E799&lt;&gt;""), E799,"")))</f>
        <v/>
      </c>
      <c r="F797" s="90" t="str">
        <f>IF(TMInput!E797&lt;&gt;"",TMInput!E797,IF(AND($C797=$C798, F798&lt;&gt;""),F798, IF(AND($C797=$C799, F799&lt;&gt;""), F799,"")))</f>
        <v/>
      </c>
      <c r="G797" s="85" t="str">
        <f>IF(TMInput!F797&lt;&gt;"",TMInput!F797,IF(AND($C797=$C798, G798&lt;&gt;""),G798, IF(AND($C797=$C799, G799&lt;&gt;""), G799,"")))</f>
        <v/>
      </c>
      <c r="H797" s="90" t="str">
        <f>TMInput!G797</f>
        <v/>
      </c>
      <c r="I797" s="90" t="str">
        <f>TMInput!H797</f>
        <v/>
      </c>
      <c r="J797" s="90" t="str">
        <f>IF(TMInput!$A797="",J796,TMInput!I797)</f>
        <v/>
      </c>
      <c r="K797" s="85" t="str">
        <f>IF(TMInput!J797&lt;&gt;"",TMInput!J797,IF(AND($C797=$C798, K798&lt;&gt;""),K798, IF(AND($C797=$C799, K799&lt;&gt;""), K799,"")))</f>
        <v/>
      </c>
      <c r="L797" s="85" t="str">
        <f>IF(TMInput!K797&lt;&gt;"",TMInput!K797,IF(AND($C797=$C798, L798&lt;&gt;""),L798, IF(AND($C797=$C799, L799&lt;&gt;""), L799,"")))</f>
        <v/>
      </c>
      <c r="M797" s="90" t="str">
        <f>IF(TMInput!L797&lt;&gt;"",TMInput!L797,IF(AND($C797=$C798, M798&lt;&gt;""),M798, IF(AND($C797=$C799, M799&lt;&gt;""), M799,"")))</f>
        <v/>
      </c>
      <c r="N797" s="90" t="str">
        <f>IF(TMInput!M797&lt;&gt;"",TMInput!M797,IF(AND($C797=$C798, N798&lt;&gt;""),N798, IF(AND($C797=$C799, N799&lt;&gt;""), N799,"")))</f>
        <v/>
      </c>
      <c r="O797" s="90" t="str">
        <f>IF(TMInput!N797&lt;&gt;"",TMInput!N797,IF(AND($C797=$C798, O798&lt;&gt;""),O798, IF(AND($C797=$C799, O799&lt;&gt;""), O799,"")))</f>
        <v/>
      </c>
      <c r="P797" s="85" t="str">
        <f>IF(TMInput!O797&lt;&gt;"",TMInput!O797,IF(AND($C797=$C798, P798&lt;&gt;""),P798, IF(AND($C797=$C799, P799&lt;&gt;""), P799,"")))</f>
        <v/>
      </c>
      <c r="Q797" s="90" t="str">
        <f>IF(TMInput!P797&lt;&gt;"",TMInput!P797,IF(AND($C797=$C798, Q798&lt;&gt;""),Q798, IF(AND($C797=$C799, Q799&lt;&gt;""), Q799,"")))</f>
        <v/>
      </c>
      <c r="R797" s="90" t="str">
        <f>IF(TMInput!Q797&lt;&gt;"", TMInput!Q797, IF(AND(OR($C797&amp;$H797=$C798&amp;$H798, $C797&amp;$I797=$C798&amp;$I798), R798&lt;&gt;""), R798, IF(AND(OR($C797&amp;$H797=$C799&amp;$H799, $C797&amp;$I797=$C799&amp;$I799), R799&lt;&gt;""), R799, IF(AND(OR($C797&amp;$H797=$C800&amp;$H800, $C797&amp;$I797=$C800&amp;$I800), R800&lt;&gt;""), R800, IF(AND(OR($C797&amp;$H797=$C801&amp;$H801, $C797&amp;$I797=$C801&amp;$I801), R801&lt;&gt;""), R801, "")))))</f>
        <v/>
      </c>
      <c r="S797" s="90" t="str">
        <f>IF(TMInput!R797&lt;&gt;"", TMInput!R797, IF(AND(OR($C797&amp;$H797=$C798&amp;$H798, $C797&amp;$I797=$C798&amp;$I798), S798&lt;&gt;""), S798, IF(AND(OR($C797&amp;$H797=$C799&amp;$H799, $C797&amp;$I797=$C799&amp;$I799), S799&lt;&gt;""), S799, IF(AND(OR($C797&amp;$H797=$C800&amp;$H800, $C797&amp;$I797=$C800&amp;$I800), S800&lt;&gt;""), S800, IF(AND(OR($C797&amp;$H797=$C801&amp;$H801, $C797&amp;$I797=$C801&amp;$I801), S801&lt;&gt;""), S801, "")))))</f>
        <v/>
      </c>
      <c r="T797" s="90" t="str">
        <f>IF(TMInput!S797&lt;&gt;"", TMInput!S797, IF(AND(OR($C797&amp;$H797=$C798&amp;$H798, $C797&amp;$I797=$C798&amp;$I798), T798&lt;&gt;""), T798, IF(AND(OR($C797&amp;$H797=$C799&amp;$H799, $C797&amp;$I797=$C799&amp;$I799), T799&lt;&gt;""), T799, IF(AND(OR($C797&amp;$H797=$C800&amp;$H800, $C797&amp;$I797=$C800&amp;$I800), T800&lt;&gt;""), T800, IF(AND(OR($C797&amp;$H797=$C801&amp;$H801, $C797&amp;$I797=$C801&amp;$I801), T801&lt;&gt;""), T801, "")))))</f>
        <v/>
      </c>
      <c r="U797" s="90" t="str">
        <f>IF(TMInput!T797&lt;&gt;"", TMInput!T797, IF(AND($C797=$C798, U798&lt;&gt;""), U798, IF(AND($C797=$C799, U799&lt;&gt;""), U799, IF(AND($C797=$C800, U800&lt;&gt;""), U800, IF(AND($C797=$C801, U801&lt;&gt;""), U801, "")))))</f>
        <v/>
      </c>
      <c r="V797" s="90" t="str">
        <f>IF(TMInput!U797&lt;&gt;"", TMInput!U797, IF(AND($C797=$C798, V798&lt;&gt;""), V798, IF(AND($C797=$C799, V799&lt;&gt;""), V799, IF(AND($C797=$C800, V800&lt;&gt;""), V800, IF(AND($C797=$C801, V801&lt;&gt;""), V801, "")))))</f>
        <v/>
      </c>
      <c r="W797" s="90" t="str">
        <f>IF(TMInput!V797&lt;&gt;"", TMInput!V797, IF(AND($C797=$C798, W798&lt;&gt;""), W798, IF(AND($C797=$C799, W799&lt;&gt;""), W799, IF(AND($C797=$C800, W800&lt;&gt;""), W800, IF(AND($C797=$C801, W801&lt;&gt;""), W801, "")))))</f>
        <v/>
      </c>
      <c r="X797" s="90" t="str">
        <f>IF(TMInput!W797&lt;&gt;"", TMInput!W797, IF(AND($C797=$C798, X798&lt;&gt;""), X798, IF(AND($C797=$C799, X799&lt;&gt;""), X799, IF(AND($C797=$C800, X800&lt;&gt;""), X800, IF(AND($C797=$C801, X801&lt;&gt;""), X801, "")))))</f>
        <v/>
      </c>
      <c r="Y797" s="90" t="str">
        <f>IF(TMInput!X797&lt;&gt;"", TMInput!X797, IF(AND($C797=$C798, Y798&lt;&gt;""), Y798, IF(AND($C797=$C799, Y799&lt;&gt;""), Y799, IF(AND($C797=$C800, Y800&lt;&gt;""), Y800, IF(AND($C797=$C801, Y801&lt;&gt;""), Y801, "")))))</f>
        <v/>
      </c>
      <c r="Z797" s="90" t="str">
        <f>IF(TMInput!Y797&lt;&gt;"", TMInput!Y797, IF(AND($C797=$C798, Z798&lt;&gt;""), Z798, IF(AND($C797=$C799, Z799&lt;&gt;""), Z799, IF(AND($C797=$C800, Z800&lt;&gt;""), Z800, IF(AND($C797=$C801, Z801&lt;&gt;""), Z801, "")))))</f>
        <v/>
      </c>
      <c r="AA797" s="90" t="str">
        <f>IF(TMInput!Z797&lt;&gt;"", TMInput!Z797, IF(AND($C797=$C798, AA798&lt;&gt;""), AA798, IF(AND($C797=$C799, AA799&lt;&gt;""), AA799, IF(AND($C797=$C800, AA800&lt;&gt;""), AA800, IF(AND($C797=$C801, AA801&lt;&gt;""), AA801, "")))))</f>
        <v/>
      </c>
      <c r="AB797" s="90" t="str">
        <f>IF(TMInput!AA797&lt;&gt;"", TMInput!AA797, IF(AND($C797=$C798, AB798&lt;&gt;""), AB798, IF(AND($C797=$C799, AB799&lt;&gt;""), AB799, IF(AND($C797=$C800, AB800&lt;&gt;""), AB800, IF(AND($C797=$C801, AB801&lt;&gt;""), AB801, "")))))</f>
        <v/>
      </c>
      <c r="AC797" s="90" t="str">
        <f>IF(TMInput!AB797&lt;&gt;"", TMInput!AB797, IF(AND($C797=$C798, AC798&lt;&gt;""), AC798, IF(AND($C797=$C799, AC799&lt;&gt;""), AC799, IF(AND($C797=$C800, AC800&lt;&gt;""), AC800, IF(AND($C797=$C801, AC801&lt;&gt;""), AC801, "")))))</f>
        <v/>
      </c>
      <c r="AD797" s="90" t="str">
        <f>IF(TMInput!AC797&lt;&gt;"", TMInput!AC797, IF(AND($C797=$C798, AD798&lt;&gt;""), AD798, IF(AND($C797=$C799, AD799&lt;&gt;""), AD799, IF(AND($C797=$C800, AD800&lt;&gt;""), AD800, IF(AND($C797=$C801, AD801&lt;&gt;""), AD801, "")))))</f>
        <v/>
      </c>
      <c r="AE797" s="90" t="str">
        <f>IF(TMInput!AD797&lt;&gt;"", TMInput!AD797, IF(AND($C797=$C798, AE798&lt;&gt;""), AE798, IF(AND($C797=$C799, AE799&lt;&gt;""), AE799, IF(AND($C797=$C800, AE800&lt;&gt;""), AE800, IF(AND($C797=$C801, AE801&lt;&gt;""), AE801, "")))))</f>
        <v/>
      </c>
    </row>
    <row r="798">
      <c r="A798" s="85" t="b">
        <f t="shared" si="1"/>
        <v>0</v>
      </c>
      <c r="B798" s="90" t="str">
        <f>IF(AND(TMInput!A798="",$C798&lt;&gt;""),B797,TMInput!A798)</f>
        <v/>
      </c>
      <c r="C798" s="90" t="str">
        <f>TMInput!B798</f>
        <v/>
      </c>
      <c r="D798" s="85" t="str">
        <f>IF(AND(TMInput!C798="",$C798&lt;&gt;""),D797,TMInput!C798)</f>
        <v/>
      </c>
      <c r="E798" s="90" t="str">
        <f>IF(TMInput!D798&lt;&gt;"",TMInput!D798,IF(AND($C798=$C799, E799&lt;&gt;""),E799, IF(AND($C798=$C800, E800&lt;&gt;""), E800,"")))</f>
        <v/>
      </c>
      <c r="F798" s="90" t="str">
        <f>IF(TMInput!E798&lt;&gt;"",TMInput!E798,IF(AND($C798=$C799, F799&lt;&gt;""),F799, IF(AND($C798=$C800, F800&lt;&gt;""), F800,"")))</f>
        <v/>
      </c>
      <c r="G798" s="85" t="str">
        <f>IF(TMInput!F798&lt;&gt;"",TMInput!F798,IF(AND($C798=$C799, G799&lt;&gt;""),G799, IF(AND($C798=$C800, G800&lt;&gt;""), G800,"")))</f>
        <v/>
      </c>
      <c r="H798" s="90" t="str">
        <f>TMInput!G798</f>
        <v/>
      </c>
      <c r="I798" s="90" t="str">
        <f>TMInput!H798</f>
        <v/>
      </c>
      <c r="J798" s="90" t="str">
        <f>IF(TMInput!$A798="",J797,TMInput!I798)</f>
        <v/>
      </c>
      <c r="K798" s="85" t="str">
        <f>IF(TMInput!J798&lt;&gt;"",TMInput!J798,IF(AND($C798=$C799, K799&lt;&gt;""),K799, IF(AND($C798=$C800, K800&lt;&gt;""), K800,"")))</f>
        <v/>
      </c>
      <c r="L798" s="85" t="str">
        <f>IF(TMInput!K798&lt;&gt;"",TMInput!K798,IF(AND($C798=$C799, L799&lt;&gt;""),L799, IF(AND($C798=$C800, L800&lt;&gt;""), L800,"")))</f>
        <v/>
      </c>
      <c r="M798" s="90" t="str">
        <f>IF(TMInput!L798&lt;&gt;"",TMInput!L798,IF(AND($C798=$C799, M799&lt;&gt;""),M799, IF(AND($C798=$C800, M800&lt;&gt;""), M800,"")))</f>
        <v/>
      </c>
      <c r="N798" s="90" t="str">
        <f>IF(TMInput!M798&lt;&gt;"",TMInput!M798,IF(AND($C798=$C799, N799&lt;&gt;""),N799, IF(AND($C798=$C800, N800&lt;&gt;""), N800,"")))</f>
        <v/>
      </c>
      <c r="O798" s="90" t="str">
        <f>IF(TMInput!N798&lt;&gt;"",TMInput!N798,IF(AND($C798=$C799, O799&lt;&gt;""),O799, IF(AND($C798=$C800, O800&lt;&gt;""), O800,"")))</f>
        <v/>
      </c>
      <c r="P798" s="85" t="str">
        <f>IF(TMInput!O798&lt;&gt;"",TMInput!O798,IF(AND($C798=$C799, P799&lt;&gt;""),P799, IF(AND($C798=$C800, P800&lt;&gt;""), P800,"")))</f>
        <v/>
      </c>
      <c r="Q798" s="90" t="str">
        <f>IF(TMInput!P798&lt;&gt;"",TMInput!P798,IF(AND($C798=$C799, Q799&lt;&gt;""),Q799, IF(AND($C798=$C800, Q800&lt;&gt;""), Q800,"")))</f>
        <v/>
      </c>
      <c r="R798" s="90" t="str">
        <f>IF(TMInput!Q798&lt;&gt;"", TMInput!Q798, IF(AND(OR($C798&amp;$H798=$C799&amp;$H799, $C798&amp;$I798=$C799&amp;$I799), R799&lt;&gt;""), R799, IF(AND(OR($C798&amp;$H798=$C800&amp;$H800, $C798&amp;$I798=$C800&amp;$I800), R800&lt;&gt;""), R800, IF(AND(OR($C798&amp;$H798=$C801&amp;$H801, $C798&amp;$I798=$C801&amp;$I801), R801&lt;&gt;""), R801, IF(AND(OR($C798&amp;$H798=$C802&amp;$H802, $C798&amp;$I798=$C802&amp;$I802), R802&lt;&gt;""), R802, "")))))</f>
        <v/>
      </c>
      <c r="S798" s="90" t="str">
        <f>IF(TMInput!R798&lt;&gt;"", TMInput!R798, IF(AND(OR($C798&amp;$H798=$C799&amp;$H799, $C798&amp;$I798=$C799&amp;$I799), S799&lt;&gt;""), S799, IF(AND(OR($C798&amp;$H798=$C800&amp;$H800, $C798&amp;$I798=$C800&amp;$I800), S800&lt;&gt;""), S800, IF(AND(OR($C798&amp;$H798=$C801&amp;$H801, $C798&amp;$I798=$C801&amp;$I801), S801&lt;&gt;""), S801, IF(AND(OR($C798&amp;$H798=$C802&amp;$H802, $C798&amp;$I798=$C802&amp;$I802), S802&lt;&gt;""), S802, "")))))</f>
        <v/>
      </c>
      <c r="T798" s="90" t="str">
        <f>IF(TMInput!S798&lt;&gt;"", TMInput!S798, IF(AND(OR($C798&amp;$H798=$C799&amp;$H799, $C798&amp;$I798=$C799&amp;$I799), T799&lt;&gt;""), T799, IF(AND(OR($C798&amp;$H798=$C800&amp;$H800, $C798&amp;$I798=$C800&amp;$I800), T800&lt;&gt;""), T800, IF(AND(OR($C798&amp;$H798=$C801&amp;$H801, $C798&amp;$I798=$C801&amp;$I801), T801&lt;&gt;""), T801, IF(AND(OR($C798&amp;$H798=$C802&amp;$H802, $C798&amp;$I798=$C802&amp;$I802), T802&lt;&gt;""), T802, "")))))</f>
        <v/>
      </c>
      <c r="U798" s="90" t="str">
        <f>IF(TMInput!T798&lt;&gt;"", TMInput!T798, IF(AND($C798=$C799, U799&lt;&gt;""), U799, IF(AND($C798=$C800, U800&lt;&gt;""), U800, IF(AND($C798=$C801, U801&lt;&gt;""), U801, IF(AND($C798=$C802, U802&lt;&gt;""), U802, "")))))</f>
        <v/>
      </c>
      <c r="V798" s="90" t="str">
        <f>IF(TMInput!U798&lt;&gt;"", TMInput!U798, IF(AND($C798=$C799, V799&lt;&gt;""), V799, IF(AND($C798=$C800, V800&lt;&gt;""), V800, IF(AND($C798=$C801, V801&lt;&gt;""), V801, IF(AND($C798=$C802, V802&lt;&gt;""), V802, "")))))</f>
        <v/>
      </c>
      <c r="W798" s="90" t="str">
        <f>IF(TMInput!V798&lt;&gt;"", TMInput!V798, IF(AND($C798=$C799, W799&lt;&gt;""), W799, IF(AND($C798=$C800, W800&lt;&gt;""), W800, IF(AND($C798=$C801, W801&lt;&gt;""), W801, IF(AND($C798=$C802, W802&lt;&gt;""), W802, "")))))</f>
        <v/>
      </c>
      <c r="X798" s="90" t="str">
        <f>IF(TMInput!W798&lt;&gt;"", TMInput!W798, IF(AND($C798=$C799, X799&lt;&gt;""), X799, IF(AND($C798=$C800, X800&lt;&gt;""), X800, IF(AND($C798=$C801, X801&lt;&gt;""), X801, IF(AND($C798=$C802, X802&lt;&gt;""), X802, "")))))</f>
        <v/>
      </c>
      <c r="Y798" s="90" t="str">
        <f>IF(TMInput!X798&lt;&gt;"", TMInput!X798, IF(AND($C798=$C799, Y799&lt;&gt;""), Y799, IF(AND($C798=$C800, Y800&lt;&gt;""), Y800, IF(AND($C798=$C801, Y801&lt;&gt;""), Y801, IF(AND($C798=$C802, Y802&lt;&gt;""), Y802, "")))))</f>
        <v/>
      </c>
      <c r="Z798" s="90" t="str">
        <f>IF(TMInput!Y798&lt;&gt;"", TMInput!Y798, IF(AND($C798=$C799, Z799&lt;&gt;""), Z799, IF(AND($C798=$C800, Z800&lt;&gt;""), Z800, IF(AND($C798=$C801, Z801&lt;&gt;""), Z801, IF(AND($C798=$C802, Z802&lt;&gt;""), Z802, "")))))</f>
        <v/>
      </c>
      <c r="AA798" s="90" t="str">
        <f>IF(TMInput!Z798&lt;&gt;"", TMInput!Z798, IF(AND($C798=$C799, AA799&lt;&gt;""), AA799, IF(AND($C798=$C800, AA800&lt;&gt;""), AA800, IF(AND($C798=$C801, AA801&lt;&gt;""), AA801, IF(AND($C798=$C802, AA802&lt;&gt;""), AA802, "")))))</f>
        <v/>
      </c>
      <c r="AB798" s="90" t="str">
        <f>IF(TMInput!AA798&lt;&gt;"", TMInput!AA798, IF(AND($C798=$C799, AB799&lt;&gt;""), AB799, IF(AND($C798=$C800, AB800&lt;&gt;""), AB800, IF(AND($C798=$C801, AB801&lt;&gt;""), AB801, IF(AND($C798=$C802, AB802&lt;&gt;""), AB802, "")))))</f>
        <v/>
      </c>
      <c r="AC798" s="90" t="str">
        <f>IF(TMInput!AB798&lt;&gt;"", TMInput!AB798, IF(AND($C798=$C799, AC799&lt;&gt;""), AC799, IF(AND($C798=$C800, AC800&lt;&gt;""), AC800, IF(AND($C798=$C801, AC801&lt;&gt;""), AC801, IF(AND($C798=$C802, AC802&lt;&gt;""), AC802, "")))))</f>
        <v/>
      </c>
      <c r="AD798" s="90" t="str">
        <f>IF(TMInput!AC798&lt;&gt;"", TMInput!AC798, IF(AND($C798=$C799, AD799&lt;&gt;""), AD799, IF(AND($C798=$C800, AD800&lt;&gt;""), AD800, IF(AND($C798=$C801, AD801&lt;&gt;""), AD801, IF(AND($C798=$C802, AD802&lt;&gt;""), AD802, "")))))</f>
        <v/>
      </c>
      <c r="AE798" s="90" t="str">
        <f>IF(TMInput!AD798&lt;&gt;"", TMInput!AD798, IF(AND($C798=$C799, AE799&lt;&gt;""), AE799, IF(AND($C798=$C800, AE800&lt;&gt;""), AE800, IF(AND($C798=$C801, AE801&lt;&gt;""), AE801, IF(AND($C798=$C802, AE802&lt;&gt;""), AE802, "")))))</f>
        <v/>
      </c>
    </row>
    <row r="799">
      <c r="A799" s="85" t="b">
        <f t="shared" si="1"/>
        <v>0</v>
      </c>
      <c r="B799" s="90" t="str">
        <f>IF(AND(TMInput!A799="",$C799&lt;&gt;""),B798,TMInput!A799)</f>
        <v/>
      </c>
      <c r="C799" s="90" t="str">
        <f>TMInput!B799</f>
        <v/>
      </c>
      <c r="D799" s="85" t="str">
        <f>IF(AND(TMInput!C799="",$C799&lt;&gt;""),D798,TMInput!C799)</f>
        <v/>
      </c>
      <c r="E799" s="90" t="str">
        <f>IF(TMInput!D799&lt;&gt;"",TMInput!D799,IF(AND($C799=$C800, E800&lt;&gt;""),E800, IF(AND($C799=$C801, E801&lt;&gt;""), E801,"")))</f>
        <v/>
      </c>
      <c r="F799" s="90" t="str">
        <f>IF(TMInput!E799&lt;&gt;"",TMInput!E799,IF(AND($C799=$C800, F800&lt;&gt;""),F800, IF(AND($C799=$C801, F801&lt;&gt;""), F801,"")))</f>
        <v/>
      </c>
      <c r="G799" s="85" t="str">
        <f>IF(TMInput!F799&lt;&gt;"",TMInput!F799,IF(AND($C799=$C800, G800&lt;&gt;""),G800, IF(AND($C799=$C801, G801&lt;&gt;""), G801,"")))</f>
        <v/>
      </c>
      <c r="H799" s="90" t="str">
        <f>TMInput!G799</f>
        <v/>
      </c>
      <c r="I799" s="90" t="str">
        <f>TMInput!H799</f>
        <v/>
      </c>
      <c r="J799" s="90" t="str">
        <f>IF(TMInput!$A799="",J798,TMInput!I799)</f>
        <v/>
      </c>
      <c r="K799" s="85" t="str">
        <f>IF(TMInput!J799&lt;&gt;"",TMInput!J799,IF(AND($C799=$C800, K800&lt;&gt;""),K800, IF(AND($C799=$C801, K801&lt;&gt;""), K801,"")))</f>
        <v/>
      </c>
      <c r="L799" s="85" t="str">
        <f>IF(TMInput!K799&lt;&gt;"",TMInput!K799,IF(AND($C799=$C800, L800&lt;&gt;""),L800, IF(AND($C799=$C801, L801&lt;&gt;""), L801,"")))</f>
        <v/>
      </c>
      <c r="M799" s="90" t="str">
        <f>IF(TMInput!L799&lt;&gt;"",TMInput!L799,IF(AND($C799=$C800, M800&lt;&gt;""),M800, IF(AND($C799=$C801, M801&lt;&gt;""), M801,"")))</f>
        <v/>
      </c>
      <c r="N799" s="90" t="str">
        <f>IF(TMInput!M799&lt;&gt;"",TMInput!M799,IF(AND($C799=$C800, N800&lt;&gt;""),N800, IF(AND($C799=$C801, N801&lt;&gt;""), N801,"")))</f>
        <v/>
      </c>
      <c r="O799" s="90" t="str">
        <f>IF(TMInput!N799&lt;&gt;"",TMInput!N799,IF(AND($C799=$C800, O800&lt;&gt;""),O800, IF(AND($C799=$C801, O801&lt;&gt;""), O801,"")))</f>
        <v/>
      </c>
      <c r="P799" s="85" t="str">
        <f>IF(TMInput!O799&lt;&gt;"",TMInput!O799,IF(AND($C799=$C800, P800&lt;&gt;""),P800, IF(AND($C799=$C801, P801&lt;&gt;""), P801,"")))</f>
        <v/>
      </c>
      <c r="Q799" s="90" t="str">
        <f>IF(TMInput!P799&lt;&gt;"",TMInput!P799,IF(AND($C799=$C800, Q800&lt;&gt;""),Q800, IF(AND($C799=$C801, Q801&lt;&gt;""), Q801,"")))</f>
        <v/>
      </c>
      <c r="R799" s="90" t="str">
        <f>IF(TMInput!Q799&lt;&gt;"", TMInput!Q799, IF(AND(OR($C799&amp;$H799=$C800&amp;$H800, $C799&amp;$I799=$C800&amp;$I800), R800&lt;&gt;""), R800, IF(AND(OR($C799&amp;$H799=$C801&amp;$H801, $C799&amp;$I799=$C801&amp;$I801), R801&lt;&gt;""), R801, IF(AND(OR($C799&amp;$H799=$C802&amp;$H802, $C799&amp;$I799=$C802&amp;$I802), R802&lt;&gt;""), R802, IF(AND(OR($C799&amp;$H799=$C803&amp;$H803, $C799&amp;$I799=$C803&amp;$I803), R803&lt;&gt;""), R803, "")))))</f>
        <v/>
      </c>
      <c r="S799" s="90" t="str">
        <f>IF(TMInput!R799&lt;&gt;"", TMInput!R799, IF(AND(OR($C799&amp;$H799=$C800&amp;$H800, $C799&amp;$I799=$C800&amp;$I800), S800&lt;&gt;""), S800, IF(AND(OR($C799&amp;$H799=$C801&amp;$H801, $C799&amp;$I799=$C801&amp;$I801), S801&lt;&gt;""), S801, IF(AND(OR($C799&amp;$H799=$C802&amp;$H802, $C799&amp;$I799=$C802&amp;$I802), S802&lt;&gt;""), S802, IF(AND(OR($C799&amp;$H799=$C803&amp;$H803, $C799&amp;$I799=$C803&amp;$I803), S803&lt;&gt;""), S803, "")))))</f>
        <v/>
      </c>
      <c r="T799" s="90" t="str">
        <f>IF(TMInput!S799&lt;&gt;"", TMInput!S799, IF(AND(OR($C799&amp;$H799=$C800&amp;$H800, $C799&amp;$I799=$C800&amp;$I800), T800&lt;&gt;""), T800, IF(AND(OR($C799&amp;$H799=$C801&amp;$H801, $C799&amp;$I799=$C801&amp;$I801), T801&lt;&gt;""), T801, IF(AND(OR($C799&amp;$H799=$C802&amp;$H802, $C799&amp;$I799=$C802&amp;$I802), T802&lt;&gt;""), T802, IF(AND(OR($C799&amp;$H799=$C803&amp;$H803, $C799&amp;$I799=$C803&amp;$I803), T803&lt;&gt;""), T803, "")))))</f>
        <v/>
      </c>
      <c r="U799" s="90" t="str">
        <f>IF(TMInput!T799&lt;&gt;"", TMInput!T799, IF(AND($C799=$C800, U800&lt;&gt;""), U800, IF(AND($C799=$C801, U801&lt;&gt;""), U801, IF(AND($C799=$C802, U802&lt;&gt;""), U802, IF(AND($C799=$C803, U803&lt;&gt;""), U803, "")))))</f>
        <v/>
      </c>
      <c r="V799" s="90" t="str">
        <f>IF(TMInput!U799&lt;&gt;"", TMInput!U799, IF(AND($C799=$C800, V800&lt;&gt;""), V800, IF(AND($C799=$C801, V801&lt;&gt;""), V801, IF(AND($C799=$C802, V802&lt;&gt;""), V802, IF(AND($C799=$C803, V803&lt;&gt;""), V803, "")))))</f>
        <v/>
      </c>
      <c r="W799" s="90" t="str">
        <f>IF(TMInput!V799&lt;&gt;"", TMInput!V799, IF(AND($C799=$C800, W800&lt;&gt;""), W800, IF(AND($C799=$C801, W801&lt;&gt;""), W801, IF(AND($C799=$C802, W802&lt;&gt;""), W802, IF(AND($C799=$C803, W803&lt;&gt;""), W803, "")))))</f>
        <v/>
      </c>
      <c r="X799" s="90" t="str">
        <f>IF(TMInput!W799&lt;&gt;"", TMInput!W799, IF(AND($C799=$C800, X800&lt;&gt;""), X800, IF(AND($C799=$C801, X801&lt;&gt;""), X801, IF(AND($C799=$C802, X802&lt;&gt;""), X802, IF(AND($C799=$C803, X803&lt;&gt;""), X803, "")))))</f>
        <v/>
      </c>
      <c r="Y799" s="90" t="str">
        <f>IF(TMInput!X799&lt;&gt;"", TMInput!X799, IF(AND($C799=$C800, Y800&lt;&gt;""), Y800, IF(AND($C799=$C801, Y801&lt;&gt;""), Y801, IF(AND($C799=$C802, Y802&lt;&gt;""), Y802, IF(AND($C799=$C803, Y803&lt;&gt;""), Y803, "")))))</f>
        <v/>
      </c>
      <c r="Z799" s="90" t="str">
        <f>IF(TMInput!Y799&lt;&gt;"", TMInput!Y799, IF(AND($C799=$C800, Z800&lt;&gt;""), Z800, IF(AND($C799=$C801, Z801&lt;&gt;""), Z801, IF(AND($C799=$C802, Z802&lt;&gt;""), Z802, IF(AND($C799=$C803, Z803&lt;&gt;""), Z803, "")))))</f>
        <v/>
      </c>
      <c r="AA799" s="90" t="str">
        <f>IF(TMInput!Z799&lt;&gt;"", TMInput!Z799, IF(AND($C799=$C800, AA800&lt;&gt;""), AA800, IF(AND($C799=$C801, AA801&lt;&gt;""), AA801, IF(AND($C799=$C802, AA802&lt;&gt;""), AA802, IF(AND($C799=$C803, AA803&lt;&gt;""), AA803, "")))))</f>
        <v/>
      </c>
      <c r="AB799" s="90" t="str">
        <f>IF(TMInput!AA799&lt;&gt;"", TMInput!AA799, IF(AND($C799=$C800, AB800&lt;&gt;""), AB800, IF(AND($C799=$C801, AB801&lt;&gt;""), AB801, IF(AND($C799=$C802, AB802&lt;&gt;""), AB802, IF(AND($C799=$C803, AB803&lt;&gt;""), AB803, "")))))</f>
        <v/>
      </c>
      <c r="AC799" s="90" t="str">
        <f>IF(TMInput!AB799&lt;&gt;"", TMInput!AB799, IF(AND($C799=$C800, AC800&lt;&gt;""), AC800, IF(AND($C799=$C801, AC801&lt;&gt;""), AC801, IF(AND($C799=$C802, AC802&lt;&gt;""), AC802, IF(AND($C799=$C803, AC803&lt;&gt;""), AC803, "")))))</f>
        <v/>
      </c>
      <c r="AD799" s="90" t="str">
        <f>IF(TMInput!AC799&lt;&gt;"", TMInput!AC799, IF(AND($C799=$C800, AD800&lt;&gt;""), AD800, IF(AND($C799=$C801, AD801&lt;&gt;""), AD801, IF(AND($C799=$C802, AD802&lt;&gt;""), AD802, IF(AND($C799=$C803, AD803&lt;&gt;""), AD803, "")))))</f>
        <v/>
      </c>
      <c r="AE799" s="90" t="str">
        <f>IF(TMInput!AD799&lt;&gt;"", TMInput!AD799, IF(AND($C799=$C800, AE800&lt;&gt;""), AE800, IF(AND($C799=$C801, AE801&lt;&gt;""), AE801, IF(AND($C799=$C802, AE802&lt;&gt;""), AE802, IF(AND($C799=$C803, AE803&lt;&gt;""), AE803, "")))))</f>
        <v/>
      </c>
    </row>
    <row r="800">
      <c r="A800" s="85" t="b">
        <f t="shared" si="1"/>
        <v>0</v>
      </c>
      <c r="B800" s="90" t="str">
        <f>IF(AND(TMInput!A800="",$C800&lt;&gt;""),B799,TMInput!A800)</f>
        <v/>
      </c>
      <c r="C800" s="90" t="str">
        <f>TMInput!B800</f>
        <v/>
      </c>
      <c r="D800" s="85" t="str">
        <f>IF(AND(TMInput!C800="",$C800&lt;&gt;""),D799,TMInput!C800)</f>
        <v/>
      </c>
      <c r="E800" s="90" t="str">
        <f>IF(TMInput!D800&lt;&gt;"",TMInput!D800,IF(AND($C800=$C801, E801&lt;&gt;""),E801, IF(AND($C800=$C802, E802&lt;&gt;""), E802,"")))</f>
        <v/>
      </c>
      <c r="F800" s="90" t="str">
        <f>IF(TMInput!E800&lt;&gt;"",TMInput!E800,IF(AND($C800=$C801, F801&lt;&gt;""),F801, IF(AND($C800=$C802, F802&lt;&gt;""), F802,"")))</f>
        <v/>
      </c>
      <c r="G800" s="85" t="str">
        <f>IF(TMInput!F800&lt;&gt;"",TMInput!F800,IF(AND($C800=$C801, G801&lt;&gt;""),G801, IF(AND($C800=$C802, G802&lt;&gt;""), G802,"")))</f>
        <v/>
      </c>
      <c r="H800" s="90" t="str">
        <f>TMInput!G800</f>
        <v/>
      </c>
      <c r="I800" s="90" t="str">
        <f>TMInput!H800</f>
        <v/>
      </c>
      <c r="J800" s="90" t="str">
        <f>IF(TMInput!$A800="",J799,TMInput!I800)</f>
        <v/>
      </c>
      <c r="K800" s="85" t="str">
        <f>IF(TMInput!J800&lt;&gt;"",TMInput!J800,IF(AND($C800=$C801, K801&lt;&gt;""),K801, IF(AND($C800=$C802, K802&lt;&gt;""), K802,"")))</f>
        <v/>
      </c>
      <c r="L800" s="85" t="str">
        <f>IF(TMInput!K800&lt;&gt;"",TMInput!K800,IF(AND($C800=$C801, L801&lt;&gt;""),L801, IF(AND($C800=$C802, L802&lt;&gt;""), L802,"")))</f>
        <v/>
      </c>
      <c r="M800" s="90" t="str">
        <f>IF(TMInput!L800&lt;&gt;"",TMInput!L800,IF(AND($C800=$C801, M801&lt;&gt;""),M801, IF(AND($C800=$C802, M802&lt;&gt;""), M802,"")))</f>
        <v/>
      </c>
      <c r="N800" s="90" t="str">
        <f>IF(TMInput!M800&lt;&gt;"",TMInput!M800,IF(AND($C800=$C801, N801&lt;&gt;""),N801, IF(AND($C800=$C802, N802&lt;&gt;""), N802,"")))</f>
        <v/>
      </c>
      <c r="O800" s="90" t="str">
        <f>IF(TMInput!N800&lt;&gt;"",TMInput!N800,IF(AND($C800=$C801, O801&lt;&gt;""),O801, IF(AND($C800=$C802, O802&lt;&gt;""), O802,"")))</f>
        <v/>
      </c>
      <c r="P800" s="85" t="str">
        <f>IF(TMInput!O800&lt;&gt;"",TMInput!O800,IF(AND($C800=$C801, P801&lt;&gt;""),P801, IF(AND($C800=$C802, P802&lt;&gt;""), P802,"")))</f>
        <v/>
      </c>
      <c r="Q800" s="90" t="str">
        <f>IF(TMInput!P800&lt;&gt;"",TMInput!P800,IF(AND($C800=$C801, Q801&lt;&gt;""),Q801, IF(AND($C800=$C802, Q802&lt;&gt;""), Q802,"")))</f>
        <v/>
      </c>
      <c r="R800" s="90" t="str">
        <f>IF(TMInput!Q800&lt;&gt;"", TMInput!Q800, IF(AND(OR($C800&amp;$H800=$C801&amp;$H801, $C800&amp;$I800=$C801&amp;$I801), R801&lt;&gt;""), R801, IF(AND(OR($C800&amp;$H800=$C802&amp;$H802, $C800&amp;$I800=$C802&amp;$I802), R802&lt;&gt;""), R802, IF(AND(OR($C800&amp;$H800=$C803&amp;$H803, $C800&amp;$I800=$C803&amp;$I803), R803&lt;&gt;""), R803, IF(AND(OR($C800&amp;$H800=$C804&amp;$H804, $C800&amp;$I800=$C804&amp;$I804), R804&lt;&gt;""), R804, "")))))</f>
        <v/>
      </c>
      <c r="S800" s="90" t="str">
        <f>IF(TMInput!R800&lt;&gt;"", TMInput!R800, IF(AND(OR($C800&amp;$H800=$C801&amp;$H801, $C800&amp;$I800=$C801&amp;$I801), S801&lt;&gt;""), S801, IF(AND(OR($C800&amp;$H800=$C802&amp;$H802, $C800&amp;$I800=$C802&amp;$I802), S802&lt;&gt;""), S802, IF(AND(OR($C800&amp;$H800=$C803&amp;$H803, $C800&amp;$I800=$C803&amp;$I803), S803&lt;&gt;""), S803, IF(AND(OR($C800&amp;$H800=$C804&amp;$H804, $C800&amp;$I800=$C804&amp;$I804), S804&lt;&gt;""), S804, "")))))</f>
        <v/>
      </c>
      <c r="T800" s="90" t="str">
        <f>IF(TMInput!S800&lt;&gt;"", TMInput!S800, IF(AND(OR($C800&amp;$H800=$C801&amp;$H801, $C800&amp;$I800=$C801&amp;$I801), T801&lt;&gt;""), T801, IF(AND(OR($C800&amp;$H800=$C802&amp;$H802, $C800&amp;$I800=$C802&amp;$I802), T802&lt;&gt;""), T802, IF(AND(OR($C800&amp;$H800=$C803&amp;$H803, $C800&amp;$I800=$C803&amp;$I803), T803&lt;&gt;""), T803, IF(AND(OR($C800&amp;$H800=$C804&amp;$H804, $C800&amp;$I800=$C804&amp;$I804), T804&lt;&gt;""), T804, "")))))</f>
        <v/>
      </c>
      <c r="U800" s="90" t="str">
        <f>IF(TMInput!T800&lt;&gt;"", TMInput!T800, IF(AND($C800=$C801, U801&lt;&gt;""), U801, IF(AND($C800=$C802, U802&lt;&gt;""), U802, IF(AND($C800=$C803, U803&lt;&gt;""), U803, IF(AND($C800=$C804, U804&lt;&gt;""), U804, "")))))</f>
        <v/>
      </c>
      <c r="V800" s="90" t="str">
        <f>IF(TMInput!U800&lt;&gt;"", TMInput!U800, IF(AND($C800=$C801, V801&lt;&gt;""), V801, IF(AND($C800=$C802, V802&lt;&gt;""), V802, IF(AND($C800=$C803, V803&lt;&gt;""), V803, IF(AND($C800=$C804, V804&lt;&gt;""), V804, "")))))</f>
        <v/>
      </c>
      <c r="W800" s="90" t="str">
        <f>IF(TMInput!V800&lt;&gt;"", TMInput!V800, IF(AND($C800=$C801, W801&lt;&gt;""), W801, IF(AND($C800=$C802, W802&lt;&gt;""), W802, IF(AND($C800=$C803, W803&lt;&gt;""), W803, IF(AND($C800=$C804, W804&lt;&gt;""), W804, "")))))</f>
        <v/>
      </c>
      <c r="X800" s="90" t="str">
        <f>IF(TMInput!W800&lt;&gt;"", TMInput!W800, IF(AND($C800=$C801, X801&lt;&gt;""), X801, IF(AND($C800=$C802, X802&lt;&gt;""), X802, IF(AND($C800=$C803, X803&lt;&gt;""), X803, IF(AND($C800=$C804, X804&lt;&gt;""), X804, "")))))</f>
        <v/>
      </c>
      <c r="Y800" s="90" t="str">
        <f>IF(TMInput!X800&lt;&gt;"", TMInput!X800, IF(AND($C800=$C801, Y801&lt;&gt;""), Y801, IF(AND($C800=$C802, Y802&lt;&gt;""), Y802, IF(AND($C800=$C803, Y803&lt;&gt;""), Y803, IF(AND($C800=$C804, Y804&lt;&gt;""), Y804, "")))))</f>
        <v/>
      </c>
      <c r="Z800" s="90" t="str">
        <f>IF(TMInput!Y800&lt;&gt;"", TMInput!Y800, IF(AND($C800=$C801, Z801&lt;&gt;""), Z801, IF(AND($C800=$C802, Z802&lt;&gt;""), Z802, IF(AND($C800=$C803, Z803&lt;&gt;""), Z803, IF(AND($C800=$C804, Z804&lt;&gt;""), Z804, "")))))</f>
        <v/>
      </c>
      <c r="AA800" s="90" t="str">
        <f>IF(TMInput!Z800&lt;&gt;"", TMInput!Z800, IF(AND($C800=$C801, AA801&lt;&gt;""), AA801, IF(AND($C800=$C802, AA802&lt;&gt;""), AA802, IF(AND($C800=$C803, AA803&lt;&gt;""), AA803, IF(AND($C800=$C804, AA804&lt;&gt;""), AA804, "")))))</f>
        <v/>
      </c>
      <c r="AB800" s="90" t="str">
        <f>IF(TMInput!AA800&lt;&gt;"", TMInput!AA800, IF(AND($C800=$C801, AB801&lt;&gt;""), AB801, IF(AND($C800=$C802, AB802&lt;&gt;""), AB802, IF(AND($C800=$C803, AB803&lt;&gt;""), AB803, IF(AND($C800=$C804, AB804&lt;&gt;""), AB804, "")))))</f>
        <v/>
      </c>
      <c r="AC800" s="90" t="str">
        <f>IF(TMInput!AB800&lt;&gt;"", TMInput!AB800, IF(AND($C800=$C801, AC801&lt;&gt;""), AC801, IF(AND($C800=$C802, AC802&lt;&gt;""), AC802, IF(AND($C800=$C803, AC803&lt;&gt;""), AC803, IF(AND($C800=$C804, AC804&lt;&gt;""), AC804, "")))))</f>
        <v/>
      </c>
      <c r="AD800" s="90" t="str">
        <f>IF(TMInput!AC800&lt;&gt;"", TMInput!AC800, IF(AND($C800=$C801, AD801&lt;&gt;""), AD801, IF(AND($C800=$C802, AD802&lt;&gt;""), AD802, IF(AND($C800=$C803, AD803&lt;&gt;""), AD803, IF(AND($C800=$C804, AD804&lt;&gt;""), AD804, "")))))</f>
        <v/>
      </c>
      <c r="AE800" s="90" t="str">
        <f>IF(TMInput!AD800&lt;&gt;"", TMInput!AD800, IF(AND($C800=$C801, AE801&lt;&gt;""), AE801, IF(AND($C800=$C802, AE802&lt;&gt;""), AE802, IF(AND($C800=$C803, AE803&lt;&gt;""), AE803, IF(AND($C800=$C804, AE804&lt;&gt;""), AE804, "")))))</f>
        <v/>
      </c>
    </row>
    <row r="801">
      <c r="A801" s="85" t="b">
        <f t="shared" si="1"/>
        <v>0</v>
      </c>
      <c r="B801" s="90" t="str">
        <f>IF(AND(TMInput!A801="",$C801&lt;&gt;""),B800,TMInput!A801)</f>
        <v/>
      </c>
      <c r="C801" s="90" t="str">
        <f>TMInput!B801</f>
        <v/>
      </c>
      <c r="D801" s="85" t="str">
        <f>IF(AND(TMInput!C801="",$C801&lt;&gt;""),D800,TMInput!C801)</f>
        <v/>
      </c>
      <c r="E801" s="90" t="str">
        <f>IF(TMInput!D801&lt;&gt;"",TMInput!D801,IF(AND($C801=$C802, E802&lt;&gt;""),E802, IF(AND($C801=$C803, E803&lt;&gt;""), E803,"")))</f>
        <v/>
      </c>
      <c r="F801" s="90" t="str">
        <f>IF(TMInput!E801&lt;&gt;"",TMInput!E801,IF(AND($C801=$C802, F802&lt;&gt;""),F802, IF(AND($C801=$C803, F803&lt;&gt;""), F803,"")))</f>
        <v/>
      </c>
      <c r="G801" s="85" t="str">
        <f>IF(TMInput!F801&lt;&gt;"",TMInput!F801,IF(AND($C801=$C802, G802&lt;&gt;""),G802, IF(AND($C801=$C803, G803&lt;&gt;""), G803,"")))</f>
        <v/>
      </c>
      <c r="H801" s="90" t="str">
        <f>TMInput!G801</f>
        <v/>
      </c>
      <c r="I801" s="90" t="str">
        <f>TMInput!H801</f>
        <v/>
      </c>
      <c r="J801" s="90" t="str">
        <f>IF(TMInput!$A801="",J800,TMInput!I801)</f>
        <v/>
      </c>
      <c r="K801" s="85" t="str">
        <f>IF(TMInput!J801&lt;&gt;"",TMInput!J801,IF(AND($C801=$C802, K802&lt;&gt;""),K802, IF(AND($C801=$C803, K803&lt;&gt;""), K803,"")))</f>
        <v/>
      </c>
      <c r="L801" s="85" t="str">
        <f>IF(TMInput!K801&lt;&gt;"",TMInput!K801,IF(AND($C801=$C802, L802&lt;&gt;""),L802, IF(AND($C801=$C803, L803&lt;&gt;""), L803,"")))</f>
        <v/>
      </c>
      <c r="M801" s="90" t="str">
        <f>IF(TMInput!L801&lt;&gt;"",TMInput!L801,IF(AND($C801=$C802, M802&lt;&gt;""),M802, IF(AND($C801=$C803, M803&lt;&gt;""), M803,"")))</f>
        <v/>
      </c>
      <c r="N801" s="90" t="str">
        <f>IF(TMInput!M801&lt;&gt;"",TMInput!M801,IF(AND($C801=$C802, N802&lt;&gt;""),N802, IF(AND($C801=$C803, N803&lt;&gt;""), N803,"")))</f>
        <v/>
      </c>
      <c r="O801" s="90" t="str">
        <f>IF(TMInput!N801&lt;&gt;"",TMInput!N801,IF(AND($C801=$C802, O802&lt;&gt;""),O802, IF(AND($C801=$C803, O803&lt;&gt;""), O803,"")))</f>
        <v/>
      </c>
      <c r="P801" s="85" t="str">
        <f>IF(TMInput!O801&lt;&gt;"",TMInput!O801,IF(AND($C801=$C802, P802&lt;&gt;""),P802, IF(AND($C801=$C803, P803&lt;&gt;""), P803,"")))</f>
        <v/>
      </c>
      <c r="Q801" s="90" t="str">
        <f>IF(TMInput!P801&lt;&gt;"",TMInput!P801,IF(AND($C801=$C802, Q802&lt;&gt;""),Q802, IF(AND($C801=$C803, Q803&lt;&gt;""), Q803,"")))</f>
        <v/>
      </c>
      <c r="R801" s="90" t="str">
        <f>IF(TMInput!Q801&lt;&gt;"", TMInput!Q801, IF(AND(OR($C801&amp;$H801=$C802&amp;$H802, $C801&amp;$I801=$C802&amp;$I802), R802&lt;&gt;""), R802, IF(AND(OR($C801&amp;$H801=$C803&amp;$H803, $C801&amp;$I801=$C803&amp;$I803), R803&lt;&gt;""), R803, IF(AND(OR($C801&amp;$H801=$C804&amp;$H804, $C801&amp;$I801=$C804&amp;$I804), R804&lt;&gt;""), R804, IF(AND(OR($C801&amp;$H801=$C805&amp;$H805, $C801&amp;$I801=$C805&amp;$I805), R805&lt;&gt;""), R805, "")))))</f>
        <v/>
      </c>
      <c r="S801" s="90" t="str">
        <f>IF(TMInput!R801&lt;&gt;"", TMInput!R801, IF(AND(OR($C801&amp;$H801=$C802&amp;$H802, $C801&amp;$I801=$C802&amp;$I802), S802&lt;&gt;""), S802, IF(AND(OR($C801&amp;$H801=$C803&amp;$H803, $C801&amp;$I801=$C803&amp;$I803), S803&lt;&gt;""), S803, IF(AND(OR($C801&amp;$H801=$C804&amp;$H804, $C801&amp;$I801=$C804&amp;$I804), S804&lt;&gt;""), S804, IF(AND(OR($C801&amp;$H801=$C805&amp;$H805, $C801&amp;$I801=$C805&amp;$I805), S805&lt;&gt;""), S805, "")))))</f>
        <v/>
      </c>
      <c r="T801" s="90" t="str">
        <f>IF(TMInput!S801&lt;&gt;"", TMInput!S801, IF(AND(OR($C801&amp;$H801=$C802&amp;$H802, $C801&amp;$I801=$C802&amp;$I802), T802&lt;&gt;""), T802, IF(AND(OR($C801&amp;$H801=$C803&amp;$H803, $C801&amp;$I801=$C803&amp;$I803), T803&lt;&gt;""), T803, IF(AND(OR($C801&amp;$H801=$C804&amp;$H804, $C801&amp;$I801=$C804&amp;$I804), T804&lt;&gt;""), T804, IF(AND(OR($C801&amp;$H801=$C805&amp;$H805, $C801&amp;$I801=$C805&amp;$I805), T805&lt;&gt;""), T805, "")))))</f>
        <v/>
      </c>
      <c r="U801" s="90" t="str">
        <f>IF(TMInput!T801&lt;&gt;"", TMInput!T801, IF(AND($C801=$C802, U802&lt;&gt;""), U802, IF(AND($C801=$C803, U803&lt;&gt;""), U803, IF(AND($C801=$C804, U804&lt;&gt;""), U804, IF(AND($C801=$C805, U805&lt;&gt;""), U805, "")))))</f>
        <v/>
      </c>
      <c r="V801" s="90" t="str">
        <f>IF(TMInput!U801&lt;&gt;"", TMInput!U801, IF(AND($C801=$C802, V802&lt;&gt;""), V802, IF(AND($C801=$C803, V803&lt;&gt;""), V803, IF(AND($C801=$C804, V804&lt;&gt;""), V804, IF(AND($C801=$C805, V805&lt;&gt;""), V805, "")))))</f>
        <v/>
      </c>
      <c r="W801" s="90" t="str">
        <f>IF(TMInput!V801&lt;&gt;"", TMInput!V801, IF(AND($C801=$C802, W802&lt;&gt;""), W802, IF(AND($C801=$C803, W803&lt;&gt;""), W803, IF(AND($C801=$C804, W804&lt;&gt;""), W804, IF(AND($C801=$C805, W805&lt;&gt;""), W805, "")))))</f>
        <v/>
      </c>
      <c r="X801" s="90" t="str">
        <f>IF(TMInput!W801&lt;&gt;"", TMInput!W801, IF(AND($C801=$C802, X802&lt;&gt;""), X802, IF(AND($C801=$C803, X803&lt;&gt;""), X803, IF(AND($C801=$C804, X804&lt;&gt;""), X804, IF(AND($C801=$C805, X805&lt;&gt;""), X805, "")))))</f>
        <v/>
      </c>
      <c r="Y801" s="90" t="str">
        <f>IF(TMInput!X801&lt;&gt;"", TMInput!X801, IF(AND($C801=$C802, Y802&lt;&gt;""), Y802, IF(AND($C801=$C803, Y803&lt;&gt;""), Y803, IF(AND($C801=$C804, Y804&lt;&gt;""), Y804, IF(AND($C801=$C805, Y805&lt;&gt;""), Y805, "")))))</f>
        <v/>
      </c>
      <c r="Z801" s="90" t="str">
        <f>IF(TMInput!Y801&lt;&gt;"", TMInput!Y801, IF(AND($C801=$C802, Z802&lt;&gt;""), Z802, IF(AND($C801=$C803, Z803&lt;&gt;""), Z803, IF(AND($C801=$C804, Z804&lt;&gt;""), Z804, IF(AND($C801=$C805, Z805&lt;&gt;""), Z805, "")))))</f>
        <v/>
      </c>
      <c r="AA801" s="90" t="str">
        <f>IF(TMInput!Z801&lt;&gt;"", TMInput!Z801, IF(AND($C801=$C802, AA802&lt;&gt;""), AA802, IF(AND($C801=$C803, AA803&lt;&gt;""), AA803, IF(AND($C801=$C804, AA804&lt;&gt;""), AA804, IF(AND($C801=$C805, AA805&lt;&gt;""), AA805, "")))))</f>
        <v/>
      </c>
      <c r="AB801" s="90" t="str">
        <f>IF(TMInput!AA801&lt;&gt;"", TMInput!AA801, IF(AND($C801=$C802, AB802&lt;&gt;""), AB802, IF(AND($C801=$C803, AB803&lt;&gt;""), AB803, IF(AND($C801=$C804, AB804&lt;&gt;""), AB804, IF(AND($C801=$C805, AB805&lt;&gt;""), AB805, "")))))</f>
        <v/>
      </c>
      <c r="AC801" s="90" t="str">
        <f>IF(TMInput!AB801&lt;&gt;"", TMInput!AB801, IF(AND($C801=$C802, AC802&lt;&gt;""), AC802, IF(AND($C801=$C803, AC803&lt;&gt;""), AC803, IF(AND($C801=$C804, AC804&lt;&gt;""), AC804, IF(AND($C801=$C805, AC805&lt;&gt;""), AC805, "")))))</f>
        <v/>
      </c>
      <c r="AD801" s="90" t="str">
        <f>IF(TMInput!AC801&lt;&gt;"", TMInput!AC801, IF(AND($C801=$C802, AD802&lt;&gt;""), AD802, IF(AND($C801=$C803, AD803&lt;&gt;""), AD803, IF(AND($C801=$C804, AD804&lt;&gt;""), AD804, IF(AND($C801=$C805, AD805&lt;&gt;""), AD805, "")))))</f>
        <v/>
      </c>
      <c r="AE801" s="90" t="str">
        <f>IF(TMInput!AD801&lt;&gt;"", TMInput!AD801, IF(AND($C801=$C802, AE802&lt;&gt;""), AE802, IF(AND($C801=$C803, AE803&lt;&gt;""), AE803, IF(AND($C801=$C804, AE804&lt;&gt;""), AE804, IF(AND($C801=$C805, AE805&lt;&gt;""), AE805, "")))))</f>
        <v/>
      </c>
    </row>
    <row r="802">
      <c r="A802" s="85" t="b">
        <f t="shared" si="1"/>
        <v>0</v>
      </c>
      <c r="B802" s="90" t="str">
        <f>IF(AND(TMInput!A802="",$C802&lt;&gt;""),B801,TMInput!A802)</f>
        <v/>
      </c>
      <c r="C802" s="90" t="str">
        <f>TMInput!B802</f>
        <v/>
      </c>
      <c r="D802" s="85" t="str">
        <f>IF(AND(TMInput!C802="",$C802&lt;&gt;""),D801,TMInput!C802)</f>
        <v/>
      </c>
      <c r="E802" s="90" t="str">
        <f>IF(TMInput!D802&lt;&gt;"",TMInput!D802,IF(AND($C802=$C803, E803&lt;&gt;""),E803, IF(AND($C802=$C804, E804&lt;&gt;""), E804,"")))</f>
        <v/>
      </c>
      <c r="F802" s="90" t="str">
        <f>IF(TMInput!E802&lt;&gt;"",TMInput!E802,IF(AND($C802=$C803, F803&lt;&gt;""),F803, IF(AND($C802=$C804, F804&lt;&gt;""), F804,"")))</f>
        <v/>
      </c>
      <c r="G802" s="85" t="str">
        <f>IF(TMInput!F802&lt;&gt;"",TMInput!F802,IF(AND($C802=$C803, G803&lt;&gt;""),G803, IF(AND($C802=$C804, G804&lt;&gt;""), G804,"")))</f>
        <v/>
      </c>
      <c r="H802" s="90" t="str">
        <f>TMInput!G802</f>
        <v/>
      </c>
      <c r="I802" s="90" t="str">
        <f>TMInput!H802</f>
        <v/>
      </c>
      <c r="J802" s="90" t="str">
        <f>IF(TMInput!$A802="",J801,TMInput!I802)</f>
        <v/>
      </c>
      <c r="K802" s="85" t="str">
        <f>IF(TMInput!J802&lt;&gt;"",TMInput!J802,IF(AND($C802=$C803, K803&lt;&gt;""),K803, IF(AND($C802=$C804, K804&lt;&gt;""), K804,"")))</f>
        <v/>
      </c>
      <c r="L802" s="85" t="str">
        <f>IF(TMInput!K802&lt;&gt;"",TMInput!K802,IF(AND($C802=$C803, L803&lt;&gt;""),L803, IF(AND($C802=$C804, L804&lt;&gt;""), L804,"")))</f>
        <v/>
      </c>
      <c r="M802" s="90" t="str">
        <f>IF(TMInput!L802&lt;&gt;"",TMInput!L802,IF(AND($C802=$C803, M803&lt;&gt;""),M803, IF(AND($C802=$C804, M804&lt;&gt;""), M804,"")))</f>
        <v/>
      </c>
      <c r="N802" s="90" t="str">
        <f>IF(TMInput!M802&lt;&gt;"",TMInput!M802,IF(AND($C802=$C803, N803&lt;&gt;""),N803, IF(AND($C802=$C804, N804&lt;&gt;""), N804,"")))</f>
        <v/>
      </c>
      <c r="O802" s="90" t="str">
        <f>IF(TMInput!N802&lt;&gt;"",TMInput!N802,IF(AND($C802=$C803, O803&lt;&gt;""),O803, IF(AND($C802=$C804, O804&lt;&gt;""), O804,"")))</f>
        <v/>
      </c>
      <c r="P802" s="85" t="str">
        <f>IF(TMInput!O802&lt;&gt;"",TMInput!O802,IF(AND($C802=$C803, P803&lt;&gt;""),P803, IF(AND($C802=$C804, P804&lt;&gt;""), P804,"")))</f>
        <v/>
      </c>
      <c r="Q802" s="90" t="str">
        <f>IF(TMInput!P802&lt;&gt;"",TMInput!P802,IF(AND($C802=$C803, Q803&lt;&gt;""),Q803, IF(AND($C802=$C804, Q804&lt;&gt;""), Q804,"")))</f>
        <v/>
      </c>
      <c r="R802" s="90" t="str">
        <f>IF(TMInput!Q802&lt;&gt;"", TMInput!Q802, IF(AND(OR($C802&amp;$H802=$C803&amp;$H803, $C802&amp;$I802=$C803&amp;$I803), R803&lt;&gt;""), R803, IF(AND(OR($C802&amp;$H802=$C804&amp;$H804, $C802&amp;$I802=$C804&amp;$I804), R804&lt;&gt;""), R804, IF(AND(OR($C802&amp;$H802=$C805&amp;$H805, $C802&amp;$I802=$C805&amp;$I805), R805&lt;&gt;""), R805, IF(AND(OR($C802&amp;$H802=$C806&amp;$H806, $C802&amp;$I802=$C806&amp;$I806), R806&lt;&gt;""), R806, "")))))</f>
        <v/>
      </c>
      <c r="S802" s="90" t="str">
        <f>IF(TMInput!R802&lt;&gt;"", TMInput!R802, IF(AND(OR($C802&amp;$H802=$C803&amp;$H803, $C802&amp;$I802=$C803&amp;$I803), S803&lt;&gt;""), S803, IF(AND(OR($C802&amp;$H802=$C804&amp;$H804, $C802&amp;$I802=$C804&amp;$I804), S804&lt;&gt;""), S804, IF(AND(OR($C802&amp;$H802=$C805&amp;$H805, $C802&amp;$I802=$C805&amp;$I805), S805&lt;&gt;""), S805, IF(AND(OR($C802&amp;$H802=$C806&amp;$H806, $C802&amp;$I802=$C806&amp;$I806), S806&lt;&gt;""), S806, "")))))</f>
        <v/>
      </c>
      <c r="T802" s="90" t="str">
        <f>IF(TMInput!S802&lt;&gt;"", TMInput!S802, IF(AND(OR($C802&amp;$H802=$C803&amp;$H803, $C802&amp;$I802=$C803&amp;$I803), T803&lt;&gt;""), T803, IF(AND(OR($C802&amp;$H802=$C804&amp;$H804, $C802&amp;$I802=$C804&amp;$I804), T804&lt;&gt;""), T804, IF(AND(OR($C802&amp;$H802=$C805&amp;$H805, $C802&amp;$I802=$C805&amp;$I805), T805&lt;&gt;""), T805, IF(AND(OR($C802&amp;$H802=$C806&amp;$H806, $C802&amp;$I802=$C806&amp;$I806), T806&lt;&gt;""), T806, "")))))</f>
        <v/>
      </c>
      <c r="U802" s="90" t="str">
        <f>IF(TMInput!T802&lt;&gt;"", TMInput!T802, IF(AND($C802=$C803, U803&lt;&gt;""), U803, IF(AND($C802=$C804, U804&lt;&gt;""), U804, IF(AND($C802=$C805, U805&lt;&gt;""), U805, IF(AND($C802=$C806, U806&lt;&gt;""), U806, "")))))</f>
        <v/>
      </c>
      <c r="V802" s="90" t="str">
        <f>IF(TMInput!U802&lt;&gt;"", TMInput!U802, IF(AND($C802=$C803, V803&lt;&gt;""), V803, IF(AND($C802=$C804, V804&lt;&gt;""), V804, IF(AND($C802=$C805, V805&lt;&gt;""), V805, IF(AND($C802=$C806, V806&lt;&gt;""), V806, "")))))</f>
        <v/>
      </c>
      <c r="W802" s="90" t="str">
        <f>IF(TMInput!V802&lt;&gt;"", TMInput!V802, IF(AND($C802=$C803, W803&lt;&gt;""), W803, IF(AND($C802=$C804, W804&lt;&gt;""), W804, IF(AND($C802=$C805, W805&lt;&gt;""), W805, IF(AND($C802=$C806, W806&lt;&gt;""), W806, "")))))</f>
        <v/>
      </c>
      <c r="X802" s="90" t="str">
        <f>IF(TMInput!W802&lt;&gt;"", TMInput!W802, IF(AND($C802=$C803, X803&lt;&gt;""), X803, IF(AND($C802=$C804, X804&lt;&gt;""), X804, IF(AND($C802=$C805, X805&lt;&gt;""), X805, IF(AND($C802=$C806, X806&lt;&gt;""), X806, "")))))</f>
        <v/>
      </c>
      <c r="Y802" s="90" t="str">
        <f>IF(TMInput!X802&lt;&gt;"", TMInput!X802, IF(AND($C802=$C803, Y803&lt;&gt;""), Y803, IF(AND($C802=$C804, Y804&lt;&gt;""), Y804, IF(AND($C802=$C805, Y805&lt;&gt;""), Y805, IF(AND($C802=$C806, Y806&lt;&gt;""), Y806, "")))))</f>
        <v/>
      </c>
      <c r="Z802" s="90" t="str">
        <f>IF(TMInput!Y802&lt;&gt;"", TMInput!Y802, IF(AND($C802=$C803, Z803&lt;&gt;""), Z803, IF(AND($C802=$C804, Z804&lt;&gt;""), Z804, IF(AND($C802=$C805, Z805&lt;&gt;""), Z805, IF(AND($C802=$C806, Z806&lt;&gt;""), Z806, "")))))</f>
        <v/>
      </c>
      <c r="AA802" s="90" t="str">
        <f>IF(TMInput!Z802&lt;&gt;"", TMInput!Z802, IF(AND($C802=$C803, AA803&lt;&gt;""), AA803, IF(AND($C802=$C804, AA804&lt;&gt;""), AA804, IF(AND($C802=$C805, AA805&lt;&gt;""), AA805, IF(AND($C802=$C806, AA806&lt;&gt;""), AA806, "")))))</f>
        <v/>
      </c>
      <c r="AB802" s="90" t="str">
        <f>IF(TMInput!AA802&lt;&gt;"", TMInput!AA802, IF(AND($C802=$C803, AB803&lt;&gt;""), AB803, IF(AND($C802=$C804, AB804&lt;&gt;""), AB804, IF(AND($C802=$C805, AB805&lt;&gt;""), AB805, IF(AND($C802=$C806, AB806&lt;&gt;""), AB806, "")))))</f>
        <v/>
      </c>
      <c r="AC802" s="90" t="str">
        <f>IF(TMInput!AB802&lt;&gt;"", TMInput!AB802, IF(AND($C802=$C803, AC803&lt;&gt;""), AC803, IF(AND($C802=$C804, AC804&lt;&gt;""), AC804, IF(AND($C802=$C805, AC805&lt;&gt;""), AC805, IF(AND($C802=$C806, AC806&lt;&gt;""), AC806, "")))))</f>
        <v/>
      </c>
      <c r="AD802" s="90" t="str">
        <f>IF(TMInput!AC802&lt;&gt;"", TMInput!AC802, IF(AND($C802=$C803, AD803&lt;&gt;""), AD803, IF(AND($C802=$C804, AD804&lt;&gt;""), AD804, IF(AND($C802=$C805, AD805&lt;&gt;""), AD805, IF(AND($C802=$C806, AD806&lt;&gt;""), AD806, "")))))</f>
        <v/>
      </c>
      <c r="AE802" s="90" t="str">
        <f>IF(TMInput!AD802&lt;&gt;"", TMInput!AD802, IF(AND($C802=$C803, AE803&lt;&gt;""), AE803, IF(AND($C802=$C804, AE804&lt;&gt;""), AE804, IF(AND($C802=$C805, AE805&lt;&gt;""), AE805, IF(AND($C802=$C806, AE806&lt;&gt;""), AE806, "")))))</f>
        <v/>
      </c>
    </row>
    <row r="803">
      <c r="A803" s="85" t="b">
        <f t="shared" si="1"/>
        <v>0</v>
      </c>
      <c r="B803" s="90" t="str">
        <f>IF(AND(TMInput!A803="",$C803&lt;&gt;""),B802,TMInput!A803)</f>
        <v/>
      </c>
      <c r="C803" s="90" t="str">
        <f>TMInput!B803</f>
        <v/>
      </c>
      <c r="D803" s="85" t="str">
        <f>IF(AND(TMInput!C803="",$C803&lt;&gt;""),D802,TMInput!C803)</f>
        <v/>
      </c>
      <c r="E803" s="90" t="str">
        <f>IF(TMInput!D803&lt;&gt;"",TMInput!D803,IF(AND($C803=$C804, E804&lt;&gt;""),E804, IF(AND($C803=$C805, E805&lt;&gt;""), E805,"")))</f>
        <v/>
      </c>
      <c r="F803" s="90" t="str">
        <f>IF(TMInput!E803&lt;&gt;"",TMInput!E803,IF(AND($C803=$C804, F804&lt;&gt;""),F804, IF(AND($C803=$C805, F805&lt;&gt;""), F805,"")))</f>
        <v/>
      </c>
      <c r="G803" s="85" t="str">
        <f>IF(TMInput!F803&lt;&gt;"",TMInput!F803,IF(AND($C803=$C804, G804&lt;&gt;""),G804, IF(AND($C803=$C805, G805&lt;&gt;""), G805,"")))</f>
        <v/>
      </c>
      <c r="H803" s="90" t="str">
        <f>TMInput!G803</f>
        <v/>
      </c>
      <c r="I803" s="90" t="str">
        <f>TMInput!H803</f>
        <v/>
      </c>
      <c r="J803" s="90" t="str">
        <f>IF(TMInput!$A803="",J802,TMInput!I803)</f>
        <v/>
      </c>
      <c r="K803" s="85" t="str">
        <f>IF(TMInput!J803&lt;&gt;"",TMInput!J803,IF(AND($C803=$C804, K804&lt;&gt;""),K804, IF(AND($C803=$C805, K805&lt;&gt;""), K805,"")))</f>
        <v/>
      </c>
      <c r="L803" s="85" t="str">
        <f>IF(TMInput!K803&lt;&gt;"",TMInput!K803,IF(AND($C803=$C804, L804&lt;&gt;""),L804, IF(AND($C803=$C805, L805&lt;&gt;""), L805,"")))</f>
        <v/>
      </c>
      <c r="M803" s="90" t="str">
        <f>IF(TMInput!L803&lt;&gt;"",TMInput!L803,IF(AND($C803=$C804, M804&lt;&gt;""),M804, IF(AND($C803=$C805, M805&lt;&gt;""), M805,"")))</f>
        <v/>
      </c>
      <c r="N803" s="90" t="str">
        <f>IF(TMInput!M803&lt;&gt;"",TMInput!M803,IF(AND($C803=$C804, N804&lt;&gt;""),N804, IF(AND($C803=$C805, N805&lt;&gt;""), N805,"")))</f>
        <v/>
      </c>
      <c r="O803" s="90" t="str">
        <f>IF(TMInput!N803&lt;&gt;"",TMInput!N803,IF(AND($C803=$C804, O804&lt;&gt;""),O804, IF(AND($C803=$C805, O805&lt;&gt;""), O805,"")))</f>
        <v/>
      </c>
      <c r="P803" s="85" t="str">
        <f>IF(TMInput!O803&lt;&gt;"",TMInput!O803,IF(AND($C803=$C804, P804&lt;&gt;""),P804, IF(AND($C803=$C805, P805&lt;&gt;""), P805,"")))</f>
        <v/>
      </c>
      <c r="Q803" s="90" t="str">
        <f>IF(TMInput!P803&lt;&gt;"",TMInput!P803,IF(AND($C803=$C804, Q804&lt;&gt;""),Q804, IF(AND($C803=$C805, Q805&lt;&gt;""), Q805,"")))</f>
        <v/>
      </c>
      <c r="R803" s="90" t="str">
        <f>IF(TMInput!Q803&lt;&gt;"", TMInput!Q803, IF(AND(OR($C803&amp;$H803=$C804&amp;$H804, $C803&amp;$I803=$C804&amp;$I804), R804&lt;&gt;""), R804, IF(AND(OR($C803&amp;$H803=$C805&amp;$H805, $C803&amp;$I803=$C805&amp;$I805), R805&lt;&gt;""), R805, IF(AND(OR($C803&amp;$H803=$C806&amp;$H806, $C803&amp;$I803=$C806&amp;$I806), R806&lt;&gt;""), R806, IF(AND(OR($C803&amp;$H803=$C807&amp;$H807, $C803&amp;$I803=$C807&amp;$I807), R807&lt;&gt;""), R807, "")))))</f>
        <v/>
      </c>
      <c r="S803" s="90" t="str">
        <f>IF(TMInput!R803&lt;&gt;"", TMInput!R803, IF(AND(OR($C803&amp;$H803=$C804&amp;$H804, $C803&amp;$I803=$C804&amp;$I804), S804&lt;&gt;""), S804, IF(AND(OR($C803&amp;$H803=$C805&amp;$H805, $C803&amp;$I803=$C805&amp;$I805), S805&lt;&gt;""), S805, IF(AND(OR($C803&amp;$H803=$C806&amp;$H806, $C803&amp;$I803=$C806&amp;$I806), S806&lt;&gt;""), S806, IF(AND(OR($C803&amp;$H803=$C807&amp;$H807, $C803&amp;$I803=$C807&amp;$I807), S807&lt;&gt;""), S807, "")))))</f>
        <v/>
      </c>
      <c r="T803" s="90" t="str">
        <f>IF(TMInput!S803&lt;&gt;"", TMInput!S803, IF(AND(OR($C803&amp;$H803=$C804&amp;$H804, $C803&amp;$I803=$C804&amp;$I804), T804&lt;&gt;""), T804, IF(AND(OR($C803&amp;$H803=$C805&amp;$H805, $C803&amp;$I803=$C805&amp;$I805), T805&lt;&gt;""), T805, IF(AND(OR($C803&amp;$H803=$C806&amp;$H806, $C803&amp;$I803=$C806&amp;$I806), T806&lt;&gt;""), T806, IF(AND(OR($C803&amp;$H803=$C807&amp;$H807, $C803&amp;$I803=$C807&amp;$I807), T807&lt;&gt;""), T807, "")))))</f>
        <v/>
      </c>
      <c r="U803" s="90" t="str">
        <f>IF(TMInput!T803&lt;&gt;"", TMInput!T803, IF(AND($C803=$C804, U804&lt;&gt;""), U804, IF(AND($C803=$C805, U805&lt;&gt;""), U805, IF(AND($C803=$C806, U806&lt;&gt;""), U806, IF(AND($C803=$C807, U807&lt;&gt;""), U807, "")))))</f>
        <v/>
      </c>
      <c r="V803" s="90" t="str">
        <f>IF(TMInput!U803&lt;&gt;"", TMInput!U803, IF(AND($C803=$C804, V804&lt;&gt;""), V804, IF(AND($C803=$C805, V805&lt;&gt;""), V805, IF(AND($C803=$C806, V806&lt;&gt;""), V806, IF(AND($C803=$C807, V807&lt;&gt;""), V807, "")))))</f>
        <v/>
      </c>
      <c r="W803" s="90" t="str">
        <f>IF(TMInput!V803&lt;&gt;"", TMInput!V803, IF(AND($C803=$C804, W804&lt;&gt;""), W804, IF(AND($C803=$C805, W805&lt;&gt;""), W805, IF(AND($C803=$C806, W806&lt;&gt;""), W806, IF(AND($C803=$C807, W807&lt;&gt;""), W807, "")))))</f>
        <v/>
      </c>
      <c r="X803" s="90" t="str">
        <f>IF(TMInput!W803&lt;&gt;"", TMInput!W803, IF(AND($C803=$C804, X804&lt;&gt;""), X804, IF(AND($C803=$C805, X805&lt;&gt;""), X805, IF(AND($C803=$C806, X806&lt;&gt;""), X806, IF(AND($C803=$C807, X807&lt;&gt;""), X807, "")))))</f>
        <v/>
      </c>
      <c r="Y803" s="90" t="str">
        <f>IF(TMInput!X803&lt;&gt;"", TMInput!X803, IF(AND($C803=$C804, Y804&lt;&gt;""), Y804, IF(AND($C803=$C805, Y805&lt;&gt;""), Y805, IF(AND($C803=$C806, Y806&lt;&gt;""), Y806, IF(AND($C803=$C807, Y807&lt;&gt;""), Y807, "")))))</f>
        <v/>
      </c>
      <c r="Z803" s="90" t="str">
        <f>IF(TMInput!Y803&lt;&gt;"", TMInput!Y803, IF(AND($C803=$C804, Z804&lt;&gt;""), Z804, IF(AND($C803=$C805, Z805&lt;&gt;""), Z805, IF(AND($C803=$C806, Z806&lt;&gt;""), Z806, IF(AND($C803=$C807, Z807&lt;&gt;""), Z807, "")))))</f>
        <v/>
      </c>
      <c r="AA803" s="90" t="str">
        <f>IF(TMInput!Z803&lt;&gt;"", TMInput!Z803, IF(AND($C803=$C804, AA804&lt;&gt;""), AA804, IF(AND($C803=$C805, AA805&lt;&gt;""), AA805, IF(AND($C803=$C806, AA806&lt;&gt;""), AA806, IF(AND($C803=$C807, AA807&lt;&gt;""), AA807, "")))))</f>
        <v/>
      </c>
      <c r="AB803" s="90" t="str">
        <f>IF(TMInput!AA803&lt;&gt;"", TMInput!AA803, IF(AND($C803=$C804, AB804&lt;&gt;""), AB804, IF(AND($C803=$C805, AB805&lt;&gt;""), AB805, IF(AND($C803=$C806, AB806&lt;&gt;""), AB806, IF(AND($C803=$C807, AB807&lt;&gt;""), AB807, "")))))</f>
        <v/>
      </c>
      <c r="AC803" s="90" t="str">
        <f>IF(TMInput!AB803&lt;&gt;"", TMInput!AB803, IF(AND($C803=$C804, AC804&lt;&gt;""), AC804, IF(AND($C803=$C805, AC805&lt;&gt;""), AC805, IF(AND($C803=$C806, AC806&lt;&gt;""), AC806, IF(AND($C803=$C807, AC807&lt;&gt;""), AC807, "")))))</f>
        <v/>
      </c>
      <c r="AD803" s="90" t="str">
        <f>IF(TMInput!AC803&lt;&gt;"", TMInput!AC803, IF(AND($C803=$C804, AD804&lt;&gt;""), AD804, IF(AND($C803=$C805, AD805&lt;&gt;""), AD805, IF(AND($C803=$C806, AD806&lt;&gt;""), AD806, IF(AND($C803=$C807, AD807&lt;&gt;""), AD807, "")))))</f>
        <v/>
      </c>
      <c r="AE803" s="90" t="str">
        <f>IF(TMInput!AD803&lt;&gt;"", TMInput!AD803, IF(AND($C803=$C804, AE804&lt;&gt;""), AE804, IF(AND($C803=$C805, AE805&lt;&gt;""), AE805, IF(AND($C803=$C806, AE806&lt;&gt;""), AE806, IF(AND($C803=$C807, AE807&lt;&gt;""), AE807, "")))))</f>
        <v/>
      </c>
    </row>
    <row r="804">
      <c r="A804" s="85" t="b">
        <f t="shared" si="1"/>
        <v>0</v>
      </c>
      <c r="B804" s="90" t="str">
        <f>IF(AND(TMInput!A804="",$C804&lt;&gt;""),B803,TMInput!A804)</f>
        <v/>
      </c>
      <c r="C804" s="90" t="str">
        <f>TMInput!B804</f>
        <v/>
      </c>
      <c r="D804" s="85" t="str">
        <f>IF(AND(TMInput!C804="",$C804&lt;&gt;""),D803,TMInput!C804)</f>
        <v/>
      </c>
      <c r="E804" s="90" t="str">
        <f>IF(TMInput!D804&lt;&gt;"",TMInput!D804,IF(AND($C804=$C805, E805&lt;&gt;""),E805, IF(AND($C804=$C806, E806&lt;&gt;""), E806,"")))</f>
        <v/>
      </c>
      <c r="F804" s="90" t="str">
        <f>IF(TMInput!E804&lt;&gt;"",TMInput!E804,IF(AND($C804=$C805, F805&lt;&gt;""),F805, IF(AND($C804=$C806, F806&lt;&gt;""), F806,"")))</f>
        <v/>
      </c>
      <c r="G804" s="85" t="str">
        <f>IF(TMInput!F804&lt;&gt;"",TMInput!F804,IF(AND($C804=$C805, G805&lt;&gt;""),G805, IF(AND($C804=$C806, G806&lt;&gt;""), G806,"")))</f>
        <v/>
      </c>
      <c r="H804" s="90" t="str">
        <f>TMInput!G804</f>
        <v/>
      </c>
      <c r="I804" s="90" t="str">
        <f>TMInput!H804</f>
        <v/>
      </c>
      <c r="J804" s="90" t="str">
        <f>IF(TMInput!$A804="",J803,TMInput!I804)</f>
        <v/>
      </c>
      <c r="K804" s="85" t="str">
        <f>IF(TMInput!J804&lt;&gt;"",TMInput!J804,IF(AND($C804=$C805, K805&lt;&gt;""),K805, IF(AND($C804=$C806, K806&lt;&gt;""), K806,"")))</f>
        <v/>
      </c>
      <c r="L804" s="85" t="str">
        <f>IF(TMInput!K804&lt;&gt;"",TMInput!K804,IF(AND($C804=$C805, L805&lt;&gt;""),L805, IF(AND($C804=$C806, L806&lt;&gt;""), L806,"")))</f>
        <v/>
      </c>
      <c r="M804" s="90" t="str">
        <f>IF(TMInput!L804&lt;&gt;"",TMInput!L804,IF(AND($C804=$C805, M805&lt;&gt;""),M805, IF(AND($C804=$C806, M806&lt;&gt;""), M806,"")))</f>
        <v/>
      </c>
      <c r="N804" s="90" t="str">
        <f>IF(TMInput!M804&lt;&gt;"",TMInput!M804,IF(AND($C804=$C805, N805&lt;&gt;""),N805, IF(AND($C804=$C806, N806&lt;&gt;""), N806,"")))</f>
        <v/>
      </c>
      <c r="O804" s="90" t="str">
        <f>IF(TMInput!N804&lt;&gt;"",TMInput!N804,IF(AND($C804=$C805, O805&lt;&gt;""),O805, IF(AND($C804=$C806, O806&lt;&gt;""), O806,"")))</f>
        <v/>
      </c>
      <c r="P804" s="85" t="str">
        <f>IF(TMInput!O804&lt;&gt;"",TMInput!O804,IF(AND($C804=$C805, P805&lt;&gt;""),P805, IF(AND($C804=$C806, P806&lt;&gt;""), P806,"")))</f>
        <v/>
      </c>
      <c r="Q804" s="90" t="str">
        <f>IF(TMInput!P804&lt;&gt;"",TMInput!P804,IF(AND($C804=$C805, Q805&lt;&gt;""),Q805, IF(AND($C804=$C806, Q806&lt;&gt;""), Q806,"")))</f>
        <v/>
      </c>
      <c r="R804" s="90" t="str">
        <f>IF(TMInput!Q804&lt;&gt;"", TMInput!Q804, IF(AND(OR($C804&amp;$H804=$C805&amp;$H805, $C804&amp;$I804=$C805&amp;$I805), R805&lt;&gt;""), R805, IF(AND(OR($C804&amp;$H804=$C806&amp;$H806, $C804&amp;$I804=$C806&amp;$I806), R806&lt;&gt;""), R806, IF(AND(OR($C804&amp;$H804=$C807&amp;$H807, $C804&amp;$I804=$C807&amp;$I807), R807&lt;&gt;""), R807, IF(AND(OR($C804&amp;$H804=$C808&amp;$H808, $C804&amp;$I804=$C808&amp;$I808), R808&lt;&gt;""), R808, "")))))</f>
        <v/>
      </c>
      <c r="S804" s="90" t="str">
        <f>IF(TMInput!R804&lt;&gt;"", TMInput!R804, IF(AND(OR($C804&amp;$H804=$C805&amp;$H805, $C804&amp;$I804=$C805&amp;$I805), S805&lt;&gt;""), S805, IF(AND(OR($C804&amp;$H804=$C806&amp;$H806, $C804&amp;$I804=$C806&amp;$I806), S806&lt;&gt;""), S806, IF(AND(OR($C804&amp;$H804=$C807&amp;$H807, $C804&amp;$I804=$C807&amp;$I807), S807&lt;&gt;""), S807, IF(AND(OR($C804&amp;$H804=$C808&amp;$H808, $C804&amp;$I804=$C808&amp;$I808), S808&lt;&gt;""), S808, "")))))</f>
        <v/>
      </c>
      <c r="T804" s="90" t="str">
        <f>IF(TMInput!S804&lt;&gt;"", TMInput!S804, IF(AND(OR($C804&amp;$H804=$C805&amp;$H805, $C804&amp;$I804=$C805&amp;$I805), T805&lt;&gt;""), T805, IF(AND(OR($C804&amp;$H804=$C806&amp;$H806, $C804&amp;$I804=$C806&amp;$I806), T806&lt;&gt;""), T806, IF(AND(OR($C804&amp;$H804=$C807&amp;$H807, $C804&amp;$I804=$C807&amp;$I807), T807&lt;&gt;""), T807, IF(AND(OR($C804&amp;$H804=$C808&amp;$H808, $C804&amp;$I804=$C808&amp;$I808), T808&lt;&gt;""), T808, "")))))</f>
        <v/>
      </c>
      <c r="U804" s="90" t="str">
        <f>IF(TMInput!T804&lt;&gt;"", TMInput!T804, IF(AND($C804=$C805, U805&lt;&gt;""), U805, IF(AND($C804=$C806, U806&lt;&gt;""), U806, IF(AND($C804=$C807, U807&lt;&gt;""), U807, IF(AND($C804=$C808, U808&lt;&gt;""), U808, "")))))</f>
        <v/>
      </c>
      <c r="V804" s="90" t="str">
        <f>IF(TMInput!U804&lt;&gt;"", TMInput!U804, IF(AND($C804=$C805, V805&lt;&gt;""), V805, IF(AND($C804=$C806, V806&lt;&gt;""), V806, IF(AND($C804=$C807, V807&lt;&gt;""), V807, IF(AND($C804=$C808, V808&lt;&gt;""), V808, "")))))</f>
        <v/>
      </c>
      <c r="W804" s="90" t="str">
        <f>IF(TMInput!V804&lt;&gt;"", TMInput!V804, IF(AND($C804=$C805, W805&lt;&gt;""), W805, IF(AND($C804=$C806, W806&lt;&gt;""), W806, IF(AND($C804=$C807, W807&lt;&gt;""), W807, IF(AND($C804=$C808, W808&lt;&gt;""), W808, "")))))</f>
        <v/>
      </c>
      <c r="X804" s="90" t="str">
        <f>IF(TMInput!W804&lt;&gt;"", TMInput!W804, IF(AND($C804=$C805, X805&lt;&gt;""), X805, IF(AND($C804=$C806, X806&lt;&gt;""), X806, IF(AND($C804=$C807, X807&lt;&gt;""), X807, IF(AND($C804=$C808, X808&lt;&gt;""), X808, "")))))</f>
        <v/>
      </c>
      <c r="Y804" s="90" t="str">
        <f>IF(TMInput!X804&lt;&gt;"", TMInput!X804, IF(AND($C804=$C805, Y805&lt;&gt;""), Y805, IF(AND($C804=$C806, Y806&lt;&gt;""), Y806, IF(AND($C804=$C807, Y807&lt;&gt;""), Y807, IF(AND($C804=$C808, Y808&lt;&gt;""), Y808, "")))))</f>
        <v/>
      </c>
      <c r="Z804" s="90" t="str">
        <f>IF(TMInput!Y804&lt;&gt;"", TMInput!Y804, IF(AND($C804=$C805, Z805&lt;&gt;""), Z805, IF(AND($C804=$C806, Z806&lt;&gt;""), Z806, IF(AND($C804=$C807, Z807&lt;&gt;""), Z807, IF(AND($C804=$C808, Z808&lt;&gt;""), Z808, "")))))</f>
        <v/>
      </c>
      <c r="AA804" s="90" t="str">
        <f>IF(TMInput!Z804&lt;&gt;"", TMInput!Z804, IF(AND($C804=$C805, AA805&lt;&gt;""), AA805, IF(AND($C804=$C806, AA806&lt;&gt;""), AA806, IF(AND($C804=$C807, AA807&lt;&gt;""), AA807, IF(AND($C804=$C808, AA808&lt;&gt;""), AA808, "")))))</f>
        <v/>
      </c>
      <c r="AB804" s="90" t="str">
        <f>IF(TMInput!AA804&lt;&gt;"", TMInput!AA804, IF(AND($C804=$C805, AB805&lt;&gt;""), AB805, IF(AND($C804=$C806, AB806&lt;&gt;""), AB806, IF(AND($C804=$C807, AB807&lt;&gt;""), AB807, IF(AND($C804=$C808, AB808&lt;&gt;""), AB808, "")))))</f>
        <v/>
      </c>
      <c r="AC804" s="90" t="str">
        <f>IF(TMInput!AB804&lt;&gt;"", TMInput!AB804, IF(AND($C804=$C805, AC805&lt;&gt;""), AC805, IF(AND($C804=$C806, AC806&lt;&gt;""), AC806, IF(AND($C804=$C807, AC807&lt;&gt;""), AC807, IF(AND($C804=$C808, AC808&lt;&gt;""), AC808, "")))))</f>
        <v/>
      </c>
      <c r="AD804" s="90" t="str">
        <f>IF(TMInput!AC804&lt;&gt;"", TMInput!AC804, IF(AND($C804=$C805, AD805&lt;&gt;""), AD805, IF(AND($C804=$C806, AD806&lt;&gt;""), AD806, IF(AND($C804=$C807, AD807&lt;&gt;""), AD807, IF(AND($C804=$C808, AD808&lt;&gt;""), AD808, "")))))</f>
        <v/>
      </c>
      <c r="AE804" s="90" t="str">
        <f>IF(TMInput!AD804&lt;&gt;"", TMInput!AD804, IF(AND($C804=$C805, AE805&lt;&gt;""), AE805, IF(AND($C804=$C806, AE806&lt;&gt;""), AE806, IF(AND($C804=$C807, AE807&lt;&gt;""), AE807, IF(AND($C804=$C808, AE808&lt;&gt;""), AE808, "")))))</f>
        <v/>
      </c>
    </row>
    <row r="805">
      <c r="A805" s="85" t="b">
        <f t="shared" si="1"/>
        <v>0</v>
      </c>
      <c r="B805" s="90" t="str">
        <f>IF(AND(TMInput!A805="",$C805&lt;&gt;""),B804,TMInput!A805)</f>
        <v/>
      </c>
      <c r="C805" s="90" t="str">
        <f>TMInput!B805</f>
        <v/>
      </c>
      <c r="D805" s="85" t="str">
        <f>IF(AND(TMInput!C805="",$C805&lt;&gt;""),D804,TMInput!C805)</f>
        <v/>
      </c>
      <c r="E805" s="90" t="str">
        <f>IF(TMInput!D805&lt;&gt;"",TMInput!D805,IF(AND($C805=$C806, E806&lt;&gt;""),E806, IF(AND($C805=$C807, E807&lt;&gt;""), E807,"")))</f>
        <v/>
      </c>
      <c r="F805" s="90" t="str">
        <f>IF(TMInput!E805&lt;&gt;"",TMInput!E805,IF(AND($C805=$C806, F806&lt;&gt;""),F806, IF(AND($C805=$C807, F807&lt;&gt;""), F807,"")))</f>
        <v/>
      </c>
      <c r="G805" s="85" t="str">
        <f>IF(TMInput!F805&lt;&gt;"",TMInput!F805,IF(AND($C805=$C806, G806&lt;&gt;""),G806, IF(AND($C805=$C807, G807&lt;&gt;""), G807,"")))</f>
        <v/>
      </c>
      <c r="H805" s="90" t="str">
        <f>TMInput!G805</f>
        <v/>
      </c>
      <c r="I805" s="90" t="str">
        <f>TMInput!H805</f>
        <v/>
      </c>
      <c r="J805" s="90" t="str">
        <f>IF(TMInput!$A805="",J804,TMInput!I805)</f>
        <v/>
      </c>
      <c r="K805" s="85" t="str">
        <f>IF(TMInput!J805&lt;&gt;"",TMInput!J805,IF(AND($C805=$C806, K806&lt;&gt;""),K806, IF(AND($C805=$C807, K807&lt;&gt;""), K807,"")))</f>
        <v/>
      </c>
      <c r="L805" s="85" t="str">
        <f>IF(TMInput!K805&lt;&gt;"",TMInput!K805,IF(AND($C805=$C806, L806&lt;&gt;""),L806, IF(AND($C805=$C807, L807&lt;&gt;""), L807,"")))</f>
        <v/>
      </c>
      <c r="M805" s="90" t="str">
        <f>IF(TMInput!L805&lt;&gt;"",TMInput!L805,IF(AND($C805=$C806, M806&lt;&gt;""),M806, IF(AND($C805=$C807, M807&lt;&gt;""), M807,"")))</f>
        <v/>
      </c>
      <c r="N805" s="90" t="str">
        <f>IF(TMInput!M805&lt;&gt;"",TMInput!M805,IF(AND($C805=$C806, N806&lt;&gt;""),N806, IF(AND($C805=$C807, N807&lt;&gt;""), N807,"")))</f>
        <v/>
      </c>
      <c r="O805" s="90" t="str">
        <f>IF(TMInput!N805&lt;&gt;"",TMInput!N805,IF(AND($C805=$C806, O806&lt;&gt;""),O806, IF(AND($C805=$C807, O807&lt;&gt;""), O807,"")))</f>
        <v/>
      </c>
      <c r="P805" s="85" t="str">
        <f>IF(TMInput!O805&lt;&gt;"",TMInput!O805,IF(AND($C805=$C806, P806&lt;&gt;""),P806, IF(AND($C805=$C807, P807&lt;&gt;""), P807,"")))</f>
        <v/>
      </c>
      <c r="Q805" s="90" t="str">
        <f>IF(TMInput!P805&lt;&gt;"",TMInput!P805,IF(AND($C805=$C806, Q806&lt;&gt;""),Q806, IF(AND($C805=$C807, Q807&lt;&gt;""), Q807,"")))</f>
        <v/>
      </c>
      <c r="R805" s="90" t="str">
        <f>IF(TMInput!Q805&lt;&gt;"", TMInput!Q805, IF(AND(OR($C805&amp;$H805=$C806&amp;$H806, $C805&amp;$I805=$C806&amp;$I806), R806&lt;&gt;""), R806, IF(AND(OR($C805&amp;$H805=$C807&amp;$H807, $C805&amp;$I805=$C807&amp;$I807), R807&lt;&gt;""), R807, IF(AND(OR($C805&amp;$H805=$C808&amp;$H808, $C805&amp;$I805=$C808&amp;$I808), R808&lt;&gt;""), R808, IF(AND(OR($C805&amp;$H805=$C809&amp;$H809, $C805&amp;$I805=$C809&amp;$I809), R809&lt;&gt;""), R809, "")))))</f>
        <v/>
      </c>
      <c r="S805" s="90" t="str">
        <f>IF(TMInput!R805&lt;&gt;"", TMInput!R805, IF(AND(OR($C805&amp;$H805=$C806&amp;$H806, $C805&amp;$I805=$C806&amp;$I806), S806&lt;&gt;""), S806, IF(AND(OR($C805&amp;$H805=$C807&amp;$H807, $C805&amp;$I805=$C807&amp;$I807), S807&lt;&gt;""), S807, IF(AND(OR($C805&amp;$H805=$C808&amp;$H808, $C805&amp;$I805=$C808&amp;$I808), S808&lt;&gt;""), S808, IF(AND(OR($C805&amp;$H805=$C809&amp;$H809, $C805&amp;$I805=$C809&amp;$I809), S809&lt;&gt;""), S809, "")))))</f>
        <v/>
      </c>
      <c r="T805" s="90" t="str">
        <f>IF(TMInput!S805&lt;&gt;"", TMInput!S805, IF(AND(OR($C805&amp;$H805=$C806&amp;$H806, $C805&amp;$I805=$C806&amp;$I806), T806&lt;&gt;""), T806, IF(AND(OR($C805&amp;$H805=$C807&amp;$H807, $C805&amp;$I805=$C807&amp;$I807), T807&lt;&gt;""), T807, IF(AND(OR($C805&amp;$H805=$C808&amp;$H808, $C805&amp;$I805=$C808&amp;$I808), T808&lt;&gt;""), T808, IF(AND(OR($C805&amp;$H805=$C809&amp;$H809, $C805&amp;$I805=$C809&amp;$I809), T809&lt;&gt;""), T809, "")))))</f>
        <v/>
      </c>
      <c r="U805" s="90" t="str">
        <f>IF(TMInput!T805&lt;&gt;"", TMInput!T805, IF(AND($C805=$C806, U806&lt;&gt;""), U806, IF(AND($C805=$C807, U807&lt;&gt;""), U807, IF(AND($C805=$C808, U808&lt;&gt;""), U808, IF(AND($C805=$C809, U809&lt;&gt;""), U809, "")))))</f>
        <v/>
      </c>
      <c r="V805" s="90" t="str">
        <f>IF(TMInput!U805&lt;&gt;"", TMInput!U805, IF(AND($C805=$C806, V806&lt;&gt;""), V806, IF(AND($C805=$C807, V807&lt;&gt;""), V807, IF(AND($C805=$C808, V808&lt;&gt;""), V808, IF(AND($C805=$C809, V809&lt;&gt;""), V809, "")))))</f>
        <v/>
      </c>
      <c r="W805" s="90" t="str">
        <f>IF(TMInput!V805&lt;&gt;"", TMInput!V805, IF(AND($C805=$C806, W806&lt;&gt;""), W806, IF(AND($C805=$C807, W807&lt;&gt;""), W807, IF(AND($C805=$C808, W808&lt;&gt;""), W808, IF(AND($C805=$C809, W809&lt;&gt;""), W809, "")))))</f>
        <v/>
      </c>
      <c r="X805" s="90" t="str">
        <f>IF(TMInput!W805&lt;&gt;"", TMInput!W805, IF(AND($C805=$C806, X806&lt;&gt;""), X806, IF(AND($C805=$C807, X807&lt;&gt;""), X807, IF(AND($C805=$C808, X808&lt;&gt;""), X808, IF(AND($C805=$C809, X809&lt;&gt;""), X809, "")))))</f>
        <v/>
      </c>
      <c r="Y805" s="90" t="str">
        <f>IF(TMInput!X805&lt;&gt;"", TMInput!X805, IF(AND($C805=$C806, Y806&lt;&gt;""), Y806, IF(AND($C805=$C807, Y807&lt;&gt;""), Y807, IF(AND($C805=$C808, Y808&lt;&gt;""), Y808, IF(AND($C805=$C809, Y809&lt;&gt;""), Y809, "")))))</f>
        <v/>
      </c>
      <c r="Z805" s="90" t="str">
        <f>IF(TMInput!Y805&lt;&gt;"", TMInput!Y805, IF(AND($C805=$C806, Z806&lt;&gt;""), Z806, IF(AND($C805=$C807, Z807&lt;&gt;""), Z807, IF(AND($C805=$C808, Z808&lt;&gt;""), Z808, IF(AND($C805=$C809, Z809&lt;&gt;""), Z809, "")))))</f>
        <v/>
      </c>
      <c r="AA805" s="90" t="str">
        <f>IF(TMInput!Z805&lt;&gt;"", TMInput!Z805, IF(AND($C805=$C806, AA806&lt;&gt;""), AA806, IF(AND($C805=$C807, AA807&lt;&gt;""), AA807, IF(AND($C805=$C808, AA808&lt;&gt;""), AA808, IF(AND($C805=$C809, AA809&lt;&gt;""), AA809, "")))))</f>
        <v/>
      </c>
      <c r="AB805" s="90" t="str">
        <f>IF(TMInput!AA805&lt;&gt;"", TMInput!AA805, IF(AND($C805=$C806, AB806&lt;&gt;""), AB806, IF(AND($C805=$C807, AB807&lt;&gt;""), AB807, IF(AND($C805=$C808, AB808&lt;&gt;""), AB808, IF(AND($C805=$C809, AB809&lt;&gt;""), AB809, "")))))</f>
        <v/>
      </c>
      <c r="AC805" s="90" t="str">
        <f>IF(TMInput!AB805&lt;&gt;"", TMInput!AB805, IF(AND($C805=$C806, AC806&lt;&gt;""), AC806, IF(AND($C805=$C807, AC807&lt;&gt;""), AC807, IF(AND($C805=$C808, AC808&lt;&gt;""), AC808, IF(AND($C805=$C809, AC809&lt;&gt;""), AC809, "")))))</f>
        <v/>
      </c>
      <c r="AD805" s="90" t="str">
        <f>IF(TMInput!AC805&lt;&gt;"", TMInput!AC805, IF(AND($C805=$C806, AD806&lt;&gt;""), AD806, IF(AND($C805=$C807, AD807&lt;&gt;""), AD807, IF(AND($C805=$C808, AD808&lt;&gt;""), AD808, IF(AND($C805=$C809, AD809&lt;&gt;""), AD809, "")))))</f>
        <v/>
      </c>
      <c r="AE805" s="90" t="str">
        <f>IF(TMInput!AD805&lt;&gt;"", TMInput!AD805, IF(AND($C805=$C806, AE806&lt;&gt;""), AE806, IF(AND($C805=$C807, AE807&lt;&gt;""), AE807, IF(AND($C805=$C808, AE808&lt;&gt;""), AE808, IF(AND($C805=$C809, AE809&lt;&gt;""), AE809, "")))))</f>
        <v/>
      </c>
    </row>
    <row r="806">
      <c r="A806" s="85" t="b">
        <f t="shared" si="1"/>
        <v>0</v>
      </c>
      <c r="B806" s="90" t="str">
        <f>IF(AND(TMInput!A806="",$C806&lt;&gt;""),B805,TMInput!A806)</f>
        <v/>
      </c>
      <c r="C806" s="90" t="str">
        <f>TMInput!B806</f>
        <v/>
      </c>
      <c r="D806" s="85" t="str">
        <f>IF(AND(TMInput!C806="",$C806&lt;&gt;""),D805,TMInput!C806)</f>
        <v/>
      </c>
      <c r="E806" s="90" t="str">
        <f>IF(TMInput!D806&lt;&gt;"",TMInput!D806,IF(AND($C806=$C807, E807&lt;&gt;""),E807, IF(AND($C806=$C808, E808&lt;&gt;""), E808,"")))</f>
        <v/>
      </c>
      <c r="F806" s="90" t="str">
        <f>IF(TMInput!E806&lt;&gt;"",TMInput!E806,IF(AND($C806=$C807, F807&lt;&gt;""),F807, IF(AND($C806=$C808, F808&lt;&gt;""), F808,"")))</f>
        <v/>
      </c>
      <c r="G806" s="85" t="str">
        <f>IF(TMInput!F806&lt;&gt;"",TMInput!F806,IF(AND($C806=$C807, G807&lt;&gt;""),G807, IF(AND($C806=$C808, G808&lt;&gt;""), G808,"")))</f>
        <v/>
      </c>
      <c r="H806" s="90" t="str">
        <f>TMInput!G806</f>
        <v/>
      </c>
      <c r="I806" s="90" t="str">
        <f>TMInput!H806</f>
        <v/>
      </c>
      <c r="J806" s="90" t="str">
        <f>IF(TMInput!$A806="",J805,TMInput!I806)</f>
        <v/>
      </c>
      <c r="K806" s="85" t="str">
        <f>IF(TMInput!J806&lt;&gt;"",TMInput!J806,IF(AND($C806=$C807, K807&lt;&gt;""),K807, IF(AND($C806=$C808, K808&lt;&gt;""), K808,"")))</f>
        <v/>
      </c>
      <c r="L806" s="85" t="str">
        <f>IF(TMInput!K806&lt;&gt;"",TMInput!K806,IF(AND($C806=$C807, L807&lt;&gt;""),L807, IF(AND($C806=$C808, L808&lt;&gt;""), L808,"")))</f>
        <v/>
      </c>
      <c r="M806" s="90" t="str">
        <f>IF(TMInput!L806&lt;&gt;"",TMInput!L806,IF(AND($C806=$C807, M807&lt;&gt;""),M807, IF(AND($C806=$C808, M808&lt;&gt;""), M808,"")))</f>
        <v/>
      </c>
      <c r="N806" s="90" t="str">
        <f>IF(TMInput!M806&lt;&gt;"",TMInput!M806,IF(AND($C806=$C807, N807&lt;&gt;""),N807, IF(AND($C806=$C808, N808&lt;&gt;""), N808,"")))</f>
        <v/>
      </c>
      <c r="O806" s="90" t="str">
        <f>IF(TMInput!N806&lt;&gt;"",TMInput!N806,IF(AND($C806=$C807, O807&lt;&gt;""),O807, IF(AND($C806=$C808, O808&lt;&gt;""), O808,"")))</f>
        <v/>
      </c>
      <c r="P806" s="85" t="str">
        <f>IF(TMInput!O806&lt;&gt;"",TMInput!O806,IF(AND($C806=$C807, P807&lt;&gt;""),P807, IF(AND($C806=$C808, P808&lt;&gt;""), P808,"")))</f>
        <v/>
      </c>
      <c r="Q806" s="90" t="str">
        <f>IF(TMInput!P806&lt;&gt;"",TMInput!P806,IF(AND($C806=$C807, Q807&lt;&gt;""),Q807, IF(AND($C806=$C808, Q808&lt;&gt;""), Q808,"")))</f>
        <v/>
      </c>
      <c r="R806" s="90" t="str">
        <f>IF(TMInput!Q806&lt;&gt;"", TMInput!Q806, IF(AND(OR($C806&amp;$H806=$C807&amp;$H807, $C806&amp;$I806=$C807&amp;$I807), R807&lt;&gt;""), R807, IF(AND(OR($C806&amp;$H806=$C808&amp;$H808, $C806&amp;$I806=$C808&amp;$I808), R808&lt;&gt;""), R808, IF(AND(OR($C806&amp;$H806=$C809&amp;$H809, $C806&amp;$I806=$C809&amp;$I809), R809&lt;&gt;""), R809, IF(AND(OR($C806&amp;$H806=$C810&amp;$H810, $C806&amp;$I806=$C810&amp;$I810), R810&lt;&gt;""), R810, "")))))</f>
        <v/>
      </c>
      <c r="S806" s="90" t="str">
        <f>IF(TMInput!R806&lt;&gt;"", TMInput!R806, IF(AND(OR($C806&amp;$H806=$C807&amp;$H807, $C806&amp;$I806=$C807&amp;$I807), S807&lt;&gt;""), S807, IF(AND(OR($C806&amp;$H806=$C808&amp;$H808, $C806&amp;$I806=$C808&amp;$I808), S808&lt;&gt;""), S808, IF(AND(OR($C806&amp;$H806=$C809&amp;$H809, $C806&amp;$I806=$C809&amp;$I809), S809&lt;&gt;""), S809, IF(AND(OR($C806&amp;$H806=$C810&amp;$H810, $C806&amp;$I806=$C810&amp;$I810), S810&lt;&gt;""), S810, "")))))</f>
        <v/>
      </c>
      <c r="T806" s="90" t="str">
        <f>IF(TMInput!S806&lt;&gt;"", TMInput!S806, IF(AND(OR($C806&amp;$H806=$C807&amp;$H807, $C806&amp;$I806=$C807&amp;$I807), T807&lt;&gt;""), T807, IF(AND(OR($C806&amp;$H806=$C808&amp;$H808, $C806&amp;$I806=$C808&amp;$I808), T808&lt;&gt;""), T808, IF(AND(OR($C806&amp;$H806=$C809&amp;$H809, $C806&amp;$I806=$C809&amp;$I809), T809&lt;&gt;""), T809, IF(AND(OR($C806&amp;$H806=$C810&amp;$H810, $C806&amp;$I806=$C810&amp;$I810), T810&lt;&gt;""), T810, "")))))</f>
        <v/>
      </c>
      <c r="U806" s="90" t="str">
        <f>IF(TMInput!T806&lt;&gt;"", TMInput!T806, IF(AND($C806=$C807, U807&lt;&gt;""), U807, IF(AND($C806=$C808, U808&lt;&gt;""), U808, IF(AND($C806=$C809, U809&lt;&gt;""), U809, IF(AND($C806=$C810, U810&lt;&gt;""), U810, "")))))</f>
        <v/>
      </c>
      <c r="V806" s="90" t="str">
        <f>IF(TMInput!U806&lt;&gt;"", TMInput!U806, IF(AND($C806=$C807, V807&lt;&gt;""), V807, IF(AND($C806=$C808, V808&lt;&gt;""), V808, IF(AND($C806=$C809, V809&lt;&gt;""), V809, IF(AND($C806=$C810, V810&lt;&gt;""), V810, "")))))</f>
        <v/>
      </c>
      <c r="W806" s="90" t="str">
        <f>IF(TMInput!V806&lt;&gt;"", TMInput!V806, IF(AND($C806=$C807, W807&lt;&gt;""), W807, IF(AND($C806=$C808, W808&lt;&gt;""), W808, IF(AND($C806=$C809, W809&lt;&gt;""), W809, IF(AND($C806=$C810, W810&lt;&gt;""), W810, "")))))</f>
        <v/>
      </c>
      <c r="X806" s="90" t="str">
        <f>IF(TMInput!W806&lt;&gt;"", TMInput!W806, IF(AND($C806=$C807, X807&lt;&gt;""), X807, IF(AND($C806=$C808, X808&lt;&gt;""), X808, IF(AND($C806=$C809, X809&lt;&gt;""), X809, IF(AND($C806=$C810, X810&lt;&gt;""), X810, "")))))</f>
        <v/>
      </c>
      <c r="Y806" s="90" t="str">
        <f>IF(TMInput!X806&lt;&gt;"", TMInput!X806, IF(AND($C806=$C807, Y807&lt;&gt;""), Y807, IF(AND($C806=$C808, Y808&lt;&gt;""), Y808, IF(AND($C806=$C809, Y809&lt;&gt;""), Y809, IF(AND($C806=$C810, Y810&lt;&gt;""), Y810, "")))))</f>
        <v/>
      </c>
      <c r="Z806" s="90" t="str">
        <f>IF(TMInput!Y806&lt;&gt;"", TMInput!Y806, IF(AND($C806=$C807, Z807&lt;&gt;""), Z807, IF(AND($C806=$C808, Z808&lt;&gt;""), Z808, IF(AND($C806=$C809, Z809&lt;&gt;""), Z809, IF(AND($C806=$C810, Z810&lt;&gt;""), Z810, "")))))</f>
        <v/>
      </c>
      <c r="AA806" s="90" t="str">
        <f>IF(TMInput!Z806&lt;&gt;"", TMInput!Z806, IF(AND($C806=$C807, AA807&lt;&gt;""), AA807, IF(AND($C806=$C808, AA808&lt;&gt;""), AA808, IF(AND($C806=$C809, AA809&lt;&gt;""), AA809, IF(AND($C806=$C810, AA810&lt;&gt;""), AA810, "")))))</f>
        <v/>
      </c>
      <c r="AB806" s="90" t="str">
        <f>IF(TMInput!AA806&lt;&gt;"", TMInput!AA806, IF(AND($C806=$C807, AB807&lt;&gt;""), AB807, IF(AND($C806=$C808, AB808&lt;&gt;""), AB808, IF(AND($C806=$C809, AB809&lt;&gt;""), AB809, IF(AND($C806=$C810, AB810&lt;&gt;""), AB810, "")))))</f>
        <v/>
      </c>
      <c r="AC806" s="90" t="str">
        <f>IF(TMInput!AB806&lt;&gt;"", TMInput!AB806, IF(AND($C806=$C807, AC807&lt;&gt;""), AC807, IF(AND($C806=$C808, AC808&lt;&gt;""), AC808, IF(AND($C806=$C809, AC809&lt;&gt;""), AC809, IF(AND($C806=$C810, AC810&lt;&gt;""), AC810, "")))))</f>
        <v/>
      </c>
      <c r="AD806" s="90" t="str">
        <f>IF(TMInput!AC806&lt;&gt;"", TMInput!AC806, IF(AND($C806=$C807, AD807&lt;&gt;""), AD807, IF(AND($C806=$C808, AD808&lt;&gt;""), AD808, IF(AND($C806=$C809, AD809&lt;&gt;""), AD809, IF(AND($C806=$C810, AD810&lt;&gt;""), AD810, "")))))</f>
        <v/>
      </c>
      <c r="AE806" s="90" t="str">
        <f>IF(TMInput!AD806&lt;&gt;"", TMInput!AD806, IF(AND($C806=$C807, AE807&lt;&gt;""), AE807, IF(AND($C806=$C808, AE808&lt;&gt;""), AE808, IF(AND($C806=$C809, AE809&lt;&gt;""), AE809, IF(AND($C806=$C810, AE810&lt;&gt;""), AE810, "")))))</f>
        <v/>
      </c>
    </row>
    <row r="807">
      <c r="A807" s="85" t="b">
        <f t="shared" si="1"/>
        <v>0</v>
      </c>
      <c r="B807" s="90" t="str">
        <f>IF(AND(TMInput!A807="",$C807&lt;&gt;""),B806,TMInput!A807)</f>
        <v/>
      </c>
      <c r="C807" s="90" t="str">
        <f>TMInput!B807</f>
        <v/>
      </c>
      <c r="D807" s="85" t="str">
        <f>IF(AND(TMInput!C807="",$C807&lt;&gt;""),D806,TMInput!C807)</f>
        <v/>
      </c>
      <c r="E807" s="90" t="str">
        <f>IF(TMInput!D807&lt;&gt;"",TMInput!D807,IF(AND($C807=$C808, E808&lt;&gt;""),E808, IF(AND($C807=$C809, E809&lt;&gt;""), E809,"")))</f>
        <v/>
      </c>
      <c r="F807" s="90" t="str">
        <f>IF(TMInput!E807&lt;&gt;"",TMInput!E807,IF(AND($C807=$C808, F808&lt;&gt;""),F808, IF(AND($C807=$C809, F809&lt;&gt;""), F809,"")))</f>
        <v/>
      </c>
      <c r="G807" s="85" t="str">
        <f>IF(TMInput!F807&lt;&gt;"",TMInput!F807,IF(AND($C807=$C808, G808&lt;&gt;""),G808, IF(AND($C807=$C809, G809&lt;&gt;""), G809,"")))</f>
        <v/>
      </c>
      <c r="H807" s="90" t="str">
        <f>TMInput!G807</f>
        <v/>
      </c>
      <c r="I807" s="90" t="str">
        <f>TMInput!H807</f>
        <v/>
      </c>
      <c r="J807" s="90" t="str">
        <f>IF(TMInput!$A807="",J806,TMInput!I807)</f>
        <v/>
      </c>
      <c r="K807" s="85" t="str">
        <f>IF(TMInput!J807&lt;&gt;"",TMInput!J807,IF(AND($C807=$C808, K808&lt;&gt;""),K808, IF(AND($C807=$C809, K809&lt;&gt;""), K809,"")))</f>
        <v/>
      </c>
      <c r="L807" s="85" t="str">
        <f>IF(TMInput!K807&lt;&gt;"",TMInput!K807,IF(AND($C807=$C808, L808&lt;&gt;""),L808, IF(AND($C807=$C809, L809&lt;&gt;""), L809,"")))</f>
        <v/>
      </c>
      <c r="M807" s="90" t="str">
        <f>IF(TMInput!L807&lt;&gt;"",TMInput!L807,IF(AND($C807=$C808, M808&lt;&gt;""),M808, IF(AND($C807=$C809, M809&lt;&gt;""), M809,"")))</f>
        <v/>
      </c>
      <c r="N807" s="90" t="str">
        <f>IF(TMInput!M807&lt;&gt;"",TMInput!M807,IF(AND($C807=$C808, N808&lt;&gt;""),N808, IF(AND($C807=$C809, N809&lt;&gt;""), N809,"")))</f>
        <v/>
      </c>
      <c r="O807" s="90" t="str">
        <f>IF(TMInput!N807&lt;&gt;"",TMInput!N807,IF(AND($C807=$C808, O808&lt;&gt;""),O808, IF(AND($C807=$C809, O809&lt;&gt;""), O809,"")))</f>
        <v/>
      </c>
      <c r="P807" s="85" t="str">
        <f>IF(TMInput!O807&lt;&gt;"",TMInput!O807,IF(AND($C807=$C808, P808&lt;&gt;""),P808, IF(AND($C807=$C809, P809&lt;&gt;""), P809,"")))</f>
        <v/>
      </c>
      <c r="Q807" s="90" t="str">
        <f>IF(TMInput!P807&lt;&gt;"",TMInput!P807,IF(AND($C807=$C808, Q808&lt;&gt;""),Q808, IF(AND($C807=$C809, Q809&lt;&gt;""), Q809,"")))</f>
        <v/>
      </c>
      <c r="R807" s="90" t="str">
        <f>IF(TMInput!Q807&lt;&gt;"", TMInput!Q807, IF(AND(OR($C807&amp;$H807=$C808&amp;$H808, $C807&amp;$I807=$C808&amp;$I808), R808&lt;&gt;""), R808, IF(AND(OR($C807&amp;$H807=$C809&amp;$H809, $C807&amp;$I807=$C809&amp;$I809), R809&lt;&gt;""), R809, IF(AND(OR($C807&amp;$H807=$C810&amp;$H810, $C807&amp;$I807=$C810&amp;$I810), R810&lt;&gt;""), R810, IF(AND(OR($C807&amp;$H807=$C811&amp;$H811, $C807&amp;$I807=$C811&amp;$I811), R811&lt;&gt;""), R811, "")))))</f>
        <v/>
      </c>
      <c r="S807" s="90" t="str">
        <f>IF(TMInput!R807&lt;&gt;"", TMInput!R807, IF(AND(OR($C807&amp;$H807=$C808&amp;$H808, $C807&amp;$I807=$C808&amp;$I808), S808&lt;&gt;""), S808, IF(AND(OR($C807&amp;$H807=$C809&amp;$H809, $C807&amp;$I807=$C809&amp;$I809), S809&lt;&gt;""), S809, IF(AND(OR($C807&amp;$H807=$C810&amp;$H810, $C807&amp;$I807=$C810&amp;$I810), S810&lt;&gt;""), S810, IF(AND(OR($C807&amp;$H807=$C811&amp;$H811, $C807&amp;$I807=$C811&amp;$I811), S811&lt;&gt;""), S811, "")))))</f>
        <v/>
      </c>
      <c r="T807" s="90" t="str">
        <f>IF(TMInput!S807&lt;&gt;"", TMInput!S807, IF(AND(OR($C807&amp;$H807=$C808&amp;$H808, $C807&amp;$I807=$C808&amp;$I808), T808&lt;&gt;""), T808, IF(AND(OR($C807&amp;$H807=$C809&amp;$H809, $C807&amp;$I807=$C809&amp;$I809), T809&lt;&gt;""), T809, IF(AND(OR($C807&amp;$H807=$C810&amp;$H810, $C807&amp;$I807=$C810&amp;$I810), T810&lt;&gt;""), T810, IF(AND(OR($C807&amp;$H807=$C811&amp;$H811, $C807&amp;$I807=$C811&amp;$I811), T811&lt;&gt;""), T811, "")))))</f>
        <v/>
      </c>
      <c r="U807" s="90" t="str">
        <f>IF(TMInput!T807&lt;&gt;"", TMInput!T807, IF(AND($C807=$C808, U808&lt;&gt;""), U808, IF(AND($C807=$C809, U809&lt;&gt;""), U809, IF(AND($C807=$C810, U810&lt;&gt;""), U810, IF(AND($C807=$C811, U811&lt;&gt;""), U811, "")))))</f>
        <v/>
      </c>
      <c r="V807" s="90" t="str">
        <f>IF(TMInput!U807&lt;&gt;"", TMInput!U807, IF(AND($C807=$C808, V808&lt;&gt;""), V808, IF(AND($C807=$C809, V809&lt;&gt;""), V809, IF(AND($C807=$C810, V810&lt;&gt;""), V810, IF(AND($C807=$C811, V811&lt;&gt;""), V811, "")))))</f>
        <v/>
      </c>
      <c r="W807" s="90" t="str">
        <f>IF(TMInput!V807&lt;&gt;"", TMInput!V807, IF(AND($C807=$C808, W808&lt;&gt;""), W808, IF(AND($C807=$C809, W809&lt;&gt;""), W809, IF(AND($C807=$C810, W810&lt;&gt;""), W810, IF(AND($C807=$C811, W811&lt;&gt;""), W811, "")))))</f>
        <v/>
      </c>
      <c r="X807" s="90" t="str">
        <f>IF(TMInput!W807&lt;&gt;"", TMInput!W807, IF(AND($C807=$C808, X808&lt;&gt;""), X808, IF(AND($C807=$C809, X809&lt;&gt;""), X809, IF(AND($C807=$C810, X810&lt;&gt;""), X810, IF(AND($C807=$C811, X811&lt;&gt;""), X811, "")))))</f>
        <v/>
      </c>
      <c r="Y807" s="90" t="str">
        <f>IF(TMInput!X807&lt;&gt;"", TMInput!X807, IF(AND($C807=$C808, Y808&lt;&gt;""), Y808, IF(AND($C807=$C809, Y809&lt;&gt;""), Y809, IF(AND($C807=$C810, Y810&lt;&gt;""), Y810, IF(AND($C807=$C811, Y811&lt;&gt;""), Y811, "")))))</f>
        <v/>
      </c>
      <c r="Z807" s="90" t="str">
        <f>IF(TMInput!Y807&lt;&gt;"", TMInput!Y807, IF(AND($C807=$C808, Z808&lt;&gt;""), Z808, IF(AND($C807=$C809, Z809&lt;&gt;""), Z809, IF(AND($C807=$C810, Z810&lt;&gt;""), Z810, IF(AND($C807=$C811, Z811&lt;&gt;""), Z811, "")))))</f>
        <v/>
      </c>
      <c r="AA807" s="90" t="str">
        <f>IF(TMInput!Z807&lt;&gt;"", TMInput!Z807, IF(AND($C807=$C808, AA808&lt;&gt;""), AA808, IF(AND($C807=$C809, AA809&lt;&gt;""), AA809, IF(AND($C807=$C810, AA810&lt;&gt;""), AA810, IF(AND($C807=$C811, AA811&lt;&gt;""), AA811, "")))))</f>
        <v/>
      </c>
      <c r="AB807" s="90" t="str">
        <f>IF(TMInput!AA807&lt;&gt;"", TMInput!AA807, IF(AND($C807=$C808, AB808&lt;&gt;""), AB808, IF(AND($C807=$C809, AB809&lt;&gt;""), AB809, IF(AND($C807=$C810, AB810&lt;&gt;""), AB810, IF(AND($C807=$C811, AB811&lt;&gt;""), AB811, "")))))</f>
        <v/>
      </c>
      <c r="AC807" s="90" t="str">
        <f>IF(TMInput!AB807&lt;&gt;"", TMInput!AB807, IF(AND($C807=$C808, AC808&lt;&gt;""), AC808, IF(AND($C807=$C809, AC809&lt;&gt;""), AC809, IF(AND($C807=$C810, AC810&lt;&gt;""), AC810, IF(AND($C807=$C811, AC811&lt;&gt;""), AC811, "")))))</f>
        <v/>
      </c>
      <c r="AD807" s="90" t="str">
        <f>IF(TMInput!AC807&lt;&gt;"", TMInput!AC807, IF(AND($C807=$C808, AD808&lt;&gt;""), AD808, IF(AND($C807=$C809, AD809&lt;&gt;""), AD809, IF(AND($C807=$C810, AD810&lt;&gt;""), AD810, IF(AND($C807=$C811, AD811&lt;&gt;""), AD811, "")))))</f>
        <v/>
      </c>
      <c r="AE807" s="90" t="str">
        <f>IF(TMInput!AD807&lt;&gt;"", TMInput!AD807, IF(AND($C807=$C808, AE808&lt;&gt;""), AE808, IF(AND($C807=$C809, AE809&lt;&gt;""), AE809, IF(AND($C807=$C810, AE810&lt;&gt;""), AE810, IF(AND($C807=$C811, AE811&lt;&gt;""), AE811, "")))))</f>
        <v/>
      </c>
    </row>
    <row r="808">
      <c r="A808" s="85" t="b">
        <f t="shared" si="1"/>
        <v>0</v>
      </c>
      <c r="B808" s="90" t="str">
        <f>IF(AND(TMInput!A808="",$C808&lt;&gt;""),B807,TMInput!A808)</f>
        <v/>
      </c>
      <c r="C808" s="90" t="str">
        <f>TMInput!B808</f>
        <v/>
      </c>
      <c r="D808" s="85" t="str">
        <f>IF(AND(TMInput!C808="",$C808&lt;&gt;""),D807,TMInput!C808)</f>
        <v/>
      </c>
      <c r="E808" s="90" t="str">
        <f>IF(TMInput!D808&lt;&gt;"",TMInput!D808,IF(AND($C808=$C809, E809&lt;&gt;""),E809, IF(AND($C808=$C810, E810&lt;&gt;""), E810,"")))</f>
        <v/>
      </c>
      <c r="F808" s="90" t="str">
        <f>IF(TMInput!E808&lt;&gt;"",TMInput!E808,IF(AND($C808=$C809, F809&lt;&gt;""),F809, IF(AND($C808=$C810, F810&lt;&gt;""), F810,"")))</f>
        <v/>
      </c>
      <c r="G808" s="85" t="str">
        <f>IF(TMInput!F808&lt;&gt;"",TMInput!F808,IF(AND($C808=$C809, G809&lt;&gt;""),G809, IF(AND($C808=$C810, G810&lt;&gt;""), G810,"")))</f>
        <v/>
      </c>
      <c r="H808" s="90" t="str">
        <f>TMInput!G808</f>
        <v/>
      </c>
      <c r="I808" s="90" t="str">
        <f>TMInput!H808</f>
        <v/>
      </c>
      <c r="J808" s="90" t="str">
        <f>IF(TMInput!$A808="",J807,TMInput!I808)</f>
        <v/>
      </c>
      <c r="K808" s="85" t="str">
        <f>IF(TMInput!J808&lt;&gt;"",TMInput!J808,IF(AND($C808=$C809, K809&lt;&gt;""),K809, IF(AND($C808=$C810, K810&lt;&gt;""), K810,"")))</f>
        <v/>
      </c>
      <c r="L808" s="85" t="str">
        <f>IF(TMInput!K808&lt;&gt;"",TMInput!K808,IF(AND($C808=$C809, L809&lt;&gt;""),L809, IF(AND($C808=$C810, L810&lt;&gt;""), L810,"")))</f>
        <v/>
      </c>
      <c r="M808" s="90" t="str">
        <f>IF(TMInput!L808&lt;&gt;"",TMInput!L808,IF(AND($C808=$C809, M809&lt;&gt;""),M809, IF(AND($C808=$C810, M810&lt;&gt;""), M810,"")))</f>
        <v/>
      </c>
      <c r="N808" s="90" t="str">
        <f>IF(TMInput!M808&lt;&gt;"",TMInput!M808,IF(AND($C808=$C809, N809&lt;&gt;""),N809, IF(AND($C808=$C810, N810&lt;&gt;""), N810,"")))</f>
        <v/>
      </c>
      <c r="O808" s="90" t="str">
        <f>IF(TMInput!N808&lt;&gt;"",TMInput!N808,IF(AND($C808=$C809, O809&lt;&gt;""),O809, IF(AND($C808=$C810, O810&lt;&gt;""), O810,"")))</f>
        <v/>
      </c>
      <c r="P808" s="85" t="str">
        <f>IF(TMInput!O808&lt;&gt;"",TMInput!O808,IF(AND($C808=$C809, P809&lt;&gt;""),P809, IF(AND($C808=$C810, P810&lt;&gt;""), P810,"")))</f>
        <v/>
      </c>
      <c r="Q808" s="90" t="str">
        <f>IF(TMInput!P808&lt;&gt;"",TMInput!P808,IF(AND($C808=$C809, Q809&lt;&gt;""),Q809, IF(AND($C808=$C810, Q810&lt;&gt;""), Q810,"")))</f>
        <v/>
      </c>
      <c r="R808" s="90" t="str">
        <f>IF(TMInput!Q808&lt;&gt;"", TMInput!Q808, IF(AND(OR($C808&amp;$H808=$C809&amp;$H809, $C808&amp;$I808=$C809&amp;$I809), R809&lt;&gt;""), R809, IF(AND(OR($C808&amp;$H808=$C810&amp;$H810, $C808&amp;$I808=$C810&amp;$I810), R810&lt;&gt;""), R810, IF(AND(OR($C808&amp;$H808=$C811&amp;$H811, $C808&amp;$I808=$C811&amp;$I811), R811&lt;&gt;""), R811, IF(AND(OR($C808&amp;$H808=$C812&amp;$H812, $C808&amp;$I808=$C812&amp;$I812), R812&lt;&gt;""), R812, "")))))</f>
        <v/>
      </c>
      <c r="S808" s="90" t="str">
        <f>IF(TMInput!R808&lt;&gt;"", TMInput!R808, IF(AND(OR($C808&amp;$H808=$C809&amp;$H809, $C808&amp;$I808=$C809&amp;$I809), S809&lt;&gt;""), S809, IF(AND(OR($C808&amp;$H808=$C810&amp;$H810, $C808&amp;$I808=$C810&amp;$I810), S810&lt;&gt;""), S810, IF(AND(OR($C808&amp;$H808=$C811&amp;$H811, $C808&amp;$I808=$C811&amp;$I811), S811&lt;&gt;""), S811, IF(AND(OR($C808&amp;$H808=$C812&amp;$H812, $C808&amp;$I808=$C812&amp;$I812), S812&lt;&gt;""), S812, "")))))</f>
        <v/>
      </c>
      <c r="T808" s="90" t="str">
        <f>IF(TMInput!S808&lt;&gt;"", TMInput!S808, IF(AND(OR($C808&amp;$H808=$C809&amp;$H809, $C808&amp;$I808=$C809&amp;$I809), T809&lt;&gt;""), T809, IF(AND(OR($C808&amp;$H808=$C810&amp;$H810, $C808&amp;$I808=$C810&amp;$I810), T810&lt;&gt;""), T810, IF(AND(OR($C808&amp;$H808=$C811&amp;$H811, $C808&amp;$I808=$C811&amp;$I811), T811&lt;&gt;""), T811, IF(AND(OR($C808&amp;$H808=$C812&amp;$H812, $C808&amp;$I808=$C812&amp;$I812), T812&lt;&gt;""), T812, "")))))</f>
        <v/>
      </c>
      <c r="U808" s="90" t="str">
        <f>IF(TMInput!T808&lt;&gt;"", TMInput!T808, IF(AND($C808=$C809, U809&lt;&gt;""), U809, IF(AND($C808=$C810, U810&lt;&gt;""), U810, IF(AND($C808=$C811, U811&lt;&gt;""), U811, IF(AND($C808=$C812, U812&lt;&gt;""), U812, "")))))</f>
        <v/>
      </c>
      <c r="V808" s="90" t="str">
        <f>IF(TMInput!U808&lt;&gt;"", TMInput!U808, IF(AND($C808=$C809, V809&lt;&gt;""), V809, IF(AND($C808=$C810, V810&lt;&gt;""), V810, IF(AND($C808=$C811, V811&lt;&gt;""), V811, IF(AND($C808=$C812, V812&lt;&gt;""), V812, "")))))</f>
        <v/>
      </c>
      <c r="W808" s="90" t="str">
        <f>IF(TMInput!V808&lt;&gt;"", TMInput!V808, IF(AND($C808=$C809, W809&lt;&gt;""), W809, IF(AND($C808=$C810, W810&lt;&gt;""), W810, IF(AND($C808=$C811, W811&lt;&gt;""), W811, IF(AND($C808=$C812, W812&lt;&gt;""), W812, "")))))</f>
        <v/>
      </c>
      <c r="X808" s="90" t="str">
        <f>IF(TMInput!W808&lt;&gt;"", TMInput!W808, IF(AND($C808=$C809, X809&lt;&gt;""), X809, IF(AND($C808=$C810, X810&lt;&gt;""), X810, IF(AND($C808=$C811, X811&lt;&gt;""), X811, IF(AND($C808=$C812, X812&lt;&gt;""), X812, "")))))</f>
        <v/>
      </c>
      <c r="Y808" s="90" t="str">
        <f>IF(TMInput!X808&lt;&gt;"", TMInput!X808, IF(AND($C808=$C809, Y809&lt;&gt;""), Y809, IF(AND($C808=$C810, Y810&lt;&gt;""), Y810, IF(AND($C808=$C811, Y811&lt;&gt;""), Y811, IF(AND($C808=$C812, Y812&lt;&gt;""), Y812, "")))))</f>
        <v/>
      </c>
      <c r="Z808" s="90" t="str">
        <f>IF(TMInput!Y808&lt;&gt;"", TMInput!Y808, IF(AND($C808=$C809, Z809&lt;&gt;""), Z809, IF(AND($C808=$C810, Z810&lt;&gt;""), Z810, IF(AND($C808=$C811, Z811&lt;&gt;""), Z811, IF(AND($C808=$C812, Z812&lt;&gt;""), Z812, "")))))</f>
        <v/>
      </c>
      <c r="AA808" s="90" t="str">
        <f>IF(TMInput!Z808&lt;&gt;"", TMInput!Z808, IF(AND($C808=$C809, AA809&lt;&gt;""), AA809, IF(AND($C808=$C810, AA810&lt;&gt;""), AA810, IF(AND($C808=$C811, AA811&lt;&gt;""), AA811, IF(AND($C808=$C812, AA812&lt;&gt;""), AA812, "")))))</f>
        <v/>
      </c>
      <c r="AB808" s="90" t="str">
        <f>IF(TMInput!AA808&lt;&gt;"", TMInput!AA808, IF(AND($C808=$C809, AB809&lt;&gt;""), AB809, IF(AND($C808=$C810, AB810&lt;&gt;""), AB810, IF(AND($C808=$C811, AB811&lt;&gt;""), AB811, IF(AND($C808=$C812, AB812&lt;&gt;""), AB812, "")))))</f>
        <v/>
      </c>
      <c r="AC808" s="90" t="str">
        <f>IF(TMInput!AB808&lt;&gt;"", TMInput!AB808, IF(AND($C808=$C809, AC809&lt;&gt;""), AC809, IF(AND($C808=$C810, AC810&lt;&gt;""), AC810, IF(AND($C808=$C811, AC811&lt;&gt;""), AC811, IF(AND($C808=$C812, AC812&lt;&gt;""), AC812, "")))))</f>
        <v/>
      </c>
      <c r="AD808" s="90" t="str">
        <f>IF(TMInput!AC808&lt;&gt;"", TMInput!AC808, IF(AND($C808=$C809, AD809&lt;&gt;""), AD809, IF(AND($C808=$C810, AD810&lt;&gt;""), AD810, IF(AND($C808=$C811, AD811&lt;&gt;""), AD811, IF(AND($C808=$C812, AD812&lt;&gt;""), AD812, "")))))</f>
        <v/>
      </c>
      <c r="AE808" s="90" t="str">
        <f>IF(TMInput!AD808&lt;&gt;"", TMInput!AD808, IF(AND($C808=$C809, AE809&lt;&gt;""), AE809, IF(AND($C808=$C810, AE810&lt;&gt;""), AE810, IF(AND($C808=$C811, AE811&lt;&gt;""), AE811, IF(AND($C808=$C812, AE812&lt;&gt;""), AE812, "")))))</f>
        <v/>
      </c>
    </row>
    <row r="809">
      <c r="A809" s="85" t="b">
        <f t="shared" si="1"/>
        <v>0</v>
      </c>
      <c r="B809" s="90" t="str">
        <f>IF(AND(TMInput!A809="",$C809&lt;&gt;""),B808,TMInput!A809)</f>
        <v/>
      </c>
      <c r="C809" s="90" t="str">
        <f>TMInput!B809</f>
        <v/>
      </c>
      <c r="D809" s="85" t="str">
        <f>IF(AND(TMInput!C809="",$C809&lt;&gt;""),D808,TMInput!C809)</f>
        <v/>
      </c>
      <c r="E809" s="90" t="str">
        <f>IF(TMInput!D809&lt;&gt;"",TMInput!D809,IF(AND($C809=$C810, E810&lt;&gt;""),E810, IF(AND($C809=$C811, E811&lt;&gt;""), E811,"")))</f>
        <v/>
      </c>
      <c r="F809" s="90" t="str">
        <f>IF(TMInput!E809&lt;&gt;"",TMInput!E809,IF(AND($C809=$C810, F810&lt;&gt;""),F810, IF(AND($C809=$C811, F811&lt;&gt;""), F811,"")))</f>
        <v/>
      </c>
      <c r="G809" s="85" t="str">
        <f>IF(TMInput!F809&lt;&gt;"",TMInput!F809,IF(AND($C809=$C810, G810&lt;&gt;""),G810, IF(AND($C809=$C811, G811&lt;&gt;""), G811,"")))</f>
        <v/>
      </c>
      <c r="H809" s="90" t="str">
        <f>TMInput!G809</f>
        <v/>
      </c>
      <c r="I809" s="90" t="str">
        <f>TMInput!H809</f>
        <v/>
      </c>
      <c r="J809" s="90" t="str">
        <f>IF(TMInput!$A809="",J808,TMInput!I809)</f>
        <v/>
      </c>
      <c r="K809" s="85" t="str">
        <f>IF(TMInput!J809&lt;&gt;"",TMInput!J809,IF(AND($C809=$C810, K810&lt;&gt;""),K810, IF(AND($C809=$C811, K811&lt;&gt;""), K811,"")))</f>
        <v/>
      </c>
      <c r="L809" s="85" t="str">
        <f>IF(TMInput!K809&lt;&gt;"",TMInput!K809,IF(AND($C809=$C810, L810&lt;&gt;""),L810, IF(AND($C809=$C811, L811&lt;&gt;""), L811,"")))</f>
        <v/>
      </c>
      <c r="M809" s="90" t="str">
        <f>IF(TMInput!L809&lt;&gt;"",TMInput!L809,IF(AND($C809=$C810, M810&lt;&gt;""),M810, IF(AND($C809=$C811, M811&lt;&gt;""), M811,"")))</f>
        <v/>
      </c>
      <c r="N809" s="90" t="str">
        <f>IF(TMInput!M809&lt;&gt;"",TMInput!M809,IF(AND($C809=$C810, N810&lt;&gt;""),N810, IF(AND($C809=$C811, N811&lt;&gt;""), N811,"")))</f>
        <v/>
      </c>
      <c r="O809" s="90" t="str">
        <f>IF(TMInput!N809&lt;&gt;"",TMInput!N809,IF(AND($C809=$C810, O810&lt;&gt;""),O810, IF(AND($C809=$C811, O811&lt;&gt;""), O811,"")))</f>
        <v/>
      </c>
      <c r="P809" s="85" t="str">
        <f>IF(TMInput!O809&lt;&gt;"",TMInput!O809,IF(AND($C809=$C810, P810&lt;&gt;""),P810, IF(AND($C809=$C811, P811&lt;&gt;""), P811,"")))</f>
        <v/>
      </c>
      <c r="Q809" s="90" t="str">
        <f>IF(TMInput!P809&lt;&gt;"",TMInput!P809,IF(AND($C809=$C810, Q810&lt;&gt;""),Q810, IF(AND($C809=$C811, Q811&lt;&gt;""), Q811,"")))</f>
        <v/>
      </c>
      <c r="R809" s="90" t="str">
        <f>IF(TMInput!Q809&lt;&gt;"", TMInput!Q809, IF(AND(OR($C809&amp;$H809=$C810&amp;$H810, $C809&amp;$I809=$C810&amp;$I810), R810&lt;&gt;""), R810, IF(AND(OR($C809&amp;$H809=$C811&amp;$H811, $C809&amp;$I809=$C811&amp;$I811), R811&lt;&gt;""), R811, IF(AND(OR($C809&amp;$H809=$C812&amp;$H812, $C809&amp;$I809=$C812&amp;$I812), R812&lt;&gt;""), R812, IF(AND(OR($C809&amp;$H809=$C813&amp;$H813, $C809&amp;$I809=$C813&amp;$I813), R813&lt;&gt;""), R813, "")))))</f>
        <v/>
      </c>
      <c r="S809" s="90" t="str">
        <f>IF(TMInput!R809&lt;&gt;"", TMInput!R809, IF(AND(OR($C809&amp;$H809=$C810&amp;$H810, $C809&amp;$I809=$C810&amp;$I810), S810&lt;&gt;""), S810, IF(AND(OR($C809&amp;$H809=$C811&amp;$H811, $C809&amp;$I809=$C811&amp;$I811), S811&lt;&gt;""), S811, IF(AND(OR($C809&amp;$H809=$C812&amp;$H812, $C809&amp;$I809=$C812&amp;$I812), S812&lt;&gt;""), S812, IF(AND(OR($C809&amp;$H809=$C813&amp;$H813, $C809&amp;$I809=$C813&amp;$I813), S813&lt;&gt;""), S813, "")))))</f>
        <v/>
      </c>
      <c r="T809" s="90" t="str">
        <f>IF(TMInput!S809&lt;&gt;"", TMInput!S809, IF(AND(OR($C809&amp;$H809=$C810&amp;$H810, $C809&amp;$I809=$C810&amp;$I810), T810&lt;&gt;""), T810, IF(AND(OR($C809&amp;$H809=$C811&amp;$H811, $C809&amp;$I809=$C811&amp;$I811), T811&lt;&gt;""), T811, IF(AND(OR($C809&amp;$H809=$C812&amp;$H812, $C809&amp;$I809=$C812&amp;$I812), T812&lt;&gt;""), T812, IF(AND(OR($C809&amp;$H809=$C813&amp;$H813, $C809&amp;$I809=$C813&amp;$I813), T813&lt;&gt;""), T813, "")))))</f>
        <v/>
      </c>
      <c r="U809" s="90" t="str">
        <f>IF(TMInput!T809&lt;&gt;"", TMInput!T809, IF(AND($C809=$C810, U810&lt;&gt;""), U810, IF(AND($C809=$C811, U811&lt;&gt;""), U811, IF(AND($C809=$C812, U812&lt;&gt;""), U812, IF(AND($C809=$C813, U813&lt;&gt;""), U813, "")))))</f>
        <v/>
      </c>
      <c r="V809" s="90" t="str">
        <f>IF(TMInput!U809&lt;&gt;"", TMInput!U809, IF(AND($C809=$C810, V810&lt;&gt;""), V810, IF(AND($C809=$C811, V811&lt;&gt;""), V811, IF(AND($C809=$C812, V812&lt;&gt;""), V812, IF(AND($C809=$C813, V813&lt;&gt;""), V813, "")))))</f>
        <v/>
      </c>
      <c r="W809" s="90" t="str">
        <f>IF(TMInput!V809&lt;&gt;"", TMInput!V809, IF(AND($C809=$C810, W810&lt;&gt;""), W810, IF(AND($C809=$C811, W811&lt;&gt;""), W811, IF(AND($C809=$C812, W812&lt;&gt;""), W812, IF(AND($C809=$C813, W813&lt;&gt;""), W813, "")))))</f>
        <v/>
      </c>
      <c r="X809" s="90" t="str">
        <f>IF(TMInput!W809&lt;&gt;"", TMInput!W809, IF(AND($C809=$C810, X810&lt;&gt;""), X810, IF(AND($C809=$C811, X811&lt;&gt;""), X811, IF(AND($C809=$C812, X812&lt;&gt;""), X812, IF(AND($C809=$C813, X813&lt;&gt;""), X813, "")))))</f>
        <v/>
      </c>
      <c r="Y809" s="90" t="str">
        <f>IF(TMInput!X809&lt;&gt;"", TMInput!X809, IF(AND($C809=$C810, Y810&lt;&gt;""), Y810, IF(AND($C809=$C811, Y811&lt;&gt;""), Y811, IF(AND($C809=$C812, Y812&lt;&gt;""), Y812, IF(AND($C809=$C813, Y813&lt;&gt;""), Y813, "")))))</f>
        <v/>
      </c>
      <c r="Z809" s="90" t="str">
        <f>IF(TMInput!Y809&lt;&gt;"", TMInput!Y809, IF(AND($C809=$C810, Z810&lt;&gt;""), Z810, IF(AND($C809=$C811, Z811&lt;&gt;""), Z811, IF(AND($C809=$C812, Z812&lt;&gt;""), Z812, IF(AND($C809=$C813, Z813&lt;&gt;""), Z813, "")))))</f>
        <v/>
      </c>
      <c r="AA809" s="90" t="str">
        <f>IF(TMInput!Z809&lt;&gt;"", TMInput!Z809, IF(AND($C809=$C810, AA810&lt;&gt;""), AA810, IF(AND($C809=$C811, AA811&lt;&gt;""), AA811, IF(AND($C809=$C812, AA812&lt;&gt;""), AA812, IF(AND($C809=$C813, AA813&lt;&gt;""), AA813, "")))))</f>
        <v/>
      </c>
      <c r="AB809" s="90" t="str">
        <f>IF(TMInput!AA809&lt;&gt;"", TMInput!AA809, IF(AND($C809=$C810, AB810&lt;&gt;""), AB810, IF(AND($C809=$C811, AB811&lt;&gt;""), AB811, IF(AND($C809=$C812, AB812&lt;&gt;""), AB812, IF(AND($C809=$C813, AB813&lt;&gt;""), AB813, "")))))</f>
        <v/>
      </c>
      <c r="AC809" s="90" t="str">
        <f>IF(TMInput!AB809&lt;&gt;"", TMInput!AB809, IF(AND($C809=$C810, AC810&lt;&gt;""), AC810, IF(AND($C809=$C811, AC811&lt;&gt;""), AC811, IF(AND($C809=$C812, AC812&lt;&gt;""), AC812, IF(AND($C809=$C813, AC813&lt;&gt;""), AC813, "")))))</f>
        <v/>
      </c>
      <c r="AD809" s="90" t="str">
        <f>IF(TMInput!AC809&lt;&gt;"", TMInput!AC809, IF(AND($C809=$C810, AD810&lt;&gt;""), AD810, IF(AND($C809=$C811, AD811&lt;&gt;""), AD811, IF(AND($C809=$C812, AD812&lt;&gt;""), AD812, IF(AND($C809=$C813, AD813&lt;&gt;""), AD813, "")))))</f>
        <v/>
      </c>
      <c r="AE809" s="90" t="str">
        <f>IF(TMInput!AD809&lt;&gt;"", TMInput!AD809, IF(AND($C809=$C810, AE810&lt;&gt;""), AE810, IF(AND($C809=$C811, AE811&lt;&gt;""), AE811, IF(AND($C809=$C812, AE812&lt;&gt;""), AE812, IF(AND($C809=$C813, AE813&lt;&gt;""), AE813, "")))))</f>
        <v/>
      </c>
    </row>
    <row r="810">
      <c r="A810" s="85" t="b">
        <f t="shared" si="1"/>
        <v>0</v>
      </c>
      <c r="B810" s="90" t="str">
        <f>IF(AND(TMInput!A810="",$C810&lt;&gt;""),B809,TMInput!A810)</f>
        <v/>
      </c>
      <c r="C810" s="90" t="str">
        <f>TMInput!B810</f>
        <v/>
      </c>
      <c r="D810" s="85" t="str">
        <f>IF(AND(TMInput!C810="",$C810&lt;&gt;""),D809,TMInput!C810)</f>
        <v/>
      </c>
      <c r="E810" s="90" t="str">
        <f>IF(TMInput!D810&lt;&gt;"",TMInput!D810,IF(AND($C810=$C811, E811&lt;&gt;""),E811, IF(AND($C810=$C812, E812&lt;&gt;""), E812,"")))</f>
        <v/>
      </c>
      <c r="F810" s="90" t="str">
        <f>IF(TMInput!E810&lt;&gt;"",TMInput!E810,IF(AND($C810=$C811, F811&lt;&gt;""),F811, IF(AND($C810=$C812, F812&lt;&gt;""), F812,"")))</f>
        <v/>
      </c>
      <c r="G810" s="85" t="str">
        <f>IF(TMInput!F810&lt;&gt;"",TMInput!F810,IF(AND($C810=$C811, G811&lt;&gt;""),G811, IF(AND($C810=$C812, G812&lt;&gt;""), G812,"")))</f>
        <v/>
      </c>
      <c r="H810" s="90" t="str">
        <f>TMInput!G810</f>
        <v/>
      </c>
      <c r="I810" s="90" t="str">
        <f>TMInput!H810</f>
        <v/>
      </c>
      <c r="J810" s="90" t="str">
        <f>IF(TMInput!$A810="",J809,TMInput!I810)</f>
        <v/>
      </c>
      <c r="K810" s="85" t="str">
        <f>IF(TMInput!J810&lt;&gt;"",TMInput!J810,IF(AND($C810=$C811, K811&lt;&gt;""),K811, IF(AND($C810=$C812, K812&lt;&gt;""), K812,"")))</f>
        <v/>
      </c>
      <c r="L810" s="85" t="str">
        <f>IF(TMInput!K810&lt;&gt;"",TMInput!K810,IF(AND($C810=$C811, L811&lt;&gt;""),L811, IF(AND($C810=$C812, L812&lt;&gt;""), L812,"")))</f>
        <v/>
      </c>
      <c r="M810" s="90" t="str">
        <f>IF(TMInput!L810&lt;&gt;"",TMInput!L810,IF(AND($C810=$C811, M811&lt;&gt;""),M811, IF(AND($C810=$C812, M812&lt;&gt;""), M812,"")))</f>
        <v/>
      </c>
      <c r="N810" s="90" t="str">
        <f>IF(TMInput!M810&lt;&gt;"",TMInput!M810,IF(AND($C810=$C811, N811&lt;&gt;""),N811, IF(AND($C810=$C812, N812&lt;&gt;""), N812,"")))</f>
        <v/>
      </c>
      <c r="O810" s="90" t="str">
        <f>IF(TMInput!N810&lt;&gt;"",TMInput!N810,IF(AND($C810=$C811, O811&lt;&gt;""),O811, IF(AND($C810=$C812, O812&lt;&gt;""), O812,"")))</f>
        <v/>
      </c>
      <c r="P810" s="85" t="str">
        <f>IF(TMInput!O810&lt;&gt;"",TMInput!O810,IF(AND($C810=$C811, P811&lt;&gt;""),P811, IF(AND($C810=$C812, P812&lt;&gt;""), P812,"")))</f>
        <v/>
      </c>
      <c r="Q810" s="90" t="str">
        <f>IF(TMInput!P810&lt;&gt;"",TMInput!P810,IF(AND($C810=$C811, Q811&lt;&gt;""),Q811, IF(AND($C810=$C812, Q812&lt;&gt;""), Q812,"")))</f>
        <v/>
      </c>
      <c r="R810" s="90" t="str">
        <f>IF(TMInput!Q810&lt;&gt;"", TMInput!Q810, IF(AND(OR($C810&amp;$H810=$C811&amp;$H811, $C810&amp;$I810=$C811&amp;$I811), R811&lt;&gt;""), R811, IF(AND(OR($C810&amp;$H810=$C812&amp;$H812, $C810&amp;$I810=$C812&amp;$I812), R812&lt;&gt;""), R812, IF(AND(OR($C810&amp;$H810=$C813&amp;$H813, $C810&amp;$I810=$C813&amp;$I813), R813&lt;&gt;""), R813, IF(AND(OR($C810&amp;$H810=$C814&amp;$H814, $C810&amp;$I810=$C814&amp;$I814), R814&lt;&gt;""), R814, "")))))</f>
        <v/>
      </c>
      <c r="S810" s="90" t="str">
        <f>IF(TMInput!R810&lt;&gt;"", TMInput!R810, IF(AND(OR($C810&amp;$H810=$C811&amp;$H811, $C810&amp;$I810=$C811&amp;$I811), S811&lt;&gt;""), S811, IF(AND(OR($C810&amp;$H810=$C812&amp;$H812, $C810&amp;$I810=$C812&amp;$I812), S812&lt;&gt;""), S812, IF(AND(OR($C810&amp;$H810=$C813&amp;$H813, $C810&amp;$I810=$C813&amp;$I813), S813&lt;&gt;""), S813, IF(AND(OR($C810&amp;$H810=$C814&amp;$H814, $C810&amp;$I810=$C814&amp;$I814), S814&lt;&gt;""), S814, "")))))</f>
        <v/>
      </c>
      <c r="T810" s="90" t="str">
        <f>IF(TMInput!S810&lt;&gt;"", TMInput!S810, IF(AND(OR($C810&amp;$H810=$C811&amp;$H811, $C810&amp;$I810=$C811&amp;$I811), T811&lt;&gt;""), T811, IF(AND(OR($C810&amp;$H810=$C812&amp;$H812, $C810&amp;$I810=$C812&amp;$I812), T812&lt;&gt;""), T812, IF(AND(OR($C810&amp;$H810=$C813&amp;$H813, $C810&amp;$I810=$C813&amp;$I813), T813&lt;&gt;""), T813, IF(AND(OR($C810&amp;$H810=$C814&amp;$H814, $C810&amp;$I810=$C814&amp;$I814), T814&lt;&gt;""), T814, "")))))</f>
        <v/>
      </c>
      <c r="U810" s="90" t="str">
        <f>IF(TMInput!T810&lt;&gt;"", TMInput!T810, IF(AND($C810=$C811, U811&lt;&gt;""), U811, IF(AND($C810=$C812, U812&lt;&gt;""), U812, IF(AND($C810=$C813, U813&lt;&gt;""), U813, IF(AND($C810=$C814, U814&lt;&gt;""), U814, "")))))</f>
        <v/>
      </c>
      <c r="V810" s="90" t="str">
        <f>IF(TMInput!U810&lt;&gt;"", TMInput!U810, IF(AND($C810=$C811, V811&lt;&gt;""), V811, IF(AND($C810=$C812, V812&lt;&gt;""), V812, IF(AND($C810=$C813, V813&lt;&gt;""), V813, IF(AND($C810=$C814, V814&lt;&gt;""), V814, "")))))</f>
        <v/>
      </c>
      <c r="W810" s="90" t="str">
        <f>IF(TMInput!V810&lt;&gt;"", TMInput!V810, IF(AND($C810=$C811, W811&lt;&gt;""), W811, IF(AND($C810=$C812, W812&lt;&gt;""), W812, IF(AND($C810=$C813, W813&lt;&gt;""), W813, IF(AND($C810=$C814, W814&lt;&gt;""), W814, "")))))</f>
        <v/>
      </c>
      <c r="X810" s="90" t="str">
        <f>IF(TMInput!W810&lt;&gt;"", TMInput!W810, IF(AND($C810=$C811, X811&lt;&gt;""), X811, IF(AND($C810=$C812, X812&lt;&gt;""), X812, IF(AND($C810=$C813, X813&lt;&gt;""), X813, IF(AND($C810=$C814, X814&lt;&gt;""), X814, "")))))</f>
        <v/>
      </c>
      <c r="Y810" s="90" t="str">
        <f>IF(TMInput!X810&lt;&gt;"", TMInput!X810, IF(AND($C810=$C811, Y811&lt;&gt;""), Y811, IF(AND($C810=$C812, Y812&lt;&gt;""), Y812, IF(AND($C810=$C813, Y813&lt;&gt;""), Y813, IF(AND($C810=$C814, Y814&lt;&gt;""), Y814, "")))))</f>
        <v/>
      </c>
      <c r="Z810" s="90" t="str">
        <f>IF(TMInput!Y810&lt;&gt;"", TMInput!Y810, IF(AND($C810=$C811, Z811&lt;&gt;""), Z811, IF(AND($C810=$C812, Z812&lt;&gt;""), Z812, IF(AND($C810=$C813, Z813&lt;&gt;""), Z813, IF(AND($C810=$C814, Z814&lt;&gt;""), Z814, "")))))</f>
        <v/>
      </c>
      <c r="AA810" s="90" t="str">
        <f>IF(TMInput!Z810&lt;&gt;"", TMInput!Z810, IF(AND($C810=$C811, AA811&lt;&gt;""), AA811, IF(AND($C810=$C812, AA812&lt;&gt;""), AA812, IF(AND($C810=$C813, AA813&lt;&gt;""), AA813, IF(AND($C810=$C814, AA814&lt;&gt;""), AA814, "")))))</f>
        <v/>
      </c>
      <c r="AB810" s="90" t="str">
        <f>IF(TMInput!AA810&lt;&gt;"", TMInput!AA810, IF(AND($C810=$C811, AB811&lt;&gt;""), AB811, IF(AND($C810=$C812, AB812&lt;&gt;""), AB812, IF(AND($C810=$C813, AB813&lt;&gt;""), AB813, IF(AND($C810=$C814, AB814&lt;&gt;""), AB814, "")))))</f>
        <v/>
      </c>
      <c r="AC810" s="90" t="str">
        <f>IF(TMInput!AB810&lt;&gt;"", TMInput!AB810, IF(AND($C810=$C811, AC811&lt;&gt;""), AC811, IF(AND($C810=$C812, AC812&lt;&gt;""), AC812, IF(AND($C810=$C813, AC813&lt;&gt;""), AC813, IF(AND($C810=$C814, AC814&lt;&gt;""), AC814, "")))))</f>
        <v/>
      </c>
      <c r="AD810" s="90" t="str">
        <f>IF(TMInput!AC810&lt;&gt;"", TMInput!AC810, IF(AND($C810=$C811, AD811&lt;&gt;""), AD811, IF(AND($C810=$C812, AD812&lt;&gt;""), AD812, IF(AND($C810=$C813, AD813&lt;&gt;""), AD813, IF(AND($C810=$C814, AD814&lt;&gt;""), AD814, "")))))</f>
        <v/>
      </c>
      <c r="AE810" s="90" t="str">
        <f>IF(TMInput!AD810&lt;&gt;"", TMInput!AD810, IF(AND($C810=$C811, AE811&lt;&gt;""), AE811, IF(AND($C810=$C812, AE812&lt;&gt;""), AE812, IF(AND($C810=$C813, AE813&lt;&gt;""), AE813, IF(AND($C810=$C814, AE814&lt;&gt;""), AE814, "")))))</f>
        <v/>
      </c>
    </row>
    <row r="811">
      <c r="A811" s="85" t="b">
        <f t="shared" si="1"/>
        <v>0</v>
      </c>
      <c r="B811" s="90" t="str">
        <f>IF(AND(TMInput!A811="",$C811&lt;&gt;""),B810,TMInput!A811)</f>
        <v/>
      </c>
      <c r="C811" s="90" t="str">
        <f>TMInput!B811</f>
        <v/>
      </c>
      <c r="D811" s="85" t="str">
        <f>IF(AND(TMInput!C811="",$C811&lt;&gt;""),D810,TMInput!C811)</f>
        <v/>
      </c>
      <c r="E811" s="90" t="str">
        <f>IF(TMInput!D811&lt;&gt;"",TMInput!D811,IF(AND($C811=$C812, E812&lt;&gt;""),E812, IF(AND($C811=$C813, E813&lt;&gt;""), E813,"")))</f>
        <v/>
      </c>
      <c r="F811" s="90" t="str">
        <f>IF(TMInput!E811&lt;&gt;"",TMInput!E811,IF(AND($C811=$C812, F812&lt;&gt;""),F812, IF(AND($C811=$C813, F813&lt;&gt;""), F813,"")))</f>
        <v/>
      </c>
      <c r="G811" s="85" t="str">
        <f>IF(TMInput!F811&lt;&gt;"",TMInput!F811,IF(AND($C811=$C812, G812&lt;&gt;""),G812, IF(AND($C811=$C813, G813&lt;&gt;""), G813,"")))</f>
        <v/>
      </c>
      <c r="H811" s="90" t="str">
        <f>TMInput!G811</f>
        <v/>
      </c>
      <c r="I811" s="90" t="str">
        <f>TMInput!H811</f>
        <v/>
      </c>
      <c r="J811" s="90" t="str">
        <f>IF(TMInput!$A811="",J810,TMInput!I811)</f>
        <v/>
      </c>
      <c r="K811" s="85" t="str">
        <f>IF(TMInput!J811&lt;&gt;"",TMInput!J811,IF(AND($C811=$C812, K812&lt;&gt;""),K812, IF(AND($C811=$C813, K813&lt;&gt;""), K813,"")))</f>
        <v/>
      </c>
      <c r="L811" s="85" t="str">
        <f>IF(TMInput!K811&lt;&gt;"",TMInput!K811,IF(AND($C811=$C812, L812&lt;&gt;""),L812, IF(AND($C811=$C813, L813&lt;&gt;""), L813,"")))</f>
        <v/>
      </c>
      <c r="M811" s="90" t="str">
        <f>IF(TMInput!L811&lt;&gt;"",TMInput!L811,IF(AND($C811=$C812, M812&lt;&gt;""),M812, IF(AND($C811=$C813, M813&lt;&gt;""), M813,"")))</f>
        <v/>
      </c>
      <c r="N811" s="90" t="str">
        <f>IF(TMInput!M811&lt;&gt;"",TMInput!M811,IF(AND($C811=$C812, N812&lt;&gt;""),N812, IF(AND($C811=$C813, N813&lt;&gt;""), N813,"")))</f>
        <v/>
      </c>
      <c r="O811" s="90" t="str">
        <f>IF(TMInput!N811&lt;&gt;"",TMInput!N811,IF(AND($C811=$C812, O812&lt;&gt;""),O812, IF(AND($C811=$C813, O813&lt;&gt;""), O813,"")))</f>
        <v/>
      </c>
      <c r="P811" s="85" t="str">
        <f>IF(TMInput!O811&lt;&gt;"",TMInput!O811,IF(AND($C811=$C812, P812&lt;&gt;""),P812, IF(AND($C811=$C813, P813&lt;&gt;""), P813,"")))</f>
        <v/>
      </c>
      <c r="Q811" s="90" t="str">
        <f>IF(TMInput!P811&lt;&gt;"",TMInput!P811,IF(AND($C811=$C812, Q812&lt;&gt;""),Q812, IF(AND($C811=$C813, Q813&lt;&gt;""), Q813,"")))</f>
        <v/>
      </c>
      <c r="R811" s="90" t="str">
        <f>IF(TMInput!Q811&lt;&gt;"", TMInput!Q811, IF(AND(OR($C811&amp;$H811=$C812&amp;$H812, $C811&amp;$I811=$C812&amp;$I812), R812&lt;&gt;""), R812, IF(AND(OR($C811&amp;$H811=$C813&amp;$H813, $C811&amp;$I811=$C813&amp;$I813), R813&lt;&gt;""), R813, IF(AND(OR($C811&amp;$H811=$C814&amp;$H814, $C811&amp;$I811=$C814&amp;$I814), R814&lt;&gt;""), R814, IF(AND(OR($C811&amp;$H811=$C815&amp;$H815, $C811&amp;$I811=$C815&amp;$I815), R815&lt;&gt;""), R815, "")))))</f>
        <v/>
      </c>
      <c r="S811" s="90" t="str">
        <f>IF(TMInput!R811&lt;&gt;"", TMInput!R811, IF(AND(OR($C811&amp;$H811=$C812&amp;$H812, $C811&amp;$I811=$C812&amp;$I812), S812&lt;&gt;""), S812, IF(AND(OR($C811&amp;$H811=$C813&amp;$H813, $C811&amp;$I811=$C813&amp;$I813), S813&lt;&gt;""), S813, IF(AND(OR($C811&amp;$H811=$C814&amp;$H814, $C811&amp;$I811=$C814&amp;$I814), S814&lt;&gt;""), S814, IF(AND(OR($C811&amp;$H811=$C815&amp;$H815, $C811&amp;$I811=$C815&amp;$I815), S815&lt;&gt;""), S815, "")))))</f>
        <v/>
      </c>
      <c r="T811" s="90" t="str">
        <f>IF(TMInput!S811&lt;&gt;"", TMInput!S811, IF(AND(OR($C811&amp;$H811=$C812&amp;$H812, $C811&amp;$I811=$C812&amp;$I812), T812&lt;&gt;""), T812, IF(AND(OR($C811&amp;$H811=$C813&amp;$H813, $C811&amp;$I811=$C813&amp;$I813), T813&lt;&gt;""), T813, IF(AND(OR($C811&amp;$H811=$C814&amp;$H814, $C811&amp;$I811=$C814&amp;$I814), T814&lt;&gt;""), T814, IF(AND(OR($C811&amp;$H811=$C815&amp;$H815, $C811&amp;$I811=$C815&amp;$I815), T815&lt;&gt;""), T815, "")))))</f>
        <v/>
      </c>
      <c r="U811" s="90" t="str">
        <f>IF(TMInput!T811&lt;&gt;"", TMInput!T811, IF(AND($C811=$C812, U812&lt;&gt;""), U812, IF(AND($C811=$C813, U813&lt;&gt;""), U813, IF(AND($C811=$C814, U814&lt;&gt;""), U814, IF(AND($C811=$C815, U815&lt;&gt;""), U815, "")))))</f>
        <v/>
      </c>
      <c r="V811" s="90" t="str">
        <f>IF(TMInput!U811&lt;&gt;"", TMInput!U811, IF(AND($C811=$C812, V812&lt;&gt;""), V812, IF(AND($C811=$C813, V813&lt;&gt;""), V813, IF(AND($C811=$C814, V814&lt;&gt;""), V814, IF(AND($C811=$C815, V815&lt;&gt;""), V815, "")))))</f>
        <v/>
      </c>
      <c r="W811" s="90" t="str">
        <f>IF(TMInput!V811&lt;&gt;"", TMInput!V811, IF(AND($C811=$C812, W812&lt;&gt;""), W812, IF(AND($C811=$C813, W813&lt;&gt;""), W813, IF(AND($C811=$C814, W814&lt;&gt;""), W814, IF(AND($C811=$C815, W815&lt;&gt;""), W815, "")))))</f>
        <v/>
      </c>
      <c r="X811" s="90" t="str">
        <f>IF(TMInput!W811&lt;&gt;"", TMInput!W811, IF(AND($C811=$C812, X812&lt;&gt;""), X812, IF(AND($C811=$C813, X813&lt;&gt;""), X813, IF(AND($C811=$C814, X814&lt;&gt;""), X814, IF(AND($C811=$C815, X815&lt;&gt;""), X815, "")))))</f>
        <v/>
      </c>
      <c r="Y811" s="90" t="str">
        <f>IF(TMInput!X811&lt;&gt;"", TMInput!X811, IF(AND($C811=$C812, Y812&lt;&gt;""), Y812, IF(AND($C811=$C813, Y813&lt;&gt;""), Y813, IF(AND($C811=$C814, Y814&lt;&gt;""), Y814, IF(AND($C811=$C815, Y815&lt;&gt;""), Y815, "")))))</f>
        <v/>
      </c>
      <c r="Z811" s="90" t="str">
        <f>IF(TMInput!Y811&lt;&gt;"", TMInput!Y811, IF(AND($C811=$C812, Z812&lt;&gt;""), Z812, IF(AND($C811=$C813, Z813&lt;&gt;""), Z813, IF(AND($C811=$C814, Z814&lt;&gt;""), Z814, IF(AND($C811=$C815, Z815&lt;&gt;""), Z815, "")))))</f>
        <v/>
      </c>
      <c r="AA811" s="90" t="str">
        <f>IF(TMInput!Z811&lt;&gt;"", TMInput!Z811, IF(AND($C811=$C812, AA812&lt;&gt;""), AA812, IF(AND($C811=$C813, AA813&lt;&gt;""), AA813, IF(AND($C811=$C814, AA814&lt;&gt;""), AA814, IF(AND($C811=$C815, AA815&lt;&gt;""), AA815, "")))))</f>
        <v/>
      </c>
      <c r="AB811" s="90" t="str">
        <f>IF(TMInput!AA811&lt;&gt;"", TMInput!AA811, IF(AND($C811=$C812, AB812&lt;&gt;""), AB812, IF(AND($C811=$C813, AB813&lt;&gt;""), AB813, IF(AND($C811=$C814, AB814&lt;&gt;""), AB814, IF(AND($C811=$C815, AB815&lt;&gt;""), AB815, "")))))</f>
        <v/>
      </c>
      <c r="AC811" s="90" t="str">
        <f>IF(TMInput!AB811&lt;&gt;"", TMInput!AB811, IF(AND($C811=$C812, AC812&lt;&gt;""), AC812, IF(AND($C811=$C813, AC813&lt;&gt;""), AC813, IF(AND($C811=$C814, AC814&lt;&gt;""), AC814, IF(AND($C811=$C815, AC815&lt;&gt;""), AC815, "")))))</f>
        <v/>
      </c>
      <c r="AD811" s="90" t="str">
        <f>IF(TMInput!AC811&lt;&gt;"", TMInput!AC811, IF(AND($C811=$C812, AD812&lt;&gt;""), AD812, IF(AND($C811=$C813, AD813&lt;&gt;""), AD813, IF(AND($C811=$C814, AD814&lt;&gt;""), AD814, IF(AND($C811=$C815, AD815&lt;&gt;""), AD815, "")))))</f>
        <v/>
      </c>
      <c r="AE811" s="90" t="str">
        <f>IF(TMInput!AD811&lt;&gt;"", TMInput!AD811, IF(AND($C811=$C812, AE812&lt;&gt;""), AE812, IF(AND($C811=$C813, AE813&lt;&gt;""), AE813, IF(AND($C811=$C814, AE814&lt;&gt;""), AE814, IF(AND($C811=$C815, AE815&lt;&gt;""), AE815, "")))))</f>
        <v/>
      </c>
    </row>
    <row r="812">
      <c r="A812" s="85" t="b">
        <f t="shared" si="1"/>
        <v>0</v>
      </c>
      <c r="B812" s="90" t="str">
        <f>IF(AND(TMInput!A812="",$C812&lt;&gt;""),B811,TMInput!A812)</f>
        <v/>
      </c>
      <c r="C812" s="90" t="str">
        <f>TMInput!B812</f>
        <v/>
      </c>
      <c r="D812" s="85" t="str">
        <f>IF(AND(TMInput!C812="",$C812&lt;&gt;""),D811,TMInput!C812)</f>
        <v/>
      </c>
      <c r="E812" s="90" t="str">
        <f>IF(TMInput!D812&lt;&gt;"",TMInput!D812,IF(AND($C812=$C813, E813&lt;&gt;""),E813, IF(AND($C812=$C814, E814&lt;&gt;""), E814,"")))</f>
        <v/>
      </c>
      <c r="F812" s="90" t="str">
        <f>IF(TMInput!E812&lt;&gt;"",TMInput!E812,IF(AND($C812=$C813, F813&lt;&gt;""),F813, IF(AND($C812=$C814, F814&lt;&gt;""), F814,"")))</f>
        <v/>
      </c>
      <c r="G812" s="85" t="str">
        <f>IF(TMInput!F812&lt;&gt;"",TMInput!F812,IF(AND($C812=$C813, G813&lt;&gt;""),G813, IF(AND($C812=$C814, G814&lt;&gt;""), G814,"")))</f>
        <v/>
      </c>
      <c r="H812" s="90" t="str">
        <f>TMInput!G812</f>
        <v/>
      </c>
      <c r="I812" s="90" t="str">
        <f>TMInput!H812</f>
        <v/>
      </c>
      <c r="J812" s="90" t="str">
        <f>IF(TMInput!$A812="",J811,TMInput!I812)</f>
        <v/>
      </c>
      <c r="K812" s="85" t="str">
        <f>IF(TMInput!J812&lt;&gt;"",TMInput!J812,IF(AND($C812=$C813, K813&lt;&gt;""),K813, IF(AND($C812=$C814, K814&lt;&gt;""), K814,"")))</f>
        <v/>
      </c>
      <c r="L812" s="85" t="str">
        <f>IF(TMInput!K812&lt;&gt;"",TMInput!K812,IF(AND($C812=$C813, L813&lt;&gt;""),L813, IF(AND($C812=$C814, L814&lt;&gt;""), L814,"")))</f>
        <v/>
      </c>
      <c r="M812" s="90" t="str">
        <f>IF(TMInput!L812&lt;&gt;"",TMInput!L812,IF(AND($C812=$C813, M813&lt;&gt;""),M813, IF(AND($C812=$C814, M814&lt;&gt;""), M814,"")))</f>
        <v/>
      </c>
      <c r="N812" s="90" t="str">
        <f>IF(TMInput!M812&lt;&gt;"",TMInput!M812,IF(AND($C812=$C813, N813&lt;&gt;""),N813, IF(AND($C812=$C814, N814&lt;&gt;""), N814,"")))</f>
        <v/>
      </c>
      <c r="O812" s="90" t="str">
        <f>IF(TMInput!N812&lt;&gt;"",TMInput!N812,IF(AND($C812=$C813, O813&lt;&gt;""),O813, IF(AND($C812=$C814, O814&lt;&gt;""), O814,"")))</f>
        <v/>
      </c>
      <c r="P812" s="85" t="str">
        <f>IF(TMInput!O812&lt;&gt;"",TMInput!O812,IF(AND($C812=$C813, P813&lt;&gt;""),P813, IF(AND($C812=$C814, P814&lt;&gt;""), P814,"")))</f>
        <v/>
      </c>
      <c r="Q812" s="90" t="str">
        <f>IF(TMInput!P812&lt;&gt;"",TMInput!P812,IF(AND($C812=$C813, Q813&lt;&gt;""),Q813, IF(AND($C812=$C814, Q814&lt;&gt;""), Q814,"")))</f>
        <v/>
      </c>
      <c r="R812" s="90" t="str">
        <f>IF(TMInput!Q812&lt;&gt;"", TMInput!Q812, IF(AND(OR($C812&amp;$H812=$C813&amp;$H813, $C812&amp;$I812=$C813&amp;$I813), R813&lt;&gt;""), R813, IF(AND(OR($C812&amp;$H812=$C814&amp;$H814, $C812&amp;$I812=$C814&amp;$I814), R814&lt;&gt;""), R814, IF(AND(OR($C812&amp;$H812=$C815&amp;$H815, $C812&amp;$I812=$C815&amp;$I815), R815&lt;&gt;""), R815, IF(AND(OR($C812&amp;$H812=$C816&amp;$H816, $C812&amp;$I812=$C816&amp;$I816), R816&lt;&gt;""), R816, "")))))</f>
        <v/>
      </c>
      <c r="S812" s="90" t="str">
        <f>IF(TMInput!R812&lt;&gt;"", TMInput!R812, IF(AND(OR($C812&amp;$H812=$C813&amp;$H813, $C812&amp;$I812=$C813&amp;$I813), S813&lt;&gt;""), S813, IF(AND(OR($C812&amp;$H812=$C814&amp;$H814, $C812&amp;$I812=$C814&amp;$I814), S814&lt;&gt;""), S814, IF(AND(OR($C812&amp;$H812=$C815&amp;$H815, $C812&amp;$I812=$C815&amp;$I815), S815&lt;&gt;""), S815, IF(AND(OR($C812&amp;$H812=$C816&amp;$H816, $C812&amp;$I812=$C816&amp;$I816), S816&lt;&gt;""), S816, "")))))</f>
        <v/>
      </c>
      <c r="T812" s="90" t="str">
        <f>IF(TMInput!S812&lt;&gt;"", TMInput!S812, IF(AND(OR($C812&amp;$H812=$C813&amp;$H813, $C812&amp;$I812=$C813&amp;$I813), T813&lt;&gt;""), T813, IF(AND(OR($C812&amp;$H812=$C814&amp;$H814, $C812&amp;$I812=$C814&amp;$I814), T814&lt;&gt;""), T814, IF(AND(OR($C812&amp;$H812=$C815&amp;$H815, $C812&amp;$I812=$C815&amp;$I815), T815&lt;&gt;""), T815, IF(AND(OR($C812&amp;$H812=$C816&amp;$H816, $C812&amp;$I812=$C816&amp;$I816), T816&lt;&gt;""), T816, "")))))</f>
        <v/>
      </c>
      <c r="U812" s="90" t="str">
        <f>IF(TMInput!T812&lt;&gt;"", TMInput!T812, IF(AND($C812=$C813, U813&lt;&gt;""), U813, IF(AND($C812=$C814, U814&lt;&gt;""), U814, IF(AND($C812=$C815, U815&lt;&gt;""), U815, IF(AND($C812=$C816, U816&lt;&gt;""), U816, "")))))</f>
        <v/>
      </c>
      <c r="V812" s="90" t="str">
        <f>IF(TMInput!U812&lt;&gt;"", TMInput!U812, IF(AND($C812=$C813, V813&lt;&gt;""), V813, IF(AND($C812=$C814, V814&lt;&gt;""), V814, IF(AND($C812=$C815, V815&lt;&gt;""), V815, IF(AND($C812=$C816, V816&lt;&gt;""), V816, "")))))</f>
        <v/>
      </c>
      <c r="W812" s="90" t="str">
        <f>IF(TMInput!V812&lt;&gt;"", TMInput!V812, IF(AND($C812=$C813, W813&lt;&gt;""), W813, IF(AND($C812=$C814, W814&lt;&gt;""), W814, IF(AND($C812=$C815, W815&lt;&gt;""), W815, IF(AND($C812=$C816, W816&lt;&gt;""), W816, "")))))</f>
        <v/>
      </c>
      <c r="X812" s="90" t="str">
        <f>IF(TMInput!W812&lt;&gt;"", TMInput!W812, IF(AND($C812=$C813, X813&lt;&gt;""), X813, IF(AND($C812=$C814, X814&lt;&gt;""), X814, IF(AND($C812=$C815, X815&lt;&gt;""), X815, IF(AND($C812=$C816, X816&lt;&gt;""), X816, "")))))</f>
        <v/>
      </c>
      <c r="Y812" s="90" t="str">
        <f>IF(TMInput!X812&lt;&gt;"", TMInput!X812, IF(AND($C812=$C813, Y813&lt;&gt;""), Y813, IF(AND($C812=$C814, Y814&lt;&gt;""), Y814, IF(AND($C812=$C815, Y815&lt;&gt;""), Y815, IF(AND($C812=$C816, Y816&lt;&gt;""), Y816, "")))))</f>
        <v/>
      </c>
      <c r="Z812" s="90" t="str">
        <f>IF(TMInput!Y812&lt;&gt;"", TMInput!Y812, IF(AND($C812=$C813, Z813&lt;&gt;""), Z813, IF(AND($C812=$C814, Z814&lt;&gt;""), Z814, IF(AND($C812=$C815, Z815&lt;&gt;""), Z815, IF(AND($C812=$C816, Z816&lt;&gt;""), Z816, "")))))</f>
        <v/>
      </c>
      <c r="AA812" s="90" t="str">
        <f>IF(TMInput!Z812&lt;&gt;"", TMInput!Z812, IF(AND($C812=$C813, AA813&lt;&gt;""), AA813, IF(AND($C812=$C814, AA814&lt;&gt;""), AA814, IF(AND($C812=$C815, AA815&lt;&gt;""), AA815, IF(AND($C812=$C816, AA816&lt;&gt;""), AA816, "")))))</f>
        <v/>
      </c>
      <c r="AB812" s="90" t="str">
        <f>IF(TMInput!AA812&lt;&gt;"", TMInput!AA812, IF(AND($C812=$C813, AB813&lt;&gt;""), AB813, IF(AND($C812=$C814, AB814&lt;&gt;""), AB814, IF(AND($C812=$C815, AB815&lt;&gt;""), AB815, IF(AND($C812=$C816, AB816&lt;&gt;""), AB816, "")))))</f>
        <v/>
      </c>
      <c r="AC812" s="90" t="str">
        <f>IF(TMInput!AB812&lt;&gt;"", TMInput!AB812, IF(AND($C812=$C813, AC813&lt;&gt;""), AC813, IF(AND($C812=$C814, AC814&lt;&gt;""), AC814, IF(AND($C812=$C815, AC815&lt;&gt;""), AC815, IF(AND($C812=$C816, AC816&lt;&gt;""), AC816, "")))))</f>
        <v/>
      </c>
      <c r="AD812" s="90" t="str">
        <f>IF(TMInput!AC812&lt;&gt;"", TMInput!AC812, IF(AND($C812=$C813, AD813&lt;&gt;""), AD813, IF(AND($C812=$C814, AD814&lt;&gt;""), AD814, IF(AND($C812=$C815, AD815&lt;&gt;""), AD815, IF(AND($C812=$C816, AD816&lt;&gt;""), AD816, "")))))</f>
        <v/>
      </c>
      <c r="AE812" s="90" t="str">
        <f>IF(TMInput!AD812&lt;&gt;"", TMInput!AD812, IF(AND($C812=$C813, AE813&lt;&gt;""), AE813, IF(AND($C812=$C814, AE814&lt;&gt;""), AE814, IF(AND($C812=$C815, AE815&lt;&gt;""), AE815, IF(AND($C812=$C816, AE816&lt;&gt;""), AE816, "")))))</f>
        <v/>
      </c>
    </row>
    <row r="813">
      <c r="A813" s="85" t="b">
        <f t="shared" si="1"/>
        <v>0</v>
      </c>
      <c r="B813" s="90" t="str">
        <f>IF(AND(TMInput!A813="",$C813&lt;&gt;""),B812,TMInput!A813)</f>
        <v/>
      </c>
      <c r="C813" s="90" t="str">
        <f>TMInput!B813</f>
        <v/>
      </c>
      <c r="D813" s="85" t="str">
        <f>IF(AND(TMInput!C813="",$C813&lt;&gt;""),D812,TMInput!C813)</f>
        <v/>
      </c>
      <c r="E813" s="90" t="str">
        <f>IF(TMInput!D813&lt;&gt;"",TMInput!D813,IF(AND($C813=$C814, E814&lt;&gt;""),E814, IF(AND($C813=$C815, E815&lt;&gt;""), E815,"")))</f>
        <v/>
      </c>
      <c r="F813" s="90" t="str">
        <f>IF(TMInput!E813&lt;&gt;"",TMInput!E813,IF(AND($C813=$C814, F814&lt;&gt;""),F814, IF(AND($C813=$C815, F815&lt;&gt;""), F815,"")))</f>
        <v/>
      </c>
      <c r="G813" s="85" t="str">
        <f>IF(TMInput!F813&lt;&gt;"",TMInput!F813,IF(AND($C813=$C814, G814&lt;&gt;""),G814, IF(AND($C813=$C815, G815&lt;&gt;""), G815,"")))</f>
        <v/>
      </c>
      <c r="H813" s="90" t="str">
        <f>TMInput!G813</f>
        <v/>
      </c>
      <c r="I813" s="90" t="str">
        <f>TMInput!H813</f>
        <v/>
      </c>
      <c r="J813" s="90" t="str">
        <f>IF(TMInput!$A813="",J812,TMInput!I813)</f>
        <v/>
      </c>
      <c r="K813" s="85" t="str">
        <f>IF(TMInput!J813&lt;&gt;"",TMInput!J813,IF(AND($C813=$C814, K814&lt;&gt;""),K814, IF(AND($C813=$C815, K815&lt;&gt;""), K815,"")))</f>
        <v/>
      </c>
      <c r="L813" s="85" t="str">
        <f>IF(TMInput!K813&lt;&gt;"",TMInput!K813,IF(AND($C813=$C814, L814&lt;&gt;""),L814, IF(AND($C813=$C815, L815&lt;&gt;""), L815,"")))</f>
        <v/>
      </c>
      <c r="M813" s="90" t="str">
        <f>IF(TMInput!L813&lt;&gt;"",TMInput!L813,IF(AND($C813=$C814, M814&lt;&gt;""),M814, IF(AND($C813=$C815, M815&lt;&gt;""), M815,"")))</f>
        <v/>
      </c>
      <c r="N813" s="90" t="str">
        <f>IF(TMInput!M813&lt;&gt;"",TMInput!M813,IF(AND($C813=$C814, N814&lt;&gt;""),N814, IF(AND($C813=$C815, N815&lt;&gt;""), N815,"")))</f>
        <v/>
      </c>
      <c r="O813" s="90" t="str">
        <f>IF(TMInput!N813&lt;&gt;"",TMInput!N813,IF(AND($C813=$C814, O814&lt;&gt;""),O814, IF(AND($C813=$C815, O815&lt;&gt;""), O815,"")))</f>
        <v/>
      </c>
      <c r="P813" s="85" t="str">
        <f>IF(TMInput!O813&lt;&gt;"",TMInput!O813,IF(AND($C813=$C814, P814&lt;&gt;""),P814, IF(AND($C813=$C815, P815&lt;&gt;""), P815,"")))</f>
        <v/>
      </c>
      <c r="Q813" s="90" t="str">
        <f>IF(TMInput!P813&lt;&gt;"",TMInput!P813,IF(AND($C813=$C814, Q814&lt;&gt;""),Q814, IF(AND($C813=$C815, Q815&lt;&gt;""), Q815,"")))</f>
        <v/>
      </c>
      <c r="R813" s="90" t="str">
        <f>IF(TMInput!Q813&lt;&gt;"", TMInput!Q813, IF(AND(OR($C813&amp;$H813=$C814&amp;$H814, $C813&amp;$I813=$C814&amp;$I814), R814&lt;&gt;""), R814, IF(AND(OR($C813&amp;$H813=$C815&amp;$H815, $C813&amp;$I813=$C815&amp;$I815), R815&lt;&gt;""), R815, IF(AND(OR($C813&amp;$H813=$C816&amp;$H816, $C813&amp;$I813=$C816&amp;$I816), R816&lt;&gt;""), R816, IF(AND(OR($C813&amp;$H813=$C817&amp;$H817, $C813&amp;$I813=$C817&amp;$I817), R817&lt;&gt;""), R817, "")))))</f>
        <v/>
      </c>
      <c r="S813" s="90" t="str">
        <f>IF(TMInput!R813&lt;&gt;"", TMInput!R813, IF(AND(OR($C813&amp;$H813=$C814&amp;$H814, $C813&amp;$I813=$C814&amp;$I814), S814&lt;&gt;""), S814, IF(AND(OR($C813&amp;$H813=$C815&amp;$H815, $C813&amp;$I813=$C815&amp;$I815), S815&lt;&gt;""), S815, IF(AND(OR($C813&amp;$H813=$C816&amp;$H816, $C813&amp;$I813=$C816&amp;$I816), S816&lt;&gt;""), S816, IF(AND(OR($C813&amp;$H813=$C817&amp;$H817, $C813&amp;$I813=$C817&amp;$I817), S817&lt;&gt;""), S817, "")))))</f>
        <v/>
      </c>
      <c r="T813" s="90" t="str">
        <f>IF(TMInput!S813&lt;&gt;"", TMInput!S813, IF(AND(OR($C813&amp;$H813=$C814&amp;$H814, $C813&amp;$I813=$C814&amp;$I814), T814&lt;&gt;""), T814, IF(AND(OR($C813&amp;$H813=$C815&amp;$H815, $C813&amp;$I813=$C815&amp;$I815), T815&lt;&gt;""), T815, IF(AND(OR($C813&amp;$H813=$C816&amp;$H816, $C813&amp;$I813=$C816&amp;$I816), T816&lt;&gt;""), T816, IF(AND(OR($C813&amp;$H813=$C817&amp;$H817, $C813&amp;$I813=$C817&amp;$I817), T817&lt;&gt;""), T817, "")))))</f>
        <v/>
      </c>
      <c r="U813" s="90" t="str">
        <f>IF(TMInput!T813&lt;&gt;"", TMInput!T813, IF(AND($C813=$C814, U814&lt;&gt;""), U814, IF(AND($C813=$C815, U815&lt;&gt;""), U815, IF(AND($C813=$C816, U816&lt;&gt;""), U816, IF(AND($C813=$C817, U817&lt;&gt;""), U817, "")))))</f>
        <v/>
      </c>
      <c r="V813" s="90" t="str">
        <f>IF(TMInput!U813&lt;&gt;"", TMInput!U813, IF(AND($C813=$C814, V814&lt;&gt;""), V814, IF(AND($C813=$C815, V815&lt;&gt;""), V815, IF(AND($C813=$C816, V816&lt;&gt;""), V816, IF(AND($C813=$C817, V817&lt;&gt;""), V817, "")))))</f>
        <v/>
      </c>
      <c r="W813" s="90" t="str">
        <f>IF(TMInput!V813&lt;&gt;"", TMInput!V813, IF(AND($C813=$C814, W814&lt;&gt;""), W814, IF(AND($C813=$C815, W815&lt;&gt;""), W815, IF(AND($C813=$C816, W816&lt;&gt;""), W816, IF(AND($C813=$C817, W817&lt;&gt;""), W817, "")))))</f>
        <v/>
      </c>
      <c r="X813" s="90" t="str">
        <f>IF(TMInput!W813&lt;&gt;"", TMInput!W813, IF(AND($C813=$C814, X814&lt;&gt;""), X814, IF(AND($C813=$C815, X815&lt;&gt;""), X815, IF(AND($C813=$C816, X816&lt;&gt;""), X816, IF(AND($C813=$C817, X817&lt;&gt;""), X817, "")))))</f>
        <v/>
      </c>
      <c r="Y813" s="90" t="str">
        <f>IF(TMInput!X813&lt;&gt;"", TMInput!X813, IF(AND($C813=$C814, Y814&lt;&gt;""), Y814, IF(AND($C813=$C815, Y815&lt;&gt;""), Y815, IF(AND($C813=$C816, Y816&lt;&gt;""), Y816, IF(AND($C813=$C817, Y817&lt;&gt;""), Y817, "")))))</f>
        <v/>
      </c>
      <c r="Z813" s="90" t="str">
        <f>IF(TMInput!Y813&lt;&gt;"", TMInput!Y813, IF(AND($C813=$C814, Z814&lt;&gt;""), Z814, IF(AND($C813=$C815, Z815&lt;&gt;""), Z815, IF(AND($C813=$C816, Z816&lt;&gt;""), Z816, IF(AND($C813=$C817, Z817&lt;&gt;""), Z817, "")))))</f>
        <v/>
      </c>
      <c r="AA813" s="90" t="str">
        <f>IF(TMInput!Z813&lt;&gt;"", TMInput!Z813, IF(AND($C813=$C814, AA814&lt;&gt;""), AA814, IF(AND($C813=$C815, AA815&lt;&gt;""), AA815, IF(AND($C813=$C816, AA816&lt;&gt;""), AA816, IF(AND($C813=$C817, AA817&lt;&gt;""), AA817, "")))))</f>
        <v/>
      </c>
      <c r="AB813" s="90" t="str">
        <f>IF(TMInput!AA813&lt;&gt;"", TMInput!AA813, IF(AND($C813=$C814, AB814&lt;&gt;""), AB814, IF(AND($C813=$C815, AB815&lt;&gt;""), AB815, IF(AND($C813=$C816, AB816&lt;&gt;""), AB816, IF(AND($C813=$C817, AB817&lt;&gt;""), AB817, "")))))</f>
        <v/>
      </c>
      <c r="AC813" s="90" t="str">
        <f>IF(TMInput!AB813&lt;&gt;"", TMInput!AB813, IF(AND($C813=$C814, AC814&lt;&gt;""), AC814, IF(AND($C813=$C815, AC815&lt;&gt;""), AC815, IF(AND($C813=$C816, AC816&lt;&gt;""), AC816, IF(AND($C813=$C817, AC817&lt;&gt;""), AC817, "")))))</f>
        <v/>
      </c>
      <c r="AD813" s="90" t="str">
        <f>IF(TMInput!AC813&lt;&gt;"", TMInput!AC813, IF(AND($C813=$C814, AD814&lt;&gt;""), AD814, IF(AND($C813=$C815, AD815&lt;&gt;""), AD815, IF(AND($C813=$C816, AD816&lt;&gt;""), AD816, IF(AND($C813=$C817, AD817&lt;&gt;""), AD817, "")))))</f>
        <v/>
      </c>
      <c r="AE813" s="90" t="str">
        <f>IF(TMInput!AD813&lt;&gt;"", TMInput!AD813, IF(AND($C813=$C814, AE814&lt;&gt;""), AE814, IF(AND($C813=$C815, AE815&lt;&gt;""), AE815, IF(AND($C813=$C816, AE816&lt;&gt;""), AE816, IF(AND($C813=$C817, AE817&lt;&gt;""), AE817, "")))))</f>
        <v/>
      </c>
    </row>
    <row r="814">
      <c r="A814" s="85" t="b">
        <f t="shared" si="1"/>
        <v>0</v>
      </c>
      <c r="B814" s="90" t="str">
        <f>IF(AND(TMInput!A814="",$C814&lt;&gt;""),B813,TMInput!A814)</f>
        <v/>
      </c>
      <c r="C814" s="90" t="str">
        <f>TMInput!B814</f>
        <v/>
      </c>
      <c r="D814" s="85" t="str">
        <f>IF(AND(TMInput!C814="",$C814&lt;&gt;""),D813,TMInput!C814)</f>
        <v/>
      </c>
      <c r="E814" s="90" t="str">
        <f>IF(TMInput!D814&lt;&gt;"",TMInput!D814,IF(AND($C814=$C815, E815&lt;&gt;""),E815, IF(AND($C814=$C816, E816&lt;&gt;""), E816,"")))</f>
        <v/>
      </c>
      <c r="F814" s="90" t="str">
        <f>IF(TMInput!E814&lt;&gt;"",TMInput!E814,IF(AND($C814=$C815, F815&lt;&gt;""),F815, IF(AND($C814=$C816, F816&lt;&gt;""), F816,"")))</f>
        <v/>
      </c>
      <c r="G814" s="85" t="str">
        <f>IF(TMInput!F814&lt;&gt;"",TMInput!F814,IF(AND($C814=$C815, G815&lt;&gt;""),G815, IF(AND($C814=$C816, G816&lt;&gt;""), G816,"")))</f>
        <v/>
      </c>
      <c r="H814" s="90" t="str">
        <f>TMInput!G814</f>
        <v/>
      </c>
      <c r="I814" s="90" t="str">
        <f>TMInput!H814</f>
        <v/>
      </c>
      <c r="J814" s="90" t="str">
        <f>IF(TMInput!$A814="",J813,TMInput!I814)</f>
        <v/>
      </c>
      <c r="K814" s="85" t="str">
        <f>IF(TMInput!J814&lt;&gt;"",TMInput!J814,IF(AND($C814=$C815, K815&lt;&gt;""),K815, IF(AND($C814=$C816, K816&lt;&gt;""), K816,"")))</f>
        <v/>
      </c>
      <c r="L814" s="85" t="str">
        <f>IF(TMInput!K814&lt;&gt;"",TMInput!K814,IF(AND($C814=$C815, L815&lt;&gt;""),L815, IF(AND($C814=$C816, L816&lt;&gt;""), L816,"")))</f>
        <v/>
      </c>
      <c r="M814" s="90" t="str">
        <f>IF(TMInput!L814&lt;&gt;"",TMInput!L814,IF(AND($C814=$C815, M815&lt;&gt;""),M815, IF(AND($C814=$C816, M816&lt;&gt;""), M816,"")))</f>
        <v/>
      </c>
      <c r="N814" s="90" t="str">
        <f>IF(TMInput!M814&lt;&gt;"",TMInput!M814,IF(AND($C814=$C815, N815&lt;&gt;""),N815, IF(AND($C814=$C816, N816&lt;&gt;""), N816,"")))</f>
        <v/>
      </c>
      <c r="O814" s="90" t="str">
        <f>IF(TMInput!N814&lt;&gt;"",TMInput!N814,IF(AND($C814=$C815, O815&lt;&gt;""),O815, IF(AND($C814=$C816, O816&lt;&gt;""), O816,"")))</f>
        <v/>
      </c>
      <c r="P814" s="85" t="str">
        <f>IF(TMInput!O814&lt;&gt;"",TMInput!O814,IF(AND($C814=$C815, P815&lt;&gt;""),P815, IF(AND($C814=$C816, P816&lt;&gt;""), P816,"")))</f>
        <v/>
      </c>
      <c r="Q814" s="90" t="str">
        <f>IF(TMInput!P814&lt;&gt;"",TMInput!P814,IF(AND($C814=$C815, Q815&lt;&gt;""),Q815, IF(AND($C814=$C816, Q816&lt;&gt;""), Q816,"")))</f>
        <v/>
      </c>
      <c r="R814" s="90" t="str">
        <f>IF(TMInput!Q814&lt;&gt;"", TMInput!Q814, IF(AND(OR($C814&amp;$H814=$C815&amp;$H815, $C814&amp;$I814=$C815&amp;$I815), R815&lt;&gt;""), R815, IF(AND(OR($C814&amp;$H814=$C816&amp;$H816, $C814&amp;$I814=$C816&amp;$I816), R816&lt;&gt;""), R816, IF(AND(OR($C814&amp;$H814=$C817&amp;$H817, $C814&amp;$I814=$C817&amp;$I817), R817&lt;&gt;""), R817, IF(AND(OR($C814&amp;$H814=$C818&amp;$H818, $C814&amp;$I814=$C818&amp;$I818), R818&lt;&gt;""), R818, "")))))</f>
        <v/>
      </c>
      <c r="S814" s="90" t="str">
        <f>IF(TMInput!R814&lt;&gt;"", TMInput!R814, IF(AND(OR($C814&amp;$H814=$C815&amp;$H815, $C814&amp;$I814=$C815&amp;$I815), S815&lt;&gt;""), S815, IF(AND(OR($C814&amp;$H814=$C816&amp;$H816, $C814&amp;$I814=$C816&amp;$I816), S816&lt;&gt;""), S816, IF(AND(OR($C814&amp;$H814=$C817&amp;$H817, $C814&amp;$I814=$C817&amp;$I817), S817&lt;&gt;""), S817, IF(AND(OR($C814&amp;$H814=$C818&amp;$H818, $C814&amp;$I814=$C818&amp;$I818), S818&lt;&gt;""), S818, "")))))</f>
        <v/>
      </c>
      <c r="T814" s="90" t="str">
        <f>IF(TMInput!S814&lt;&gt;"", TMInput!S814, IF(AND(OR($C814&amp;$H814=$C815&amp;$H815, $C814&amp;$I814=$C815&amp;$I815), T815&lt;&gt;""), T815, IF(AND(OR($C814&amp;$H814=$C816&amp;$H816, $C814&amp;$I814=$C816&amp;$I816), T816&lt;&gt;""), T816, IF(AND(OR($C814&amp;$H814=$C817&amp;$H817, $C814&amp;$I814=$C817&amp;$I817), T817&lt;&gt;""), T817, IF(AND(OR($C814&amp;$H814=$C818&amp;$H818, $C814&amp;$I814=$C818&amp;$I818), T818&lt;&gt;""), T818, "")))))</f>
        <v/>
      </c>
      <c r="U814" s="90" t="str">
        <f>IF(TMInput!T814&lt;&gt;"", TMInput!T814, IF(AND($C814=$C815, U815&lt;&gt;""), U815, IF(AND($C814=$C816, U816&lt;&gt;""), U816, IF(AND($C814=$C817, U817&lt;&gt;""), U817, IF(AND($C814=$C818, U818&lt;&gt;""), U818, "")))))</f>
        <v/>
      </c>
      <c r="V814" s="90" t="str">
        <f>IF(TMInput!U814&lt;&gt;"", TMInput!U814, IF(AND($C814=$C815, V815&lt;&gt;""), V815, IF(AND($C814=$C816, V816&lt;&gt;""), V816, IF(AND($C814=$C817, V817&lt;&gt;""), V817, IF(AND($C814=$C818, V818&lt;&gt;""), V818, "")))))</f>
        <v/>
      </c>
      <c r="W814" s="90" t="str">
        <f>IF(TMInput!V814&lt;&gt;"", TMInput!V814, IF(AND($C814=$C815, W815&lt;&gt;""), W815, IF(AND($C814=$C816, W816&lt;&gt;""), W816, IF(AND($C814=$C817, W817&lt;&gt;""), W817, IF(AND($C814=$C818, W818&lt;&gt;""), W818, "")))))</f>
        <v/>
      </c>
      <c r="X814" s="90" t="str">
        <f>IF(TMInput!W814&lt;&gt;"", TMInput!W814, IF(AND($C814=$C815, X815&lt;&gt;""), X815, IF(AND($C814=$C816, X816&lt;&gt;""), X816, IF(AND($C814=$C817, X817&lt;&gt;""), X817, IF(AND($C814=$C818, X818&lt;&gt;""), X818, "")))))</f>
        <v/>
      </c>
      <c r="Y814" s="90" t="str">
        <f>IF(TMInput!X814&lt;&gt;"", TMInput!X814, IF(AND($C814=$C815, Y815&lt;&gt;""), Y815, IF(AND($C814=$C816, Y816&lt;&gt;""), Y816, IF(AND($C814=$C817, Y817&lt;&gt;""), Y817, IF(AND($C814=$C818, Y818&lt;&gt;""), Y818, "")))))</f>
        <v/>
      </c>
      <c r="Z814" s="90" t="str">
        <f>IF(TMInput!Y814&lt;&gt;"", TMInput!Y814, IF(AND($C814=$C815, Z815&lt;&gt;""), Z815, IF(AND($C814=$C816, Z816&lt;&gt;""), Z816, IF(AND($C814=$C817, Z817&lt;&gt;""), Z817, IF(AND($C814=$C818, Z818&lt;&gt;""), Z818, "")))))</f>
        <v/>
      </c>
      <c r="AA814" s="90" t="str">
        <f>IF(TMInput!Z814&lt;&gt;"", TMInput!Z814, IF(AND($C814=$C815, AA815&lt;&gt;""), AA815, IF(AND($C814=$C816, AA816&lt;&gt;""), AA816, IF(AND($C814=$C817, AA817&lt;&gt;""), AA817, IF(AND($C814=$C818, AA818&lt;&gt;""), AA818, "")))))</f>
        <v/>
      </c>
      <c r="AB814" s="90" t="str">
        <f>IF(TMInput!AA814&lt;&gt;"", TMInput!AA814, IF(AND($C814=$C815, AB815&lt;&gt;""), AB815, IF(AND($C814=$C816, AB816&lt;&gt;""), AB816, IF(AND($C814=$C817, AB817&lt;&gt;""), AB817, IF(AND($C814=$C818, AB818&lt;&gt;""), AB818, "")))))</f>
        <v/>
      </c>
      <c r="AC814" s="90" t="str">
        <f>IF(TMInput!AB814&lt;&gt;"", TMInput!AB814, IF(AND($C814=$C815, AC815&lt;&gt;""), AC815, IF(AND($C814=$C816, AC816&lt;&gt;""), AC816, IF(AND($C814=$C817, AC817&lt;&gt;""), AC817, IF(AND($C814=$C818, AC818&lt;&gt;""), AC818, "")))))</f>
        <v/>
      </c>
      <c r="AD814" s="90" t="str">
        <f>IF(TMInput!AC814&lt;&gt;"", TMInput!AC814, IF(AND($C814=$C815, AD815&lt;&gt;""), AD815, IF(AND($C814=$C816, AD816&lt;&gt;""), AD816, IF(AND($C814=$C817, AD817&lt;&gt;""), AD817, IF(AND($C814=$C818, AD818&lt;&gt;""), AD818, "")))))</f>
        <v/>
      </c>
      <c r="AE814" s="90" t="str">
        <f>IF(TMInput!AD814&lt;&gt;"", TMInput!AD814, IF(AND($C814=$C815, AE815&lt;&gt;""), AE815, IF(AND($C814=$C816, AE816&lt;&gt;""), AE816, IF(AND($C814=$C817, AE817&lt;&gt;""), AE817, IF(AND($C814=$C818, AE818&lt;&gt;""), AE818, "")))))</f>
        <v/>
      </c>
    </row>
    <row r="815">
      <c r="A815" s="85" t="b">
        <f t="shared" si="1"/>
        <v>0</v>
      </c>
      <c r="B815" s="90" t="str">
        <f>IF(AND(TMInput!A815="",$C815&lt;&gt;""),B814,TMInput!A815)</f>
        <v/>
      </c>
      <c r="C815" s="90" t="str">
        <f>TMInput!B815</f>
        <v/>
      </c>
      <c r="D815" s="85" t="str">
        <f>IF(AND(TMInput!C815="",$C815&lt;&gt;""),D814,TMInput!C815)</f>
        <v/>
      </c>
      <c r="E815" s="90" t="str">
        <f>IF(TMInput!D815&lt;&gt;"",TMInput!D815,IF(AND($C815=$C816, E816&lt;&gt;""),E816, IF(AND($C815=$C817, E817&lt;&gt;""), E817,"")))</f>
        <v/>
      </c>
      <c r="F815" s="90" t="str">
        <f>IF(TMInput!E815&lt;&gt;"",TMInput!E815,IF(AND($C815=$C816, F816&lt;&gt;""),F816, IF(AND($C815=$C817, F817&lt;&gt;""), F817,"")))</f>
        <v/>
      </c>
      <c r="G815" s="85" t="str">
        <f>IF(TMInput!F815&lt;&gt;"",TMInput!F815,IF(AND($C815=$C816, G816&lt;&gt;""),G816, IF(AND($C815=$C817, G817&lt;&gt;""), G817,"")))</f>
        <v/>
      </c>
      <c r="H815" s="90" t="str">
        <f>TMInput!G815</f>
        <v/>
      </c>
      <c r="I815" s="90" t="str">
        <f>TMInput!H815</f>
        <v/>
      </c>
      <c r="J815" s="90" t="str">
        <f>IF(TMInput!$A815="",J814,TMInput!I815)</f>
        <v/>
      </c>
      <c r="K815" s="85" t="str">
        <f>IF(TMInput!J815&lt;&gt;"",TMInput!J815,IF(AND($C815=$C816, K816&lt;&gt;""),K816, IF(AND($C815=$C817, K817&lt;&gt;""), K817,"")))</f>
        <v/>
      </c>
      <c r="L815" s="85" t="str">
        <f>IF(TMInput!K815&lt;&gt;"",TMInput!K815,IF(AND($C815=$C816, L816&lt;&gt;""),L816, IF(AND($C815=$C817, L817&lt;&gt;""), L817,"")))</f>
        <v/>
      </c>
      <c r="M815" s="90" t="str">
        <f>IF(TMInput!L815&lt;&gt;"",TMInput!L815,IF(AND($C815=$C816, M816&lt;&gt;""),M816, IF(AND($C815=$C817, M817&lt;&gt;""), M817,"")))</f>
        <v/>
      </c>
      <c r="N815" s="90" t="str">
        <f>IF(TMInput!M815&lt;&gt;"",TMInput!M815,IF(AND($C815=$C816, N816&lt;&gt;""),N816, IF(AND($C815=$C817, N817&lt;&gt;""), N817,"")))</f>
        <v/>
      </c>
      <c r="O815" s="90" t="str">
        <f>IF(TMInput!N815&lt;&gt;"",TMInput!N815,IF(AND($C815=$C816, O816&lt;&gt;""),O816, IF(AND($C815=$C817, O817&lt;&gt;""), O817,"")))</f>
        <v/>
      </c>
      <c r="P815" s="85" t="str">
        <f>IF(TMInput!O815&lt;&gt;"",TMInput!O815,IF(AND($C815=$C816, P816&lt;&gt;""),P816, IF(AND($C815=$C817, P817&lt;&gt;""), P817,"")))</f>
        <v/>
      </c>
      <c r="Q815" s="90" t="str">
        <f>IF(TMInput!P815&lt;&gt;"",TMInput!P815,IF(AND($C815=$C816, Q816&lt;&gt;""),Q816, IF(AND($C815=$C817, Q817&lt;&gt;""), Q817,"")))</f>
        <v/>
      </c>
      <c r="R815" s="90" t="str">
        <f>IF(TMInput!Q815&lt;&gt;"", TMInput!Q815, IF(AND(OR($C815&amp;$H815=$C816&amp;$H816, $C815&amp;$I815=$C816&amp;$I816), R816&lt;&gt;""), R816, IF(AND(OR($C815&amp;$H815=$C817&amp;$H817, $C815&amp;$I815=$C817&amp;$I817), R817&lt;&gt;""), R817, IF(AND(OR($C815&amp;$H815=$C818&amp;$H818, $C815&amp;$I815=$C818&amp;$I818), R818&lt;&gt;""), R818, IF(AND(OR($C815&amp;$H815=$C819&amp;$H819, $C815&amp;$I815=$C819&amp;$I819), R819&lt;&gt;""), R819, "")))))</f>
        <v/>
      </c>
      <c r="S815" s="90" t="str">
        <f>IF(TMInput!R815&lt;&gt;"", TMInput!R815, IF(AND(OR($C815&amp;$H815=$C816&amp;$H816, $C815&amp;$I815=$C816&amp;$I816), S816&lt;&gt;""), S816, IF(AND(OR($C815&amp;$H815=$C817&amp;$H817, $C815&amp;$I815=$C817&amp;$I817), S817&lt;&gt;""), S817, IF(AND(OR($C815&amp;$H815=$C818&amp;$H818, $C815&amp;$I815=$C818&amp;$I818), S818&lt;&gt;""), S818, IF(AND(OR($C815&amp;$H815=$C819&amp;$H819, $C815&amp;$I815=$C819&amp;$I819), S819&lt;&gt;""), S819, "")))))</f>
        <v/>
      </c>
      <c r="T815" s="90" t="str">
        <f>IF(TMInput!S815&lt;&gt;"", TMInput!S815, IF(AND(OR($C815&amp;$H815=$C816&amp;$H816, $C815&amp;$I815=$C816&amp;$I816), T816&lt;&gt;""), T816, IF(AND(OR($C815&amp;$H815=$C817&amp;$H817, $C815&amp;$I815=$C817&amp;$I817), T817&lt;&gt;""), T817, IF(AND(OR($C815&amp;$H815=$C818&amp;$H818, $C815&amp;$I815=$C818&amp;$I818), T818&lt;&gt;""), T818, IF(AND(OR($C815&amp;$H815=$C819&amp;$H819, $C815&amp;$I815=$C819&amp;$I819), T819&lt;&gt;""), T819, "")))))</f>
        <v/>
      </c>
      <c r="U815" s="90" t="str">
        <f>IF(TMInput!T815&lt;&gt;"", TMInput!T815, IF(AND($C815=$C816, U816&lt;&gt;""), U816, IF(AND($C815=$C817, U817&lt;&gt;""), U817, IF(AND($C815=$C818, U818&lt;&gt;""), U818, IF(AND($C815=$C819, U819&lt;&gt;""), U819, "")))))</f>
        <v/>
      </c>
      <c r="V815" s="90" t="str">
        <f>IF(TMInput!U815&lt;&gt;"", TMInput!U815, IF(AND($C815=$C816, V816&lt;&gt;""), V816, IF(AND($C815=$C817, V817&lt;&gt;""), V817, IF(AND($C815=$C818, V818&lt;&gt;""), V818, IF(AND($C815=$C819, V819&lt;&gt;""), V819, "")))))</f>
        <v/>
      </c>
      <c r="W815" s="90" t="str">
        <f>IF(TMInput!V815&lt;&gt;"", TMInput!V815, IF(AND($C815=$C816, W816&lt;&gt;""), W816, IF(AND($C815=$C817, W817&lt;&gt;""), W817, IF(AND($C815=$C818, W818&lt;&gt;""), W818, IF(AND($C815=$C819, W819&lt;&gt;""), W819, "")))))</f>
        <v/>
      </c>
      <c r="X815" s="90" t="str">
        <f>IF(TMInput!W815&lt;&gt;"", TMInput!W815, IF(AND($C815=$C816, X816&lt;&gt;""), X816, IF(AND($C815=$C817, X817&lt;&gt;""), X817, IF(AND($C815=$C818, X818&lt;&gt;""), X818, IF(AND($C815=$C819, X819&lt;&gt;""), X819, "")))))</f>
        <v/>
      </c>
      <c r="Y815" s="90" t="str">
        <f>IF(TMInput!X815&lt;&gt;"", TMInput!X815, IF(AND($C815=$C816, Y816&lt;&gt;""), Y816, IF(AND($C815=$C817, Y817&lt;&gt;""), Y817, IF(AND($C815=$C818, Y818&lt;&gt;""), Y818, IF(AND($C815=$C819, Y819&lt;&gt;""), Y819, "")))))</f>
        <v/>
      </c>
      <c r="Z815" s="90" t="str">
        <f>IF(TMInput!Y815&lt;&gt;"", TMInput!Y815, IF(AND($C815=$C816, Z816&lt;&gt;""), Z816, IF(AND($C815=$C817, Z817&lt;&gt;""), Z817, IF(AND($C815=$C818, Z818&lt;&gt;""), Z818, IF(AND($C815=$C819, Z819&lt;&gt;""), Z819, "")))))</f>
        <v/>
      </c>
      <c r="AA815" s="90" t="str">
        <f>IF(TMInput!Z815&lt;&gt;"", TMInput!Z815, IF(AND($C815=$C816, AA816&lt;&gt;""), AA816, IF(AND($C815=$C817, AA817&lt;&gt;""), AA817, IF(AND($C815=$C818, AA818&lt;&gt;""), AA818, IF(AND($C815=$C819, AA819&lt;&gt;""), AA819, "")))))</f>
        <v/>
      </c>
      <c r="AB815" s="90" t="str">
        <f>IF(TMInput!AA815&lt;&gt;"", TMInput!AA815, IF(AND($C815=$C816, AB816&lt;&gt;""), AB816, IF(AND($C815=$C817, AB817&lt;&gt;""), AB817, IF(AND($C815=$C818, AB818&lt;&gt;""), AB818, IF(AND($C815=$C819, AB819&lt;&gt;""), AB819, "")))))</f>
        <v/>
      </c>
      <c r="AC815" s="90" t="str">
        <f>IF(TMInput!AB815&lt;&gt;"", TMInput!AB815, IF(AND($C815=$C816, AC816&lt;&gt;""), AC816, IF(AND($C815=$C817, AC817&lt;&gt;""), AC817, IF(AND($C815=$C818, AC818&lt;&gt;""), AC818, IF(AND($C815=$C819, AC819&lt;&gt;""), AC819, "")))))</f>
        <v/>
      </c>
      <c r="AD815" s="90" t="str">
        <f>IF(TMInput!AC815&lt;&gt;"", TMInput!AC815, IF(AND($C815=$C816, AD816&lt;&gt;""), AD816, IF(AND($C815=$C817, AD817&lt;&gt;""), AD817, IF(AND($C815=$C818, AD818&lt;&gt;""), AD818, IF(AND($C815=$C819, AD819&lt;&gt;""), AD819, "")))))</f>
        <v/>
      </c>
      <c r="AE815" s="90" t="str">
        <f>IF(TMInput!AD815&lt;&gt;"", TMInput!AD815, IF(AND($C815=$C816, AE816&lt;&gt;""), AE816, IF(AND($C815=$C817, AE817&lt;&gt;""), AE817, IF(AND($C815=$C818, AE818&lt;&gt;""), AE818, IF(AND($C815=$C819, AE819&lt;&gt;""), AE819, "")))))</f>
        <v/>
      </c>
    </row>
    <row r="816">
      <c r="A816" s="85" t="b">
        <f t="shared" si="1"/>
        <v>0</v>
      </c>
      <c r="B816" s="90" t="str">
        <f>IF(AND(TMInput!A816="",$C816&lt;&gt;""),B815,TMInput!A816)</f>
        <v/>
      </c>
      <c r="C816" s="90" t="str">
        <f>TMInput!B816</f>
        <v/>
      </c>
      <c r="D816" s="85" t="str">
        <f>IF(AND(TMInput!C816="",$C816&lt;&gt;""),D815,TMInput!C816)</f>
        <v/>
      </c>
      <c r="E816" s="90" t="str">
        <f>IF(TMInput!D816&lt;&gt;"",TMInput!D816,IF(AND($C816=$C817, E817&lt;&gt;""),E817, IF(AND($C816=$C818, E818&lt;&gt;""), E818,"")))</f>
        <v/>
      </c>
      <c r="F816" s="90" t="str">
        <f>IF(TMInput!E816&lt;&gt;"",TMInput!E816,IF(AND($C816=$C817, F817&lt;&gt;""),F817, IF(AND($C816=$C818, F818&lt;&gt;""), F818,"")))</f>
        <v/>
      </c>
      <c r="G816" s="85" t="str">
        <f>IF(TMInput!F816&lt;&gt;"",TMInput!F816,IF(AND($C816=$C817, G817&lt;&gt;""),G817, IF(AND($C816=$C818, G818&lt;&gt;""), G818,"")))</f>
        <v/>
      </c>
      <c r="H816" s="90" t="str">
        <f>TMInput!G816</f>
        <v/>
      </c>
      <c r="I816" s="90" t="str">
        <f>TMInput!H816</f>
        <v/>
      </c>
      <c r="J816" s="90" t="str">
        <f>IF(TMInput!$A816="",J815,TMInput!I816)</f>
        <v/>
      </c>
      <c r="K816" s="85" t="str">
        <f>IF(TMInput!J816&lt;&gt;"",TMInput!J816,IF(AND($C816=$C817, K817&lt;&gt;""),K817, IF(AND($C816=$C818, K818&lt;&gt;""), K818,"")))</f>
        <v/>
      </c>
      <c r="L816" s="85" t="str">
        <f>IF(TMInput!K816&lt;&gt;"",TMInput!K816,IF(AND($C816=$C817, L817&lt;&gt;""),L817, IF(AND($C816=$C818, L818&lt;&gt;""), L818,"")))</f>
        <v/>
      </c>
      <c r="M816" s="90" t="str">
        <f>IF(TMInput!L816&lt;&gt;"",TMInput!L816,IF(AND($C816=$C817, M817&lt;&gt;""),M817, IF(AND($C816=$C818, M818&lt;&gt;""), M818,"")))</f>
        <v/>
      </c>
      <c r="N816" s="90" t="str">
        <f>IF(TMInput!M816&lt;&gt;"",TMInput!M816,IF(AND($C816=$C817, N817&lt;&gt;""),N817, IF(AND($C816=$C818, N818&lt;&gt;""), N818,"")))</f>
        <v/>
      </c>
      <c r="O816" s="90" t="str">
        <f>IF(TMInput!N816&lt;&gt;"",TMInput!N816,IF(AND($C816=$C817, O817&lt;&gt;""),O817, IF(AND($C816=$C818, O818&lt;&gt;""), O818,"")))</f>
        <v/>
      </c>
      <c r="P816" s="85" t="str">
        <f>IF(TMInput!O816&lt;&gt;"",TMInput!O816,IF(AND($C816=$C817, P817&lt;&gt;""),P817, IF(AND($C816=$C818, P818&lt;&gt;""), P818,"")))</f>
        <v/>
      </c>
      <c r="Q816" s="90" t="str">
        <f>IF(TMInput!P816&lt;&gt;"",TMInput!P816,IF(AND($C816=$C817, Q817&lt;&gt;""),Q817, IF(AND($C816=$C818, Q818&lt;&gt;""), Q818,"")))</f>
        <v/>
      </c>
      <c r="R816" s="90" t="str">
        <f>IF(TMInput!Q816&lt;&gt;"", TMInput!Q816, IF(AND(OR($C816&amp;$H816=$C817&amp;$H817, $C816&amp;$I816=$C817&amp;$I817), R817&lt;&gt;""), R817, IF(AND(OR($C816&amp;$H816=$C818&amp;$H818, $C816&amp;$I816=$C818&amp;$I818), R818&lt;&gt;""), R818, IF(AND(OR($C816&amp;$H816=$C819&amp;$H819, $C816&amp;$I816=$C819&amp;$I819), R819&lt;&gt;""), R819, IF(AND(OR($C816&amp;$H816=$C820&amp;$H820, $C816&amp;$I816=$C820&amp;$I820), R820&lt;&gt;""), R820, "")))))</f>
        <v/>
      </c>
      <c r="S816" s="90" t="str">
        <f>IF(TMInput!R816&lt;&gt;"", TMInput!R816, IF(AND(OR($C816&amp;$H816=$C817&amp;$H817, $C816&amp;$I816=$C817&amp;$I817), S817&lt;&gt;""), S817, IF(AND(OR($C816&amp;$H816=$C818&amp;$H818, $C816&amp;$I816=$C818&amp;$I818), S818&lt;&gt;""), S818, IF(AND(OR($C816&amp;$H816=$C819&amp;$H819, $C816&amp;$I816=$C819&amp;$I819), S819&lt;&gt;""), S819, IF(AND(OR($C816&amp;$H816=$C820&amp;$H820, $C816&amp;$I816=$C820&amp;$I820), S820&lt;&gt;""), S820, "")))))</f>
        <v/>
      </c>
      <c r="T816" s="90" t="str">
        <f>IF(TMInput!S816&lt;&gt;"", TMInput!S816, IF(AND(OR($C816&amp;$H816=$C817&amp;$H817, $C816&amp;$I816=$C817&amp;$I817), T817&lt;&gt;""), T817, IF(AND(OR($C816&amp;$H816=$C818&amp;$H818, $C816&amp;$I816=$C818&amp;$I818), T818&lt;&gt;""), T818, IF(AND(OR($C816&amp;$H816=$C819&amp;$H819, $C816&amp;$I816=$C819&amp;$I819), T819&lt;&gt;""), T819, IF(AND(OR($C816&amp;$H816=$C820&amp;$H820, $C816&amp;$I816=$C820&amp;$I820), T820&lt;&gt;""), T820, "")))))</f>
        <v/>
      </c>
      <c r="U816" s="90" t="str">
        <f>IF(TMInput!T816&lt;&gt;"", TMInput!T816, IF(AND($C816=$C817, U817&lt;&gt;""), U817, IF(AND($C816=$C818, U818&lt;&gt;""), U818, IF(AND($C816=$C819, U819&lt;&gt;""), U819, IF(AND($C816=$C820, U820&lt;&gt;""), U820, "")))))</f>
        <v/>
      </c>
      <c r="V816" s="90" t="str">
        <f>IF(TMInput!U816&lt;&gt;"", TMInput!U816, IF(AND($C816=$C817, V817&lt;&gt;""), V817, IF(AND($C816=$C818, V818&lt;&gt;""), V818, IF(AND($C816=$C819, V819&lt;&gt;""), V819, IF(AND($C816=$C820, V820&lt;&gt;""), V820, "")))))</f>
        <v/>
      </c>
      <c r="W816" s="90" t="str">
        <f>IF(TMInput!V816&lt;&gt;"", TMInput!V816, IF(AND($C816=$C817, W817&lt;&gt;""), W817, IF(AND($C816=$C818, W818&lt;&gt;""), W818, IF(AND($C816=$C819, W819&lt;&gt;""), W819, IF(AND($C816=$C820, W820&lt;&gt;""), W820, "")))))</f>
        <v/>
      </c>
      <c r="X816" s="90" t="str">
        <f>IF(TMInput!W816&lt;&gt;"", TMInput!W816, IF(AND($C816=$C817, X817&lt;&gt;""), X817, IF(AND($C816=$C818, X818&lt;&gt;""), X818, IF(AND($C816=$C819, X819&lt;&gt;""), X819, IF(AND($C816=$C820, X820&lt;&gt;""), X820, "")))))</f>
        <v/>
      </c>
      <c r="Y816" s="90" t="str">
        <f>IF(TMInput!X816&lt;&gt;"", TMInput!X816, IF(AND($C816=$C817, Y817&lt;&gt;""), Y817, IF(AND($C816=$C818, Y818&lt;&gt;""), Y818, IF(AND($C816=$C819, Y819&lt;&gt;""), Y819, IF(AND($C816=$C820, Y820&lt;&gt;""), Y820, "")))))</f>
        <v/>
      </c>
      <c r="Z816" s="90" t="str">
        <f>IF(TMInput!Y816&lt;&gt;"", TMInput!Y816, IF(AND($C816=$C817, Z817&lt;&gt;""), Z817, IF(AND($C816=$C818, Z818&lt;&gt;""), Z818, IF(AND($C816=$C819, Z819&lt;&gt;""), Z819, IF(AND($C816=$C820, Z820&lt;&gt;""), Z820, "")))))</f>
        <v/>
      </c>
      <c r="AA816" s="90" t="str">
        <f>IF(TMInput!Z816&lt;&gt;"", TMInput!Z816, IF(AND($C816=$C817, AA817&lt;&gt;""), AA817, IF(AND($C816=$C818, AA818&lt;&gt;""), AA818, IF(AND($C816=$C819, AA819&lt;&gt;""), AA819, IF(AND($C816=$C820, AA820&lt;&gt;""), AA820, "")))))</f>
        <v/>
      </c>
      <c r="AB816" s="90" t="str">
        <f>IF(TMInput!AA816&lt;&gt;"", TMInput!AA816, IF(AND($C816=$C817, AB817&lt;&gt;""), AB817, IF(AND($C816=$C818, AB818&lt;&gt;""), AB818, IF(AND($C816=$C819, AB819&lt;&gt;""), AB819, IF(AND($C816=$C820, AB820&lt;&gt;""), AB820, "")))))</f>
        <v/>
      </c>
      <c r="AC816" s="90" t="str">
        <f>IF(TMInput!AB816&lt;&gt;"", TMInput!AB816, IF(AND($C816=$C817, AC817&lt;&gt;""), AC817, IF(AND($C816=$C818, AC818&lt;&gt;""), AC818, IF(AND($C816=$C819, AC819&lt;&gt;""), AC819, IF(AND($C816=$C820, AC820&lt;&gt;""), AC820, "")))))</f>
        <v/>
      </c>
      <c r="AD816" s="90" t="str">
        <f>IF(TMInput!AC816&lt;&gt;"", TMInput!AC816, IF(AND($C816=$C817, AD817&lt;&gt;""), AD817, IF(AND($C816=$C818, AD818&lt;&gt;""), AD818, IF(AND($C816=$C819, AD819&lt;&gt;""), AD819, IF(AND($C816=$C820, AD820&lt;&gt;""), AD820, "")))))</f>
        <v/>
      </c>
      <c r="AE816" s="90" t="str">
        <f>IF(TMInput!AD816&lt;&gt;"", TMInput!AD816, IF(AND($C816=$C817, AE817&lt;&gt;""), AE817, IF(AND($C816=$C818, AE818&lt;&gt;""), AE818, IF(AND($C816=$C819, AE819&lt;&gt;""), AE819, IF(AND($C816=$C820, AE820&lt;&gt;""), AE820, "")))))</f>
        <v/>
      </c>
    </row>
    <row r="817">
      <c r="A817" s="85" t="b">
        <f t="shared" si="1"/>
        <v>0</v>
      </c>
      <c r="B817" s="90" t="str">
        <f>IF(AND(TMInput!A817="",$C817&lt;&gt;""),B816,TMInput!A817)</f>
        <v/>
      </c>
      <c r="C817" s="90" t="str">
        <f>TMInput!B817</f>
        <v/>
      </c>
      <c r="D817" s="85" t="str">
        <f>IF(AND(TMInput!C817="",$C817&lt;&gt;""),D816,TMInput!C817)</f>
        <v/>
      </c>
      <c r="E817" s="90" t="str">
        <f>IF(TMInput!D817&lt;&gt;"",TMInput!D817,IF(AND($C817=$C818, E818&lt;&gt;""),E818, IF(AND($C817=$C819, E819&lt;&gt;""), E819,"")))</f>
        <v/>
      </c>
      <c r="F817" s="90" t="str">
        <f>IF(TMInput!E817&lt;&gt;"",TMInput!E817,IF(AND($C817=$C818, F818&lt;&gt;""),F818, IF(AND($C817=$C819, F819&lt;&gt;""), F819,"")))</f>
        <v/>
      </c>
      <c r="G817" s="85" t="str">
        <f>IF(TMInput!F817&lt;&gt;"",TMInput!F817,IF(AND($C817=$C818, G818&lt;&gt;""),G818, IF(AND($C817=$C819, G819&lt;&gt;""), G819,"")))</f>
        <v/>
      </c>
      <c r="H817" s="90" t="str">
        <f>TMInput!G817</f>
        <v/>
      </c>
      <c r="I817" s="90" t="str">
        <f>TMInput!H817</f>
        <v/>
      </c>
      <c r="J817" s="90" t="str">
        <f>IF(TMInput!$A817="",J816,TMInput!I817)</f>
        <v/>
      </c>
      <c r="K817" s="85" t="str">
        <f>IF(TMInput!J817&lt;&gt;"",TMInput!J817,IF(AND($C817=$C818, K818&lt;&gt;""),K818, IF(AND($C817=$C819, K819&lt;&gt;""), K819,"")))</f>
        <v/>
      </c>
      <c r="L817" s="85" t="str">
        <f>IF(TMInput!K817&lt;&gt;"",TMInput!K817,IF(AND($C817=$C818, L818&lt;&gt;""),L818, IF(AND($C817=$C819, L819&lt;&gt;""), L819,"")))</f>
        <v/>
      </c>
      <c r="M817" s="90" t="str">
        <f>IF(TMInput!L817&lt;&gt;"",TMInput!L817,IF(AND($C817=$C818, M818&lt;&gt;""),M818, IF(AND($C817=$C819, M819&lt;&gt;""), M819,"")))</f>
        <v/>
      </c>
      <c r="N817" s="90" t="str">
        <f>IF(TMInput!M817&lt;&gt;"",TMInput!M817,IF(AND($C817=$C818, N818&lt;&gt;""),N818, IF(AND($C817=$C819, N819&lt;&gt;""), N819,"")))</f>
        <v/>
      </c>
      <c r="O817" s="90" t="str">
        <f>IF(TMInput!N817&lt;&gt;"",TMInput!N817,IF(AND($C817=$C818, O818&lt;&gt;""),O818, IF(AND($C817=$C819, O819&lt;&gt;""), O819,"")))</f>
        <v/>
      </c>
      <c r="P817" s="85" t="str">
        <f>IF(TMInput!O817&lt;&gt;"",TMInput!O817,IF(AND($C817=$C818, P818&lt;&gt;""),P818, IF(AND($C817=$C819, P819&lt;&gt;""), P819,"")))</f>
        <v/>
      </c>
      <c r="Q817" s="90" t="str">
        <f>IF(TMInput!P817&lt;&gt;"",TMInput!P817,IF(AND($C817=$C818, Q818&lt;&gt;""),Q818, IF(AND($C817=$C819, Q819&lt;&gt;""), Q819,"")))</f>
        <v/>
      </c>
      <c r="R817" s="90" t="str">
        <f>IF(TMInput!Q817&lt;&gt;"", TMInput!Q817, IF(AND(OR($C817&amp;$H817=$C818&amp;$H818, $C817&amp;$I817=$C818&amp;$I818), R818&lt;&gt;""), R818, IF(AND(OR($C817&amp;$H817=$C819&amp;$H819, $C817&amp;$I817=$C819&amp;$I819), R819&lt;&gt;""), R819, IF(AND(OR($C817&amp;$H817=$C820&amp;$H820, $C817&amp;$I817=$C820&amp;$I820), R820&lt;&gt;""), R820, IF(AND(OR($C817&amp;$H817=$C821&amp;$H821, $C817&amp;$I817=$C821&amp;$I821), R821&lt;&gt;""), R821, "")))))</f>
        <v/>
      </c>
      <c r="S817" s="90" t="str">
        <f>IF(TMInput!R817&lt;&gt;"", TMInput!R817, IF(AND(OR($C817&amp;$H817=$C818&amp;$H818, $C817&amp;$I817=$C818&amp;$I818), S818&lt;&gt;""), S818, IF(AND(OR($C817&amp;$H817=$C819&amp;$H819, $C817&amp;$I817=$C819&amp;$I819), S819&lt;&gt;""), S819, IF(AND(OR($C817&amp;$H817=$C820&amp;$H820, $C817&amp;$I817=$C820&amp;$I820), S820&lt;&gt;""), S820, IF(AND(OR($C817&amp;$H817=$C821&amp;$H821, $C817&amp;$I817=$C821&amp;$I821), S821&lt;&gt;""), S821, "")))))</f>
        <v/>
      </c>
      <c r="T817" s="90" t="str">
        <f>IF(TMInput!S817&lt;&gt;"", TMInput!S817, IF(AND(OR($C817&amp;$H817=$C818&amp;$H818, $C817&amp;$I817=$C818&amp;$I818), T818&lt;&gt;""), T818, IF(AND(OR($C817&amp;$H817=$C819&amp;$H819, $C817&amp;$I817=$C819&amp;$I819), T819&lt;&gt;""), T819, IF(AND(OR($C817&amp;$H817=$C820&amp;$H820, $C817&amp;$I817=$C820&amp;$I820), T820&lt;&gt;""), T820, IF(AND(OR($C817&amp;$H817=$C821&amp;$H821, $C817&amp;$I817=$C821&amp;$I821), T821&lt;&gt;""), T821, "")))))</f>
        <v/>
      </c>
      <c r="U817" s="90" t="str">
        <f>IF(TMInput!T817&lt;&gt;"", TMInput!T817, IF(AND($C817=$C818, U818&lt;&gt;""), U818, IF(AND($C817=$C819, U819&lt;&gt;""), U819, IF(AND($C817=$C820, U820&lt;&gt;""), U820, IF(AND($C817=$C821, U821&lt;&gt;""), U821, "")))))</f>
        <v/>
      </c>
      <c r="V817" s="90" t="str">
        <f>IF(TMInput!U817&lt;&gt;"", TMInput!U817, IF(AND($C817=$C818, V818&lt;&gt;""), V818, IF(AND($C817=$C819, V819&lt;&gt;""), V819, IF(AND($C817=$C820, V820&lt;&gt;""), V820, IF(AND($C817=$C821, V821&lt;&gt;""), V821, "")))))</f>
        <v/>
      </c>
      <c r="W817" s="90" t="str">
        <f>IF(TMInput!V817&lt;&gt;"", TMInput!V817, IF(AND($C817=$C818, W818&lt;&gt;""), W818, IF(AND($C817=$C819, W819&lt;&gt;""), W819, IF(AND($C817=$C820, W820&lt;&gt;""), W820, IF(AND($C817=$C821, W821&lt;&gt;""), W821, "")))))</f>
        <v/>
      </c>
      <c r="X817" s="90" t="str">
        <f>IF(TMInput!W817&lt;&gt;"", TMInput!W817, IF(AND($C817=$C818, X818&lt;&gt;""), X818, IF(AND($C817=$C819, X819&lt;&gt;""), X819, IF(AND($C817=$C820, X820&lt;&gt;""), X820, IF(AND($C817=$C821, X821&lt;&gt;""), X821, "")))))</f>
        <v/>
      </c>
      <c r="Y817" s="90" t="str">
        <f>IF(TMInput!X817&lt;&gt;"", TMInput!X817, IF(AND($C817=$C818, Y818&lt;&gt;""), Y818, IF(AND($C817=$C819, Y819&lt;&gt;""), Y819, IF(AND($C817=$C820, Y820&lt;&gt;""), Y820, IF(AND($C817=$C821, Y821&lt;&gt;""), Y821, "")))))</f>
        <v/>
      </c>
      <c r="Z817" s="90" t="str">
        <f>IF(TMInput!Y817&lt;&gt;"", TMInput!Y817, IF(AND($C817=$C818, Z818&lt;&gt;""), Z818, IF(AND($C817=$C819, Z819&lt;&gt;""), Z819, IF(AND($C817=$C820, Z820&lt;&gt;""), Z820, IF(AND($C817=$C821, Z821&lt;&gt;""), Z821, "")))))</f>
        <v/>
      </c>
      <c r="AA817" s="90" t="str">
        <f>IF(TMInput!Z817&lt;&gt;"", TMInput!Z817, IF(AND($C817=$C818, AA818&lt;&gt;""), AA818, IF(AND($C817=$C819, AA819&lt;&gt;""), AA819, IF(AND($C817=$C820, AA820&lt;&gt;""), AA820, IF(AND($C817=$C821, AA821&lt;&gt;""), AA821, "")))))</f>
        <v/>
      </c>
      <c r="AB817" s="90" t="str">
        <f>IF(TMInput!AA817&lt;&gt;"", TMInput!AA817, IF(AND($C817=$C818, AB818&lt;&gt;""), AB818, IF(AND($C817=$C819, AB819&lt;&gt;""), AB819, IF(AND($C817=$C820, AB820&lt;&gt;""), AB820, IF(AND($C817=$C821, AB821&lt;&gt;""), AB821, "")))))</f>
        <v/>
      </c>
      <c r="AC817" s="90" t="str">
        <f>IF(TMInput!AB817&lt;&gt;"", TMInput!AB817, IF(AND($C817=$C818, AC818&lt;&gt;""), AC818, IF(AND($C817=$C819, AC819&lt;&gt;""), AC819, IF(AND($C817=$C820, AC820&lt;&gt;""), AC820, IF(AND($C817=$C821, AC821&lt;&gt;""), AC821, "")))))</f>
        <v/>
      </c>
      <c r="AD817" s="90" t="str">
        <f>IF(TMInput!AC817&lt;&gt;"", TMInput!AC817, IF(AND($C817=$C818, AD818&lt;&gt;""), AD818, IF(AND($C817=$C819, AD819&lt;&gt;""), AD819, IF(AND($C817=$C820, AD820&lt;&gt;""), AD820, IF(AND($C817=$C821, AD821&lt;&gt;""), AD821, "")))))</f>
        <v/>
      </c>
      <c r="AE817" s="90" t="str">
        <f>IF(TMInput!AD817&lt;&gt;"", TMInput!AD817, IF(AND($C817=$C818, AE818&lt;&gt;""), AE818, IF(AND($C817=$C819, AE819&lt;&gt;""), AE819, IF(AND($C817=$C820, AE820&lt;&gt;""), AE820, IF(AND($C817=$C821, AE821&lt;&gt;""), AE821, "")))))</f>
        <v/>
      </c>
    </row>
    <row r="818">
      <c r="A818" s="85" t="b">
        <f t="shared" si="1"/>
        <v>0</v>
      </c>
      <c r="B818" s="90" t="str">
        <f>IF(AND(TMInput!A818="",$C818&lt;&gt;""),B817,TMInput!A818)</f>
        <v/>
      </c>
      <c r="C818" s="90" t="str">
        <f>TMInput!B818</f>
        <v/>
      </c>
      <c r="D818" s="85" t="str">
        <f>IF(AND(TMInput!C818="",$C818&lt;&gt;""),D817,TMInput!C818)</f>
        <v/>
      </c>
      <c r="E818" s="90" t="str">
        <f>IF(TMInput!D818&lt;&gt;"",TMInput!D818,IF(AND($C818=$C819, E819&lt;&gt;""),E819, IF(AND($C818=$C820, E820&lt;&gt;""), E820,"")))</f>
        <v/>
      </c>
      <c r="F818" s="90" t="str">
        <f>IF(TMInput!E818&lt;&gt;"",TMInput!E818,IF(AND($C818=$C819, F819&lt;&gt;""),F819, IF(AND($C818=$C820, F820&lt;&gt;""), F820,"")))</f>
        <v/>
      </c>
      <c r="G818" s="85" t="str">
        <f>IF(TMInput!F818&lt;&gt;"",TMInput!F818,IF(AND($C818=$C819, G819&lt;&gt;""),G819, IF(AND($C818=$C820, G820&lt;&gt;""), G820,"")))</f>
        <v/>
      </c>
      <c r="H818" s="90" t="str">
        <f>TMInput!G818</f>
        <v/>
      </c>
      <c r="I818" s="90" t="str">
        <f>TMInput!H818</f>
        <v/>
      </c>
      <c r="J818" s="90" t="str">
        <f>IF(TMInput!$A818="",J817,TMInput!I818)</f>
        <v/>
      </c>
      <c r="K818" s="85" t="str">
        <f>IF(TMInput!J818&lt;&gt;"",TMInput!J818,IF(AND($C818=$C819, K819&lt;&gt;""),K819, IF(AND($C818=$C820, K820&lt;&gt;""), K820,"")))</f>
        <v/>
      </c>
      <c r="L818" s="85" t="str">
        <f>IF(TMInput!K818&lt;&gt;"",TMInput!K818,IF(AND($C818=$C819, L819&lt;&gt;""),L819, IF(AND($C818=$C820, L820&lt;&gt;""), L820,"")))</f>
        <v/>
      </c>
      <c r="M818" s="90" t="str">
        <f>IF(TMInput!L818&lt;&gt;"",TMInput!L818,IF(AND($C818=$C819, M819&lt;&gt;""),M819, IF(AND($C818=$C820, M820&lt;&gt;""), M820,"")))</f>
        <v/>
      </c>
      <c r="N818" s="90" t="str">
        <f>IF(TMInput!M818&lt;&gt;"",TMInput!M818,IF(AND($C818=$C819, N819&lt;&gt;""),N819, IF(AND($C818=$C820, N820&lt;&gt;""), N820,"")))</f>
        <v/>
      </c>
      <c r="O818" s="90" t="str">
        <f>IF(TMInput!N818&lt;&gt;"",TMInput!N818,IF(AND($C818=$C819, O819&lt;&gt;""),O819, IF(AND($C818=$C820, O820&lt;&gt;""), O820,"")))</f>
        <v/>
      </c>
      <c r="P818" s="85" t="str">
        <f>IF(TMInput!O818&lt;&gt;"",TMInput!O818,IF(AND($C818=$C819, P819&lt;&gt;""),P819, IF(AND($C818=$C820, P820&lt;&gt;""), P820,"")))</f>
        <v/>
      </c>
      <c r="Q818" s="90" t="str">
        <f>IF(TMInput!P818&lt;&gt;"",TMInput!P818,IF(AND($C818=$C819, Q819&lt;&gt;""),Q819, IF(AND($C818=$C820, Q820&lt;&gt;""), Q820,"")))</f>
        <v/>
      </c>
      <c r="R818" s="90" t="str">
        <f>IF(TMInput!Q818&lt;&gt;"", TMInput!Q818, IF(AND(OR($C818&amp;$H818=$C819&amp;$H819, $C818&amp;$I818=$C819&amp;$I819), R819&lt;&gt;""), R819, IF(AND(OR($C818&amp;$H818=$C820&amp;$H820, $C818&amp;$I818=$C820&amp;$I820), R820&lt;&gt;""), R820, IF(AND(OR($C818&amp;$H818=$C821&amp;$H821, $C818&amp;$I818=$C821&amp;$I821), R821&lt;&gt;""), R821, IF(AND(OR($C818&amp;$H818=$C822&amp;$H822, $C818&amp;$I818=$C822&amp;$I822), R822&lt;&gt;""), R822, "")))))</f>
        <v/>
      </c>
      <c r="S818" s="90" t="str">
        <f>IF(TMInput!R818&lt;&gt;"", TMInput!R818, IF(AND(OR($C818&amp;$H818=$C819&amp;$H819, $C818&amp;$I818=$C819&amp;$I819), S819&lt;&gt;""), S819, IF(AND(OR($C818&amp;$H818=$C820&amp;$H820, $C818&amp;$I818=$C820&amp;$I820), S820&lt;&gt;""), S820, IF(AND(OR($C818&amp;$H818=$C821&amp;$H821, $C818&amp;$I818=$C821&amp;$I821), S821&lt;&gt;""), S821, IF(AND(OR($C818&amp;$H818=$C822&amp;$H822, $C818&amp;$I818=$C822&amp;$I822), S822&lt;&gt;""), S822, "")))))</f>
        <v/>
      </c>
      <c r="T818" s="90" t="str">
        <f>IF(TMInput!S818&lt;&gt;"", TMInput!S818, IF(AND(OR($C818&amp;$H818=$C819&amp;$H819, $C818&amp;$I818=$C819&amp;$I819), T819&lt;&gt;""), T819, IF(AND(OR($C818&amp;$H818=$C820&amp;$H820, $C818&amp;$I818=$C820&amp;$I820), T820&lt;&gt;""), T820, IF(AND(OR($C818&amp;$H818=$C821&amp;$H821, $C818&amp;$I818=$C821&amp;$I821), T821&lt;&gt;""), T821, IF(AND(OR($C818&amp;$H818=$C822&amp;$H822, $C818&amp;$I818=$C822&amp;$I822), T822&lt;&gt;""), T822, "")))))</f>
        <v/>
      </c>
      <c r="U818" s="90" t="str">
        <f>IF(TMInput!T818&lt;&gt;"", TMInput!T818, IF(AND($C818=$C819, U819&lt;&gt;""), U819, IF(AND($C818=$C820, U820&lt;&gt;""), U820, IF(AND($C818=$C821, U821&lt;&gt;""), U821, IF(AND($C818=$C822, U822&lt;&gt;""), U822, "")))))</f>
        <v/>
      </c>
      <c r="V818" s="90" t="str">
        <f>IF(TMInput!U818&lt;&gt;"", TMInput!U818, IF(AND($C818=$C819, V819&lt;&gt;""), V819, IF(AND($C818=$C820, V820&lt;&gt;""), V820, IF(AND($C818=$C821, V821&lt;&gt;""), V821, IF(AND($C818=$C822, V822&lt;&gt;""), V822, "")))))</f>
        <v/>
      </c>
      <c r="W818" s="90" t="str">
        <f>IF(TMInput!V818&lt;&gt;"", TMInput!V818, IF(AND($C818=$C819, W819&lt;&gt;""), W819, IF(AND($C818=$C820, W820&lt;&gt;""), W820, IF(AND($C818=$C821, W821&lt;&gt;""), W821, IF(AND($C818=$C822, W822&lt;&gt;""), W822, "")))))</f>
        <v/>
      </c>
      <c r="X818" s="90" t="str">
        <f>IF(TMInput!W818&lt;&gt;"", TMInput!W818, IF(AND($C818=$C819, X819&lt;&gt;""), X819, IF(AND($C818=$C820, X820&lt;&gt;""), X820, IF(AND($C818=$C821, X821&lt;&gt;""), X821, IF(AND($C818=$C822, X822&lt;&gt;""), X822, "")))))</f>
        <v/>
      </c>
      <c r="Y818" s="90" t="str">
        <f>IF(TMInput!X818&lt;&gt;"", TMInput!X818, IF(AND($C818=$C819, Y819&lt;&gt;""), Y819, IF(AND($C818=$C820, Y820&lt;&gt;""), Y820, IF(AND($C818=$C821, Y821&lt;&gt;""), Y821, IF(AND($C818=$C822, Y822&lt;&gt;""), Y822, "")))))</f>
        <v/>
      </c>
      <c r="Z818" s="90" t="str">
        <f>IF(TMInput!Y818&lt;&gt;"", TMInput!Y818, IF(AND($C818=$C819, Z819&lt;&gt;""), Z819, IF(AND($C818=$C820, Z820&lt;&gt;""), Z820, IF(AND($C818=$C821, Z821&lt;&gt;""), Z821, IF(AND($C818=$C822, Z822&lt;&gt;""), Z822, "")))))</f>
        <v/>
      </c>
      <c r="AA818" s="90" t="str">
        <f>IF(TMInput!Z818&lt;&gt;"", TMInput!Z818, IF(AND($C818=$C819, AA819&lt;&gt;""), AA819, IF(AND($C818=$C820, AA820&lt;&gt;""), AA820, IF(AND($C818=$C821, AA821&lt;&gt;""), AA821, IF(AND($C818=$C822, AA822&lt;&gt;""), AA822, "")))))</f>
        <v/>
      </c>
      <c r="AB818" s="90" t="str">
        <f>IF(TMInput!AA818&lt;&gt;"", TMInput!AA818, IF(AND($C818=$C819, AB819&lt;&gt;""), AB819, IF(AND($C818=$C820, AB820&lt;&gt;""), AB820, IF(AND($C818=$C821, AB821&lt;&gt;""), AB821, IF(AND($C818=$C822, AB822&lt;&gt;""), AB822, "")))))</f>
        <v/>
      </c>
      <c r="AC818" s="90" t="str">
        <f>IF(TMInput!AB818&lt;&gt;"", TMInput!AB818, IF(AND($C818=$C819, AC819&lt;&gt;""), AC819, IF(AND($C818=$C820, AC820&lt;&gt;""), AC820, IF(AND($C818=$C821, AC821&lt;&gt;""), AC821, IF(AND($C818=$C822, AC822&lt;&gt;""), AC822, "")))))</f>
        <v/>
      </c>
      <c r="AD818" s="90" t="str">
        <f>IF(TMInput!AC818&lt;&gt;"", TMInput!AC818, IF(AND($C818=$C819, AD819&lt;&gt;""), AD819, IF(AND($C818=$C820, AD820&lt;&gt;""), AD820, IF(AND($C818=$C821, AD821&lt;&gt;""), AD821, IF(AND($C818=$C822, AD822&lt;&gt;""), AD822, "")))))</f>
        <v/>
      </c>
      <c r="AE818" s="90" t="str">
        <f>IF(TMInput!AD818&lt;&gt;"", TMInput!AD818, IF(AND($C818=$C819, AE819&lt;&gt;""), AE819, IF(AND($C818=$C820, AE820&lt;&gt;""), AE820, IF(AND($C818=$C821, AE821&lt;&gt;""), AE821, IF(AND($C818=$C822, AE822&lt;&gt;""), AE822, "")))))</f>
        <v/>
      </c>
    </row>
    <row r="819">
      <c r="A819" s="85" t="b">
        <f t="shared" si="1"/>
        <v>0</v>
      </c>
      <c r="B819" s="90" t="str">
        <f>IF(AND(TMInput!A819="",$C819&lt;&gt;""),B818,TMInput!A819)</f>
        <v/>
      </c>
      <c r="C819" s="90" t="str">
        <f>TMInput!B819</f>
        <v/>
      </c>
      <c r="D819" s="85" t="str">
        <f>IF(AND(TMInput!C819="",$C819&lt;&gt;""),D818,TMInput!C819)</f>
        <v/>
      </c>
      <c r="E819" s="90" t="str">
        <f>IF(TMInput!D819&lt;&gt;"",TMInput!D819,IF(AND($C819=$C820, E820&lt;&gt;""),E820, IF(AND($C819=$C821, E821&lt;&gt;""), E821,"")))</f>
        <v/>
      </c>
      <c r="F819" s="90" t="str">
        <f>IF(TMInput!E819&lt;&gt;"",TMInput!E819,IF(AND($C819=$C820, F820&lt;&gt;""),F820, IF(AND($C819=$C821, F821&lt;&gt;""), F821,"")))</f>
        <v/>
      </c>
      <c r="G819" s="85" t="str">
        <f>IF(TMInput!F819&lt;&gt;"",TMInput!F819,IF(AND($C819=$C820, G820&lt;&gt;""),G820, IF(AND($C819=$C821, G821&lt;&gt;""), G821,"")))</f>
        <v/>
      </c>
      <c r="H819" s="90" t="str">
        <f>TMInput!G819</f>
        <v/>
      </c>
      <c r="I819" s="90" t="str">
        <f>TMInput!H819</f>
        <v/>
      </c>
      <c r="J819" s="90" t="str">
        <f>IF(TMInput!$A819="",J818,TMInput!I819)</f>
        <v/>
      </c>
      <c r="K819" s="85" t="str">
        <f>IF(TMInput!J819&lt;&gt;"",TMInput!J819,IF(AND($C819=$C820, K820&lt;&gt;""),K820, IF(AND($C819=$C821, K821&lt;&gt;""), K821,"")))</f>
        <v/>
      </c>
      <c r="L819" s="85" t="str">
        <f>IF(TMInput!K819&lt;&gt;"",TMInput!K819,IF(AND($C819=$C820, L820&lt;&gt;""),L820, IF(AND($C819=$C821, L821&lt;&gt;""), L821,"")))</f>
        <v/>
      </c>
      <c r="M819" s="90" t="str">
        <f>IF(TMInput!L819&lt;&gt;"",TMInput!L819,IF(AND($C819=$C820, M820&lt;&gt;""),M820, IF(AND($C819=$C821, M821&lt;&gt;""), M821,"")))</f>
        <v/>
      </c>
      <c r="N819" s="90" t="str">
        <f>IF(TMInput!M819&lt;&gt;"",TMInput!M819,IF(AND($C819=$C820, N820&lt;&gt;""),N820, IF(AND($C819=$C821, N821&lt;&gt;""), N821,"")))</f>
        <v/>
      </c>
      <c r="O819" s="90" t="str">
        <f>IF(TMInput!N819&lt;&gt;"",TMInput!N819,IF(AND($C819=$C820, O820&lt;&gt;""),O820, IF(AND($C819=$C821, O821&lt;&gt;""), O821,"")))</f>
        <v/>
      </c>
      <c r="P819" s="85" t="str">
        <f>IF(TMInput!O819&lt;&gt;"",TMInput!O819,IF(AND($C819=$C820, P820&lt;&gt;""),P820, IF(AND($C819=$C821, P821&lt;&gt;""), P821,"")))</f>
        <v/>
      </c>
      <c r="Q819" s="90" t="str">
        <f>IF(TMInput!P819&lt;&gt;"",TMInput!P819,IF(AND($C819=$C820, Q820&lt;&gt;""),Q820, IF(AND($C819=$C821, Q821&lt;&gt;""), Q821,"")))</f>
        <v/>
      </c>
      <c r="R819" s="90" t="str">
        <f>IF(TMInput!Q819&lt;&gt;"", TMInput!Q819, IF(AND(OR($C819&amp;$H819=$C820&amp;$H820, $C819&amp;$I819=$C820&amp;$I820), R820&lt;&gt;""), R820, IF(AND(OR($C819&amp;$H819=$C821&amp;$H821, $C819&amp;$I819=$C821&amp;$I821), R821&lt;&gt;""), R821, IF(AND(OR($C819&amp;$H819=$C822&amp;$H822, $C819&amp;$I819=$C822&amp;$I822), R822&lt;&gt;""), R822, IF(AND(OR($C819&amp;$H819=$C823&amp;$H823, $C819&amp;$I819=$C823&amp;$I823), R823&lt;&gt;""), R823, "")))))</f>
        <v/>
      </c>
      <c r="S819" s="90" t="str">
        <f>IF(TMInput!R819&lt;&gt;"", TMInput!R819, IF(AND(OR($C819&amp;$H819=$C820&amp;$H820, $C819&amp;$I819=$C820&amp;$I820), S820&lt;&gt;""), S820, IF(AND(OR($C819&amp;$H819=$C821&amp;$H821, $C819&amp;$I819=$C821&amp;$I821), S821&lt;&gt;""), S821, IF(AND(OR($C819&amp;$H819=$C822&amp;$H822, $C819&amp;$I819=$C822&amp;$I822), S822&lt;&gt;""), S822, IF(AND(OR($C819&amp;$H819=$C823&amp;$H823, $C819&amp;$I819=$C823&amp;$I823), S823&lt;&gt;""), S823, "")))))</f>
        <v/>
      </c>
      <c r="T819" s="90" t="str">
        <f>IF(TMInput!S819&lt;&gt;"", TMInput!S819, IF(AND(OR($C819&amp;$H819=$C820&amp;$H820, $C819&amp;$I819=$C820&amp;$I820), T820&lt;&gt;""), T820, IF(AND(OR($C819&amp;$H819=$C821&amp;$H821, $C819&amp;$I819=$C821&amp;$I821), T821&lt;&gt;""), T821, IF(AND(OR($C819&amp;$H819=$C822&amp;$H822, $C819&amp;$I819=$C822&amp;$I822), T822&lt;&gt;""), T822, IF(AND(OR($C819&amp;$H819=$C823&amp;$H823, $C819&amp;$I819=$C823&amp;$I823), T823&lt;&gt;""), T823, "")))))</f>
        <v/>
      </c>
      <c r="U819" s="90" t="str">
        <f>IF(TMInput!T819&lt;&gt;"", TMInput!T819, IF(AND($C819=$C820, U820&lt;&gt;""), U820, IF(AND($C819=$C821, U821&lt;&gt;""), U821, IF(AND($C819=$C822, U822&lt;&gt;""), U822, IF(AND($C819=$C823, U823&lt;&gt;""), U823, "")))))</f>
        <v/>
      </c>
      <c r="V819" s="90" t="str">
        <f>IF(TMInput!U819&lt;&gt;"", TMInput!U819, IF(AND($C819=$C820, V820&lt;&gt;""), V820, IF(AND($C819=$C821, V821&lt;&gt;""), V821, IF(AND($C819=$C822, V822&lt;&gt;""), V822, IF(AND($C819=$C823, V823&lt;&gt;""), V823, "")))))</f>
        <v/>
      </c>
      <c r="W819" s="90" t="str">
        <f>IF(TMInput!V819&lt;&gt;"", TMInput!V819, IF(AND($C819=$C820, W820&lt;&gt;""), W820, IF(AND($C819=$C821, W821&lt;&gt;""), W821, IF(AND($C819=$C822, W822&lt;&gt;""), W822, IF(AND($C819=$C823, W823&lt;&gt;""), W823, "")))))</f>
        <v/>
      </c>
      <c r="X819" s="90" t="str">
        <f>IF(TMInput!W819&lt;&gt;"", TMInput!W819, IF(AND($C819=$C820, X820&lt;&gt;""), X820, IF(AND($C819=$C821, X821&lt;&gt;""), X821, IF(AND($C819=$C822, X822&lt;&gt;""), X822, IF(AND($C819=$C823, X823&lt;&gt;""), X823, "")))))</f>
        <v/>
      </c>
      <c r="Y819" s="90" t="str">
        <f>IF(TMInput!X819&lt;&gt;"", TMInput!X819, IF(AND($C819=$C820, Y820&lt;&gt;""), Y820, IF(AND($C819=$C821, Y821&lt;&gt;""), Y821, IF(AND($C819=$C822, Y822&lt;&gt;""), Y822, IF(AND($C819=$C823, Y823&lt;&gt;""), Y823, "")))))</f>
        <v/>
      </c>
      <c r="Z819" s="90" t="str">
        <f>IF(TMInput!Y819&lt;&gt;"", TMInput!Y819, IF(AND($C819=$C820, Z820&lt;&gt;""), Z820, IF(AND($C819=$C821, Z821&lt;&gt;""), Z821, IF(AND($C819=$C822, Z822&lt;&gt;""), Z822, IF(AND($C819=$C823, Z823&lt;&gt;""), Z823, "")))))</f>
        <v/>
      </c>
      <c r="AA819" s="90" t="str">
        <f>IF(TMInput!Z819&lt;&gt;"", TMInput!Z819, IF(AND($C819=$C820, AA820&lt;&gt;""), AA820, IF(AND($C819=$C821, AA821&lt;&gt;""), AA821, IF(AND($C819=$C822, AA822&lt;&gt;""), AA822, IF(AND($C819=$C823, AA823&lt;&gt;""), AA823, "")))))</f>
        <v/>
      </c>
      <c r="AB819" s="90" t="str">
        <f>IF(TMInput!AA819&lt;&gt;"", TMInput!AA819, IF(AND($C819=$C820, AB820&lt;&gt;""), AB820, IF(AND($C819=$C821, AB821&lt;&gt;""), AB821, IF(AND($C819=$C822, AB822&lt;&gt;""), AB822, IF(AND($C819=$C823, AB823&lt;&gt;""), AB823, "")))))</f>
        <v/>
      </c>
      <c r="AC819" s="90" t="str">
        <f>IF(TMInput!AB819&lt;&gt;"", TMInput!AB819, IF(AND($C819=$C820, AC820&lt;&gt;""), AC820, IF(AND($C819=$C821, AC821&lt;&gt;""), AC821, IF(AND($C819=$C822, AC822&lt;&gt;""), AC822, IF(AND($C819=$C823, AC823&lt;&gt;""), AC823, "")))))</f>
        <v/>
      </c>
      <c r="AD819" s="90" t="str">
        <f>IF(TMInput!AC819&lt;&gt;"", TMInput!AC819, IF(AND($C819=$C820, AD820&lt;&gt;""), AD820, IF(AND($C819=$C821, AD821&lt;&gt;""), AD821, IF(AND($C819=$C822, AD822&lt;&gt;""), AD822, IF(AND($C819=$C823, AD823&lt;&gt;""), AD823, "")))))</f>
        <v/>
      </c>
      <c r="AE819" s="90" t="str">
        <f>IF(TMInput!AD819&lt;&gt;"", TMInput!AD819, IF(AND($C819=$C820, AE820&lt;&gt;""), AE820, IF(AND($C819=$C821, AE821&lt;&gt;""), AE821, IF(AND($C819=$C822, AE822&lt;&gt;""), AE822, IF(AND($C819=$C823, AE823&lt;&gt;""), AE823, "")))))</f>
        <v/>
      </c>
    </row>
    <row r="820">
      <c r="A820" s="85" t="b">
        <f t="shared" si="1"/>
        <v>0</v>
      </c>
      <c r="B820" s="90" t="str">
        <f>IF(AND(TMInput!A820="",$C820&lt;&gt;""),B819,TMInput!A820)</f>
        <v/>
      </c>
      <c r="C820" s="90" t="str">
        <f>TMInput!B820</f>
        <v/>
      </c>
      <c r="D820" s="85" t="str">
        <f>IF(AND(TMInput!C820="",$C820&lt;&gt;""),D819,TMInput!C820)</f>
        <v/>
      </c>
      <c r="E820" s="90" t="str">
        <f>IF(TMInput!D820&lt;&gt;"",TMInput!D820,IF(AND($C820=$C821, E821&lt;&gt;""),E821, IF(AND($C820=$C822, E822&lt;&gt;""), E822,"")))</f>
        <v/>
      </c>
      <c r="F820" s="90" t="str">
        <f>IF(TMInput!E820&lt;&gt;"",TMInput!E820,IF(AND($C820=$C821, F821&lt;&gt;""),F821, IF(AND($C820=$C822, F822&lt;&gt;""), F822,"")))</f>
        <v/>
      </c>
      <c r="G820" s="85" t="str">
        <f>IF(TMInput!F820&lt;&gt;"",TMInput!F820,IF(AND($C820=$C821, G821&lt;&gt;""),G821, IF(AND($C820=$C822, G822&lt;&gt;""), G822,"")))</f>
        <v/>
      </c>
      <c r="H820" s="90" t="str">
        <f>TMInput!G820</f>
        <v/>
      </c>
      <c r="I820" s="90" t="str">
        <f>TMInput!H820</f>
        <v/>
      </c>
      <c r="J820" s="90" t="str">
        <f>IF(TMInput!$A820="",J819,TMInput!I820)</f>
        <v/>
      </c>
      <c r="K820" s="85" t="str">
        <f>IF(TMInput!J820&lt;&gt;"",TMInput!J820,IF(AND($C820=$C821, K821&lt;&gt;""),K821, IF(AND($C820=$C822, K822&lt;&gt;""), K822,"")))</f>
        <v/>
      </c>
      <c r="L820" s="85" t="str">
        <f>IF(TMInput!K820&lt;&gt;"",TMInput!K820,IF(AND($C820=$C821, L821&lt;&gt;""),L821, IF(AND($C820=$C822, L822&lt;&gt;""), L822,"")))</f>
        <v/>
      </c>
      <c r="M820" s="90" t="str">
        <f>IF(TMInput!L820&lt;&gt;"",TMInput!L820,IF(AND($C820=$C821, M821&lt;&gt;""),M821, IF(AND($C820=$C822, M822&lt;&gt;""), M822,"")))</f>
        <v/>
      </c>
      <c r="N820" s="90" t="str">
        <f>IF(TMInput!M820&lt;&gt;"",TMInput!M820,IF(AND($C820=$C821, N821&lt;&gt;""),N821, IF(AND($C820=$C822, N822&lt;&gt;""), N822,"")))</f>
        <v/>
      </c>
      <c r="O820" s="90" t="str">
        <f>IF(TMInput!N820&lt;&gt;"",TMInput!N820,IF(AND($C820=$C821, O821&lt;&gt;""),O821, IF(AND($C820=$C822, O822&lt;&gt;""), O822,"")))</f>
        <v/>
      </c>
      <c r="P820" s="85" t="str">
        <f>IF(TMInput!O820&lt;&gt;"",TMInput!O820,IF(AND($C820=$C821, P821&lt;&gt;""),P821, IF(AND($C820=$C822, P822&lt;&gt;""), P822,"")))</f>
        <v/>
      </c>
      <c r="Q820" s="90" t="str">
        <f>IF(TMInput!P820&lt;&gt;"",TMInput!P820,IF(AND($C820=$C821, Q821&lt;&gt;""),Q821, IF(AND($C820=$C822, Q822&lt;&gt;""), Q822,"")))</f>
        <v/>
      </c>
      <c r="R820" s="90" t="str">
        <f>IF(TMInput!Q820&lt;&gt;"", TMInput!Q820, IF(AND(OR($C820&amp;$H820=$C821&amp;$H821, $C820&amp;$I820=$C821&amp;$I821), R821&lt;&gt;""), R821, IF(AND(OR($C820&amp;$H820=$C822&amp;$H822, $C820&amp;$I820=$C822&amp;$I822), R822&lt;&gt;""), R822, IF(AND(OR($C820&amp;$H820=$C823&amp;$H823, $C820&amp;$I820=$C823&amp;$I823), R823&lt;&gt;""), R823, IF(AND(OR($C820&amp;$H820=$C824&amp;$H824, $C820&amp;$I820=$C824&amp;$I824), R824&lt;&gt;""), R824, "")))))</f>
        <v/>
      </c>
      <c r="S820" s="90" t="str">
        <f>IF(TMInput!R820&lt;&gt;"", TMInput!R820, IF(AND(OR($C820&amp;$H820=$C821&amp;$H821, $C820&amp;$I820=$C821&amp;$I821), S821&lt;&gt;""), S821, IF(AND(OR($C820&amp;$H820=$C822&amp;$H822, $C820&amp;$I820=$C822&amp;$I822), S822&lt;&gt;""), S822, IF(AND(OR($C820&amp;$H820=$C823&amp;$H823, $C820&amp;$I820=$C823&amp;$I823), S823&lt;&gt;""), S823, IF(AND(OR($C820&amp;$H820=$C824&amp;$H824, $C820&amp;$I820=$C824&amp;$I824), S824&lt;&gt;""), S824, "")))))</f>
        <v/>
      </c>
      <c r="T820" s="90" t="str">
        <f>IF(TMInput!S820&lt;&gt;"", TMInput!S820, IF(AND(OR($C820&amp;$H820=$C821&amp;$H821, $C820&amp;$I820=$C821&amp;$I821), T821&lt;&gt;""), T821, IF(AND(OR($C820&amp;$H820=$C822&amp;$H822, $C820&amp;$I820=$C822&amp;$I822), T822&lt;&gt;""), T822, IF(AND(OR($C820&amp;$H820=$C823&amp;$H823, $C820&amp;$I820=$C823&amp;$I823), T823&lt;&gt;""), T823, IF(AND(OR($C820&amp;$H820=$C824&amp;$H824, $C820&amp;$I820=$C824&amp;$I824), T824&lt;&gt;""), T824, "")))))</f>
        <v/>
      </c>
      <c r="U820" s="90" t="str">
        <f>IF(TMInput!T820&lt;&gt;"", TMInput!T820, IF(AND($C820=$C821, U821&lt;&gt;""), U821, IF(AND($C820=$C822, U822&lt;&gt;""), U822, IF(AND($C820=$C823, U823&lt;&gt;""), U823, IF(AND($C820=$C824, U824&lt;&gt;""), U824, "")))))</f>
        <v/>
      </c>
      <c r="V820" s="90" t="str">
        <f>IF(TMInput!U820&lt;&gt;"", TMInput!U820, IF(AND($C820=$C821, V821&lt;&gt;""), V821, IF(AND($C820=$C822, V822&lt;&gt;""), V822, IF(AND($C820=$C823, V823&lt;&gt;""), V823, IF(AND($C820=$C824, V824&lt;&gt;""), V824, "")))))</f>
        <v/>
      </c>
      <c r="W820" s="90" t="str">
        <f>IF(TMInput!V820&lt;&gt;"", TMInput!V820, IF(AND($C820=$C821, W821&lt;&gt;""), W821, IF(AND($C820=$C822, W822&lt;&gt;""), W822, IF(AND($C820=$C823, W823&lt;&gt;""), W823, IF(AND($C820=$C824, W824&lt;&gt;""), W824, "")))))</f>
        <v/>
      </c>
      <c r="X820" s="90" t="str">
        <f>IF(TMInput!W820&lt;&gt;"", TMInput!W820, IF(AND($C820=$C821, X821&lt;&gt;""), X821, IF(AND($C820=$C822, X822&lt;&gt;""), X822, IF(AND($C820=$C823, X823&lt;&gt;""), X823, IF(AND($C820=$C824, X824&lt;&gt;""), X824, "")))))</f>
        <v/>
      </c>
      <c r="Y820" s="90" t="str">
        <f>IF(TMInput!X820&lt;&gt;"", TMInput!X820, IF(AND($C820=$C821, Y821&lt;&gt;""), Y821, IF(AND($C820=$C822, Y822&lt;&gt;""), Y822, IF(AND($C820=$C823, Y823&lt;&gt;""), Y823, IF(AND($C820=$C824, Y824&lt;&gt;""), Y824, "")))))</f>
        <v/>
      </c>
      <c r="Z820" s="90" t="str">
        <f>IF(TMInput!Y820&lt;&gt;"", TMInput!Y820, IF(AND($C820=$C821, Z821&lt;&gt;""), Z821, IF(AND($C820=$C822, Z822&lt;&gt;""), Z822, IF(AND($C820=$C823, Z823&lt;&gt;""), Z823, IF(AND($C820=$C824, Z824&lt;&gt;""), Z824, "")))))</f>
        <v/>
      </c>
      <c r="AA820" s="90" t="str">
        <f>IF(TMInput!Z820&lt;&gt;"", TMInput!Z820, IF(AND($C820=$C821, AA821&lt;&gt;""), AA821, IF(AND($C820=$C822, AA822&lt;&gt;""), AA822, IF(AND($C820=$C823, AA823&lt;&gt;""), AA823, IF(AND($C820=$C824, AA824&lt;&gt;""), AA824, "")))))</f>
        <v/>
      </c>
      <c r="AB820" s="90" t="str">
        <f>IF(TMInput!AA820&lt;&gt;"", TMInput!AA820, IF(AND($C820=$C821, AB821&lt;&gt;""), AB821, IF(AND($C820=$C822, AB822&lt;&gt;""), AB822, IF(AND($C820=$C823, AB823&lt;&gt;""), AB823, IF(AND($C820=$C824, AB824&lt;&gt;""), AB824, "")))))</f>
        <v/>
      </c>
      <c r="AC820" s="90" t="str">
        <f>IF(TMInput!AB820&lt;&gt;"", TMInput!AB820, IF(AND($C820=$C821, AC821&lt;&gt;""), AC821, IF(AND($C820=$C822, AC822&lt;&gt;""), AC822, IF(AND($C820=$C823, AC823&lt;&gt;""), AC823, IF(AND($C820=$C824, AC824&lt;&gt;""), AC824, "")))))</f>
        <v/>
      </c>
      <c r="AD820" s="90" t="str">
        <f>IF(TMInput!AC820&lt;&gt;"", TMInput!AC820, IF(AND($C820=$C821, AD821&lt;&gt;""), AD821, IF(AND($C820=$C822, AD822&lt;&gt;""), AD822, IF(AND($C820=$C823, AD823&lt;&gt;""), AD823, IF(AND($C820=$C824, AD824&lt;&gt;""), AD824, "")))))</f>
        <v/>
      </c>
      <c r="AE820" s="90" t="str">
        <f>IF(TMInput!AD820&lt;&gt;"", TMInput!AD820, IF(AND($C820=$C821, AE821&lt;&gt;""), AE821, IF(AND($C820=$C822, AE822&lt;&gt;""), AE822, IF(AND($C820=$C823, AE823&lt;&gt;""), AE823, IF(AND($C820=$C824, AE824&lt;&gt;""), AE824, "")))))</f>
        <v/>
      </c>
    </row>
    <row r="821">
      <c r="A821" s="85" t="b">
        <f t="shared" si="1"/>
        <v>0</v>
      </c>
      <c r="B821" s="90" t="str">
        <f>IF(AND(TMInput!A821="",$C821&lt;&gt;""),B820,TMInput!A821)</f>
        <v/>
      </c>
      <c r="C821" s="90" t="str">
        <f>TMInput!B821</f>
        <v/>
      </c>
      <c r="D821" s="85" t="str">
        <f>IF(AND(TMInput!C821="",$C821&lt;&gt;""),D820,TMInput!C821)</f>
        <v/>
      </c>
      <c r="E821" s="90" t="str">
        <f>IF(TMInput!D821&lt;&gt;"",TMInput!D821,IF(AND($C821=$C822, E822&lt;&gt;""),E822, IF(AND($C821=$C823, E823&lt;&gt;""), E823,"")))</f>
        <v/>
      </c>
      <c r="F821" s="90" t="str">
        <f>IF(TMInput!E821&lt;&gt;"",TMInput!E821,IF(AND($C821=$C822, F822&lt;&gt;""),F822, IF(AND($C821=$C823, F823&lt;&gt;""), F823,"")))</f>
        <v/>
      </c>
      <c r="G821" s="85" t="str">
        <f>IF(TMInput!F821&lt;&gt;"",TMInput!F821,IF(AND($C821=$C822, G822&lt;&gt;""),G822, IF(AND($C821=$C823, G823&lt;&gt;""), G823,"")))</f>
        <v/>
      </c>
      <c r="H821" s="90" t="str">
        <f>TMInput!G821</f>
        <v/>
      </c>
      <c r="I821" s="90" t="str">
        <f>TMInput!H821</f>
        <v/>
      </c>
      <c r="J821" s="90" t="str">
        <f>IF(TMInput!$A821="",J820,TMInput!I821)</f>
        <v/>
      </c>
      <c r="K821" s="85" t="str">
        <f>IF(TMInput!J821&lt;&gt;"",TMInput!J821,IF(AND($C821=$C822, K822&lt;&gt;""),K822, IF(AND($C821=$C823, K823&lt;&gt;""), K823,"")))</f>
        <v/>
      </c>
      <c r="L821" s="85" t="str">
        <f>IF(TMInput!K821&lt;&gt;"",TMInput!K821,IF(AND($C821=$C822, L822&lt;&gt;""),L822, IF(AND($C821=$C823, L823&lt;&gt;""), L823,"")))</f>
        <v/>
      </c>
      <c r="M821" s="90" t="str">
        <f>IF(TMInput!L821&lt;&gt;"",TMInput!L821,IF(AND($C821=$C822, M822&lt;&gt;""),M822, IF(AND($C821=$C823, M823&lt;&gt;""), M823,"")))</f>
        <v/>
      </c>
      <c r="N821" s="90" t="str">
        <f>IF(TMInput!M821&lt;&gt;"",TMInput!M821,IF(AND($C821=$C822, N822&lt;&gt;""),N822, IF(AND($C821=$C823, N823&lt;&gt;""), N823,"")))</f>
        <v/>
      </c>
      <c r="O821" s="90" t="str">
        <f>IF(TMInput!N821&lt;&gt;"",TMInput!N821,IF(AND($C821=$C822, O822&lt;&gt;""),O822, IF(AND($C821=$C823, O823&lt;&gt;""), O823,"")))</f>
        <v/>
      </c>
      <c r="P821" s="85" t="str">
        <f>IF(TMInput!O821&lt;&gt;"",TMInput!O821,IF(AND($C821=$C822, P822&lt;&gt;""),P822, IF(AND($C821=$C823, P823&lt;&gt;""), P823,"")))</f>
        <v/>
      </c>
      <c r="Q821" s="90" t="str">
        <f>IF(TMInput!P821&lt;&gt;"",TMInput!P821,IF(AND($C821=$C822, Q822&lt;&gt;""),Q822, IF(AND($C821=$C823, Q823&lt;&gt;""), Q823,"")))</f>
        <v/>
      </c>
      <c r="R821" s="90" t="str">
        <f>IF(TMInput!Q821&lt;&gt;"", TMInput!Q821, IF(AND(OR($C821&amp;$H821=$C822&amp;$H822, $C821&amp;$I821=$C822&amp;$I822), R822&lt;&gt;""), R822, IF(AND(OR($C821&amp;$H821=$C823&amp;$H823, $C821&amp;$I821=$C823&amp;$I823), R823&lt;&gt;""), R823, IF(AND(OR($C821&amp;$H821=$C824&amp;$H824, $C821&amp;$I821=$C824&amp;$I824), R824&lt;&gt;""), R824, IF(AND(OR($C821&amp;$H821=$C825&amp;$H825, $C821&amp;$I821=$C825&amp;$I825), R825&lt;&gt;""), R825, "")))))</f>
        <v/>
      </c>
      <c r="S821" s="90" t="str">
        <f>IF(TMInput!R821&lt;&gt;"", TMInput!R821, IF(AND(OR($C821&amp;$H821=$C822&amp;$H822, $C821&amp;$I821=$C822&amp;$I822), S822&lt;&gt;""), S822, IF(AND(OR($C821&amp;$H821=$C823&amp;$H823, $C821&amp;$I821=$C823&amp;$I823), S823&lt;&gt;""), S823, IF(AND(OR($C821&amp;$H821=$C824&amp;$H824, $C821&amp;$I821=$C824&amp;$I824), S824&lt;&gt;""), S824, IF(AND(OR($C821&amp;$H821=$C825&amp;$H825, $C821&amp;$I821=$C825&amp;$I825), S825&lt;&gt;""), S825, "")))))</f>
        <v/>
      </c>
      <c r="T821" s="90" t="str">
        <f>IF(TMInput!S821&lt;&gt;"", TMInput!S821, IF(AND(OR($C821&amp;$H821=$C822&amp;$H822, $C821&amp;$I821=$C822&amp;$I822), T822&lt;&gt;""), T822, IF(AND(OR($C821&amp;$H821=$C823&amp;$H823, $C821&amp;$I821=$C823&amp;$I823), T823&lt;&gt;""), T823, IF(AND(OR($C821&amp;$H821=$C824&amp;$H824, $C821&amp;$I821=$C824&amp;$I824), T824&lt;&gt;""), T824, IF(AND(OR($C821&amp;$H821=$C825&amp;$H825, $C821&amp;$I821=$C825&amp;$I825), T825&lt;&gt;""), T825, "")))))</f>
        <v/>
      </c>
      <c r="U821" s="90" t="str">
        <f>IF(TMInput!T821&lt;&gt;"", TMInput!T821, IF(AND($C821=$C822, U822&lt;&gt;""), U822, IF(AND($C821=$C823, U823&lt;&gt;""), U823, IF(AND($C821=$C824, U824&lt;&gt;""), U824, IF(AND($C821=$C825, U825&lt;&gt;""), U825, "")))))</f>
        <v/>
      </c>
      <c r="V821" s="90" t="str">
        <f>IF(TMInput!U821&lt;&gt;"", TMInput!U821, IF(AND($C821=$C822, V822&lt;&gt;""), V822, IF(AND($C821=$C823, V823&lt;&gt;""), V823, IF(AND($C821=$C824, V824&lt;&gt;""), V824, IF(AND($C821=$C825, V825&lt;&gt;""), V825, "")))))</f>
        <v/>
      </c>
      <c r="W821" s="90" t="str">
        <f>IF(TMInput!V821&lt;&gt;"", TMInput!V821, IF(AND($C821=$C822, W822&lt;&gt;""), W822, IF(AND($C821=$C823, W823&lt;&gt;""), W823, IF(AND($C821=$C824, W824&lt;&gt;""), W824, IF(AND($C821=$C825, W825&lt;&gt;""), W825, "")))))</f>
        <v/>
      </c>
      <c r="X821" s="90" t="str">
        <f>IF(TMInput!W821&lt;&gt;"", TMInput!W821, IF(AND($C821=$C822, X822&lt;&gt;""), X822, IF(AND($C821=$C823, X823&lt;&gt;""), X823, IF(AND($C821=$C824, X824&lt;&gt;""), X824, IF(AND($C821=$C825, X825&lt;&gt;""), X825, "")))))</f>
        <v/>
      </c>
      <c r="Y821" s="90" t="str">
        <f>IF(TMInput!X821&lt;&gt;"", TMInput!X821, IF(AND($C821=$C822, Y822&lt;&gt;""), Y822, IF(AND($C821=$C823, Y823&lt;&gt;""), Y823, IF(AND($C821=$C824, Y824&lt;&gt;""), Y824, IF(AND($C821=$C825, Y825&lt;&gt;""), Y825, "")))))</f>
        <v/>
      </c>
      <c r="Z821" s="90" t="str">
        <f>IF(TMInput!Y821&lt;&gt;"", TMInput!Y821, IF(AND($C821=$C822, Z822&lt;&gt;""), Z822, IF(AND($C821=$C823, Z823&lt;&gt;""), Z823, IF(AND($C821=$C824, Z824&lt;&gt;""), Z824, IF(AND($C821=$C825, Z825&lt;&gt;""), Z825, "")))))</f>
        <v/>
      </c>
      <c r="AA821" s="90" t="str">
        <f>IF(TMInput!Z821&lt;&gt;"", TMInput!Z821, IF(AND($C821=$C822, AA822&lt;&gt;""), AA822, IF(AND($C821=$C823, AA823&lt;&gt;""), AA823, IF(AND($C821=$C824, AA824&lt;&gt;""), AA824, IF(AND($C821=$C825, AA825&lt;&gt;""), AA825, "")))))</f>
        <v/>
      </c>
      <c r="AB821" s="90" t="str">
        <f>IF(TMInput!AA821&lt;&gt;"", TMInput!AA821, IF(AND($C821=$C822, AB822&lt;&gt;""), AB822, IF(AND($C821=$C823, AB823&lt;&gt;""), AB823, IF(AND($C821=$C824, AB824&lt;&gt;""), AB824, IF(AND($C821=$C825, AB825&lt;&gt;""), AB825, "")))))</f>
        <v/>
      </c>
      <c r="AC821" s="90" t="str">
        <f>IF(TMInput!AB821&lt;&gt;"", TMInput!AB821, IF(AND($C821=$C822, AC822&lt;&gt;""), AC822, IF(AND($C821=$C823, AC823&lt;&gt;""), AC823, IF(AND($C821=$C824, AC824&lt;&gt;""), AC824, IF(AND($C821=$C825, AC825&lt;&gt;""), AC825, "")))))</f>
        <v/>
      </c>
      <c r="AD821" s="90" t="str">
        <f>IF(TMInput!AC821&lt;&gt;"", TMInput!AC821, IF(AND($C821=$C822, AD822&lt;&gt;""), AD822, IF(AND($C821=$C823, AD823&lt;&gt;""), AD823, IF(AND($C821=$C824, AD824&lt;&gt;""), AD824, IF(AND($C821=$C825, AD825&lt;&gt;""), AD825, "")))))</f>
        <v/>
      </c>
      <c r="AE821" s="90" t="str">
        <f>IF(TMInput!AD821&lt;&gt;"", TMInput!AD821, IF(AND($C821=$C822, AE822&lt;&gt;""), AE822, IF(AND($C821=$C823, AE823&lt;&gt;""), AE823, IF(AND($C821=$C824, AE824&lt;&gt;""), AE824, IF(AND($C821=$C825, AE825&lt;&gt;""), AE825, "")))))</f>
        <v/>
      </c>
    </row>
    <row r="822">
      <c r="A822" s="85" t="b">
        <f t="shared" si="1"/>
        <v>0</v>
      </c>
      <c r="B822" s="90" t="str">
        <f>IF(AND(TMInput!A822="",$C822&lt;&gt;""),B821,TMInput!A822)</f>
        <v/>
      </c>
      <c r="C822" s="90" t="str">
        <f>TMInput!B822</f>
        <v/>
      </c>
      <c r="D822" s="85" t="str">
        <f>IF(AND(TMInput!C822="",$C822&lt;&gt;""),D821,TMInput!C822)</f>
        <v/>
      </c>
      <c r="E822" s="90" t="str">
        <f>IF(TMInput!D822&lt;&gt;"",TMInput!D822,IF(AND($C822=$C823, E823&lt;&gt;""),E823, IF(AND($C822=$C824, E824&lt;&gt;""), E824,"")))</f>
        <v/>
      </c>
      <c r="F822" s="90" t="str">
        <f>IF(TMInput!E822&lt;&gt;"",TMInput!E822,IF(AND($C822=$C823, F823&lt;&gt;""),F823, IF(AND($C822=$C824, F824&lt;&gt;""), F824,"")))</f>
        <v/>
      </c>
      <c r="G822" s="85" t="str">
        <f>IF(TMInput!F822&lt;&gt;"",TMInput!F822,IF(AND($C822=$C823, G823&lt;&gt;""),G823, IF(AND($C822=$C824, G824&lt;&gt;""), G824,"")))</f>
        <v/>
      </c>
      <c r="H822" s="90" t="str">
        <f>TMInput!G822</f>
        <v/>
      </c>
      <c r="I822" s="90" t="str">
        <f>TMInput!H822</f>
        <v/>
      </c>
      <c r="J822" s="90" t="str">
        <f>IF(TMInput!$A822="",J821,TMInput!I822)</f>
        <v/>
      </c>
      <c r="K822" s="85" t="str">
        <f>IF(TMInput!J822&lt;&gt;"",TMInput!J822,IF(AND($C822=$C823, K823&lt;&gt;""),K823, IF(AND($C822=$C824, K824&lt;&gt;""), K824,"")))</f>
        <v/>
      </c>
      <c r="L822" s="85" t="str">
        <f>IF(TMInput!K822&lt;&gt;"",TMInput!K822,IF(AND($C822=$C823, L823&lt;&gt;""),L823, IF(AND($C822=$C824, L824&lt;&gt;""), L824,"")))</f>
        <v/>
      </c>
      <c r="M822" s="90" t="str">
        <f>IF(TMInput!L822&lt;&gt;"",TMInput!L822,IF(AND($C822=$C823, M823&lt;&gt;""),M823, IF(AND($C822=$C824, M824&lt;&gt;""), M824,"")))</f>
        <v/>
      </c>
      <c r="N822" s="90" t="str">
        <f>IF(TMInput!M822&lt;&gt;"",TMInput!M822,IF(AND($C822=$C823, N823&lt;&gt;""),N823, IF(AND($C822=$C824, N824&lt;&gt;""), N824,"")))</f>
        <v/>
      </c>
      <c r="O822" s="90" t="str">
        <f>IF(TMInput!N822&lt;&gt;"",TMInput!N822,IF(AND($C822=$C823, O823&lt;&gt;""),O823, IF(AND($C822=$C824, O824&lt;&gt;""), O824,"")))</f>
        <v/>
      </c>
      <c r="P822" s="85" t="str">
        <f>IF(TMInput!O822&lt;&gt;"",TMInput!O822,IF(AND($C822=$C823, P823&lt;&gt;""),P823, IF(AND($C822=$C824, P824&lt;&gt;""), P824,"")))</f>
        <v/>
      </c>
      <c r="Q822" s="90" t="str">
        <f>IF(TMInput!P822&lt;&gt;"",TMInput!P822,IF(AND($C822=$C823, Q823&lt;&gt;""),Q823, IF(AND($C822=$C824, Q824&lt;&gt;""), Q824,"")))</f>
        <v/>
      </c>
      <c r="R822" s="90" t="str">
        <f>IF(TMInput!Q822&lt;&gt;"", TMInput!Q822, IF(AND(OR($C822&amp;$H822=$C823&amp;$H823, $C822&amp;$I822=$C823&amp;$I823), R823&lt;&gt;""), R823, IF(AND(OR($C822&amp;$H822=$C824&amp;$H824, $C822&amp;$I822=$C824&amp;$I824), R824&lt;&gt;""), R824, IF(AND(OR($C822&amp;$H822=$C825&amp;$H825, $C822&amp;$I822=$C825&amp;$I825), R825&lt;&gt;""), R825, IF(AND(OR($C822&amp;$H822=$C826&amp;$H826, $C822&amp;$I822=$C826&amp;$I826), R826&lt;&gt;""), R826, "")))))</f>
        <v/>
      </c>
      <c r="S822" s="90" t="str">
        <f>IF(TMInput!R822&lt;&gt;"", TMInput!R822, IF(AND(OR($C822&amp;$H822=$C823&amp;$H823, $C822&amp;$I822=$C823&amp;$I823), S823&lt;&gt;""), S823, IF(AND(OR($C822&amp;$H822=$C824&amp;$H824, $C822&amp;$I822=$C824&amp;$I824), S824&lt;&gt;""), S824, IF(AND(OR($C822&amp;$H822=$C825&amp;$H825, $C822&amp;$I822=$C825&amp;$I825), S825&lt;&gt;""), S825, IF(AND(OR($C822&amp;$H822=$C826&amp;$H826, $C822&amp;$I822=$C826&amp;$I826), S826&lt;&gt;""), S826, "")))))</f>
        <v/>
      </c>
      <c r="T822" s="90" t="str">
        <f>IF(TMInput!S822&lt;&gt;"", TMInput!S822, IF(AND(OR($C822&amp;$H822=$C823&amp;$H823, $C822&amp;$I822=$C823&amp;$I823), T823&lt;&gt;""), T823, IF(AND(OR($C822&amp;$H822=$C824&amp;$H824, $C822&amp;$I822=$C824&amp;$I824), T824&lt;&gt;""), T824, IF(AND(OR($C822&amp;$H822=$C825&amp;$H825, $C822&amp;$I822=$C825&amp;$I825), T825&lt;&gt;""), T825, IF(AND(OR($C822&amp;$H822=$C826&amp;$H826, $C822&amp;$I822=$C826&amp;$I826), T826&lt;&gt;""), T826, "")))))</f>
        <v/>
      </c>
      <c r="U822" s="90" t="str">
        <f>IF(TMInput!T822&lt;&gt;"", TMInput!T822, IF(AND($C822=$C823, U823&lt;&gt;""), U823, IF(AND($C822=$C824, U824&lt;&gt;""), U824, IF(AND($C822=$C825, U825&lt;&gt;""), U825, IF(AND($C822=$C826, U826&lt;&gt;""), U826, "")))))</f>
        <v/>
      </c>
      <c r="V822" s="90" t="str">
        <f>IF(TMInput!U822&lt;&gt;"", TMInput!U822, IF(AND($C822=$C823, V823&lt;&gt;""), V823, IF(AND($C822=$C824, V824&lt;&gt;""), V824, IF(AND($C822=$C825, V825&lt;&gt;""), V825, IF(AND($C822=$C826, V826&lt;&gt;""), V826, "")))))</f>
        <v/>
      </c>
      <c r="W822" s="90" t="str">
        <f>IF(TMInput!V822&lt;&gt;"", TMInput!V822, IF(AND($C822=$C823, W823&lt;&gt;""), W823, IF(AND($C822=$C824, W824&lt;&gt;""), W824, IF(AND($C822=$C825, W825&lt;&gt;""), W825, IF(AND($C822=$C826, W826&lt;&gt;""), W826, "")))))</f>
        <v/>
      </c>
      <c r="X822" s="90" t="str">
        <f>IF(TMInput!W822&lt;&gt;"", TMInput!W822, IF(AND($C822=$C823, X823&lt;&gt;""), X823, IF(AND($C822=$C824, X824&lt;&gt;""), X824, IF(AND($C822=$C825, X825&lt;&gt;""), X825, IF(AND($C822=$C826, X826&lt;&gt;""), X826, "")))))</f>
        <v/>
      </c>
      <c r="Y822" s="90" t="str">
        <f>IF(TMInput!X822&lt;&gt;"", TMInput!X822, IF(AND($C822=$C823, Y823&lt;&gt;""), Y823, IF(AND($C822=$C824, Y824&lt;&gt;""), Y824, IF(AND($C822=$C825, Y825&lt;&gt;""), Y825, IF(AND($C822=$C826, Y826&lt;&gt;""), Y826, "")))))</f>
        <v/>
      </c>
      <c r="Z822" s="90" t="str">
        <f>IF(TMInput!Y822&lt;&gt;"", TMInput!Y822, IF(AND($C822=$C823, Z823&lt;&gt;""), Z823, IF(AND($C822=$C824, Z824&lt;&gt;""), Z824, IF(AND($C822=$C825, Z825&lt;&gt;""), Z825, IF(AND($C822=$C826, Z826&lt;&gt;""), Z826, "")))))</f>
        <v/>
      </c>
      <c r="AA822" s="90" t="str">
        <f>IF(TMInput!Z822&lt;&gt;"", TMInput!Z822, IF(AND($C822=$C823, AA823&lt;&gt;""), AA823, IF(AND($C822=$C824, AA824&lt;&gt;""), AA824, IF(AND($C822=$C825, AA825&lt;&gt;""), AA825, IF(AND($C822=$C826, AA826&lt;&gt;""), AA826, "")))))</f>
        <v/>
      </c>
      <c r="AB822" s="90" t="str">
        <f>IF(TMInput!AA822&lt;&gt;"", TMInput!AA822, IF(AND($C822=$C823, AB823&lt;&gt;""), AB823, IF(AND($C822=$C824, AB824&lt;&gt;""), AB824, IF(AND($C822=$C825, AB825&lt;&gt;""), AB825, IF(AND($C822=$C826, AB826&lt;&gt;""), AB826, "")))))</f>
        <v/>
      </c>
      <c r="AC822" s="90" t="str">
        <f>IF(TMInput!AB822&lt;&gt;"", TMInput!AB822, IF(AND($C822=$C823, AC823&lt;&gt;""), AC823, IF(AND($C822=$C824, AC824&lt;&gt;""), AC824, IF(AND($C822=$C825, AC825&lt;&gt;""), AC825, IF(AND($C822=$C826, AC826&lt;&gt;""), AC826, "")))))</f>
        <v/>
      </c>
      <c r="AD822" s="90" t="str">
        <f>IF(TMInput!AC822&lt;&gt;"", TMInput!AC822, IF(AND($C822=$C823, AD823&lt;&gt;""), AD823, IF(AND($C822=$C824, AD824&lt;&gt;""), AD824, IF(AND($C822=$C825, AD825&lt;&gt;""), AD825, IF(AND($C822=$C826, AD826&lt;&gt;""), AD826, "")))))</f>
        <v/>
      </c>
      <c r="AE822" s="90" t="str">
        <f>IF(TMInput!AD822&lt;&gt;"", TMInput!AD822, IF(AND($C822=$C823, AE823&lt;&gt;""), AE823, IF(AND($C822=$C824, AE824&lt;&gt;""), AE824, IF(AND($C822=$C825, AE825&lt;&gt;""), AE825, IF(AND($C822=$C826, AE826&lt;&gt;""), AE826, "")))))</f>
        <v/>
      </c>
    </row>
    <row r="823">
      <c r="A823" s="85" t="b">
        <f t="shared" si="1"/>
        <v>0</v>
      </c>
      <c r="B823" s="90" t="str">
        <f>IF(AND(TMInput!A823="",$C823&lt;&gt;""),B822,TMInput!A823)</f>
        <v/>
      </c>
      <c r="C823" s="90" t="str">
        <f>TMInput!B823</f>
        <v/>
      </c>
      <c r="D823" s="85" t="str">
        <f>IF(AND(TMInput!C823="",$C823&lt;&gt;""),D822,TMInput!C823)</f>
        <v/>
      </c>
      <c r="E823" s="90" t="str">
        <f>IF(TMInput!D823&lt;&gt;"",TMInput!D823,IF(AND($C823=$C824, E824&lt;&gt;""),E824, IF(AND($C823=$C825, E825&lt;&gt;""), E825,"")))</f>
        <v/>
      </c>
      <c r="F823" s="90" t="str">
        <f>IF(TMInput!E823&lt;&gt;"",TMInput!E823,IF(AND($C823=$C824, F824&lt;&gt;""),F824, IF(AND($C823=$C825, F825&lt;&gt;""), F825,"")))</f>
        <v/>
      </c>
      <c r="G823" s="85" t="str">
        <f>IF(TMInput!F823&lt;&gt;"",TMInput!F823,IF(AND($C823=$C824, G824&lt;&gt;""),G824, IF(AND($C823=$C825, G825&lt;&gt;""), G825,"")))</f>
        <v/>
      </c>
      <c r="H823" s="90" t="str">
        <f>TMInput!G823</f>
        <v/>
      </c>
      <c r="I823" s="90" t="str">
        <f>TMInput!H823</f>
        <v/>
      </c>
      <c r="J823" s="90" t="str">
        <f>IF(TMInput!$A823="",J822,TMInput!I823)</f>
        <v/>
      </c>
      <c r="K823" s="85" t="str">
        <f>IF(TMInput!J823&lt;&gt;"",TMInput!J823,IF(AND($C823=$C824, K824&lt;&gt;""),K824, IF(AND($C823=$C825, K825&lt;&gt;""), K825,"")))</f>
        <v/>
      </c>
      <c r="L823" s="85" t="str">
        <f>IF(TMInput!K823&lt;&gt;"",TMInput!K823,IF(AND($C823=$C824, L824&lt;&gt;""),L824, IF(AND($C823=$C825, L825&lt;&gt;""), L825,"")))</f>
        <v/>
      </c>
      <c r="M823" s="90" t="str">
        <f>IF(TMInput!L823&lt;&gt;"",TMInput!L823,IF(AND($C823=$C824, M824&lt;&gt;""),M824, IF(AND($C823=$C825, M825&lt;&gt;""), M825,"")))</f>
        <v/>
      </c>
      <c r="N823" s="90" t="str">
        <f>IF(TMInput!M823&lt;&gt;"",TMInput!M823,IF(AND($C823=$C824, N824&lt;&gt;""),N824, IF(AND($C823=$C825, N825&lt;&gt;""), N825,"")))</f>
        <v/>
      </c>
      <c r="O823" s="90" t="str">
        <f>IF(TMInput!N823&lt;&gt;"",TMInput!N823,IF(AND($C823=$C824, O824&lt;&gt;""),O824, IF(AND($C823=$C825, O825&lt;&gt;""), O825,"")))</f>
        <v/>
      </c>
      <c r="P823" s="85" t="str">
        <f>IF(TMInput!O823&lt;&gt;"",TMInput!O823,IF(AND($C823=$C824, P824&lt;&gt;""),P824, IF(AND($C823=$C825, P825&lt;&gt;""), P825,"")))</f>
        <v/>
      </c>
      <c r="Q823" s="90" t="str">
        <f>IF(TMInput!P823&lt;&gt;"",TMInput!P823,IF(AND($C823=$C824, Q824&lt;&gt;""),Q824, IF(AND($C823=$C825, Q825&lt;&gt;""), Q825,"")))</f>
        <v/>
      </c>
      <c r="R823" s="90" t="str">
        <f>IF(TMInput!Q823&lt;&gt;"", TMInput!Q823, IF(AND(OR($C823&amp;$H823=$C824&amp;$H824, $C823&amp;$I823=$C824&amp;$I824), R824&lt;&gt;""), R824, IF(AND(OR($C823&amp;$H823=$C825&amp;$H825, $C823&amp;$I823=$C825&amp;$I825), R825&lt;&gt;""), R825, IF(AND(OR($C823&amp;$H823=$C826&amp;$H826, $C823&amp;$I823=$C826&amp;$I826), R826&lt;&gt;""), R826, IF(AND(OR($C823&amp;$H823=$C827&amp;$H827, $C823&amp;$I823=$C827&amp;$I827), R827&lt;&gt;""), R827, "")))))</f>
        <v/>
      </c>
      <c r="S823" s="90" t="str">
        <f>IF(TMInput!R823&lt;&gt;"", TMInput!R823, IF(AND(OR($C823&amp;$H823=$C824&amp;$H824, $C823&amp;$I823=$C824&amp;$I824), S824&lt;&gt;""), S824, IF(AND(OR($C823&amp;$H823=$C825&amp;$H825, $C823&amp;$I823=$C825&amp;$I825), S825&lt;&gt;""), S825, IF(AND(OR($C823&amp;$H823=$C826&amp;$H826, $C823&amp;$I823=$C826&amp;$I826), S826&lt;&gt;""), S826, IF(AND(OR($C823&amp;$H823=$C827&amp;$H827, $C823&amp;$I823=$C827&amp;$I827), S827&lt;&gt;""), S827, "")))))</f>
        <v/>
      </c>
      <c r="T823" s="90" t="str">
        <f>IF(TMInput!S823&lt;&gt;"", TMInput!S823, IF(AND(OR($C823&amp;$H823=$C824&amp;$H824, $C823&amp;$I823=$C824&amp;$I824), T824&lt;&gt;""), T824, IF(AND(OR($C823&amp;$H823=$C825&amp;$H825, $C823&amp;$I823=$C825&amp;$I825), T825&lt;&gt;""), T825, IF(AND(OR($C823&amp;$H823=$C826&amp;$H826, $C823&amp;$I823=$C826&amp;$I826), T826&lt;&gt;""), T826, IF(AND(OR($C823&amp;$H823=$C827&amp;$H827, $C823&amp;$I823=$C827&amp;$I827), T827&lt;&gt;""), T827, "")))))</f>
        <v/>
      </c>
      <c r="U823" s="90" t="str">
        <f>IF(TMInput!T823&lt;&gt;"", TMInput!T823, IF(AND($C823=$C824, U824&lt;&gt;""), U824, IF(AND($C823=$C825, U825&lt;&gt;""), U825, IF(AND($C823=$C826, U826&lt;&gt;""), U826, IF(AND($C823=$C827, U827&lt;&gt;""), U827, "")))))</f>
        <v/>
      </c>
      <c r="V823" s="90" t="str">
        <f>IF(TMInput!U823&lt;&gt;"", TMInput!U823, IF(AND($C823=$C824, V824&lt;&gt;""), V824, IF(AND($C823=$C825, V825&lt;&gt;""), V825, IF(AND($C823=$C826, V826&lt;&gt;""), V826, IF(AND($C823=$C827, V827&lt;&gt;""), V827, "")))))</f>
        <v/>
      </c>
      <c r="W823" s="90" t="str">
        <f>IF(TMInput!V823&lt;&gt;"", TMInput!V823, IF(AND($C823=$C824, W824&lt;&gt;""), W824, IF(AND($C823=$C825, W825&lt;&gt;""), W825, IF(AND($C823=$C826, W826&lt;&gt;""), W826, IF(AND($C823=$C827, W827&lt;&gt;""), W827, "")))))</f>
        <v/>
      </c>
      <c r="X823" s="90" t="str">
        <f>IF(TMInput!W823&lt;&gt;"", TMInput!W823, IF(AND($C823=$C824, X824&lt;&gt;""), X824, IF(AND($C823=$C825, X825&lt;&gt;""), X825, IF(AND($C823=$C826, X826&lt;&gt;""), X826, IF(AND($C823=$C827, X827&lt;&gt;""), X827, "")))))</f>
        <v/>
      </c>
      <c r="Y823" s="90" t="str">
        <f>IF(TMInput!X823&lt;&gt;"", TMInput!X823, IF(AND($C823=$C824, Y824&lt;&gt;""), Y824, IF(AND($C823=$C825, Y825&lt;&gt;""), Y825, IF(AND($C823=$C826, Y826&lt;&gt;""), Y826, IF(AND($C823=$C827, Y827&lt;&gt;""), Y827, "")))))</f>
        <v/>
      </c>
      <c r="Z823" s="90" t="str">
        <f>IF(TMInput!Y823&lt;&gt;"", TMInput!Y823, IF(AND($C823=$C824, Z824&lt;&gt;""), Z824, IF(AND($C823=$C825, Z825&lt;&gt;""), Z825, IF(AND($C823=$C826, Z826&lt;&gt;""), Z826, IF(AND($C823=$C827, Z827&lt;&gt;""), Z827, "")))))</f>
        <v/>
      </c>
      <c r="AA823" s="90" t="str">
        <f>IF(TMInput!Z823&lt;&gt;"", TMInput!Z823, IF(AND($C823=$C824, AA824&lt;&gt;""), AA824, IF(AND($C823=$C825, AA825&lt;&gt;""), AA825, IF(AND($C823=$C826, AA826&lt;&gt;""), AA826, IF(AND($C823=$C827, AA827&lt;&gt;""), AA827, "")))))</f>
        <v/>
      </c>
      <c r="AB823" s="90" t="str">
        <f>IF(TMInput!AA823&lt;&gt;"", TMInput!AA823, IF(AND($C823=$C824, AB824&lt;&gt;""), AB824, IF(AND($C823=$C825, AB825&lt;&gt;""), AB825, IF(AND($C823=$C826, AB826&lt;&gt;""), AB826, IF(AND($C823=$C827, AB827&lt;&gt;""), AB827, "")))))</f>
        <v/>
      </c>
      <c r="AC823" s="90" t="str">
        <f>IF(TMInput!AB823&lt;&gt;"", TMInput!AB823, IF(AND($C823=$C824, AC824&lt;&gt;""), AC824, IF(AND($C823=$C825, AC825&lt;&gt;""), AC825, IF(AND($C823=$C826, AC826&lt;&gt;""), AC826, IF(AND($C823=$C827, AC827&lt;&gt;""), AC827, "")))))</f>
        <v/>
      </c>
      <c r="AD823" s="90" t="str">
        <f>IF(TMInput!AC823&lt;&gt;"", TMInput!AC823, IF(AND($C823=$C824, AD824&lt;&gt;""), AD824, IF(AND($C823=$C825, AD825&lt;&gt;""), AD825, IF(AND($C823=$C826, AD826&lt;&gt;""), AD826, IF(AND($C823=$C827, AD827&lt;&gt;""), AD827, "")))))</f>
        <v/>
      </c>
      <c r="AE823" s="90" t="str">
        <f>IF(TMInput!AD823&lt;&gt;"", TMInput!AD823, IF(AND($C823=$C824, AE824&lt;&gt;""), AE824, IF(AND($C823=$C825, AE825&lt;&gt;""), AE825, IF(AND($C823=$C826, AE826&lt;&gt;""), AE826, IF(AND($C823=$C827, AE827&lt;&gt;""), AE827, "")))))</f>
        <v/>
      </c>
    </row>
    <row r="824">
      <c r="A824" s="85" t="b">
        <f t="shared" si="1"/>
        <v>0</v>
      </c>
      <c r="B824" s="90" t="str">
        <f>IF(AND(TMInput!A824="",$C824&lt;&gt;""),B823,TMInput!A824)</f>
        <v/>
      </c>
      <c r="C824" s="90" t="str">
        <f>TMInput!B824</f>
        <v/>
      </c>
      <c r="D824" s="85" t="str">
        <f>IF(AND(TMInput!C824="",$C824&lt;&gt;""),D823,TMInput!C824)</f>
        <v/>
      </c>
      <c r="E824" s="90" t="str">
        <f>IF(TMInput!D824&lt;&gt;"",TMInput!D824,IF(AND($C824=$C825, E825&lt;&gt;""),E825, IF(AND($C824=$C826, E826&lt;&gt;""), E826,"")))</f>
        <v/>
      </c>
      <c r="F824" s="90" t="str">
        <f>IF(TMInput!E824&lt;&gt;"",TMInput!E824,IF(AND($C824=$C825, F825&lt;&gt;""),F825, IF(AND($C824=$C826, F826&lt;&gt;""), F826,"")))</f>
        <v/>
      </c>
      <c r="G824" s="85" t="str">
        <f>IF(TMInput!F824&lt;&gt;"",TMInput!F824,IF(AND($C824=$C825, G825&lt;&gt;""),G825, IF(AND($C824=$C826, G826&lt;&gt;""), G826,"")))</f>
        <v/>
      </c>
      <c r="H824" s="90" t="str">
        <f>TMInput!G824</f>
        <v/>
      </c>
      <c r="I824" s="90" t="str">
        <f>TMInput!H824</f>
        <v/>
      </c>
      <c r="J824" s="90" t="str">
        <f>IF(TMInput!$A824="",J823,TMInput!I824)</f>
        <v/>
      </c>
      <c r="K824" s="85" t="str">
        <f>IF(TMInput!J824&lt;&gt;"",TMInput!J824,IF(AND($C824=$C825, K825&lt;&gt;""),K825, IF(AND($C824=$C826, K826&lt;&gt;""), K826,"")))</f>
        <v/>
      </c>
      <c r="L824" s="85" t="str">
        <f>IF(TMInput!K824&lt;&gt;"",TMInput!K824,IF(AND($C824=$C825, L825&lt;&gt;""),L825, IF(AND($C824=$C826, L826&lt;&gt;""), L826,"")))</f>
        <v/>
      </c>
      <c r="M824" s="90" t="str">
        <f>IF(TMInput!L824&lt;&gt;"",TMInput!L824,IF(AND($C824=$C825, M825&lt;&gt;""),M825, IF(AND($C824=$C826, M826&lt;&gt;""), M826,"")))</f>
        <v/>
      </c>
      <c r="N824" s="90" t="str">
        <f>IF(TMInput!M824&lt;&gt;"",TMInput!M824,IF(AND($C824=$C825, N825&lt;&gt;""),N825, IF(AND($C824=$C826, N826&lt;&gt;""), N826,"")))</f>
        <v/>
      </c>
      <c r="O824" s="90" t="str">
        <f>IF(TMInput!N824&lt;&gt;"",TMInput!N824,IF(AND($C824=$C825, O825&lt;&gt;""),O825, IF(AND($C824=$C826, O826&lt;&gt;""), O826,"")))</f>
        <v/>
      </c>
      <c r="P824" s="85" t="str">
        <f>IF(TMInput!O824&lt;&gt;"",TMInput!O824,IF(AND($C824=$C825, P825&lt;&gt;""),P825, IF(AND($C824=$C826, P826&lt;&gt;""), P826,"")))</f>
        <v/>
      </c>
      <c r="Q824" s="90" t="str">
        <f>IF(TMInput!P824&lt;&gt;"",TMInput!P824,IF(AND($C824=$C825, Q825&lt;&gt;""),Q825, IF(AND($C824=$C826, Q826&lt;&gt;""), Q826,"")))</f>
        <v/>
      </c>
      <c r="R824" s="90" t="str">
        <f>IF(TMInput!Q824&lt;&gt;"", TMInput!Q824, IF(AND(OR($C824&amp;$H824=$C825&amp;$H825, $C824&amp;$I824=$C825&amp;$I825), R825&lt;&gt;""), R825, IF(AND(OR($C824&amp;$H824=$C826&amp;$H826, $C824&amp;$I824=$C826&amp;$I826), R826&lt;&gt;""), R826, IF(AND(OR($C824&amp;$H824=$C827&amp;$H827, $C824&amp;$I824=$C827&amp;$I827), R827&lt;&gt;""), R827, IF(AND(OR($C824&amp;$H824=$C828&amp;$H828, $C824&amp;$I824=$C828&amp;$I828), R828&lt;&gt;""), R828, "")))))</f>
        <v/>
      </c>
      <c r="S824" s="90" t="str">
        <f>IF(TMInput!R824&lt;&gt;"", TMInput!R824, IF(AND(OR($C824&amp;$H824=$C825&amp;$H825, $C824&amp;$I824=$C825&amp;$I825), S825&lt;&gt;""), S825, IF(AND(OR($C824&amp;$H824=$C826&amp;$H826, $C824&amp;$I824=$C826&amp;$I826), S826&lt;&gt;""), S826, IF(AND(OR($C824&amp;$H824=$C827&amp;$H827, $C824&amp;$I824=$C827&amp;$I827), S827&lt;&gt;""), S827, IF(AND(OR($C824&amp;$H824=$C828&amp;$H828, $C824&amp;$I824=$C828&amp;$I828), S828&lt;&gt;""), S828, "")))))</f>
        <v/>
      </c>
      <c r="T824" s="90" t="str">
        <f>IF(TMInput!S824&lt;&gt;"", TMInput!S824, IF(AND(OR($C824&amp;$H824=$C825&amp;$H825, $C824&amp;$I824=$C825&amp;$I825), T825&lt;&gt;""), T825, IF(AND(OR($C824&amp;$H824=$C826&amp;$H826, $C824&amp;$I824=$C826&amp;$I826), T826&lt;&gt;""), T826, IF(AND(OR($C824&amp;$H824=$C827&amp;$H827, $C824&amp;$I824=$C827&amp;$I827), T827&lt;&gt;""), T827, IF(AND(OR($C824&amp;$H824=$C828&amp;$H828, $C824&amp;$I824=$C828&amp;$I828), T828&lt;&gt;""), T828, "")))))</f>
        <v/>
      </c>
      <c r="U824" s="90" t="str">
        <f>IF(TMInput!T824&lt;&gt;"", TMInput!T824, IF(AND($C824=$C825, U825&lt;&gt;""), U825, IF(AND($C824=$C826, U826&lt;&gt;""), U826, IF(AND($C824=$C827, U827&lt;&gt;""), U827, IF(AND($C824=$C828, U828&lt;&gt;""), U828, "")))))</f>
        <v/>
      </c>
      <c r="V824" s="90" t="str">
        <f>IF(TMInput!U824&lt;&gt;"", TMInput!U824, IF(AND($C824=$C825, V825&lt;&gt;""), V825, IF(AND($C824=$C826, V826&lt;&gt;""), V826, IF(AND($C824=$C827, V827&lt;&gt;""), V827, IF(AND($C824=$C828, V828&lt;&gt;""), V828, "")))))</f>
        <v/>
      </c>
      <c r="W824" s="90" t="str">
        <f>IF(TMInput!V824&lt;&gt;"", TMInput!V824, IF(AND($C824=$C825, W825&lt;&gt;""), W825, IF(AND($C824=$C826, W826&lt;&gt;""), W826, IF(AND($C824=$C827, W827&lt;&gt;""), W827, IF(AND($C824=$C828, W828&lt;&gt;""), W828, "")))))</f>
        <v/>
      </c>
      <c r="X824" s="90" t="str">
        <f>IF(TMInput!W824&lt;&gt;"", TMInput!W824, IF(AND($C824=$C825, X825&lt;&gt;""), X825, IF(AND($C824=$C826, X826&lt;&gt;""), X826, IF(AND($C824=$C827, X827&lt;&gt;""), X827, IF(AND($C824=$C828, X828&lt;&gt;""), X828, "")))))</f>
        <v/>
      </c>
      <c r="Y824" s="90" t="str">
        <f>IF(TMInput!X824&lt;&gt;"", TMInput!X824, IF(AND($C824=$C825, Y825&lt;&gt;""), Y825, IF(AND($C824=$C826, Y826&lt;&gt;""), Y826, IF(AND($C824=$C827, Y827&lt;&gt;""), Y827, IF(AND($C824=$C828, Y828&lt;&gt;""), Y828, "")))))</f>
        <v/>
      </c>
      <c r="Z824" s="90" t="str">
        <f>IF(TMInput!Y824&lt;&gt;"", TMInput!Y824, IF(AND($C824=$C825, Z825&lt;&gt;""), Z825, IF(AND($C824=$C826, Z826&lt;&gt;""), Z826, IF(AND($C824=$C827, Z827&lt;&gt;""), Z827, IF(AND($C824=$C828, Z828&lt;&gt;""), Z828, "")))))</f>
        <v/>
      </c>
      <c r="AA824" s="90" t="str">
        <f>IF(TMInput!Z824&lt;&gt;"", TMInput!Z824, IF(AND($C824=$C825, AA825&lt;&gt;""), AA825, IF(AND($C824=$C826, AA826&lt;&gt;""), AA826, IF(AND($C824=$C827, AA827&lt;&gt;""), AA827, IF(AND($C824=$C828, AA828&lt;&gt;""), AA828, "")))))</f>
        <v/>
      </c>
      <c r="AB824" s="90" t="str">
        <f>IF(TMInput!AA824&lt;&gt;"", TMInput!AA824, IF(AND($C824=$C825, AB825&lt;&gt;""), AB825, IF(AND($C824=$C826, AB826&lt;&gt;""), AB826, IF(AND($C824=$C827, AB827&lt;&gt;""), AB827, IF(AND($C824=$C828, AB828&lt;&gt;""), AB828, "")))))</f>
        <v/>
      </c>
      <c r="AC824" s="90" t="str">
        <f>IF(TMInput!AB824&lt;&gt;"", TMInput!AB824, IF(AND($C824=$C825, AC825&lt;&gt;""), AC825, IF(AND($C824=$C826, AC826&lt;&gt;""), AC826, IF(AND($C824=$C827, AC827&lt;&gt;""), AC827, IF(AND($C824=$C828, AC828&lt;&gt;""), AC828, "")))))</f>
        <v/>
      </c>
      <c r="AD824" s="90" t="str">
        <f>IF(TMInput!AC824&lt;&gt;"", TMInput!AC824, IF(AND($C824=$C825, AD825&lt;&gt;""), AD825, IF(AND($C824=$C826, AD826&lt;&gt;""), AD826, IF(AND($C824=$C827, AD827&lt;&gt;""), AD827, IF(AND($C824=$C828, AD828&lt;&gt;""), AD828, "")))))</f>
        <v/>
      </c>
      <c r="AE824" s="90" t="str">
        <f>IF(TMInput!AD824&lt;&gt;"", TMInput!AD824, IF(AND($C824=$C825, AE825&lt;&gt;""), AE825, IF(AND($C824=$C826, AE826&lt;&gt;""), AE826, IF(AND($C824=$C827, AE827&lt;&gt;""), AE827, IF(AND($C824=$C828, AE828&lt;&gt;""), AE828, "")))))</f>
        <v/>
      </c>
    </row>
    <row r="825">
      <c r="A825" s="85" t="b">
        <f t="shared" si="1"/>
        <v>0</v>
      </c>
      <c r="B825" s="90" t="str">
        <f>IF(AND(TMInput!A825="",$C825&lt;&gt;""),B824,TMInput!A825)</f>
        <v/>
      </c>
      <c r="C825" s="90" t="str">
        <f>TMInput!B825</f>
        <v/>
      </c>
      <c r="D825" s="85" t="str">
        <f>IF(AND(TMInput!C825="",$C825&lt;&gt;""),D824,TMInput!C825)</f>
        <v/>
      </c>
      <c r="E825" s="90" t="str">
        <f>IF(TMInput!D825&lt;&gt;"",TMInput!D825,IF(AND($C825=$C826, E826&lt;&gt;""),E826, IF(AND($C825=$C827, E827&lt;&gt;""), E827,"")))</f>
        <v/>
      </c>
      <c r="F825" s="90" t="str">
        <f>IF(TMInput!E825&lt;&gt;"",TMInput!E825,IF(AND($C825=$C826, F826&lt;&gt;""),F826, IF(AND($C825=$C827, F827&lt;&gt;""), F827,"")))</f>
        <v/>
      </c>
      <c r="G825" s="85" t="str">
        <f>IF(TMInput!F825&lt;&gt;"",TMInput!F825,IF(AND($C825=$C826, G826&lt;&gt;""),G826, IF(AND($C825=$C827, G827&lt;&gt;""), G827,"")))</f>
        <v/>
      </c>
      <c r="H825" s="90" t="str">
        <f>TMInput!G825</f>
        <v/>
      </c>
      <c r="I825" s="90" t="str">
        <f>TMInput!H825</f>
        <v/>
      </c>
      <c r="J825" s="90" t="str">
        <f>IF(TMInput!$A825="",J824,TMInput!I825)</f>
        <v/>
      </c>
      <c r="K825" s="85" t="str">
        <f>IF(TMInput!J825&lt;&gt;"",TMInput!J825,IF(AND($C825=$C826, K826&lt;&gt;""),K826, IF(AND($C825=$C827, K827&lt;&gt;""), K827,"")))</f>
        <v/>
      </c>
      <c r="L825" s="85" t="str">
        <f>IF(TMInput!K825&lt;&gt;"",TMInput!K825,IF(AND($C825=$C826, L826&lt;&gt;""),L826, IF(AND($C825=$C827, L827&lt;&gt;""), L827,"")))</f>
        <v/>
      </c>
      <c r="M825" s="90" t="str">
        <f>IF(TMInput!L825&lt;&gt;"",TMInput!L825,IF(AND($C825=$C826, M826&lt;&gt;""),M826, IF(AND($C825=$C827, M827&lt;&gt;""), M827,"")))</f>
        <v/>
      </c>
      <c r="N825" s="90" t="str">
        <f>IF(TMInput!M825&lt;&gt;"",TMInput!M825,IF(AND($C825=$C826, N826&lt;&gt;""),N826, IF(AND($C825=$C827, N827&lt;&gt;""), N827,"")))</f>
        <v/>
      </c>
      <c r="O825" s="90" t="str">
        <f>IF(TMInput!N825&lt;&gt;"",TMInput!N825,IF(AND($C825=$C826, O826&lt;&gt;""),O826, IF(AND($C825=$C827, O827&lt;&gt;""), O827,"")))</f>
        <v/>
      </c>
      <c r="P825" s="85" t="str">
        <f>IF(TMInput!O825&lt;&gt;"",TMInput!O825,IF(AND($C825=$C826, P826&lt;&gt;""),P826, IF(AND($C825=$C827, P827&lt;&gt;""), P827,"")))</f>
        <v/>
      </c>
      <c r="Q825" s="90" t="str">
        <f>IF(TMInput!P825&lt;&gt;"",TMInput!P825,IF(AND($C825=$C826, Q826&lt;&gt;""),Q826, IF(AND($C825=$C827, Q827&lt;&gt;""), Q827,"")))</f>
        <v/>
      </c>
      <c r="R825" s="90" t="str">
        <f>IF(TMInput!Q825&lt;&gt;"", TMInput!Q825, IF(AND(OR($C825&amp;$H825=$C826&amp;$H826, $C825&amp;$I825=$C826&amp;$I826), R826&lt;&gt;""), R826, IF(AND(OR($C825&amp;$H825=$C827&amp;$H827, $C825&amp;$I825=$C827&amp;$I827), R827&lt;&gt;""), R827, IF(AND(OR($C825&amp;$H825=$C828&amp;$H828, $C825&amp;$I825=$C828&amp;$I828), R828&lt;&gt;""), R828, IF(AND(OR($C825&amp;$H825=$C829&amp;$H829, $C825&amp;$I825=$C829&amp;$I829), R829&lt;&gt;""), R829, "")))))</f>
        <v/>
      </c>
      <c r="S825" s="90" t="str">
        <f>IF(TMInput!R825&lt;&gt;"", TMInput!R825, IF(AND(OR($C825&amp;$H825=$C826&amp;$H826, $C825&amp;$I825=$C826&amp;$I826), S826&lt;&gt;""), S826, IF(AND(OR($C825&amp;$H825=$C827&amp;$H827, $C825&amp;$I825=$C827&amp;$I827), S827&lt;&gt;""), S827, IF(AND(OR($C825&amp;$H825=$C828&amp;$H828, $C825&amp;$I825=$C828&amp;$I828), S828&lt;&gt;""), S828, IF(AND(OR($C825&amp;$H825=$C829&amp;$H829, $C825&amp;$I825=$C829&amp;$I829), S829&lt;&gt;""), S829, "")))))</f>
        <v/>
      </c>
      <c r="T825" s="90" t="str">
        <f>IF(TMInput!S825&lt;&gt;"", TMInput!S825, IF(AND(OR($C825&amp;$H825=$C826&amp;$H826, $C825&amp;$I825=$C826&amp;$I826), T826&lt;&gt;""), T826, IF(AND(OR($C825&amp;$H825=$C827&amp;$H827, $C825&amp;$I825=$C827&amp;$I827), T827&lt;&gt;""), T827, IF(AND(OR($C825&amp;$H825=$C828&amp;$H828, $C825&amp;$I825=$C828&amp;$I828), T828&lt;&gt;""), T828, IF(AND(OR($C825&amp;$H825=$C829&amp;$H829, $C825&amp;$I825=$C829&amp;$I829), T829&lt;&gt;""), T829, "")))))</f>
        <v/>
      </c>
      <c r="U825" s="90" t="str">
        <f>IF(TMInput!T825&lt;&gt;"", TMInput!T825, IF(AND($C825=$C826, U826&lt;&gt;""), U826, IF(AND($C825=$C827, U827&lt;&gt;""), U827, IF(AND($C825=$C828, U828&lt;&gt;""), U828, IF(AND($C825=$C829, U829&lt;&gt;""), U829, "")))))</f>
        <v/>
      </c>
      <c r="V825" s="90" t="str">
        <f>IF(TMInput!U825&lt;&gt;"", TMInput!U825, IF(AND($C825=$C826, V826&lt;&gt;""), V826, IF(AND($C825=$C827, V827&lt;&gt;""), V827, IF(AND($C825=$C828, V828&lt;&gt;""), V828, IF(AND($C825=$C829, V829&lt;&gt;""), V829, "")))))</f>
        <v/>
      </c>
      <c r="W825" s="90" t="str">
        <f>IF(TMInput!V825&lt;&gt;"", TMInput!V825, IF(AND($C825=$C826, W826&lt;&gt;""), W826, IF(AND($C825=$C827, W827&lt;&gt;""), W827, IF(AND($C825=$C828, W828&lt;&gt;""), W828, IF(AND($C825=$C829, W829&lt;&gt;""), W829, "")))))</f>
        <v/>
      </c>
      <c r="X825" s="90" t="str">
        <f>IF(TMInput!W825&lt;&gt;"", TMInput!W825, IF(AND($C825=$C826, X826&lt;&gt;""), X826, IF(AND($C825=$C827, X827&lt;&gt;""), X827, IF(AND($C825=$C828, X828&lt;&gt;""), X828, IF(AND($C825=$C829, X829&lt;&gt;""), X829, "")))))</f>
        <v/>
      </c>
      <c r="Y825" s="90" t="str">
        <f>IF(TMInput!X825&lt;&gt;"", TMInput!X825, IF(AND($C825=$C826, Y826&lt;&gt;""), Y826, IF(AND($C825=$C827, Y827&lt;&gt;""), Y827, IF(AND($C825=$C828, Y828&lt;&gt;""), Y828, IF(AND($C825=$C829, Y829&lt;&gt;""), Y829, "")))))</f>
        <v/>
      </c>
      <c r="Z825" s="90" t="str">
        <f>IF(TMInput!Y825&lt;&gt;"", TMInput!Y825, IF(AND($C825=$C826, Z826&lt;&gt;""), Z826, IF(AND($C825=$C827, Z827&lt;&gt;""), Z827, IF(AND($C825=$C828, Z828&lt;&gt;""), Z828, IF(AND($C825=$C829, Z829&lt;&gt;""), Z829, "")))))</f>
        <v/>
      </c>
      <c r="AA825" s="90" t="str">
        <f>IF(TMInput!Z825&lt;&gt;"", TMInput!Z825, IF(AND($C825=$C826, AA826&lt;&gt;""), AA826, IF(AND($C825=$C827, AA827&lt;&gt;""), AA827, IF(AND($C825=$C828, AA828&lt;&gt;""), AA828, IF(AND($C825=$C829, AA829&lt;&gt;""), AA829, "")))))</f>
        <v/>
      </c>
      <c r="AB825" s="90" t="str">
        <f>IF(TMInput!AA825&lt;&gt;"", TMInput!AA825, IF(AND($C825=$C826, AB826&lt;&gt;""), AB826, IF(AND($C825=$C827, AB827&lt;&gt;""), AB827, IF(AND($C825=$C828, AB828&lt;&gt;""), AB828, IF(AND($C825=$C829, AB829&lt;&gt;""), AB829, "")))))</f>
        <v/>
      </c>
      <c r="AC825" s="90" t="str">
        <f>IF(TMInput!AB825&lt;&gt;"", TMInput!AB825, IF(AND($C825=$C826, AC826&lt;&gt;""), AC826, IF(AND($C825=$C827, AC827&lt;&gt;""), AC827, IF(AND($C825=$C828, AC828&lt;&gt;""), AC828, IF(AND($C825=$C829, AC829&lt;&gt;""), AC829, "")))))</f>
        <v/>
      </c>
      <c r="AD825" s="90" t="str">
        <f>IF(TMInput!AC825&lt;&gt;"", TMInput!AC825, IF(AND($C825=$C826, AD826&lt;&gt;""), AD826, IF(AND($C825=$C827, AD827&lt;&gt;""), AD827, IF(AND($C825=$C828, AD828&lt;&gt;""), AD828, IF(AND($C825=$C829, AD829&lt;&gt;""), AD829, "")))))</f>
        <v/>
      </c>
      <c r="AE825" s="90" t="str">
        <f>IF(TMInput!AD825&lt;&gt;"", TMInput!AD825, IF(AND($C825=$C826, AE826&lt;&gt;""), AE826, IF(AND($C825=$C827, AE827&lt;&gt;""), AE827, IF(AND($C825=$C828, AE828&lt;&gt;""), AE828, IF(AND($C825=$C829, AE829&lt;&gt;""), AE829, "")))))</f>
        <v/>
      </c>
    </row>
    <row r="826">
      <c r="A826" s="85" t="b">
        <f t="shared" si="1"/>
        <v>0</v>
      </c>
      <c r="B826" s="90" t="str">
        <f>IF(AND(TMInput!A826="",$C826&lt;&gt;""),B825,TMInput!A826)</f>
        <v/>
      </c>
      <c r="C826" s="90" t="str">
        <f>TMInput!B826</f>
        <v/>
      </c>
      <c r="D826" s="85" t="str">
        <f>IF(AND(TMInput!C826="",$C826&lt;&gt;""),D825,TMInput!C826)</f>
        <v/>
      </c>
      <c r="E826" s="90" t="str">
        <f>IF(TMInput!D826&lt;&gt;"",TMInput!D826,IF(AND($C826=$C827, E827&lt;&gt;""),E827, IF(AND($C826=$C828, E828&lt;&gt;""), E828,"")))</f>
        <v/>
      </c>
      <c r="F826" s="90" t="str">
        <f>IF(TMInput!E826&lt;&gt;"",TMInput!E826,IF(AND($C826=$C827, F827&lt;&gt;""),F827, IF(AND($C826=$C828, F828&lt;&gt;""), F828,"")))</f>
        <v/>
      </c>
      <c r="G826" s="85" t="str">
        <f>IF(TMInput!F826&lt;&gt;"",TMInput!F826,IF(AND($C826=$C827, G827&lt;&gt;""),G827, IF(AND($C826=$C828, G828&lt;&gt;""), G828,"")))</f>
        <v/>
      </c>
      <c r="H826" s="90" t="str">
        <f>TMInput!G826</f>
        <v/>
      </c>
      <c r="I826" s="90" t="str">
        <f>TMInput!H826</f>
        <v/>
      </c>
      <c r="J826" s="90" t="str">
        <f>IF(TMInput!$A826="",J825,TMInput!I826)</f>
        <v/>
      </c>
      <c r="K826" s="85" t="str">
        <f>IF(TMInput!J826&lt;&gt;"",TMInput!J826,IF(AND($C826=$C827, K827&lt;&gt;""),K827, IF(AND($C826=$C828, K828&lt;&gt;""), K828,"")))</f>
        <v/>
      </c>
      <c r="L826" s="85" t="str">
        <f>IF(TMInput!K826&lt;&gt;"",TMInput!K826,IF(AND($C826=$C827, L827&lt;&gt;""),L827, IF(AND($C826=$C828, L828&lt;&gt;""), L828,"")))</f>
        <v/>
      </c>
      <c r="M826" s="90" t="str">
        <f>IF(TMInput!L826&lt;&gt;"",TMInput!L826,IF(AND($C826=$C827, M827&lt;&gt;""),M827, IF(AND($C826=$C828, M828&lt;&gt;""), M828,"")))</f>
        <v/>
      </c>
      <c r="N826" s="90" t="str">
        <f>IF(TMInput!M826&lt;&gt;"",TMInput!M826,IF(AND($C826=$C827, N827&lt;&gt;""),N827, IF(AND($C826=$C828, N828&lt;&gt;""), N828,"")))</f>
        <v/>
      </c>
      <c r="O826" s="90" t="str">
        <f>IF(TMInput!N826&lt;&gt;"",TMInput!N826,IF(AND($C826=$C827, O827&lt;&gt;""),O827, IF(AND($C826=$C828, O828&lt;&gt;""), O828,"")))</f>
        <v/>
      </c>
      <c r="P826" s="85" t="str">
        <f>IF(TMInput!O826&lt;&gt;"",TMInput!O826,IF(AND($C826=$C827, P827&lt;&gt;""),P827, IF(AND($C826=$C828, P828&lt;&gt;""), P828,"")))</f>
        <v/>
      </c>
      <c r="Q826" s="90" t="str">
        <f>IF(TMInput!P826&lt;&gt;"",TMInput!P826,IF(AND($C826=$C827, Q827&lt;&gt;""),Q827, IF(AND($C826=$C828, Q828&lt;&gt;""), Q828,"")))</f>
        <v/>
      </c>
      <c r="R826" s="90" t="str">
        <f>IF(TMInput!Q826&lt;&gt;"", TMInput!Q826, IF(AND(OR($C826&amp;$H826=$C827&amp;$H827, $C826&amp;$I826=$C827&amp;$I827), R827&lt;&gt;""), R827, IF(AND(OR($C826&amp;$H826=$C828&amp;$H828, $C826&amp;$I826=$C828&amp;$I828), R828&lt;&gt;""), R828, IF(AND(OR($C826&amp;$H826=$C829&amp;$H829, $C826&amp;$I826=$C829&amp;$I829), R829&lt;&gt;""), R829, IF(AND(OR($C826&amp;$H826=$C830&amp;$H830, $C826&amp;$I826=$C830&amp;$I830), R830&lt;&gt;""), R830, "")))))</f>
        <v/>
      </c>
      <c r="S826" s="90" t="str">
        <f>IF(TMInput!R826&lt;&gt;"", TMInput!R826, IF(AND(OR($C826&amp;$H826=$C827&amp;$H827, $C826&amp;$I826=$C827&amp;$I827), S827&lt;&gt;""), S827, IF(AND(OR($C826&amp;$H826=$C828&amp;$H828, $C826&amp;$I826=$C828&amp;$I828), S828&lt;&gt;""), S828, IF(AND(OR($C826&amp;$H826=$C829&amp;$H829, $C826&amp;$I826=$C829&amp;$I829), S829&lt;&gt;""), S829, IF(AND(OR($C826&amp;$H826=$C830&amp;$H830, $C826&amp;$I826=$C830&amp;$I830), S830&lt;&gt;""), S830, "")))))</f>
        <v/>
      </c>
      <c r="T826" s="90" t="str">
        <f>IF(TMInput!S826&lt;&gt;"", TMInput!S826, IF(AND(OR($C826&amp;$H826=$C827&amp;$H827, $C826&amp;$I826=$C827&amp;$I827), T827&lt;&gt;""), T827, IF(AND(OR($C826&amp;$H826=$C828&amp;$H828, $C826&amp;$I826=$C828&amp;$I828), T828&lt;&gt;""), T828, IF(AND(OR($C826&amp;$H826=$C829&amp;$H829, $C826&amp;$I826=$C829&amp;$I829), T829&lt;&gt;""), T829, IF(AND(OR($C826&amp;$H826=$C830&amp;$H830, $C826&amp;$I826=$C830&amp;$I830), T830&lt;&gt;""), T830, "")))))</f>
        <v/>
      </c>
      <c r="U826" s="90" t="str">
        <f>IF(TMInput!T826&lt;&gt;"", TMInput!T826, IF(AND($C826=$C827, U827&lt;&gt;""), U827, IF(AND($C826=$C828, U828&lt;&gt;""), U828, IF(AND($C826=$C829, U829&lt;&gt;""), U829, IF(AND($C826=$C830, U830&lt;&gt;""), U830, "")))))</f>
        <v/>
      </c>
      <c r="V826" s="90" t="str">
        <f>IF(TMInput!U826&lt;&gt;"", TMInput!U826, IF(AND($C826=$C827, V827&lt;&gt;""), V827, IF(AND($C826=$C828, V828&lt;&gt;""), V828, IF(AND($C826=$C829, V829&lt;&gt;""), V829, IF(AND($C826=$C830, V830&lt;&gt;""), V830, "")))))</f>
        <v/>
      </c>
      <c r="W826" s="90" t="str">
        <f>IF(TMInput!V826&lt;&gt;"", TMInput!V826, IF(AND($C826=$C827, W827&lt;&gt;""), W827, IF(AND($C826=$C828, W828&lt;&gt;""), W828, IF(AND($C826=$C829, W829&lt;&gt;""), W829, IF(AND($C826=$C830, W830&lt;&gt;""), W830, "")))))</f>
        <v/>
      </c>
      <c r="X826" s="90" t="str">
        <f>IF(TMInput!W826&lt;&gt;"", TMInput!W826, IF(AND($C826=$C827, X827&lt;&gt;""), X827, IF(AND($C826=$C828, X828&lt;&gt;""), X828, IF(AND($C826=$C829, X829&lt;&gt;""), X829, IF(AND($C826=$C830, X830&lt;&gt;""), X830, "")))))</f>
        <v/>
      </c>
      <c r="Y826" s="90" t="str">
        <f>IF(TMInput!X826&lt;&gt;"", TMInput!X826, IF(AND($C826=$C827, Y827&lt;&gt;""), Y827, IF(AND($C826=$C828, Y828&lt;&gt;""), Y828, IF(AND($C826=$C829, Y829&lt;&gt;""), Y829, IF(AND($C826=$C830, Y830&lt;&gt;""), Y830, "")))))</f>
        <v/>
      </c>
      <c r="Z826" s="90" t="str">
        <f>IF(TMInput!Y826&lt;&gt;"", TMInput!Y826, IF(AND($C826=$C827, Z827&lt;&gt;""), Z827, IF(AND($C826=$C828, Z828&lt;&gt;""), Z828, IF(AND($C826=$C829, Z829&lt;&gt;""), Z829, IF(AND($C826=$C830, Z830&lt;&gt;""), Z830, "")))))</f>
        <v/>
      </c>
      <c r="AA826" s="90" t="str">
        <f>IF(TMInput!Z826&lt;&gt;"", TMInput!Z826, IF(AND($C826=$C827, AA827&lt;&gt;""), AA827, IF(AND($C826=$C828, AA828&lt;&gt;""), AA828, IF(AND($C826=$C829, AA829&lt;&gt;""), AA829, IF(AND($C826=$C830, AA830&lt;&gt;""), AA830, "")))))</f>
        <v/>
      </c>
      <c r="AB826" s="90" t="str">
        <f>IF(TMInput!AA826&lt;&gt;"", TMInput!AA826, IF(AND($C826=$C827, AB827&lt;&gt;""), AB827, IF(AND($C826=$C828, AB828&lt;&gt;""), AB828, IF(AND($C826=$C829, AB829&lt;&gt;""), AB829, IF(AND($C826=$C830, AB830&lt;&gt;""), AB830, "")))))</f>
        <v/>
      </c>
      <c r="AC826" s="90" t="str">
        <f>IF(TMInput!AB826&lt;&gt;"", TMInput!AB826, IF(AND($C826=$C827, AC827&lt;&gt;""), AC827, IF(AND($C826=$C828, AC828&lt;&gt;""), AC828, IF(AND($C826=$C829, AC829&lt;&gt;""), AC829, IF(AND($C826=$C830, AC830&lt;&gt;""), AC830, "")))))</f>
        <v/>
      </c>
      <c r="AD826" s="90" t="str">
        <f>IF(TMInput!AC826&lt;&gt;"", TMInput!AC826, IF(AND($C826=$C827, AD827&lt;&gt;""), AD827, IF(AND($C826=$C828, AD828&lt;&gt;""), AD828, IF(AND($C826=$C829, AD829&lt;&gt;""), AD829, IF(AND($C826=$C830, AD830&lt;&gt;""), AD830, "")))))</f>
        <v/>
      </c>
      <c r="AE826" s="90" t="str">
        <f>IF(TMInput!AD826&lt;&gt;"", TMInput!AD826, IF(AND($C826=$C827, AE827&lt;&gt;""), AE827, IF(AND($C826=$C828, AE828&lt;&gt;""), AE828, IF(AND($C826=$C829, AE829&lt;&gt;""), AE829, IF(AND($C826=$C830, AE830&lt;&gt;""), AE830, "")))))</f>
        <v/>
      </c>
    </row>
    <row r="827">
      <c r="A827" s="85" t="b">
        <f t="shared" si="1"/>
        <v>0</v>
      </c>
      <c r="B827" s="90" t="str">
        <f>IF(AND(TMInput!A827="",$C827&lt;&gt;""),B826,TMInput!A827)</f>
        <v/>
      </c>
      <c r="C827" s="90" t="str">
        <f>TMInput!B827</f>
        <v/>
      </c>
      <c r="D827" s="85" t="str">
        <f>IF(AND(TMInput!C827="",$C827&lt;&gt;""),D826,TMInput!C827)</f>
        <v/>
      </c>
      <c r="E827" s="90" t="str">
        <f>IF(TMInput!D827&lt;&gt;"",TMInput!D827,IF(AND($C827=$C828, E828&lt;&gt;""),E828, IF(AND($C827=$C829, E829&lt;&gt;""), E829,"")))</f>
        <v/>
      </c>
      <c r="F827" s="90" t="str">
        <f>IF(TMInput!E827&lt;&gt;"",TMInput!E827,IF(AND($C827=$C828, F828&lt;&gt;""),F828, IF(AND($C827=$C829, F829&lt;&gt;""), F829,"")))</f>
        <v/>
      </c>
      <c r="G827" s="85" t="str">
        <f>IF(TMInput!F827&lt;&gt;"",TMInput!F827,IF(AND($C827=$C828, G828&lt;&gt;""),G828, IF(AND($C827=$C829, G829&lt;&gt;""), G829,"")))</f>
        <v/>
      </c>
      <c r="H827" s="90" t="str">
        <f>TMInput!G827</f>
        <v/>
      </c>
      <c r="I827" s="90" t="str">
        <f>TMInput!H827</f>
        <v/>
      </c>
      <c r="J827" s="90" t="str">
        <f>IF(TMInput!$A827="",J826,TMInput!I827)</f>
        <v/>
      </c>
      <c r="K827" s="85" t="str">
        <f>IF(TMInput!J827&lt;&gt;"",TMInput!J827,IF(AND($C827=$C828, K828&lt;&gt;""),K828, IF(AND($C827=$C829, K829&lt;&gt;""), K829,"")))</f>
        <v/>
      </c>
      <c r="L827" s="85" t="str">
        <f>IF(TMInput!K827&lt;&gt;"",TMInput!K827,IF(AND($C827=$C828, L828&lt;&gt;""),L828, IF(AND($C827=$C829, L829&lt;&gt;""), L829,"")))</f>
        <v/>
      </c>
      <c r="M827" s="90" t="str">
        <f>IF(TMInput!L827&lt;&gt;"",TMInput!L827,IF(AND($C827=$C828, M828&lt;&gt;""),M828, IF(AND($C827=$C829, M829&lt;&gt;""), M829,"")))</f>
        <v/>
      </c>
      <c r="N827" s="90" t="str">
        <f>IF(TMInput!M827&lt;&gt;"",TMInput!M827,IF(AND($C827=$C828, N828&lt;&gt;""),N828, IF(AND($C827=$C829, N829&lt;&gt;""), N829,"")))</f>
        <v/>
      </c>
      <c r="O827" s="90" t="str">
        <f>IF(TMInput!N827&lt;&gt;"",TMInput!N827,IF(AND($C827=$C828, O828&lt;&gt;""),O828, IF(AND($C827=$C829, O829&lt;&gt;""), O829,"")))</f>
        <v/>
      </c>
      <c r="P827" s="85" t="str">
        <f>IF(TMInput!O827&lt;&gt;"",TMInput!O827,IF(AND($C827=$C828, P828&lt;&gt;""),P828, IF(AND($C827=$C829, P829&lt;&gt;""), P829,"")))</f>
        <v/>
      </c>
      <c r="Q827" s="90" t="str">
        <f>IF(TMInput!P827&lt;&gt;"",TMInput!P827,IF(AND($C827=$C828, Q828&lt;&gt;""),Q828, IF(AND($C827=$C829, Q829&lt;&gt;""), Q829,"")))</f>
        <v/>
      </c>
      <c r="R827" s="90" t="str">
        <f>IF(TMInput!Q827&lt;&gt;"", TMInput!Q827, IF(AND(OR($C827&amp;$H827=$C828&amp;$H828, $C827&amp;$I827=$C828&amp;$I828), R828&lt;&gt;""), R828, IF(AND(OR($C827&amp;$H827=$C829&amp;$H829, $C827&amp;$I827=$C829&amp;$I829), R829&lt;&gt;""), R829, IF(AND(OR($C827&amp;$H827=$C830&amp;$H830, $C827&amp;$I827=$C830&amp;$I830), R830&lt;&gt;""), R830, IF(AND(OR($C827&amp;$H827=$C831&amp;$H831, $C827&amp;$I827=$C831&amp;$I831), R831&lt;&gt;""), R831, "")))))</f>
        <v/>
      </c>
      <c r="S827" s="90" t="str">
        <f>IF(TMInput!R827&lt;&gt;"", TMInput!R827, IF(AND(OR($C827&amp;$H827=$C828&amp;$H828, $C827&amp;$I827=$C828&amp;$I828), S828&lt;&gt;""), S828, IF(AND(OR($C827&amp;$H827=$C829&amp;$H829, $C827&amp;$I827=$C829&amp;$I829), S829&lt;&gt;""), S829, IF(AND(OR($C827&amp;$H827=$C830&amp;$H830, $C827&amp;$I827=$C830&amp;$I830), S830&lt;&gt;""), S830, IF(AND(OR($C827&amp;$H827=$C831&amp;$H831, $C827&amp;$I827=$C831&amp;$I831), S831&lt;&gt;""), S831, "")))))</f>
        <v/>
      </c>
      <c r="T827" s="90" t="str">
        <f>IF(TMInput!S827&lt;&gt;"", TMInput!S827, IF(AND(OR($C827&amp;$H827=$C828&amp;$H828, $C827&amp;$I827=$C828&amp;$I828), T828&lt;&gt;""), T828, IF(AND(OR($C827&amp;$H827=$C829&amp;$H829, $C827&amp;$I827=$C829&amp;$I829), T829&lt;&gt;""), T829, IF(AND(OR($C827&amp;$H827=$C830&amp;$H830, $C827&amp;$I827=$C830&amp;$I830), T830&lt;&gt;""), T830, IF(AND(OR($C827&amp;$H827=$C831&amp;$H831, $C827&amp;$I827=$C831&amp;$I831), T831&lt;&gt;""), T831, "")))))</f>
        <v/>
      </c>
      <c r="U827" s="90" t="str">
        <f>IF(TMInput!T827&lt;&gt;"", TMInput!T827, IF(AND($C827=$C828, U828&lt;&gt;""), U828, IF(AND($C827=$C829, U829&lt;&gt;""), U829, IF(AND($C827=$C830, U830&lt;&gt;""), U830, IF(AND($C827=$C831, U831&lt;&gt;""), U831, "")))))</f>
        <v/>
      </c>
      <c r="V827" s="90" t="str">
        <f>IF(TMInput!U827&lt;&gt;"", TMInput!U827, IF(AND($C827=$C828, V828&lt;&gt;""), V828, IF(AND($C827=$C829, V829&lt;&gt;""), V829, IF(AND($C827=$C830, V830&lt;&gt;""), V830, IF(AND($C827=$C831, V831&lt;&gt;""), V831, "")))))</f>
        <v/>
      </c>
      <c r="W827" s="90" t="str">
        <f>IF(TMInput!V827&lt;&gt;"", TMInput!V827, IF(AND($C827=$C828, W828&lt;&gt;""), W828, IF(AND($C827=$C829, W829&lt;&gt;""), W829, IF(AND($C827=$C830, W830&lt;&gt;""), W830, IF(AND($C827=$C831, W831&lt;&gt;""), W831, "")))))</f>
        <v/>
      </c>
      <c r="X827" s="90" t="str">
        <f>IF(TMInput!W827&lt;&gt;"", TMInput!W827, IF(AND($C827=$C828, X828&lt;&gt;""), X828, IF(AND($C827=$C829, X829&lt;&gt;""), X829, IF(AND($C827=$C830, X830&lt;&gt;""), X830, IF(AND($C827=$C831, X831&lt;&gt;""), X831, "")))))</f>
        <v/>
      </c>
      <c r="Y827" s="90" t="str">
        <f>IF(TMInput!X827&lt;&gt;"", TMInput!X827, IF(AND($C827=$C828, Y828&lt;&gt;""), Y828, IF(AND($C827=$C829, Y829&lt;&gt;""), Y829, IF(AND($C827=$C830, Y830&lt;&gt;""), Y830, IF(AND($C827=$C831, Y831&lt;&gt;""), Y831, "")))))</f>
        <v/>
      </c>
      <c r="Z827" s="90" t="str">
        <f>IF(TMInput!Y827&lt;&gt;"", TMInput!Y827, IF(AND($C827=$C828, Z828&lt;&gt;""), Z828, IF(AND($C827=$C829, Z829&lt;&gt;""), Z829, IF(AND($C827=$C830, Z830&lt;&gt;""), Z830, IF(AND($C827=$C831, Z831&lt;&gt;""), Z831, "")))))</f>
        <v/>
      </c>
      <c r="AA827" s="90" t="str">
        <f>IF(TMInput!Z827&lt;&gt;"", TMInput!Z827, IF(AND($C827=$C828, AA828&lt;&gt;""), AA828, IF(AND($C827=$C829, AA829&lt;&gt;""), AA829, IF(AND($C827=$C830, AA830&lt;&gt;""), AA830, IF(AND($C827=$C831, AA831&lt;&gt;""), AA831, "")))))</f>
        <v/>
      </c>
      <c r="AB827" s="90" t="str">
        <f>IF(TMInput!AA827&lt;&gt;"", TMInput!AA827, IF(AND($C827=$C828, AB828&lt;&gt;""), AB828, IF(AND($C827=$C829, AB829&lt;&gt;""), AB829, IF(AND($C827=$C830, AB830&lt;&gt;""), AB830, IF(AND($C827=$C831, AB831&lt;&gt;""), AB831, "")))))</f>
        <v/>
      </c>
      <c r="AC827" s="90" t="str">
        <f>IF(TMInput!AB827&lt;&gt;"", TMInput!AB827, IF(AND($C827=$C828, AC828&lt;&gt;""), AC828, IF(AND($C827=$C829, AC829&lt;&gt;""), AC829, IF(AND($C827=$C830, AC830&lt;&gt;""), AC830, IF(AND($C827=$C831, AC831&lt;&gt;""), AC831, "")))))</f>
        <v/>
      </c>
      <c r="AD827" s="90" t="str">
        <f>IF(TMInput!AC827&lt;&gt;"", TMInput!AC827, IF(AND($C827=$C828, AD828&lt;&gt;""), AD828, IF(AND($C827=$C829, AD829&lt;&gt;""), AD829, IF(AND($C827=$C830, AD830&lt;&gt;""), AD830, IF(AND($C827=$C831, AD831&lt;&gt;""), AD831, "")))))</f>
        <v/>
      </c>
      <c r="AE827" s="90" t="str">
        <f>IF(TMInput!AD827&lt;&gt;"", TMInput!AD827, IF(AND($C827=$C828, AE828&lt;&gt;""), AE828, IF(AND($C827=$C829, AE829&lt;&gt;""), AE829, IF(AND($C827=$C830, AE830&lt;&gt;""), AE830, IF(AND($C827=$C831, AE831&lt;&gt;""), AE831, "")))))</f>
        <v/>
      </c>
    </row>
    <row r="828">
      <c r="A828" s="85" t="b">
        <f t="shared" si="1"/>
        <v>0</v>
      </c>
      <c r="B828" s="90" t="str">
        <f>IF(AND(TMInput!A828="",$C828&lt;&gt;""),B827,TMInput!A828)</f>
        <v/>
      </c>
      <c r="C828" s="90" t="str">
        <f>TMInput!B828</f>
        <v/>
      </c>
      <c r="D828" s="85" t="str">
        <f>IF(AND(TMInput!C828="",$C828&lt;&gt;""),D827,TMInput!C828)</f>
        <v/>
      </c>
      <c r="E828" s="90" t="str">
        <f>IF(TMInput!D828&lt;&gt;"",TMInput!D828,IF(AND($C828=$C829, E829&lt;&gt;""),E829, IF(AND($C828=$C830, E830&lt;&gt;""), E830,"")))</f>
        <v/>
      </c>
      <c r="F828" s="90" t="str">
        <f>IF(TMInput!E828&lt;&gt;"",TMInput!E828,IF(AND($C828=$C829, F829&lt;&gt;""),F829, IF(AND($C828=$C830, F830&lt;&gt;""), F830,"")))</f>
        <v/>
      </c>
      <c r="G828" s="85" t="str">
        <f>IF(TMInput!F828&lt;&gt;"",TMInput!F828,IF(AND($C828=$C829, G829&lt;&gt;""),G829, IF(AND($C828=$C830, G830&lt;&gt;""), G830,"")))</f>
        <v/>
      </c>
      <c r="H828" s="90" t="str">
        <f>TMInput!G828</f>
        <v/>
      </c>
      <c r="I828" s="90" t="str">
        <f>TMInput!H828</f>
        <v/>
      </c>
      <c r="J828" s="90" t="str">
        <f>IF(TMInput!$A828="",J827,TMInput!I828)</f>
        <v/>
      </c>
      <c r="K828" s="85" t="str">
        <f>IF(TMInput!J828&lt;&gt;"",TMInput!J828,IF(AND($C828=$C829, K829&lt;&gt;""),K829, IF(AND($C828=$C830, K830&lt;&gt;""), K830,"")))</f>
        <v/>
      </c>
      <c r="L828" s="85" t="str">
        <f>IF(TMInput!K828&lt;&gt;"",TMInput!K828,IF(AND($C828=$C829, L829&lt;&gt;""),L829, IF(AND($C828=$C830, L830&lt;&gt;""), L830,"")))</f>
        <v/>
      </c>
      <c r="M828" s="90" t="str">
        <f>IF(TMInput!L828&lt;&gt;"",TMInput!L828,IF(AND($C828=$C829, M829&lt;&gt;""),M829, IF(AND($C828=$C830, M830&lt;&gt;""), M830,"")))</f>
        <v/>
      </c>
      <c r="N828" s="90" t="str">
        <f>IF(TMInput!M828&lt;&gt;"",TMInput!M828,IF(AND($C828=$C829, N829&lt;&gt;""),N829, IF(AND($C828=$C830, N830&lt;&gt;""), N830,"")))</f>
        <v/>
      </c>
      <c r="O828" s="90" t="str">
        <f>IF(TMInput!N828&lt;&gt;"",TMInput!N828,IF(AND($C828=$C829, O829&lt;&gt;""),O829, IF(AND($C828=$C830, O830&lt;&gt;""), O830,"")))</f>
        <v/>
      </c>
      <c r="P828" s="85" t="str">
        <f>IF(TMInput!O828&lt;&gt;"",TMInput!O828,IF(AND($C828=$C829, P829&lt;&gt;""),P829, IF(AND($C828=$C830, P830&lt;&gt;""), P830,"")))</f>
        <v/>
      </c>
      <c r="Q828" s="90" t="str">
        <f>IF(TMInput!P828&lt;&gt;"",TMInput!P828,IF(AND($C828=$C829, Q829&lt;&gt;""),Q829, IF(AND($C828=$C830, Q830&lt;&gt;""), Q830,"")))</f>
        <v/>
      </c>
      <c r="R828" s="90" t="str">
        <f>IF(TMInput!Q828&lt;&gt;"", TMInput!Q828, IF(AND(OR($C828&amp;$H828=$C829&amp;$H829, $C828&amp;$I828=$C829&amp;$I829), R829&lt;&gt;""), R829, IF(AND(OR($C828&amp;$H828=$C830&amp;$H830, $C828&amp;$I828=$C830&amp;$I830), R830&lt;&gt;""), R830, IF(AND(OR($C828&amp;$H828=$C831&amp;$H831, $C828&amp;$I828=$C831&amp;$I831), R831&lt;&gt;""), R831, IF(AND(OR($C828&amp;$H828=$C832&amp;$H832, $C828&amp;$I828=$C832&amp;$I832), R832&lt;&gt;""), R832, "")))))</f>
        <v/>
      </c>
      <c r="S828" s="90" t="str">
        <f>IF(TMInput!R828&lt;&gt;"", TMInput!R828, IF(AND(OR($C828&amp;$H828=$C829&amp;$H829, $C828&amp;$I828=$C829&amp;$I829), S829&lt;&gt;""), S829, IF(AND(OR($C828&amp;$H828=$C830&amp;$H830, $C828&amp;$I828=$C830&amp;$I830), S830&lt;&gt;""), S830, IF(AND(OR($C828&amp;$H828=$C831&amp;$H831, $C828&amp;$I828=$C831&amp;$I831), S831&lt;&gt;""), S831, IF(AND(OR($C828&amp;$H828=$C832&amp;$H832, $C828&amp;$I828=$C832&amp;$I832), S832&lt;&gt;""), S832, "")))))</f>
        <v/>
      </c>
      <c r="T828" s="90" t="str">
        <f>IF(TMInput!S828&lt;&gt;"", TMInput!S828, IF(AND(OR($C828&amp;$H828=$C829&amp;$H829, $C828&amp;$I828=$C829&amp;$I829), T829&lt;&gt;""), T829, IF(AND(OR($C828&amp;$H828=$C830&amp;$H830, $C828&amp;$I828=$C830&amp;$I830), T830&lt;&gt;""), T830, IF(AND(OR($C828&amp;$H828=$C831&amp;$H831, $C828&amp;$I828=$C831&amp;$I831), T831&lt;&gt;""), T831, IF(AND(OR($C828&amp;$H828=$C832&amp;$H832, $C828&amp;$I828=$C832&amp;$I832), T832&lt;&gt;""), T832, "")))))</f>
        <v/>
      </c>
      <c r="U828" s="90" t="str">
        <f>IF(TMInput!T828&lt;&gt;"", TMInput!T828, IF(AND($C828=$C829, U829&lt;&gt;""), U829, IF(AND($C828=$C830, U830&lt;&gt;""), U830, IF(AND($C828=$C831, U831&lt;&gt;""), U831, IF(AND($C828=$C832, U832&lt;&gt;""), U832, "")))))</f>
        <v/>
      </c>
      <c r="V828" s="90" t="str">
        <f>IF(TMInput!U828&lt;&gt;"", TMInput!U828, IF(AND($C828=$C829, V829&lt;&gt;""), V829, IF(AND($C828=$C830, V830&lt;&gt;""), V830, IF(AND($C828=$C831, V831&lt;&gt;""), V831, IF(AND($C828=$C832, V832&lt;&gt;""), V832, "")))))</f>
        <v/>
      </c>
      <c r="W828" s="90" t="str">
        <f>IF(TMInput!V828&lt;&gt;"", TMInput!V828, IF(AND($C828=$C829, W829&lt;&gt;""), W829, IF(AND($C828=$C830, W830&lt;&gt;""), W830, IF(AND($C828=$C831, W831&lt;&gt;""), W831, IF(AND($C828=$C832, W832&lt;&gt;""), W832, "")))))</f>
        <v/>
      </c>
      <c r="X828" s="90" t="str">
        <f>IF(TMInput!W828&lt;&gt;"", TMInput!W828, IF(AND($C828=$C829, X829&lt;&gt;""), X829, IF(AND($C828=$C830, X830&lt;&gt;""), X830, IF(AND($C828=$C831, X831&lt;&gt;""), X831, IF(AND($C828=$C832, X832&lt;&gt;""), X832, "")))))</f>
        <v/>
      </c>
      <c r="Y828" s="90" t="str">
        <f>IF(TMInput!X828&lt;&gt;"", TMInput!X828, IF(AND($C828=$C829, Y829&lt;&gt;""), Y829, IF(AND($C828=$C830, Y830&lt;&gt;""), Y830, IF(AND($C828=$C831, Y831&lt;&gt;""), Y831, IF(AND($C828=$C832, Y832&lt;&gt;""), Y832, "")))))</f>
        <v/>
      </c>
      <c r="Z828" s="90" t="str">
        <f>IF(TMInput!Y828&lt;&gt;"", TMInput!Y828, IF(AND($C828=$C829, Z829&lt;&gt;""), Z829, IF(AND($C828=$C830, Z830&lt;&gt;""), Z830, IF(AND($C828=$C831, Z831&lt;&gt;""), Z831, IF(AND($C828=$C832, Z832&lt;&gt;""), Z832, "")))))</f>
        <v/>
      </c>
      <c r="AA828" s="90" t="str">
        <f>IF(TMInput!Z828&lt;&gt;"", TMInput!Z828, IF(AND($C828=$C829, AA829&lt;&gt;""), AA829, IF(AND($C828=$C830, AA830&lt;&gt;""), AA830, IF(AND($C828=$C831, AA831&lt;&gt;""), AA831, IF(AND($C828=$C832, AA832&lt;&gt;""), AA832, "")))))</f>
        <v/>
      </c>
      <c r="AB828" s="90" t="str">
        <f>IF(TMInput!AA828&lt;&gt;"", TMInput!AA828, IF(AND($C828=$C829, AB829&lt;&gt;""), AB829, IF(AND($C828=$C830, AB830&lt;&gt;""), AB830, IF(AND($C828=$C831, AB831&lt;&gt;""), AB831, IF(AND($C828=$C832, AB832&lt;&gt;""), AB832, "")))))</f>
        <v/>
      </c>
      <c r="AC828" s="90" t="str">
        <f>IF(TMInput!AB828&lt;&gt;"", TMInput!AB828, IF(AND($C828=$C829, AC829&lt;&gt;""), AC829, IF(AND($C828=$C830, AC830&lt;&gt;""), AC830, IF(AND($C828=$C831, AC831&lt;&gt;""), AC831, IF(AND($C828=$C832, AC832&lt;&gt;""), AC832, "")))))</f>
        <v/>
      </c>
      <c r="AD828" s="90" t="str">
        <f>IF(TMInput!AC828&lt;&gt;"", TMInput!AC828, IF(AND($C828=$C829, AD829&lt;&gt;""), AD829, IF(AND($C828=$C830, AD830&lt;&gt;""), AD830, IF(AND($C828=$C831, AD831&lt;&gt;""), AD831, IF(AND($C828=$C832, AD832&lt;&gt;""), AD832, "")))))</f>
        <v/>
      </c>
      <c r="AE828" s="90" t="str">
        <f>IF(TMInput!AD828&lt;&gt;"", TMInput!AD828, IF(AND($C828=$C829, AE829&lt;&gt;""), AE829, IF(AND($C828=$C830, AE830&lt;&gt;""), AE830, IF(AND($C828=$C831, AE831&lt;&gt;""), AE831, IF(AND($C828=$C832, AE832&lt;&gt;""), AE832, "")))))</f>
        <v/>
      </c>
    </row>
    <row r="829">
      <c r="A829" s="85" t="b">
        <f t="shared" si="1"/>
        <v>0</v>
      </c>
      <c r="B829" s="90" t="str">
        <f>IF(AND(TMInput!A829="",$C829&lt;&gt;""),B828,TMInput!A829)</f>
        <v/>
      </c>
      <c r="C829" s="90" t="str">
        <f>TMInput!B829</f>
        <v/>
      </c>
      <c r="D829" s="85" t="str">
        <f>IF(AND(TMInput!C829="",$C829&lt;&gt;""),D828,TMInput!C829)</f>
        <v/>
      </c>
      <c r="E829" s="90" t="str">
        <f>IF(TMInput!D829&lt;&gt;"",TMInput!D829,IF(AND($C829=$C830, E830&lt;&gt;""),E830, IF(AND($C829=$C831, E831&lt;&gt;""), E831,"")))</f>
        <v/>
      </c>
      <c r="F829" s="90" t="str">
        <f>IF(TMInput!E829&lt;&gt;"",TMInput!E829,IF(AND($C829=$C830, F830&lt;&gt;""),F830, IF(AND($C829=$C831, F831&lt;&gt;""), F831,"")))</f>
        <v/>
      </c>
      <c r="G829" s="85" t="str">
        <f>IF(TMInput!F829&lt;&gt;"",TMInput!F829,IF(AND($C829=$C830, G830&lt;&gt;""),G830, IF(AND($C829=$C831, G831&lt;&gt;""), G831,"")))</f>
        <v/>
      </c>
      <c r="H829" s="90" t="str">
        <f>TMInput!G829</f>
        <v/>
      </c>
      <c r="I829" s="90" t="str">
        <f>TMInput!H829</f>
        <v/>
      </c>
      <c r="J829" s="90" t="str">
        <f>IF(TMInput!$A829="",J828,TMInput!I829)</f>
        <v/>
      </c>
      <c r="K829" s="85" t="str">
        <f>IF(TMInput!J829&lt;&gt;"",TMInput!J829,IF(AND($C829=$C830, K830&lt;&gt;""),K830, IF(AND($C829=$C831, K831&lt;&gt;""), K831,"")))</f>
        <v/>
      </c>
      <c r="L829" s="85" t="str">
        <f>IF(TMInput!K829&lt;&gt;"",TMInput!K829,IF(AND($C829=$C830, L830&lt;&gt;""),L830, IF(AND($C829=$C831, L831&lt;&gt;""), L831,"")))</f>
        <v/>
      </c>
      <c r="M829" s="90" t="str">
        <f>IF(TMInput!L829&lt;&gt;"",TMInput!L829,IF(AND($C829=$C830, M830&lt;&gt;""),M830, IF(AND($C829=$C831, M831&lt;&gt;""), M831,"")))</f>
        <v/>
      </c>
      <c r="N829" s="90" t="str">
        <f>IF(TMInput!M829&lt;&gt;"",TMInput!M829,IF(AND($C829=$C830, N830&lt;&gt;""),N830, IF(AND($C829=$C831, N831&lt;&gt;""), N831,"")))</f>
        <v/>
      </c>
      <c r="O829" s="90" t="str">
        <f>IF(TMInput!N829&lt;&gt;"",TMInput!N829,IF(AND($C829=$C830, O830&lt;&gt;""),O830, IF(AND($C829=$C831, O831&lt;&gt;""), O831,"")))</f>
        <v/>
      </c>
      <c r="P829" s="85" t="str">
        <f>IF(TMInput!O829&lt;&gt;"",TMInput!O829,IF(AND($C829=$C830, P830&lt;&gt;""),P830, IF(AND($C829=$C831, P831&lt;&gt;""), P831,"")))</f>
        <v/>
      </c>
      <c r="Q829" s="90" t="str">
        <f>IF(TMInput!P829&lt;&gt;"",TMInput!P829,IF(AND($C829=$C830, Q830&lt;&gt;""),Q830, IF(AND($C829=$C831, Q831&lt;&gt;""), Q831,"")))</f>
        <v/>
      </c>
      <c r="R829" s="90" t="str">
        <f>IF(TMInput!Q829&lt;&gt;"", TMInput!Q829, IF(AND(OR($C829&amp;$H829=$C830&amp;$H830, $C829&amp;$I829=$C830&amp;$I830), R830&lt;&gt;""), R830, IF(AND(OR($C829&amp;$H829=$C831&amp;$H831, $C829&amp;$I829=$C831&amp;$I831), R831&lt;&gt;""), R831, IF(AND(OR($C829&amp;$H829=$C832&amp;$H832, $C829&amp;$I829=$C832&amp;$I832), R832&lt;&gt;""), R832, IF(AND(OR($C829&amp;$H829=$C833&amp;$H833, $C829&amp;$I829=$C833&amp;$I833), R833&lt;&gt;""), R833, "")))))</f>
        <v/>
      </c>
      <c r="S829" s="90" t="str">
        <f>IF(TMInput!R829&lt;&gt;"", TMInput!R829, IF(AND(OR($C829&amp;$H829=$C830&amp;$H830, $C829&amp;$I829=$C830&amp;$I830), S830&lt;&gt;""), S830, IF(AND(OR($C829&amp;$H829=$C831&amp;$H831, $C829&amp;$I829=$C831&amp;$I831), S831&lt;&gt;""), S831, IF(AND(OR($C829&amp;$H829=$C832&amp;$H832, $C829&amp;$I829=$C832&amp;$I832), S832&lt;&gt;""), S832, IF(AND(OR($C829&amp;$H829=$C833&amp;$H833, $C829&amp;$I829=$C833&amp;$I833), S833&lt;&gt;""), S833, "")))))</f>
        <v/>
      </c>
      <c r="T829" s="90" t="str">
        <f>IF(TMInput!S829&lt;&gt;"", TMInput!S829, IF(AND(OR($C829&amp;$H829=$C830&amp;$H830, $C829&amp;$I829=$C830&amp;$I830), T830&lt;&gt;""), T830, IF(AND(OR($C829&amp;$H829=$C831&amp;$H831, $C829&amp;$I829=$C831&amp;$I831), T831&lt;&gt;""), T831, IF(AND(OR($C829&amp;$H829=$C832&amp;$H832, $C829&amp;$I829=$C832&amp;$I832), T832&lt;&gt;""), T832, IF(AND(OR($C829&amp;$H829=$C833&amp;$H833, $C829&amp;$I829=$C833&amp;$I833), T833&lt;&gt;""), T833, "")))))</f>
        <v/>
      </c>
      <c r="U829" s="90" t="str">
        <f>IF(TMInput!T829&lt;&gt;"", TMInput!T829, IF(AND($C829=$C830, U830&lt;&gt;""), U830, IF(AND($C829=$C831, U831&lt;&gt;""), U831, IF(AND($C829=$C832, U832&lt;&gt;""), U832, IF(AND($C829=$C833, U833&lt;&gt;""), U833, "")))))</f>
        <v/>
      </c>
      <c r="V829" s="90" t="str">
        <f>IF(TMInput!U829&lt;&gt;"", TMInput!U829, IF(AND($C829=$C830, V830&lt;&gt;""), V830, IF(AND($C829=$C831, V831&lt;&gt;""), V831, IF(AND($C829=$C832, V832&lt;&gt;""), V832, IF(AND($C829=$C833, V833&lt;&gt;""), V833, "")))))</f>
        <v/>
      </c>
      <c r="W829" s="90" t="str">
        <f>IF(TMInput!V829&lt;&gt;"", TMInput!V829, IF(AND($C829=$C830, W830&lt;&gt;""), W830, IF(AND($C829=$C831, W831&lt;&gt;""), W831, IF(AND($C829=$C832, W832&lt;&gt;""), W832, IF(AND($C829=$C833, W833&lt;&gt;""), W833, "")))))</f>
        <v/>
      </c>
      <c r="X829" s="90" t="str">
        <f>IF(TMInput!W829&lt;&gt;"", TMInput!W829, IF(AND($C829=$C830, X830&lt;&gt;""), X830, IF(AND($C829=$C831, X831&lt;&gt;""), X831, IF(AND($C829=$C832, X832&lt;&gt;""), X832, IF(AND($C829=$C833, X833&lt;&gt;""), X833, "")))))</f>
        <v/>
      </c>
      <c r="Y829" s="90" t="str">
        <f>IF(TMInput!X829&lt;&gt;"", TMInput!X829, IF(AND($C829=$C830, Y830&lt;&gt;""), Y830, IF(AND($C829=$C831, Y831&lt;&gt;""), Y831, IF(AND($C829=$C832, Y832&lt;&gt;""), Y832, IF(AND($C829=$C833, Y833&lt;&gt;""), Y833, "")))))</f>
        <v/>
      </c>
      <c r="Z829" s="90" t="str">
        <f>IF(TMInput!Y829&lt;&gt;"", TMInput!Y829, IF(AND($C829=$C830, Z830&lt;&gt;""), Z830, IF(AND($C829=$C831, Z831&lt;&gt;""), Z831, IF(AND($C829=$C832, Z832&lt;&gt;""), Z832, IF(AND($C829=$C833, Z833&lt;&gt;""), Z833, "")))))</f>
        <v/>
      </c>
      <c r="AA829" s="90" t="str">
        <f>IF(TMInput!Z829&lt;&gt;"", TMInput!Z829, IF(AND($C829=$C830, AA830&lt;&gt;""), AA830, IF(AND($C829=$C831, AA831&lt;&gt;""), AA831, IF(AND($C829=$C832, AA832&lt;&gt;""), AA832, IF(AND($C829=$C833, AA833&lt;&gt;""), AA833, "")))))</f>
        <v/>
      </c>
      <c r="AB829" s="90" t="str">
        <f>IF(TMInput!AA829&lt;&gt;"", TMInput!AA829, IF(AND($C829=$C830, AB830&lt;&gt;""), AB830, IF(AND($C829=$C831, AB831&lt;&gt;""), AB831, IF(AND($C829=$C832, AB832&lt;&gt;""), AB832, IF(AND($C829=$C833, AB833&lt;&gt;""), AB833, "")))))</f>
        <v/>
      </c>
      <c r="AC829" s="90" t="str">
        <f>IF(TMInput!AB829&lt;&gt;"", TMInput!AB829, IF(AND($C829=$C830, AC830&lt;&gt;""), AC830, IF(AND($C829=$C831, AC831&lt;&gt;""), AC831, IF(AND($C829=$C832, AC832&lt;&gt;""), AC832, IF(AND($C829=$C833, AC833&lt;&gt;""), AC833, "")))))</f>
        <v/>
      </c>
      <c r="AD829" s="90" t="str">
        <f>IF(TMInput!AC829&lt;&gt;"", TMInput!AC829, IF(AND($C829=$C830, AD830&lt;&gt;""), AD830, IF(AND($C829=$C831, AD831&lt;&gt;""), AD831, IF(AND($C829=$C832, AD832&lt;&gt;""), AD832, IF(AND($C829=$C833, AD833&lt;&gt;""), AD833, "")))))</f>
        <v/>
      </c>
      <c r="AE829" s="90" t="str">
        <f>IF(TMInput!AD829&lt;&gt;"", TMInput!AD829, IF(AND($C829=$C830, AE830&lt;&gt;""), AE830, IF(AND($C829=$C831, AE831&lt;&gt;""), AE831, IF(AND($C829=$C832, AE832&lt;&gt;""), AE832, IF(AND($C829=$C833, AE833&lt;&gt;""), AE833, "")))))</f>
        <v/>
      </c>
    </row>
    <row r="830">
      <c r="A830" s="85" t="b">
        <f t="shared" si="1"/>
        <v>0</v>
      </c>
      <c r="B830" s="90" t="str">
        <f>IF(AND(TMInput!A830="",$C830&lt;&gt;""),B829,TMInput!A830)</f>
        <v/>
      </c>
      <c r="C830" s="90" t="str">
        <f>TMInput!B830</f>
        <v/>
      </c>
      <c r="D830" s="85" t="str">
        <f>IF(AND(TMInput!C830="",$C830&lt;&gt;""),D829,TMInput!C830)</f>
        <v/>
      </c>
      <c r="E830" s="90" t="str">
        <f>IF(TMInput!D830&lt;&gt;"",TMInput!D830,IF(AND($C830=$C831, E831&lt;&gt;""),E831, IF(AND($C830=$C832, E832&lt;&gt;""), E832,"")))</f>
        <v/>
      </c>
      <c r="F830" s="90" t="str">
        <f>IF(TMInput!E830&lt;&gt;"",TMInput!E830,IF(AND($C830=$C831, F831&lt;&gt;""),F831, IF(AND($C830=$C832, F832&lt;&gt;""), F832,"")))</f>
        <v/>
      </c>
      <c r="G830" s="85" t="str">
        <f>IF(TMInput!F830&lt;&gt;"",TMInput!F830,IF(AND($C830=$C831, G831&lt;&gt;""),G831, IF(AND($C830=$C832, G832&lt;&gt;""), G832,"")))</f>
        <v/>
      </c>
      <c r="H830" s="90" t="str">
        <f>TMInput!G830</f>
        <v/>
      </c>
      <c r="I830" s="90" t="str">
        <f>TMInput!H830</f>
        <v/>
      </c>
      <c r="J830" s="90" t="str">
        <f>IF(TMInput!$A830="",J829,TMInput!I830)</f>
        <v/>
      </c>
      <c r="K830" s="85" t="str">
        <f>IF(TMInput!J830&lt;&gt;"",TMInput!J830,IF(AND($C830=$C831, K831&lt;&gt;""),K831, IF(AND($C830=$C832, K832&lt;&gt;""), K832,"")))</f>
        <v/>
      </c>
      <c r="L830" s="85" t="str">
        <f>IF(TMInput!K830&lt;&gt;"",TMInput!K830,IF(AND($C830=$C831, L831&lt;&gt;""),L831, IF(AND($C830=$C832, L832&lt;&gt;""), L832,"")))</f>
        <v/>
      </c>
      <c r="M830" s="90" t="str">
        <f>IF(TMInput!L830&lt;&gt;"",TMInput!L830,IF(AND($C830=$C831, M831&lt;&gt;""),M831, IF(AND($C830=$C832, M832&lt;&gt;""), M832,"")))</f>
        <v/>
      </c>
      <c r="N830" s="90" t="str">
        <f>IF(TMInput!M830&lt;&gt;"",TMInput!M830,IF(AND($C830=$C831, N831&lt;&gt;""),N831, IF(AND($C830=$C832, N832&lt;&gt;""), N832,"")))</f>
        <v/>
      </c>
      <c r="O830" s="90" t="str">
        <f>IF(TMInput!N830&lt;&gt;"",TMInput!N830,IF(AND($C830=$C831, O831&lt;&gt;""),O831, IF(AND($C830=$C832, O832&lt;&gt;""), O832,"")))</f>
        <v/>
      </c>
      <c r="P830" s="85" t="str">
        <f>IF(TMInput!O830&lt;&gt;"",TMInput!O830,IF(AND($C830=$C831, P831&lt;&gt;""),P831, IF(AND($C830=$C832, P832&lt;&gt;""), P832,"")))</f>
        <v/>
      </c>
      <c r="Q830" s="90" t="str">
        <f>IF(TMInput!P830&lt;&gt;"",TMInput!P830,IF(AND($C830=$C831, Q831&lt;&gt;""),Q831, IF(AND($C830=$C832, Q832&lt;&gt;""), Q832,"")))</f>
        <v/>
      </c>
      <c r="R830" s="90" t="str">
        <f>IF(TMInput!Q830&lt;&gt;"", TMInput!Q830, IF(AND(OR($C830&amp;$H830=$C831&amp;$H831, $C830&amp;$I830=$C831&amp;$I831), R831&lt;&gt;""), R831, IF(AND(OR($C830&amp;$H830=$C832&amp;$H832, $C830&amp;$I830=$C832&amp;$I832), R832&lt;&gt;""), R832, IF(AND(OR($C830&amp;$H830=$C833&amp;$H833, $C830&amp;$I830=$C833&amp;$I833), R833&lt;&gt;""), R833, IF(AND(OR($C830&amp;$H830=$C834&amp;$H834, $C830&amp;$I830=$C834&amp;$I834), R834&lt;&gt;""), R834, "")))))</f>
        <v/>
      </c>
      <c r="S830" s="90" t="str">
        <f>IF(TMInput!R830&lt;&gt;"", TMInput!R830, IF(AND(OR($C830&amp;$H830=$C831&amp;$H831, $C830&amp;$I830=$C831&amp;$I831), S831&lt;&gt;""), S831, IF(AND(OR($C830&amp;$H830=$C832&amp;$H832, $C830&amp;$I830=$C832&amp;$I832), S832&lt;&gt;""), S832, IF(AND(OR($C830&amp;$H830=$C833&amp;$H833, $C830&amp;$I830=$C833&amp;$I833), S833&lt;&gt;""), S833, IF(AND(OR($C830&amp;$H830=$C834&amp;$H834, $C830&amp;$I830=$C834&amp;$I834), S834&lt;&gt;""), S834, "")))))</f>
        <v/>
      </c>
      <c r="T830" s="90" t="str">
        <f>IF(TMInput!S830&lt;&gt;"", TMInput!S830, IF(AND(OR($C830&amp;$H830=$C831&amp;$H831, $C830&amp;$I830=$C831&amp;$I831), T831&lt;&gt;""), T831, IF(AND(OR($C830&amp;$H830=$C832&amp;$H832, $C830&amp;$I830=$C832&amp;$I832), T832&lt;&gt;""), T832, IF(AND(OR($C830&amp;$H830=$C833&amp;$H833, $C830&amp;$I830=$C833&amp;$I833), T833&lt;&gt;""), T833, IF(AND(OR($C830&amp;$H830=$C834&amp;$H834, $C830&amp;$I830=$C834&amp;$I834), T834&lt;&gt;""), T834, "")))))</f>
        <v/>
      </c>
      <c r="U830" s="90" t="str">
        <f>IF(TMInput!T830&lt;&gt;"", TMInput!T830, IF(AND($C830=$C831, U831&lt;&gt;""), U831, IF(AND($C830=$C832, U832&lt;&gt;""), U832, IF(AND($C830=$C833, U833&lt;&gt;""), U833, IF(AND($C830=$C834, U834&lt;&gt;""), U834, "")))))</f>
        <v/>
      </c>
      <c r="V830" s="90" t="str">
        <f>IF(TMInput!U830&lt;&gt;"", TMInput!U830, IF(AND($C830=$C831, V831&lt;&gt;""), V831, IF(AND($C830=$C832, V832&lt;&gt;""), V832, IF(AND($C830=$C833, V833&lt;&gt;""), V833, IF(AND($C830=$C834, V834&lt;&gt;""), V834, "")))))</f>
        <v/>
      </c>
      <c r="W830" s="90" t="str">
        <f>IF(TMInput!V830&lt;&gt;"", TMInput!V830, IF(AND($C830=$C831, W831&lt;&gt;""), W831, IF(AND($C830=$C832, W832&lt;&gt;""), W832, IF(AND($C830=$C833, W833&lt;&gt;""), W833, IF(AND($C830=$C834, W834&lt;&gt;""), W834, "")))))</f>
        <v/>
      </c>
      <c r="X830" s="90" t="str">
        <f>IF(TMInput!W830&lt;&gt;"", TMInput!W830, IF(AND($C830=$C831, X831&lt;&gt;""), X831, IF(AND($C830=$C832, X832&lt;&gt;""), X832, IF(AND($C830=$C833, X833&lt;&gt;""), X833, IF(AND($C830=$C834, X834&lt;&gt;""), X834, "")))))</f>
        <v/>
      </c>
      <c r="Y830" s="90" t="str">
        <f>IF(TMInput!X830&lt;&gt;"", TMInput!X830, IF(AND($C830=$C831, Y831&lt;&gt;""), Y831, IF(AND($C830=$C832, Y832&lt;&gt;""), Y832, IF(AND($C830=$C833, Y833&lt;&gt;""), Y833, IF(AND($C830=$C834, Y834&lt;&gt;""), Y834, "")))))</f>
        <v/>
      </c>
      <c r="Z830" s="90" t="str">
        <f>IF(TMInput!Y830&lt;&gt;"", TMInput!Y830, IF(AND($C830=$C831, Z831&lt;&gt;""), Z831, IF(AND($C830=$C832, Z832&lt;&gt;""), Z832, IF(AND($C830=$C833, Z833&lt;&gt;""), Z833, IF(AND($C830=$C834, Z834&lt;&gt;""), Z834, "")))))</f>
        <v/>
      </c>
      <c r="AA830" s="90" t="str">
        <f>IF(TMInput!Z830&lt;&gt;"", TMInput!Z830, IF(AND($C830=$C831, AA831&lt;&gt;""), AA831, IF(AND($C830=$C832, AA832&lt;&gt;""), AA832, IF(AND($C830=$C833, AA833&lt;&gt;""), AA833, IF(AND($C830=$C834, AA834&lt;&gt;""), AA834, "")))))</f>
        <v/>
      </c>
      <c r="AB830" s="90" t="str">
        <f>IF(TMInput!AA830&lt;&gt;"", TMInput!AA830, IF(AND($C830=$C831, AB831&lt;&gt;""), AB831, IF(AND($C830=$C832, AB832&lt;&gt;""), AB832, IF(AND($C830=$C833, AB833&lt;&gt;""), AB833, IF(AND($C830=$C834, AB834&lt;&gt;""), AB834, "")))))</f>
        <v/>
      </c>
      <c r="AC830" s="90" t="str">
        <f>IF(TMInput!AB830&lt;&gt;"", TMInput!AB830, IF(AND($C830=$C831, AC831&lt;&gt;""), AC831, IF(AND($C830=$C832, AC832&lt;&gt;""), AC832, IF(AND($C830=$C833, AC833&lt;&gt;""), AC833, IF(AND($C830=$C834, AC834&lt;&gt;""), AC834, "")))))</f>
        <v/>
      </c>
      <c r="AD830" s="90" t="str">
        <f>IF(TMInput!AC830&lt;&gt;"", TMInput!AC830, IF(AND($C830=$C831, AD831&lt;&gt;""), AD831, IF(AND($C830=$C832, AD832&lt;&gt;""), AD832, IF(AND($C830=$C833, AD833&lt;&gt;""), AD833, IF(AND($C830=$C834, AD834&lt;&gt;""), AD834, "")))))</f>
        <v/>
      </c>
      <c r="AE830" s="90" t="str">
        <f>IF(TMInput!AD830&lt;&gt;"", TMInput!AD830, IF(AND($C830=$C831, AE831&lt;&gt;""), AE831, IF(AND($C830=$C832, AE832&lt;&gt;""), AE832, IF(AND($C830=$C833, AE833&lt;&gt;""), AE833, IF(AND($C830=$C834, AE834&lt;&gt;""), AE834, "")))))</f>
        <v/>
      </c>
    </row>
    <row r="831">
      <c r="A831" s="85" t="b">
        <f t="shared" si="1"/>
        <v>0</v>
      </c>
      <c r="B831" s="90" t="str">
        <f>IF(AND(TMInput!A831="",$C831&lt;&gt;""),B830,TMInput!A831)</f>
        <v/>
      </c>
      <c r="C831" s="90" t="str">
        <f>TMInput!B831</f>
        <v/>
      </c>
      <c r="D831" s="85" t="str">
        <f>IF(AND(TMInput!C831="",$C831&lt;&gt;""),D830,TMInput!C831)</f>
        <v/>
      </c>
      <c r="E831" s="90" t="str">
        <f>IF(TMInput!D831&lt;&gt;"",TMInput!D831,IF(AND($C831=$C832, E832&lt;&gt;""),E832, IF(AND($C831=$C833, E833&lt;&gt;""), E833,"")))</f>
        <v/>
      </c>
      <c r="F831" s="90" t="str">
        <f>IF(TMInput!E831&lt;&gt;"",TMInput!E831,IF(AND($C831=$C832, F832&lt;&gt;""),F832, IF(AND($C831=$C833, F833&lt;&gt;""), F833,"")))</f>
        <v/>
      </c>
      <c r="G831" s="85" t="str">
        <f>IF(TMInput!F831&lt;&gt;"",TMInput!F831,IF(AND($C831=$C832, G832&lt;&gt;""),G832, IF(AND($C831=$C833, G833&lt;&gt;""), G833,"")))</f>
        <v/>
      </c>
      <c r="H831" s="90" t="str">
        <f>TMInput!G831</f>
        <v/>
      </c>
      <c r="I831" s="90" t="str">
        <f>TMInput!H831</f>
        <v/>
      </c>
      <c r="J831" s="90" t="str">
        <f>IF(TMInput!$A831="",J830,TMInput!I831)</f>
        <v/>
      </c>
      <c r="K831" s="85" t="str">
        <f>IF(TMInput!J831&lt;&gt;"",TMInput!J831,IF(AND($C831=$C832, K832&lt;&gt;""),K832, IF(AND($C831=$C833, K833&lt;&gt;""), K833,"")))</f>
        <v/>
      </c>
      <c r="L831" s="85" t="str">
        <f>IF(TMInput!K831&lt;&gt;"",TMInput!K831,IF(AND($C831=$C832, L832&lt;&gt;""),L832, IF(AND($C831=$C833, L833&lt;&gt;""), L833,"")))</f>
        <v/>
      </c>
      <c r="M831" s="90" t="str">
        <f>IF(TMInput!L831&lt;&gt;"",TMInput!L831,IF(AND($C831=$C832, M832&lt;&gt;""),M832, IF(AND($C831=$C833, M833&lt;&gt;""), M833,"")))</f>
        <v/>
      </c>
      <c r="N831" s="90" t="str">
        <f>IF(TMInput!M831&lt;&gt;"",TMInput!M831,IF(AND($C831=$C832, N832&lt;&gt;""),N832, IF(AND($C831=$C833, N833&lt;&gt;""), N833,"")))</f>
        <v/>
      </c>
      <c r="O831" s="90" t="str">
        <f>IF(TMInput!N831&lt;&gt;"",TMInput!N831,IF(AND($C831=$C832, O832&lt;&gt;""),O832, IF(AND($C831=$C833, O833&lt;&gt;""), O833,"")))</f>
        <v/>
      </c>
      <c r="P831" s="85" t="str">
        <f>IF(TMInput!O831&lt;&gt;"",TMInput!O831,IF(AND($C831=$C832, P832&lt;&gt;""),P832, IF(AND($C831=$C833, P833&lt;&gt;""), P833,"")))</f>
        <v/>
      </c>
      <c r="Q831" s="90" t="str">
        <f>IF(TMInput!P831&lt;&gt;"",TMInput!P831,IF(AND($C831=$C832, Q832&lt;&gt;""),Q832, IF(AND($C831=$C833, Q833&lt;&gt;""), Q833,"")))</f>
        <v/>
      </c>
      <c r="R831" s="90" t="str">
        <f>IF(TMInput!Q831&lt;&gt;"", TMInput!Q831, IF(AND(OR($C831&amp;$H831=$C832&amp;$H832, $C831&amp;$I831=$C832&amp;$I832), R832&lt;&gt;""), R832, IF(AND(OR($C831&amp;$H831=$C833&amp;$H833, $C831&amp;$I831=$C833&amp;$I833), R833&lt;&gt;""), R833, IF(AND(OR($C831&amp;$H831=$C834&amp;$H834, $C831&amp;$I831=$C834&amp;$I834), R834&lt;&gt;""), R834, IF(AND(OR($C831&amp;$H831=$C835&amp;$H835, $C831&amp;$I831=$C835&amp;$I835), R835&lt;&gt;""), R835, "")))))</f>
        <v/>
      </c>
      <c r="S831" s="90" t="str">
        <f>IF(TMInput!R831&lt;&gt;"", TMInput!R831, IF(AND(OR($C831&amp;$H831=$C832&amp;$H832, $C831&amp;$I831=$C832&amp;$I832), S832&lt;&gt;""), S832, IF(AND(OR($C831&amp;$H831=$C833&amp;$H833, $C831&amp;$I831=$C833&amp;$I833), S833&lt;&gt;""), S833, IF(AND(OR($C831&amp;$H831=$C834&amp;$H834, $C831&amp;$I831=$C834&amp;$I834), S834&lt;&gt;""), S834, IF(AND(OR($C831&amp;$H831=$C835&amp;$H835, $C831&amp;$I831=$C835&amp;$I835), S835&lt;&gt;""), S835, "")))))</f>
        <v/>
      </c>
      <c r="T831" s="90" t="str">
        <f>IF(TMInput!S831&lt;&gt;"", TMInput!S831, IF(AND(OR($C831&amp;$H831=$C832&amp;$H832, $C831&amp;$I831=$C832&amp;$I832), T832&lt;&gt;""), T832, IF(AND(OR($C831&amp;$H831=$C833&amp;$H833, $C831&amp;$I831=$C833&amp;$I833), T833&lt;&gt;""), T833, IF(AND(OR($C831&amp;$H831=$C834&amp;$H834, $C831&amp;$I831=$C834&amp;$I834), T834&lt;&gt;""), T834, IF(AND(OR($C831&amp;$H831=$C835&amp;$H835, $C831&amp;$I831=$C835&amp;$I835), T835&lt;&gt;""), T835, "")))))</f>
        <v/>
      </c>
      <c r="U831" s="90" t="str">
        <f>IF(TMInput!T831&lt;&gt;"", TMInput!T831, IF(AND($C831=$C832, U832&lt;&gt;""), U832, IF(AND($C831=$C833, U833&lt;&gt;""), U833, IF(AND($C831=$C834, U834&lt;&gt;""), U834, IF(AND($C831=$C835, U835&lt;&gt;""), U835, "")))))</f>
        <v/>
      </c>
      <c r="V831" s="90" t="str">
        <f>IF(TMInput!U831&lt;&gt;"", TMInput!U831, IF(AND($C831=$C832, V832&lt;&gt;""), V832, IF(AND($C831=$C833, V833&lt;&gt;""), V833, IF(AND($C831=$C834, V834&lt;&gt;""), V834, IF(AND($C831=$C835, V835&lt;&gt;""), V835, "")))))</f>
        <v/>
      </c>
      <c r="W831" s="90" t="str">
        <f>IF(TMInput!V831&lt;&gt;"", TMInput!V831, IF(AND($C831=$C832, W832&lt;&gt;""), W832, IF(AND($C831=$C833, W833&lt;&gt;""), W833, IF(AND($C831=$C834, W834&lt;&gt;""), W834, IF(AND($C831=$C835, W835&lt;&gt;""), W835, "")))))</f>
        <v/>
      </c>
      <c r="X831" s="90" t="str">
        <f>IF(TMInput!W831&lt;&gt;"", TMInput!W831, IF(AND($C831=$C832, X832&lt;&gt;""), X832, IF(AND($C831=$C833, X833&lt;&gt;""), X833, IF(AND($C831=$C834, X834&lt;&gt;""), X834, IF(AND($C831=$C835, X835&lt;&gt;""), X835, "")))))</f>
        <v/>
      </c>
      <c r="Y831" s="90" t="str">
        <f>IF(TMInput!X831&lt;&gt;"", TMInput!X831, IF(AND($C831=$C832, Y832&lt;&gt;""), Y832, IF(AND($C831=$C833, Y833&lt;&gt;""), Y833, IF(AND($C831=$C834, Y834&lt;&gt;""), Y834, IF(AND($C831=$C835, Y835&lt;&gt;""), Y835, "")))))</f>
        <v/>
      </c>
      <c r="Z831" s="90" t="str">
        <f>IF(TMInput!Y831&lt;&gt;"", TMInput!Y831, IF(AND($C831=$C832, Z832&lt;&gt;""), Z832, IF(AND($C831=$C833, Z833&lt;&gt;""), Z833, IF(AND($C831=$C834, Z834&lt;&gt;""), Z834, IF(AND($C831=$C835, Z835&lt;&gt;""), Z835, "")))))</f>
        <v/>
      </c>
      <c r="AA831" s="90" t="str">
        <f>IF(TMInput!Z831&lt;&gt;"", TMInput!Z831, IF(AND($C831=$C832, AA832&lt;&gt;""), AA832, IF(AND($C831=$C833, AA833&lt;&gt;""), AA833, IF(AND($C831=$C834, AA834&lt;&gt;""), AA834, IF(AND($C831=$C835, AA835&lt;&gt;""), AA835, "")))))</f>
        <v/>
      </c>
      <c r="AB831" s="90" t="str">
        <f>IF(TMInput!AA831&lt;&gt;"", TMInput!AA831, IF(AND($C831=$C832, AB832&lt;&gt;""), AB832, IF(AND($C831=$C833, AB833&lt;&gt;""), AB833, IF(AND($C831=$C834, AB834&lt;&gt;""), AB834, IF(AND($C831=$C835, AB835&lt;&gt;""), AB835, "")))))</f>
        <v/>
      </c>
      <c r="AC831" s="90" t="str">
        <f>IF(TMInput!AB831&lt;&gt;"", TMInput!AB831, IF(AND($C831=$C832, AC832&lt;&gt;""), AC832, IF(AND($C831=$C833, AC833&lt;&gt;""), AC833, IF(AND($C831=$C834, AC834&lt;&gt;""), AC834, IF(AND($C831=$C835, AC835&lt;&gt;""), AC835, "")))))</f>
        <v/>
      </c>
      <c r="AD831" s="90" t="str">
        <f>IF(TMInput!AC831&lt;&gt;"", TMInput!AC831, IF(AND($C831=$C832, AD832&lt;&gt;""), AD832, IF(AND($C831=$C833, AD833&lt;&gt;""), AD833, IF(AND($C831=$C834, AD834&lt;&gt;""), AD834, IF(AND($C831=$C835, AD835&lt;&gt;""), AD835, "")))))</f>
        <v/>
      </c>
      <c r="AE831" s="90" t="str">
        <f>IF(TMInput!AD831&lt;&gt;"", TMInput!AD831, IF(AND($C831=$C832, AE832&lt;&gt;""), AE832, IF(AND($C831=$C833, AE833&lt;&gt;""), AE833, IF(AND($C831=$C834, AE834&lt;&gt;""), AE834, IF(AND($C831=$C835, AE835&lt;&gt;""), AE835, "")))))</f>
        <v/>
      </c>
    </row>
    <row r="832">
      <c r="A832" s="85" t="b">
        <f t="shared" si="1"/>
        <v>0</v>
      </c>
      <c r="B832" s="90" t="str">
        <f>IF(AND(TMInput!A832="",$C832&lt;&gt;""),B831,TMInput!A832)</f>
        <v/>
      </c>
      <c r="C832" s="90" t="str">
        <f>TMInput!B832</f>
        <v/>
      </c>
      <c r="D832" s="85" t="str">
        <f>IF(AND(TMInput!C832="",$C832&lt;&gt;""),D831,TMInput!C832)</f>
        <v/>
      </c>
      <c r="E832" s="90" t="str">
        <f>IF(TMInput!D832&lt;&gt;"",TMInput!D832,IF(AND($C832=$C833, E833&lt;&gt;""),E833, IF(AND($C832=$C834, E834&lt;&gt;""), E834,"")))</f>
        <v/>
      </c>
      <c r="F832" s="90" t="str">
        <f>IF(TMInput!E832&lt;&gt;"",TMInput!E832,IF(AND($C832=$C833, F833&lt;&gt;""),F833, IF(AND($C832=$C834, F834&lt;&gt;""), F834,"")))</f>
        <v/>
      </c>
      <c r="G832" s="85" t="str">
        <f>IF(TMInput!F832&lt;&gt;"",TMInput!F832,IF(AND($C832=$C833, G833&lt;&gt;""),G833, IF(AND($C832=$C834, G834&lt;&gt;""), G834,"")))</f>
        <v/>
      </c>
      <c r="H832" s="90" t="str">
        <f>TMInput!G832</f>
        <v/>
      </c>
      <c r="I832" s="90" t="str">
        <f>TMInput!H832</f>
        <v/>
      </c>
      <c r="J832" s="90" t="str">
        <f>IF(TMInput!$A832="",J831,TMInput!I832)</f>
        <v/>
      </c>
      <c r="K832" s="85" t="str">
        <f>IF(TMInput!J832&lt;&gt;"",TMInput!J832,IF(AND($C832=$C833, K833&lt;&gt;""),K833, IF(AND($C832=$C834, K834&lt;&gt;""), K834,"")))</f>
        <v/>
      </c>
      <c r="L832" s="85" t="str">
        <f>IF(TMInput!K832&lt;&gt;"",TMInput!K832,IF(AND($C832=$C833, L833&lt;&gt;""),L833, IF(AND($C832=$C834, L834&lt;&gt;""), L834,"")))</f>
        <v/>
      </c>
      <c r="M832" s="90" t="str">
        <f>IF(TMInput!L832&lt;&gt;"",TMInput!L832,IF(AND($C832=$C833, M833&lt;&gt;""),M833, IF(AND($C832=$C834, M834&lt;&gt;""), M834,"")))</f>
        <v/>
      </c>
      <c r="N832" s="90" t="str">
        <f>IF(TMInput!M832&lt;&gt;"",TMInput!M832,IF(AND($C832=$C833, N833&lt;&gt;""),N833, IF(AND($C832=$C834, N834&lt;&gt;""), N834,"")))</f>
        <v/>
      </c>
      <c r="O832" s="90" t="str">
        <f>IF(TMInput!N832&lt;&gt;"",TMInput!N832,IF(AND($C832=$C833, O833&lt;&gt;""),O833, IF(AND($C832=$C834, O834&lt;&gt;""), O834,"")))</f>
        <v/>
      </c>
      <c r="P832" s="85" t="str">
        <f>IF(TMInput!O832&lt;&gt;"",TMInput!O832,IF(AND($C832=$C833, P833&lt;&gt;""),P833, IF(AND($C832=$C834, P834&lt;&gt;""), P834,"")))</f>
        <v/>
      </c>
      <c r="Q832" s="90" t="str">
        <f>IF(TMInput!P832&lt;&gt;"",TMInput!P832,IF(AND($C832=$C833, Q833&lt;&gt;""),Q833, IF(AND($C832=$C834, Q834&lt;&gt;""), Q834,"")))</f>
        <v/>
      </c>
      <c r="R832" s="90" t="str">
        <f>IF(TMInput!Q832&lt;&gt;"", TMInput!Q832, IF(AND(OR($C832&amp;$H832=$C833&amp;$H833, $C832&amp;$I832=$C833&amp;$I833), R833&lt;&gt;""), R833, IF(AND(OR($C832&amp;$H832=$C834&amp;$H834, $C832&amp;$I832=$C834&amp;$I834), R834&lt;&gt;""), R834, IF(AND(OR($C832&amp;$H832=$C835&amp;$H835, $C832&amp;$I832=$C835&amp;$I835), R835&lt;&gt;""), R835, IF(AND(OR($C832&amp;$H832=$C836&amp;$H836, $C832&amp;$I832=$C836&amp;$I836), R836&lt;&gt;""), R836, "")))))</f>
        <v/>
      </c>
      <c r="S832" s="90" t="str">
        <f>IF(TMInput!R832&lt;&gt;"", TMInput!R832, IF(AND(OR($C832&amp;$H832=$C833&amp;$H833, $C832&amp;$I832=$C833&amp;$I833), S833&lt;&gt;""), S833, IF(AND(OR($C832&amp;$H832=$C834&amp;$H834, $C832&amp;$I832=$C834&amp;$I834), S834&lt;&gt;""), S834, IF(AND(OR($C832&amp;$H832=$C835&amp;$H835, $C832&amp;$I832=$C835&amp;$I835), S835&lt;&gt;""), S835, IF(AND(OR($C832&amp;$H832=$C836&amp;$H836, $C832&amp;$I832=$C836&amp;$I836), S836&lt;&gt;""), S836, "")))))</f>
        <v/>
      </c>
      <c r="T832" s="90" t="str">
        <f>IF(TMInput!S832&lt;&gt;"", TMInput!S832, IF(AND(OR($C832&amp;$H832=$C833&amp;$H833, $C832&amp;$I832=$C833&amp;$I833), T833&lt;&gt;""), T833, IF(AND(OR($C832&amp;$H832=$C834&amp;$H834, $C832&amp;$I832=$C834&amp;$I834), T834&lt;&gt;""), T834, IF(AND(OR($C832&amp;$H832=$C835&amp;$H835, $C832&amp;$I832=$C835&amp;$I835), T835&lt;&gt;""), T835, IF(AND(OR($C832&amp;$H832=$C836&amp;$H836, $C832&amp;$I832=$C836&amp;$I836), T836&lt;&gt;""), T836, "")))))</f>
        <v/>
      </c>
      <c r="U832" s="90" t="str">
        <f>IF(TMInput!T832&lt;&gt;"", TMInput!T832, IF(AND($C832=$C833, U833&lt;&gt;""), U833, IF(AND($C832=$C834, U834&lt;&gt;""), U834, IF(AND($C832=$C835, U835&lt;&gt;""), U835, IF(AND($C832=$C836, U836&lt;&gt;""), U836, "")))))</f>
        <v/>
      </c>
      <c r="V832" s="90" t="str">
        <f>IF(TMInput!U832&lt;&gt;"", TMInput!U832, IF(AND($C832=$C833, V833&lt;&gt;""), V833, IF(AND($C832=$C834, V834&lt;&gt;""), V834, IF(AND($C832=$C835, V835&lt;&gt;""), V835, IF(AND($C832=$C836, V836&lt;&gt;""), V836, "")))))</f>
        <v/>
      </c>
      <c r="W832" s="90" t="str">
        <f>IF(TMInput!V832&lt;&gt;"", TMInput!V832, IF(AND($C832=$C833, W833&lt;&gt;""), W833, IF(AND($C832=$C834, W834&lt;&gt;""), W834, IF(AND($C832=$C835, W835&lt;&gt;""), W835, IF(AND($C832=$C836, W836&lt;&gt;""), W836, "")))))</f>
        <v/>
      </c>
      <c r="X832" s="90" t="str">
        <f>IF(TMInput!W832&lt;&gt;"", TMInput!W832, IF(AND($C832=$C833, X833&lt;&gt;""), X833, IF(AND($C832=$C834, X834&lt;&gt;""), X834, IF(AND($C832=$C835, X835&lt;&gt;""), X835, IF(AND($C832=$C836, X836&lt;&gt;""), X836, "")))))</f>
        <v/>
      </c>
      <c r="Y832" s="90" t="str">
        <f>IF(TMInput!X832&lt;&gt;"", TMInput!X832, IF(AND($C832=$C833, Y833&lt;&gt;""), Y833, IF(AND($C832=$C834, Y834&lt;&gt;""), Y834, IF(AND($C832=$C835, Y835&lt;&gt;""), Y835, IF(AND($C832=$C836, Y836&lt;&gt;""), Y836, "")))))</f>
        <v/>
      </c>
      <c r="Z832" s="90" t="str">
        <f>IF(TMInput!Y832&lt;&gt;"", TMInput!Y832, IF(AND($C832=$C833, Z833&lt;&gt;""), Z833, IF(AND($C832=$C834, Z834&lt;&gt;""), Z834, IF(AND($C832=$C835, Z835&lt;&gt;""), Z835, IF(AND($C832=$C836, Z836&lt;&gt;""), Z836, "")))))</f>
        <v/>
      </c>
      <c r="AA832" s="90" t="str">
        <f>IF(TMInput!Z832&lt;&gt;"", TMInput!Z832, IF(AND($C832=$C833, AA833&lt;&gt;""), AA833, IF(AND($C832=$C834, AA834&lt;&gt;""), AA834, IF(AND($C832=$C835, AA835&lt;&gt;""), AA835, IF(AND($C832=$C836, AA836&lt;&gt;""), AA836, "")))))</f>
        <v/>
      </c>
      <c r="AB832" s="90" t="str">
        <f>IF(TMInput!AA832&lt;&gt;"", TMInput!AA832, IF(AND($C832=$C833, AB833&lt;&gt;""), AB833, IF(AND($C832=$C834, AB834&lt;&gt;""), AB834, IF(AND($C832=$C835, AB835&lt;&gt;""), AB835, IF(AND($C832=$C836, AB836&lt;&gt;""), AB836, "")))))</f>
        <v/>
      </c>
      <c r="AC832" s="90" t="str">
        <f>IF(TMInput!AB832&lt;&gt;"", TMInput!AB832, IF(AND($C832=$C833, AC833&lt;&gt;""), AC833, IF(AND($C832=$C834, AC834&lt;&gt;""), AC834, IF(AND($C832=$C835, AC835&lt;&gt;""), AC835, IF(AND($C832=$C836, AC836&lt;&gt;""), AC836, "")))))</f>
        <v/>
      </c>
      <c r="AD832" s="90" t="str">
        <f>IF(TMInput!AC832&lt;&gt;"", TMInput!AC832, IF(AND($C832=$C833, AD833&lt;&gt;""), AD833, IF(AND($C832=$C834, AD834&lt;&gt;""), AD834, IF(AND($C832=$C835, AD835&lt;&gt;""), AD835, IF(AND($C832=$C836, AD836&lt;&gt;""), AD836, "")))))</f>
        <v/>
      </c>
      <c r="AE832" s="90" t="str">
        <f>IF(TMInput!AD832&lt;&gt;"", TMInput!AD832, IF(AND($C832=$C833, AE833&lt;&gt;""), AE833, IF(AND($C832=$C834, AE834&lt;&gt;""), AE834, IF(AND($C832=$C835, AE835&lt;&gt;""), AE835, IF(AND($C832=$C836, AE836&lt;&gt;""), AE836, "")))))</f>
        <v/>
      </c>
    </row>
    <row r="833">
      <c r="A833" s="85" t="b">
        <f t="shared" si="1"/>
        <v>0</v>
      </c>
      <c r="B833" s="90" t="str">
        <f>IF(AND(TMInput!A833="",$C833&lt;&gt;""),B832,TMInput!A833)</f>
        <v/>
      </c>
      <c r="C833" s="90" t="str">
        <f>TMInput!B833</f>
        <v/>
      </c>
      <c r="D833" s="85" t="str">
        <f>IF(AND(TMInput!C833="",$C833&lt;&gt;""),D832,TMInput!C833)</f>
        <v/>
      </c>
      <c r="E833" s="90" t="str">
        <f>IF(TMInput!D833&lt;&gt;"",TMInput!D833,IF(AND($C833=$C834, E834&lt;&gt;""),E834, IF(AND($C833=$C835, E835&lt;&gt;""), E835,"")))</f>
        <v/>
      </c>
      <c r="F833" s="90" t="str">
        <f>IF(TMInput!E833&lt;&gt;"",TMInput!E833,IF(AND($C833=$C834, F834&lt;&gt;""),F834, IF(AND($C833=$C835, F835&lt;&gt;""), F835,"")))</f>
        <v/>
      </c>
      <c r="G833" s="85" t="str">
        <f>IF(TMInput!F833&lt;&gt;"",TMInput!F833,IF(AND($C833=$C834, G834&lt;&gt;""),G834, IF(AND($C833=$C835, G835&lt;&gt;""), G835,"")))</f>
        <v/>
      </c>
      <c r="H833" s="90" t="str">
        <f>TMInput!G833</f>
        <v/>
      </c>
      <c r="I833" s="90" t="str">
        <f>TMInput!H833</f>
        <v/>
      </c>
      <c r="J833" s="90" t="str">
        <f>IF(TMInput!$A833="",J832,TMInput!I833)</f>
        <v/>
      </c>
      <c r="K833" s="85" t="str">
        <f>IF(TMInput!J833&lt;&gt;"",TMInput!J833,IF(AND($C833=$C834, K834&lt;&gt;""),K834, IF(AND($C833=$C835, K835&lt;&gt;""), K835,"")))</f>
        <v/>
      </c>
      <c r="L833" s="85" t="str">
        <f>IF(TMInput!K833&lt;&gt;"",TMInput!K833,IF(AND($C833=$C834, L834&lt;&gt;""),L834, IF(AND($C833=$C835, L835&lt;&gt;""), L835,"")))</f>
        <v/>
      </c>
      <c r="M833" s="90" t="str">
        <f>IF(TMInput!L833&lt;&gt;"",TMInput!L833,IF(AND($C833=$C834, M834&lt;&gt;""),M834, IF(AND($C833=$C835, M835&lt;&gt;""), M835,"")))</f>
        <v/>
      </c>
      <c r="N833" s="90" t="str">
        <f>IF(TMInput!M833&lt;&gt;"",TMInput!M833,IF(AND($C833=$C834, N834&lt;&gt;""),N834, IF(AND($C833=$C835, N835&lt;&gt;""), N835,"")))</f>
        <v/>
      </c>
      <c r="O833" s="90" t="str">
        <f>IF(TMInput!N833&lt;&gt;"",TMInput!N833,IF(AND($C833=$C834, O834&lt;&gt;""),O834, IF(AND($C833=$C835, O835&lt;&gt;""), O835,"")))</f>
        <v/>
      </c>
      <c r="P833" s="85" t="str">
        <f>IF(TMInput!O833&lt;&gt;"",TMInput!O833,IF(AND($C833=$C834, P834&lt;&gt;""),P834, IF(AND($C833=$C835, P835&lt;&gt;""), P835,"")))</f>
        <v/>
      </c>
      <c r="Q833" s="90" t="str">
        <f>IF(TMInput!P833&lt;&gt;"",TMInput!P833,IF(AND($C833=$C834, Q834&lt;&gt;""),Q834, IF(AND($C833=$C835, Q835&lt;&gt;""), Q835,"")))</f>
        <v/>
      </c>
      <c r="R833" s="90" t="str">
        <f>IF(TMInput!Q833&lt;&gt;"", TMInput!Q833, IF(AND(OR($C833&amp;$H833=$C834&amp;$H834, $C833&amp;$I833=$C834&amp;$I834), R834&lt;&gt;""), R834, IF(AND(OR($C833&amp;$H833=$C835&amp;$H835, $C833&amp;$I833=$C835&amp;$I835), R835&lt;&gt;""), R835, IF(AND(OR($C833&amp;$H833=$C836&amp;$H836, $C833&amp;$I833=$C836&amp;$I836), R836&lt;&gt;""), R836, IF(AND(OR($C833&amp;$H833=$C837&amp;$H837, $C833&amp;$I833=$C837&amp;$I837), R837&lt;&gt;""), R837, "")))))</f>
        <v/>
      </c>
      <c r="S833" s="90" t="str">
        <f>IF(TMInput!R833&lt;&gt;"", TMInput!R833, IF(AND(OR($C833&amp;$H833=$C834&amp;$H834, $C833&amp;$I833=$C834&amp;$I834), S834&lt;&gt;""), S834, IF(AND(OR($C833&amp;$H833=$C835&amp;$H835, $C833&amp;$I833=$C835&amp;$I835), S835&lt;&gt;""), S835, IF(AND(OR($C833&amp;$H833=$C836&amp;$H836, $C833&amp;$I833=$C836&amp;$I836), S836&lt;&gt;""), S836, IF(AND(OR($C833&amp;$H833=$C837&amp;$H837, $C833&amp;$I833=$C837&amp;$I837), S837&lt;&gt;""), S837, "")))))</f>
        <v/>
      </c>
      <c r="T833" s="90" t="str">
        <f>IF(TMInput!S833&lt;&gt;"", TMInput!S833, IF(AND(OR($C833&amp;$H833=$C834&amp;$H834, $C833&amp;$I833=$C834&amp;$I834), T834&lt;&gt;""), T834, IF(AND(OR($C833&amp;$H833=$C835&amp;$H835, $C833&amp;$I833=$C835&amp;$I835), T835&lt;&gt;""), T835, IF(AND(OR($C833&amp;$H833=$C836&amp;$H836, $C833&amp;$I833=$C836&amp;$I836), T836&lt;&gt;""), T836, IF(AND(OR($C833&amp;$H833=$C837&amp;$H837, $C833&amp;$I833=$C837&amp;$I837), T837&lt;&gt;""), T837, "")))))</f>
        <v/>
      </c>
      <c r="U833" s="90" t="str">
        <f>IF(TMInput!T833&lt;&gt;"", TMInput!T833, IF(AND($C833=$C834, U834&lt;&gt;""), U834, IF(AND($C833=$C835, U835&lt;&gt;""), U835, IF(AND($C833=$C836, U836&lt;&gt;""), U836, IF(AND($C833=$C837, U837&lt;&gt;""), U837, "")))))</f>
        <v/>
      </c>
      <c r="V833" s="90" t="str">
        <f>IF(TMInput!U833&lt;&gt;"", TMInput!U833, IF(AND($C833=$C834, V834&lt;&gt;""), V834, IF(AND($C833=$C835, V835&lt;&gt;""), V835, IF(AND($C833=$C836, V836&lt;&gt;""), V836, IF(AND($C833=$C837, V837&lt;&gt;""), V837, "")))))</f>
        <v/>
      </c>
      <c r="W833" s="90" t="str">
        <f>IF(TMInput!V833&lt;&gt;"", TMInput!V833, IF(AND($C833=$C834, W834&lt;&gt;""), W834, IF(AND($C833=$C835, W835&lt;&gt;""), W835, IF(AND($C833=$C836, W836&lt;&gt;""), W836, IF(AND($C833=$C837, W837&lt;&gt;""), W837, "")))))</f>
        <v/>
      </c>
      <c r="X833" s="90" t="str">
        <f>IF(TMInput!W833&lt;&gt;"", TMInput!W833, IF(AND($C833=$C834, X834&lt;&gt;""), X834, IF(AND($C833=$C835, X835&lt;&gt;""), X835, IF(AND($C833=$C836, X836&lt;&gt;""), X836, IF(AND($C833=$C837, X837&lt;&gt;""), X837, "")))))</f>
        <v/>
      </c>
      <c r="Y833" s="90" t="str">
        <f>IF(TMInput!X833&lt;&gt;"", TMInput!X833, IF(AND($C833=$C834, Y834&lt;&gt;""), Y834, IF(AND($C833=$C835, Y835&lt;&gt;""), Y835, IF(AND($C833=$C836, Y836&lt;&gt;""), Y836, IF(AND($C833=$C837, Y837&lt;&gt;""), Y837, "")))))</f>
        <v/>
      </c>
      <c r="Z833" s="90" t="str">
        <f>IF(TMInput!Y833&lt;&gt;"", TMInput!Y833, IF(AND($C833=$C834, Z834&lt;&gt;""), Z834, IF(AND($C833=$C835, Z835&lt;&gt;""), Z835, IF(AND($C833=$C836, Z836&lt;&gt;""), Z836, IF(AND($C833=$C837, Z837&lt;&gt;""), Z837, "")))))</f>
        <v/>
      </c>
      <c r="AA833" s="90" t="str">
        <f>IF(TMInput!Z833&lt;&gt;"", TMInput!Z833, IF(AND($C833=$C834, AA834&lt;&gt;""), AA834, IF(AND($C833=$C835, AA835&lt;&gt;""), AA835, IF(AND($C833=$C836, AA836&lt;&gt;""), AA836, IF(AND($C833=$C837, AA837&lt;&gt;""), AA837, "")))))</f>
        <v/>
      </c>
      <c r="AB833" s="90" t="str">
        <f>IF(TMInput!AA833&lt;&gt;"", TMInput!AA833, IF(AND($C833=$C834, AB834&lt;&gt;""), AB834, IF(AND($C833=$C835, AB835&lt;&gt;""), AB835, IF(AND($C833=$C836, AB836&lt;&gt;""), AB836, IF(AND($C833=$C837, AB837&lt;&gt;""), AB837, "")))))</f>
        <v/>
      </c>
      <c r="AC833" s="90" t="str">
        <f>IF(TMInput!AB833&lt;&gt;"", TMInput!AB833, IF(AND($C833=$C834, AC834&lt;&gt;""), AC834, IF(AND($C833=$C835, AC835&lt;&gt;""), AC835, IF(AND($C833=$C836, AC836&lt;&gt;""), AC836, IF(AND($C833=$C837, AC837&lt;&gt;""), AC837, "")))))</f>
        <v/>
      </c>
      <c r="AD833" s="90" t="str">
        <f>IF(TMInput!AC833&lt;&gt;"", TMInput!AC833, IF(AND($C833=$C834, AD834&lt;&gt;""), AD834, IF(AND($C833=$C835, AD835&lt;&gt;""), AD835, IF(AND($C833=$C836, AD836&lt;&gt;""), AD836, IF(AND($C833=$C837, AD837&lt;&gt;""), AD837, "")))))</f>
        <v/>
      </c>
      <c r="AE833" s="90" t="str">
        <f>IF(TMInput!AD833&lt;&gt;"", TMInput!AD833, IF(AND($C833=$C834, AE834&lt;&gt;""), AE834, IF(AND($C833=$C835, AE835&lt;&gt;""), AE835, IF(AND($C833=$C836, AE836&lt;&gt;""), AE836, IF(AND($C833=$C837, AE837&lt;&gt;""), AE837, "")))))</f>
        <v/>
      </c>
    </row>
    <row r="834">
      <c r="A834" s="85" t="b">
        <f t="shared" si="1"/>
        <v>0</v>
      </c>
      <c r="B834" s="90" t="str">
        <f>IF(AND(TMInput!A834="",$C834&lt;&gt;""),B833,TMInput!A834)</f>
        <v/>
      </c>
      <c r="C834" s="90" t="str">
        <f>TMInput!B834</f>
        <v/>
      </c>
      <c r="D834" s="85" t="str">
        <f>IF(AND(TMInput!C834="",$C834&lt;&gt;""),D833,TMInput!C834)</f>
        <v/>
      </c>
      <c r="E834" s="90" t="str">
        <f>IF(TMInput!D834&lt;&gt;"",TMInput!D834,IF(AND($C834=$C835, E835&lt;&gt;""),E835, IF(AND($C834=$C836, E836&lt;&gt;""), E836,"")))</f>
        <v/>
      </c>
      <c r="F834" s="90" t="str">
        <f>IF(TMInput!E834&lt;&gt;"",TMInput!E834,IF(AND($C834=$C835, F835&lt;&gt;""),F835, IF(AND($C834=$C836, F836&lt;&gt;""), F836,"")))</f>
        <v/>
      </c>
      <c r="G834" s="85" t="str">
        <f>IF(TMInput!F834&lt;&gt;"",TMInput!F834,IF(AND($C834=$C835, G835&lt;&gt;""),G835, IF(AND($C834=$C836, G836&lt;&gt;""), G836,"")))</f>
        <v/>
      </c>
      <c r="H834" s="90" t="str">
        <f>TMInput!G834</f>
        <v/>
      </c>
      <c r="I834" s="90" t="str">
        <f>TMInput!H834</f>
        <v/>
      </c>
      <c r="J834" s="90" t="str">
        <f>IF(TMInput!$A834="",J833,TMInput!I834)</f>
        <v/>
      </c>
      <c r="K834" s="85" t="str">
        <f>IF(TMInput!J834&lt;&gt;"",TMInput!J834,IF(AND($C834=$C835, K835&lt;&gt;""),K835, IF(AND($C834=$C836, K836&lt;&gt;""), K836,"")))</f>
        <v/>
      </c>
      <c r="L834" s="85" t="str">
        <f>IF(TMInput!K834&lt;&gt;"",TMInput!K834,IF(AND($C834=$C835, L835&lt;&gt;""),L835, IF(AND($C834=$C836, L836&lt;&gt;""), L836,"")))</f>
        <v/>
      </c>
      <c r="M834" s="90" t="str">
        <f>IF(TMInput!L834&lt;&gt;"",TMInput!L834,IF(AND($C834=$C835, M835&lt;&gt;""),M835, IF(AND($C834=$C836, M836&lt;&gt;""), M836,"")))</f>
        <v/>
      </c>
      <c r="N834" s="90" t="str">
        <f>IF(TMInput!M834&lt;&gt;"",TMInput!M834,IF(AND($C834=$C835, N835&lt;&gt;""),N835, IF(AND($C834=$C836, N836&lt;&gt;""), N836,"")))</f>
        <v/>
      </c>
      <c r="O834" s="90" t="str">
        <f>IF(TMInput!N834&lt;&gt;"",TMInput!N834,IF(AND($C834=$C835, O835&lt;&gt;""),O835, IF(AND($C834=$C836, O836&lt;&gt;""), O836,"")))</f>
        <v/>
      </c>
      <c r="P834" s="85" t="str">
        <f>IF(TMInput!O834&lt;&gt;"",TMInput!O834,IF(AND($C834=$C835, P835&lt;&gt;""),P835, IF(AND($C834=$C836, P836&lt;&gt;""), P836,"")))</f>
        <v/>
      </c>
      <c r="Q834" s="90" t="str">
        <f>IF(TMInput!P834&lt;&gt;"",TMInput!P834,IF(AND($C834=$C835, Q835&lt;&gt;""),Q835, IF(AND($C834=$C836, Q836&lt;&gt;""), Q836,"")))</f>
        <v/>
      </c>
      <c r="R834" s="90" t="str">
        <f>IF(TMInput!Q834&lt;&gt;"", TMInput!Q834, IF(AND(OR($C834&amp;$H834=$C835&amp;$H835, $C834&amp;$I834=$C835&amp;$I835), R835&lt;&gt;""), R835, IF(AND(OR($C834&amp;$H834=$C836&amp;$H836, $C834&amp;$I834=$C836&amp;$I836), R836&lt;&gt;""), R836, IF(AND(OR($C834&amp;$H834=$C837&amp;$H837, $C834&amp;$I834=$C837&amp;$I837), R837&lt;&gt;""), R837, IF(AND(OR($C834&amp;$H834=$C838&amp;$H838, $C834&amp;$I834=$C838&amp;$I838), R838&lt;&gt;""), R838, "")))))</f>
        <v/>
      </c>
      <c r="S834" s="90" t="str">
        <f>IF(TMInput!R834&lt;&gt;"", TMInput!R834, IF(AND(OR($C834&amp;$H834=$C835&amp;$H835, $C834&amp;$I834=$C835&amp;$I835), S835&lt;&gt;""), S835, IF(AND(OR($C834&amp;$H834=$C836&amp;$H836, $C834&amp;$I834=$C836&amp;$I836), S836&lt;&gt;""), S836, IF(AND(OR($C834&amp;$H834=$C837&amp;$H837, $C834&amp;$I834=$C837&amp;$I837), S837&lt;&gt;""), S837, IF(AND(OR($C834&amp;$H834=$C838&amp;$H838, $C834&amp;$I834=$C838&amp;$I838), S838&lt;&gt;""), S838, "")))))</f>
        <v/>
      </c>
      <c r="T834" s="90" t="str">
        <f>IF(TMInput!S834&lt;&gt;"", TMInput!S834, IF(AND(OR($C834&amp;$H834=$C835&amp;$H835, $C834&amp;$I834=$C835&amp;$I835), T835&lt;&gt;""), T835, IF(AND(OR($C834&amp;$H834=$C836&amp;$H836, $C834&amp;$I834=$C836&amp;$I836), T836&lt;&gt;""), T836, IF(AND(OR($C834&amp;$H834=$C837&amp;$H837, $C834&amp;$I834=$C837&amp;$I837), T837&lt;&gt;""), T837, IF(AND(OR($C834&amp;$H834=$C838&amp;$H838, $C834&amp;$I834=$C838&amp;$I838), T838&lt;&gt;""), T838, "")))))</f>
        <v/>
      </c>
      <c r="U834" s="90" t="str">
        <f>IF(TMInput!T834&lt;&gt;"", TMInput!T834, IF(AND($C834=$C835, U835&lt;&gt;""), U835, IF(AND($C834=$C836, U836&lt;&gt;""), U836, IF(AND($C834=$C837, U837&lt;&gt;""), U837, IF(AND($C834=$C838, U838&lt;&gt;""), U838, "")))))</f>
        <v/>
      </c>
      <c r="V834" s="90" t="str">
        <f>IF(TMInput!U834&lt;&gt;"", TMInput!U834, IF(AND($C834=$C835, V835&lt;&gt;""), V835, IF(AND($C834=$C836, V836&lt;&gt;""), V836, IF(AND($C834=$C837, V837&lt;&gt;""), V837, IF(AND($C834=$C838, V838&lt;&gt;""), V838, "")))))</f>
        <v/>
      </c>
      <c r="W834" s="90" t="str">
        <f>IF(TMInput!V834&lt;&gt;"", TMInput!V834, IF(AND($C834=$C835, W835&lt;&gt;""), W835, IF(AND($C834=$C836, W836&lt;&gt;""), W836, IF(AND($C834=$C837, W837&lt;&gt;""), W837, IF(AND($C834=$C838, W838&lt;&gt;""), W838, "")))))</f>
        <v/>
      </c>
      <c r="X834" s="90" t="str">
        <f>IF(TMInput!W834&lt;&gt;"", TMInput!W834, IF(AND($C834=$C835, X835&lt;&gt;""), X835, IF(AND($C834=$C836, X836&lt;&gt;""), X836, IF(AND($C834=$C837, X837&lt;&gt;""), X837, IF(AND($C834=$C838, X838&lt;&gt;""), X838, "")))))</f>
        <v/>
      </c>
      <c r="Y834" s="90" t="str">
        <f>IF(TMInput!X834&lt;&gt;"", TMInput!X834, IF(AND($C834=$C835, Y835&lt;&gt;""), Y835, IF(AND($C834=$C836, Y836&lt;&gt;""), Y836, IF(AND($C834=$C837, Y837&lt;&gt;""), Y837, IF(AND($C834=$C838, Y838&lt;&gt;""), Y838, "")))))</f>
        <v/>
      </c>
      <c r="Z834" s="90" t="str">
        <f>IF(TMInput!Y834&lt;&gt;"", TMInput!Y834, IF(AND($C834=$C835, Z835&lt;&gt;""), Z835, IF(AND($C834=$C836, Z836&lt;&gt;""), Z836, IF(AND($C834=$C837, Z837&lt;&gt;""), Z837, IF(AND($C834=$C838, Z838&lt;&gt;""), Z838, "")))))</f>
        <v/>
      </c>
      <c r="AA834" s="90" t="str">
        <f>IF(TMInput!Z834&lt;&gt;"", TMInput!Z834, IF(AND($C834=$C835, AA835&lt;&gt;""), AA835, IF(AND($C834=$C836, AA836&lt;&gt;""), AA836, IF(AND($C834=$C837, AA837&lt;&gt;""), AA837, IF(AND($C834=$C838, AA838&lt;&gt;""), AA838, "")))))</f>
        <v/>
      </c>
      <c r="AB834" s="90" t="str">
        <f>IF(TMInput!AA834&lt;&gt;"", TMInput!AA834, IF(AND($C834=$C835, AB835&lt;&gt;""), AB835, IF(AND($C834=$C836, AB836&lt;&gt;""), AB836, IF(AND($C834=$C837, AB837&lt;&gt;""), AB837, IF(AND($C834=$C838, AB838&lt;&gt;""), AB838, "")))))</f>
        <v/>
      </c>
      <c r="AC834" s="90" t="str">
        <f>IF(TMInput!AB834&lt;&gt;"", TMInput!AB834, IF(AND($C834=$C835, AC835&lt;&gt;""), AC835, IF(AND($C834=$C836, AC836&lt;&gt;""), AC836, IF(AND($C834=$C837, AC837&lt;&gt;""), AC837, IF(AND($C834=$C838, AC838&lt;&gt;""), AC838, "")))))</f>
        <v/>
      </c>
      <c r="AD834" s="90" t="str">
        <f>IF(TMInput!AC834&lt;&gt;"", TMInput!AC834, IF(AND($C834=$C835, AD835&lt;&gt;""), AD835, IF(AND($C834=$C836, AD836&lt;&gt;""), AD836, IF(AND($C834=$C837, AD837&lt;&gt;""), AD837, IF(AND($C834=$C838, AD838&lt;&gt;""), AD838, "")))))</f>
        <v/>
      </c>
      <c r="AE834" s="90" t="str">
        <f>IF(TMInput!AD834&lt;&gt;"", TMInput!AD834, IF(AND($C834=$C835, AE835&lt;&gt;""), AE835, IF(AND($C834=$C836, AE836&lt;&gt;""), AE836, IF(AND($C834=$C837, AE837&lt;&gt;""), AE837, IF(AND($C834=$C838, AE838&lt;&gt;""), AE838, "")))))</f>
        <v/>
      </c>
    </row>
    <row r="835">
      <c r="A835" s="85" t="b">
        <f t="shared" si="1"/>
        <v>0</v>
      </c>
      <c r="B835" s="90" t="str">
        <f>IF(AND(TMInput!A835="",$C835&lt;&gt;""),B834,TMInput!A835)</f>
        <v/>
      </c>
      <c r="C835" s="90" t="str">
        <f>TMInput!B835</f>
        <v/>
      </c>
      <c r="D835" s="85" t="str">
        <f>IF(AND(TMInput!C835="",$C835&lt;&gt;""),D834,TMInput!C835)</f>
        <v/>
      </c>
      <c r="E835" s="90" t="str">
        <f>IF(TMInput!D835&lt;&gt;"",TMInput!D835,IF(AND($C835=$C836, E836&lt;&gt;""),E836, IF(AND($C835=$C837, E837&lt;&gt;""), E837,"")))</f>
        <v/>
      </c>
      <c r="F835" s="90" t="str">
        <f>IF(TMInput!E835&lt;&gt;"",TMInput!E835,IF(AND($C835=$C836, F836&lt;&gt;""),F836, IF(AND($C835=$C837, F837&lt;&gt;""), F837,"")))</f>
        <v/>
      </c>
      <c r="G835" s="85" t="str">
        <f>IF(TMInput!F835&lt;&gt;"",TMInput!F835,IF(AND($C835=$C836, G836&lt;&gt;""),G836, IF(AND($C835=$C837, G837&lt;&gt;""), G837,"")))</f>
        <v/>
      </c>
      <c r="H835" s="90" t="str">
        <f>TMInput!G835</f>
        <v/>
      </c>
      <c r="I835" s="90" t="str">
        <f>TMInput!H835</f>
        <v/>
      </c>
      <c r="J835" s="90" t="str">
        <f>IF(TMInput!$A835="",J834,TMInput!I835)</f>
        <v/>
      </c>
      <c r="K835" s="85" t="str">
        <f>IF(TMInput!J835&lt;&gt;"",TMInput!J835,IF(AND($C835=$C836, K836&lt;&gt;""),K836, IF(AND($C835=$C837, K837&lt;&gt;""), K837,"")))</f>
        <v/>
      </c>
      <c r="L835" s="85" t="str">
        <f>IF(TMInput!K835&lt;&gt;"",TMInput!K835,IF(AND($C835=$C836, L836&lt;&gt;""),L836, IF(AND($C835=$C837, L837&lt;&gt;""), L837,"")))</f>
        <v/>
      </c>
      <c r="M835" s="90" t="str">
        <f>IF(TMInput!L835&lt;&gt;"",TMInput!L835,IF(AND($C835=$C836, M836&lt;&gt;""),M836, IF(AND($C835=$C837, M837&lt;&gt;""), M837,"")))</f>
        <v/>
      </c>
      <c r="N835" s="90" t="str">
        <f>IF(TMInput!M835&lt;&gt;"",TMInput!M835,IF(AND($C835=$C836, N836&lt;&gt;""),N836, IF(AND($C835=$C837, N837&lt;&gt;""), N837,"")))</f>
        <v/>
      </c>
      <c r="O835" s="90" t="str">
        <f>IF(TMInput!N835&lt;&gt;"",TMInput!N835,IF(AND($C835=$C836, O836&lt;&gt;""),O836, IF(AND($C835=$C837, O837&lt;&gt;""), O837,"")))</f>
        <v/>
      </c>
      <c r="P835" s="85" t="str">
        <f>IF(TMInput!O835&lt;&gt;"",TMInput!O835,IF(AND($C835=$C836, P836&lt;&gt;""),P836, IF(AND($C835=$C837, P837&lt;&gt;""), P837,"")))</f>
        <v/>
      </c>
      <c r="Q835" s="90" t="str">
        <f>IF(TMInput!P835&lt;&gt;"",TMInput!P835,IF(AND($C835=$C836, Q836&lt;&gt;""),Q836, IF(AND($C835=$C837, Q837&lt;&gt;""), Q837,"")))</f>
        <v/>
      </c>
      <c r="R835" s="90" t="str">
        <f>IF(TMInput!Q835&lt;&gt;"", TMInput!Q835, IF(AND(OR($C835&amp;$H835=$C836&amp;$H836, $C835&amp;$I835=$C836&amp;$I836), R836&lt;&gt;""), R836, IF(AND(OR($C835&amp;$H835=$C837&amp;$H837, $C835&amp;$I835=$C837&amp;$I837), R837&lt;&gt;""), R837, IF(AND(OR($C835&amp;$H835=$C838&amp;$H838, $C835&amp;$I835=$C838&amp;$I838), R838&lt;&gt;""), R838, IF(AND(OR($C835&amp;$H835=$C839&amp;$H839, $C835&amp;$I835=$C839&amp;$I839), R839&lt;&gt;""), R839, "")))))</f>
        <v/>
      </c>
      <c r="S835" s="90" t="str">
        <f>IF(TMInput!R835&lt;&gt;"", TMInput!R835, IF(AND(OR($C835&amp;$H835=$C836&amp;$H836, $C835&amp;$I835=$C836&amp;$I836), S836&lt;&gt;""), S836, IF(AND(OR($C835&amp;$H835=$C837&amp;$H837, $C835&amp;$I835=$C837&amp;$I837), S837&lt;&gt;""), S837, IF(AND(OR($C835&amp;$H835=$C838&amp;$H838, $C835&amp;$I835=$C838&amp;$I838), S838&lt;&gt;""), S838, IF(AND(OR($C835&amp;$H835=$C839&amp;$H839, $C835&amp;$I835=$C839&amp;$I839), S839&lt;&gt;""), S839, "")))))</f>
        <v/>
      </c>
      <c r="T835" s="90" t="str">
        <f>IF(TMInput!S835&lt;&gt;"", TMInput!S835, IF(AND(OR($C835&amp;$H835=$C836&amp;$H836, $C835&amp;$I835=$C836&amp;$I836), T836&lt;&gt;""), T836, IF(AND(OR($C835&amp;$H835=$C837&amp;$H837, $C835&amp;$I835=$C837&amp;$I837), T837&lt;&gt;""), T837, IF(AND(OR($C835&amp;$H835=$C838&amp;$H838, $C835&amp;$I835=$C838&amp;$I838), T838&lt;&gt;""), T838, IF(AND(OR($C835&amp;$H835=$C839&amp;$H839, $C835&amp;$I835=$C839&amp;$I839), T839&lt;&gt;""), T839, "")))))</f>
        <v/>
      </c>
      <c r="U835" s="90" t="str">
        <f>IF(TMInput!T835&lt;&gt;"", TMInput!T835, IF(AND($C835=$C836, U836&lt;&gt;""), U836, IF(AND($C835=$C837, U837&lt;&gt;""), U837, IF(AND($C835=$C838, U838&lt;&gt;""), U838, IF(AND($C835=$C839, U839&lt;&gt;""), U839, "")))))</f>
        <v/>
      </c>
      <c r="V835" s="90" t="str">
        <f>IF(TMInput!U835&lt;&gt;"", TMInput!U835, IF(AND($C835=$C836, V836&lt;&gt;""), V836, IF(AND($C835=$C837, V837&lt;&gt;""), V837, IF(AND($C835=$C838, V838&lt;&gt;""), V838, IF(AND($C835=$C839, V839&lt;&gt;""), V839, "")))))</f>
        <v/>
      </c>
      <c r="W835" s="90" t="str">
        <f>IF(TMInput!V835&lt;&gt;"", TMInput!V835, IF(AND($C835=$C836, W836&lt;&gt;""), W836, IF(AND($C835=$C837, W837&lt;&gt;""), W837, IF(AND($C835=$C838, W838&lt;&gt;""), W838, IF(AND($C835=$C839, W839&lt;&gt;""), W839, "")))))</f>
        <v/>
      </c>
      <c r="X835" s="90" t="str">
        <f>IF(TMInput!W835&lt;&gt;"", TMInput!W835, IF(AND($C835=$C836, X836&lt;&gt;""), X836, IF(AND($C835=$C837, X837&lt;&gt;""), X837, IF(AND($C835=$C838, X838&lt;&gt;""), X838, IF(AND($C835=$C839, X839&lt;&gt;""), X839, "")))))</f>
        <v/>
      </c>
      <c r="Y835" s="90" t="str">
        <f>IF(TMInput!X835&lt;&gt;"", TMInput!X835, IF(AND($C835=$C836, Y836&lt;&gt;""), Y836, IF(AND($C835=$C837, Y837&lt;&gt;""), Y837, IF(AND($C835=$C838, Y838&lt;&gt;""), Y838, IF(AND($C835=$C839, Y839&lt;&gt;""), Y839, "")))))</f>
        <v/>
      </c>
      <c r="Z835" s="90" t="str">
        <f>IF(TMInput!Y835&lt;&gt;"", TMInput!Y835, IF(AND($C835=$C836, Z836&lt;&gt;""), Z836, IF(AND($C835=$C837, Z837&lt;&gt;""), Z837, IF(AND($C835=$C838, Z838&lt;&gt;""), Z838, IF(AND($C835=$C839, Z839&lt;&gt;""), Z839, "")))))</f>
        <v/>
      </c>
      <c r="AA835" s="90" t="str">
        <f>IF(TMInput!Z835&lt;&gt;"", TMInput!Z835, IF(AND($C835=$C836, AA836&lt;&gt;""), AA836, IF(AND($C835=$C837, AA837&lt;&gt;""), AA837, IF(AND($C835=$C838, AA838&lt;&gt;""), AA838, IF(AND($C835=$C839, AA839&lt;&gt;""), AA839, "")))))</f>
        <v/>
      </c>
      <c r="AB835" s="90" t="str">
        <f>IF(TMInput!AA835&lt;&gt;"", TMInput!AA835, IF(AND($C835=$C836, AB836&lt;&gt;""), AB836, IF(AND($C835=$C837, AB837&lt;&gt;""), AB837, IF(AND($C835=$C838, AB838&lt;&gt;""), AB838, IF(AND($C835=$C839, AB839&lt;&gt;""), AB839, "")))))</f>
        <v/>
      </c>
      <c r="AC835" s="90" t="str">
        <f>IF(TMInput!AB835&lt;&gt;"", TMInput!AB835, IF(AND($C835=$C836, AC836&lt;&gt;""), AC836, IF(AND($C835=$C837, AC837&lt;&gt;""), AC837, IF(AND($C835=$C838, AC838&lt;&gt;""), AC838, IF(AND($C835=$C839, AC839&lt;&gt;""), AC839, "")))))</f>
        <v/>
      </c>
      <c r="AD835" s="90" t="str">
        <f>IF(TMInput!AC835&lt;&gt;"", TMInput!AC835, IF(AND($C835=$C836, AD836&lt;&gt;""), AD836, IF(AND($C835=$C837, AD837&lt;&gt;""), AD837, IF(AND($C835=$C838, AD838&lt;&gt;""), AD838, IF(AND($C835=$C839, AD839&lt;&gt;""), AD839, "")))))</f>
        <v/>
      </c>
      <c r="AE835" s="90" t="str">
        <f>IF(TMInput!AD835&lt;&gt;"", TMInput!AD835, IF(AND($C835=$C836, AE836&lt;&gt;""), AE836, IF(AND($C835=$C837, AE837&lt;&gt;""), AE837, IF(AND($C835=$C838, AE838&lt;&gt;""), AE838, IF(AND($C835=$C839, AE839&lt;&gt;""), AE839, "")))))</f>
        <v/>
      </c>
    </row>
    <row r="836">
      <c r="A836" s="85" t="b">
        <f t="shared" si="1"/>
        <v>0</v>
      </c>
      <c r="B836" s="90" t="str">
        <f>IF(AND(TMInput!A836="",$C836&lt;&gt;""),B835,TMInput!A836)</f>
        <v/>
      </c>
      <c r="C836" s="90" t="str">
        <f>TMInput!B836</f>
        <v/>
      </c>
      <c r="D836" s="85" t="str">
        <f>IF(AND(TMInput!C836="",$C836&lt;&gt;""),D835,TMInput!C836)</f>
        <v/>
      </c>
      <c r="E836" s="90" t="str">
        <f>IF(TMInput!D836&lt;&gt;"",TMInput!D836,IF(AND($C836=$C837, E837&lt;&gt;""),E837, IF(AND($C836=$C838, E838&lt;&gt;""), E838,"")))</f>
        <v/>
      </c>
      <c r="F836" s="90" t="str">
        <f>IF(TMInput!E836&lt;&gt;"",TMInput!E836,IF(AND($C836=$C837, F837&lt;&gt;""),F837, IF(AND($C836=$C838, F838&lt;&gt;""), F838,"")))</f>
        <v/>
      </c>
      <c r="G836" s="85" t="str">
        <f>IF(TMInput!F836&lt;&gt;"",TMInput!F836,IF(AND($C836=$C837, G837&lt;&gt;""),G837, IF(AND($C836=$C838, G838&lt;&gt;""), G838,"")))</f>
        <v/>
      </c>
      <c r="H836" s="90" t="str">
        <f>TMInput!G836</f>
        <v/>
      </c>
      <c r="I836" s="90" t="str">
        <f>TMInput!H836</f>
        <v/>
      </c>
      <c r="J836" s="90" t="str">
        <f>IF(TMInput!$A836="",J835,TMInput!I836)</f>
        <v/>
      </c>
      <c r="K836" s="85" t="str">
        <f>IF(TMInput!J836&lt;&gt;"",TMInput!J836,IF(AND($C836=$C837, K837&lt;&gt;""),K837, IF(AND($C836=$C838, K838&lt;&gt;""), K838,"")))</f>
        <v/>
      </c>
      <c r="L836" s="85" t="str">
        <f>IF(TMInput!K836&lt;&gt;"",TMInput!K836,IF(AND($C836=$C837, L837&lt;&gt;""),L837, IF(AND($C836=$C838, L838&lt;&gt;""), L838,"")))</f>
        <v/>
      </c>
      <c r="M836" s="90" t="str">
        <f>IF(TMInput!L836&lt;&gt;"",TMInput!L836,IF(AND($C836=$C837, M837&lt;&gt;""),M837, IF(AND($C836=$C838, M838&lt;&gt;""), M838,"")))</f>
        <v/>
      </c>
      <c r="N836" s="90" t="str">
        <f>IF(TMInput!M836&lt;&gt;"",TMInput!M836,IF(AND($C836=$C837, N837&lt;&gt;""),N837, IF(AND($C836=$C838, N838&lt;&gt;""), N838,"")))</f>
        <v/>
      </c>
      <c r="O836" s="90" t="str">
        <f>IF(TMInput!N836&lt;&gt;"",TMInput!N836,IF(AND($C836=$C837, O837&lt;&gt;""),O837, IF(AND($C836=$C838, O838&lt;&gt;""), O838,"")))</f>
        <v/>
      </c>
      <c r="P836" s="85" t="str">
        <f>IF(TMInput!O836&lt;&gt;"",TMInput!O836,IF(AND($C836=$C837, P837&lt;&gt;""),P837, IF(AND($C836=$C838, P838&lt;&gt;""), P838,"")))</f>
        <v/>
      </c>
      <c r="Q836" s="90" t="str">
        <f>IF(TMInput!P836&lt;&gt;"",TMInput!P836,IF(AND($C836=$C837, Q837&lt;&gt;""),Q837, IF(AND($C836=$C838, Q838&lt;&gt;""), Q838,"")))</f>
        <v/>
      </c>
      <c r="R836" s="90" t="str">
        <f>IF(TMInput!Q836&lt;&gt;"", TMInput!Q836, IF(AND(OR($C836&amp;$H836=$C837&amp;$H837, $C836&amp;$I836=$C837&amp;$I837), R837&lt;&gt;""), R837, IF(AND(OR($C836&amp;$H836=$C838&amp;$H838, $C836&amp;$I836=$C838&amp;$I838), R838&lt;&gt;""), R838, IF(AND(OR($C836&amp;$H836=$C839&amp;$H839, $C836&amp;$I836=$C839&amp;$I839), R839&lt;&gt;""), R839, IF(AND(OR($C836&amp;$H836=$C840&amp;$H840, $C836&amp;$I836=$C840&amp;$I840), R840&lt;&gt;""), R840, "")))))</f>
        <v/>
      </c>
      <c r="S836" s="90" t="str">
        <f>IF(TMInput!R836&lt;&gt;"", TMInput!R836, IF(AND(OR($C836&amp;$H836=$C837&amp;$H837, $C836&amp;$I836=$C837&amp;$I837), S837&lt;&gt;""), S837, IF(AND(OR($C836&amp;$H836=$C838&amp;$H838, $C836&amp;$I836=$C838&amp;$I838), S838&lt;&gt;""), S838, IF(AND(OR($C836&amp;$H836=$C839&amp;$H839, $C836&amp;$I836=$C839&amp;$I839), S839&lt;&gt;""), S839, IF(AND(OR($C836&amp;$H836=$C840&amp;$H840, $C836&amp;$I836=$C840&amp;$I840), S840&lt;&gt;""), S840, "")))))</f>
        <v/>
      </c>
      <c r="T836" s="90" t="str">
        <f>IF(TMInput!S836&lt;&gt;"", TMInput!S836, IF(AND(OR($C836&amp;$H836=$C837&amp;$H837, $C836&amp;$I836=$C837&amp;$I837), T837&lt;&gt;""), T837, IF(AND(OR($C836&amp;$H836=$C838&amp;$H838, $C836&amp;$I836=$C838&amp;$I838), T838&lt;&gt;""), T838, IF(AND(OR($C836&amp;$H836=$C839&amp;$H839, $C836&amp;$I836=$C839&amp;$I839), T839&lt;&gt;""), T839, IF(AND(OR($C836&amp;$H836=$C840&amp;$H840, $C836&amp;$I836=$C840&amp;$I840), T840&lt;&gt;""), T840, "")))))</f>
        <v/>
      </c>
      <c r="U836" s="90" t="str">
        <f>IF(TMInput!T836&lt;&gt;"", TMInput!T836, IF(AND($C836=$C837, U837&lt;&gt;""), U837, IF(AND($C836=$C838, U838&lt;&gt;""), U838, IF(AND($C836=$C839, U839&lt;&gt;""), U839, IF(AND($C836=$C840, U840&lt;&gt;""), U840, "")))))</f>
        <v/>
      </c>
      <c r="V836" s="90" t="str">
        <f>IF(TMInput!U836&lt;&gt;"", TMInput!U836, IF(AND($C836=$C837, V837&lt;&gt;""), V837, IF(AND($C836=$C838, V838&lt;&gt;""), V838, IF(AND($C836=$C839, V839&lt;&gt;""), V839, IF(AND($C836=$C840, V840&lt;&gt;""), V840, "")))))</f>
        <v/>
      </c>
      <c r="W836" s="90" t="str">
        <f>IF(TMInput!V836&lt;&gt;"", TMInput!V836, IF(AND($C836=$C837, W837&lt;&gt;""), W837, IF(AND($C836=$C838, W838&lt;&gt;""), W838, IF(AND($C836=$C839, W839&lt;&gt;""), W839, IF(AND($C836=$C840, W840&lt;&gt;""), W840, "")))))</f>
        <v/>
      </c>
      <c r="X836" s="90" t="str">
        <f>IF(TMInput!W836&lt;&gt;"", TMInput!W836, IF(AND($C836=$C837, X837&lt;&gt;""), X837, IF(AND($C836=$C838, X838&lt;&gt;""), X838, IF(AND($C836=$C839, X839&lt;&gt;""), X839, IF(AND($C836=$C840, X840&lt;&gt;""), X840, "")))))</f>
        <v/>
      </c>
      <c r="Y836" s="90" t="str">
        <f>IF(TMInput!X836&lt;&gt;"", TMInput!X836, IF(AND($C836=$C837, Y837&lt;&gt;""), Y837, IF(AND($C836=$C838, Y838&lt;&gt;""), Y838, IF(AND($C836=$C839, Y839&lt;&gt;""), Y839, IF(AND($C836=$C840, Y840&lt;&gt;""), Y840, "")))))</f>
        <v/>
      </c>
      <c r="Z836" s="90" t="str">
        <f>IF(TMInput!Y836&lt;&gt;"", TMInput!Y836, IF(AND($C836=$C837, Z837&lt;&gt;""), Z837, IF(AND($C836=$C838, Z838&lt;&gt;""), Z838, IF(AND($C836=$C839, Z839&lt;&gt;""), Z839, IF(AND($C836=$C840, Z840&lt;&gt;""), Z840, "")))))</f>
        <v/>
      </c>
      <c r="AA836" s="90" t="str">
        <f>IF(TMInput!Z836&lt;&gt;"", TMInput!Z836, IF(AND($C836=$C837, AA837&lt;&gt;""), AA837, IF(AND($C836=$C838, AA838&lt;&gt;""), AA838, IF(AND($C836=$C839, AA839&lt;&gt;""), AA839, IF(AND($C836=$C840, AA840&lt;&gt;""), AA840, "")))))</f>
        <v/>
      </c>
      <c r="AB836" s="90" t="str">
        <f>IF(TMInput!AA836&lt;&gt;"", TMInput!AA836, IF(AND($C836=$C837, AB837&lt;&gt;""), AB837, IF(AND($C836=$C838, AB838&lt;&gt;""), AB838, IF(AND($C836=$C839, AB839&lt;&gt;""), AB839, IF(AND($C836=$C840, AB840&lt;&gt;""), AB840, "")))))</f>
        <v/>
      </c>
      <c r="AC836" s="90" t="str">
        <f>IF(TMInput!AB836&lt;&gt;"", TMInput!AB836, IF(AND($C836=$C837, AC837&lt;&gt;""), AC837, IF(AND($C836=$C838, AC838&lt;&gt;""), AC838, IF(AND($C836=$C839, AC839&lt;&gt;""), AC839, IF(AND($C836=$C840, AC840&lt;&gt;""), AC840, "")))))</f>
        <v/>
      </c>
      <c r="AD836" s="90" t="str">
        <f>IF(TMInput!AC836&lt;&gt;"", TMInput!AC836, IF(AND($C836=$C837, AD837&lt;&gt;""), AD837, IF(AND($C836=$C838, AD838&lt;&gt;""), AD838, IF(AND($C836=$C839, AD839&lt;&gt;""), AD839, IF(AND($C836=$C840, AD840&lt;&gt;""), AD840, "")))))</f>
        <v/>
      </c>
      <c r="AE836" s="90" t="str">
        <f>IF(TMInput!AD836&lt;&gt;"", TMInput!AD836, IF(AND($C836=$C837, AE837&lt;&gt;""), AE837, IF(AND($C836=$C838, AE838&lt;&gt;""), AE838, IF(AND($C836=$C839, AE839&lt;&gt;""), AE839, IF(AND($C836=$C840, AE840&lt;&gt;""), AE840, "")))))</f>
        <v/>
      </c>
    </row>
    <row r="837">
      <c r="A837" s="85" t="b">
        <f t="shared" si="1"/>
        <v>0</v>
      </c>
      <c r="B837" s="90" t="str">
        <f>IF(AND(TMInput!A837="",$C837&lt;&gt;""),B836,TMInput!A837)</f>
        <v/>
      </c>
      <c r="C837" s="90" t="str">
        <f>TMInput!B837</f>
        <v/>
      </c>
      <c r="D837" s="85" t="str">
        <f>IF(AND(TMInput!C837="",$C837&lt;&gt;""),D836,TMInput!C837)</f>
        <v/>
      </c>
      <c r="E837" s="90" t="str">
        <f>IF(TMInput!D837&lt;&gt;"",TMInput!D837,IF(AND($C837=$C838, E838&lt;&gt;""),E838, IF(AND($C837=$C839, E839&lt;&gt;""), E839,"")))</f>
        <v/>
      </c>
      <c r="F837" s="90" t="str">
        <f>IF(TMInput!E837&lt;&gt;"",TMInput!E837,IF(AND($C837=$C838, F838&lt;&gt;""),F838, IF(AND($C837=$C839, F839&lt;&gt;""), F839,"")))</f>
        <v/>
      </c>
      <c r="G837" s="85" t="str">
        <f>IF(TMInput!F837&lt;&gt;"",TMInput!F837,IF(AND($C837=$C838, G838&lt;&gt;""),G838, IF(AND($C837=$C839, G839&lt;&gt;""), G839,"")))</f>
        <v/>
      </c>
      <c r="H837" s="90" t="str">
        <f>TMInput!G837</f>
        <v/>
      </c>
      <c r="I837" s="90" t="str">
        <f>TMInput!H837</f>
        <v/>
      </c>
      <c r="J837" s="90" t="str">
        <f>IF(TMInput!$A837="",J836,TMInput!I837)</f>
        <v/>
      </c>
      <c r="K837" s="85" t="str">
        <f>IF(TMInput!J837&lt;&gt;"",TMInput!J837,IF(AND($C837=$C838, K838&lt;&gt;""),K838, IF(AND($C837=$C839, K839&lt;&gt;""), K839,"")))</f>
        <v/>
      </c>
      <c r="L837" s="85" t="str">
        <f>IF(TMInput!K837&lt;&gt;"",TMInput!K837,IF(AND($C837=$C838, L838&lt;&gt;""),L838, IF(AND($C837=$C839, L839&lt;&gt;""), L839,"")))</f>
        <v/>
      </c>
      <c r="M837" s="90" t="str">
        <f>IF(TMInput!L837&lt;&gt;"",TMInput!L837,IF(AND($C837=$C838, M838&lt;&gt;""),M838, IF(AND($C837=$C839, M839&lt;&gt;""), M839,"")))</f>
        <v/>
      </c>
      <c r="N837" s="90" t="str">
        <f>IF(TMInput!M837&lt;&gt;"",TMInput!M837,IF(AND($C837=$C838, N838&lt;&gt;""),N838, IF(AND($C837=$C839, N839&lt;&gt;""), N839,"")))</f>
        <v/>
      </c>
      <c r="O837" s="90" t="str">
        <f>IF(TMInput!N837&lt;&gt;"",TMInput!N837,IF(AND($C837=$C838, O838&lt;&gt;""),O838, IF(AND($C837=$C839, O839&lt;&gt;""), O839,"")))</f>
        <v/>
      </c>
      <c r="P837" s="85" t="str">
        <f>IF(TMInput!O837&lt;&gt;"",TMInput!O837,IF(AND($C837=$C838, P838&lt;&gt;""),P838, IF(AND($C837=$C839, P839&lt;&gt;""), P839,"")))</f>
        <v/>
      </c>
      <c r="Q837" s="90" t="str">
        <f>IF(TMInput!P837&lt;&gt;"",TMInput!P837,IF(AND($C837=$C838, Q838&lt;&gt;""),Q838, IF(AND($C837=$C839, Q839&lt;&gt;""), Q839,"")))</f>
        <v/>
      </c>
      <c r="R837" s="90" t="str">
        <f>IF(TMInput!Q837&lt;&gt;"", TMInput!Q837, IF(AND(OR($C837&amp;$H837=$C838&amp;$H838, $C837&amp;$I837=$C838&amp;$I838), R838&lt;&gt;""), R838, IF(AND(OR($C837&amp;$H837=$C839&amp;$H839, $C837&amp;$I837=$C839&amp;$I839), R839&lt;&gt;""), R839, IF(AND(OR($C837&amp;$H837=$C840&amp;$H840, $C837&amp;$I837=$C840&amp;$I840), R840&lt;&gt;""), R840, IF(AND(OR($C837&amp;$H837=$C841&amp;$H841, $C837&amp;$I837=$C841&amp;$I841), R841&lt;&gt;""), R841, "")))))</f>
        <v/>
      </c>
      <c r="S837" s="90" t="str">
        <f>IF(TMInput!R837&lt;&gt;"", TMInput!R837, IF(AND(OR($C837&amp;$H837=$C838&amp;$H838, $C837&amp;$I837=$C838&amp;$I838), S838&lt;&gt;""), S838, IF(AND(OR($C837&amp;$H837=$C839&amp;$H839, $C837&amp;$I837=$C839&amp;$I839), S839&lt;&gt;""), S839, IF(AND(OR($C837&amp;$H837=$C840&amp;$H840, $C837&amp;$I837=$C840&amp;$I840), S840&lt;&gt;""), S840, IF(AND(OR($C837&amp;$H837=$C841&amp;$H841, $C837&amp;$I837=$C841&amp;$I841), S841&lt;&gt;""), S841, "")))))</f>
        <v/>
      </c>
      <c r="T837" s="90" t="str">
        <f>IF(TMInput!S837&lt;&gt;"", TMInput!S837, IF(AND(OR($C837&amp;$H837=$C838&amp;$H838, $C837&amp;$I837=$C838&amp;$I838), T838&lt;&gt;""), T838, IF(AND(OR($C837&amp;$H837=$C839&amp;$H839, $C837&amp;$I837=$C839&amp;$I839), T839&lt;&gt;""), T839, IF(AND(OR($C837&amp;$H837=$C840&amp;$H840, $C837&amp;$I837=$C840&amp;$I840), T840&lt;&gt;""), T840, IF(AND(OR($C837&amp;$H837=$C841&amp;$H841, $C837&amp;$I837=$C841&amp;$I841), T841&lt;&gt;""), T841, "")))))</f>
        <v/>
      </c>
      <c r="U837" s="90" t="str">
        <f>IF(TMInput!T837&lt;&gt;"", TMInput!T837, IF(AND($C837=$C838, U838&lt;&gt;""), U838, IF(AND($C837=$C839, U839&lt;&gt;""), U839, IF(AND($C837=$C840, U840&lt;&gt;""), U840, IF(AND($C837=$C841, U841&lt;&gt;""), U841, "")))))</f>
        <v/>
      </c>
      <c r="V837" s="90" t="str">
        <f>IF(TMInput!U837&lt;&gt;"", TMInput!U837, IF(AND($C837=$C838, V838&lt;&gt;""), V838, IF(AND($C837=$C839, V839&lt;&gt;""), V839, IF(AND($C837=$C840, V840&lt;&gt;""), V840, IF(AND($C837=$C841, V841&lt;&gt;""), V841, "")))))</f>
        <v/>
      </c>
      <c r="W837" s="90" t="str">
        <f>IF(TMInput!V837&lt;&gt;"", TMInput!V837, IF(AND($C837=$C838, W838&lt;&gt;""), W838, IF(AND($C837=$C839, W839&lt;&gt;""), W839, IF(AND($C837=$C840, W840&lt;&gt;""), W840, IF(AND($C837=$C841, W841&lt;&gt;""), W841, "")))))</f>
        <v/>
      </c>
      <c r="X837" s="90" t="str">
        <f>IF(TMInput!W837&lt;&gt;"", TMInput!W837, IF(AND($C837=$C838, X838&lt;&gt;""), X838, IF(AND($C837=$C839, X839&lt;&gt;""), X839, IF(AND($C837=$C840, X840&lt;&gt;""), X840, IF(AND($C837=$C841, X841&lt;&gt;""), X841, "")))))</f>
        <v/>
      </c>
      <c r="Y837" s="90" t="str">
        <f>IF(TMInput!X837&lt;&gt;"", TMInput!X837, IF(AND($C837=$C838, Y838&lt;&gt;""), Y838, IF(AND($C837=$C839, Y839&lt;&gt;""), Y839, IF(AND($C837=$C840, Y840&lt;&gt;""), Y840, IF(AND($C837=$C841, Y841&lt;&gt;""), Y841, "")))))</f>
        <v/>
      </c>
      <c r="Z837" s="90" t="str">
        <f>IF(TMInput!Y837&lt;&gt;"", TMInput!Y837, IF(AND($C837=$C838, Z838&lt;&gt;""), Z838, IF(AND($C837=$C839, Z839&lt;&gt;""), Z839, IF(AND($C837=$C840, Z840&lt;&gt;""), Z840, IF(AND($C837=$C841, Z841&lt;&gt;""), Z841, "")))))</f>
        <v/>
      </c>
      <c r="AA837" s="90" t="str">
        <f>IF(TMInput!Z837&lt;&gt;"", TMInput!Z837, IF(AND($C837=$C838, AA838&lt;&gt;""), AA838, IF(AND($C837=$C839, AA839&lt;&gt;""), AA839, IF(AND($C837=$C840, AA840&lt;&gt;""), AA840, IF(AND($C837=$C841, AA841&lt;&gt;""), AA841, "")))))</f>
        <v/>
      </c>
      <c r="AB837" s="90" t="str">
        <f>IF(TMInput!AA837&lt;&gt;"", TMInput!AA837, IF(AND($C837=$C838, AB838&lt;&gt;""), AB838, IF(AND($C837=$C839, AB839&lt;&gt;""), AB839, IF(AND($C837=$C840, AB840&lt;&gt;""), AB840, IF(AND($C837=$C841, AB841&lt;&gt;""), AB841, "")))))</f>
        <v/>
      </c>
      <c r="AC837" s="90" t="str">
        <f>IF(TMInput!AB837&lt;&gt;"", TMInput!AB837, IF(AND($C837=$C838, AC838&lt;&gt;""), AC838, IF(AND($C837=$C839, AC839&lt;&gt;""), AC839, IF(AND($C837=$C840, AC840&lt;&gt;""), AC840, IF(AND($C837=$C841, AC841&lt;&gt;""), AC841, "")))))</f>
        <v/>
      </c>
      <c r="AD837" s="90" t="str">
        <f>IF(TMInput!AC837&lt;&gt;"", TMInput!AC837, IF(AND($C837=$C838, AD838&lt;&gt;""), AD838, IF(AND($C837=$C839, AD839&lt;&gt;""), AD839, IF(AND($C837=$C840, AD840&lt;&gt;""), AD840, IF(AND($C837=$C841, AD841&lt;&gt;""), AD841, "")))))</f>
        <v/>
      </c>
      <c r="AE837" s="90" t="str">
        <f>IF(TMInput!AD837&lt;&gt;"", TMInput!AD837, IF(AND($C837=$C838, AE838&lt;&gt;""), AE838, IF(AND($C837=$C839, AE839&lt;&gt;""), AE839, IF(AND($C837=$C840, AE840&lt;&gt;""), AE840, IF(AND($C837=$C841, AE841&lt;&gt;""), AE841, "")))))</f>
        <v/>
      </c>
    </row>
    <row r="838">
      <c r="A838" s="85" t="b">
        <f t="shared" si="1"/>
        <v>0</v>
      </c>
      <c r="B838" s="90" t="str">
        <f>IF(AND(TMInput!A838="",$C838&lt;&gt;""),B837,TMInput!A838)</f>
        <v/>
      </c>
      <c r="C838" s="90" t="str">
        <f>TMInput!B838</f>
        <v/>
      </c>
      <c r="D838" s="85" t="str">
        <f>IF(AND(TMInput!C838="",$C838&lt;&gt;""),D837,TMInput!C838)</f>
        <v/>
      </c>
      <c r="E838" s="90" t="str">
        <f>IF(TMInput!D838&lt;&gt;"",TMInput!D838,IF(AND($C838=$C839, E839&lt;&gt;""),E839, IF(AND($C838=$C840, E840&lt;&gt;""), E840,"")))</f>
        <v/>
      </c>
      <c r="F838" s="90" t="str">
        <f>IF(TMInput!E838&lt;&gt;"",TMInput!E838,IF(AND($C838=$C839, F839&lt;&gt;""),F839, IF(AND($C838=$C840, F840&lt;&gt;""), F840,"")))</f>
        <v/>
      </c>
      <c r="G838" s="85" t="str">
        <f>IF(TMInput!F838&lt;&gt;"",TMInput!F838,IF(AND($C838=$C839, G839&lt;&gt;""),G839, IF(AND($C838=$C840, G840&lt;&gt;""), G840,"")))</f>
        <v/>
      </c>
      <c r="H838" s="90" t="str">
        <f>TMInput!G838</f>
        <v/>
      </c>
      <c r="I838" s="90" t="str">
        <f>TMInput!H838</f>
        <v/>
      </c>
      <c r="J838" s="90" t="str">
        <f>IF(TMInput!$A838="",J837,TMInput!I838)</f>
        <v/>
      </c>
      <c r="K838" s="85" t="str">
        <f>IF(TMInput!J838&lt;&gt;"",TMInput!J838,IF(AND($C838=$C839, K839&lt;&gt;""),K839, IF(AND($C838=$C840, K840&lt;&gt;""), K840,"")))</f>
        <v/>
      </c>
      <c r="L838" s="85" t="str">
        <f>IF(TMInput!K838&lt;&gt;"",TMInput!K838,IF(AND($C838=$C839, L839&lt;&gt;""),L839, IF(AND($C838=$C840, L840&lt;&gt;""), L840,"")))</f>
        <v/>
      </c>
      <c r="M838" s="90" t="str">
        <f>IF(TMInput!L838&lt;&gt;"",TMInput!L838,IF(AND($C838=$C839, M839&lt;&gt;""),M839, IF(AND($C838=$C840, M840&lt;&gt;""), M840,"")))</f>
        <v/>
      </c>
      <c r="N838" s="90" t="str">
        <f>IF(TMInput!M838&lt;&gt;"",TMInput!M838,IF(AND($C838=$C839, N839&lt;&gt;""),N839, IF(AND($C838=$C840, N840&lt;&gt;""), N840,"")))</f>
        <v/>
      </c>
      <c r="O838" s="90" t="str">
        <f>IF(TMInput!N838&lt;&gt;"",TMInput!N838,IF(AND($C838=$C839, O839&lt;&gt;""),O839, IF(AND($C838=$C840, O840&lt;&gt;""), O840,"")))</f>
        <v/>
      </c>
      <c r="P838" s="85" t="str">
        <f>IF(TMInput!O838&lt;&gt;"",TMInput!O838,IF(AND($C838=$C839, P839&lt;&gt;""),P839, IF(AND($C838=$C840, P840&lt;&gt;""), P840,"")))</f>
        <v/>
      </c>
      <c r="Q838" s="90" t="str">
        <f>IF(TMInput!P838&lt;&gt;"",TMInput!P838,IF(AND($C838=$C839, Q839&lt;&gt;""),Q839, IF(AND($C838=$C840, Q840&lt;&gt;""), Q840,"")))</f>
        <v/>
      </c>
      <c r="R838" s="90" t="str">
        <f>IF(TMInput!Q838&lt;&gt;"", TMInput!Q838, IF(AND(OR($C838&amp;$H838=$C839&amp;$H839, $C838&amp;$I838=$C839&amp;$I839), R839&lt;&gt;""), R839, IF(AND(OR($C838&amp;$H838=$C840&amp;$H840, $C838&amp;$I838=$C840&amp;$I840), R840&lt;&gt;""), R840, IF(AND(OR($C838&amp;$H838=$C841&amp;$H841, $C838&amp;$I838=$C841&amp;$I841), R841&lt;&gt;""), R841, IF(AND(OR($C838&amp;$H838=$C842&amp;$H842, $C838&amp;$I838=$C842&amp;$I842), R842&lt;&gt;""), R842, "")))))</f>
        <v/>
      </c>
      <c r="S838" s="90" t="str">
        <f>IF(TMInput!R838&lt;&gt;"", TMInput!R838, IF(AND(OR($C838&amp;$H838=$C839&amp;$H839, $C838&amp;$I838=$C839&amp;$I839), S839&lt;&gt;""), S839, IF(AND(OR($C838&amp;$H838=$C840&amp;$H840, $C838&amp;$I838=$C840&amp;$I840), S840&lt;&gt;""), S840, IF(AND(OR($C838&amp;$H838=$C841&amp;$H841, $C838&amp;$I838=$C841&amp;$I841), S841&lt;&gt;""), S841, IF(AND(OR($C838&amp;$H838=$C842&amp;$H842, $C838&amp;$I838=$C842&amp;$I842), S842&lt;&gt;""), S842, "")))))</f>
        <v/>
      </c>
      <c r="T838" s="90" t="str">
        <f>IF(TMInput!S838&lt;&gt;"", TMInput!S838, IF(AND(OR($C838&amp;$H838=$C839&amp;$H839, $C838&amp;$I838=$C839&amp;$I839), T839&lt;&gt;""), T839, IF(AND(OR($C838&amp;$H838=$C840&amp;$H840, $C838&amp;$I838=$C840&amp;$I840), T840&lt;&gt;""), T840, IF(AND(OR($C838&amp;$H838=$C841&amp;$H841, $C838&amp;$I838=$C841&amp;$I841), T841&lt;&gt;""), T841, IF(AND(OR($C838&amp;$H838=$C842&amp;$H842, $C838&amp;$I838=$C842&amp;$I842), T842&lt;&gt;""), T842, "")))))</f>
        <v/>
      </c>
      <c r="U838" s="90" t="str">
        <f>IF(TMInput!T838&lt;&gt;"", TMInput!T838, IF(AND($C838=$C839, U839&lt;&gt;""), U839, IF(AND($C838=$C840, U840&lt;&gt;""), U840, IF(AND($C838=$C841, U841&lt;&gt;""), U841, IF(AND($C838=$C842, U842&lt;&gt;""), U842, "")))))</f>
        <v/>
      </c>
      <c r="V838" s="90" t="str">
        <f>IF(TMInput!U838&lt;&gt;"", TMInput!U838, IF(AND($C838=$C839, V839&lt;&gt;""), V839, IF(AND($C838=$C840, V840&lt;&gt;""), V840, IF(AND($C838=$C841, V841&lt;&gt;""), V841, IF(AND($C838=$C842, V842&lt;&gt;""), V842, "")))))</f>
        <v/>
      </c>
      <c r="W838" s="90" t="str">
        <f>IF(TMInput!V838&lt;&gt;"", TMInput!V838, IF(AND($C838=$C839, W839&lt;&gt;""), W839, IF(AND($C838=$C840, W840&lt;&gt;""), W840, IF(AND($C838=$C841, W841&lt;&gt;""), W841, IF(AND($C838=$C842, W842&lt;&gt;""), W842, "")))))</f>
        <v/>
      </c>
      <c r="X838" s="90" t="str">
        <f>IF(TMInput!W838&lt;&gt;"", TMInput!W838, IF(AND($C838=$C839, X839&lt;&gt;""), X839, IF(AND($C838=$C840, X840&lt;&gt;""), X840, IF(AND($C838=$C841, X841&lt;&gt;""), X841, IF(AND($C838=$C842, X842&lt;&gt;""), X842, "")))))</f>
        <v/>
      </c>
      <c r="Y838" s="90" t="str">
        <f>IF(TMInput!X838&lt;&gt;"", TMInput!X838, IF(AND($C838=$C839, Y839&lt;&gt;""), Y839, IF(AND($C838=$C840, Y840&lt;&gt;""), Y840, IF(AND($C838=$C841, Y841&lt;&gt;""), Y841, IF(AND($C838=$C842, Y842&lt;&gt;""), Y842, "")))))</f>
        <v/>
      </c>
      <c r="Z838" s="90" t="str">
        <f>IF(TMInput!Y838&lt;&gt;"", TMInput!Y838, IF(AND($C838=$C839, Z839&lt;&gt;""), Z839, IF(AND($C838=$C840, Z840&lt;&gt;""), Z840, IF(AND($C838=$C841, Z841&lt;&gt;""), Z841, IF(AND($C838=$C842, Z842&lt;&gt;""), Z842, "")))))</f>
        <v/>
      </c>
      <c r="AA838" s="90" t="str">
        <f>IF(TMInput!Z838&lt;&gt;"", TMInput!Z838, IF(AND($C838=$C839, AA839&lt;&gt;""), AA839, IF(AND($C838=$C840, AA840&lt;&gt;""), AA840, IF(AND($C838=$C841, AA841&lt;&gt;""), AA841, IF(AND($C838=$C842, AA842&lt;&gt;""), AA842, "")))))</f>
        <v/>
      </c>
      <c r="AB838" s="90" t="str">
        <f>IF(TMInput!AA838&lt;&gt;"", TMInput!AA838, IF(AND($C838=$C839, AB839&lt;&gt;""), AB839, IF(AND($C838=$C840, AB840&lt;&gt;""), AB840, IF(AND($C838=$C841, AB841&lt;&gt;""), AB841, IF(AND($C838=$C842, AB842&lt;&gt;""), AB842, "")))))</f>
        <v/>
      </c>
      <c r="AC838" s="90" t="str">
        <f>IF(TMInput!AB838&lt;&gt;"", TMInput!AB838, IF(AND($C838=$C839, AC839&lt;&gt;""), AC839, IF(AND($C838=$C840, AC840&lt;&gt;""), AC840, IF(AND($C838=$C841, AC841&lt;&gt;""), AC841, IF(AND($C838=$C842, AC842&lt;&gt;""), AC842, "")))))</f>
        <v/>
      </c>
      <c r="AD838" s="90" t="str">
        <f>IF(TMInput!AC838&lt;&gt;"", TMInput!AC838, IF(AND($C838=$C839, AD839&lt;&gt;""), AD839, IF(AND($C838=$C840, AD840&lt;&gt;""), AD840, IF(AND($C838=$C841, AD841&lt;&gt;""), AD841, IF(AND($C838=$C842, AD842&lt;&gt;""), AD842, "")))))</f>
        <v/>
      </c>
      <c r="AE838" s="90" t="str">
        <f>IF(TMInput!AD838&lt;&gt;"", TMInput!AD838, IF(AND($C838=$C839, AE839&lt;&gt;""), AE839, IF(AND($C838=$C840, AE840&lt;&gt;""), AE840, IF(AND($C838=$C841, AE841&lt;&gt;""), AE841, IF(AND($C838=$C842, AE842&lt;&gt;""), AE842, "")))))</f>
        <v/>
      </c>
    </row>
    <row r="839">
      <c r="A839" s="85" t="b">
        <f t="shared" si="1"/>
        <v>0</v>
      </c>
      <c r="B839" s="90" t="str">
        <f>IF(AND(TMInput!A839="",$C839&lt;&gt;""),B838,TMInput!A839)</f>
        <v/>
      </c>
      <c r="C839" s="90" t="str">
        <f>TMInput!B839</f>
        <v/>
      </c>
      <c r="D839" s="85" t="str">
        <f>IF(AND(TMInput!C839="",$C839&lt;&gt;""),D838,TMInput!C839)</f>
        <v/>
      </c>
      <c r="E839" s="90" t="str">
        <f>IF(TMInput!D839&lt;&gt;"",TMInput!D839,IF(AND($C839=$C840, E840&lt;&gt;""),E840, IF(AND($C839=$C841, E841&lt;&gt;""), E841,"")))</f>
        <v/>
      </c>
      <c r="F839" s="90" t="str">
        <f>IF(TMInput!E839&lt;&gt;"",TMInput!E839,IF(AND($C839=$C840, F840&lt;&gt;""),F840, IF(AND($C839=$C841, F841&lt;&gt;""), F841,"")))</f>
        <v/>
      </c>
      <c r="G839" s="85" t="str">
        <f>IF(TMInput!F839&lt;&gt;"",TMInput!F839,IF(AND($C839=$C840, G840&lt;&gt;""),G840, IF(AND($C839=$C841, G841&lt;&gt;""), G841,"")))</f>
        <v/>
      </c>
      <c r="H839" s="90" t="str">
        <f>TMInput!G839</f>
        <v/>
      </c>
      <c r="I839" s="90" t="str">
        <f>TMInput!H839</f>
        <v/>
      </c>
      <c r="J839" s="90" t="str">
        <f>IF(TMInput!$A839="",J838,TMInput!I839)</f>
        <v/>
      </c>
      <c r="K839" s="85" t="str">
        <f>IF(TMInput!J839&lt;&gt;"",TMInput!J839,IF(AND($C839=$C840, K840&lt;&gt;""),K840, IF(AND($C839=$C841, K841&lt;&gt;""), K841,"")))</f>
        <v/>
      </c>
      <c r="L839" s="85" t="str">
        <f>IF(TMInput!K839&lt;&gt;"",TMInput!K839,IF(AND($C839=$C840, L840&lt;&gt;""),L840, IF(AND($C839=$C841, L841&lt;&gt;""), L841,"")))</f>
        <v/>
      </c>
      <c r="M839" s="90" t="str">
        <f>IF(TMInput!L839&lt;&gt;"",TMInput!L839,IF(AND($C839=$C840, M840&lt;&gt;""),M840, IF(AND($C839=$C841, M841&lt;&gt;""), M841,"")))</f>
        <v/>
      </c>
      <c r="N839" s="90" t="str">
        <f>IF(TMInput!M839&lt;&gt;"",TMInput!M839,IF(AND($C839=$C840, N840&lt;&gt;""),N840, IF(AND($C839=$C841, N841&lt;&gt;""), N841,"")))</f>
        <v/>
      </c>
      <c r="O839" s="90" t="str">
        <f>IF(TMInput!N839&lt;&gt;"",TMInput!N839,IF(AND($C839=$C840, O840&lt;&gt;""),O840, IF(AND($C839=$C841, O841&lt;&gt;""), O841,"")))</f>
        <v/>
      </c>
      <c r="P839" s="85" t="str">
        <f>IF(TMInput!O839&lt;&gt;"",TMInput!O839,IF(AND($C839=$C840, P840&lt;&gt;""),P840, IF(AND($C839=$C841, P841&lt;&gt;""), P841,"")))</f>
        <v/>
      </c>
      <c r="Q839" s="90" t="str">
        <f>IF(TMInput!P839&lt;&gt;"",TMInput!P839,IF(AND($C839=$C840, Q840&lt;&gt;""),Q840, IF(AND($C839=$C841, Q841&lt;&gt;""), Q841,"")))</f>
        <v/>
      </c>
      <c r="R839" s="90" t="str">
        <f>IF(TMInput!Q839&lt;&gt;"", TMInput!Q839, IF(AND(OR($C839&amp;$H839=$C840&amp;$H840, $C839&amp;$I839=$C840&amp;$I840), R840&lt;&gt;""), R840, IF(AND(OR($C839&amp;$H839=$C841&amp;$H841, $C839&amp;$I839=$C841&amp;$I841), R841&lt;&gt;""), R841, IF(AND(OR($C839&amp;$H839=$C842&amp;$H842, $C839&amp;$I839=$C842&amp;$I842), R842&lt;&gt;""), R842, IF(AND(OR($C839&amp;$H839=$C843&amp;$H843, $C839&amp;$I839=$C843&amp;$I843), R843&lt;&gt;""), R843, "")))))</f>
        <v/>
      </c>
      <c r="S839" s="90" t="str">
        <f>IF(TMInput!R839&lt;&gt;"", TMInput!R839, IF(AND(OR($C839&amp;$H839=$C840&amp;$H840, $C839&amp;$I839=$C840&amp;$I840), S840&lt;&gt;""), S840, IF(AND(OR($C839&amp;$H839=$C841&amp;$H841, $C839&amp;$I839=$C841&amp;$I841), S841&lt;&gt;""), S841, IF(AND(OR($C839&amp;$H839=$C842&amp;$H842, $C839&amp;$I839=$C842&amp;$I842), S842&lt;&gt;""), S842, IF(AND(OR($C839&amp;$H839=$C843&amp;$H843, $C839&amp;$I839=$C843&amp;$I843), S843&lt;&gt;""), S843, "")))))</f>
        <v/>
      </c>
      <c r="T839" s="90" t="str">
        <f>IF(TMInput!S839&lt;&gt;"", TMInput!S839, IF(AND(OR($C839&amp;$H839=$C840&amp;$H840, $C839&amp;$I839=$C840&amp;$I840), T840&lt;&gt;""), T840, IF(AND(OR($C839&amp;$H839=$C841&amp;$H841, $C839&amp;$I839=$C841&amp;$I841), T841&lt;&gt;""), T841, IF(AND(OR($C839&amp;$H839=$C842&amp;$H842, $C839&amp;$I839=$C842&amp;$I842), T842&lt;&gt;""), T842, IF(AND(OR($C839&amp;$H839=$C843&amp;$H843, $C839&amp;$I839=$C843&amp;$I843), T843&lt;&gt;""), T843, "")))))</f>
        <v/>
      </c>
      <c r="U839" s="90" t="str">
        <f>IF(TMInput!T839&lt;&gt;"", TMInput!T839, IF(AND($C839=$C840, U840&lt;&gt;""), U840, IF(AND($C839=$C841, U841&lt;&gt;""), U841, IF(AND($C839=$C842, U842&lt;&gt;""), U842, IF(AND($C839=$C843, U843&lt;&gt;""), U843, "")))))</f>
        <v/>
      </c>
      <c r="V839" s="90" t="str">
        <f>IF(TMInput!U839&lt;&gt;"", TMInput!U839, IF(AND($C839=$C840, V840&lt;&gt;""), V840, IF(AND($C839=$C841, V841&lt;&gt;""), V841, IF(AND($C839=$C842, V842&lt;&gt;""), V842, IF(AND($C839=$C843, V843&lt;&gt;""), V843, "")))))</f>
        <v/>
      </c>
      <c r="W839" s="90" t="str">
        <f>IF(TMInput!V839&lt;&gt;"", TMInput!V839, IF(AND($C839=$C840, W840&lt;&gt;""), W840, IF(AND($C839=$C841, W841&lt;&gt;""), W841, IF(AND($C839=$C842, W842&lt;&gt;""), W842, IF(AND($C839=$C843, W843&lt;&gt;""), W843, "")))))</f>
        <v/>
      </c>
      <c r="X839" s="90" t="str">
        <f>IF(TMInput!W839&lt;&gt;"", TMInput!W839, IF(AND($C839=$C840, X840&lt;&gt;""), X840, IF(AND($C839=$C841, X841&lt;&gt;""), X841, IF(AND($C839=$C842, X842&lt;&gt;""), X842, IF(AND($C839=$C843, X843&lt;&gt;""), X843, "")))))</f>
        <v/>
      </c>
      <c r="Y839" s="90" t="str">
        <f>IF(TMInput!X839&lt;&gt;"", TMInput!X839, IF(AND($C839=$C840, Y840&lt;&gt;""), Y840, IF(AND($C839=$C841, Y841&lt;&gt;""), Y841, IF(AND($C839=$C842, Y842&lt;&gt;""), Y842, IF(AND($C839=$C843, Y843&lt;&gt;""), Y843, "")))))</f>
        <v/>
      </c>
      <c r="Z839" s="90" t="str">
        <f>IF(TMInput!Y839&lt;&gt;"", TMInput!Y839, IF(AND($C839=$C840, Z840&lt;&gt;""), Z840, IF(AND($C839=$C841, Z841&lt;&gt;""), Z841, IF(AND($C839=$C842, Z842&lt;&gt;""), Z842, IF(AND($C839=$C843, Z843&lt;&gt;""), Z843, "")))))</f>
        <v/>
      </c>
      <c r="AA839" s="90" t="str">
        <f>IF(TMInput!Z839&lt;&gt;"", TMInput!Z839, IF(AND($C839=$C840, AA840&lt;&gt;""), AA840, IF(AND($C839=$C841, AA841&lt;&gt;""), AA841, IF(AND($C839=$C842, AA842&lt;&gt;""), AA842, IF(AND($C839=$C843, AA843&lt;&gt;""), AA843, "")))))</f>
        <v/>
      </c>
      <c r="AB839" s="90" t="str">
        <f>IF(TMInput!AA839&lt;&gt;"", TMInput!AA839, IF(AND($C839=$C840, AB840&lt;&gt;""), AB840, IF(AND($C839=$C841, AB841&lt;&gt;""), AB841, IF(AND($C839=$C842, AB842&lt;&gt;""), AB842, IF(AND($C839=$C843, AB843&lt;&gt;""), AB843, "")))))</f>
        <v/>
      </c>
      <c r="AC839" s="90" t="str">
        <f>IF(TMInput!AB839&lt;&gt;"", TMInput!AB839, IF(AND($C839=$C840, AC840&lt;&gt;""), AC840, IF(AND($C839=$C841, AC841&lt;&gt;""), AC841, IF(AND($C839=$C842, AC842&lt;&gt;""), AC842, IF(AND($C839=$C843, AC843&lt;&gt;""), AC843, "")))))</f>
        <v/>
      </c>
      <c r="AD839" s="90" t="str">
        <f>IF(TMInput!AC839&lt;&gt;"", TMInput!AC839, IF(AND($C839=$C840, AD840&lt;&gt;""), AD840, IF(AND($C839=$C841, AD841&lt;&gt;""), AD841, IF(AND($C839=$C842, AD842&lt;&gt;""), AD842, IF(AND($C839=$C843, AD843&lt;&gt;""), AD843, "")))))</f>
        <v/>
      </c>
      <c r="AE839" s="90" t="str">
        <f>IF(TMInput!AD839&lt;&gt;"", TMInput!AD839, IF(AND($C839=$C840, AE840&lt;&gt;""), AE840, IF(AND($C839=$C841, AE841&lt;&gt;""), AE841, IF(AND($C839=$C842, AE842&lt;&gt;""), AE842, IF(AND($C839=$C843, AE843&lt;&gt;""), AE843, "")))))</f>
        <v/>
      </c>
    </row>
    <row r="840">
      <c r="A840" s="85" t="b">
        <f t="shared" si="1"/>
        <v>0</v>
      </c>
      <c r="B840" s="90" t="str">
        <f>IF(AND(TMInput!A840="",$C840&lt;&gt;""),B839,TMInput!A840)</f>
        <v/>
      </c>
      <c r="C840" s="90" t="str">
        <f>TMInput!B840</f>
        <v/>
      </c>
      <c r="D840" s="85" t="str">
        <f>IF(AND(TMInput!C840="",$C840&lt;&gt;""),D839,TMInput!C840)</f>
        <v/>
      </c>
      <c r="E840" s="90" t="str">
        <f>IF(TMInput!D840&lt;&gt;"",TMInput!D840,IF(AND($C840=$C841, E841&lt;&gt;""),E841, IF(AND($C840=$C842, E842&lt;&gt;""), E842,"")))</f>
        <v/>
      </c>
      <c r="F840" s="90" t="str">
        <f>IF(TMInput!E840&lt;&gt;"",TMInput!E840,IF(AND($C840=$C841, F841&lt;&gt;""),F841, IF(AND($C840=$C842, F842&lt;&gt;""), F842,"")))</f>
        <v/>
      </c>
      <c r="G840" s="85" t="str">
        <f>IF(TMInput!F840&lt;&gt;"",TMInput!F840,IF(AND($C840=$C841, G841&lt;&gt;""),G841, IF(AND($C840=$C842, G842&lt;&gt;""), G842,"")))</f>
        <v/>
      </c>
      <c r="H840" s="90" t="str">
        <f>TMInput!G840</f>
        <v/>
      </c>
      <c r="I840" s="90" t="str">
        <f>TMInput!H840</f>
        <v/>
      </c>
      <c r="J840" s="90" t="str">
        <f>IF(TMInput!$A840="",J839,TMInput!I840)</f>
        <v/>
      </c>
      <c r="K840" s="85" t="str">
        <f>IF(TMInput!J840&lt;&gt;"",TMInput!J840,IF(AND($C840=$C841, K841&lt;&gt;""),K841, IF(AND($C840=$C842, K842&lt;&gt;""), K842,"")))</f>
        <v/>
      </c>
      <c r="L840" s="85" t="str">
        <f>IF(TMInput!K840&lt;&gt;"",TMInput!K840,IF(AND($C840=$C841, L841&lt;&gt;""),L841, IF(AND($C840=$C842, L842&lt;&gt;""), L842,"")))</f>
        <v/>
      </c>
      <c r="M840" s="90" t="str">
        <f>IF(TMInput!L840&lt;&gt;"",TMInput!L840,IF(AND($C840=$C841, M841&lt;&gt;""),M841, IF(AND($C840=$C842, M842&lt;&gt;""), M842,"")))</f>
        <v/>
      </c>
      <c r="N840" s="90" t="str">
        <f>IF(TMInput!M840&lt;&gt;"",TMInput!M840,IF(AND($C840=$C841, N841&lt;&gt;""),N841, IF(AND($C840=$C842, N842&lt;&gt;""), N842,"")))</f>
        <v/>
      </c>
      <c r="O840" s="90" t="str">
        <f>IF(TMInput!N840&lt;&gt;"",TMInput!N840,IF(AND($C840=$C841, O841&lt;&gt;""),O841, IF(AND($C840=$C842, O842&lt;&gt;""), O842,"")))</f>
        <v/>
      </c>
      <c r="P840" s="85" t="str">
        <f>IF(TMInput!O840&lt;&gt;"",TMInput!O840,IF(AND($C840=$C841, P841&lt;&gt;""),P841, IF(AND($C840=$C842, P842&lt;&gt;""), P842,"")))</f>
        <v/>
      </c>
      <c r="Q840" s="90" t="str">
        <f>IF(TMInput!P840&lt;&gt;"",TMInput!P840,IF(AND($C840=$C841, Q841&lt;&gt;""),Q841, IF(AND($C840=$C842, Q842&lt;&gt;""), Q842,"")))</f>
        <v/>
      </c>
      <c r="R840" s="90" t="str">
        <f>IF(TMInput!Q840&lt;&gt;"", TMInput!Q840, IF(AND(OR($C840&amp;$H840=$C841&amp;$H841, $C840&amp;$I840=$C841&amp;$I841), R841&lt;&gt;""), R841, IF(AND(OR($C840&amp;$H840=$C842&amp;$H842, $C840&amp;$I840=$C842&amp;$I842), R842&lt;&gt;""), R842, IF(AND(OR($C840&amp;$H840=$C843&amp;$H843, $C840&amp;$I840=$C843&amp;$I843), R843&lt;&gt;""), R843, IF(AND(OR($C840&amp;$H840=$C844&amp;$H844, $C840&amp;$I840=$C844&amp;$I844), R844&lt;&gt;""), R844, "")))))</f>
        <v/>
      </c>
      <c r="S840" s="90" t="str">
        <f>IF(TMInput!R840&lt;&gt;"", TMInput!R840, IF(AND(OR($C840&amp;$H840=$C841&amp;$H841, $C840&amp;$I840=$C841&amp;$I841), S841&lt;&gt;""), S841, IF(AND(OR($C840&amp;$H840=$C842&amp;$H842, $C840&amp;$I840=$C842&amp;$I842), S842&lt;&gt;""), S842, IF(AND(OR($C840&amp;$H840=$C843&amp;$H843, $C840&amp;$I840=$C843&amp;$I843), S843&lt;&gt;""), S843, IF(AND(OR($C840&amp;$H840=$C844&amp;$H844, $C840&amp;$I840=$C844&amp;$I844), S844&lt;&gt;""), S844, "")))))</f>
        <v/>
      </c>
      <c r="T840" s="90" t="str">
        <f>IF(TMInput!S840&lt;&gt;"", TMInput!S840, IF(AND(OR($C840&amp;$H840=$C841&amp;$H841, $C840&amp;$I840=$C841&amp;$I841), T841&lt;&gt;""), T841, IF(AND(OR($C840&amp;$H840=$C842&amp;$H842, $C840&amp;$I840=$C842&amp;$I842), T842&lt;&gt;""), T842, IF(AND(OR($C840&amp;$H840=$C843&amp;$H843, $C840&amp;$I840=$C843&amp;$I843), T843&lt;&gt;""), T843, IF(AND(OR($C840&amp;$H840=$C844&amp;$H844, $C840&amp;$I840=$C844&amp;$I844), T844&lt;&gt;""), T844, "")))))</f>
        <v/>
      </c>
      <c r="U840" s="90" t="str">
        <f>IF(TMInput!T840&lt;&gt;"", TMInput!T840, IF(AND($C840=$C841, U841&lt;&gt;""), U841, IF(AND($C840=$C842, U842&lt;&gt;""), U842, IF(AND($C840=$C843, U843&lt;&gt;""), U843, IF(AND($C840=$C844, U844&lt;&gt;""), U844, "")))))</f>
        <v/>
      </c>
      <c r="V840" s="90" t="str">
        <f>IF(TMInput!U840&lt;&gt;"", TMInput!U840, IF(AND($C840=$C841, V841&lt;&gt;""), V841, IF(AND($C840=$C842, V842&lt;&gt;""), V842, IF(AND($C840=$C843, V843&lt;&gt;""), V843, IF(AND($C840=$C844, V844&lt;&gt;""), V844, "")))))</f>
        <v/>
      </c>
      <c r="W840" s="90" t="str">
        <f>IF(TMInput!V840&lt;&gt;"", TMInput!V840, IF(AND($C840=$C841, W841&lt;&gt;""), W841, IF(AND($C840=$C842, W842&lt;&gt;""), W842, IF(AND($C840=$C843, W843&lt;&gt;""), W843, IF(AND($C840=$C844, W844&lt;&gt;""), W844, "")))))</f>
        <v/>
      </c>
      <c r="X840" s="90" t="str">
        <f>IF(TMInput!W840&lt;&gt;"", TMInput!W840, IF(AND($C840=$C841, X841&lt;&gt;""), X841, IF(AND($C840=$C842, X842&lt;&gt;""), X842, IF(AND($C840=$C843, X843&lt;&gt;""), X843, IF(AND($C840=$C844, X844&lt;&gt;""), X844, "")))))</f>
        <v/>
      </c>
      <c r="Y840" s="90" t="str">
        <f>IF(TMInput!X840&lt;&gt;"", TMInput!X840, IF(AND($C840=$C841, Y841&lt;&gt;""), Y841, IF(AND($C840=$C842, Y842&lt;&gt;""), Y842, IF(AND($C840=$C843, Y843&lt;&gt;""), Y843, IF(AND($C840=$C844, Y844&lt;&gt;""), Y844, "")))))</f>
        <v/>
      </c>
      <c r="Z840" s="90" t="str">
        <f>IF(TMInput!Y840&lt;&gt;"", TMInput!Y840, IF(AND($C840=$C841, Z841&lt;&gt;""), Z841, IF(AND($C840=$C842, Z842&lt;&gt;""), Z842, IF(AND($C840=$C843, Z843&lt;&gt;""), Z843, IF(AND($C840=$C844, Z844&lt;&gt;""), Z844, "")))))</f>
        <v/>
      </c>
      <c r="AA840" s="90" t="str">
        <f>IF(TMInput!Z840&lt;&gt;"", TMInput!Z840, IF(AND($C840=$C841, AA841&lt;&gt;""), AA841, IF(AND($C840=$C842, AA842&lt;&gt;""), AA842, IF(AND($C840=$C843, AA843&lt;&gt;""), AA843, IF(AND($C840=$C844, AA844&lt;&gt;""), AA844, "")))))</f>
        <v/>
      </c>
      <c r="AB840" s="90" t="str">
        <f>IF(TMInput!AA840&lt;&gt;"", TMInput!AA840, IF(AND($C840=$C841, AB841&lt;&gt;""), AB841, IF(AND($C840=$C842, AB842&lt;&gt;""), AB842, IF(AND($C840=$C843, AB843&lt;&gt;""), AB843, IF(AND($C840=$C844, AB844&lt;&gt;""), AB844, "")))))</f>
        <v/>
      </c>
      <c r="AC840" s="90" t="str">
        <f>IF(TMInput!AB840&lt;&gt;"", TMInput!AB840, IF(AND($C840=$C841, AC841&lt;&gt;""), AC841, IF(AND($C840=$C842, AC842&lt;&gt;""), AC842, IF(AND($C840=$C843, AC843&lt;&gt;""), AC843, IF(AND($C840=$C844, AC844&lt;&gt;""), AC844, "")))))</f>
        <v/>
      </c>
      <c r="AD840" s="90" t="str">
        <f>IF(TMInput!AC840&lt;&gt;"", TMInput!AC840, IF(AND($C840=$C841, AD841&lt;&gt;""), AD841, IF(AND($C840=$C842, AD842&lt;&gt;""), AD842, IF(AND($C840=$C843, AD843&lt;&gt;""), AD843, IF(AND($C840=$C844, AD844&lt;&gt;""), AD844, "")))))</f>
        <v/>
      </c>
      <c r="AE840" s="90" t="str">
        <f>IF(TMInput!AD840&lt;&gt;"", TMInput!AD840, IF(AND($C840=$C841, AE841&lt;&gt;""), AE841, IF(AND($C840=$C842, AE842&lt;&gt;""), AE842, IF(AND($C840=$C843, AE843&lt;&gt;""), AE843, IF(AND($C840=$C844, AE844&lt;&gt;""), AE844, "")))))</f>
        <v/>
      </c>
    </row>
    <row r="841">
      <c r="A841" s="85" t="b">
        <f t="shared" si="1"/>
        <v>0</v>
      </c>
      <c r="B841" s="90" t="str">
        <f>IF(AND(TMInput!A841="",$C841&lt;&gt;""),B840,TMInput!A841)</f>
        <v/>
      </c>
      <c r="C841" s="90" t="str">
        <f>TMInput!B841</f>
        <v/>
      </c>
      <c r="D841" s="85" t="str">
        <f>IF(AND(TMInput!C841="",$C841&lt;&gt;""),D840,TMInput!C841)</f>
        <v/>
      </c>
      <c r="E841" s="90" t="str">
        <f>IF(TMInput!D841&lt;&gt;"",TMInput!D841,IF(AND($C841=$C842, E842&lt;&gt;""),E842, IF(AND($C841=$C843, E843&lt;&gt;""), E843,"")))</f>
        <v/>
      </c>
      <c r="F841" s="90" t="str">
        <f>IF(TMInput!E841&lt;&gt;"",TMInput!E841,IF(AND($C841=$C842, F842&lt;&gt;""),F842, IF(AND($C841=$C843, F843&lt;&gt;""), F843,"")))</f>
        <v/>
      </c>
      <c r="G841" s="85" t="str">
        <f>IF(TMInput!F841&lt;&gt;"",TMInput!F841,IF(AND($C841=$C842, G842&lt;&gt;""),G842, IF(AND($C841=$C843, G843&lt;&gt;""), G843,"")))</f>
        <v/>
      </c>
      <c r="H841" s="90" t="str">
        <f>TMInput!G841</f>
        <v/>
      </c>
      <c r="I841" s="90" t="str">
        <f>TMInput!H841</f>
        <v/>
      </c>
      <c r="J841" s="90" t="str">
        <f>IF(TMInput!$A841="",J840,TMInput!I841)</f>
        <v/>
      </c>
      <c r="K841" s="85" t="str">
        <f>IF(TMInput!J841&lt;&gt;"",TMInput!J841,IF(AND($C841=$C842, K842&lt;&gt;""),K842, IF(AND($C841=$C843, K843&lt;&gt;""), K843,"")))</f>
        <v/>
      </c>
      <c r="L841" s="85" t="str">
        <f>IF(TMInput!K841&lt;&gt;"",TMInput!K841,IF(AND($C841=$C842, L842&lt;&gt;""),L842, IF(AND($C841=$C843, L843&lt;&gt;""), L843,"")))</f>
        <v/>
      </c>
      <c r="M841" s="90" t="str">
        <f>IF(TMInput!L841&lt;&gt;"",TMInput!L841,IF(AND($C841=$C842, M842&lt;&gt;""),M842, IF(AND($C841=$C843, M843&lt;&gt;""), M843,"")))</f>
        <v/>
      </c>
      <c r="N841" s="90" t="str">
        <f>IF(TMInput!M841&lt;&gt;"",TMInput!M841,IF(AND($C841=$C842, N842&lt;&gt;""),N842, IF(AND($C841=$C843, N843&lt;&gt;""), N843,"")))</f>
        <v/>
      </c>
      <c r="O841" s="90" t="str">
        <f>IF(TMInput!N841&lt;&gt;"",TMInput!N841,IF(AND($C841=$C842, O842&lt;&gt;""),O842, IF(AND($C841=$C843, O843&lt;&gt;""), O843,"")))</f>
        <v/>
      </c>
      <c r="P841" s="85" t="str">
        <f>IF(TMInput!O841&lt;&gt;"",TMInput!O841,IF(AND($C841=$C842, P842&lt;&gt;""),P842, IF(AND($C841=$C843, P843&lt;&gt;""), P843,"")))</f>
        <v/>
      </c>
      <c r="Q841" s="90" t="str">
        <f>IF(TMInput!P841&lt;&gt;"",TMInput!P841,IF(AND($C841=$C842, Q842&lt;&gt;""),Q842, IF(AND($C841=$C843, Q843&lt;&gt;""), Q843,"")))</f>
        <v/>
      </c>
      <c r="R841" s="90" t="str">
        <f>IF(TMInput!Q841&lt;&gt;"", TMInput!Q841, IF(AND(OR($C841&amp;$H841=$C842&amp;$H842, $C841&amp;$I841=$C842&amp;$I842), R842&lt;&gt;""), R842, IF(AND(OR($C841&amp;$H841=$C843&amp;$H843, $C841&amp;$I841=$C843&amp;$I843), R843&lt;&gt;""), R843, IF(AND(OR($C841&amp;$H841=$C844&amp;$H844, $C841&amp;$I841=$C844&amp;$I844), R844&lt;&gt;""), R844, IF(AND(OR($C841&amp;$H841=$C845&amp;$H845, $C841&amp;$I841=$C845&amp;$I845), R845&lt;&gt;""), R845, "")))))</f>
        <v/>
      </c>
      <c r="S841" s="90" t="str">
        <f>IF(TMInput!R841&lt;&gt;"", TMInput!R841, IF(AND(OR($C841&amp;$H841=$C842&amp;$H842, $C841&amp;$I841=$C842&amp;$I842), S842&lt;&gt;""), S842, IF(AND(OR($C841&amp;$H841=$C843&amp;$H843, $C841&amp;$I841=$C843&amp;$I843), S843&lt;&gt;""), S843, IF(AND(OR($C841&amp;$H841=$C844&amp;$H844, $C841&amp;$I841=$C844&amp;$I844), S844&lt;&gt;""), S844, IF(AND(OR($C841&amp;$H841=$C845&amp;$H845, $C841&amp;$I841=$C845&amp;$I845), S845&lt;&gt;""), S845, "")))))</f>
        <v/>
      </c>
      <c r="T841" s="90" t="str">
        <f>IF(TMInput!S841&lt;&gt;"", TMInput!S841, IF(AND(OR($C841&amp;$H841=$C842&amp;$H842, $C841&amp;$I841=$C842&amp;$I842), T842&lt;&gt;""), T842, IF(AND(OR($C841&amp;$H841=$C843&amp;$H843, $C841&amp;$I841=$C843&amp;$I843), T843&lt;&gt;""), T843, IF(AND(OR($C841&amp;$H841=$C844&amp;$H844, $C841&amp;$I841=$C844&amp;$I844), T844&lt;&gt;""), T844, IF(AND(OR($C841&amp;$H841=$C845&amp;$H845, $C841&amp;$I841=$C845&amp;$I845), T845&lt;&gt;""), T845, "")))))</f>
        <v/>
      </c>
      <c r="U841" s="90" t="str">
        <f>IF(TMInput!T841&lt;&gt;"", TMInput!T841, IF(AND($C841=$C842, U842&lt;&gt;""), U842, IF(AND($C841=$C843, U843&lt;&gt;""), U843, IF(AND($C841=$C844, U844&lt;&gt;""), U844, IF(AND($C841=$C845, U845&lt;&gt;""), U845, "")))))</f>
        <v/>
      </c>
      <c r="V841" s="90" t="str">
        <f>IF(TMInput!U841&lt;&gt;"", TMInput!U841, IF(AND($C841=$C842, V842&lt;&gt;""), V842, IF(AND($C841=$C843, V843&lt;&gt;""), V843, IF(AND($C841=$C844, V844&lt;&gt;""), V844, IF(AND($C841=$C845, V845&lt;&gt;""), V845, "")))))</f>
        <v/>
      </c>
      <c r="W841" s="90" t="str">
        <f>IF(TMInput!V841&lt;&gt;"", TMInput!V841, IF(AND($C841=$C842, W842&lt;&gt;""), W842, IF(AND($C841=$C843, W843&lt;&gt;""), W843, IF(AND($C841=$C844, W844&lt;&gt;""), W844, IF(AND($C841=$C845, W845&lt;&gt;""), W845, "")))))</f>
        <v/>
      </c>
      <c r="X841" s="90" t="str">
        <f>IF(TMInput!W841&lt;&gt;"", TMInput!W841, IF(AND($C841=$C842, X842&lt;&gt;""), X842, IF(AND($C841=$C843, X843&lt;&gt;""), X843, IF(AND($C841=$C844, X844&lt;&gt;""), X844, IF(AND($C841=$C845, X845&lt;&gt;""), X845, "")))))</f>
        <v/>
      </c>
      <c r="Y841" s="90" t="str">
        <f>IF(TMInput!X841&lt;&gt;"", TMInput!X841, IF(AND($C841=$C842, Y842&lt;&gt;""), Y842, IF(AND($C841=$C843, Y843&lt;&gt;""), Y843, IF(AND($C841=$C844, Y844&lt;&gt;""), Y844, IF(AND($C841=$C845, Y845&lt;&gt;""), Y845, "")))))</f>
        <v/>
      </c>
      <c r="Z841" s="90" t="str">
        <f>IF(TMInput!Y841&lt;&gt;"", TMInput!Y841, IF(AND($C841=$C842, Z842&lt;&gt;""), Z842, IF(AND($C841=$C843, Z843&lt;&gt;""), Z843, IF(AND($C841=$C844, Z844&lt;&gt;""), Z844, IF(AND($C841=$C845, Z845&lt;&gt;""), Z845, "")))))</f>
        <v/>
      </c>
      <c r="AA841" s="90" t="str">
        <f>IF(TMInput!Z841&lt;&gt;"", TMInput!Z841, IF(AND($C841=$C842, AA842&lt;&gt;""), AA842, IF(AND($C841=$C843, AA843&lt;&gt;""), AA843, IF(AND($C841=$C844, AA844&lt;&gt;""), AA844, IF(AND($C841=$C845, AA845&lt;&gt;""), AA845, "")))))</f>
        <v/>
      </c>
      <c r="AB841" s="90" t="str">
        <f>IF(TMInput!AA841&lt;&gt;"", TMInput!AA841, IF(AND($C841=$C842, AB842&lt;&gt;""), AB842, IF(AND($C841=$C843, AB843&lt;&gt;""), AB843, IF(AND($C841=$C844, AB844&lt;&gt;""), AB844, IF(AND($C841=$C845, AB845&lt;&gt;""), AB845, "")))))</f>
        <v/>
      </c>
      <c r="AC841" s="90" t="str">
        <f>IF(TMInput!AB841&lt;&gt;"", TMInput!AB841, IF(AND($C841=$C842, AC842&lt;&gt;""), AC842, IF(AND($C841=$C843, AC843&lt;&gt;""), AC843, IF(AND($C841=$C844, AC844&lt;&gt;""), AC844, IF(AND($C841=$C845, AC845&lt;&gt;""), AC845, "")))))</f>
        <v/>
      </c>
      <c r="AD841" s="90" t="str">
        <f>IF(TMInput!AC841&lt;&gt;"", TMInput!AC841, IF(AND($C841=$C842, AD842&lt;&gt;""), AD842, IF(AND($C841=$C843, AD843&lt;&gt;""), AD843, IF(AND($C841=$C844, AD844&lt;&gt;""), AD844, IF(AND($C841=$C845, AD845&lt;&gt;""), AD845, "")))))</f>
        <v/>
      </c>
      <c r="AE841" s="90" t="str">
        <f>IF(TMInput!AD841&lt;&gt;"", TMInput!AD841, IF(AND($C841=$C842, AE842&lt;&gt;""), AE842, IF(AND($C841=$C843, AE843&lt;&gt;""), AE843, IF(AND($C841=$C844, AE844&lt;&gt;""), AE844, IF(AND($C841=$C845, AE845&lt;&gt;""), AE845, "")))))</f>
        <v/>
      </c>
    </row>
    <row r="842">
      <c r="A842" s="85" t="b">
        <f t="shared" si="1"/>
        <v>0</v>
      </c>
      <c r="B842" s="90" t="str">
        <f>IF(AND(TMInput!A842="",$C842&lt;&gt;""),B841,TMInput!A842)</f>
        <v/>
      </c>
      <c r="C842" s="90" t="str">
        <f>TMInput!B842</f>
        <v/>
      </c>
      <c r="D842" s="85" t="str">
        <f>IF(AND(TMInput!C842="",$C842&lt;&gt;""),D841,TMInput!C842)</f>
        <v/>
      </c>
      <c r="E842" s="90" t="str">
        <f>IF(TMInput!D842&lt;&gt;"",TMInput!D842,IF(AND($C842=$C843, E843&lt;&gt;""),E843, IF(AND($C842=$C844, E844&lt;&gt;""), E844,"")))</f>
        <v/>
      </c>
      <c r="F842" s="90" t="str">
        <f>IF(TMInput!E842&lt;&gt;"",TMInput!E842,IF(AND($C842=$C843, F843&lt;&gt;""),F843, IF(AND($C842=$C844, F844&lt;&gt;""), F844,"")))</f>
        <v/>
      </c>
      <c r="G842" s="85" t="str">
        <f>IF(TMInput!F842&lt;&gt;"",TMInput!F842,IF(AND($C842=$C843, G843&lt;&gt;""),G843, IF(AND($C842=$C844, G844&lt;&gt;""), G844,"")))</f>
        <v/>
      </c>
      <c r="H842" s="90" t="str">
        <f>TMInput!G842</f>
        <v/>
      </c>
      <c r="I842" s="90" t="str">
        <f>TMInput!H842</f>
        <v/>
      </c>
      <c r="J842" s="90" t="str">
        <f>IF(TMInput!$A842="",J841,TMInput!I842)</f>
        <v/>
      </c>
      <c r="K842" s="85" t="str">
        <f>IF(TMInput!J842&lt;&gt;"",TMInput!J842,IF(AND($C842=$C843, K843&lt;&gt;""),K843, IF(AND($C842=$C844, K844&lt;&gt;""), K844,"")))</f>
        <v/>
      </c>
      <c r="L842" s="85" t="str">
        <f>IF(TMInput!K842&lt;&gt;"",TMInput!K842,IF(AND($C842=$C843, L843&lt;&gt;""),L843, IF(AND($C842=$C844, L844&lt;&gt;""), L844,"")))</f>
        <v/>
      </c>
      <c r="M842" s="90" t="str">
        <f>IF(TMInput!L842&lt;&gt;"",TMInput!L842,IF(AND($C842=$C843, M843&lt;&gt;""),M843, IF(AND($C842=$C844, M844&lt;&gt;""), M844,"")))</f>
        <v/>
      </c>
      <c r="N842" s="90" t="str">
        <f>IF(TMInput!M842&lt;&gt;"",TMInput!M842,IF(AND($C842=$C843, N843&lt;&gt;""),N843, IF(AND($C842=$C844, N844&lt;&gt;""), N844,"")))</f>
        <v/>
      </c>
      <c r="O842" s="90" t="str">
        <f>IF(TMInput!N842&lt;&gt;"",TMInput!N842,IF(AND($C842=$C843, O843&lt;&gt;""),O843, IF(AND($C842=$C844, O844&lt;&gt;""), O844,"")))</f>
        <v/>
      </c>
      <c r="P842" s="85" t="str">
        <f>IF(TMInput!O842&lt;&gt;"",TMInput!O842,IF(AND($C842=$C843, P843&lt;&gt;""),P843, IF(AND($C842=$C844, P844&lt;&gt;""), P844,"")))</f>
        <v/>
      </c>
      <c r="Q842" s="90" t="str">
        <f>IF(TMInput!P842&lt;&gt;"",TMInput!P842,IF(AND($C842=$C843, Q843&lt;&gt;""),Q843, IF(AND($C842=$C844, Q844&lt;&gt;""), Q844,"")))</f>
        <v/>
      </c>
      <c r="R842" s="90" t="str">
        <f>IF(TMInput!Q842&lt;&gt;"", TMInput!Q842, IF(AND(OR($C842&amp;$H842=$C843&amp;$H843, $C842&amp;$I842=$C843&amp;$I843), R843&lt;&gt;""), R843, IF(AND(OR($C842&amp;$H842=$C844&amp;$H844, $C842&amp;$I842=$C844&amp;$I844), R844&lt;&gt;""), R844, IF(AND(OR($C842&amp;$H842=$C845&amp;$H845, $C842&amp;$I842=$C845&amp;$I845), R845&lt;&gt;""), R845, IF(AND(OR($C842&amp;$H842=$C846&amp;$H846, $C842&amp;$I842=$C846&amp;$I846), R846&lt;&gt;""), R846, "")))))</f>
        <v/>
      </c>
      <c r="S842" s="90" t="str">
        <f>IF(TMInput!R842&lt;&gt;"", TMInput!R842, IF(AND(OR($C842&amp;$H842=$C843&amp;$H843, $C842&amp;$I842=$C843&amp;$I843), S843&lt;&gt;""), S843, IF(AND(OR($C842&amp;$H842=$C844&amp;$H844, $C842&amp;$I842=$C844&amp;$I844), S844&lt;&gt;""), S844, IF(AND(OR($C842&amp;$H842=$C845&amp;$H845, $C842&amp;$I842=$C845&amp;$I845), S845&lt;&gt;""), S845, IF(AND(OR($C842&amp;$H842=$C846&amp;$H846, $C842&amp;$I842=$C846&amp;$I846), S846&lt;&gt;""), S846, "")))))</f>
        <v/>
      </c>
      <c r="T842" s="90" t="str">
        <f>IF(TMInput!S842&lt;&gt;"", TMInput!S842, IF(AND(OR($C842&amp;$H842=$C843&amp;$H843, $C842&amp;$I842=$C843&amp;$I843), T843&lt;&gt;""), T843, IF(AND(OR($C842&amp;$H842=$C844&amp;$H844, $C842&amp;$I842=$C844&amp;$I844), T844&lt;&gt;""), T844, IF(AND(OR($C842&amp;$H842=$C845&amp;$H845, $C842&amp;$I842=$C845&amp;$I845), T845&lt;&gt;""), T845, IF(AND(OR($C842&amp;$H842=$C846&amp;$H846, $C842&amp;$I842=$C846&amp;$I846), T846&lt;&gt;""), T846, "")))))</f>
        <v/>
      </c>
      <c r="U842" s="90" t="str">
        <f>IF(TMInput!T842&lt;&gt;"", TMInput!T842, IF(AND($C842=$C843, U843&lt;&gt;""), U843, IF(AND($C842=$C844, U844&lt;&gt;""), U844, IF(AND($C842=$C845, U845&lt;&gt;""), U845, IF(AND($C842=$C846, U846&lt;&gt;""), U846, "")))))</f>
        <v/>
      </c>
      <c r="V842" s="90" t="str">
        <f>IF(TMInput!U842&lt;&gt;"", TMInput!U842, IF(AND($C842=$C843, V843&lt;&gt;""), V843, IF(AND($C842=$C844, V844&lt;&gt;""), V844, IF(AND($C842=$C845, V845&lt;&gt;""), V845, IF(AND($C842=$C846, V846&lt;&gt;""), V846, "")))))</f>
        <v/>
      </c>
      <c r="W842" s="90" t="str">
        <f>IF(TMInput!V842&lt;&gt;"", TMInput!V842, IF(AND($C842=$C843, W843&lt;&gt;""), W843, IF(AND($C842=$C844, W844&lt;&gt;""), W844, IF(AND($C842=$C845, W845&lt;&gt;""), W845, IF(AND($C842=$C846, W846&lt;&gt;""), W846, "")))))</f>
        <v/>
      </c>
      <c r="X842" s="90" t="str">
        <f>IF(TMInput!W842&lt;&gt;"", TMInput!W842, IF(AND($C842=$C843, X843&lt;&gt;""), X843, IF(AND($C842=$C844, X844&lt;&gt;""), X844, IF(AND($C842=$C845, X845&lt;&gt;""), X845, IF(AND($C842=$C846, X846&lt;&gt;""), X846, "")))))</f>
        <v/>
      </c>
      <c r="Y842" s="90" t="str">
        <f>IF(TMInput!X842&lt;&gt;"", TMInput!X842, IF(AND($C842=$C843, Y843&lt;&gt;""), Y843, IF(AND($C842=$C844, Y844&lt;&gt;""), Y844, IF(AND($C842=$C845, Y845&lt;&gt;""), Y845, IF(AND($C842=$C846, Y846&lt;&gt;""), Y846, "")))))</f>
        <v/>
      </c>
      <c r="Z842" s="90" t="str">
        <f>IF(TMInput!Y842&lt;&gt;"", TMInput!Y842, IF(AND($C842=$C843, Z843&lt;&gt;""), Z843, IF(AND($C842=$C844, Z844&lt;&gt;""), Z844, IF(AND($C842=$C845, Z845&lt;&gt;""), Z845, IF(AND($C842=$C846, Z846&lt;&gt;""), Z846, "")))))</f>
        <v/>
      </c>
      <c r="AA842" s="90" t="str">
        <f>IF(TMInput!Z842&lt;&gt;"", TMInput!Z842, IF(AND($C842=$C843, AA843&lt;&gt;""), AA843, IF(AND($C842=$C844, AA844&lt;&gt;""), AA844, IF(AND($C842=$C845, AA845&lt;&gt;""), AA845, IF(AND($C842=$C846, AA846&lt;&gt;""), AA846, "")))))</f>
        <v/>
      </c>
      <c r="AB842" s="90" t="str">
        <f>IF(TMInput!AA842&lt;&gt;"", TMInput!AA842, IF(AND($C842=$C843, AB843&lt;&gt;""), AB843, IF(AND($C842=$C844, AB844&lt;&gt;""), AB844, IF(AND($C842=$C845, AB845&lt;&gt;""), AB845, IF(AND($C842=$C846, AB846&lt;&gt;""), AB846, "")))))</f>
        <v/>
      </c>
      <c r="AC842" s="90" t="str">
        <f>IF(TMInput!AB842&lt;&gt;"", TMInput!AB842, IF(AND($C842=$C843, AC843&lt;&gt;""), AC843, IF(AND($C842=$C844, AC844&lt;&gt;""), AC844, IF(AND($C842=$C845, AC845&lt;&gt;""), AC845, IF(AND($C842=$C846, AC846&lt;&gt;""), AC846, "")))))</f>
        <v/>
      </c>
      <c r="AD842" s="90" t="str">
        <f>IF(TMInput!AC842&lt;&gt;"", TMInput!AC842, IF(AND($C842=$C843, AD843&lt;&gt;""), AD843, IF(AND($C842=$C844, AD844&lt;&gt;""), AD844, IF(AND($C842=$C845, AD845&lt;&gt;""), AD845, IF(AND($C842=$C846, AD846&lt;&gt;""), AD846, "")))))</f>
        <v/>
      </c>
      <c r="AE842" s="90" t="str">
        <f>IF(TMInput!AD842&lt;&gt;"", TMInput!AD842, IF(AND($C842=$C843, AE843&lt;&gt;""), AE843, IF(AND($C842=$C844, AE844&lt;&gt;""), AE844, IF(AND($C842=$C845, AE845&lt;&gt;""), AE845, IF(AND($C842=$C846, AE846&lt;&gt;""), AE846, "")))))</f>
        <v/>
      </c>
    </row>
    <row r="843">
      <c r="A843" s="85" t="b">
        <f t="shared" si="1"/>
        <v>0</v>
      </c>
      <c r="B843" s="90" t="str">
        <f>IF(AND(TMInput!A843="",$C843&lt;&gt;""),B842,TMInput!A843)</f>
        <v/>
      </c>
      <c r="C843" s="90" t="str">
        <f>TMInput!B843</f>
        <v/>
      </c>
      <c r="D843" s="85" t="str">
        <f>IF(AND(TMInput!C843="",$C843&lt;&gt;""),D842,TMInput!C843)</f>
        <v/>
      </c>
      <c r="E843" s="90" t="str">
        <f>IF(TMInput!D843&lt;&gt;"",TMInput!D843,IF(AND($C843=$C844, E844&lt;&gt;""),E844, IF(AND($C843=$C845, E845&lt;&gt;""), E845,"")))</f>
        <v/>
      </c>
      <c r="F843" s="90" t="str">
        <f>IF(TMInput!E843&lt;&gt;"",TMInput!E843,IF(AND($C843=$C844, F844&lt;&gt;""),F844, IF(AND($C843=$C845, F845&lt;&gt;""), F845,"")))</f>
        <v/>
      </c>
      <c r="G843" s="85" t="str">
        <f>IF(TMInput!F843&lt;&gt;"",TMInput!F843,IF(AND($C843=$C844, G844&lt;&gt;""),G844, IF(AND($C843=$C845, G845&lt;&gt;""), G845,"")))</f>
        <v/>
      </c>
      <c r="H843" s="90" t="str">
        <f>TMInput!G843</f>
        <v/>
      </c>
      <c r="I843" s="90" t="str">
        <f>TMInput!H843</f>
        <v/>
      </c>
      <c r="J843" s="90" t="str">
        <f>IF(TMInput!$A843="",J842,TMInput!I843)</f>
        <v/>
      </c>
      <c r="K843" s="85" t="str">
        <f>IF(TMInput!J843&lt;&gt;"",TMInput!J843,IF(AND($C843=$C844, K844&lt;&gt;""),K844, IF(AND($C843=$C845, K845&lt;&gt;""), K845,"")))</f>
        <v/>
      </c>
      <c r="L843" s="85" t="str">
        <f>IF(TMInput!K843&lt;&gt;"",TMInput!K843,IF(AND($C843=$C844, L844&lt;&gt;""),L844, IF(AND($C843=$C845, L845&lt;&gt;""), L845,"")))</f>
        <v/>
      </c>
      <c r="M843" s="90" t="str">
        <f>IF(TMInput!L843&lt;&gt;"",TMInput!L843,IF(AND($C843=$C844, M844&lt;&gt;""),M844, IF(AND($C843=$C845, M845&lt;&gt;""), M845,"")))</f>
        <v/>
      </c>
      <c r="N843" s="90" t="str">
        <f>IF(TMInput!M843&lt;&gt;"",TMInput!M843,IF(AND($C843=$C844, N844&lt;&gt;""),N844, IF(AND($C843=$C845, N845&lt;&gt;""), N845,"")))</f>
        <v/>
      </c>
      <c r="O843" s="90" t="str">
        <f>IF(TMInput!N843&lt;&gt;"",TMInput!N843,IF(AND($C843=$C844, O844&lt;&gt;""),O844, IF(AND($C843=$C845, O845&lt;&gt;""), O845,"")))</f>
        <v/>
      </c>
      <c r="P843" s="85" t="str">
        <f>IF(TMInput!O843&lt;&gt;"",TMInput!O843,IF(AND($C843=$C844, P844&lt;&gt;""),P844, IF(AND($C843=$C845, P845&lt;&gt;""), P845,"")))</f>
        <v/>
      </c>
      <c r="Q843" s="90" t="str">
        <f>IF(TMInput!P843&lt;&gt;"",TMInput!P843,IF(AND($C843=$C844, Q844&lt;&gt;""),Q844, IF(AND($C843=$C845, Q845&lt;&gt;""), Q845,"")))</f>
        <v/>
      </c>
      <c r="R843" s="90" t="str">
        <f>IF(TMInput!Q843&lt;&gt;"", TMInput!Q843, IF(AND(OR($C843&amp;$H843=$C844&amp;$H844, $C843&amp;$I843=$C844&amp;$I844), R844&lt;&gt;""), R844, IF(AND(OR($C843&amp;$H843=$C845&amp;$H845, $C843&amp;$I843=$C845&amp;$I845), R845&lt;&gt;""), R845, IF(AND(OR($C843&amp;$H843=$C846&amp;$H846, $C843&amp;$I843=$C846&amp;$I846), R846&lt;&gt;""), R846, IF(AND(OR($C843&amp;$H843=$C847&amp;$H847, $C843&amp;$I843=$C847&amp;$I847), R847&lt;&gt;""), R847, "")))))</f>
        <v/>
      </c>
      <c r="S843" s="90" t="str">
        <f>IF(TMInput!R843&lt;&gt;"", TMInput!R843, IF(AND(OR($C843&amp;$H843=$C844&amp;$H844, $C843&amp;$I843=$C844&amp;$I844), S844&lt;&gt;""), S844, IF(AND(OR($C843&amp;$H843=$C845&amp;$H845, $C843&amp;$I843=$C845&amp;$I845), S845&lt;&gt;""), S845, IF(AND(OR($C843&amp;$H843=$C846&amp;$H846, $C843&amp;$I843=$C846&amp;$I846), S846&lt;&gt;""), S846, IF(AND(OR($C843&amp;$H843=$C847&amp;$H847, $C843&amp;$I843=$C847&amp;$I847), S847&lt;&gt;""), S847, "")))))</f>
        <v/>
      </c>
      <c r="T843" s="90" t="str">
        <f>IF(TMInput!S843&lt;&gt;"", TMInput!S843, IF(AND(OR($C843&amp;$H843=$C844&amp;$H844, $C843&amp;$I843=$C844&amp;$I844), T844&lt;&gt;""), T844, IF(AND(OR($C843&amp;$H843=$C845&amp;$H845, $C843&amp;$I843=$C845&amp;$I845), T845&lt;&gt;""), T845, IF(AND(OR($C843&amp;$H843=$C846&amp;$H846, $C843&amp;$I843=$C846&amp;$I846), T846&lt;&gt;""), T846, IF(AND(OR($C843&amp;$H843=$C847&amp;$H847, $C843&amp;$I843=$C847&amp;$I847), T847&lt;&gt;""), T847, "")))))</f>
        <v/>
      </c>
      <c r="U843" s="90" t="str">
        <f>IF(TMInput!T843&lt;&gt;"", TMInput!T843, IF(AND($C843=$C844, U844&lt;&gt;""), U844, IF(AND($C843=$C845, U845&lt;&gt;""), U845, IF(AND($C843=$C846, U846&lt;&gt;""), U846, IF(AND($C843=$C847, U847&lt;&gt;""), U847, "")))))</f>
        <v/>
      </c>
      <c r="V843" s="90" t="str">
        <f>IF(TMInput!U843&lt;&gt;"", TMInput!U843, IF(AND($C843=$C844, V844&lt;&gt;""), V844, IF(AND($C843=$C845, V845&lt;&gt;""), V845, IF(AND($C843=$C846, V846&lt;&gt;""), V846, IF(AND($C843=$C847, V847&lt;&gt;""), V847, "")))))</f>
        <v/>
      </c>
      <c r="W843" s="90" t="str">
        <f>IF(TMInput!V843&lt;&gt;"", TMInput!V843, IF(AND($C843=$C844, W844&lt;&gt;""), W844, IF(AND($C843=$C845, W845&lt;&gt;""), W845, IF(AND($C843=$C846, W846&lt;&gt;""), W846, IF(AND($C843=$C847, W847&lt;&gt;""), W847, "")))))</f>
        <v/>
      </c>
      <c r="X843" s="90" t="str">
        <f>IF(TMInput!W843&lt;&gt;"", TMInput!W843, IF(AND($C843=$C844, X844&lt;&gt;""), X844, IF(AND($C843=$C845, X845&lt;&gt;""), X845, IF(AND($C843=$C846, X846&lt;&gt;""), X846, IF(AND($C843=$C847, X847&lt;&gt;""), X847, "")))))</f>
        <v/>
      </c>
      <c r="Y843" s="90" t="str">
        <f>IF(TMInput!X843&lt;&gt;"", TMInput!X843, IF(AND($C843=$C844, Y844&lt;&gt;""), Y844, IF(AND($C843=$C845, Y845&lt;&gt;""), Y845, IF(AND($C843=$C846, Y846&lt;&gt;""), Y846, IF(AND($C843=$C847, Y847&lt;&gt;""), Y847, "")))))</f>
        <v/>
      </c>
      <c r="Z843" s="90" t="str">
        <f>IF(TMInput!Y843&lt;&gt;"", TMInput!Y843, IF(AND($C843=$C844, Z844&lt;&gt;""), Z844, IF(AND($C843=$C845, Z845&lt;&gt;""), Z845, IF(AND($C843=$C846, Z846&lt;&gt;""), Z846, IF(AND($C843=$C847, Z847&lt;&gt;""), Z847, "")))))</f>
        <v/>
      </c>
      <c r="AA843" s="90" t="str">
        <f>IF(TMInput!Z843&lt;&gt;"", TMInput!Z843, IF(AND($C843=$C844, AA844&lt;&gt;""), AA844, IF(AND($C843=$C845, AA845&lt;&gt;""), AA845, IF(AND($C843=$C846, AA846&lt;&gt;""), AA846, IF(AND($C843=$C847, AA847&lt;&gt;""), AA847, "")))))</f>
        <v/>
      </c>
      <c r="AB843" s="90" t="str">
        <f>IF(TMInput!AA843&lt;&gt;"", TMInput!AA843, IF(AND($C843=$C844, AB844&lt;&gt;""), AB844, IF(AND($C843=$C845, AB845&lt;&gt;""), AB845, IF(AND($C843=$C846, AB846&lt;&gt;""), AB846, IF(AND($C843=$C847, AB847&lt;&gt;""), AB847, "")))))</f>
        <v/>
      </c>
      <c r="AC843" s="90" t="str">
        <f>IF(TMInput!AB843&lt;&gt;"", TMInput!AB843, IF(AND($C843=$C844, AC844&lt;&gt;""), AC844, IF(AND($C843=$C845, AC845&lt;&gt;""), AC845, IF(AND($C843=$C846, AC846&lt;&gt;""), AC846, IF(AND($C843=$C847, AC847&lt;&gt;""), AC847, "")))))</f>
        <v/>
      </c>
      <c r="AD843" s="90" t="str">
        <f>IF(TMInput!AC843&lt;&gt;"", TMInput!AC843, IF(AND($C843=$C844, AD844&lt;&gt;""), AD844, IF(AND($C843=$C845, AD845&lt;&gt;""), AD845, IF(AND($C843=$C846, AD846&lt;&gt;""), AD846, IF(AND($C843=$C847, AD847&lt;&gt;""), AD847, "")))))</f>
        <v/>
      </c>
      <c r="AE843" s="90" t="str">
        <f>IF(TMInput!AD843&lt;&gt;"", TMInput!AD843, IF(AND($C843=$C844, AE844&lt;&gt;""), AE844, IF(AND($C843=$C845, AE845&lt;&gt;""), AE845, IF(AND($C843=$C846, AE846&lt;&gt;""), AE846, IF(AND($C843=$C847, AE847&lt;&gt;""), AE847, "")))))</f>
        <v/>
      </c>
    </row>
    <row r="844">
      <c r="A844" s="85" t="b">
        <f t="shared" si="1"/>
        <v>0</v>
      </c>
      <c r="B844" s="90" t="str">
        <f>IF(AND(TMInput!A844="",$C844&lt;&gt;""),B843,TMInput!A844)</f>
        <v/>
      </c>
      <c r="C844" s="90" t="str">
        <f>TMInput!B844</f>
        <v/>
      </c>
      <c r="D844" s="85" t="str">
        <f>IF(AND(TMInput!C844="",$C844&lt;&gt;""),D843,TMInput!C844)</f>
        <v/>
      </c>
      <c r="E844" s="90" t="str">
        <f>IF(TMInput!D844&lt;&gt;"",TMInput!D844,IF(AND($C844=$C845, E845&lt;&gt;""),E845, IF(AND($C844=$C846, E846&lt;&gt;""), E846,"")))</f>
        <v/>
      </c>
      <c r="F844" s="90" t="str">
        <f>IF(TMInput!E844&lt;&gt;"",TMInput!E844,IF(AND($C844=$C845, F845&lt;&gt;""),F845, IF(AND($C844=$C846, F846&lt;&gt;""), F846,"")))</f>
        <v/>
      </c>
      <c r="G844" s="85" t="str">
        <f>IF(TMInput!F844&lt;&gt;"",TMInput!F844,IF(AND($C844=$C845, G845&lt;&gt;""),G845, IF(AND($C844=$C846, G846&lt;&gt;""), G846,"")))</f>
        <v/>
      </c>
      <c r="H844" s="90" t="str">
        <f>TMInput!G844</f>
        <v/>
      </c>
      <c r="I844" s="90" t="str">
        <f>TMInput!H844</f>
        <v/>
      </c>
      <c r="J844" s="90" t="str">
        <f>IF(TMInput!$A844="",J843,TMInput!I844)</f>
        <v/>
      </c>
      <c r="K844" s="85" t="str">
        <f>IF(TMInput!J844&lt;&gt;"",TMInput!J844,IF(AND($C844=$C845, K845&lt;&gt;""),K845, IF(AND($C844=$C846, K846&lt;&gt;""), K846,"")))</f>
        <v/>
      </c>
      <c r="L844" s="85" t="str">
        <f>IF(TMInput!K844&lt;&gt;"",TMInput!K844,IF(AND($C844=$C845, L845&lt;&gt;""),L845, IF(AND($C844=$C846, L846&lt;&gt;""), L846,"")))</f>
        <v/>
      </c>
      <c r="M844" s="90" t="str">
        <f>IF(TMInput!L844&lt;&gt;"",TMInput!L844,IF(AND($C844=$C845, M845&lt;&gt;""),M845, IF(AND($C844=$C846, M846&lt;&gt;""), M846,"")))</f>
        <v/>
      </c>
      <c r="N844" s="90" t="str">
        <f>IF(TMInput!M844&lt;&gt;"",TMInput!M844,IF(AND($C844=$C845, N845&lt;&gt;""),N845, IF(AND($C844=$C846, N846&lt;&gt;""), N846,"")))</f>
        <v/>
      </c>
      <c r="O844" s="90" t="str">
        <f>IF(TMInput!N844&lt;&gt;"",TMInput!N844,IF(AND($C844=$C845, O845&lt;&gt;""),O845, IF(AND($C844=$C846, O846&lt;&gt;""), O846,"")))</f>
        <v/>
      </c>
      <c r="P844" s="85" t="str">
        <f>IF(TMInput!O844&lt;&gt;"",TMInput!O844,IF(AND($C844=$C845, P845&lt;&gt;""),P845, IF(AND($C844=$C846, P846&lt;&gt;""), P846,"")))</f>
        <v/>
      </c>
      <c r="Q844" s="90" t="str">
        <f>IF(TMInput!P844&lt;&gt;"",TMInput!P844,IF(AND($C844=$C845, Q845&lt;&gt;""),Q845, IF(AND($C844=$C846, Q846&lt;&gt;""), Q846,"")))</f>
        <v/>
      </c>
      <c r="R844" s="90" t="str">
        <f>IF(TMInput!Q844&lt;&gt;"", TMInput!Q844, IF(AND(OR($C844&amp;$H844=$C845&amp;$H845, $C844&amp;$I844=$C845&amp;$I845), R845&lt;&gt;""), R845, IF(AND(OR($C844&amp;$H844=$C846&amp;$H846, $C844&amp;$I844=$C846&amp;$I846), R846&lt;&gt;""), R846, IF(AND(OR($C844&amp;$H844=$C847&amp;$H847, $C844&amp;$I844=$C847&amp;$I847), R847&lt;&gt;""), R847, IF(AND(OR($C844&amp;$H844=$C848&amp;$H848, $C844&amp;$I844=$C848&amp;$I848), R848&lt;&gt;""), R848, "")))))</f>
        <v/>
      </c>
      <c r="S844" s="90" t="str">
        <f>IF(TMInput!R844&lt;&gt;"", TMInput!R844, IF(AND(OR($C844&amp;$H844=$C845&amp;$H845, $C844&amp;$I844=$C845&amp;$I845), S845&lt;&gt;""), S845, IF(AND(OR($C844&amp;$H844=$C846&amp;$H846, $C844&amp;$I844=$C846&amp;$I846), S846&lt;&gt;""), S846, IF(AND(OR($C844&amp;$H844=$C847&amp;$H847, $C844&amp;$I844=$C847&amp;$I847), S847&lt;&gt;""), S847, IF(AND(OR($C844&amp;$H844=$C848&amp;$H848, $C844&amp;$I844=$C848&amp;$I848), S848&lt;&gt;""), S848, "")))))</f>
        <v/>
      </c>
      <c r="T844" s="90" t="str">
        <f>IF(TMInput!S844&lt;&gt;"", TMInput!S844, IF(AND(OR($C844&amp;$H844=$C845&amp;$H845, $C844&amp;$I844=$C845&amp;$I845), T845&lt;&gt;""), T845, IF(AND(OR($C844&amp;$H844=$C846&amp;$H846, $C844&amp;$I844=$C846&amp;$I846), T846&lt;&gt;""), T846, IF(AND(OR($C844&amp;$H844=$C847&amp;$H847, $C844&amp;$I844=$C847&amp;$I847), T847&lt;&gt;""), T847, IF(AND(OR($C844&amp;$H844=$C848&amp;$H848, $C844&amp;$I844=$C848&amp;$I848), T848&lt;&gt;""), T848, "")))))</f>
        <v/>
      </c>
      <c r="U844" s="90" t="str">
        <f>IF(TMInput!T844&lt;&gt;"", TMInput!T844, IF(AND($C844=$C845, U845&lt;&gt;""), U845, IF(AND($C844=$C846, U846&lt;&gt;""), U846, IF(AND($C844=$C847, U847&lt;&gt;""), U847, IF(AND($C844=$C848, U848&lt;&gt;""), U848, "")))))</f>
        <v/>
      </c>
      <c r="V844" s="90" t="str">
        <f>IF(TMInput!U844&lt;&gt;"", TMInput!U844, IF(AND($C844=$C845, V845&lt;&gt;""), V845, IF(AND($C844=$C846, V846&lt;&gt;""), V846, IF(AND($C844=$C847, V847&lt;&gt;""), V847, IF(AND($C844=$C848, V848&lt;&gt;""), V848, "")))))</f>
        <v/>
      </c>
      <c r="W844" s="90" t="str">
        <f>IF(TMInput!V844&lt;&gt;"", TMInput!V844, IF(AND($C844=$C845, W845&lt;&gt;""), W845, IF(AND($C844=$C846, W846&lt;&gt;""), W846, IF(AND($C844=$C847, W847&lt;&gt;""), W847, IF(AND($C844=$C848, W848&lt;&gt;""), W848, "")))))</f>
        <v/>
      </c>
      <c r="X844" s="90" t="str">
        <f>IF(TMInput!W844&lt;&gt;"", TMInput!W844, IF(AND($C844=$C845, X845&lt;&gt;""), X845, IF(AND($C844=$C846, X846&lt;&gt;""), X846, IF(AND($C844=$C847, X847&lt;&gt;""), X847, IF(AND($C844=$C848, X848&lt;&gt;""), X848, "")))))</f>
        <v/>
      </c>
      <c r="Y844" s="90" t="str">
        <f>IF(TMInput!X844&lt;&gt;"", TMInput!X844, IF(AND($C844=$C845, Y845&lt;&gt;""), Y845, IF(AND($C844=$C846, Y846&lt;&gt;""), Y846, IF(AND($C844=$C847, Y847&lt;&gt;""), Y847, IF(AND($C844=$C848, Y848&lt;&gt;""), Y848, "")))))</f>
        <v/>
      </c>
      <c r="Z844" s="90" t="str">
        <f>IF(TMInput!Y844&lt;&gt;"", TMInput!Y844, IF(AND($C844=$C845, Z845&lt;&gt;""), Z845, IF(AND($C844=$C846, Z846&lt;&gt;""), Z846, IF(AND($C844=$C847, Z847&lt;&gt;""), Z847, IF(AND($C844=$C848, Z848&lt;&gt;""), Z848, "")))))</f>
        <v/>
      </c>
      <c r="AA844" s="90" t="str">
        <f>IF(TMInput!Z844&lt;&gt;"", TMInput!Z844, IF(AND($C844=$C845, AA845&lt;&gt;""), AA845, IF(AND($C844=$C846, AA846&lt;&gt;""), AA846, IF(AND($C844=$C847, AA847&lt;&gt;""), AA847, IF(AND($C844=$C848, AA848&lt;&gt;""), AA848, "")))))</f>
        <v/>
      </c>
      <c r="AB844" s="90" t="str">
        <f>IF(TMInput!AA844&lt;&gt;"", TMInput!AA844, IF(AND($C844=$C845, AB845&lt;&gt;""), AB845, IF(AND($C844=$C846, AB846&lt;&gt;""), AB846, IF(AND($C844=$C847, AB847&lt;&gt;""), AB847, IF(AND($C844=$C848, AB848&lt;&gt;""), AB848, "")))))</f>
        <v/>
      </c>
      <c r="AC844" s="90" t="str">
        <f>IF(TMInput!AB844&lt;&gt;"", TMInput!AB844, IF(AND($C844=$C845, AC845&lt;&gt;""), AC845, IF(AND($C844=$C846, AC846&lt;&gt;""), AC846, IF(AND($C844=$C847, AC847&lt;&gt;""), AC847, IF(AND($C844=$C848, AC848&lt;&gt;""), AC848, "")))))</f>
        <v/>
      </c>
      <c r="AD844" s="90" t="str">
        <f>IF(TMInput!AC844&lt;&gt;"", TMInput!AC844, IF(AND($C844=$C845, AD845&lt;&gt;""), AD845, IF(AND($C844=$C846, AD846&lt;&gt;""), AD846, IF(AND($C844=$C847, AD847&lt;&gt;""), AD847, IF(AND($C844=$C848, AD848&lt;&gt;""), AD848, "")))))</f>
        <v/>
      </c>
      <c r="AE844" s="90" t="str">
        <f>IF(TMInput!AD844&lt;&gt;"", TMInput!AD844, IF(AND($C844=$C845, AE845&lt;&gt;""), AE845, IF(AND($C844=$C846, AE846&lt;&gt;""), AE846, IF(AND($C844=$C847, AE847&lt;&gt;""), AE847, IF(AND($C844=$C848, AE848&lt;&gt;""), AE848, "")))))</f>
        <v/>
      </c>
    </row>
    <row r="845">
      <c r="A845" s="85" t="b">
        <f t="shared" si="1"/>
        <v>0</v>
      </c>
      <c r="B845" s="90" t="str">
        <f>IF(AND(TMInput!A845="",$C845&lt;&gt;""),B844,TMInput!A845)</f>
        <v/>
      </c>
      <c r="C845" s="90" t="str">
        <f>TMInput!B845</f>
        <v/>
      </c>
      <c r="D845" s="85" t="str">
        <f>IF(AND(TMInput!C845="",$C845&lt;&gt;""),D844,TMInput!C845)</f>
        <v/>
      </c>
      <c r="E845" s="90" t="str">
        <f>IF(TMInput!D845&lt;&gt;"",TMInput!D845,IF(AND($C845=$C846, E846&lt;&gt;""),E846, IF(AND($C845=$C847, E847&lt;&gt;""), E847,"")))</f>
        <v/>
      </c>
      <c r="F845" s="90" t="str">
        <f>IF(TMInput!E845&lt;&gt;"",TMInput!E845,IF(AND($C845=$C846, F846&lt;&gt;""),F846, IF(AND($C845=$C847, F847&lt;&gt;""), F847,"")))</f>
        <v/>
      </c>
      <c r="G845" s="85" t="str">
        <f>IF(TMInput!F845&lt;&gt;"",TMInput!F845,IF(AND($C845=$C846, G846&lt;&gt;""),G846, IF(AND($C845=$C847, G847&lt;&gt;""), G847,"")))</f>
        <v/>
      </c>
      <c r="H845" s="90" t="str">
        <f>TMInput!G845</f>
        <v/>
      </c>
      <c r="I845" s="90" t="str">
        <f>TMInput!H845</f>
        <v/>
      </c>
      <c r="J845" s="90" t="str">
        <f>IF(TMInput!$A845="",J844,TMInput!I845)</f>
        <v/>
      </c>
      <c r="K845" s="85" t="str">
        <f>IF(TMInput!J845&lt;&gt;"",TMInput!J845,IF(AND($C845=$C846, K846&lt;&gt;""),K846, IF(AND($C845=$C847, K847&lt;&gt;""), K847,"")))</f>
        <v/>
      </c>
      <c r="L845" s="85" t="str">
        <f>IF(TMInput!K845&lt;&gt;"",TMInput!K845,IF(AND($C845=$C846, L846&lt;&gt;""),L846, IF(AND($C845=$C847, L847&lt;&gt;""), L847,"")))</f>
        <v/>
      </c>
      <c r="M845" s="90" t="str">
        <f>IF(TMInput!L845&lt;&gt;"",TMInput!L845,IF(AND($C845=$C846, M846&lt;&gt;""),M846, IF(AND($C845=$C847, M847&lt;&gt;""), M847,"")))</f>
        <v/>
      </c>
      <c r="N845" s="90" t="str">
        <f>IF(TMInput!M845&lt;&gt;"",TMInput!M845,IF(AND($C845=$C846, N846&lt;&gt;""),N846, IF(AND($C845=$C847, N847&lt;&gt;""), N847,"")))</f>
        <v/>
      </c>
      <c r="O845" s="90" t="str">
        <f>IF(TMInput!N845&lt;&gt;"",TMInput!N845,IF(AND($C845=$C846, O846&lt;&gt;""),O846, IF(AND($C845=$C847, O847&lt;&gt;""), O847,"")))</f>
        <v/>
      </c>
      <c r="P845" s="85" t="str">
        <f>IF(TMInput!O845&lt;&gt;"",TMInput!O845,IF(AND($C845=$C846, P846&lt;&gt;""),P846, IF(AND($C845=$C847, P847&lt;&gt;""), P847,"")))</f>
        <v/>
      </c>
      <c r="Q845" s="90" t="str">
        <f>IF(TMInput!P845&lt;&gt;"",TMInput!P845,IF(AND($C845=$C846, Q846&lt;&gt;""),Q846, IF(AND($C845=$C847, Q847&lt;&gt;""), Q847,"")))</f>
        <v/>
      </c>
      <c r="R845" s="90" t="str">
        <f>IF(TMInput!Q845&lt;&gt;"", TMInput!Q845, IF(AND(OR($C845&amp;$H845=$C846&amp;$H846, $C845&amp;$I845=$C846&amp;$I846), R846&lt;&gt;""), R846, IF(AND(OR($C845&amp;$H845=$C847&amp;$H847, $C845&amp;$I845=$C847&amp;$I847), R847&lt;&gt;""), R847, IF(AND(OR($C845&amp;$H845=$C848&amp;$H848, $C845&amp;$I845=$C848&amp;$I848), R848&lt;&gt;""), R848, IF(AND(OR($C845&amp;$H845=$C849&amp;$H849, $C845&amp;$I845=$C849&amp;$I849), R849&lt;&gt;""), R849, "")))))</f>
        <v/>
      </c>
      <c r="S845" s="90" t="str">
        <f>IF(TMInput!R845&lt;&gt;"", TMInput!R845, IF(AND(OR($C845&amp;$H845=$C846&amp;$H846, $C845&amp;$I845=$C846&amp;$I846), S846&lt;&gt;""), S846, IF(AND(OR($C845&amp;$H845=$C847&amp;$H847, $C845&amp;$I845=$C847&amp;$I847), S847&lt;&gt;""), S847, IF(AND(OR($C845&amp;$H845=$C848&amp;$H848, $C845&amp;$I845=$C848&amp;$I848), S848&lt;&gt;""), S848, IF(AND(OR($C845&amp;$H845=$C849&amp;$H849, $C845&amp;$I845=$C849&amp;$I849), S849&lt;&gt;""), S849, "")))))</f>
        <v/>
      </c>
      <c r="T845" s="90" t="str">
        <f>IF(TMInput!S845&lt;&gt;"", TMInput!S845, IF(AND(OR($C845&amp;$H845=$C846&amp;$H846, $C845&amp;$I845=$C846&amp;$I846), T846&lt;&gt;""), T846, IF(AND(OR($C845&amp;$H845=$C847&amp;$H847, $C845&amp;$I845=$C847&amp;$I847), T847&lt;&gt;""), T847, IF(AND(OR($C845&amp;$H845=$C848&amp;$H848, $C845&amp;$I845=$C848&amp;$I848), T848&lt;&gt;""), T848, IF(AND(OR($C845&amp;$H845=$C849&amp;$H849, $C845&amp;$I845=$C849&amp;$I849), T849&lt;&gt;""), T849, "")))))</f>
        <v/>
      </c>
      <c r="U845" s="90" t="str">
        <f>IF(TMInput!T845&lt;&gt;"", TMInput!T845, IF(AND($C845=$C846, U846&lt;&gt;""), U846, IF(AND($C845=$C847, U847&lt;&gt;""), U847, IF(AND($C845=$C848, U848&lt;&gt;""), U848, IF(AND($C845=$C849, U849&lt;&gt;""), U849, "")))))</f>
        <v/>
      </c>
      <c r="V845" s="90" t="str">
        <f>IF(TMInput!U845&lt;&gt;"", TMInput!U845, IF(AND($C845=$C846, V846&lt;&gt;""), V846, IF(AND($C845=$C847, V847&lt;&gt;""), V847, IF(AND($C845=$C848, V848&lt;&gt;""), V848, IF(AND($C845=$C849, V849&lt;&gt;""), V849, "")))))</f>
        <v/>
      </c>
      <c r="W845" s="90" t="str">
        <f>IF(TMInput!V845&lt;&gt;"", TMInput!V845, IF(AND($C845=$C846, W846&lt;&gt;""), W846, IF(AND($C845=$C847, W847&lt;&gt;""), W847, IF(AND($C845=$C848, W848&lt;&gt;""), W848, IF(AND($C845=$C849, W849&lt;&gt;""), W849, "")))))</f>
        <v/>
      </c>
      <c r="X845" s="90" t="str">
        <f>IF(TMInput!W845&lt;&gt;"", TMInput!W845, IF(AND($C845=$C846, X846&lt;&gt;""), X846, IF(AND($C845=$C847, X847&lt;&gt;""), X847, IF(AND($C845=$C848, X848&lt;&gt;""), X848, IF(AND($C845=$C849, X849&lt;&gt;""), X849, "")))))</f>
        <v/>
      </c>
      <c r="Y845" s="90" t="str">
        <f>IF(TMInput!X845&lt;&gt;"", TMInput!X845, IF(AND($C845=$C846, Y846&lt;&gt;""), Y846, IF(AND($C845=$C847, Y847&lt;&gt;""), Y847, IF(AND($C845=$C848, Y848&lt;&gt;""), Y848, IF(AND($C845=$C849, Y849&lt;&gt;""), Y849, "")))))</f>
        <v/>
      </c>
      <c r="Z845" s="90" t="str">
        <f>IF(TMInput!Y845&lt;&gt;"", TMInput!Y845, IF(AND($C845=$C846, Z846&lt;&gt;""), Z846, IF(AND($C845=$C847, Z847&lt;&gt;""), Z847, IF(AND($C845=$C848, Z848&lt;&gt;""), Z848, IF(AND($C845=$C849, Z849&lt;&gt;""), Z849, "")))))</f>
        <v/>
      </c>
      <c r="AA845" s="90" t="str">
        <f>IF(TMInput!Z845&lt;&gt;"", TMInput!Z845, IF(AND($C845=$C846, AA846&lt;&gt;""), AA846, IF(AND($C845=$C847, AA847&lt;&gt;""), AA847, IF(AND($C845=$C848, AA848&lt;&gt;""), AA848, IF(AND($C845=$C849, AA849&lt;&gt;""), AA849, "")))))</f>
        <v/>
      </c>
      <c r="AB845" s="90" t="str">
        <f>IF(TMInput!AA845&lt;&gt;"", TMInput!AA845, IF(AND($C845=$C846, AB846&lt;&gt;""), AB846, IF(AND($C845=$C847, AB847&lt;&gt;""), AB847, IF(AND($C845=$C848, AB848&lt;&gt;""), AB848, IF(AND($C845=$C849, AB849&lt;&gt;""), AB849, "")))))</f>
        <v/>
      </c>
      <c r="AC845" s="90" t="str">
        <f>IF(TMInput!AB845&lt;&gt;"", TMInput!AB845, IF(AND($C845=$C846, AC846&lt;&gt;""), AC846, IF(AND($C845=$C847, AC847&lt;&gt;""), AC847, IF(AND($C845=$C848, AC848&lt;&gt;""), AC848, IF(AND($C845=$C849, AC849&lt;&gt;""), AC849, "")))))</f>
        <v/>
      </c>
      <c r="AD845" s="90" t="str">
        <f>IF(TMInput!AC845&lt;&gt;"", TMInput!AC845, IF(AND($C845=$C846, AD846&lt;&gt;""), AD846, IF(AND($C845=$C847, AD847&lt;&gt;""), AD847, IF(AND($C845=$C848, AD848&lt;&gt;""), AD848, IF(AND($C845=$C849, AD849&lt;&gt;""), AD849, "")))))</f>
        <v/>
      </c>
      <c r="AE845" s="90" t="str">
        <f>IF(TMInput!AD845&lt;&gt;"", TMInput!AD845, IF(AND($C845=$C846, AE846&lt;&gt;""), AE846, IF(AND($C845=$C847, AE847&lt;&gt;""), AE847, IF(AND($C845=$C848, AE848&lt;&gt;""), AE848, IF(AND($C845=$C849, AE849&lt;&gt;""), AE849, "")))))</f>
        <v/>
      </c>
    </row>
    <row r="846">
      <c r="A846" s="85" t="b">
        <f t="shared" si="1"/>
        <v>0</v>
      </c>
      <c r="B846" s="90" t="str">
        <f>IF(AND(TMInput!A846="",$C846&lt;&gt;""),B845,TMInput!A846)</f>
        <v/>
      </c>
      <c r="C846" s="90" t="str">
        <f>TMInput!B846</f>
        <v/>
      </c>
      <c r="D846" s="85" t="str">
        <f>IF(AND(TMInput!C846="",$C846&lt;&gt;""),D845,TMInput!C846)</f>
        <v/>
      </c>
      <c r="E846" s="90" t="str">
        <f>IF(TMInput!D846&lt;&gt;"",TMInput!D846,IF(AND($C846=$C847, E847&lt;&gt;""),E847, IF(AND($C846=$C848, E848&lt;&gt;""), E848,"")))</f>
        <v/>
      </c>
      <c r="F846" s="90" t="str">
        <f>IF(TMInput!E846&lt;&gt;"",TMInput!E846,IF(AND($C846=$C847, F847&lt;&gt;""),F847, IF(AND($C846=$C848, F848&lt;&gt;""), F848,"")))</f>
        <v/>
      </c>
      <c r="G846" s="85" t="str">
        <f>IF(TMInput!F846&lt;&gt;"",TMInput!F846,IF(AND($C846=$C847, G847&lt;&gt;""),G847, IF(AND($C846=$C848, G848&lt;&gt;""), G848,"")))</f>
        <v/>
      </c>
      <c r="H846" s="90" t="str">
        <f>TMInput!G846</f>
        <v/>
      </c>
      <c r="I846" s="90" t="str">
        <f>TMInput!H846</f>
        <v/>
      </c>
      <c r="J846" s="90" t="str">
        <f>IF(TMInput!$A846="",J845,TMInput!I846)</f>
        <v/>
      </c>
      <c r="K846" s="85" t="str">
        <f>IF(TMInput!J846&lt;&gt;"",TMInput!J846,IF(AND($C846=$C847, K847&lt;&gt;""),K847, IF(AND($C846=$C848, K848&lt;&gt;""), K848,"")))</f>
        <v/>
      </c>
      <c r="L846" s="85" t="str">
        <f>IF(TMInput!K846&lt;&gt;"",TMInput!K846,IF(AND($C846=$C847, L847&lt;&gt;""),L847, IF(AND($C846=$C848, L848&lt;&gt;""), L848,"")))</f>
        <v/>
      </c>
      <c r="M846" s="90" t="str">
        <f>IF(TMInput!L846&lt;&gt;"",TMInput!L846,IF(AND($C846=$C847, M847&lt;&gt;""),M847, IF(AND($C846=$C848, M848&lt;&gt;""), M848,"")))</f>
        <v/>
      </c>
      <c r="N846" s="90" t="str">
        <f>IF(TMInput!M846&lt;&gt;"",TMInput!M846,IF(AND($C846=$C847, N847&lt;&gt;""),N847, IF(AND($C846=$C848, N848&lt;&gt;""), N848,"")))</f>
        <v/>
      </c>
      <c r="O846" s="90" t="str">
        <f>IF(TMInput!N846&lt;&gt;"",TMInput!N846,IF(AND($C846=$C847, O847&lt;&gt;""),O847, IF(AND($C846=$C848, O848&lt;&gt;""), O848,"")))</f>
        <v/>
      </c>
      <c r="P846" s="85" t="str">
        <f>IF(TMInput!O846&lt;&gt;"",TMInput!O846,IF(AND($C846=$C847, P847&lt;&gt;""),P847, IF(AND($C846=$C848, P848&lt;&gt;""), P848,"")))</f>
        <v/>
      </c>
      <c r="Q846" s="90" t="str">
        <f>IF(TMInput!P846&lt;&gt;"",TMInput!P846,IF(AND($C846=$C847, Q847&lt;&gt;""),Q847, IF(AND($C846=$C848, Q848&lt;&gt;""), Q848,"")))</f>
        <v/>
      </c>
      <c r="R846" s="90" t="str">
        <f>IF(TMInput!Q846&lt;&gt;"", TMInput!Q846, IF(AND(OR($C846&amp;$H846=$C847&amp;$H847, $C846&amp;$I846=$C847&amp;$I847), R847&lt;&gt;""), R847, IF(AND(OR($C846&amp;$H846=$C848&amp;$H848, $C846&amp;$I846=$C848&amp;$I848), R848&lt;&gt;""), R848, IF(AND(OR($C846&amp;$H846=$C849&amp;$H849, $C846&amp;$I846=$C849&amp;$I849), R849&lt;&gt;""), R849, IF(AND(OR($C846&amp;$H846=$C850&amp;$H850, $C846&amp;$I846=$C850&amp;$I850), R850&lt;&gt;""), R850, "")))))</f>
        <v/>
      </c>
      <c r="S846" s="90" t="str">
        <f>IF(TMInput!R846&lt;&gt;"", TMInput!R846, IF(AND(OR($C846&amp;$H846=$C847&amp;$H847, $C846&amp;$I846=$C847&amp;$I847), S847&lt;&gt;""), S847, IF(AND(OR($C846&amp;$H846=$C848&amp;$H848, $C846&amp;$I846=$C848&amp;$I848), S848&lt;&gt;""), S848, IF(AND(OR($C846&amp;$H846=$C849&amp;$H849, $C846&amp;$I846=$C849&amp;$I849), S849&lt;&gt;""), S849, IF(AND(OR($C846&amp;$H846=$C850&amp;$H850, $C846&amp;$I846=$C850&amp;$I850), S850&lt;&gt;""), S850, "")))))</f>
        <v/>
      </c>
      <c r="T846" s="90" t="str">
        <f>IF(TMInput!S846&lt;&gt;"", TMInput!S846, IF(AND(OR($C846&amp;$H846=$C847&amp;$H847, $C846&amp;$I846=$C847&amp;$I847), T847&lt;&gt;""), T847, IF(AND(OR($C846&amp;$H846=$C848&amp;$H848, $C846&amp;$I846=$C848&amp;$I848), T848&lt;&gt;""), T848, IF(AND(OR($C846&amp;$H846=$C849&amp;$H849, $C846&amp;$I846=$C849&amp;$I849), T849&lt;&gt;""), T849, IF(AND(OR($C846&amp;$H846=$C850&amp;$H850, $C846&amp;$I846=$C850&amp;$I850), T850&lt;&gt;""), T850, "")))))</f>
        <v/>
      </c>
      <c r="U846" s="90" t="str">
        <f>IF(TMInput!T846&lt;&gt;"", TMInput!T846, IF(AND($C846=$C847, U847&lt;&gt;""), U847, IF(AND($C846=$C848, U848&lt;&gt;""), U848, IF(AND($C846=$C849, U849&lt;&gt;""), U849, IF(AND($C846=$C850, U850&lt;&gt;""), U850, "")))))</f>
        <v/>
      </c>
      <c r="V846" s="90" t="str">
        <f>IF(TMInput!U846&lt;&gt;"", TMInput!U846, IF(AND($C846=$C847, V847&lt;&gt;""), V847, IF(AND($C846=$C848, V848&lt;&gt;""), V848, IF(AND($C846=$C849, V849&lt;&gt;""), V849, IF(AND($C846=$C850, V850&lt;&gt;""), V850, "")))))</f>
        <v/>
      </c>
      <c r="W846" s="90" t="str">
        <f>IF(TMInput!V846&lt;&gt;"", TMInput!V846, IF(AND($C846=$C847, W847&lt;&gt;""), W847, IF(AND($C846=$C848, W848&lt;&gt;""), W848, IF(AND($C846=$C849, W849&lt;&gt;""), W849, IF(AND($C846=$C850, W850&lt;&gt;""), W850, "")))))</f>
        <v/>
      </c>
      <c r="X846" s="90" t="str">
        <f>IF(TMInput!W846&lt;&gt;"", TMInput!W846, IF(AND($C846=$C847, X847&lt;&gt;""), X847, IF(AND($C846=$C848, X848&lt;&gt;""), X848, IF(AND($C846=$C849, X849&lt;&gt;""), X849, IF(AND($C846=$C850, X850&lt;&gt;""), X850, "")))))</f>
        <v/>
      </c>
      <c r="Y846" s="90" t="str">
        <f>IF(TMInput!X846&lt;&gt;"", TMInput!X846, IF(AND($C846=$C847, Y847&lt;&gt;""), Y847, IF(AND($C846=$C848, Y848&lt;&gt;""), Y848, IF(AND($C846=$C849, Y849&lt;&gt;""), Y849, IF(AND($C846=$C850, Y850&lt;&gt;""), Y850, "")))))</f>
        <v/>
      </c>
      <c r="Z846" s="90" t="str">
        <f>IF(TMInput!Y846&lt;&gt;"", TMInput!Y846, IF(AND($C846=$C847, Z847&lt;&gt;""), Z847, IF(AND($C846=$C848, Z848&lt;&gt;""), Z848, IF(AND($C846=$C849, Z849&lt;&gt;""), Z849, IF(AND($C846=$C850, Z850&lt;&gt;""), Z850, "")))))</f>
        <v/>
      </c>
      <c r="AA846" s="90" t="str">
        <f>IF(TMInput!Z846&lt;&gt;"", TMInput!Z846, IF(AND($C846=$C847, AA847&lt;&gt;""), AA847, IF(AND($C846=$C848, AA848&lt;&gt;""), AA848, IF(AND($C846=$C849, AA849&lt;&gt;""), AA849, IF(AND($C846=$C850, AA850&lt;&gt;""), AA850, "")))))</f>
        <v/>
      </c>
      <c r="AB846" s="90" t="str">
        <f>IF(TMInput!AA846&lt;&gt;"", TMInput!AA846, IF(AND($C846=$C847, AB847&lt;&gt;""), AB847, IF(AND($C846=$C848, AB848&lt;&gt;""), AB848, IF(AND($C846=$C849, AB849&lt;&gt;""), AB849, IF(AND($C846=$C850, AB850&lt;&gt;""), AB850, "")))))</f>
        <v/>
      </c>
      <c r="AC846" s="90" t="str">
        <f>IF(TMInput!AB846&lt;&gt;"", TMInput!AB846, IF(AND($C846=$C847, AC847&lt;&gt;""), AC847, IF(AND($C846=$C848, AC848&lt;&gt;""), AC848, IF(AND($C846=$C849, AC849&lt;&gt;""), AC849, IF(AND($C846=$C850, AC850&lt;&gt;""), AC850, "")))))</f>
        <v/>
      </c>
      <c r="AD846" s="90" t="str">
        <f>IF(TMInput!AC846&lt;&gt;"", TMInput!AC846, IF(AND($C846=$C847, AD847&lt;&gt;""), AD847, IF(AND($C846=$C848, AD848&lt;&gt;""), AD848, IF(AND($C846=$C849, AD849&lt;&gt;""), AD849, IF(AND($C846=$C850, AD850&lt;&gt;""), AD850, "")))))</f>
        <v/>
      </c>
      <c r="AE846" s="90" t="str">
        <f>IF(TMInput!AD846&lt;&gt;"", TMInput!AD846, IF(AND($C846=$C847, AE847&lt;&gt;""), AE847, IF(AND($C846=$C848, AE848&lt;&gt;""), AE848, IF(AND($C846=$C849, AE849&lt;&gt;""), AE849, IF(AND($C846=$C850, AE850&lt;&gt;""), AE850, "")))))</f>
        <v/>
      </c>
    </row>
    <row r="847">
      <c r="A847" s="85" t="b">
        <f t="shared" si="1"/>
        <v>0</v>
      </c>
      <c r="B847" s="90" t="str">
        <f>IF(AND(TMInput!A847="",$C847&lt;&gt;""),B846,TMInput!A847)</f>
        <v/>
      </c>
      <c r="C847" s="90" t="str">
        <f>TMInput!B847</f>
        <v/>
      </c>
      <c r="D847" s="85" t="str">
        <f>IF(AND(TMInput!C847="",$C847&lt;&gt;""),D846,TMInput!C847)</f>
        <v/>
      </c>
      <c r="E847" s="90" t="str">
        <f>IF(TMInput!D847&lt;&gt;"",TMInput!D847,IF(AND($C847=$C848, E848&lt;&gt;""),E848, IF(AND($C847=$C849, E849&lt;&gt;""), E849,"")))</f>
        <v/>
      </c>
      <c r="F847" s="90" t="str">
        <f>IF(TMInput!E847&lt;&gt;"",TMInput!E847,IF(AND($C847=$C848, F848&lt;&gt;""),F848, IF(AND($C847=$C849, F849&lt;&gt;""), F849,"")))</f>
        <v/>
      </c>
      <c r="G847" s="85" t="str">
        <f>IF(TMInput!F847&lt;&gt;"",TMInput!F847,IF(AND($C847=$C848, G848&lt;&gt;""),G848, IF(AND($C847=$C849, G849&lt;&gt;""), G849,"")))</f>
        <v/>
      </c>
      <c r="H847" s="90" t="str">
        <f>TMInput!G847</f>
        <v/>
      </c>
      <c r="I847" s="90" t="str">
        <f>TMInput!H847</f>
        <v/>
      </c>
      <c r="J847" s="90" t="str">
        <f>IF(TMInput!$A847="",J846,TMInput!I847)</f>
        <v/>
      </c>
      <c r="K847" s="85" t="str">
        <f>IF(TMInput!J847&lt;&gt;"",TMInput!J847,IF(AND($C847=$C848, K848&lt;&gt;""),K848, IF(AND($C847=$C849, K849&lt;&gt;""), K849,"")))</f>
        <v/>
      </c>
      <c r="L847" s="85" t="str">
        <f>IF(TMInput!K847&lt;&gt;"",TMInput!K847,IF(AND($C847=$C848, L848&lt;&gt;""),L848, IF(AND($C847=$C849, L849&lt;&gt;""), L849,"")))</f>
        <v/>
      </c>
      <c r="M847" s="90" t="str">
        <f>IF(TMInput!L847&lt;&gt;"",TMInput!L847,IF(AND($C847=$C848, M848&lt;&gt;""),M848, IF(AND($C847=$C849, M849&lt;&gt;""), M849,"")))</f>
        <v/>
      </c>
      <c r="N847" s="90" t="str">
        <f>IF(TMInput!M847&lt;&gt;"",TMInput!M847,IF(AND($C847=$C848, N848&lt;&gt;""),N848, IF(AND($C847=$C849, N849&lt;&gt;""), N849,"")))</f>
        <v/>
      </c>
      <c r="O847" s="90" t="str">
        <f>IF(TMInput!N847&lt;&gt;"",TMInput!N847,IF(AND($C847=$C848, O848&lt;&gt;""),O848, IF(AND($C847=$C849, O849&lt;&gt;""), O849,"")))</f>
        <v/>
      </c>
      <c r="P847" s="85" t="str">
        <f>IF(TMInput!O847&lt;&gt;"",TMInput!O847,IF(AND($C847=$C848, P848&lt;&gt;""),P848, IF(AND($C847=$C849, P849&lt;&gt;""), P849,"")))</f>
        <v/>
      </c>
      <c r="Q847" s="90" t="str">
        <f>IF(TMInput!P847&lt;&gt;"",TMInput!P847,IF(AND($C847=$C848, Q848&lt;&gt;""),Q848, IF(AND($C847=$C849, Q849&lt;&gt;""), Q849,"")))</f>
        <v/>
      </c>
      <c r="R847" s="90" t="str">
        <f>IF(TMInput!Q847&lt;&gt;"", TMInput!Q847, IF(AND(OR($C847&amp;$H847=$C848&amp;$H848, $C847&amp;$I847=$C848&amp;$I848), R848&lt;&gt;""), R848, IF(AND(OR($C847&amp;$H847=$C849&amp;$H849, $C847&amp;$I847=$C849&amp;$I849), R849&lt;&gt;""), R849, IF(AND(OR($C847&amp;$H847=$C850&amp;$H850, $C847&amp;$I847=$C850&amp;$I850), R850&lt;&gt;""), R850, IF(AND(OR($C847&amp;$H847=$C851&amp;$H851, $C847&amp;$I847=$C851&amp;$I851), R851&lt;&gt;""), R851, "")))))</f>
        <v/>
      </c>
      <c r="S847" s="90" t="str">
        <f>IF(TMInput!R847&lt;&gt;"", TMInput!R847, IF(AND(OR($C847&amp;$H847=$C848&amp;$H848, $C847&amp;$I847=$C848&amp;$I848), S848&lt;&gt;""), S848, IF(AND(OR($C847&amp;$H847=$C849&amp;$H849, $C847&amp;$I847=$C849&amp;$I849), S849&lt;&gt;""), S849, IF(AND(OR($C847&amp;$H847=$C850&amp;$H850, $C847&amp;$I847=$C850&amp;$I850), S850&lt;&gt;""), S850, IF(AND(OR($C847&amp;$H847=$C851&amp;$H851, $C847&amp;$I847=$C851&amp;$I851), S851&lt;&gt;""), S851, "")))))</f>
        <v/>
      </c>
      <c r="T847" s="90" t="str">
        <f>IF(TMInput!S847&lt;&gt;"", TMInput!S847, IF(AND(OR($C847&amp;$H847=$C848&amp;$H848, $C847&amp;$I847=$C848&amp;$I848), T848&lt;&gt;""), T848, IF(AND(OR($C847&amp;$H847=$C849&amp;$H849, $C847&amp;$I847=$C849&amp;$I849), T849&lt;&gt;""), T849, IF(AND(OR($C847&amp;$H847=$C850&amp;$H850, $C847&amp;$I847=$C850&amp;$I850), T850&lt;&gt;""), T850, IF(AND(OR($C847&amp;$H847=$C851&amp;$H851, $C847&amp;$I847=$C851&amp;$I851), T851&lt;&gt;""), T851, "")))))</f>
        <v/>
      </c>
      <c r="U847" s="90" t="str">
        <f>IF(TMInput!T847&lt;&gt;"", TMInput!T847, IF(AND($C847=$C848, U848&lt;&gt;""), U848, IF(AND($C847=$C849, U849&lt;&gt;""), U849, IF(AND($C847=$C850, U850&lt;&gt;""), U850, IF(AND($C847=$C851, U851&lt;&gt;""), U851, "")))))</f>
        <v/>
      </c>
      <c r="V847" s="90" t="str">
        <f>IF(TMInput!U847&lt;&gt;"", TMInput!U847, IF(AND($C847=$C848, V848&lt;&gt;""), V848, IF(AND($C847=$C849, V849&lt;&gt;""), V849, IF(AND($C847=$C850, V850&lt;&gt;""), V850, IF(AND($C847=$C851, V851&lt;&gt;""), V851, "")))))</f>
        <v/>
      </c>
      <c r="W847" s="90" t="str">
        <f>IF(TMInput!V847&lt;&gt;"", TMInput!V847, IF(AND($C847=$C848, W848&lt;&gt;""), W848, IF(AND($C847=$C849, W849&lt;&gt;""), W849, IF(AND($C847=$C850, W850&lt;&gt;""), W850, IF(AND($C847=$C851, W851&lt;&gt;""), W851, "")))))</f>
        <v/>
      </c>
      <c r="X847" s="90" t="str">
        <f>IF(TMInput!W847&lt;&gt;"", TMInput!W847, IF(AND($C847=$C848, X848&lt;&gt;""), X848, IF(AND($C847=$C849, X849&lt;&gt;""), X849, IF(AND($C847=$C850, X850&lt;&gt;""), X850, IF(AND($C847=$C851, X851&lt;&gt;""), X851, "")))))</f>
        <v/>
      </c>
      <c r="Y847" s="90" t="str">
        <f>IF(TMInput!X847&lt;&gt;"", TMInput!X847, IF(AND($C847=$C848, Y848&lt;&gt;""), Y848, IF(AND($C847=$C849, Y849&lt;&gt;""), Y849, IF(AND($C847=$C850, Y850&lt;&gt;""), Y850, IF(AND($C847=$C851, Y851&lt;&gt;""), Y851, "")))))</f>
        <v/>
      </c>
      <c r="Z847" s="90" t="str">
        <f>IF(TMInput!Y847&lt;&gt;"", TMInput!Y847, IF(AND($C847=$C848, Z848&lt;&gt;""), Z848, IF(AND($C847=$C849, Z849&lt;&gt;""), Z849, IF(AND($C847=$C850, Z850&lt;&gt;""), Z850, IF(AND($C847=$C851, Z851&lt;&gt;""), Z851, "")))))</f>
        <v/>
      </c>
      <c r="AA847" s="90" t="str">
        <f>IF(TMInput!Z847&lt;&gt;"", TMInput!Z847, IF(AND($C847=$C848, AA848&lt;&gt;""), AA848, IF(AND($C847=$C849, AA849&lt;&gt;""), AA849, IF(AND($C847=$C850, AA850&lt;&gt;""), AA850, IF(AND($C847=$C851, AA851&lt;&gt;""), AA851, "")))))</f>
        <v/>
      </c>
      <c r="AB847" s="90" t="str">
        <f>IF(TMInput!AA847&lt;&gt;"", TMInput!AA847, IF(AND($C847=$C848, AB848&lt;&gt;""), AB848, IF(AND($C847=$C849, AB849&lt;&gt;""), AB849, IF(AND($C847=$C850, AB850&lt;&gt;""), AB850, IF(AND($C847=$C851, AB851&lt;&gt;""), AB851, "")))))</f>
        <v/>
      </c>
      <c r="AC847" s="90" t="str">
        <f>IF(TMInput!AB847&lt;&gt;"", TMInput!AB847, IF(AND($C847=$C848, AC848&lt;&gt;""), AC848, IF(AND($C847=$C849, AC849&lt;&gt;""), AC849, IF(AND($C847=$C850, AC850&lt;&gt;""), AC850, IF(AND($C847=$C851, AC851&lt;&gt;""), AC851, "")))))</f>
        <v/>
      </c>
      <c r="AD847" s="90" t="str">
        <f>IF(TMInput!AC847&lt;&gt;"", TMInput!AC847, IF(AND($C847=$C848, AD848&lt;&gt;""), AD848, IF(AND($C847=$C849, AD849&lt;&gt;""), AD849, IF(AND($C847=$C850, AD850&lt;&gt;""), AD850, IF(AND($C847=$C851, AD851&lt;&gt;""), AD851, "")))))</f>
        <v/>
      </c>
      <c r="AE847" s="90" t="str">
        <f>IF(TMInput!AD847&lt;&gt;"", TMInput!AD847, IF(AND($C847=$C848, AE848&lt;&gt;""), AE848, IF(AND($C847=$C849, AE849&lt;&gt;""), AE849, IF(AND($C847=$C850, AE850&lt;&gt;""), AE850, IF(AND($C847=$C851, AE851&lt;&gt;""), AE851, "")))))</f>
        <v/>
      </c>
    </row>
    <row r="848">
      <c r="A848" s="85" t="b">
        <f t="shared" si="1"/>
        <v>0</v>
      </c>
      <c r="B848" s="90" t="str">
        <f>IF(AND(TMInput!A848="",$C848&lt;&gt;""),B847,TMInput!A848)</f>
        <v/>
      </c>
      <c r="C848" s="90" t="str">
        <f>TMInput!B848</f>
        <v/>
      </c>
      <c r="D848" s="85" t="str">
        <f>IF(AND(TMInput!C848="",$C848&lt;&gt;""),D847,TMInput!C848)</f>
        <v/>
      </c>
      <c r="E848" s="90" t="str">
        <f>IF(TMInput!D848&lt;&gt;"",TMInput!D848,IF(AND($C848=$C849, E849&lt;&gt;""),E849, IF(AND($C848=$C850, E850&lt;&gt;""), E850,"")))</f>
        <v/>
      </c>
      <c r="F848" s="90" t="str">
        <f>IF(TMInput!E848&lt;&gt;"",TMInput!E848,IF(AND($C848=$C849, F849&lt;&gt;""),F849, IF(AND($C848=$C850, F850&lt;&gt;""), F850,"")))</f>
        <v/>
      </c>
      <c r="G848" s="85" t="str">
        <f>IF(TMInput!F848&lt;&gt;"",TMInput!F848,IF(AND($C848=$C849, G849&lt;&gt;""),G849, IF(AND($C848=$C850, G850&lt;&gt;""), G850,"")))</f>
        <v/>
      </c>
      <c r="H848" s="90" t="str">
        <f>TMInput!G848</f>
        <v/>
      </c>
      <c r="I848" s="90" t="str">
        <f>TMInput!H848</f>
        <v/>
      </c>
      <c r="J848" s="90" t="str">
        <f>IF(TMInput!$A848="",J847,TMInput!I848)</f>
        <v/>
      </c>
      <c r="K848" s="85" t="str">
        <f>IF(TMInput!J848&lt;&gt;"",TMInput!J848,IF(AND($C848=$C849, K849&lt;&gt;""),K849, IF(AND($C848=$C850, K850&lt;&gt;""), K850,"")))</f>
        <v/>
      </c>
      <c r="L848" s="85" t="str">
        <f>IF(TMInput!K848&lt;&gt;"",TMInput!K848,IF(AND($C848=$C849, L849&lt;&gt;""),L849, IF(AND($C848=$C850, L850&lt;&gt;""), L850,"")))</f>
        <v/>
      </c>
      <c r="M848" s="90" t="str">
        <f>IF(TMInput!L848&lt;&gt;"",TMInput!L848,IF(AND($C848=$C849, M849&lt;&gt;""),M849, IF(AND($C848=$C850, M850&lt;&gt;""), M850,"")))</f>
        <v/>
      </c>
      <c r="N848" s="90" t="str">
        <f>IF(TMInput!M848&lt;&gt;"",TMInput!M848,IF(AND($C848=$C849, N849&lt;&gt;""),N849, IF(AND($C848=$C850, N850&lt;&gt;""), N850,"")))</f>
        <v/>
      </c>
      <c r="O848" s="90" t="str">
        <f>IF(TMInput!N848&lt;&gt;"",TMInput!N848,IF(AND($C848=$C849, O849&lt;&gt;""),O849, IF(AND($C848=$C850, O850&lt;&gt;""), O850,"")))</f>
        <v/>
      </c>
      <c r="P848" s="85" t="str">
        <f>IF(TMInput!O848&lt;&gt;"",TMInput!O848,IF(AND($C848=$C849, P849&lt;&gt;""),P849, IF(AND($C848=$C850, P850&lt;&gt;""), P850,"")))</f>
        <v/>
      </c>
      <c r="Q848" s="90" t="str">
        <f>IF(TMInput!P848&lt;&gt;"",TMInput!P848,IF(AND($C848=$C849, Q849&lt;&gt;""),Q849, IF(AND($C848=$C850, Q850&lt;&gt;""), Q850,"")))</f>
        <v/>
      </c>
      <c r="R848" s="90" t="str">
        <f>IF(TMInput!Q848&lt;&gt;"", TMInput!Q848, IF(AND(OR($C848&amp;$H848=$C849&amp;$H849, $C848&amp;$I848=$C849&amp;$I849), R849&lt;&gt;""), R849, IF(AND(OR($C848&amp;$H848=$C850&amp;$H850, $C848&amp;$I848=$C850&amp;$I850), R850&lt;&gt;""), R850, IF(AND(OR($C848&amp;$H848=$C851&amp;$H851, $C848&amp;$I848=$C851&amp;$I851), R851&lt;&gt;""), R851, IF(AND(OR($C848&amp;$H848=$C852&amp;$H852, $C848&amp;$I848=$C852&amp;$I852), R852&lt;&gt;""), R852, "")))))</f>
        <v/>
      </c>
      <c r="S848" s="90" t="str">
        <f>IF(TMInput!R848&lt;&gt;"", TMInput!R848, IF(AND(OR($C848&amp;$H848=$C849&amp;$H849, $C848&amp;$I848=$C849&amp;$I849), S849&lt;&gt;""), S849, IF(AND(OR($C848&amp;$H848=$C850&amp;$H850, $C848&amp;$I848=$C850&amp;$I850), S850&lt;&gt;""), S850, IF(AND(OR($C848&amp;$H848=$C851&amp;$H851, $C848&amp;$I848=$C851&amp;$I851), S851&lt;&gt;""), S851, IF(AND(OR($C848&amp;$H848=$C852&amp;$H852, $C848&amp;$I848=$C852&amp;$I852), S852&lt;&gt;""), S852, "")))))</f>
        <v/>
      </c>
      <c r="T848" s="90" t="str">
        <f>IF(TMInput!S848&lt;&gt;"", TMInput!S848, IF(AND(OR($C848&amp;$H848=$C849&amp;$H849, $C848&amp;$I848=$C849&amp;$I849), T849&lt;&gt;""), T849, IF(AND(OR($C848&amp;$H848=$C850&amp;$H850, $C848&amp;$I848=$C850&amp;$I850), T850&lt;&gt;""), T850, IF(AND(OR($C848&amp;$H848=$C851&amp;$H851, $C848&amp;$I848=$C851&amp;$I851), T851&lt;&gt;""), T851, IF(AND(OR($C848&amp;$H848=$C852&amp;$H852, $C848&amp;$I848=$C852&amp;$I852), T852&lt;&gt;""), T852, "")))))</f>
        <v/>
      </c>
      <c r="U848" s="90" t="str">
        <f>IF(TMInput!T848&lt;&gt;"", TMInput!T848, IF(AND($C848=$C849, U849&lt;&gt;""), U849, IF(AND($C848=$C850, U850&lt;&gt;""), U850, IF(AND($C848=$C851, U851&lt;&gt;""), U851, IF(AND($C848=$C852, U852&lt;&gt;""), U852, "")))))</f>
        <v/>
      </c>
      <c r="V848" s="90" t="str">
        <f>IF(TMInput!U848&lt;&gt;"", TMInput!U848, IF(AND($C848=$C849, V849&lt;&gt;""), V849, IF(AND($C848=$C850, V850&lt;&gt;""), V850, IF(AND($C848=$C851, V851&lt;&gt;""), V851, IF(AND($C848=$C852, V852&lt;&gt;""), V852, "")))))</f>
        <v/>
      </c>
      <c r="W848" s="90" t="str">
        <f>IF(TMInput!V848&lt;&gt;"", TMInput!V848, IF(AND($C848=$C849, W849&lt;&gt;""), W849, IF(AND($C848=$C850, W850&lt;&gt;""), W850, IF(AND($C848=$C851, W851&lt;&gt;""), W851, IF(AND($C848=$C852, W852&lt;&gt;""), W852, "")))))</f>
        <v/>
      </c>
      <c r="X848" s="90" t="str">
        <f>IF(TMInput!W848&lt;&gt;"", TMInput!W848, IF(AND($C848=$C849, X849&lt;&gt;""), X849, IF(AND($C848=$C850, X850&lt;&gt;""), X850, IF(AND($C848=$C851, X851&lt;&gt;""), X851, IF(AND($C848=$C852, X852&lt;&gt;""), X852, "")))))</f>
        <v/>
      </c>
      <c r="Y848" s="90" t="str">
        <f>IF(TMInput!X848&lt;&gt;"", TMInput!X848, IF(AND($C848=$C849, Y849&lt;&gt;""), Y849, IF(AND($C848=$C850, Y850&lt;&gt;""), Y850, IF(AND($C848=$C851, Y851&lt;&gt;""), Y851, IF(AND($C848=$C852, Y852&lt;&gt;""), Y852, "")))))</f>
        <v/>
      </c>
      <c r="Z848" s="90" t="str">
        <f>IF(TMInput!Y848&lt;&gt;"", TMInput!Y848, IF(AND($C848=$C849, Z849&lt;&gt;""), Z849, IF(AND($C848=$C850, Z850&lt;&gt;""), Z850, IF(AND($C848=$C851, Z851&lt;&gt;""), Z851, IF(AND($C848=$C852, Z852&lt;&gt;""), Z852, "")))))</f>
        <v/>
      </c>
      <c r="AA848" s="90" t="str">
        <f>IF(TMInput!Z848&lt;&gt;"", TMInput!Z848, IF(AND($C848=$C849, AA849&lt;&gt;""), AA849, IF(AND($C848=$C850, AA850&lt;&gt;""), AA850, IF(AND($C848=$C851, AA851&lt;&gt;""), AA851, IF(AND($C848=$C852, AA852&lt;&gt;""), AA852, "")))))</f>
        <v/>
      </c>
      <c r="AB848" s="90" t="str">
        <f>IF(TMInput!AA848&lt;&gt;"", TMInput!AA848, IF(AND($C848=$C849, AB849&lt;&gt;""), AB849, IF(AND($C848=$C850, AB850&lt;&gt;""), AB850, IF(AND($C848=$C851, AB851&lt;&gt;""), AB851, IF(AND($C848=$C852, AB852&lt;&gt;""), AB852, "")))))</f>
        <v/>
      </c>
      <c r="AC848" s="90" t="str">
        <f>IF(TMInput!AB848&lt;&gt;"", TMInput!AB848, IF(AND($C848=$C849, AC849&lt;&gt;""), AC849, IF(AND($C848=$C850, AC850&lt;&gt;""), AC850, IF(AND($C848=$C851, AC851&lt;&gt;""), AC851, IF(AND($C848=$C852, AC852&lt;&gt;""), AC852, "")))))</f>
        <v/>
      </c>
      <c r="AD848" s="90" t="str">
        <f>IF(TMInput!AC848&lt;&gt;"", TMInput!AC848, IF(AND($C848=$C849, AD849&lt;&gt;""), AD849, IF(AND($C848=$C850, AD850&lt;&gt;""), AD850, IF(AND($C848=$C851, AD851&lt;&gt;""), AD851, IF(AND($C848=$C852, AD852&lt;&gt;""), AD852, "")))))</f>
        <v/>
      </c>
      <c r="AE848" s="90" t="str">
        <f>IF(TMInput!AD848&lt;&gt;"", TMInput!AD848, IF(AND($C848=$C849, AE849&lt;&gt;""), AE849, IF(AND($C848=$C850, AE850&lt;&gt;""), AE850, IF(AND($C848=$C851, AE851&lt;&gt;""), AE851, IF(AND($C848=$C852, AE852&lt;&gt;""), AE852, "")))))</f>
        <v/>
      </c>
    </row>
    <row r="849">
      <c r="A849" s="85" t="b">
        <f t="shared" si="1"/>
        <v>0</v>
      </c>
      <c r="B849" s="90" t="str">
        <f>IF(AND(TMInput!A849="",$C849&lt;&gt;""),B848,TMInput!A849)</f>
        <v/>
      </c>
      <c r="C849" s="90" t="str">
        <f>TMInput!B849</f>
        <v/>
      </c>
      <c r="D849" s="85" t="str">
        <f>IF(AND(TMInput!C849="",$C849&lt;&gt;""),D848,TMInput!C849)</f>
        <v/>
      </c>
      <c r="E849" s="90" t="str">
        <f>IF(TMInput!D849&lt;&gt;"",TMInput!D849,IF(AND($C849=$C850, E850&lt;&gt;""),E850, IF(AND($C849=$C851, E851&lt;&gt;""), E851,"")))</f>
        <v/>
      </c>
      <c r="F849" s="90" t="str">
        <f>IF(TMInput!E849&lt;&gt;"",TMInput!E849,IF(AND($C849=$C850, F850&lt;&gt;""),F850, IF(AND($C849=$C851, F851&lt;&gt;""), F851,"")))</f>
        <v/>
      </c>
      <c r="G849" s="85" t="str">
        <f>IF(TMInput!F849&lt;&gt;"",TMInput!F849,IF(AND($C849=$C850, G850&lt;&gt;""),G850, IF(AND($C849=$C851, G851&lt;&gt;""), G851,"")))</f>
        <v/>
      </c>
      <c r="H849" s="90" t="str">
        <f>TMInput!G849</f>
        <v/>
      </c>
      <c r="I849" s="90" t="str">
        <f>TMInput!H849</f>
        <v/>
      </c>
      <c r="J849" s="90" t="str">
        <f>IF(TMInput!$A849="",J848,TMInput!I849)</f>
        <v/>
      </c>
      <c r="K849" s="85" t="str">
        <f>IF(TMInput!J849&lt;&gt;"",TMInput!J849,IF(AND($C849=$C850, K850&lt;&gt;""),K850, IF(AND($C849=$C851, K851&lt;&gt;""), K851,"")))</f>
        <v/>
      </c>
      <c r="L849" s="85" t="str">
        <f>IF(TMInput!K849&lt;&gt;"",TMInput!K849,IF(AND($C849=$C850, L850&lt;&gt;""),L850, IF(AND($C849=$C851, L851&lt;&gt;""), L851,"")))</f>
        <v/>
      </c>
      <c r="M849" s="90" t="str">
        <f>IF(TMInput!L849&lt;&gt;"",TMInput!L849,IF(AND($C849=$C850, M850&lt;&gt;""),M850, IF(AND($C849=$C851, M851&lt;&gt;""), M851,"")))</f>
        <v/>
      </c>
      <c r="N849" s="90" t="str">
        <f>IF(TMInput!M849&lt;&gt;"",TMInput!M849,IF(AND($C849=$C850, N850&lt;&gt;""),N850, IF(AND($C849=$C851, N851&lt;&gt;""), N851,"")))</f>
        <v/>
      </c>
      <c r="O849" s="90" t="str">
        <f>IF(TMInput!N849&lt;&gt;"",TMInput!N849,IF(AND($C849=$C850, O850&lt;&gt;""),O850, IF(AND($C849=$C851, O851&lt;&gt;""), O851,"")))</f>
        <v/>
      </c>
      <c r="P849" s="85" t="str">
        <f>IF(TMInput!O849&lt;&gt;"",TMInput!O849,IF(AND($C849=$C850, P850&lt;&gt;""),P850, IF(AND($C849=$C851, P851&lt;&gt;""), P851,"")))</f>
        <v/>
      </c>
      <c r="Q849" s="90" t="str">
        <f>IF(TMInput!P849&lt;&gt;"",TMInput!P849,IF(AND($C849=$C850, Q850&lt;&gt;""),Q850, IF(AND($C849=$C851, Q851&lt;&gt;""), Q851,"")))</f>
        <v/>
      </c>
      <c r="R849" s="90" t="str">
        <f>IF(TMInput!Q849&lt;&gt;"", TMInput!Q849, IF(AND(OR($C849&amp;$H849=$C850&amp;$H850, $C849&amp;$I849=$C850&amp;$I850), R850&lt;&gt;""), R850, IF(AND(OR($C849&amp;$H849=$C851&amp;$H851, $C849&amp;$I849=$C851&amp;$I851), R851&lt;&gt;""), R851, IF(AND(OR($C849&amp;$H849=$C852&amp;$H852, $C849&amp;$I849=$C852&amp;$I852), R852&lt;&gt;""), R852, IF(AND(OR($C849&amp;$H849=$C853&amp;$H853, $C849&amp;$I849=$C853&amp;$I853), R853&lt;&gt;""), R853, "")))))</f>
        <v/>
      </c>
      <c r="S849" s="90" t="str">
        <f>IF(TMInput!R849&lt;&gt;"", TMInput!R849, IF(AND(OR($C849&amp;$H849=$C850&amp;$H850, $C849&amp;$I849=$C850&amp;$I850), S850&lt;&gt;""), S850, IF(AND(OR($C849&amp;$H849=$C851&amp;$H851, $C849&amp;$I849=$C851&amp;$I851), S851&lt;&gt;""), S851, IF(AND(OR($C849&amp;$H849=$C852&amp;$H852, $C849&amp;$I849=$C852&amp;$I852), S852&lt;&gt;""), S852, IF(AND(OR($C849&amp;$H849=$C853&amp;$H853, $C849&amp;$I849=$C853&amp;$I853), S853&lt;&gt;""), S853, "")))))</f>
        <v/>
      </c>
      <c r="T849" s="90" t="str">
        <f>IF(TMInput!S849&lt;&gt;"", TMInput!S849, IF(AND(OR($C849&amp;$H849=$C850&amp;$H850, $C849&amp;$I849=$C850&amp;$I850), T850&lt;&gt;""), T850, IF(AND(OR($C849&amp;$H849=$C851&amp;$H851, $C849&amp;$I849=$C851&amp;$I851), T851&lt;&gt;""), T851, IF(AND(OR($C849&amp;$H849=$C852&amp;$H852, $C849&amp;$I849=$C852&amp;$I852), T852&lt;&gt;""), T852, IF(AND(OR($C849&amp;$H849=$C853&amp;$H853, $C849&amp;$I849=$C853&amp;$I853), T853&lt;&gt;""), T853, "")))))</f>
        <v/>
      </c>
      <c r="U849" s="90" t="str">
        <f>IF(TMInput!T849&lt;&gt;"", TMInput!T849, IF(AND($C849=$C850, U850&lt;&gt;""), U850, IF(AND($C849=$C851, U851&lt;&gt;""), U851, IF(AND($C849=$C852, U852&lt;&gt;""), U852, IF(AND($C849=$C853, U853&lt;&gt;""), U853, "")))))</f>
        <v/>
      </c>
      <c r="V849" s="90" t="str">
        <f>IF(TMInput!U849&lt;&gt;"", TMInput!U849, IF(AND($C849=$C850, V850&lt;&gt;""), V850, IF(AND($C849=$C851, V851&lt;&gt;""), V851, IF(AND($C849=$C852, V852&lt;&gt;""), V852, IF(AND($C849=$C853, V853&lt;&gt;""), V853, "")))))</f>
        <v/>
      </c>
      <c r="W849" s="90" t="str">
        <f>IF(TMInput!V849&lt;&gt;"", TMInput!V849, IF(AND($C849=$C850, W850&lt;&gt;""), W850, IF(AND($C849=$C851, W851&lt;&gt;""), W851, IF(AND($C849=$C852, W852&lt;&gt;""), W852, IF(AND($C849=$C853, W853&lt;&gt;""), W853, "")))))</f>
        <v/>
      </c>
      <c r="X849" s="90" t="str">
        <f>IF(TMInput!W849&lt;&gt;"", TMInput!W849, IF(AND($C849=$C850, X850&lt;&gt;""), X850, IF(AND($C849=$C851, X851&lt;&gt;""), X851, IF(AND($C849=$C852, X852&lt;&gt;""), X852, IF(AND($C849=$C853, X853&lt;&gt;""), X853, "")))))</f>
        <v/>
      </c>
      <c r="Y849" s="90" t="str">
        <f>IF(TMInput!X849&lt;&gt;"", TMInput!X849, IF(AND($C849=$C850, Y850&lt;&gt;""), Y850, IF(AND($C849=$C851, Y851&lt;&gt;""), Y851, IF(AND($C849=$C852, Y852&lt;&gt;""), Y852, IF(AND($C849=$C853, Y853&lt;&gt;""), Y853, "")))))</f>
        <v/>
      </c>
      <c r="Z849" s="90" t="str">
        <f>IF(TMInput!Y849&lt;&gt;"", TMInput!Y849, IF(AND($C849=$C850, Z850&lt;&gt;""), Z850, IF(AND($C849=$C851, Z851&lt;&gt;""), Z851, IF(AND($C849=$C852, Z852&lt;&gt;""), Z852, IF(AND($C849=$C853, Z853&lt;&gt;""), Z853, "")))))</f>
        <v/>
      </c>
      <c r="AA849" s="90" t="str">
        <f>IF(TMInput!Z849&lt;&gt;"", TMInput!Z849, IF(AND($C849=$C850, AA850&lt;&gt;""), AA850, IF(AND($C849=$C851, AA851&lt;&gt;""), AA851, IF(AND($C849=$C852, AA852&lt;&gt;""), AA852, IF(AND($C849=$C853, AA853&lt;&gt;""), AA853, "")))))</f>
        <v/>
      </c>
      <c r="AB849" s="90" t="str">
        <f>IF(TMInput!AA849&lt;&gt;"", TMInput!AA849, IF(AND($C849=$C850, AB850&lt;&gt;""), AB850, IF(AND($C849=$C851, AB851&lt;&gt;""), AB851, IF(AND($C849=$C852, AB852&lt;&gt;""), AB852, IF(AND($C849=$C853, AB853&lt;&gt;""), AB853, "")))))</f>
        <v/>
      </c>
      <c r="AC849" s="90" t="str">
        <f>IF(TMInput!AB849&lt;&gt;"", TMInput!AB849, IF(AND($C849=$C850, AC850&lt;&gt;""), AC850, IF(AND($C849=$C851, AC851&lt;&gt;""), AC851, IF(AND($C849=$C852, AC852&lt;&gt;""), AC852, IF(AND($C849=$C853, AC853&lt;&gt;""), AC853, "")))))</f>
        <v/>
      </c>
      <c r="AD849" s="90" t="str">
        <f>IF(TMInput!AC849&lt;&gt;"", TMInput!AC849, IF(AND($C849=$C850, AD850&lt;&gt;""), AD850, IF(AND($C849=$C851, AD851&lt;&gt;""), AD851, IF(AND($C849=$C852, AD852&lt;&gt;""), AD852, IF(AND($C849=$C853, AD853&lt;&gt;""), AD853, "")))))</f>
        <v/>
      </c>
      <c r="AE849" s="90" t="str">
        <f>IF(TMInput!AD849&lt;&gt;"", TMInput!AD849, IF(AND($C849=$C850, AE850&lt;&gt;""), AE850, IF(AND($C849=$C851, AE851&lt;&gt;""), AE851, IF(AND($C849=$C852, AE852&lt;&gt;""), AE852, IF(AND($C849=$C853, AE853&lt;&gt;""), AE853, "")))))</f>
        <v/>
      </c>
    </row>
    <row r="850">
      <c r="A850" s="85" t="b">
        <f t="shared" si="1"/>
        <v>0</v>
      </c>
      <c r="B850" s="90" t="str">
        <f>IF(AND(TMInput!A850="",$C850&lt;&gt;""),B849,TMInput!A850)</f>
        <v/>
      </c>
      <c r="C850" s="90" t="str">
        <f>TMInput!B850</f>
        <v/>
      </c>
      <c r="D850" s="85" t="str">
        <f>IF(AND(TMInput!C850="",$C850&lt;&gt;""),D849,TMInput!C850)</f>
        <v/>
      </c>
      <c r="E850" s="90" t="str">
        <f>IF(TMInput!D850&lt;&gt;"",TMInput!D850,IF(AND($C850=$C851, E851&lt;&gt;""),E851, IF(AND($C850=$C852, E852&lt;&gt;""), E852,"")))</f>
        <v/>
      </c>
      <c r="F850" s="90" t="str">
        <f>IF(TMInput!E850&lt;&gt;"",TMInput!E850,IF(AND($C850=$C851, F851&lt;&gt;""),F851, IF(AND($C850=$C852, F852&lt;&gt;""), F852,"")))</f>
        <v/>
      </c>
      <c r="G850" s="85" t="str">
        <f>IF(TMInput!F850&lt;&gt;"",TMInput!F850,IF(AND($C850=$C851, G851&lt;&gt;""),G851, IF(AND($C850=$C852, G852&lt;&gt;""), G852,"")))</f>
        <v/>
      </c>
      <c r="H850" s="90" t="str">
        <f>TMInput!G850</f>
        <v/>
      </c>
      <c r="I850" s="90" t="str">
        <f>TMInput!H850</f>
        <v/>
      </c>
      <c r="J850" s="90" t="str">
        <f>IF(TMInput!$A850="",J849,TMInput!I850)</f>
        <v/>
      </c>
      <c r="K850" s="85" t="str">
        <f>IF(TMInput!J850&lt;&gt;"",TMInput!J850,IF(AND($C850=$C851, K851&lt;&gt;""),K851, IF(AND($C850=$C852, K852&lt;&gt;""), K852,"")))</f>
        <v/>
      </c>
      <c r="L850" s="85" t="str">
        <f>IF(TMInput!K850&lt;&gt;"",TMInput!K850,IF(AND($C850=$C851, L851&lt;&gt;""),L851, IF(AND($C850=$C852, L852&lt;&gt;""), L852,"")))</f>
        <v/>
      </c>
      <c r="M850" s="90" t="str">
        <f>IF(TMInput!L850&lt;&gt;"",TMInput!L850,IF(AND($C850=$C851, M851&lt;&gt;""),M851, IF(AND($C850=$C852, M852&lt;&gt;""), M852,"")))</f>
        <v/>
      </c>
      <c r="N850" s="90" t="str">
        <f>IF(TMInput!M850&lt;&gt;"",TMInput!M850,IF(AND($C850=$C851, N851&lt;&gt;""),N851, IF(AND($C850=$C852, N852&lt;&gt;""), N852,"")))</f>
        <v/>
      </c>
      <c r="O850" s="90" t="str">
        <f>IF(TMInput!N850&lt;&gt;"",TMInput!N850,IF(AND($C850=$C851, O851&lt;&gt;""),O851, IF(AND($C850=$C852, O852&lt;&gt;""), O852,"")))</f>
        <v/>
      </c>
      <c r="P850" s="85" t="str">
        <f>IF(TMInput!O850&lt;&gt;"",TMInput!O850,IF(AND($C850=$C851, P851&lt;&gt;""),P851, IF(AND($C850=$C852, P852&lt;&gt;""), P852,"")))</f>
        <v/>
      </c>
      <c r="Q850" s="90" t="str">
        <f>IF(TMInput!P850&lt;&gt;"",TMInput!P850,IF(AND($C850=$C851, Q851&lt;&gt;""),Q851, IF(AND($C850=$C852, Q852&lt;&gt;""), Q852,"")))</f>
        <v/>
      </c>
      <c r="R850" s="90" t="str">
        <f>IF(TMInput!Q850&lt;&gt;"", TMInput!Q850, IF(AND(OR($C850&amp;$H850=$C851&amp;$H851, $C850&amp;$I850=$C851&amp;$I851), R851&lt;&gt;""), R851, IF(AND(OR($C850&amp;$H850=$C852&amp;$H852, $C850&amp;$I850=$C852&amp;$I852), R852&lt;&gt;""), R852, IF(AND(OR($C850&amp;$H850=$C853&amp;$H853, $C850&amp;$I850=$C853&amp;$I853), R853&lt;&gt;""), R853, IF(AND(OR($C850&amp;$H850=$C854&amp;$H854, $C850&amp;$I850=$C854&amp;$I854), R854&lt;&gt;""), R854, "")))))</f>
        <v/>
      </c>
      <c r="S850" s="90" t="str">
        <f>IF(TMInput!R850&lt;&gt;"", TMInput!R850, IF(AND(OR($C850&amp;$H850=$C851&amp;$H851, $C850&amp;$I850=$C851&amp;$I851), S851&lt;&gt;""), S851, IF(AND(OR($C850&amp;$H850=$C852&amp;$H852, $C850&amp;$I850=$C852&amp;$I852), S852&lt;&gt;""), S852, IF(AND(OR($C850&amp;$H850=$C853&amp;$H853, $C850&amp;$I850=$C853&amp;$I853), S853&lt;&gt;""), S853, IF(AND(OR($C850&amp;$H850=$C854&amp;$H854, $C850&amp;$I850=$C854&amp;$I854), S854&lt;&gt;""), S854, "")))))</f>
        <v/>
      </c>
      <c r="T850" s="90" t="str">
        <f>IF(TMInput!S850&lt;&gt;"", TMInput!S850, IF(AND(OR($C850&amp;$H850=$C851&amp;$H851, $C850&amp;$I850=$C851&amp;$I851), T851&lt;&gt;""), T851, IF(AND(OR($C850&amp;$H850=$C852&amp;$H852, $C850&amp;$I850=$C852&amp;$I852), T852&lt;&gt;""), T852, IF(AND(OR($C850&amp;$H850=$C853&amp;$H853, $C850&amp;$I850=$C853&amp;$I853), T853&lt;&gt;""), T853, IF(AND(OR($C850&amp;$H850=$C854&amp;$H854, $C850&amp;$I850=$C854&amp;$I854), T854&lt;&gt;""), T854, "")))))</f>
        <v/>
      </c>
      <c r="U850" s="90" t="str">
        <f>IF(TMInput!T850&lt;&gt;"", TMInput!T850, IF(AND($C850=$C851, U851&lt;&gt;""), U851, IF(AND($C850=$C852, U852&lt;&gt;""), U852, IF(AND($C850=$C853, U853&lt;&gt;""), U853, IF(AND($C850=$C854, U854&lt;&gt;""), U854, "")))))</f>
        <v/>
      </c>
      <c r="V850" s="90" t="str">
        <f>IF(TMInput!U850&lt;&gt;"", TMInput!U850, IF(AND($C850=$C851, V851&lt;&gt;""), V851, IF(AND($C850=$C852, V852&lt;&gt;""), V852, IF(AND($C850=$C853, V853&lt;&gt;""), V853, IF(AND($C850=$C854, V854&lt;&gt;""), V854, "")))))</f>
        <v/>
      </c>
      <c r="W850" s="90" t="str">
        <f>IF(TMInput!V850&lt;&gt;"", TMInput!V850, IF(AND($C850=$C851, W851&lt;&gt;""), W851, IF(AND($C850=$C852, W852&lt;&gt;""), W852, IF(AND($C850=$C853, W853&lt;&gt;""), W853, IF(AND($C850=$C854, W854&lt;&gt;""), W854, "")))))</f>
        <v/>
      </c>
      <c r="X850" s="90" t="str">
        <f>IF(TMInput!W850&lt;&gt;"", TMInput!W850, IF(AND($C850=$C851, X851&lt;&gt;""), X851, IF(AND($C850=$C852, X852&lt;&gt;""), X852, IF(AND($C850=$C853, X853&lt;&gt;""), X853, IF(AND($C850=$C854, X854&lt;&gt;""), X854, "")))))</f>
        <v/>
      </c>
      <c r="Y850" s="90" t="str">
        <f>IF(TMInput!X850&lt;&gt;"", TMInput!X850, IF(AND($C850=$C851, Y851&lt;&gt;""), Y851, IF(AND($C850=$C852, Y852&lt;&gt;""), Y852, IF(AND($C850=$C853, Y853&lt;&gt;""), Y853, IF(AND($C850=$C854, Y854&lt;&gt;""), Y854, "")))))</f>
        <v/>
      </c>
      <c r="Z850" s="90" t="str">
        <f>IF(TMInput!Y850&lt;&gt;"", TMInput!Y850, IF(AND($C850=$C851, Z851&lt;&gt;""), Z851, IF(AND($C850=$C852, Z852&lt;&gt;""), Z852, IF(AND($C850=$C853, Z853&lt;&gt;""), Z853, IF(AND($C850=$C854, Z854&lt;&gt;""), Z854, "")))))</f>
        <v/>
      </c>
      <c r="AA850" s="90" t="str">
        <f>IF(TMInput!Z850&lt;&gt;"", TMInput!Z850, IF(AND($C850=$C851, AA851&lt;&gt;""), AA851, IF(AND($C850=$C852, AA852&lt;&gt;""), AA852, IF(AND($C850=$C853, AA853&lt;&gt;""), AA853, IF(AND($C850=$C854, AA854&lt;&gt;""), AA854, "")))))</f>
        <v/>
      </c>
      <c r="AB850" s="90" t="str">
        <f>IF(TMInput!AA850&lt;&gt;"", TMInput!AA850, IF(AND($C850=$C851, AB851&lt;&gt;""), AB851, IF(AND($C850=$C852, AB852&lt;&gt;""), AB852, IF(AND($C850=$C853, AB853&lt;&gt;""), AB853, IF(AND($C850=$C854, AB854&lt;&gt;""), AB854, "")))))</f>
        <v/>
      </c>
      <c r="AC850" s="90" t="str">
        <f>IF(TMInput!AB850&lt;&gt;"", TMInput!AB850, IF(AND($C850=$C851, AC851&lt;&gt;""), AC851, IF(AND($C850=$C852, AC852&lt;&gt;""), AC852, IF(AND($C850=$C853, AC853&lt;&gt;""), AC853, IF(AND($C850=$C854, AC854&lt;&gt;""), AC854, "")))))</f>
        <v/>
      </c>
      <c r="AD850" s="90" t="str">
        <f>IF(TMInput!AC850&lt;&gt;"", TMInput!AC850, IF(AND($C850=$C851, AD851&lt;&gt;""), AD851, IF(AND($C850=$C852, AD852&lt;&gt;""), AD852, IF(AND($C850=$C853, AD853&lt;&gt;""), AD853, IF(AND($C850=$C854, AD854&lt;&gt;""), AD854, "")))))</f>
        <v/>
      </c>
      <c r="AE850" s="90" t="str">
        <f>IF(TMInput!AD850&lt;&gt;"", TMInput!AD850, IF(AND($C850=$C851, AE851&lt;&gt;""), AE851, IF(AND($C850=$C852, AE852&lt;&gt;""), AE852, IF(AND($C850=$C853, AE853&lt;&gt;""), AE853, IF(AND($C850=$C854, AE854&lt;&gt;""), AE854, "")))))</f>
        <v/>
      </c>
    </row>
    <row r="851">
      <c r="A851" s="85" t="b">
        <f t="shared" si="1"/>
        <v>0</v>
      </c>
      <c r="B851" s="90" t="str">
        <f>IF(AND(TMInput!A851="",$C851&lt;&gt;""),B850,TMInput!A851)</f>
        <v/>
      </c>
      <c r="C851" s="90" t="str">
        <f>TMInput!B851</f>
        <v/>
      </c>
      <c r="D851" s="85" t="str">
        <f>IF(AND(TMInput!C851="",$C851&lt;&gt;""),D850,TMInput!C851)</f>
        <v/>
      </c>
      <c r="E851" s="90" t="str">
        <f>IF(TMInput!D851&lt;&gt;"",TMInput!D851,IF(AND($C851=$C852, E852&lt;&gt;""),E852, IF(AND($C851=$C853, E853&lt;&gt;""), E853,"")))</f>
        <v/>
      </c>
      <c r="F851" s="90" t="str">
        <f>IF(TMInput!E851&lt;&gt;"",TMInput!E851,IF(AND($C851=$C852, F852&lt;&gt;""),F852, IF(AND($C851=$C853, F853&lt;&gt;""), F853,"")))</f>
        <v/>
      </c>
      <c r="G851" s="85" t="str">
        <f>IF(TMInput!F851&lt;&gt;"",TMInput!F851,IF(AND($C851=$C852, G852&lt;&gt;""),G852, IF(AND($C851=$C853, G853&lt;&gt;""), G853,"")))</f>
        <v/>
      </c>
      <c r="H851" s="90" t="str">
        <f>TMInput!G851</f>
        <v/>
      </c>
      <c r="I851" s="90" t="str">
        <f>TMInput!H851</f>
        <v/>
      </c>
      <c r="J851" s="90" t="str">
        <f>IF(TMInput!$A851="",J850,TMInput!I851)</f>
        <v/>
      </c>
      <c r="K851" s="85" t="str">
        <f>IF(TMInput!J851&lt;&gt;"",TMInput!J851,IF(AND($C851=$C852, K852&lt;&gt;""),K852, IF(AND($C851=$C853, K853&lt;&gt;""), K853,"")))</f>
        <v/>
      </c>
      <c r="L851" s="85" t="str">
        <f>IF(TMInput!K851&lt;&gt;"",TMInput!K851,IF(AND($C851=$C852, L852&lt;&gt;""),L852, IF(AND($C851=$C853, L853&lt;&gt;""), L853,"")))</f>
        <v/>
      </c>
      <c r="M851" s="90" t="str">
        <f>IF(TMInput!L851&lt;&gt;"",TMInput!L851,IF(AND($C851=$C852, M852&lt;&gt;""),M852, IF(AND($C851=$C853, M853&lt;&gt;""), M853,"")))</f>
        <v/>
      </c>
      <c r="N851" s="90" t="str">
        <f>IF(TMInput!M851&lt;&gt;"",TMInput!M851,IF(AND($C851=$C852, N852&lt;&gt;""),N852, IF(AND($C851=$C853, N853&lt;&gt;""), N853,"")))</f>
        <v/>
      </c>
      <c r="O851" s="90" t="str">
        <f>IF(TMInput!N851&lt;&gt;"",TMInput!N851,IF(AND($C851=$C852, O852&lt;&gt;""),O852, IF(AND($C851=$C853, O853&lt;&gt;""), O853,"")))</f>
        <v/>
      </c>
      <c r="P851" s="85" t="str">
        <f>IF(TMInput!O851&lt;&gt;"",TMInput!O851,IF(AND($C851=$C852, P852&lt;&gt;""),P852, IF(AND($C851=$C853, P853&lt;&gt;""), P853,"")))</f>
        <v/>
      </c>
      <c r="Q851" s="90" t="str">
        <f>IF(TMInput!P851&lt;&gt;"",TMInput!P851,IF(AND($C851=$C852, Q852&lt;&gt;""),Q852, IF(AND($C851=$C853, Q853&lt;&gt;""), Q853,"")))</f>
        <v/>
      </c>
      <c r="R851" s="90" t="str">
        <f>IF(TMInput!Q851&lt;&gt;"", TMInput!Q851, IF(AND(OR($C851&amp;$H851=$C852&amp;$H852, $C851&amp;$I851=$C852&amp;$I852), R852&lt;&gt;""), R852, IF(AND(OR($C851&amp;$H851=$C853&amp;$H853, $C851&amp;$I851=$C853&amp;$I853), R853&lt;&gt;""), R853, IF(AND(OR($C851&amp;$H851=$C854&amp;$H854, $C851&amp;$I851=$C854&amp;$I854), R854&lt;&gt;""), R854, IF(AND(OR($C851&amp;$H851=$C855&amp;$H855, $C851&amp;$I851=$C855&amp;$I855), R855&lt;&gt;""), R855, "")))))</f>
        <v/>
      </c>
      <c r="S851" s="90" t="str">
        <f>IF(TMInput!R851&lt;&gt;"", TMInput!R851, IF(AND(OR($C851&amp;$H851=$C852&amp;$H852, $C851&amp;$I851=$C852&amp;$I852), S852&lt;&gt;""), S852, IF(AND(OR($C851&amp;$H851=$C853&amp;$H853, $C851&amp;$I851=$C853&amp;$I853), S853&lt;&gt;""), S853, IF(AND(OR($C851&amp;$H851=$C854&amp;$H854, $C851&amp;$I851=$C854&amp;$I854), S854&lt;&gt;""), S854, IF(AND(OR($C851&amp;$H851=$C855&amp;$H855, $C851&amp;$I851=$C855&amp;$I855), S855&lt;&gt;""), S855, "")))))</f>
        <v/>
      </c>
      <c r="T851" s="90" t="str">
        <f>IF(TMInput!S851&lt;&gt;"", TMInput!S851, IF(AND(OR($C851&amp;$H851=$C852&amp;$H852, $C851&amp;$I851=$C852&amp;$I852), T852&lt;&gt;""), T852, IF(AND(OR($C851&amp;$H851=$C853&amp;$H853, $C851&amp;$I851=$C853&amp;$I853), T853&lt;&gt;""), T853, IF(AND(OR($C851&amp;$H851=$C854&amp;$H854, $C851&amp;$I851=$C854&amp;$I854), T854&lt;&gt;""), T854, IF(AND(OR($C851&amp;$H851=$C855&amp;$H855, $C851&amp;$I851=$C855&amp;$I855), T855&lt;&gt;""), T855, "")))))</f>
        <v/>
      </c>
      <c r="U851" s="90" t="str">
        <f>IF(TMInput!T851&lt;&gt;"", TMInput!T851, IF(AND($C851=$C852, U852&lt;&gt;""), U852, IF(AND($C851=$C853, U853&lt;&gt;""), U853, IF(AND($C851=$C854, U854&lt;&gt;""), U854, IF(AND($C851=$C855, U855&lt;&gt;""), U855, "")))))</f>
        <v/>
      </c>
      <c r="V851" s="90" t="str">
        <f>IF(TMInput!U851&lt;&gt;"", TMInput!U851, IF(AND($C851=$C852, V852&lt;&gt;""), V852, IF(AND($C851=$C853, V853&lt;&gt;""), V853, IF(AND($C851=$C854, V854&lt;&gt;""), V854, IF(AND($C851=$C855, V855&lt;&gt;""), V855, "")))))</f>
        <v/>
      </c>
      <c r="W851" s="90" t="str">
        <f>IF(TMInput!V851&lt;&gt;"", TMInput!V851, IF(AND($C851=$C852, W852&lt;&gt;""), W852, IF(AND($C851=$C853, W853&lt;&gt;""), W853, IF(AND($C851=$C854, W854&lt;&gt;""), W854, IF(AND($C851=$C855, W855&lt;&gt;""), W855, "")))))</f>
        <v/>
      </c>
      <c r="X851" s="90" t="str">
        <f>IF(TMInput!W851&lt;&gt;"", TMInput!W851, IF(AND($C851=$C852, X852&lt;&gt;""), X852, IF(AND($C851=$C853, X853&lt;&gt;""), X853, IF(AND($C851=$C854, X854&lt;&gt;""), X854, IF(AND($C851=$C855, X855&lt;&gt;""), X855, "")))))</f>
        <v/>
      </c>
      <c r="Y851" s="90" t="str">
        <f>IF(TMInput!X851&lt;&gt;"", TMInput!X851, IF(AND($C851=$C852, Y852&lt;&gt;""), Y852, IF(AND($C851=$C853, Y853&lt;&gt;""), Y853, IF(AND($C851=$C854, Y854&lt;&gt;""), Y854, IF(AND($C851=$C855, Y855&lt;&gt;""), Y855, "")))))</f>
        <v/>
      </c>
      <c r="Z851" s="90" t="str">
        <f>IF(TMInput!Y851&lt;&gt;"", TMInput!Y851, IF(AND($C851=$C852, Z852&lt;&gt;""), Z852, IF(AND($C851=$C853, Z853&lt;&gt;""), Z853, IF(AND($C851=$C854, Z854&lt;&gt;""), Z854, IF(AND($C851=$C855, Z855&lt;&gt;""), Z855, "")))))</f>
        <v/>
      </c>
      <c r="AA851" s="90" t="str">
        <f>IF(TMInput!Z851&lt;&gt;"", TMInput!Z851, IF(AND($C851=$C852, AA852&lt;&gt;""), AA852, IF(AND($C851=$C853, AA853&lt;&gt;""), AA853, IF(AND($C851=$C854, AA854&lt;&gt;""), AA854, IF(AND($C851=$C855, AA855&lt;&gt;""), AA855, "")))))</f>
        <v/>
      </c>
      <c r="AB851" s="90" t="str">
        <f>IF(TMInput!AA851&lt;&gt;"", TMInput!AA851, IF(AND($C851=$C852, AB852&lt;&gt;""), AB852, IF(AND($C851=$C853, AB853&lt;&gt;""), AB853, IF(AND($C851=$C854, AB854&lt;&gt;""), AB854, IF(AND($C851=$C855, AB855&lt;&gt;""), AB855, "")))))</f>
        <v/>
      </c>
      <c r="AC851" s="90" t="str">
        <f>IF(TMInput!AB851&lt;&gt;"", TMInput!AB851, IF(AND($C851=$C852, AC852&lt;&gt;""), AC852, IF(AND($C851=$C853, AC853&lt;&gt;""), AC853, IF(AND($C851=$C854, AC854&lt;&gt;""), AC854, IF(AND($C851=$C855, AC855&lt;&gt;""), AC855, "")))))</f>
        <v/>
      </c>
      <c r="AD851" s="90" t="str">
        <f>IF(TMInput!AC851&lt;&gt;"", TMInput!AC851, IF(AND($C851=$C852, AD852&lt;&gt;""), AD852, IF(AND($C851=$C853, AD853&lt;&gt;""), AD853, IF(AND($C851=$C854, AD854&lt;&gt;""), AD854, IF(AND($C851=$C855, AD855&lt;&gt;""), AD855, "")))))</f>
        <v/>
      </c>
      <c r="AE851" s="90" t="str">
        <f>IF(TMInput!AD851&lt;&gt;"", TMInput!AD851, IF(AND($C851=$C852, AE852&lt;&gt;""), AE852, IF(AND($C851=$C853, AE853&lt;&gt;""), AE853, IF(AND($C851=$C854, AE854&lt;&gt;""), AE854, IF(AND($C851=$C855, AE855&lt;&gt;""), AE855, "")))))</f>
        <v/>
      </c>
    </row>
    <row r="852">
      <c r="A852" s="85" t="b">
        <f t="shared" si="1"/>
        <v>0</v>
      </c>
      <c r="B852" s="90" t="str">
        <f>IF(AND(TMInput!A852="",$C852&lt;&gt;""),B851,TMInput!A852)</f>
        <v/>
      </c>
      <c r="C852" s="90" t="str">
        <f>TMInput!B852</f>
        <v/>
      </c>
      <c r="D852" s="85" t="str">
        <f>IF(AND(TMInput!C852="",$C852&lt;&gt;""),D851,TMInput!C852)</f>
        <v/>
      </c>
      <c r="E852" s="90" t="str">
        <f>IF(TMInput!D852&lt;&gt;"",TMInput!D852,IF(AND($C852=$C853, E853&lt;&gt;""),E853, IF(AND($C852=$C854, E854&lt;&gt;""), E854,"")))</f>
        <v/>
      </c>
      <c r="F852" s="90" t="str">
        <f>IF(TMInput!E852&lt;&gt;"",TMInput!E852,IF(AND($C852=$C853, F853&lt;&gt;""),F853, IF(AND($C852=$C854, F854&lt;&gt;""), F854,"")))</f>
        <v/>
      </c>
      <c r="G852" s="85" t="str">
        <f>IF(TMInput!F852&lt;&gt;"",TMInput!F852,IF(AND($C852=$C853, G853&lt;&gt;""),G853, IF(AND($C852=$C854, G854&lt;&gt;""), G854,"")))</f>
        <v/>
      </c>
      <c r="H852" s="90" t="str">
        <f>TMInput!G852</f>
        <v/>
      </c>
      <c r="I852" s="90" t="str">
        <f>TMInput!H852</f>
        <v/>
      </c>
      <c r="J852" s="90" t="str">
        <f>IF(TMInput!$A852="",J851,TMInput!I852)</f>
        <v/>
      </c>
      <c r="K852" s="85" t="str">
        <f>IF(TMInput!J852&lt;&gt;"",TMInput!J852,IF(AND($C852=$C853, K853&lt;&gt;""),K853, IF(AND($C852=$C854, K854&lt;&gt;""), K854,"")))</f>
        <v/>
      </c>
      <c r="L852" s="85" t="str">
        <f>IF(TMInput!K852&lt;&gt;"",TMInput!K852,IF(AND($C852=$C853, L853&lt;&gt;""),L853, IF(AND($C852=$C854, L854&lt;&gt;""), L854,"")))</f>
        <v/>
      </c>
      <c r="M852" s="90" t="str">
        <f>IF(TMInput!L852&lt;&gt;"",TMInput!L852,IF(AND($C852=$C853, M853&lt;&gt;""),M853, IF(AND($C852=$C854, M854&lt;&gt;""), M854,"")))</f>
        <v/>
      </c>
      <c r="N852" s="90" t="str">
        <f>IF(TMInput!M852&lt;&gt;"",TMInput!M852,IF(AND($C852=$C853, N853&lt;&gt;""),N853, IF(AND($C852=$C854, N854&lt;&gt;""), N854,"")))</f>
        <v/>
      </c>
      <c r="O852" s="90" t="str">
        <f>IF(TMInput!N852&lt;&gt;"",TMInput!N852,IF(AND($C852=$C853, O853&lt;&gt;""),O853, IF(AND($C852=$C854, O854&lt;&gt;""), O854,"")))</f>
        <v/>
      </c>
      <c r="P852" s="85" t="str">
        <f>IF(TMInput!O852&lt;&gt;"",TMInput!O852,IF(AND($C852=$C853, P853&lt;&gt;""),P853, IF(AND($C852=$C854, P854&lt;&gt;""), P854,"")))</f>
        <v/>
      </c>
      <c r="Q852" s="90" t="str">
        <f>IF(TMInput!P852&lt;&gt;"",TMInput!P852,IF(AND($C852=$C853, Q853&lt;&gt;""),Q853, IF(AND($C852=$C854, Q854&lt;&gt;""), Q854,"")))</f>
        <v/>
      </c>
      <c r="R852" s="90" t="str">
        <f>IF(TMInput!Q852&lt;&gt;"", TMInput!Q852, IF(AND(OR($C852&amp;$H852=$C853&amp;$H853, $C852&amp;$I852=$C853&amp;$I853), R853&lt;&gt;""), R853, IF(AND(OR($C852&amp;$H852=$C854&amp;$H854, $C852&amp;$I852=$C854&amp;$I854), R854&lt;&gt;""), R854, IF(AND(OR($C852&amp;$H852=$C855&amp;$H855, $C852&amp;$I852=$C855&amp;$I855), R855&lt;&gt;""), R855, IF(AND(OR($C852&amp;$H852=$C856&amp;$H856, $C852&amp;$I852=$C856&amp;$I856), R856&lt;&gt;""), R856, "")))))</f>
        <v/>
      </c>
      <c r="S852" s="90" t="str">
        <f>IF(TMInput!R852&lt;&gt;"", TMInput!R852, IF(AND(OR($C852&amp;$H852=$C853&amp;$H853, $C852&amp;$I852=$C853&amp;$I853), S853&lt;&gt;""), S853, IF(AND(OR($C852&amp;$H852=$C854&amp;$H854, $C852&amp;$I852=$C854&amp;$I854), S854&lt;&gt;""), S854, IF(AND(OR($C852&amp;$H852=$C855&amp;$H855, $C852&amp;$I852=$C855&amp;$I855), S855&lt;&gt;""), S855, IF(AND(OR($C852&amp;$H852=$C856&amp;$H856, $C852&amp;$I852=$C856&amp;$I856), S856&lt;&gt;""), S856, "")))))</f>
        <v/>
      </c>
      <c r="T852" s="90" t="str">
        <f>IF(TMInput!S852&lt;&gt;"", TMInput!S852, IF(AND(OR($C852&amp;$H852=$C853&amp;$H853, $C852&amp;$I852=$C853&amp;$I853), T853&lt;&gt;""), T853, IF(AND(OR($C852&amp;$H852=$C854&amp;$H854, $C852&amp;$I852=$C854&amp;$I854), T854&lt;&gt;""), T854, IF(AND(OR($C852&amp;$H852=$C855&amp;$H855, $C852&amp;$I852=$C855&amp;$I855), T855&lt;&gt;""), T855, IF(AND(OR($C852&amp;$H852=$C856&amp;$H856, $C852&amp;$I852=$C856&amp;$I856), T856&lt;&gt;""), T856, "")))))</f>
        <v/>
      </c>
      <c r="U852" s="90" t="str">
        <f>IF(TMInput!T852&lt;&gt;"", TMInput!T852, IF(AND($C852=$C853, U853&lt;&gt;""), U853, IF(AND($C852=$C854, U854&lt;&gt;""), U854, IF(AND($C852=$C855, U855&lt;&gt;""), U855, IF(AND($C852=$C856, U856&lt;&gt;""), U856, "")))))</f>
        <v/>
      </c>
      <c r="V852" s="90" t="str">
        <f>IF(TMInput!U852&lt;&gt;"", TMInput!U852, IF(AND($C852=$C853, V853&lt;&gt;""), V853, IF(AND($C852=$C854, V854&lt;&gt;""), V854, IF(AND($C852=$C855, V855&lt;&gt;""), V855, IF(AND($C852=$C856, V856&lt;&gt;""), V856, "")))))</f>
        <v/>
      </c>
      <c r="W852" s="90" t="str">
        <f>IF(TMInput!V852&lt;&gt;"", TMInput!V852, IF(AND($C852=$C853, W853&lt;&gt;""), W853, IF(AND($C852=$C854, W854&lt;&gt;""), W854, IF(AND($C852=$C855, W855&lt;&gt;""), W855, IF(AND($C852=$C856, W856&lt;&gt;""), W856, "")))))</f>
        <v/>
      </c>
      <c r="X852" s="90" t="str">
        <f>IF(TMInput!W852&lt;&gt;"", TMInput!W852, IF(AND($C852=$C853, X853&lt;&gt;""), X853, IF(AND($C852=$C854, X854&lt;&gt;""), X854, IF(AND($C852=$C855, X855&lt;&gt;""), X855, IF(AND($C852=$C856, X856&lt;&gt;""), X856, "")))))</f>
        <v/>
      </c>
      <c r="Y852" s="90" t="str">
        <f>IF(TMInput!X852&lt;&gt;"", TMInput!X852, IF(AND($C852=$C853, Y853&lt;&gt;""), Y853, IF(AND($C852=$C854, Y854&lt;&gt;""), Y854, IF(AND($C852=$C855, Y855&lt;&gt;""), Y855, IF(AND($C852=$C856, Y856&lt;&gt;""), Y856, "")))))</f>
        <v/>
      </c>
      <c r="Z852" s="90" t="str">
        <f>IF(TMInput!Y852&lt;&gt;"", TMInput!Y852, IF(AND($C852=$C853, Z853&lt;&gt;""), Z853, IF(AND($C852=$C854, Z854&lt;&gt;""), Z854, IF(AND($C852=$C855, Z855&lt;&gt;""), Z855, IF(AND($C852=$C856, Z856&lt;&gt;""), Z856, "")))))</f>
        <v/>
      </c>
      <c r="AA852" s="90" t="str">
        <f>IF(TMInput!Z852&lt;&gt;"", TMInput!Z852, IF(AND($C852=$C853, AA853&lt;&gt;""), AA853, IF(AND($C852=$C854, AA854&lt;&gt;""), AA854, IF(AND($C852=$C855, AA855&lt;&gt;""), AA855, IF(AND($C852=$C856, AA856&lt;&gt;""), AA856, "")))))</f>
        <v/>
      </c>
      <c r="AB852" s="90" t="str">
        <f>IF(TMInput!AA852&lt;&gt;"", TMInput!AA852, IF(AND($C852=$C853, AB853&lt;&gt;""), AB853, IF(AND($C852=$C854, AB854&lt;&gt;""), AB854, IF(AND($C852=$C855, AB855&lt;&gt;""), AB855, IF(AND($C852=$C856, AB856&lt;&gt;""), AB856, "")))))</f>
        <v/>
      </c>
      <c r="AC852" s="90" t="str">
        <f>IF(TMInput!AB852&lt;&gt;"", TMInput!AB852, IF(AND($C852=$C853, AC853&lt;&gt;""), AC853, IF(AND($C852=$C854, AC854&lt;&gt;""), AC854, IF(AND($C852=$C855, AC855&lt;&gt;""), AC855, IF(AND($C852=$C856, AC856&lt;&gt;""), AC856, "")))))</f>
        <v/>
      </c>
      <c r="AD852" s="90" t="str">
        <f>IF(TMInput!AC852&lt;&gt;"", TMInput!AC852, IF(AND($C852=$C853, AD853&lt;&gt;""), AD853, IF(AND($C852=$C854, AD854&lt;&gt;""), AD854, IF(AND($C852=$C855, AD855&lt;&gt;""), AD855, IF(AND($C852=$C856, AD856&lt;&gt;""), AD856, "")))))</f>
        <v/>
      </c>
      <c r="AE852" s="90" t="str">
        <f>IF(TMInput!AD852&lt;&gt;"", TMInput!AD852, IF(AND($C852=$C853, AE853&lt;&gt;""), AE853, IF(AND($C852=$C854, AE854&lt;&gt;""), AE854, IF(AND($C852=$C855, AE855&lt;&gt;""), AE855, IF(AND($C852=$C856, AE856&lt;&gt;""), AE856, "")))))</f>
        <v/>
      </c>
    </row>
    <row r="853">
      <c r="A853" s="85" t="b">
        <f t="shared" si="1"/>
        <v>0</v>
      </c>
      <c r="B853" s="90" t="str">
        <f>IF(AND(TMInput!A853="",$C853&lt;&gt;""),B852,TMInput!A853)</f>
        <v/>
      </c>
      <c r="C853" s="90" t="str">
        <f>TMInput!B853</f>
        <v/>
      </c>
      <c r="D853" s="85" t="str">
        <f>IF(AND(TMInput!C853="",$C853&lt;&gt;""),D852,TMInput!C853)</f>
        <v/>
      </c>
      <c r="E853" s="90" t="str">
        <f>IF(TMInput!D853&lt;&gt;"",TMInput!D853,IF(AND($C853=$C854, E854&lt;&gt;""),E854, IF(AND($C853=$C855, E855&lt;&gt;""), E855,"")))</f>
        <v/>
      </c>
      <c r="F853" s="90" t="str">
        <f>IF(TMInput!E853&lt;&gt;"",TMInput!E853,IF(AND($C853=$C854, F854&lt;&gt;""),F854, IF(AND($C853=$C855, F855&lt;&gt;""), F855,"")))</f>
        <v/>
      </c>
      <c r="G853" s="85" t="str">
        <f>IF(TMInput!F853&lt;&gt;"",TMInput!F853,IF(AND($C853=$C854, G854&lt;&gt;""),G854, IF(AND($C853=$C855, G855&lt;&gt;""), G855,"")))</f>
        <v/>
      </c>
      <c r="H853" s="90" t="str">
        <f>TMInput!G853</f>
        <v/>
      </c>
      <c r="I853" s="90" t="str">
        <f>TMInput!H853</f>
        <v/>
      </c>
      <c r="J853" s="90" t="str">
        <f>IF(TMInput!$A853="",J852,TMInput!I853)</f>
        <v/>
      </c>
      <c r="K853" s="85" t="str">
        <f>IF(TMInput!J853&lt;&gt;"",TMInput!J853,IF(AND($C853=$C854, K854&lt;&gt;""),K854, IF(AND($C853=$C855, K855&lt;&gt;""), K855,"")))</f>
        <v/>
      </c>
      <c r="L853" s="85" t="str">
        <f>IF(TMInput!K853&lt;&gt;"",TMInput!K853,IF(AND($C853=$C854, L854&lt;&gt;""),L854, IF(AND($C853=$C855, L855&lt;&gt;""), L855,"")))</f>
        <v/>
      </c>
      <c r="M853" s="90" t="str">
        <f>IF(TMInput!L853&lt;&gt;"",TMInput!L853,IF(AND($C853=$C854, M854&lt;&gt;""),M854, IF(AND($C853=$C855, M855&lt;&gt;""), M855,"")))</f>
        <v/>
      </c>
      <c r="N853" s="90" t="str">
        <f>IF(TMInput!M853&lt;&gt;"",TMInput!M853,IF(AND($C853=$C854, N854&lt;&gt;""),N854, IF(AND($C853=$C855, N855&lt;&gt;""), N855,"")))</f>
        <v/>
      </c>
      <c r="O853" s="90" t="str">
        <f>IF(TMInput!N853&lt;&gt;"",TMInput!N853,IF(AND($C853=$C854, O854&lt;&gt;""),O854, IF(AND($C853=$C855, O855&lt;&gt;""), O855,"")))</f>
        <v/>
      </c>
      <c r="P853" s="85" t="str">
        <f>IF(TMInput!O853&lt;&gt;"",TMInput!O853,IF(AND($C853=$C854, P854&lt;&gt;""),P854, IF(AND($C853=$C855, P855&lt;&gt;""), P855,"")))</f>
        <v/>
      </c>
      <c r="Q853" s="90" t="str">
        <f>IF(TMInput!P853&lt;&gt;"",TMInput!P853,IF(AND($C853=$C854, Q854&lt;&gt;""),Q854, IF(AND($C853=$C855, Q855&lt;&gt;""), Q855,"")))</f>
        <v/>
      </c>
      <c r="R853" s="90" t="str">
        <f>IF(TMInput!Q853&lt;&gt;"", TMInput!Q853, IF(AND(OR($C853&amp;$H853=$C854&amp;$H854, $C853&amp;$I853=$C854&amp;$I854), R854&lt;&gt;""), R854, IF(AND(OR($C853&amp;$H853=$C855&amp;$H855, $C853&amp;$I853=$C855&amp;$I855), R855&lt;&gt;""), R855, IF(AND(OR($C853&amp;$H853=$C856&amp;$H856, $C853&amp;$I853=$C856&amp;$I856), R856&lt;&gt;""), R856, IF(AND(OR($C853&amp;$H853=$C857&amp;$H857, $C853&amp;$I853=$C857&amp;$I857), R857&lt;&gt;""), R857, "")))))</f>
        <v/>
      </c>
      <c r="S853" s="90" t="str">
        <f>IF(TMInput!R853&lt;&gt;"", TMInput!R853, IF(AND(OR($C853&amp;$H853=$C854&amp;$H854, $C853&amp;$I853=$C854&amp;$I854), S854&lt;&gt;""), S854, IF(AND(OR($C853&amp;$H853=$C855&amp;$H855, $C853&amp;$I853=$C855&amp;$I855), S855&lt;&gt;""), S855, IF(AND(OR($C853&amp;$H853=$C856&amp;$H856, $C853&amp;$I853=$C856&amp;$I856), S856&lt;&gt;""), S856, IF(AND(OR($C853&amp;$H853=$C857&amp;$H857, $C853&amp;$I853=$C857&amp;$I857), S857&lt;&gt;""), S857, "")))))</f>
        <v/>
      </c>
      <c r="T853" s="90" t="str">
        <f>IF(TMInput!S853&lt;&gt;"", TMInput!S853, IF(AND(OR($C853&amp;$H853=$C854&amp;$H854, $C853&amp;$I853=$C854&amp;$I854), T854&lt;&gt;""), T854, IF(AND(OR($C853&amp;$H853=$C855&amp;$H855, $C853&amp;$I853=$C855&amp;$I855), T855&lt;&gt;""), T855, IF(AND(OR($C853&amp;$H853=$C856&amp;$H856, $C853&amp;$I853=$C856&amp;$I856), T856&lt;&gt;""), T856, IF(AND(OR($C853&amp;$H853=$C857&amp;$H857, $C853&amp;$I853=$C857&amp;$I857), T857&lt;&gt;""), T857, "")))))</f>
        <v/>
      </c>
      <c r="U853" s="90" t="str">
        <f>IF(TMInput!T853&lt;&gt;"", TMInput!T853, IF(AND($C853=$C854, U854&lt;&gt;""), U854, IF(AND($C853=$C855, U855&lt;&gt;""), U855, IF(AND($C853=$C856, U856&lt;&gt;""), U856, IF(AND($C853=$C857, U857&lt;&gt;""), U857, "")))))</f>
        <v/>
      </c>
      <c r="V853" s="90" t="str">
        <f>IF(TMInput!U853&lt;&gt;"", TMInput!U853, IF(AND($C853=$C854, V854&lt;&gt;""), V854, IF(AND($C853=$C855, V855&lt;&gt;""), V855, IF(AND($C853=$C856, V856&lt;&gt;""), V856, IF(AND($C853=$C857, V857&lt;&gt;""), V857, "")))))</f>
        <v/>
      </c>
      <c r="W853" s="90" t="str">
        <f>IF(TMInput!V853&lt;&gt;"", TMInput!V853, IF(AND($C853=$C854, W854&lt;&gt;""), W854, IF(AND($C853=$C855, W855&lt;&gt;""), W855, IF(AND($C853=$C856, W856&lt;&gt;""), W856, IF(AND($C853=$C857, W857&lt;&gt;""), W857, "")))))</f>
        <v/>
      </c>
      <c r="X853" s="90" t="str">
        <f>IF(TMInput!W853&lt;&gt;"", TMInput!W853, IF(AND($C853=$C854, X854&lt;&gt;""), X854, IF(AND($C853=$C855, X855&lt;&gt;""), X855, IF(AND($C853=$C856, X856&lt;&gt;""), X856, IF(AND($C853=$C857, X857&lt;&gt;""), X857, "")))))</f>
        <v/>
      </c>
      <c r="Y853" s="90" t="str">
        <f>IF(TMInput!X853&lt;&gt;"", TMInput!X853, IF(AND($C853=$C854, Y854&lt;&gt;""), Y854, IF(AND($C853=$C855, Y855&lt;&gt;""), Y855, IF(AND($C853=$C856, Y856&lt;&gt;""), Y856, IF(AND($C853=$C857, Y857&lt;&gt;""), Y857, "")))))</f>
        <v/>
      </c>
      <c r="Z853" s="90" t="str">
        <f>IF(TMInput!Y853&lt;&gt;"", TMInput!Y853, IF(AND($C853=$C854, Z854&lt;&gt;""), Z854, IF(AND($C853=$C855, Z855&lt;&gt;""), Z855, IF(AND($C853=$C856, Z856&lt;&gt;""), Z856, IF(AND($C853=$C857, Z857&lt;&gt;""), Z857, "")))))</f>
        <v/>
      </c>
      <c r="AA853" s="90" t="str">
        <f>IF(TMInput!Z853&lt;&gt;"", TMInput!Z853, IF(AND($C853=$C854, AA854&lt;&gt;""), AA854, IF(AND($C853=$C855, AA855&lt;&gt;""), AA855, IF(AND($C853=$C856, AA856&lt;&gt;""), AA856, IF(AND($C853=$C857, AA857&lt;&gt;""), AA857, "")))))</f>
        <v/>
      </c>
      <c r="AB853" s="90" t="str">
        <f>IF(TMInput!AA853&lt;&gt;"", TMInput!AA853, IF(AND($C853=$C854, AB854&lt;&gt;""), AB854, IF(AND($C853=$C855, AB855&lt;&gt;""), AB855, IF(AND($C853=$C856, AB856&lt;&gt;""), AB856, IF(AND($C853=$C857, AB857&lt;&gt;""), AB857, "")))))</f>
        <v/>
      </c>
      <c r="AC853" s="90" t="str">
        <f>IF(TMInput!AB853&lt;&gt;"", TMInput!AB853, IF(AND($C853=$C854, AC854&lt;&gt;""), AC854, IF(AND($C853=$C855, AC855&lt;&gt;""), AC855, IF(AND($C853=$C856, AC856&lt;&gt;""), AC856, IF(AND($C853=$C857, AC857&lt;&gt;""), AC857, "")))))</f>
        <v/>
      </c>
      <c r="AD853" s="90" t="str">
        <f>IF(TMInput!AC853&lt;&gt;"", TMInput!AC853, IF(AND($C853=$C854, AD854&lt;&gt;""), AD854, IF(AND($C853=$C855, AD855&lt;&gt;""), AD855, IF(AND($C853=$C856, AD856&lt;&gt;""), AD856, IF(AND($C853=$C857, AD857&lt;&gt;""), AD857, "")))))</f>
        <v/>
      </c>
      <c r="AE853" s="90" t="str">
        <f>IF(TMInput!AD853&lt;&gt;"", TMInput!AD853, IF(AND($C853=$C854, AE854&lt;&gt;""), AE854, IF(AND($C853=$C855, AE855&lt;&gt;""), AE855, IF(AND($C853=$C856, AE856&lt;&gt;""), AE856, IF(AND($C853=$C857, AE857&lt;&gt;""), AE857, "")))))</f>
        <v/>
      </c>
    </row>
    <row r="854">
      <c r="A854" s="85" t="b">
        <f t="shared" si="1"/>
        <v>0</v>
      </c>
      <c r="B854" s="90" t="str">
        <f>IF(AND(TMInput!A854="",$C854&lt;&gt;""),B853,TMInput!A854)</f>
        <v/>
      </c>
      <c r="C854" s="90" t="str">
        <f>TMInput!B854</f>
        <v/>
      </c>
      <c r="D854" s="85" t="str">
        <f>IF(AND(TMInput!C854="",$C854&lt;&gt;""),D853,TMInput!C854)</f>
        <v/>
      </c>
      <c r="E854" s="90" t="str">
        <f>IF(TMInput!D854&lt;&gt;"",TMInput!D854,IF(AND($C854=$C855, E855&lt;&gt;""),E855, IF(AND($C854=$C856, E856&lt;&gt;""), E856,"")))</f>
        <v/>
      </c>
      <c r="F854" s="90" t="str">
        <f>IF(TMInput!E854&lt;&gt;"",TMInput!E854,IF(AND($C854=$C855, F855&lt;&gt;""),F855, IF(AND($C854=$C856, F856&lt;&gt;""), F856,"")))</f>
        <v/>
      </c>
      <c r="G854" s="85" t="str">
        <f>IF(TMInput!F854&lt;&gt;"",TMInput!F854,IF(AND($C854=$C855, G855&lt;&gt;""),G855, IF(AND($C854=$C856, G856&lt;&gt;""), G856,"")))</f>
        <v/>
      </c>
      <c r="H854" s="90" t="str">
        <f>TMInput!G854</f>
        <v/>
      </c>
      <c r="I854" s="90" t="str">
        <f>TMInput!H854</f>
        <v/>
      </c>
      <c r="J854" s="90" t="str">
        <f>IF(TMInput!$A854="",J853,TMInput!I854)</f>
        <v/>
      </c>
      <c r="K854" s="85" t="str">
        <f>IF(TMInput!J854&lt;&gt;"",TMInput!J854,IF(AND($C854=$C855, K855&lt;&gt;""),K855, IF(AND($C854=$C856, K856&lt;&gt;""), K856,"")))</f>
        <v/>
      </c>
      <c r="L854" s="85" t="str">
        <f>IF(TMInput!K854&lt;&gt;"",TMInput!K854,IF(AND($C854=$C855, L855&lt;&gt;""),L855, IF(AND($C854=$C856, L856&lt;&gt;""), L856,"")))</f>
        <v/>
      </c>
      <c r="M854" s="90" t="str">
        <f>IF(TMInput!L854&lt;&gt;"",TMInput!L854,IF(AND($C854=$C855, M855&lt;&gt;""),M855, IF(AND($C854=$C856, M856&lt;&gt;""), M856,"")))</f>
        <v/>
      </c>
      <c r="N854" s="90" t="str">
        <f>IF(TMInput!M854&lt;&gt;"",TMInput!M854,IF(AND($C854=$C855, N855&lt;&gt;""),N855, IF(AND($C854=$C856, N856&lt;&gt;""), N856,"")))</f>
        <v/>
      </c>
      <c r="O854" s="90" t="str">
        <f>IF(TMInput!N854&lt;&gt;"",TMInput!N854,IF(AND($C854=$C855, O855&lt;&gt;""),O855, IF(AND($C854=$C856, O856&lt;&gt;""), O856,"")))</f>
        <v/>
      </c>
      <c r="P854" s="85" t="str">
        <f>IF(TMInput!O854&lt;&gt;"",TMInput!O854,IF(AND($C854=$C855, P855&lt;&gt;""),P855, IF(AND($C854=$C856, P856&lt;&gt;""), P856,"")))</f>
        <v/>
      </c>
      <c r="Q854" s="90" t="str">
        <f>IF(TMInput!P854&lt;&gt;"",TMInput!P854,IF(AND($C854=$C855, Q855&lt;&gt;""),Q855, IF(AND($C854=$C856, Q856&lt;&gt;""), Q856,"")))</f>
        <v/>
      </c>
      <c r="R854" s="90" t="str">
        <f>IF(TMInput!Q854&lt;&gt;"", TMInput!Q854, IF(AND(OR($C854&amp;$H854=$C855&amp;$H855, $C854&amp;$I854=$C855&amp;$I855), R855&lt;&gt;""), R855, IF(AND(OR($C854&amp;$H854=$C856&amp;$H856, $C854&amp;$I854=$C856&amp;$I856), R856&lt;&gt;""), R856, IF(AND(OR($C854&amp;$H854=$C857&amp;$H857, $C854&amp;$I854=$C857&amp;$I857), R857&lt;&gt;""), R857, IF(AND(OR($C854&amp;$H854=$C858&amp;$H858, $C854&amp;$I854=$C858&amp;$I858), R858&lt;&gt;""), R858, "")))))</f>
        <v/>
      </c>
      <c r="S854" s="90" t="str">
        <f>IF(TMInput!R854&lt;&gt;"", TMInput!R854, IF(AND(OR($C854&amp;$H854=$C855&amp;$H855, $C854&amp;$I854=$C855&amp;$I855), S855&lt;&gt;""), S855, IF(AND(OR($C854&amp;$H854=$C856&amp;$H856, $C854&amp;$I854=$C856&amp;$I856), S856&lt;&gt;""), S856, IF(AND(OR($C854&amp;$H854=$C857&amp;$H857, $C854&amp;$I854=$C857&amp;$I857), S857&lt;&gt;""), S857, IF(AND(OR($C854&amp;$H854=$C858&amp;$H858, $C854&amp;$I854=$C858&amp;$I858), S858&lt;&gt;""), S858, "")))))</f>
        <v/>
      </c>
      <c r="T854" s="90" t="str">
        <f>IF(TMInput!S854&lt;&gt;"", TMInput!S854, IF(AND(OR($C854&amp;$H854=$C855&amp;$H855, $C854&amp;$I854=$C855&amp;$I855), T855&lt;&gt;""), T855, IF(AND(OR($C854&amp;$H854=$C856&amp;$H856, $C854&amp;$I854=$C856&amp;$I856), T856&lt;&gt;""), T856, IF(AND(OR($C854&amp;$H854=$C857&amp;$H857, $C854&amp;$I854=$C857&amp;$I857), T857&lt;&gt;""), T857, IF(AND(OR($C854&amp;$H854=$C858&amp;$H858, $C854&amp;$I854=$C858&amp;$I858), T858&lt;&gt;""), T858, "")))))</f>
        <v/>
      </c>
      <c r="U854" s="90" t="str">
        <f>IF(TMInput!T854&lt;&gt;"", TMInput!T854, IF(AND($C854=$C855, U855&lt;&gt;""), U855, IF(AND($C854=$C856, U856&lt;&gt;""), U856, IF(AND($C854=$C857, U857&lt;&gt;""), U857, IF(AND($C854=$C858, U858&lt;&gt;""), U858, "")))))</f>
        <v/>
      </c>
      <c r="V854" s="90" t="str">
        <f>IF(TMInput!U854&lt;&gt;"", TMInput!U854, IF(AND($C854=$C855, V855&lt;&gt;""), V855, IF(AND($C854=$C856, V856&lt;&gt;""), V856, IF(AND($C854=$C857, V857&lt;&gt;""), V857, IF(AND($C854=$C858, V858&lt;&gt;""), V858, "")))))</f>
        <v/>
      </c>
      <c r="W854" s="90" t="str">
        <f>IF(TMInput!V854&lt;&gt;"", TMInput!V854, IF(AND($C854=$C855, W855&lt;&gt;""), W855, IF(AND($C854=$C856, W856&lt;&gt;""), W856, IF(AND($C854=$C857, W857&lt;&gt;""), W857, IF(AND($C854=$C858, W858&lt;&gt;""), W858, "")))))</f>
        <v/>
      </c>
      <c r="X854" s="90" t="str">
        <f>IF(TMInput!W854&lt;&gt;"", TMInput!W854, IF(AND($C854=$C855, X855&lt;&gt;""), X855, IF(AND($C854=$C856, X856&lt;&gt;""), X856, IF(AND($C854=$C857, X857&lt;&gt;""), X857, IF(AND($C854=$C858, X858&lt;&gt;""), X858, "")))))</f>
        <v/>
      </c>
      <c r="Y854" s="90" t="str">
        <f>IF(TMInput!X854&lt;&gt;"", TMInput!X854, IF(AND($C854=$C855, Y855&lt;&gt;""), Y855, IF(AND($C854=$C856, Y856&lt;&gt;""), Y856, IF(AND($C854=$C857, Y857&lt;&gt;""), Y857, IF(AND($C854=$C858, Y858&lt;&gt;""), Y858, "")))))</f>
        <v/>
      </c>
      <c r="Z854" s="90" t="str">
        <f>IF(TMInput!Y854&lt;&gt;"", TMInput!Y854, IF(AND($C854=$C855, Z855&lt;&gt;""), Z855, IF(AND($C854=$C856, Z856&lt;&gt;""), Z856, IF(AND($C854=$C857, Z857&lt;&gt;""), Z857, IF(AND($C854=$C858, Z858&lt;&gt;""), Z858, "")))))</f>
        <v/>
      </c>
      <c r="AA854" s="90" t="str">
        <f>IF(TMInput!Z854&lt;&gt;"", TMInput!Z854, IF(AND($C854=$C855, AA855&lt;&gt;""), AA855, IF(AND($C854=$C856, AA856&lt;&gt;""), AA856, IF(AND($C854=$C857, AA857&lt;&gt;""), AA857, IF(AND($C854=$C858, AA858&lt;&gt;""), AA858, "")))))</f>
        <v/>
      </c>
      <c r="AB854" s="90" t="str">
        <f>IF(TMInput!AA854&lt;&gt;"", TMInput!AA854, IF(AND($C854=$C855, AB855&lt;&gt;""), AB855, IF(AND($C854=$C856, AB856&lt;&gt;""), AB856, IF(AND($C854=$C857, AB857&lt;&gt;""), AB857, IF(AND($C854=$C858, AB858&lt;&gt;""), AB858, "")))))</f>
        <v/>
      </c>
      <c r="AC854" s="90" t="str">
        <f>IF(TMInput!AB854&lt;&gt;"", TMInput!AB854, IF(AND($C854=$C855, AC855&lt;&gt;""), AC855, IF(AND($C854=$C856, AC856&lt;&gt;""), AC856, IF(AND($C854=$C857, AC857&lt;&gt;""), AC857, IF(AND($C854=$C858, AC858&lt;&gt;""), AC858, "")))))</f>
        <v/>
      </c>
      <c r="AD854" s="90" t="str">
        <f>IF(TMInput!AC854&lt;&gt;"", TMInput!AC854, IF(AND($C854=$C855, AD855&lt;&gt;""), AD855, IF(AND($C854=$C856, AD856&lt;&gt;""), AD856, IF(AND($C854=$C857, AD857&lt;&gt;""), AD857, IF(AND($C854=$C858, AD858&lt;&gt;""), AD858, "")))))</f>
        <v/>
      </c>
      <c r="AE854" s="90" t="str">
        <f>IF(TMInput!AD854&lt;&gt;"", TMInput!AD854, IF(AND($C854=$C855, AE855&lt;&gt;""), AE855, IF(AND($C854=$C856, AE856&lt;&gt;""), AE856, IF(AND($C854=$C857, AE857&lt;&gt;""), AE857, IF(AND($C854=$C858, AE858&lt;&gt;""), AE858, "")))))</f>
        <v/>
      </c>
    </row>
    <row r="855">
      <c r="A855" s="85" t="b">
        <f t="shared" si="1"/>
        <v>0</v>
      </c>
      <c r="B855" s="90" t="str">
        <f>IF(AND(TMInput!A855="",$C855&lt;&gt;""),B854,TMInput!A855)</f>
        <v/>
      </c>
      <c r="C855" s="90" t="str">
        <f>TMInput!B855</f>
        <v/>
      </c>
      <c r="D855" s="85" t="str">
        <f>IF(AND(TMInput!C855="",$C855&lt;&gt;""),D854,TMInput!C855)</f>
        <v/>
      </c>
      <c r="E855" s="90" t="str">
        <f>IF(TMInput!D855&lt;&gt;"",TMInput!D855,IF(AND($C855=$C856, E856&lt;&gt;""),E856, IF(AND($C855=$C857, E857&lt;&gt;""), E857,"")))</f>
        <v/>
      </c>
      <c r="F855" s="90" t="str">
        <f>IF(TMInput!E855&lt;&gt;"",TMInput!E855,IF(AND($C855=$C856, F856&lt;&gt;""),F856, IF(AND($C855=$C857, F857&lt;&gt;""), F857,"")))</f>
        <v/>
      </c>
      <c r="G855" s="85" t="str">
        <f>IF(TMInput!F855&lt;&gt;"",TMInput!F855,IF(AND($C855=$C856, G856&lt;&gt;""),G856, IF(AND($C855=$C857, G857&lt;&gt;""), G857,"")))</f>
        <v/>
      </c>
      <c r="H855" s="90" t="str">
        <f>TMInput!G855</f>
        <v/>
      </c>
      <c r="I855" s="90" t="str">
        <f>TMInput!H855</f>
        <v/>
      </c>
      <c r="J855" s="90" t="str">
        <f>IF(TMInput!$A855="",J854,TMInput!I855)</f>
        <v/>
      </c>
      <c r="K855" s="85" t="str">
        <f>IF(TMInput!J855&lt;&gt;"",TMInput!J855,IF(AND($C855=$C856, K856&lt;&gt;""),K856, IF(AND($C855=$C857, K857&lt;&gt;""), K857,"")))</f>
        <v/>
      </c>
      <c r="L855" s="85" t="str">
        <f>IF(TMInput!K855&lt;&gt;"",TMInput!K855,IF(AND($C855=$C856, L856&lt;&gt;""),L856, IF(AND($C855=$C857, L857&lt;&gt;""), L857,"")))</f>
        <v/>
      </c>
      <c r="M855" s="90" t="str">
        <f>IF(TMInput!L855&lt;&gt;"",TMInput!L855,IF(AND($C855=$C856, M856&lt;&gt;""),M856, IF(AND($C855=$C857, M857&lt;&gt;""), M857,"")))</f>
        <v/>
      </c>
      <c r="N855" s="90" t="str">
        <f>IF(TMInput!M855&lt;&gt;"",TMInput!M855,IF(AND($C855=$C856, N856&lt;&gt;""),N856, IF(AND($C855=$C857, N857&lt;&gt;""), N857,"")))</f>
        <v/>
      </c>
      <c r="O855" s="90" t="str">
        <f>IF(TMInput!N855&lt;&gt;"",TMInput!N855,IF(AND($C855=$C856, O856&lt;&gt;""),O856, IF(AND($C855=$C857, O857&lt;&gt;""), O857,"")))</f>
        <v/>
      </c>
      <c r="P855" s="85" t="str">
        <f>IF(TMInput!O855&lt;&gt;"",TMInput!O855,IF(AND($C855=$C856, P856&lt;&gt;""),P856, IF(AND($C855=$C857, P857&lt;&gt;""), P857,"")))</f>
        <v/>
      </c>
      <c r="Q855" s="90" t="str">
        <f>IF(TMInput!P855&lt;&gt;"",TMInput!P855,IF(AND($C855=$C856, Q856&lt;&gt;""),Q856, IF(AND($C855=$C857, Q857&lt;&gt;""), Q857,"")))</f>
        <v/>
      </c>
      <c r="R855" s="90" t="str">
        <f>IF(TMInput!Q855&lt;&gt;"", TMInput!Q855, IF(AND(OR($C855&amp;$H855=$C856&amp;$H856, $C855&amp;$I855=$C856&amp;$I856), R856&lt;&gt;""), R856, IF(AND(OR($C855&amp;$H855=$C857&amp;$H857, $C855&amp;$I855=$C857&amp;$I857), R857&lt;&gt;""), R857, IF(AND(OR($C855&amp;$H855=$C858&amp;$H858, $C855&amp;$I855=$C858&amp;$I858), R858&lt;&gt;""), R858, IF(AND(OR($C855&amp;$H855=$C859&amp;$H859, $C855&amp;$I855=$C859&amp;$I859), R859&lt;&gt;""), R859, "")))))</f>
        <v/>
      </c>
      <c r="S855" s="90" t="str">
        <f>IF(TMInput!R855&lt;&gt;"", TMInput!R855, IF(AND(OR($C855&amp;$H855=$C856&amp;$H856, $C855&amp;$I855=$C856&amp;$I856), S856&lt;&gt;""), S856, IF(AND(OR($C855&amp;$H855=$C857&amp;$H857, $C855&amp;$I855=$C857&amp;$I857), S857&lt;&gt;""), S857, IF(AND(OR($C855&amp;$H855=$C858&amp;$H858, $C855&amp;$I855=$C858&amp;$I858), S858&lt;&gt;""), S858, IF(AND(OR($C855&amp;$H855=$C859&amp;$H859, $C855&amp;$I855=$C859&amp;$I859), S859&lt;&gt;""), S859, "")))))</f>
        <v/>
      </c>
      <c r="T855" s="90" t="str">
        <f>IF(TMInput!S855&lt;&gt;"", TMInput!S855, IF(AND(OR($C855&amp;$H855=$C856&amp;$H856, $C855&amp;$I855=$C856&amp;$I856), T856&lt;&gt;""), T856, IF(AND(OR($C855&amp;$H855=$C857&amp;$H857, $C855&amp;$I855=$C857&amp;$I857), T857&lt;&gt;""), T857, IF(AND(OR($C855&amp;$H855=$C858&amp;$H858, $C855&amp;$I855=$C858&amp;$I858), T858&lt;&gt;""), T858, IF(AND(OR($C855&amp;$H855=$C859&amp;$H859, $C855&amp;$I855=$C859&amp;$I859), T859&lt;&gt;""), T859, "")))))</f>
        <v/>
      </c>
      <c r="U855" s="90" t="str">
        <f>IF(TMInput!T855&lt;&gt;"", TMInput!T855, IF(AND($C855=$C856, U856&lt;&gt;""), U856, IF(AND($C855=$C857, U857&lt;&gt;""), U857, IF(AND($C855=$C858, U858&lt;&gt;""), U858, IF(AND($C855=$C859, U859&lt;&gt;""), U859, "")))))</f>
        <v/>
      </c>
      <c r="V855" s="90" t="str">
        <f>IF(TMInput!U855&lt;&gt;"", TMInput!U855, IF(AND($C855=$C856, V856&lt;&gt;""), V856, IF(AND($C855=$C857, V857&lt;&gt;""), V857, IF(AND($C855=$C858, V858&lt;&gt;""), V858, IF(AND($C855=$C859, V859&lt;&gt;""), V859, "")))))</f>
        <v/>
      </c>
      <c r="W855" s="90" t="str">
        <f>IF(TMInput!V855&lt;&gt;"", TMInput!V855, IF(AND($C855=$C856, W856&lt;&gt;""), W856, IF(AND($C855=$C857, W857&lt;&gt;""), W857, IF(AND($C855=$C858, W858&lt;&gt;""), W858, IF(AND($C855=$C859, W859&lt;&gt;""), W859, "")))))</f>
        <v/>
      </c>
      <c r="X855" s="90" t="str">
        <f>IF(TMInput!W855&lt;&gt;"", TMInput!W855, IF(AND($C855=$C856, X856&lt;&gt;""), X856, IF(AND($C855=$C857, X857&lt;&gt;""), X857, IF(AND($C855=$C858, X858&lt;&gt;""), X858, IF(AND($C855=$C859, X859&lt;&gt;""), X859, "")))))</f>
        <v/>
      </c>
      <c r="Y855" s="90" t="str">
        <f>IF(TMInput!X855&lt;&gt;"", TMInput!X855, IF(AND($C855=$C856, Y856&lt;&gt;""), Y856, IF(AND($C855=$C857, Y857&lt;&gt;""), Y857, IF(AND($C855=$C858, Y858&lt;&gt;""), Y858, IF(AND($C855=$C859, Y859&lt;&gt;""), Y859, "")))))</f>
        <v/>
      </c>
      <c r="Z855" s="90" t="str">
        <f>IF(TMInput!Y855&lt;&gt;"", TMInput!Y855, IF(AND($C855=$C856, Z856&lt;&gt;""), Z856, IF(AND($C855=$C857, Z857&lt;&gt;""), Z857, IF(AND($C855=$C858, Z858&lt;&gt;""), Z858, IF(AND($C855=$C859, Z859&lt;&gt;""), Z859, "")))))</f>
        <v/>
      </c>
      <c r="AA855" s="90" t="str">
        <f>IF(TMInput!Z855&lt;&gt;"", TMInput!Z855, IF(AND($C855=$C856, AA856&lt;&gt;""), AA856, IF(AND($C855=$C857, AA857&lt;&gt;""), AA857, IF(AND($C855=$C858, AA858&lt;&gt;""), AA858, IF(AND($C855=$C859, AA859&lt;&gt;""), AA859, "")))))</f>
        <v/>
      </c>
      <c r="AB855" s="90" t="str">
        <f>IF(TMInput!AA855&lt;&gt;"", TMInput!AA855, IF(AND($C855=$C856, AB856&lt;&gt;""), AB856, IF(AND($C855=$C857, AB857&lt;&gt;""), AB857, IF(AND($C855=$C858, AB858&lt;&gt;""), AB858, IF(AND($C855=$C859, AB859&lt;&gt;""), AB859, "")))))</f>
        <v/>
      </c>
      <c r="AC855" s="90" t="str">
        <f>IF(TMInput!AB855&lt;&gt;"", TMInput!AB855, IF(AND($C855=$C856, AC856&lt;&gt;""), AC856, IF(AND($C855=$C857, AC857&lt;&gt;""), AC857, IF(AND($C855=$C858, AC858&lt;&gt;""), AC858, IF(AND($C855=$C859, AC859&lt;&gt;""), AC859, "")))))</f>
        <v/>
      </c>
      <c r="AD855" s="90" t="str">
        <f>IF(TMInput!AC855&lt;&gt;"", TMInput!AC855, IF(AND($C855=$C856, AD856&lt;&gt;""), AD856, IF(AND($C855=$C857, AD857&lt;&gt;""), AD857, IF(AND($C855=$C858, AD858&lt;&gt;""), AD858, IF(AND($C855=$C859, AD859&lt;&gt;""), AD859, "")))))</f>
        <v/>
      </c>
      <c r="AE855" s="90" t="str">
        <f>IF(TMInput!AD855&lt;&gt;"", TMInput!AD855, IF(AND($C855=$C856, AE856&lt;&gt;""), AE856, IF(AND($C855=$C857, AE857&lt;&gt;""), AE857, IF(AND($C855=$C858, AE858&lt;&gt;""), AE858, IF(AND($C855=$C859, AE859&lt;&gt;""), AE859, "")))))</f>
        <v/>
      </c>
    </row>
    <row r="856">
      <c r="A856" s="85" t="b">
        <f t="shared" si="1"/>
        <v>0</v>
      </c>
      <c r="B856" s="90" t="str">
        <f>IF(AND(TMInput!A856="",$C856&lt;&gt;""),B855,TMInput!A856)</f>
        <v/>
      </c>
      <c r="C856" s="90" t="str">
        <f>TMInput!B856</f>
        <v/>
      </c>
      <c r="D856" s="85" t="str">
        <f>IF(AND(TMInput!C856="",$C856&lt;&gt;""),D855,TMInput!C856)</f>
        <v/>
      </c>
      <c r="E856" s="90" t="str">
        <f>IF(TMInput!D856&lt;&gt;"",TMInput!D856,IF(AND($C856=$C857, E857&lt;&gt;""),E857, IF(AND($C856=$C858, E858&lt;&gt;""), E858,"")))</f>
        <v/>
      </c>
      <c r="F856" s="90" t="str">
        <f>IF(TMInput!E856&lt;&gt;"",TMInput!E856,IF(AND($C856=$C857, F857&lt;&gt;""),F857, IF(AND($C856=$C858, F858&lt;&gt;""), F858,"")))</f>
        <v/>
      </c>
      <c r="G856" s="85" t="str">
        <f>IF(TMInput!F856&lt;&gt;"",TMInput!F856,IF(AND($C856=$C857, G857&lt;&gt;""),G857, IF(AND($C856=$C858, G858&lt;&gt;""), G858,"")))</f>
        <v/>
      </c>
      <c r="H856" s="90" t="str">
        <f>TMInput!G856</f>
        <v/>
      </c>
      <c r="I856" s="90" t="str">
        <f>TMInput!H856</f>
        <v/>
      </c>
      <c r="J856" s="90" t="str">
        <f>IF(TMInput!$A856="",J855,TMInput!I856)</f>
        <v/>
      </c>
      <c r="K856" s="85" t="str">
        <f>IF(TMInput!J856&lt;&gt;"",TMInput!J856,IF(AND($C856=$C857, K857&lt;&gt;""),K857, IF(AND($C856=$C858, K858&lt;&gt;""), K858,"")))</f>
        <v/>
      </c>
      <c r="L856" s="85" t="str">
        <f>IF(TMInput!K856&lt;&gt;"",TMInput!K856,IF(AND($C856=$C857, L857&lt;&gt;""),L857, IF(AND($C856=$C858, L858&lt;&gt;""), L858,"")))</f>
        <v/>
      </c>
      <c r="M856" s="90" t="str">
        <f>IF(TMInput!L856&lt;&gt;"",TMInput!L856,IF(AND($C856=$C857, M857&lt;&gt;""),M857, IF(AND($C856=$C858, M858&lt;&gt;""), M858,"")))</f>
        <v/>
      </c>
      <c r="N856" s="90" t="str">
        <f>IF(TMInput!M856&lt;&gt;"",TMInput!M856,IF(AND($C856=$C857, N857&lt;&gt;""),N857, IF(AND($C856=$C858, N858&lt;&gt;""), N858,"")))</f>
        <v/>
      </c>
      <c r="O856" s="90" t="str">
        <f>IF(TMInput!N856&lt;&gt;"",TMInput!N856,IF(AND($C856=$C857, O857&lt;&gt;""),O857, IF(AND($C856=$C858, O858&lt;&gt;""), O858,"")))</f>
        <v/>
      </c>
      <c r="P856" s="85" t="str">
        <f>IF(TMInput!O856&lt;&gt;"",TMInput!O856,IF(AND($C856=$C857, P857&lt;&gt;""),P857, IF(AND($C856=$C858, P858&lt;&gt;""), P858,"")))</f>
        <v/>
      </c>
      <c r="Q856" s="90" t="str">
        <f>IF(TMInput!P856&lt;&gt;"",TMInput!P856,IF(AND($C856=$C857, Q857&lt;&gt;""),Q857, IF(AND($C856=$C858, Q858&lt;&gt;""), Q858,"")))</f>
        <v/>
      </c>
      <c r="R856" s="90" t="str">
        <f>IF(TMInput!Q856&lt;&gt;"", TMInput!Q856, IF(AND(OR($C856&amp;$H856=$C857&amp;$H857, $C856&amp;$I856=$C857&amp;$I857), R857&lt;&gt;""), R857, IF(AND(OR($C856&amp;$H856=$C858&amp;$H858, $C856&amp;$I856=$C858&amp;$I858), R858&lt;&gt;""), R858, IF(AND(OR($C856&amp;$H856=$C859&amp;$H859, $C856&amp;$I856=$C859&amp;$I859), R859&lt;&gt;""), R859, IF(AND(OR($C856&amp;$H856=$C860&amp;$H860, $C856&amp;$I856=$C860&amp;$I860), R860&lt;&gt;""), R860, "")))))</f>
        <v/>
      </c>
      <c r="S856" s="90" t="str">
        <f>IF(TMInput!R856&lt;&gt;"", TMInput!R856, IF(AND(OR($C856&amp;$H856=$C857&amp;$H857, $C856&amp;$I856=$C857&amp;$I857), S857&lt;&gt;""), S857, IF(AND(OR($C856&amp;$H856=$C858&amp;$H858, $C856&amp;$I856=$C858&amp;$I858), S858&lt;&gt;""), S858, IF(AND(OR($C856&amp;$H856=$C859&amp;$H859, $C856&amp;$I856=$C859&amp;$I859), S859&lt;&gt;""), S859, IF(AND(OR($C856&amp;$H856=$C860&amp;$H860, $C856&amp;$I856=$C860&amp;$I860), S860&lt;&gt;""), S860, "")))))</f>
        <v/>
      </c>
      <c r="T856" s="90" t="str">
        <f>IF(TMInput!S856&lt;&gt;"", TMInput!S856, IF(AND(OR($C856&amp;$H856=$C857&amp;$H857, $C856&amp;$I856=$C857&amp;$I857), T857&lt;&gt;""), T857, IF(AND(OR($C856&amp;$H856=$C858&amp;$H858, $C856&amp;$I856=$C858&amp;$I858), T858&lt;&gt;""), T858, IF(AND(OR($C856&amp;$H856=$C859&amp;$H859, $C856&amp;$I856=$C859&amp;$I859), T859&lt;&gt;""), T859, IF(AND(OR($C856&amp;$H856=$C860&amp;$H860, $C856&amp;$I856=$C860&amp;$I860), T860&lt;&gt;""), T860, "")))))</f>
        <v/>
      </c>
      <c r="U856" s="90" t="str">
        <f>IF(TMInput!T856&lt;&gt;"", TMInput!T856, IF(AND($C856=$C857, U857&lt;&gt;""), U857, IF(AND($C856=$C858, U858&lt;&gt;""), U858, IF(AND($C856=$C859, U859&lt;&gt;""), U859, IF(AND($C856=$C860, U860&lt;&gt;""), U860, "")))))</f>
        <v/>
      </c>
      <c r="V856" s="90" t="str">
        <f>IF(TMInput!U856&lt;&gt;"", TMInput!U856, IF(AND($C856=$C857, V857&lt;&gt;""), V857, IF(AND($C856=$C858, V858&lt;&gt;""), V858, IF(AND($C856=$C859, V859&lt;&gt;""), V859, IF(AND($C856=$C860, V860&lt;&gt;""), V860, "")))))</f>
        <v/>
      </c>
      <c r="W856" s="90" t="str">
        <f>IF(TMInput!V856&lt;&gt;"", TMInput!V856, IF(AND($C856=$C857, W857&lt;&gt;""), W857, IF(AND($C856=$C858, W858&lt;&gt;""), W858, IF(AND($C856=$C859, W859&lt;&gt;""), W859, IF(AND($C856=$C860, W860&lt;&gt;""), W860, "")))))</f>
        <v/>
      </c>
      <c r="X856" s="90" t="str">
        <f>IF(TMInput!W856&lt;&gt;"", TMInput!W856, IF(AND($C856=$C857, X857&lt;&gt;""), X857, IF(AND($C856=$C858, X858&lt;&gt;""), X858, IF(AND($C856=$C859, X859&lt;&gt;""), X859, IF(AND($C856=$C860, X860&lt;&gt;""), X860, "")))))</f>
        <v/>
      </c>
      <c r="Y856" s="90" t="str">
        <f>IF(TMInput!X856&lt;&gt;"", TMInput!X856, IF(AND($C856=$C857, Y857&lt;&gt;""), Y857, IF(AND($C856=$C858, Y858&lt;&gt;""), Y858, IF(AND($C856=$C859, Y859&lt;&gt;""), Y859, IF(AND($C856=$C860, Y860&lt;&gt;""), Y860, "")))))</f>
        <v/>
      </c>
      <c r="Z856" s="90" t="str">
        <f>IF(TMInput!Y856&lt;&gt;"", TMInput!Y856, IF(AND($C856=$C857, Z857&lt;&gt;""), Z857, IF(AND($C856=$C858, Z858&lt;&gt;""), Z858, IF(AND($C856=$C859, Z859&lt;&gt;""), Z859, IF(AND($C856=$C860, Z860&lt;&gt;""), Z860, "")))))</f>
        <v/>
      </c>
      <c r="AA856" s="90" t="str">
        <f>IF(TMInput!Z856&lt;&gt;"", TMInput!Z856, IF(AND($C856=$C857, AA857&lt;&gt;""), AA857, IF(AND($C856=$C858, AA858&lt;&gt;""), AA858, IF(AND($C856=$C859, AA859&lt;&gt;""), AA859, IF(AND($C856=$C860, AA860&lt;&gt;""), AA860, "")))))</f>
        <v/>
      </c>
      <c r="AB856" s="90" t="str">
        <f>IF(TMInput!AA856&lt;&gt;"", TMInput!AA856, IF(AND($C856=$C857, AB857&lt;&gt;""), AB857, IF(AND($C856=$C858, AB858&lt;&gt;""), AB858, IF(AND($C856=$C859, AB859&lt;&gt;""), AB859, IF(AND($C856=$C860, AB860&lt;&gt;""), AB860, "")))))</f>
        <v/>
      </c>
      <c r="AC856" s="90" t="str">
        <f>IF(TMInput!AB856&lt;&gt;"", TMInput!AB856, IF(AND($C856=$C857, AC857&lt;&gt;""), AC857, IF(AND($C856=$C858, AC858&lt;&gt;""), AC858, IF(AND($C856=$C859, AC859&lt;&gt;""), AC859, IF(AND($C856=$C860, AC860&lt;&gt;""), AC860, "")))))</f>
        <v/>
      </c>
      <c r="AD856" s="90" t="str">
        <f>IF(TMInput!AC856&lt;&gt;"", TMInput!AC856, IF(AND($C856=$C857, AD857&lt;&gt;""), AD857, IF(AND($C856=$C858, AD858&lt;&gt;""), AD858, IF(AND($C856=$C859, AD859&lt;&gt;""), AD859, IF(AND($C856=$C860, AD860&lt;&gt;""), AD860, "")))))</f>
        <v/>
      </c>
      <c r="AE856" s="90" t="str">
        <f>IF(TMInput!AD856&lt;&gt;"", TMInput!AD856, IF(AND($C856=$C857, AE857&lt;&gt;""), AE857, IF(AND($C856=$C858, AE858&lt;&gt;""), AE858, IF(AND($C856=$C859, AE859&lt;&gt;""), AE859, IF(AND($C856=$C860, AE860&lt;&gt;""), AE860, "")))))</f>
        <v/>
      </c>
    </row>
    <row r="857">
      <c r="A857" s="85" t="b">
        <f t="shared" si="1"/>
        <v>0</v>
      </c>
      <c r="B857" s="90" t="str">
        <f>IF(AND(TMInput!A857="",$C857&lt;&gt;""),B856,TMInput!A857)</f>
        <v/>
      </c>
      <c r="C857" s="90" t="str">
        <f>TMInput!B857</f>
        <v/>
      </c>
      <c r="D857" s="85" t="str">
        <f>IF(AND(TMInput!C857="",$C857&lt;&gt;""),D856,TMInput!C857)</f>
        <v/>
      </c>
      <c r="E857" s="90" t="str">
        <f>IF(TMInput!D857&lt;&gt;"",TMInput!D857,IF(AND($C857=$C858, E858&lt;&gt;""),E858, IF(AND($C857=$C859, E859&lt;&gt;""), E859,"")))</f>
        <v/>
      </c>
      <c r="F857" s="90" t="str">
        <f>IF(TMInput!E857&lt;&gt;"",TMInput!E857,IF(AND($C857=$C858, F858&lt;&gt;""),F858, IF(AND($C857=$C859, F859&lt;&gt;""), F859,"")))</f>
        <v/>
      </c>
      <c r="G857" s="85" t="str">
        <f>IF(TMInput!F857&lt;&gt;"",TMInput!F857,IF(AND($C857=$C858, G858&lt;&gt;""),G858, IF(AND($C857=$C859, G859&lt;&gt;""), G859,"")))</f>
        <v/>
      </c>
      <c r="H857" s="90" t="str">
        <f>TMInput!G857</f>
        <v/>
      </c>
      <c r="I857" s="90" t="str">
        <f>TMInput!H857</f>
        <v/>
      </c>
      <c r="J857" s="90" t="str">
        <f>IF(TMInput!$A857="",J856,TMInput!I857)</f>
        <v/>
      </c>
      <c r="K857" s="85" t="str">
        <f>IF(TMInput!J857&lt;&gt;"",TMInput!J857,IF(AND($C857=$C858, K858&lt;&gt;""),K858, IF(AND($C857=$C859, K859&lt;&gt;""), K859,"")))</f>
        <v/>
      </c>
      <c r="L857" s="85" t="str">
        <f>IF(TMInput!K857&lt;&gt;"",TMInput!K857,IF(AND($C857=$C858, L858&lt;&gt;""),L858, IF(AND($C857=$C859, L859&lt;&gt;""), L859,"")))</f>
        <v/>
      </c>
      <c r="M857" s="90" t="str">
        <f>IF(TMInput!L857&lt;&gt;"",TMInput!L857,IF(AND($C857=$C858, M858&lt;&gt;""),M858, IF(AND($C857=$C859, M859&lt;&gt;""), M859,"")))</f>
        <v/>
      </c>
      <c r="N857" s="90" t="str">
        <f>IF(TMInput!M857&lt;&gt;"",TMInput!M857,IF(AND($C857=$C858, N858&lt;&gt;""),N858, IF(AND($C857=$C859, N859&lt;&gt;""), N859,"")))</f>
        <v/>
      </c>
      <c r="O857" s="90" t="str">
        <f>IF(TMInput!N857&lt;&gt;"",TMInput!N857,IF(AND($C857=$C858, O858&lt;&gt;""),O858, IF(AND($C857=$C859, O859&lt;&gt;""), O859,"")))</f>
        <v/>
      </c>
      <c r="P857" s="85" t="str">
        <f>IF(TMInput!O857&lt;&gt;"",TMInput!O857,IF(AND($C857=$C858, P858&lt;&gt;""),P858, IF(AND($C857=$C859, P859&lt;&gt;""), P859,"")))</f>
        <v/>
      </c>
      <c r="Q857" s="90" t="str">
        <f>IF(TMInput!P857&lt;&gt;"",TMInput!P857,IF(AND($C857=$C858, Q858&lt;&gt;""),Q858, IF(AND($C857=$C859, Q859&lt;&gt;""), Q859,"")))</f>
        <v/>
      </c>
      <c r="R857" s="90" t="str">
        <f>IF(TMInput!Q857&lt;&gt;"", TMInput!Q857, IF(AND(OR($C857&amp;$H857=$C858&amp;$H858, $C857&amp;$I857=$C858&amp;$I858), R858&lt;&gt;""), R858, IF(AND(OR($C857&amp;$H857=$C859&amp;$H859, $C857&amp;$I857=$C859&amp;$I859), R859&lt;&gt;""), R859, IF(AND(OR($C857&amp;$H857=$C860&amp;$H860, $C857&amp;$I857=$C860&amp;$I860), R860&lt;&gt;""), R860, IF(AND(OR($C857&amp;$H857=$C861&amp;$H861, $C857&amp;$I857=$C861&amp;$I861), R861&lt;&gt;""), R861, "")))))</f>
        <v/>
      </c>
      <c r="S857" s="90" t="str">
        <f>IF(TMInput!R857&lt;&gt;"", TMInput!R857, IF(AND(OR($C857&amp;$H857=$C858&amp;$H858, $C857&amp;$I857=$C858&amp;$I858), S858&lt;&gt;""), S858, IF(AND(OR($C857&amp;$H857=$C859&amp;$H859, $C857&amp;$I857=$C859&amp;$I859), S859&lt;&gt;""), S859, IF(AND(OR($C857&amp;$H857=$C860&amp;$H860, $C857&amp;$I857=$C860&amp;$I860), S860&lt;&gt;""), S860, IF(AND(OR($C857&amp;$H857=$C861&amp;$H861, $C857&amp;$I857=$C861&amp;$I861), S861&lt;&gt;""), S861, "")))))</f>
        <v/>
      </c>
      <c r="T857" s="90" t="str">
        <f>IF(TMInput!S857&lt;&gt;"", TMInput!S857, IF(AND(OR($C857&amp;$H857=$C858&amp;$H858, $C857&amp;$I857=$C858&amp;$I858), T858&lt;&gt;""), T858, IF(AND(OR($C857&amp;$H857=$C859&amp;$H859, $C857&amp;$I857=$C859&amp;$I859), T859&lt;&gt;""), T859, IF(AND(OR($C857&amp;$H857=$C860&amp;$H860, $C857&amp;$I857=$C860&amp;$I860), T860&lt;&gt;""), T860, IF(AND(OR($C857&amp;$H857=$C861&amp;$H861, $C857&amp;$I857=$C861&amp;$I861), T861&lt;&gt;""), T861, "")))))</f>
        <v/>
      </c>
      <c r="U857" s="90" t="str">
        <f>IF(TMInput!T857&lt;&gt;"", TMInput!T857, IF(AND($C857=$C858, U858&lt;&gt;""), U858, IF(AND($C857=$C859, U859&lt;&gt;""), U859, IF(AND($C857=$C860, U860&lt;&gt;""), U860, IF(AND($C857=$C861, U861&lt;&gt;""), U861, "")))))</f>
        <v/>
      </c>
      <c r="V857" s="90" t="str">
        <f>IF(TMInput!U857&lt;&gt;"", TMInput!U857, IF(AND($C857=$C858, V858&lt;&gt;""), V858, IF(AND($C857=$C859, V859&lt;&gt;""), V859, IF(AND($C857=$C860, V860&lt;&gt;""), V860, IF(AND($C857=$C861, V861&lt;&gt;""), V861, "")))))</f>
        <v/>
      </c>
      <c r="W857" s="90" t="str">
        <f>IF(TMInput!V857&lt;&gt;"", TMInput!V857, IF(AND($C857=$C858, W858&lt;&gt;""), W858, IF(AND($C857=$C859, W859&lt;&gt;""), W859, IF(AND($C857=$C860, W860&lt;&gt;""), W860, IF(AND($C857=$C861, W861&lt;&gt;""), W861, "")))))</f>
        <v/>
      </c>
      <c r="X857" s="90" t="str">
        <f>IF(TMInput!W857&lt;&gt;"", TMInput!W857, IF(AND($C857=$C858, X858&lt;&gt;""), X858, IF(AND($C857=$C859, X859&lt;&gt;""), X859, IF(AND($C857=$C860, X860&lt;&gt;""), X860, IF(AND($C857=$C861, X861&lt;&gt;""), X861, "")))))</f>
        <v/>
      </c>
      <c r="Y857" s="90" t="str">
        <f>IF(TMInput!X857&lt;&gt;"", TMInput!X857, IF(AND($C857=$C858, Y858&lt;&gt;""), Y858, IF(AND($C857=$C859, Y859&lt;&gt;""), Y859, IF(AND($C857=$C860, Y860&lt;&gt;""), Y860, IF(AND($C857=$C861, Y861&lt;&gt;""), Y861, "")))))</f>
        <v/>
      </c>
      <c r="Z857" s="90" t="str">
        <f>IF(TMInput!Y857&lt;&gt;"", TMInput!Y857, IF(AND($C857=$C858, Z858&lt;&gt;""), Z858, IF(AND($C857=$C859, Z859&lt;&gt;""), Z859, IF(AND($C857=$C860, Z860&lt;&gt;""), Z860, IF(AND($C857=$C861, Z861&lt;&gt;""), Z861, "")))))</f>
        <v/>
      </c>
      <c r="AA857" s="90" t="str">
        <f>IF(TMInput!Z857&lt;&gt;"", TMInput!Z857, IF(AND($C857=$C858, AA858&lt;&gt;""), AA858, IF(AND($C857=$C859, AA859&lt;&gt;""), AA859, IF(AND($C857=$C860, AA860&lt;&gt;""), AA860, IF(AND($C857=$C861, AA861&lt;&gt;""), AA861, "")))))</f>
        <v/>
      </c>
      <c r="AB857" s="90" t="str">
        <f>IF(TMInput!AA857&lt;&gt;"", TMInput!AA857, IF(AND($C857=$C858, AB858&lt;&gt;""), AB858, IF(AND($C857=$C859, AB859&lt;&gt;""), AB859, IF(AND($C857=$C860, AB860&lt;&gt;""), AB860, IF(AND($C857=$C861, AB861&lt;&gt;""), AB861, "")))))</f>
        <v/>
      </c>
      <c r="AC857" s="90" t="str">
        <f>IF(TMInput!AB857&lt;&gt;"", TMInput!AB857, IF(AND($C857=$C858, AC858&lt;&gt;""), AC858, IF(AND($C857=$C859, AC859&lt;&gt;""), AC859, IF(AND($C857=$C860, AC860&lt;&gt;""), AC860, IF(AND($C857=$C861, AC861&lt;&gt;""), AC861, "")))))</f>
        <v/>
      </c>
      <c r="AD857" s="90" t="str">
        <f>IF(TMInput!AC857&lt;&gt;"", TMInput!AC857, IF(AND($C857=$C858, AD858&lt;&gt;""), AD858, IF(AND($C857=$C859, AD859&lt;&gt;""), AD859, IF(AND($C857=$C860, AD860&lt;&gt;""), AD860, IF(AND($C857=$C861, AD861&lt;&gt;""), AD861, "")))))</f>
        <v/>
      </c>
      <c r="AE857" s="90" t="str">
        <f>IF(TMInput!AD857&lt;&gt;"", TMInput!AD857, IF(AND($C857=$C858, AE858&lt;&gt;""), AE858, IF(AND($C857=$C859, AE859&lt;&gt;""), AE859, IF(AND($C857=$C860, AE860&lt;&gt;""), AE860, IF(AND($C857=$C861, AE861&lt;&gt;""), AE861, "")))))</f>
        <v/>
      </c>
    </row>
    <row r="858">
      <c r="A858" s="85" t="b">
        <f t="shared" si="1"/>
        <v>0</v>
      </c>
      <c r="B858" s="90" t="str">
        <f>IF(AND(TMInput!A858="",$C858&lt;&gt;""),B857,TMInput!A858)</f>
        <v/>
      </c>
      <c r="C858" s="90" t="str">
        <f>TMInput!B858</f>
        <v/>
      </c>
      <c r="D858" s="85" t="str">
        <f>IF(AND(TMInput!C858="",$C858&lt;&gt;""),D857,TMInput!C858)</f>
        <v/>
      </c>
      <c r="E858" s="90" t="str">
        <f>IF(TMInput!D858&lt;&gt;"",TMInput!D858,IF(AND($C858=$C859, E859&lt;&gt;""),E859, IF(AND($C858=$C860, E860&lt;&gt;""), E860,"")))</f>
        <v/>
      </c>
      <c r="F858" s="90" t="str">
        <f>IF(TMInput!E858&lt;&gt;"",TMInput!E858,IF(AND($C858=$C859, F859&lt;&gt;""),F859, IF(AND($C858=$C860, F860&lt;&gt;""), F860,"")))</f>
        <v/>
      </c>
      <c r="G858" s="85" t="str">
        <f>IF(TMInput!F858&lt;&gt;"",TMInput!F858,IF(AND($C858=$C859, G859&lt;&gt;""),G859, IF(AND($C858=$C860, G860&lt;&gt;""), G860,"")))</f>
        <v/>
      </c>
      <c r="H858" s="90" t="str">
        <f>TMInput!G858</f>
        <v/>
      </c>
      <c r="I858" s="90" t="str">
        <f>TMInput!H858</f>
        <v/>
      </c>
      <c r="J858" s="90" t="str">
        <f>IF(TMInput!$A858="",J857,TMInput!I858)</f>
        <v/>
      </c>
      <c r="K858" s="85" t="str">
        <f>IF(TMInput!J858&lt;&gt;"",TMInput!J858,IF(AND($C858=$C859, K859&lt;&gt;""),K859, IF(AND($C858=$C860, K860&lt;&gt;""), K860,"")))</f>
        <v/>
      </c>
      <c r="L858" s="85" t="str">
        <f>IF(TMInput!K858&lt;&gt;"",TMInput!K858,IF(AND($C858=$C859, L859&lt;&gt;""),L859, IF(AND($C858=$C860, L860&lt;&gt;""), L860,"")))</f>
        <v/>
      </c>
      <c r="M858" s="90" t="str">
        <f>IF(TMInput!L858&lt;&gt;"",TMInput!L858,IF(AND($C858=$C859, M859&lt;&gt;""),M859, IF(AND($C858=$C860, M860&lt;&gt;""), M860,"")))</f>
        <v/>
      </c>
      <c r="N858" s="90" t="str">
        <f>IF(TMInput!M858&lt;&gt;"",TMInput!M858,IF(AND($C858=$C859, N859&lt;&gt;""),N859, IF(AND($C858=$C860, N860&lt;&gt;""), N860,"")))</f>
        <v/>
      </c>
      <c r="O858" s="90" t="str">
        <f>IF(TMInput!N858&lt;&gt;"",TMInput!N858,IF(AND($C858=$C859, O859&lt;&gt;""),O859, IF(AND($C858=$C860, O860&lt;&gt;""), O860,"")))</f>
        <v/>
      </c>
      <c r="P858" s="85" t="str">
        <f>IF(TMInput!O858&lt;&gt;"",TMInput!O858,IF(AND($C858=$C859, P859&lt;&gt;""),P859, IF(AND($C858=$C860, P860&lt;&gt;""), P860,"")))</f>
        <v/>
      </c>
      <c r="Q858" s="90" t="str">
        <f>IF(TMInput!P858&lt;&gt;"",TMInput!P858,IF(AND($C858=$C859, Q859&lt;&gt;""),Q859, IF(AND($C858=$C860, Q860&lt;&gt;""), Q860,"")))</f>
        <v/>
      </c>
      <c r="R858" s="90" t="str">
        <f>IF(TMInput!Q858&lt;&gt;"", TMInput!Q858, IF(AND(OR($C858&amp;$H858=$C859&amp;$H859, $C858&amp;$I858=$C859&amp;$I859), R859&lt;&gt;""), R859, IF(AND(OR($C858&amp;$H858=$C860&amp;$H860, $C858&amp;$I858=$C860&amp;$I860), R860&lt;&gt;""), R860, IF(AND(OR($C858&amp;$H858=$C861&amp;$H861, $C858&amp;$I858=$C861&amp;$I861), R861&lt;&gt;""), R861, IF(AND(OR($C858&amp;$H858=$C862&amp;$H862, $C858&amp;$I858=$C862&amp;$I862), R862&lt;&gt;""), R862, "")))))</f>
        <v/>
      </c>
      <c r="S858" s="90" t="str">
        <f>IF(TMInput!R858&lt;&gt;"", TMInput!R858, IF(AND(OR($C858&amp;$H858=$C859&amp;$H859, $C858&amp;$I858=$C859&amp;$I859), S859&lt;&gt;""), S859, IF(AND(OR($C858&amp;$H858=$C860&amp;$H860, $C858&amp;$I858=$C860&amp;$I860), S860&lt;&gt;""), S860, IF(AND(OR($C858&amp;$H858=$C861&amp;$H861, $C858&amp;$I858=$C861&amp;$I861), S861&lt;&gt;""), S861, IF(AND(OR($C858&amp;$H858=$C862&amp;$H862, $C858&amp;$I858=$C862&amp;$I862), S862&lt;&gt;""), S862, "")))))</f>
        <v/>
      </c>
      <c r="T858" s="90" t="str">
        <f>IF(TMInput!S858&lt;&gt;"", TMInput!S858, IF(AND(OR($C858&amp;$H858=$C859&amp;$H859, $C858&amp;$I858=$C859&amp;$I859), T859&lt;&gt;""), T859, IF(AND(OR($C858&amp;$H858=$C860&amp;$H860, $C858&amp;$I858=$C860&amp;$I860), T860&lt;&gt;""), T860, IF(AND(OR($C858&amp;$H858=$C861&amp;$H861, $C858&amp;$I858=$C861&amp;$I861), T861&lt;&gt;""), T861, IF(AND(OR($C858&amp;$H858=$C862&amp;$H862, $C858&amp;$I858=$C862&amp;$I862), T862&lt;&gt;""), T862, "")))))</f>
        <v/>
      </c>
      <c r="U858" s="90" t="str">
        <f>IF(TMInput!T858&lt;&gt;"", TMInput!T858, IF(AND($C858=$C859, U859&lt;&gt;""), U859, IF(AND($C858=$C860, U860&lt;&gt;""), U860, IF(AND($C858=$C861, U861&lt;&gt;""), U861, IF(AND($C858=$C862, U862&lt;&gt;""), U862, "")))))</f>
        <v/>
      </c>
      <c r="V858" s="90" t="str">
        <f>IF(TMInput!U858&lt;&gt;"", TMInput!U858, IF(AND($C858=$C859, V859&lt;&gt;""), V859, IF(AND($C858=$C860, V860&lt;&gt;""), V860, IF(AND($C858=$C861, V861&lt;&gt;""), V861, IF(AND($C858=$C862, V862&lt;&gt;""), V862, "")))))</f>
        <v/>
      </c>
      <c r="W858" s="90" t="str">
        <f>IF(TMInput!V858&lt;&gt;"", TMInput!V858, IF(AND($C858=$C859, W859&lt;&gt;""), W859, IF(AND($C858=$C860, W860&lt;&gt;""), W860, IF(AND($C858=$C861, W861&lt;&gt;""), W861, IF(AND($C858=$C862, W862&lt;&gt;""), W862, "")))))</f>
        <v/>
      </c>
      <c r="X858" s="90" t="str">
        <f>IF(TMInput!W858&lt;&gt;"", TMInput!W858, IF(AND($C858=$C859, X859&lt;&gt;""), X859, IF(AND($C858=$C860, X860&lt;&gt;""), X860, IF(AND($C858=$C861, X861&lt;&gt;""), X861, IF(AND($C858=$C862, X862&lt;&gt;""), X862, "")))))</f>
        <v/>
      </c>
      <c r="Y858" s="90" t="str">
        <f>IF(TMInput!X858&lt;&gt;"", TMInput!X858, IF(AND($C858=$C859, Y859&lt;&gt;""), Y859, IF(AND($C858=$C860, Y860&lt;&gt;""), Y860, IF(AND($C858=$C861, Y861&lt;&gt;""), Y861, IF(AND($C858=$C862, Y862&lt;&gt;""), Y862, "")))))</f>
        <v/>
      </c>
      <c r="Z858" s="90" t="str">
        <f>IF(TMInput!Y858&lt;&gt;"", TMInput!Y858, IF(AND($C858=$C859, Z859&lt;&gt;""), Z859, IF(AND($C858=$C860, Z860&lt;&gt;""), Z860, IF(AND($C858=$C861, Z861&lt;&gt;""), Z861, IF(AND($C858=$C862, Z862&lt;&gt;""), Z862, "")))))</f>
        <v/>
      </c>
      <c r="AA858" s="90" t="str">
        <f>IF(TMInput!Z858&lt;&gt;"", TMInput!Z858, IF(AND($C858=$C859, AA859&lt;&gt;""), AA859, IF(AND($C858=$C860, AA860&lt;&gt;""), AA860, IF(AND($C858=$C861, AA861&lt;&gt;""), AA861, IF(AND($C858=$C862, AA862&lt;&gt;""), AA862, "")))))</f>
        <v/>
      </c>
      <c r="AB858" s="90" t="str">
        <f>IF(TMInput!AA858&lt;&gt;"", TMInput!AA858, IF(AND($C858=$C859, AB859&lt;&gt;""), AB859, IF(AND($C858=$C860, AB860&lt;&gt;""), AB860, IF(AND($C858=$C861, AB861&lt;&gt;""), AB861, IF(AND($C858=$C862, AB862&lt;&gt;""), AB862, "")))))</f>
        <v/>
      </c>
      <c r="AC858" s="90" t="str">
        <f>IF(TMInput!AB858&lt;&gt;"", TMInput!AB858, IF(AND($C858=$C859, AC859&lt;&gt;""), AC859, IF(AND($C858=$C860, AC860&lt;&gt;""), AC860, IF(AND($C858=$C861, AC861&lt;&gt;""), AC861, IF(AND($C858=$C862, AC862&lt;&gt;""), AC862, "")))))</f>
        <v/>
      </c>
      <c r="AD858" s="90" t="str">
        <f>IF(TMInput!AC858&lt;&gt;"", TMInput!AC858, IF(AND($C858=$C859, AD859&lt;&gt;""), AD859, IF(AND($C858=$C860, AD860&lt;&gt;""), AD860, IF(AND($C858=$C861, AD861&lt;&gt;""), AD861, IF(AND($C858=$C862, AD862&lt;&gt;""), AD862, "")))))</f>
        <v/>
      </c>
      <c r="AE858" s="90" t="str">
        <f>IF(TMInput!AD858&lt;&gt;"", TMInput!AD858, IF(AND($C858=$C859, AE859&lt;&gt;""), AE859, IF(AND($C858=$C860, AE860&lt;&gt;""), AE860, IF(AND($C858=$C861, AE861&lt;&gt;""), AE861, IF(AND($C858=$C862, AE862&lt;&gt;""), AE862, "")))))</f>
        <v/>
      </c>
    </row>
    <row r="859">
      <c r="A859" s="85" t="b">
        <f t="shared" si="1"/>
        <v>0</v>
      </c>
      <c r="B859" s="90" t="str">
        <f>IF(AND(TMInput!A859="",$C859&lt;&gt;""),B858,TMInput!A859)</f>
        <v/>
      </c>
      <c r="C859" s="90" t="str">
        <f>TMInput!B859</f>
        <v/>
      </c>
      <c r="D859" s="85" t="str">
        <f>IF(AND(TMInput!C859="",$C859&lt;&gt;""),D858,TMInput!C859)</f>
        <v/>
      </c>
      <c r="E859" s="90" t="str">
        <f>IF(TMInput!D859&lt;&gt;"",TMInput!D859,IF(AND($C859=$C860, E860&lt;&gt;""),E860, IF(AND($C859=$C861, E861&lt;&gt;""), E861,"")))</f>
        <v/>
      </c>
      <c r="F859" s="90" t="str">
        <f>IF(TMInput!E859&lt;&gt;"",TMInput!E859,IF(AND($C859=$C860, F860&lt;&gt;""),F860, IF(AND($C859=$C861, F861&lt;&gt;""), F861,"")))</f>
        <v/>
      </c>
      <c r="G859" s="85" t="str">
        <f>IF(TMInput!F859&lt;&gt;"",TMInput!F859,IF(AND($C859=$C860, G860&lt;&gt;""),G860, IF(AND($C859=$C861, G861&lt;&gt;""), G861,"")))</f>
        <v/>
      </c>
      <c r="H859" s="90" t="str">
        <f>TMInput!G859</f>
        <v/>
      </c>
      <c r="I859" s="90" t="str">
        <f>TMInput!H859</f>
        <v/>
      </c>
      <c r="J859" s="90" t="str">
        <f>IF(TMInput!$A859="",J858,TMInput!I859)</f>
        <v/>
      </c>
      <c r="K859" s="85" t="str">
        <f>IF(TMInput!J859&lt;&gt;"",TMInput!J859,IF(AND($C859=$C860, K860&lt;&gt;""),K860, IF(AND($C859=$C861, K861&lt;&gt;""), K861,"")))</f>
        <v/>
      </c>
      <c r="L859" s="85" t="str">
        <f>IF(TMInput!K859&lt;&gt;"",TMInput!K859,IF(AND($C859=$C860, L860&lt;&gt;""),L860, IF(AND($C859=$C861, L861&lt;&gt;""), L861,"")))</f>
        <v/>
      </c>
      <c r="M859" s="90" t="str">
        <f>IF(TMInput!L859&lt;&gt;"",TMInput!L859,IF(AND($C859=$C860, M860&lt;&gt;""),M860, IF(AND($C859=$C861, M861&lt;&gt;""), M861,"")))</f>
        <v/>
      </c>
      <c r="N859" s="90" t="str">
        <f>IF(TMInput!M859&lt;&gt;"",TMInput!M859,IF(AND($C859=$C860, N860&lt;&gt;""),N860, IF(AND($C859=$C861, N861&lt;&gt;""), N861,"")))</f>
        <v/>
      </c>
      <c r="O859" s="90" t="str">
        <f>IF(TMInput!N859&lt;&gt;"",TMInput!N859,IF(AND($C859=$C860, O860&lt;&gt;""),O860, IF(AND($C859=$C861, O861&lt;&gt;""), O861,"")))</f>
        <v/>
      </c>
      <c r="P859" s="85" t="str">
        <f>IF(TMInput!O859&lt;&gt;"",TMInput!O859,IF(AND($C859=$C860, P860&lt;&gt;""),P860, IF(AND($C859=$C861, P861&lt;&gt;""), P861,"")))</f>
        <v/>
      </c>
      <c r="Q859" s="90" t="str">
        <f>IF(TMInput!P859&lt;&gt;"",TMInput!P859,IF(AND($C859=$C860, Q860&lt;&gt;""),Q860, IF(AND($C859=$C861, Q861&lt;&gt;""), Q861,"")))</f>
        <v/>
      </c>
      <c r="R859" s="90" t="str">
        <f>IF(TMInput!Q859&lt;&gt;"", TMInput!Q859, IF(AND(OR($C859&amp;$H859=$C860&amp;$H860, $C859&amp;$I859=$C860&amp;$I860), R860&lt;&gt;""), R860, IF(AND(OR($C859&amp;$H859=$C861&amp;$H861, $C859&amp;$I859=$C861&amp;$I861), R861&lt;&gt;""), R861, IF(AND(OR($C859&amp;$H859=$C862&amp;$H862, $C859&amp;$I859=$C862&amp;$I862), R862&lt;&gt;""), R862, IF(AND(OR($C859&amp;$H859=$C863&amp;$H863, $C859&amp;$I859=$C863&amp;$I863), R863&lt;&gt;""), R863, "")))))</f>
        <v/>
      </c>
      <c r="S859" s="90" t="str">
        <f>IF(TMInput!R859&lt;&gt;"", TMInput!R859, IF(AND(OR($C859&amp;$H859=$C860&amp;$H860, $C859&amp;$I859=$C860&amp;$I860), S860&lt;&gt;""), S860, IF(AND(OR($C859&amp;$H859=$C861&amp;$H861, $C859&amp;$I859=$C861&amp;$I861), S861&lt;&gt;""), S861, IF(AND(OR($C859&amp;$H859=$C862&amp;$H862, $C859&amp;$I859=$C862&amp;$I862), S862&lt;&gt;""), S862, IF(AND(OR($C859&amp;$H859=$C863&amp;$H863, $C859&amp;$I859=$C863&amp;$I863), S863&lt;&gt;""), S863, "")))))</f>
        <v/>
      </c>
      <c r="T859" s="90" t="str">
        <f>IF(TMInput!S859&lt;&gt;"", TMInput!S859, IF(AND(OR($C859&amp;$H859=$C860&amp;$H860, $C859&amp;$I859=$C860&amp;$I860), T860&lt;&gt;""), T860, IF(AND(OR($C859&amp;$H859=$C861&amp;$H861, $C859&amp;$I859=$C861&amp;$I861), T861&lt;&gt;""), T861, IF(AND(OR($C859&amp;$H859=$C862&amp;$H862, $C859&amp;$I859=$C862&amp;$I862), T862&lt;&gt;""), T862, IF(AND(OR($C859&amp;$H859=$C863&amp;$H863, $C859&amp;$I859=$C863&amp;$I863), T863&lt;&gt;""), T863, "")))))</f>
        <v/>
      </c>
      <c r="U859" s="90" t="str">
        <f>IF(TMInput!T859&lt;&gt;"", TMInput!T859, IF(AND($C859=$C860, U860&lt;&gt;""), U860, IF(AND($C859=$C861, U861&lt;&gt;""), U861, IF(AND($C859=$C862, U862&lt;&gt;""), U862, IF(AND($C859=$C863, U863&lt;&gt;""), U863, "")))))</f>
        <v/>
      </c>
      <c r="V859" s="90" t="str">
        <f>IF(TMInput!U859&lt;&gt;"", TMInput!U859, IF(AND($C859=$C860, V860&lt;&gt;""), V860, IF(AND($C859=$C861, V861&lt;&gt;""), V861, IF(AND($C859=$C862, V862&lt;&gt;""), V862, IF(AND($C859=$C863, V863&lt;&gt;""), V863, "")))))</f>
        <v/>
      </c>
      <c r="W859" s="90" t="str">
        <f>IF(TMInput!V859&lt;&gt;"", TMInput!V859, IF(AND($C859=$C860, W860&lt;&gt;""), W860, IF(AND($C859=$C861, W861&lt;&gt;""), W861, IF(AND($C859=$C862, W862&lt;&gt;""), W862, IF(AND($C859=$C863, W863&lt;&gt;""), W863, "")))))</f>
        <v/>
      </c>
      <c r="X859" s="90" t="str">
        <f>IF(TMInput!W859&lt;&gt;"", TMInput!W859, IF(AND($C859=$C860, X860&lt;&gt;""), X860, IF(AND($C859=$C861, X861&lt;&gt;""), X861, IF(AND($C859=$C862, X862&lt;&gt;""), X862, IF(AND($C859=$C863, X863&lt;&gt;""), X863, "")))))</f>
        <v/>
      </c>
      <c r="Y859" s="90" t="str">
        <f>IF(TMInput!X859&lt;&gt;"", TMInput!X859, IF(AND($C859=$C860, Y860&lt;&gt;""), Y860, IF(AND($C859=$C861, Y861&lt;&gt;""), Y861, IF(AND($C859=$C862, Y862&lt;&gt;""), Y862, IF(AND($C859=$C863, Y863&lt;&gt;""), Y863, "")))))</f>
        <v/>
      </c>
      <c r="Z859" s="90" t="str">
        <f>IF(TMInput!Y859&lt;&gt;"", TMInput!Y859, IF(AND($C859=$C860, Z860&lt;&gt;""), Z860, IF(AND($C859=$C861, Z861&lt;&gt;""), Z861, IF(AND($C859=$C862, Z862&lt;&gt;""), Z862, IF(AND($C859=$C863, Z863&lt;&gt;""), Z863, "")))))</f>
        <v/>
      </c>
      <c r="AA859" s="90" t="str">
        <f>IF(TMInput!Z859&lt;&gt;"", TMInput!Z859, IF(AND($C859=$C860, AA860&lt;&gt;""), AA860, IF(AND($C859=$C861, AA861&lt;&gt;""), AA861, IF(AND($C859=$C862, AA862&lt;&gt;""), AA862, IF(AND($C859=$C863, AA863&lt;&gt;""), AA863, "")))))</f>
        <v/>
      </c>
      <c r="AB859" s="90" t="str">
        <f>IF(TMInput!AA859&lt;&gt;"", TMInput!AA859, IF(AND($C859=$C860, AB860&lt;&gt;""), AB860, IF(AND($C859=$C861, AB861&lt;&gt;""), AB861, IF(AND($C859=$C862, AB862&lt;&gt;""), AB862, IF(AND($C859=$C863, AB863&lt;&gt;""), AB863, "")))))</f>
        <v/>
      </c>
      <c r="AC859" s="90" t="str">
        <f>IF(TMInput!AB859&lt;&gt;"", TMInput!AB859, IF(AND($C859=$C860, AC860&lt;&gt;""), AC860, IF(AND($C859=$C861, AC861&lt;&gt;""), AC861, IF(AND($C859=$C862, AC862&lt;&gt;""), AC862, IF(AND($C859=$C863, AC863&lt;&gt;""), AC863, "")))))</f>
        <v/>
      </c>
      <c r="AD859" s="90" t="str">
        <f>IF(TMInput!AC859&lt;&gt;"", TMInput!AC859, IF(AND($C859=$C860, AD860&lt;&gt;""), AD860, IF(AND($C859=$C861, AD861&lt;&gt;""), AD861, IF(AND($C859=$C862, AD862&lt;&gt;""), AD862, IF(AND($C859=$C863, AD863&lt;&gt;""), AD863, "")))))</f>
        <v/>
      </c>
      <c r="AE859" s="90" t="str">
        <f>IF(TMInput!AD859&lt;&gt;"", TMInput!AD859, IF(AND($C859=$C860, AE860&lt;&gt;""), AE860, IF(AND($C859=$C861, AE861&lt;&gt;""), AE861, IF(AND($C859=$C862, AE862&lt;&gt;""), AE862, IF(AND($C859=$C863, AE863&lt;&gt;""), AE863, "")))))</f>
        <v/>
      </c>
    </row>
    <row r="860">
      <c r="A860" s="85" t="b">
        <f t="shared" si="1"/>
        <v>0</v>
      </c>
      <c r="B860" s="90" t="str">
        <f>IF(AND(TMInput!A860="",$C860&lt;&gt;""),B859,TMInput!A860)</f>
        <v/>
      </c>
      <c r="C860" s="90" t="str">
        <f>TMInput!B860</f>
        <v/>
      </c>
      <c r="D860" s="85" t="str">
        <f>IF(AND(TMInput!C860="",$C860&lt;&gt;""),D859,TMInput!C860)</f>
        <v/>
      </c>
      <c r="E860" s="90" t="str">
        <f>IF(TMInput!D860&lt;&gt;"",TMInput!D860,IF(AND($C860=$C861, E861&lt;&gt;""),E861, IF(AND($C860=$C862, E862&lt;&gt;""), E862,"")))</f>
        <v/>
      </c>
      <c r="F860" s="90" t="str">
        <f>IF(TMInput!E860&lt;&gt;"",TMInput!E860,IF(AND($C860=$C861, F861&lt;&gt;""),F861, IF(AND($C860=$C862, F862&lt;&gt;""), F862,"")))</f>
        <v/>
      </c>
      <c r="G860" s="85" t="str">
        <f>IF(TMInput!F860&lt;&gt;"",TMInput!F860,IF(AND($C860=$C861, G861&lt;&gt;""),G861, IF(AND($C860=$C862, G862&lt;&gt;""), G862,"")))</f>
        <v/>
      </c>
      <c r="H860" s="90" t="str">
        <f>TMInput!G860</f>
        <v/>
      </c>
      <c r="I860" s="90" t="str">
        <f>TMInput!H860</f>
        <v/>
      </c>
      <c r="J860" s="90" t="str">
        <f>IF(TMInput!$A860="",J859,TMInput!I860)</f>
        <v/>
      </c>
      <c r="K860" s="85" t="str">
        <f>IF(TMInput!J860&lt;&gt;"",TMInput!J860,IF(AND($C860=$C861, K861&lt;&gt;""),K861, IF(AND($C860=$C862, K862&lt;&gt;""), K862,"")))</f>
        <v/>
      </c>
      <c r="L860" s="85" t="str">
        <f>IF(TMInput!K860&lt;&gt;"",TMInput!K860,IF(AND($C860=$C861, L861&lt;&gt;""),L861, IF(AND($C860=$C862, L862&lt;&gt;""), L862,"")))</f>
        <v/>
      </c>
      <c r="M860" s="90" t="str">
        <f>IF(TMInput!L860&lt;&gt;"",TMInput!L860,IF(AND($C860=$C861, M861&lt;&gt;""),M861, IF(AND($C860=$C862, M862&lt;&gt;""), M862,"")))</f>
        <v/>
      </c>
      <c r="N860" s="90" t="str">
        <f>IF(TMInput!M860&lt;&gt;"",TMInput!M860,IF(AND($C860=$C861, N861&lt;&gt;""),N861, IF(AND($C860=$C862, N862&lt;&gt;""), N862,"")))</f>
        <v/>
      </c>
      <c r="O860" s="90" t="str">
        <f>IF(TMInput!N860&lt;&gt;"",TMInput!N860,IF(AND($C860=$C861, O861&lt;&gt;""),O861, IF(AND($C860=$C862, O862&lt;&gt;""), O862,"")))</f>
        <v/>
      </c>
      <c r="P860" s="85" t="str">
        <f>IF(TMInput!O860&lt;&gt;"",TMInput!O860,IF(AND($C860=$C861, P861&lt;&gt;""),P861, IF(AND($C860=$C862, P862&lt;&gt;""), P862,"")))</f>
        <v/>
      </c>
      <c r="Q860" s="90" t="str">
        <f>IF(TMInput!P860&lt;&gt;"",TMInput!P860,IF(AND($C860=$C861, Q861&lt;&gt;""),Q861, IF(AND($C860=$C862, Q862&lt;&gt;""), Q862,"")))</f>
        <v/>
      </c>
      <c r="R860" s="90" t="str">
        <f>IF(TMInput!Q860&lt;&gt;"", TMInput!Q860, IF(AND(OR($C860&amp;$H860=$C861&amp;$H861, $C860&amp;$I860=$C861&amp;$I861), R861&lt;&gt;""), R861, IF(AND(OR($C860&amp;$H860=$C862&amp;$H862, $C860&amp;$I860=$C862&amp;$I862), R862&lt;&gt;""), R862, IF(AND(OR($C860&amp;$H860=$C863&amp;$H863, $C860&amp;$I860=$C863&amp;$I863), R863&lt;&gt;""), R863, IF(AND(OR($C860&amp;$H860=$C864&amp;$H864, $C860&amp;$I860=$C864&amp;$I864), R864&lt;&gt;""), R864, "")))))</f>
        <v/>
      </c>
      <c r="S860" s="90" t="str">
        <f>IF(TMInput!R860&lt;&gt;"", TMInput!R860, IF(AND(OR($C860&amp;$H860=$C861&amp;$H861, $C860&amp;$I860=$C861&amp;$I861), S861&lt;&gt;""), S861, IF(AND(OR($C860&amp;$H860=$C862&amp;$H862, $C860&amp;$I860=$C862&amp;$I862), S862&lt;&gt;""), S862, IF(AND(OR($C860&amp;$H860=$C863&amp;$H863, $C860&amp;$I860=$C863&amp;$I863), S863&lt;&gt;""), S863, IF(AND(OR($C860&amp;$H860=$C864&amp;$H864, $C860&amp;$I860=$C864&amp;$I864), S864&lt;&gt;""), S864, "")))))</f>
        <v/>
      </c>
      <c r="T860" s="90" t="str">
        <f>IF(TMInput!S860&lt;&gt;"", TMInput!S860, IF(AND(OR($C860&amp;$H860=$C861&amp;$H861, $C860&amp;$I860=$C861&amp;$I861), T861&lt;&gt;""), T861, IF(AND(OR($C860&amp;$H860=$C862&amp;$H862, $C860&amp;$I860=$C862&amp;$I862), T862&lt;&gt;""), T862, IF(AND(OR($C860&amp;$H860=$C863&amp;$H863, $C860&amp;$I860=$C863&amp;$I863), T863&lt;&gt;""), T863, IF(AND(OR($C860&amp;$H860=$C864&amp;$H864, $C860&amp;$I860=$C864&amp;$I864), T864&lt;&gt;""), T864, "")))))</f>
        <v/>
      </c>
      <c r="U860" s="90" t="str">
        <f>IF(TMInput!T860&lt;&gt;"", TMInput!T860, IF(AND($C860=$C861, U861&lt;&gt;""), U861, IF(AND($C860=$C862, U862&lt;&gt;""), U862, IF(AND($C860=$C863, U863&lt;&gt;""), U863, IF(AND($C860=$C864, U864&lt;&gt;""), U864, "")))))</f>
        <v/>
      </c>
      <c r="V860" s="90" t="str">
        <f>IF(TMInput!U860&lt;&gt;"", TMInput!U860, IF(AND($C860=$C861, V861&lt;&gt;""), V861, IF(AND($C860=$C862, V862&lt;&gt;""), V862, IF(AND($C860=$C863, V863&lt;&gt;""), V863, IF(AND($C860=$C864, V864&lt;&gt;""), V864, "")))))</f>
        <v/>
      </c>
      <c r="W860" s="90" t="str">
        <f>IF(TMInput!V860&lt;&gt;"", TMInput!V860, IF(AND($C860=$C861, W861&lt;&gt;""), W861, IF(AND($C860=$C862, W862&lt;&gt;""), W862, IF(AND($C860=$C863, W863&lt;&gt;""), W863, IF(AND($C860=$C864, W864&lt;&gt;""), W864, "")))))</f>
        <v/>
      </c>
      <c r="X860" s="90" t="str">
        <f>IF(TMInput!W860&lt;&gt;"", TMInput!W860, IF(AND($C860=$C861, X861&lt;&gt;""), X861, IF(AND($C860=$C862, X862&lt;&gt;""), X862, IF(AND($C860=$C863, X863&lt;&gt;""), X863, IF(AND($C860=$C864, X864&lt;&gt;""), X864, "")))))</f>
        <v/>
      </c>
      <c r="Y860" s="90" t="str">
        <f>IF(TMInput!X860&lt;&gt;"", TMInput!X860, IF(AND($C860=$C861, Y861&lt;&gt;""), Y861, IF(AND($C860=$C862, Y862&lt;&gt;""), Y862, IF(AND($C860=$C863, Y863&lt;&gt;""), Y863, IF(AND($C860=$C864, Y864&lt;&gt;""), Y864, "")))))</f>
        <v/>
      </c>
      <c r="Z860" s="90" t="str">
        <f>IF(TMInput!Y860&lt;&gt;"", TMInput!Y860, IF(AND($C860=$C861, Z861&lt;&gt;""), Z861, IF(AND($C860=$C862, Z862&lt;&gt;""), Z862, IF(AND($C860=$C863, Z863&lt;&gt;""), Z863, IF(AND($C860=$C864, Z864&lt;&gt;""), Z864, "")))))</f>
        <v/>
      </c>
      <c r="AA860" s="90" t="str">
        <f>IF(TMInput!Z860&lt;&gt;"", TMInput!Z860, IF(AND($C860=$C861, AA861&lt;&gt;""), AA861, IF(AND($C860=$C862, AA862&lt;&gt;""), AA862, IF(AND($C860=$C863, AA863&lt;&gt;""), AA863, IF(AND($C860=$C864, AA864&lt;&gt;""), AA864, "")))))</f>
        <v/>
      </c>
      <c r="AB860" s="90" t="str">
        <f>IF(TMInput!AA860&lt;&gt;"", TMInput!AA860, IF(AND($C860=$C861, AB861&lt;&gt;""), AB861, IF(AND($C860=$C862, AB862&lt;&gt;""), AB862, IF(AND($C860=$C863, AB863&lt;&gt;""), AB863, IF(AND($C860=$C864, AB864&lt;&gt;""), AB864, "")))))</f>
        <v/>
      </c>
      <c r="AC860" s="90" t="str">
        <f>IF(TMInput!AB860&lt;&gt;"", TMInput!AB860, IF(AND($C860=$C861, AC861&lt;&gt;""), AC861, IF(AND($C860=$C862, AC862&lt;&gt;""), AC862, IF(AND($C860=$C863, AC863&lt;&gt;""), AC863, IF(AND($C860=$C864, AC864&lt;&gt;""), AC864, "")))))</f>
        <v/>
      </c>
      <c r="AD860" s="90" t="str">
        <f>IF(TMInput!AC860&lt;&gt;"", TMInput!AC860, IF(AND($C860=$C861, AD861&lt;&gt;""), AD861, IF(AND($C860=$C862, AD862&lt;&gt;""), AD862, IF(AND($C860=$C863, AD863&lt;&gt;""), AD863, IF(AND($C860=$C864, AD864&lt;&gt;""), AD864, "")))))</f>
        <v/>
      </c>
      <c r="AE860" s="90" t="str">
        <f>IF(TMInput!AD860&lt;&gt;"", TMInput!AD860, IF(AND($C860=$C861, AE861&lt;&gt;""), AE861, IF(AND($C860=$C862, AE862&lt;&gt;""), AE862, IF(AND($C860=$C863, AE863&lt;&gt;""), AE863, IF(AND($C860=$C864, AE864&lt;&gt;""), AE864, "")))))</f>
        <v/>
      </c>
    </row>
    <row r="861">
      <c r="A861" s="85" t="b">
        <f t="shared" si="1"/>
        <v>0</v>
      </c>
      <c r="B861" s="90" t="str">
        <f>IF(AND(TMInput!A861="",$C861&lt;&gt;""),B860,TMInput!A861)</f>
        <v/>
      </c>
      <c r="C861" s="90" t="str">
        <f>TMInput!B861</f>
        <v/>
      </c>
      <c r="D861" s="85" t="str">
        <f>IF(AND(TMInput!C861="",$C861&lt;&gt;""),D860,TMInput!C861)</f>
        <v/>
      </c>
      <c r="E861" s="90" t="str">
        <f>IF(TMInput!D861&lt;&gt;"",TMInput!D861,IF(AND($C861=$C862, E862&lt;&gt;""),E862, IF(AND($C861=$C863, E863&lt;&gt;""), E863,"")))</f>
        <v/>
      </c>
      <c r="F861" s="90" t="str">
        <f>IF(TMInput!E861&lt;&gt;"",TMInput!E861,IF(AND($C861=$C862, F862&lt;&gt;""),F862, IF(AND($C861=$C863, F863&lt;&gt;""), F863,"")))</f>
        <v/>
      </c>
      <c r="G861" s="85" t="str">
        <f>IF(TMInput!F861&lt;&gt;"",TMInput!F861,IF(AND($C861=$C862, G862&lt;&gt;""),G862, IF(AND($C861=$C863, G863&lt;&gt;""), G863,"")))</f>
        <v/>
      </c>
      <c r="H861" s="90" t="str">
        <f>TMInput!G861</f>
        <v/>
      </c>
      <c r="I861" s="90" t="str">
        <f>TMInput!H861</f>
        <v/>
      </c>
      <c r="J861" s="90" t="str">
        <f>IF(TMInput!$A861="",J860,TMInput!I861)</f>
        <v/>
      </c>
      <c r="K861" s="85" t="str">
        <f>IF(TMInput!J861&lt;&gt;"",TMInput!J861,IF(AND($C861=$C862, K862&lt;&gt;""),K862, IF(AND($C861=$C863, K863&lt;&gt;""), K863,"")))</f>
        <v/>
      </c>
      <c r="L861" s="85" t="str">
        <f>IF(TMInput!K861&lt;&gt;"",TMInput!K861,IF(AND($C861=$C862, L862&lt;&gt;""),L862, IF(AND($C861=$C863, L863&lt;&gt;""), L863,"")))</f>
        <v/>
      </c>
      <c r="M861" s="90" t="str">
        <f>IF(TMInput!L861&lt;&gt;"",TMInput!L861,IF(AND($C861=$C862, M862&lt;&gt;""),M862, IF(AND($C861=$C863, M863&lt;&gt;""), M863,"")))</f>
        <v/>
      </c>
      <c r="N861" s="90" t="str">
        <f>IF(TMInput!M861&lt;&gt;"",TMInput!M861,IF(AND($C861=$C862, N862&lt;&gt;""),N862, IF(AND($C861=$C863, N863&lt;&gt;""), N863,"")))</f>
        <v/>
      </c>
      <c r="O861" s="90" t="str">
        <f>IF(TMInput!N861&lt;&gt;"",TMInput!N861,IF(AND($C861=$C862, O862&lt;&gt;""),O862, IF(AND($C861=$C863, O863&lt;&gt;""), O863,"")))</f>
        <v/>
      </c>
      <c r="P861" s="85" t="str">
        <f>IF(TMInput!O861&lt;&gt;"",TMInput!O861,IF(AND($C861=$C862, P862&lt;&gt;""),P862, IF(AND($C861=$C863, P863&lt;&gt;""), P863,"")))</f>
        <v/>
      </c>
      <c r="Q861" s="90" t="str">
        <f>IF(TMInput!P861&lt;&gt;"",TMInput!P861,IF(AND($C861=$C862, Q862&lt;&gt;""),Q862, IF(AND($C861=$C863, Q863&lt;&gt;""), Q863,"")))</f>
        <v/>
      </c>
      <c r="R861" s="90" t="str">
        <f>IF(TMInput!Q861&lt;&gt;"", TMInput!Q861, IF(AND(OR($C861&amp;$H861=$C862&amp;$H862, $C861&amp;$I861=$C862&amp;$I862), R862&lt;&gt;""), R862, IF(AND(OR($C861&amp;$H861=$C863&amp;$H863, $C861&amp;$I861=$C863&amp;$I863), R863&lt;&gt;""), R863, IF(AND(OR($C861&amp;$H861=$C864&amp;$H864, $C861&amp;$I861=$C864&amp;$I864), R864&lt;&gt;""), R864, IF(AND(OR($C861&amp;$H861=$C865&amp;$H865, $C861&amp;$I861=$C865&amp;$I865), R865&lt;&gt;""), R865, "")))))</f>
        <v/>
      </c>
      <c r="S861" s="90" t="str">
        <f>IF(TMInput!R861&lt;&gt;"", TMInput!R861, IF(AND(OR($C861&amp;$H861=$C862&amp;$H862, $C861&amp;$I861=$C862&amp;$I862), S862&lt;&gt;""), S862, IF(AND(OR($C861&amp;$H861=$C863&amp;$H863, $C861&amp;$I861=$C863&amp;$I863), S863&lt;&gt;""), S863, IF(AND(OR($C861&amp;$H861=$C864&amp;$H864, $C861&amp;$I861=$C864&amp;$I864), S864&lt;&gt;""), S864, IF(AND(OR($C861&amp;$H861=$C865&amp;$H865, $C861&amp;$I861=$C865&amp;$I865), S865&lt;&gt;""), S865, "")))))</f>
        <v/>
      </c>
      <c r="T861" s="90" t="str">
        <f>IF(TMInput!S861&lt;&gt;"", TMInput!S861, IF(AND(OR($C861&amp;$H861=$C862&amp;$H862, $C861&amp;$I861=$C862&amp;$I862), T862&lt;&gt;""), T862, IF(AND(OR($C861&amp;$H861=$C863&amp;$H863, $C861&amp;$I861=$C863&amp;$I863), T863&lt;&gt;""), T863, IF(AND(OR($C861&amp;$H861=$C864&amp;$H864, $C861&amp;$I861=$C864&amp;$I864), T864&lt;&gt;""), T864, IF(AND(OR($C861&amp;$H861=$C865&amp;$H865, $C861&amp;$I861=$C865&amp;$I865), T865&lt;&gt;""), T865, "")))))</f>
        <v/>
      </c>
      <c r="U861" s="90" t="str">
        <f>IF(TMInput!T861&lt;&gt;"", TMInput!T861, IF(AND($C861=$C862, U862&lt;&gt;""), U862, IF(AND($C861=$C863, U863&lt;&gt;""), U863, IF(AND($C861=$C864, U864&lt;&gt;""), U864, IF(AND($C861=$C865, U865&lt;&gt;""), U865, "")))))</f>
        <v/>
      </c>
      <c r="V861" s="90" t="str">
        <f>IF(TMInput!U861&lt;&gt;"", TMInput!U861, IF(AND($C861=$C862, V862&lt;&gt;""), V862, IF(AND($C861=$C863, V863&lt;&gt;""), V863, IF(AND($C861=$C864, V864&lt;&gt;""), V864, IF(AND($C861=$C865, V865&lt;&gt;""), V865, "")))))</f>
        <v/>
      </c>
      <c r="W861" s="90" t="str">
        <f>IF(TMInput!V861&lt;&gt;"", TMInput!V861, IF(AND($C861=$C862, W862&lt;&gt;""), W862, IF(AND($C861=$C863, W863&lt;&gt;""), W863, IF(AND($C861=$C864, W864&lt;&gt;""), W864, IF(AND($C861=$C865, W865&lt;&gt;""), W865, "")))))</f>
        <v/>
      </c>
      <c r="X861" s="90" t="str">
        <f>IF(TMInput!W861&lt;&gt;"", TMInput!W861, IF(AND($C861=$C862, X862&lt;&gt;""), X862, IF(AND($C861=$C863, X863&lt;&gt;""), X863, IF(AND($C861=$C864, X864&lt;&gt;""), X864, IF(AND($C861=$C865, X865&lt;&gt;""), X865, "")))))</f>
        <v/>
      </c>
      <c r="Y861" s="90" t="str">
        <f>IF(TMInput!X861&lt;&gt;"", TMInput!X861, IF(AND($C861=$C862, Y862&lt;&gt;""), Y862, IF(AND($C861=$C863, Y863&lt;&gt;""), Y863, IF(AND($C861=$C864, Y864&lt;&gt;""), Y864, IF(AND($C861=$C865, Y865&lt;&gt;""), Y865, "")))))</f>
        <v/>
      </c>
      <c r="Z861" s="90" t="str">
        <f>IF(TMInput!Y861&lt;&gt;"", TMInput!Y861, IF(AND($C861=$C862, Z862&lt;&gt;""), Z862, IF(AND($C861=$C863, Z863&lt;&gt;""), Z863, IF(AND($C861=$C864, Z864&lt;&gt;""), Z864, IF(AND($C861=$C865, Z865&lt;&gt;""), Z865, "")))))</f>
        <v/>
      </c>
      <c r="AA861" s="90" t="str">
        <f>IF(TMInput!Z861&lt;&gt;"", TMInput!Z861, IF(AND($C861=$C862, AA862&lt;&gt;""), AA862, IF(AND($C861=$C863, AA863&lt;&gt;""), AA863, IF(AND($C861=$C864, AA864&lt;&gt;""), AA864, IF(AND($C861=$C865, AA865&lt;&gt;""), AA865, "")))))</f>
        <v/>
      </c>
      <c r="AB861" s="90" t="str">
        <f>IF(TMInput!AA861&lt;&gt;"", TMInput!AA861, IF(AND($C861=$C862, AB862&lt;&gt;""), AB862, IF(AND($C861=$C863, AB863&lt;&gt;""), AB863, IF(AND($C861=$C864, AB864&lt;&gt;""), AB864, IF(AND($C861=$C865, AB865&lt;&gt;""), AB865, "")))))</f>
        <v/>
      </c>
      <c r="AC861" s="90" t="str">
        <f>IF(TMInput!AB861&lt;&gt;"", TMInput!AB861, IF(AND($C861=$C862, AC862&lt;&gt;""), AC862, IF(AND($C861=$C863, AC863&lt;&gt;""), AC863, IF(AND($C861=$C864, AC864&lt;&gt;""), AC864, IF(AND($C861=$C865, AC865&lt;&gt;""), AC865, "")))))</f>
        <v/>
      </c>
      <c r="AD861" s="90" t="str">
        <f>IF(TMInput!AC861&lt;&gt;"", TMInput!AC861, IF(AND($C861=$C862, AD862&lt;&gt;""), AD862, IF(AND($C861=$C863, AD863&lt;&gt;""), AD863, IF(AND($C861=$C864, AD864&lt;&gt;""), AD864, IF(AND($C861=$C865, AD865&lt;&gt;""), AD865, "")))))</f>
        <v/>
      </c>
      <c r="AE861" s="90" t="str">
        <f>IF(TMInput!AD861&lt;&gt;"", TMInput!AD861, IF(AND($C861=$C862, AE862&lt;&gt;""), AE862, IF(AND($C861=$C863, AE863&lt;&gt;""), AE863, IF(AND($C861=$C864, AE864&lt;&gt;""), AE864, IF(AND($C861=$C865, AE865&lt;&gt;""), AE865, "")))))</f>
        <v/>
      </c>
    </row>
    <row r="862">
      <c r="A862" s="85" t="b">
        <f t="shared" si="1"/>
        <v>0</v>
      </c>
      <c r="B862" s="90" t="str">
        <f>IF(AND(TMInput!A862="",$C862&lt;&gt;""),B861,TMInput!A862)</f>
        <v/>
      </c>
      <c r="C862" s="90" t="str">
        <f>TMInput!B862</f>
        <v/>
      </c>
      <c r="D862" s="85" t="str">
        <f>IF(AND(TMInput!C862="",$C862&lt;&gt;""),D861,TMInput!C862)</f>
        <v/>
      </c>
      <c r="E862" s="90" t="str">
        <f>IF(TMInput!D862&lt;&gt;"",TMInput!D862,IF(AND($C862=$C863, E863&lt;&gt;""),E863, IF(AND($C862=$C864, E864&lt;&gt;""), E864,"")))</f>
        <v/>
      </c>
      <c r="F862" s="90" t="str">
        <f>IF(TMInput!E862&lt;&gt;"",TMInput!E862,IF(AND($C862=$C863, F863&lt;&gt;""),F863, IF(AND($C862=$C864, F864&lt;&gt;""), F864,"")))</f>
        <v/>
      </c>
      <c r="G862" s="85" t="str">
        <f>IF(TMInput!F862&lt;&gt;"",TMInput!F862,IF(AND($C862=$C863, G863&lt;&gt;""),G863, IF(AND($C862=$C864, G864&lt;&gt;""), G864,"")))</f>
        <v/>
      </c>
      <c r="H862" s="90" t="str">
        <f>TMInput!G862</f>
        <v/>
      </c>
      <c r="I862" s="90" t="str">
        <f>TMInput!H862</f>
        <v/>
      </c>
      <c r="J862" s="90" t="str">
        <f>IF(TMInput!$A862="",J861,TMInput!I862)</f>
        <v/>
      </c>
      <c r="K862" s="85" t="str">
        <f>IF(TMInput!J862&lt;&gt;"",TMInput!J862,IF(AND($C862=$C863, K863&lt;&gt;""),K863, IF(AND($C862=$C864, K864&lt;&gt;""), K864,"")))</f>
        <v/>
      </c>
      <c r="L862" s="85" t="str">
        <f>IF(TMInput!K862&lt;&gt;"",TMInput!K862,IF(AND($C862=$C863, L863&lt;&gt;""),L863, IF(AND($C862=$C864, L864&lt;&gt;""), L864,"")))</f>
        <v/>
      </c>
      <c r="M862" s="90" t="str">
        <f>IF(TMInput!L862&lt;&gt;"",TMInput!L862,IF(AND($C862=$C863, M863&lt;&gt;""),M863, IF(AND($C862=$C864, M864&lt;&gt;""), M864,"")))</f>
        <v/>
      </c>
      <c r="N862" s="90" t="str">
        <f>IF(TMInput!M862&lt;&gt;"",TMInput!M862,IF(AND($C862=$C863, N863&lt;&gt;""),N863, IF(AND($C862=$C864, N864&lt;&gt;""), N864,"")))</f>
        <v/>
      </c>
      <c r="O862" s="90" t="str">
        <f>IF(TMInput!N862&lt;&gt;"",TMInput!N862,IF(AND($C862=$C863, O863&lt;&gt;""),O863, IF(AND($C862=$C864, O864&lt;&gt;""), O864,"")))</f>
        <v/>
      </c>
      <c r="P862" s="85" t="str">
        <f>IF(TMInput!O862&lt;&gt;"",TMInput!O862,IF(AND($C862=$C863, P863&lt;&gt;""),P863, IF(AND($C862=$C864, P864&lt;&gt;""), P864,"")))</f>
        <v/>
      </c>
      <c r="Q862" s="90" t="str">
        <f>IF(TMInput!P862&lt;&gt;"",TMInput!P862,IF(AND($C862=$C863, Q863&lt;&gt;""),Q863, IF(AND($C862=$C864, Q864&lt;&gt;""), Q864,"")))</f>
        <v/>
      </c>
      <c r="R862" s="90" t="str">
        <f>IF(TMInput!Q862&lt;&gt;"", TMInput!Q862, IF(AND(OR($C862&amp;$H862=$C863&amp;$H863, $C862&amp;$I862=$C863&amp;$I863), R863&lt;&gt;""), R863, IF(AND(OR($C862&amp;$H862=$C864&amp;$H864, $C862&amp;$I862=$C864&amp;$I864), R864&lt;&gt;""), R864, IF(AND(OR($C862&amp;$H862=$C865&amp;$H865, $C862&amp;$I862=$C865&amp;$I865), R865&lt;&gt;""), R865, IF(AND(OR($C862&amp;$H862=$C866&amp;$H866, $C862&amp;$I862=$C866&amp;$I866), R866&lt;&gt;""), R866, "")))))</f>
        <v/>
      </c>
      <c r="S862" s="90" t="str">
        <f>IF(TMInput!R862&lt;&gt;"", TMInput!R862, IF(AND(OR($C862&amp;$H862=$C863&amp;$H863, $C862&amp;$I862=$C863&amp;$I863), S863&lt;&gt;""), S863, IF(AND(OR($C862&amp;$H862=$C864&amp;$H864, $C862&amp;$I862=$C864&amp;$I864), S864&lt;&gt;""), S864, IF(AND(OR($C862&amp;$H862=$C865&amp;$H865, $C862&amp;$I862=$C865&amp;$I865), S865&lt;&gt;""), S865, IF(AND(OR($C862&amp;$H862=$C866&amp;$H866, $C862&amp;$I862=$C866&amp;$I866), S866&lt;&gt;""), S866, "")))))</f>
        <v/>
      </c>
      <c r="T862" s="90" t="str">
        <f>IF(TMInput!S862&lt;&gt;"", TMInput!S862, IF(AND(OR($C862&amp;$H862=$C863&amp;$H863, $C862&amp;$I862=$C863&amp;$I863), T863&lt;&gt;""), T863, IF(AND(OR($C862&amp;$H862=$C864&amp;$H864, $C862&amp;$I862=$C864&amp;$I864), T864&lt;&gt;""), T864, IF(AND(OR($C862&amp;$H862=$C865&amp;$H865, $C862&amp;$I862=$C865&amp;$I865), T865&lt;&gt;""), T865, IF(AND(OR($C862&amp;$H862=$C866&amp;$H866, $C862&amp;$I862=$C866&amp;$I866), T866&lt;&gt;""), T866, "")))))</f>
        <v/>
      </c>
      <c r="U862" s="90" t="str">
        <f>IF(TMInput!T862&lt;&gt;"", TMInput!T862, IF(AND($C862=$C863, U863&lt;&gt;""), U863, IF(AND($C862=$C864, U864&lt;&gt;""), U864, IF(AND($C862=$C865, U865&lt;&gt;""), U865, IF(AND($C862=$C866, U866&lt;&gt;""), U866, "")))))</f>
        <v/>
      </c>
      <c r="V862" s="90" t="str">
        <f>IF(TMInput!U862&lt;&gt;"", TMInput!U862, IF(AND($C862=$C863, V863&lt;&gt;""), V863, IF(AND($C862=$C864, V864&lt;&gt;""), V864, IF(AND($C862=$C865, V865&lt;&gt;""), V865, IF(AND($C862=$C866, V866&lt;&gt;""), V866, "")))))</f>
        <v/>
      </c>
      <c r="W862" s="90" t="str">
        <f>IF(TMInput!V862&lt;&gt;"", TMInput!V862, IF(AND($C862=$C863, W863&lt;&gt;""), W863, IF(AND($C862=$C864, W864&lt;&gt;""), W864, IF(AND($C862=$C865, W865&lt;&gt;""), W865, IF(AND($C862=$C866, W866&lt;&gt;""), W866, "")))))</f>
        <v/>
      </c>
      <c r="X862" s="90" t="str">
        <f>IF(TMInput!W862&lt;&gt;"", TMInput!W862, IF(AND($C862=$C863, X863&lt;&gt;""), X863, IF(AND($C862=$C864, X864&lt;&gt;""), X864, IF(AND($C862=$C865, X865&lt;&gt;""), X865, IF(AND($C862=$C866, X866&lt;&gt;""), X866, "")))))</f>
        <v/>
      </c>
      <c r="Y862" s="90" t="str">
        <f>IF(TMInput!X862&lt;&gt;"", TMInput!X862, IF(AND($C862=$C863, Y863&lt;&gt;""), Y863, IF(AND($C862=$C864, Y864&lt;&gt;""), Y864, IF(AND($C862=$C865, Y865&lt;&gt;""), Y865, IF(AND($C862=$C866, Y866&lt;&gt;""), Y866, "")))))</f>
        <v/>
      </c>
      <c r="Z862" s="90" t="str">
        <f>IF(TMInput!Y862&lt;&gt;"", TMInput!Y862, IF(AND($C862=$C863, Z863&lt;&gt;""), Z863, IF(AND($C862=$C864, Z864&lt;&gt;""), Z864, IF(AND($C862=$C865, Z865&lt;&gt;""), Z865, IF(AND($C862=$C866, Z866&lt;&gt;""), Z866, "")))))</f>
        <v/>
      </c>
      <c r="AA862" s="90" t="str">
        <f>IF(TMInput!Z862&lt;&gt;"", TMInput!Z862, IF(AND($C862=$C863, AA863&lt;&gt;""), AA863, IF(AND($C862=$C864, AA864&lt;&gt;""), AA864, IF(AND($C862=$C865, AA865&lt;&gt;""), AA865, IF(AND($C862=$C866, AA866&lt;&gt;""), AA866, "")))))</f>
        <v/>
      </c>
      <c r="AB862" s="90" t="str">
        <f>IF(TMInput!AA862&lt;&gt;"", TMInput!AA862, IF(AND($C862=$C863, AB863&lt;&gt;""), AB863, IF(AND($C862=$C864, AB864&lt;&gt;""), AB864, IF(AND($C862=$C865, AB865&lt;&gt;""), AB865, IF(AND($C862=$C866, AB866&lt;&gt;""), AB866, "")))))</f>
        <v/>
      </c>
      <c r="AC862" s="90" t="str">
        <f>IF(TMInput!AB862&lt;&gt;"", TMInput!AB862, IF(AND($C862=$C863, AC863&lt;&gt;""), AC863, IF(AND($C862=$C864, AC864&lt;&gt;""), AC864, IF(AND($C862=$C865, AC865&lt;&gt;""), AC865, IF(AND($C862=$C866, AC866&lt;&gt;""), AC866, "")))))</f>
        <v/>
      </c>
      <c r="AD862" s="90" t="str">
        <f>IF(TMInput!AC862&lt;&gt;"", TMInput!AC862, IF(AND($C862=$C863, AD863&lt;&gt;""), AD863, IF(AND($C862=$C864, AD864&lt;&gt;""), AD864, IF(AND($C862=$C865, AD865&lt;&gt;""), AD865, IF(AND($C862=$C866, AD866&lt;&gt;""), AD866, "")))))</f>
        <v/>
      </c>
      <c r="AE862" s="90" t="str">
        <f>IF(TMInput!AD862&lt;&gt;"", TMInput!AD862, IF(AND($C862=$C863, AE863&lt;&gt;""), AE863, IF(AND($C862=$C864, AE864&lt;&gt;""), AE864, IF(AND($C862=$C865, AE865&lt;&gt;""), AE865, IF(AND($C862=$C866, AE866&lt;&gt;""), AE866, "")))))</f>
        <v/>
      </c>
    </row>
    <row r="863">
      <c r="A863" s="85" t="b">
        <f t="shared" si="1"/>
        <v>0</v>
      </c>
      <c r="B863" s="90" t="str">
        <f>IF(AND(TMInput!A863="",$C863&lt;&gt;""),B862,TMInput!A863)</f>
        <v/>
      </c>
      <c r="C863" s="90" t="str">
        <f>TMInput!B863</f>
        <v/>
      </c>
      <c r="D863" s="85" t="str">
        <f>IF(AND(TMInput!C863="",$C863&lt;&gt;""),D862,TMInput!C863)</f>
        <v/>
      </c>
      <c r="E863" s="90" t="str">
        <f>IF(TMInput!D863&lt;&gt;"",TMInput!D863,IF(AND($C863=$C864, E864&lt;&gt;""),E864, IF(AND($C863=$C865, E865&lt;&gt;""), E865,"")))</f>
        <v/>
      </c>
      <c r="F863" s="90" t="str">
        <f>IF(TMInput!E863&lt;&gt;"",TMInput!E863,IF(AND($C863=$C864, F864&lt;&gt;""),F864, IF(AND($C863=$C865, F865&lt;&gt;""), F865,"")))</f>
        <v/>
      </c>
      <c r="G863" s="85" t="str">
        <f>IF(TMInput!F863&lt;&gt;"",TMInput!F863,IF(AND($C863=$C864, G864&lt;&gt;""),G864, IF(AND($C863=$C865, G865&lt;&gt;""), G865,"")))</f>
        <v/>
      </c>
      <c r="H863" s="90" t="str">
        <f>TMInput!G863</f>
        <v/>
      </c>
      <c r="I863" s="90" t="str">
        <f>TMInput!H863</f>
        <v/>
      </c>
      <c r="J863" s="90" t="str">
        <f>IF(TMInput!$A863="",J862,TMInput!I863)</f>
        <v/>
      </c>
      <c r="K863" s="85" t="str">
        <f>IF(TMInput!J863&lt;&gt;"",TMInput!J863,IF(AND($C863=$C864, K864&lt;&gt;""),K864, IF(AND($C863=$C865, K865&lt;&gt;""), K865,"")))</f>
        <v/>
      </c>
      <c r="L863" s="85" t="str">
        <f>IF(TMInput!K863&lt;&gt;"",TMInput!K863,IF(AND($C863=$C864, L864&lt;&gt;""),L864, IF(AND($C863=$C865, L865&lt;&gt;""), L865,"")))</f>
        <v/>
      </c>
      <c r="M863" s="90" t="str">
        <f>IF(TMInput!L863&lt;&gt;"",TMInput!L863,IF(AND($C863=$C864, M864&lt;&gt;""),M864, IF(AND($C863=$C865, M865&lt;&gt;""), M865,"")))</f>
        <v/>
      </c>
      <c r="N863" s="90" t="str">
        <f>IF(TMInput!M863&lt;&gt;"",TMInput!M863,IF(AND($C863=$C864, N864&lt;&gt;""),N864, IF(AND($C863=$C865, N865&lt;&gt;""), N865,"")))</f>
        <v/>
      </c>
      <c r="O863" s="90" t="str">
        <f>IF(TMInput!N863&lt;&gt;"",TMInput!N863,IF(AND($C863=$C864, O864&lt;&gt;""),O864, IF(AND($C863=$C865, O865&lt;&gt;""), O865,"")))</f>
        <v/>
      </c>
      <c r="P863" s="85" t="str">
        <f>IF(TMInput!O863&lt;&gt;"",TMInput!O863,IF(AND($C863=$C864, P864&lt;&gt;""),P864, IF(AND($C863=$C865, P865&lt;&gt;""), P865,"")))</f>
        <v/>
      </c>
      <c r="Q863" s="90" t="str">
        <f>IF(TMInput!P863&lt;&gt;"",TMInput!P863,IF(AND($C863=$C864, Q864&lt;&gt;""),Q864, IF(AND($C863=$C865, Q865&lt;&gt;""), Q865,"")))</f>
        <v/>
      </c>
      <c r="R863" s="90" t="str">
        <f>IF(TMInput!Q863&lt;&gt;"", TMInput!Q863, IF(AND(OR($C863&amp;$H863=$C864&amp;$H864, $C863&amp;$I863=$C864&amp;$I864), R864&lt;&gt;""), R864, IF(AND(OR($C863&amp;$H863=$C865&amp;$H865, $C863&amp;$I863=$C865&amp;$I865), R865&lt;&gt;""), R865, IF(AND(OR($C863&amp;$H863=$C866&amp;$H866, $C863&amp;$I863=$C866&amp;$I866), R866&lt;&gt;""), R866, IF(AND(OR($C863&amp;$H863=$C867&amp;$H867, $C863&amp;$I863=$C867&amp;$I867), R867&lt;&gt;""), R867, "")))))</f>
        <v/>
      </c>
      <c r="S863" s="90" t="str">
        <f>IF(TMInput!R863&lt;&gt;"", TMInput!R863, IF(AND(OR($C863&amp;$H863=$C864&amp;$H864, $C863&amp;$I863=$C864&amp;$I864), S864&lt;&gt;""), S864, IF(AND(OR($C863&amp;$H863=$C865&amp;$H865, $C863&amp;$I863=$C865&amp;$I865), S865&lt;&gt;""), S865, IF(AND(OR($C863&amp;$H863=$C866&amp;$H866, $C863&amp;$I863=$C866&amp;$I866), S866&lt;&gt;""), S866, IF(AND(OR($C863&amp;$H863=$C867&amp;$H867, $C863&amp;$I863=$C867&amp;$I867), S867&lt;&gt;""), S867, "")))))</f>
        <v/>
      </c>
      <c r="T863" s="90" t="str">
        <f>IF(TMInput!S863&lt;&gt;"", TMInput!S863, IF(AND(OR($C863&amp;$H863=$C864&amp;$H864, $C863&amp;$I863=$C864&amp;$I864), T864&lt;&gt;""), T864, IF(AND(OR($C863&amp;$H863=$C865&amp;$H865, $C863&amp;$I863=$C865&amp;$I865), T865&lt;&gt;""), T865, IF(AND(OR($C863&amp;$H863=$C866&amp;$H866, $C863&amp;$I863=$C866&amp;$I866), T866&lt;&gt;""), T866, IF(AND(OR($C863&amp;$H863=$C867&amp;$H867, $C863&amp;$I863=$C867&amp;$I867), T867&lt;&gt;""), T867, "")))))</f>
        <v/>
      </c>
      <c r="U863" s="90" t="str">
        <f>IF(TMInput!T863&lt;&gt;"", TMInput!T863, IF(AND($C863=$C864, U864&lt;&gt;""), U864, IF(AND($C863=$C865, U865&lt;&gt;""), U865, IF(AND($C863=$C866, U866&lt;&gt;""), U866, IF(AND($C863=$C867, U867&lt;&gt;""), U867, "")))))</f>
        <v/>
      </c>
      <c r="V863" s="90" t="str">
        <f>IF(TMInput!U863&lt;&gt;"", TMInput!U863, IF(AND($C863=$C864, V864&lt;&gt;""), V864, IF(AND($C863=$C865, V865&lt;&gt;""), V865, IF(AND($C863=$C866, V866&lt;&gt;""), V866, IF(AND($C863=$C867, V867&lt;&gt;""), V867, "")))))</f>
        <v/>
      </c>
      <c r="W863" s="90" t="str">
        <f>IF(TMInput!V863&lt;&gt;"", TMInput!V863, IF(AND($C863=$C864, W864&lt;&gt;""), W864, IF(AND($C863=$C865, W865&lt;&gt;""), W865, IF(AND($C863=$C866, W866&lt;&gt;""), W866, IF(AND($C863=$C867, W867&lt;&gt;""), W867, "")))))</f>
        <v/>
      </c>
      <c r="X863" s="90" t="str">
        <f>IF(TMInput!W863&lt;&gt;"", TMInput!W863, IF(AND($C863=$C864, X864&lt;&gt;""), X864, IF(AND($C863=$C865, X865&lt;&gt;""), X865, IF(AND($C863=$C866, X866&lt;&gt;""), X866, IF(AND($C863=$C867, X867&lt;&gt;""), X867, "")))))</f>
        <v/>
      </c>
      <c r="Y863" s="90" t="str">
        <f>IF(TMInput!X863&lt;&gt;"", TMInput!X863, IF(AND($C863=$C864, Y864&lt;&gt;""), Y864, IF(AND($C863=$C865, Y865&lt;&gt;""), Y865, IF(AND($C863=$C866, Y866&lt;&gt;""), Y866, IF(AND($C863=$C867, Y867&lt;&gt;""), Y867, "")))))</f>
        <v/>
      </c>
      <c r="Z863" s="90" t="str">
        <f>IF(TMInput!Y863&lt;&gt;"", TMInput!Y863, IF(AND($C863=$C864, Z864&lt;&gt;""), Z864, IF(AND($C863=$C865, Z865&lt;&gt;""), Z865, IF(AND($C863=$C866, Z866&lt;&gt;""), Z866, IF(AND($C863=$C867, Z867&lt;&gt;""), Z867, "")))))</f>
        <v/>
      </c>
      <c r="AA863" s="90" t="str">
        <f>IF(TMInput!Z863&lt;&gt;"", TMInput!Z863, IF(AND($C863=$C864, AA864&lt;&gt;""), AA864, IF(AND($C863=$C865, AA865&lt;&gt;""), AA865, IF(AND($C863=$C866, AA866&lt;&gt;""), AA866, IF(AND($C863=$C867, AA867&lt;&gt;""), AA867, "")))))</f>
        <v/>
      </c>
      <c r="AB863" s="90" t="str">
        <f>IF(TMInput!AA863&lt;&gt;"", TMInput!AA863, IF(AND($C863=$C864, AB864&lt;&gt;""), AB864, IF(AND($C863=$C865, AB865&lt;&gt;""), AB865, IF(AND($C863=$C866, AB866&lt;&gt;""), AB866, IF(AND($C863=$C867, AB867&lt;&gt;""), AB867, "")))))</f>
        <v/>
      </c>
      <c r="AC863" s="90" t="str">
        <f>IF(TMInput!AB863&lt;&gt;"", TMInput!AB863, IF(AND($C863=$C864, AC864&lt;&gt;""), AC864, IF(AND($C863=$C865, AC865&lt;&gt;""), AC865, IF(AND($C863=$C866, AC866&lt;&gt;""), AC866, IF(AND($C863=$C867, AC867&lt;&gt;""), AC867, "")))))</f>
        <v/>
      </c>
      <c r="AD863" s="90" t="str">
        <f>IF(TMInput!AC863&lt;&gt;"", TMInput!AC863, IF(AND($C863=$C864, AD864&lt;&gt;""), AD864, IF(AND($C863=$C865, AD865&lt;&gt;""), AD865, IF(AND($C863=$C866, AD866&lt;&gt;""), AD866, IF(AND($C863=$C867, AD867&lt;&gt;""), AD867, "")))))</f>
        <v/>
      </c>
      <c r="AE863" s="90" t="str">
        <f>IF(TMInput!AD863&lt;&gt;"", TMInput!AD863, IF(AND($C863=$C864, AE864&lt;&gt;""), AE864, IF(AND($C863=$C865, AE865&lt;&gt;""), AE865, IF(AND($C863=$C866, AE866&lt;&gt;""), AE866, IF(AND($C863=$C867, AE867&lt;&gt;""), AE867, "")))))</f>
        <v/>
      </c>
    </row>
    <row r="864">
      <c r="A864" s="85" t="b">
        <f t="shared" si="1"/>
        <v>0</v>
      </c>
      <c r="B864" s="90" t="str">
        <f>IF(AND(TMInput!A864="",$C864&lt;&gt;""),B863,TMInput!A864)</f>
        <v/>
      </c>
      <c r="C864" s="90" t="str">
        <f>TMInput!B864</f>
        <v/>
      </c>
      <c r="D864" s="85" t="str">
        <f>IF(AND(TMInput!C864="",$C864&lt;&gt;""),D863,TMInput!C864)</f>
        <v/>
      </c>
      <c r="E864" s="90" t="str">
        <f>IF(TMInput!D864&lt;&gt;"",TMInput!D864,IF(AND($C864=$C865, E865&lt;&gt;""),E865, IF(AND($C864=$C866, E866&lt;&gt;""), E866,"")))</f>
        <v/>
      </c>
      <c r="F864" s="90" t="str">
        <f>IF(TMInput!E864&lt;&gt;"",TMInput!E864,IF(AND($C864=$C865, F865&lt;&gt;""),F865, IF(AND($C864=$C866, F866&lt;&gt;""), F866,"")))</f>
        <v/>
      </c>
      <c r="G864" s="85" t="str">
        <f>IF(TMInput!F864&lt;&gt;"",TMInput!F864,IF(AND($C864=$C865, G865&lt;&gt;""),G865, IF(AND($C864=$C866, G866&lt;&gt;""), G866,"")))</f>
        <v/>
      </c>
      <c r="H864" s="90" t="str">
        <f>TMInput!G864</f>
        <v/>
      </c>
      <c r="I864" s="90" t="str">
        <f>TMInput!H864</f>
        <v/>
      </c>
      <c r="J864" s="90" t="str">
        <f>IF(TMInput!$A864="",J863,TMInput!I864)</f>
        <v/>
      </c>
      <c r="K864" s="85" t="str">
        <f>IF(TMInput!J864&lt;&gt;"",TMInput!J864,IF(AND($C864=$C865, K865&lt;&gt;""),K865, IF(AND($C864=$C866, K866&lt;&gt;""), K866,"")))</f>
        <v/>
      </c>
      <c r="L864" s="85" t="str">
        <f>IF(TMInput!K864&lt;&gt;"",TMInput!K864,IF(AND($C864=$C865, L865&lt;&gt;""),L865, IF(AND($C864=$C866, L866&lt;&gt;""), L866,"")))</f>
        <v/>
      </c>
      <c r="M864" s="90" t="str">
        <f>IF(TMInput!L864&lt;&gt;"",TMInput!L864,IF(AND($C864=$C865, M865&lt;&gt;""),M865, IF(AND($C864=$C866, M866&lt;&gt;""), M866,"")))</f>
        <v/>
      </c>
      <c r="N864" s="90" t="str">
        <f>IF(TMInput!M864&lt;&gt;"",TMInput!M864,IF(AND($C864=$C865, N865&lt;&gt;""),N865, IF(AND($C864=$C866, N866&lt;&gt;""), N866,"")))</f>
        <v/>
      </c>
      <c r="O864" s="90" t="str">
        <f>IF(TMInput!N864&lt;&gt;"",TMInput!N864,IF(AND($C864=$C865, O865&lt;&gt;""),O865, IF(AND($C864=$C866, O866&lt;&gt;""), O866,"")))</f>
        <v/>
      </c>
      <c r="P864" s="85" t="str">
        <f>IF(TMInput!O864&lt;&gt;"",TMInput!O864,IF(AND($C864=$C865, P865&lt;&gt;""),P865, IF(AND($C864=$C866, P866&lt;&gt;""), P866,"")))</f>
        <v/>
      </c>
      <c r="Q864" s="90" t="str">
        <f>IF(TMInput!P864&lt;&gt;"",TMInput!P864,IF(AND($C864=$C865, Q865&lt;&gt;""),Q865, IF(AND($C864=$C866, Q866&lt;&gt;""), Q866,"")))</f>
        <v/>
      </c>
      <c r="R864" s="90" t="str">
        <f>IF(TMInput!Q864&lt;&gt;"", TMInput!Q864, IF(AND(OR($C864&amp;$H864=$C865&amp;$H865, $C864&amp;$I864=$C865&amp;$I865), R865&lt;&gt;""), R865, IF(AND(OR($C864&amp;$H864=$C866&amp;$H866, $C864&amp;$I864=$C866&amp;$I866), R866&lt;&gt;""), R866, IF(AND(OR($C864&amp;$H864=$C867&amp;$H867, $C864&amp;$I864=$C867&amp;$I867), R867&lt;&gt;""), R867, IF(AND(OR($C864&amp;$H864=$C868&amp;$H868, $C864&amp;$I864=$C868&amp;$I868), R868&lt;&gt;""), R868, "")))))</f>
        <v/>
      </c>
      <c r="S864" s="90" t="str">
        <f>IF(TMInput!R864&lt;&gt;"", TMInput!R864, IF(AND(OR($C864&amp;$H864=$C865&amp;$H865, $C864&amp;$I864=$C865&amp;$I865), S865&lt;&gt;""), S865, IF(AND(OR($C864&amp;$H864=$C866&amp;$H866, $C864&amp;$I864=$C866&amp;$I866), S866&lt;&gt;""), S866, IF(AND(OR($C864&amp;$H864=$C867&amp;$H867, $C864&amp;$I864=$C867&amp;$I867), S867&lt;&gt;""), S867, IF(AND(OR($C864&amp;$H864=$C868&amp;$H868, $C864&amp;$I864=$C868&amp;$I868), S868&lt;&gt;""), S868, "")))))</f>
        <v/>
      </c>
      <c r="T864" s="90" t="str">
        <f>IF(TMInput!S864&lt;&gt;"", TMInput!S864, IF(AND(OR($C864&amp;$H864=$C865&amp;$H865, $C864&amp;$I864=$C865&amp;$I865), T865&lt;&gt;""), T865, IF(AND(OR($C864&amp;$H864=$C866&amp;$H866, $C864&amp;$I864=$C866&amp;$I866), T866&lt;&gt;""), T866, IF(AND(OR($C864&amp;$H864=$C867&amp;$H867, $C864&amp;$I864=$C867&amp;$I867), T867&lt;&gt;""), T867, IF(AND(OR($C864&amp;$H864=$C868&amp;$H868, $C864&amp;$I864=$C868&amp;$I868), T868&lt;&gt;""), T868, "")))))</f>
        <v/>
      </c>
      <c r="U864" s="90" t="str">
        <f>IF(TMInput!T864&lt;&gt;"", TMInput!T864, IF(AND($C864=$C865, U865&lt;&gt;""), U865, IF(AND($C864=$C866, U866&lt;&gt;""), U866, IF(AND($C864=$C867, U867&lt;&gt;""), U867, IF(AND($C864=$C868, U868&lt;&gt;""), U868, "")))))</f>
        <v/>
      </c>
      <c r="V864" s="90" t="str">
        <f>IF(TMInput!U864&lt;&gt;"", TMInput!U864, IF(AND($C864=$C865, V865&lt;&gt;""), V865, IF(AND($C864=$C866, V866&lt;&gt;""), V866, IF(AND($C864=$C867, V867&lt;&gt;""), V867, IF(AND($C864=$C868, V868&lt;&gt;""), V868, "")))))</f>
        <v/>
      </c>
      <c r="W864" s="90" t="str">
        <f>IF(TMInput!V864&lt;&gt;"", TMInput!V864, IF(AND($C864=$C865, W865&lt;&gt;""), W865, IF(AND($C864=$C866, W866&lt;&gt;""), W866, IF(AND($C864=$C867, W867&lt;&gt;""), W867, IF(AND($C864=$C868, W868&lt;&gt;""), W868, "")))))</f>
        <v/>
      </c>
      <c r="X864" s="90" t="str">
        <f>IF(TMInput!W864&lt;&gt;"", TMInput!W864, IF(AND($C864=$C865, X865&lt;&gt;""), X865, IF(AND($C864=$C866, X866&lt;&gt;""), X866, IF(AND($C864=$C867, X867&lt;&gt;""), X867, IF(AND($C864=$C868, X868&lt;&gt;""), X868, "")))))</f>
        <v/>
      </c>
      <c r="Y864" s="90" t="str">
        <f>IF(TMInput!X864&lt;&gt;"", TMInput!X864, IF(AND($C864=$C865, Y865&lt;&gt;""), Y865, IF(AND($C864=$C866, Y866&lt;&gt;""), Y866, IF(AND($C864=$C867, Y867&lt;&gt;""), Y867, IF(AND($C864=$C868, Y868&lt;&gt;""), Y868, "")))))</f>
        <v/>
      </c>
      <c r="Z864" s="90" t="str">
        <f>IF(TMInput!Y864&lt;&gt;"", TMInput!Y864, IF(AND($C864=$C865, Z865&lt;&gt;""), Z865, IF(AND($C864=$C866, Z866&lt;&gt;""), Z866, IF(AND($C864=$C867, Z867&lt;&gt;""), Z867, IF(AND($C864=$C868, Z868&lt;&gt;""), Z868, "")))))</f>
        <v/>
      </c>
      <c r="AA864" s="90" t="str">
        <f>IF(TMInput!Z864&lt;&gt;"", TMInput!Z864, IF(AND($C864=$C865, AA865&lt;&gt;""), AA865, IF(AND($C864=$C866, AA866&lt;&gt;""), AA866, IF(AND($C864=$C867, AA867&lt;&gt;""), AA867, IF(AND($C864=$C868, AA868&lt;&gt;""), AA868, "")))))</f>
        <v/>
      </c>
      <c r="AB864" s="90" t="str">
        <f>IF(TMInput!AA864&lt;&gt;"", TMInput!AA864, IF(AND($C864=$C865, AB865&lt;&gt;""), AB865, IF(AND($C864=$C866, AB866&lt;&gt;""), AB866, IF(AND($C864=$C867, AB867&lt;&gt;""), AB867, IF(AND($C864=$C868, AB868&lt;&gt;""), AB868, "")))))</f>
        <v/>
      </c>
      <c r="AC864" s="90" t="str">
        <f>IF(TMInput!AB864&lt;&gt;"", TMInput!AB864, IF(AND($C864=$C865, AC865&lt;&gt;""), AC865, IF(AND($C864=$C866, AC866&lt;&gt;""), AC866, IF(AND($C864=$C867, AC867&lt;&gt;""), AC867, IF(AND($C864=$C868, AC868&lt;&gt;""), AC868, "")))))</f>
        <v/>
      </c>
      <c r="AD864" s="90" t="str">
        <f>IF(TMInput!AC864&lt;&gt;"", TMInput!AC864, IF(AND($C864=$C865, AD865&lt;&gt;""), AD865, IF(AND($C864=$C866, AD866&lt;&gt;""), AD866, IF(AND($C864=$C867, AD867&lt;&gt;""), AD867, IF(AND($C864=$C868, AD868&lt;&gt;""), AD868, "")))))</f>
        <v/>
      </c>
      <c r="AE864" s="90" t="str">
        <f>IF(TMInput!AD864&lt;&gt;"", TMInput!AD864, IF(AND($C864=$C865, AE865&lt;&gt;""), AE865, IF(AND($C864=$C866, AE866&lt;&gt;""), AE866, IF(AND($C864=$C867, AE867&lt;&gt;""), AE867, IF(AND($C864=$C868, AE868&lt;&gt;""), AE868, "")))))</f>
        <v/>
      </c>
    </row>
    <row r="865">
      <c r="A865" s="85" t="b">
        <f t="shared" si="1"/>
        <v>0</v>
      </c>
      <c r="B865" s="90" t="str">
        <f>IF(AND(TMInput!A865="",$C865&lt;&gt;""),B864,TMInput!A865)</f>
        <v/>
      </c>
      <c r="C865" s="90" t="str">
        <f>TMInput!B865</f>
        <v/>
      </c>
      <c r="D865" s="85" t="str">
        <f>IF(AND(TMInput!C865="",$C865&lt;&gt;""),D864,TMInput!C865)</f>
        <v/>
      </c>
      <c r="E865" s="90" t="str">
        <f>IF(TMInput!D865&lt;&gt;"",TMInput!D865,IF(AND($C865=$C866, E866&lt;&gt;""),E866, IF(AND($C865=$C867, E867&lt;&gt;""), E867,"")))</f>
        <v/>
      </c>
      <c r="F865" s="90" t="str">
        <f>IF(TMInput!E865&lt;&gt;"",TMInput!E865,IF(AND($C865=$C866, F866&lt;&gt;""),F866, IF(AND($C865=$C867, F867&lt;&gt;""), F867,"")))</f>
        <v/>
      </c>
      <c r="G865" s="85" t="str">
        <f>IF(TMInput!F865&lt;&gt;"",TMInput!F865,IF(AND($C865=$C866, G866&lt;&gt;""),G866, IF(AND($C865=$C867, G867&lt;&gt;""), G867,"")))</f>
        <v/>
      </c>
      <c r="H865" s="90" t="str">
        <f>TMInput!G865</f>
        <v/>
      </c>
      <c r="I865" s="90" t="str">
        <f>TMInput!H865</f>
        <v/>
      </c>
      <c r="J865" s="90" t="str">
        <f>IF(TMInput!$A865="",J864,TMInput!I865)</f>
        <v/>
      </c>
      <c r="K865" s="85" t="str">
        <f>IF(TMInput!J865&lt;&gt;"",TMInput!J865,IF(AND($C865=$C866, K866&lt;&gt;""),K866, IF(AND($C865=$C867, K867&lt;&gt;""), K867,"")))</f>
        <v/>
      </c>
      <c r="L865" s="85" t="str">
        <f>IF(TMInput!K865&lt;&gt;"",TMInput!K865,IF(AND($C865=$C866, L866&lt;&gt;""),L866, IF(AND($C865=$C867, L867&lt;&gt;""), L867,"")))</f>
        <v/>
      </c>
      <c r="M865" s="90" t="str">
        <f>IF(TMInput!L865&lt;&gt;"",TMInput!L865,IF(AND($C865=$C866, M866&lt;&gt;""),M866, IF(AND($C865=$C867, M867&lt;&gt;""), M867,"")))</f>
        <v/>
      </c>
      <c r="N865" s="90" t="str">
        <f>IF(TMInput!M865&lt;&gt;"",TMInput!M865,IF(AND($C865=$C866, N866&lt;&gt;""),N866, IF(AND($C865=$C867, N867&lt;&gt;""), N867,"")))</f>
        <v/>
      </c>
      <c r="O865" s="90" t="str">
        <f>IF(TMInput!N865&lt;&gt;"",TMInput!N865,IF(AND($C865=$C866, O866&lt;&gt;""),O866, IF(AND($C865=$C867, O867&lt;&gt;""), O867,"")))</f>
        <v/>
      </c>
      <c r="P865" s="85" t="str">
        <f>IF(TMInput!O865&lt;&gt;"",TMInput!O865,IF(AND($C865=$C866, P866&lt;&gt;""),P866, IF(AND($C865=$C867, P867&lt;&gt;""), P867,"")))</f>
        <v/>
      </c>
      <c r="Q865" s="90" t="str">
        <f>IF(TMInput!P865&lt;&gt;"",TMInput!P865,IF(AND($C865=$C866, Q866&lt;&gt;""),Q866, IF(AND($C865=$C867, Q867&lt;&gt;""), Q867,"")))</f>
        <v/>
      </c>
      <c r="R865" s="90" t="str">
        <f>IF(TMInput!Q865&lt;&gt;"", TMInput!Q865, IF(AND(OR($C865&amp;$H865=$C866&amp;$H866, $C865&amp;$I865=$C866&amp;$I866), R866&lt;&gt;""), R866, IF(AND(OR($C865&amp;$H865=$C867&amp;$H867, $C865&amp;$I865=$C867&amp;$I867), R867&lt;&gt;""), R867, IF(AND(OR($C865&amp;$H865=$C868&amp;$H868, $C865&amp;$I865=$C868&amp;$I868), R868&lt;&gt;""), R868, IF(AND(OR($C865&amp;$H865=$C869&amp;$H869, $C865&amp;$I865=$C869&amp;$I869), R869&lt;&gt;""), R869, "")))))</f>
        <v/>
      </c>
      <c r="S865" s="90" t="str">
        <f>IF(TMInput!R865&lt;&gt;"", TMInput!R865, IF(AND(OR($C865&amp;$H865=$C866&amp;$H866, $C865&amp;$I865=$C866&amp;$I866), S866&lt;&gt;""), S866, IF(AND(OR($C865&amp;$H865=$C867&amp;$H867, $C865&amp;$I865=$C867&amp;$I867), S867&lt;&gt;""), S867, IF(AND(OR($C865&amp;$H865=$C868&amp;$H868, $C865&amp;$I865=$C868&amp;$I868), S868&lt;&gt;""), S868, IF(AND(OR($C865&amp;$H865=$C869&amp;$H869, $C865&amp;$I865=$C869&amp;$I869), S869&lt;&gt;""), S869, "")))))</f>
        <v/>
      </c>
      <c r="T865" s="90" t="str">
        <f>IF(TMInput!S865&lt;&gt;"", TMInput!S865, IF(AND(OR($C865&amp;$H865=$C866&amp;$H866, $C865&amp;$I865=$C866&amp;$I866), T866&lt;&gt;""), T866, IF(AND(OR($C865&amp;$H865=$C867&amp;$H867, $C865&amp;$I865=$C867&amp;$I867), T867&lt;&gt;""), T867, IF(AND(OR($C865&amp;$H865=$C868&amp;$H868, $C865&amp;$I865=$C868&amp;$I868), T868&lt;&gt;""), T868, IF(AND(OR($C865&amp;$H865=$C869&amp;$H869, $C865&amp;$I865=$C869&amp;$I869), T869&lt;&gt;""), T869, "")))))</f>
        <v/>
      </c>
      <c r="U865" s="90" t="str">
        <f>IF(TMInput!T865&lt;&gt;"", TMInput!T865, IF(AND($C865=$C866, U866&lt;&gt;""), U866, IF(AND($C865=$C867, U867&lt;&gt;""), U867, IF(AND($C865=$C868, U868&lt;&gt;""), U868, IF(AND($C865=$C869, U869&lt;&gt;""), U869, "")))))</f>
        <v/>
      </c>
      <c r="V865" s="90" t="str">
        <f>IF(TMInput!U865&lt;&gt;"", TMInput!U865, IF(AND($C865=$C866, V866&lt;&gt;""), V866, IF(AND($C865=$C867, V867&lt;&gt;""), V867, IF(AND($C865=$C868, V868&lt;&gt;""), V868, IF(AND($C865=$C869, V869&lt;&gt;""), V869, "")))))</f>
        <v/>
      </c>
      <c r="W865" s="90" t="str">
        <f>IF(TMInput!V865&lt;&gt;"", TMInput!V865, IF(AND($C865=$C866, W866&lt;&gt;""), W866, IF(AND($C865=$C867, W867&lt;&gt;""), W867, IF(AND($C865=$C868, W868&lt;&gt;""), W868, IF(AND($C865=$C869, W869&lt;&gt;""), W869, "")))))</f>
        <v/>
      </c>
      <c r="X865" s="90" t="str">
        <f>IF(TMInput!W865&lt;&gt;"", TMInput!W865, IF(AND($C865=$C866, X866&lt;&gt;""), X866, IF(AND($C865=$C867, X867&lt;&gt;""), X867, IF(AND($C865=$C868, X868&lt;&gt;""), X868, IF(AND($C865=$C869, X869&lt;&gt;""), X869, "")))))</f>
        <v/>
      </c>
      <c r="Y865" s="90" t="str">
        <f>IF(TMInput!X865&lt;&gt;"", TMInput!X865, IF(AND($C865=$C866, Y866&lt;&gt;""), Y866, IF(AND($C865=$C867, Y867&lt;&gt;""), Y867, IF(AND($C865=$C868, Y868&lt;&gt;""), Y868, IF(AND($C865=$C869, Y869&lt;&gt;""), Y869, "")))))</f>
        <v/>
      </c>
      <c r="Z865" s="90" t="str">
        <f>IF(TMInput!Y865&lt;&gt;"", TMInput!Y865, IF(AND($C865=$C866, Z866&lt;&gt;""), Z866, IF(AND($C865=$C867, Z867&lt;&gt;""), Z867, IF(AND($C865=$C868, Z868&lt;&gt;""), Z868, IF(AND($C865=$C869, Z869&lt;&gt;""), Z869, "")))))</f>
        <v/>
      </c>
      <c r="AA865" s="90" t="str">
        <f>IF(TMInput!Z865&lt;&gt;"", TMInput!Z865, IF(AND($C865=$C866, AA866&lt;&gt;""), AA866, IF(AND($C865=$C867, AA867&lt;&gt;""), AA867, IF(AND($C865=$C868, AA868&lt;&gt;""), AA868, IF(AND($C865=$C869, AA869&lt;&gt;""), AA869, "")))))</f>
        <v/>
      </c>
      <c r="AB865" s="90" t="str">
        <f>IF(TMInput!AA865&lt;&gt;"", TMInput!AA865, IF(AND($C865=$C866, AB866&lt;&gt;""), AB866, IF(AND($C865=$C867, AB867&lt;&gt;""), AB867, IF(AND($C865=$C868, AB868&lt;&gt;""), AB868, IF(AND($C865=$C869, AB869&lt;&gt;""), AB869, "")))))</f>
        <v/>
      </c>
      <c r="AC865" s="90" t="str">
        <f>IF(TMInput!AB865&lt;&gt;"", TMInput!AB865, IF(AND($C865=$C866, AC866&lt;&gt;""), AC866, IF(AND($C865=$C867, AC867&lt;&gt;""), AC867, IF(AND($C865=$C868, AC868&lt;&gt;""), AC868, IF(AND($C865=$C869, AC869&lt;&gt;""), AC869, "")))))</f>
        <v/>
      </c>
      <c r="AD865" s="90" t="str">
        <f>IF(TMInput!AC865&lt;&gt;"", TMInput!AC865, IF(AND($C865=$C866, AD866&lt;&gt;""), AD866, IF(AND($C865=$C867, AD867&lt;&gt;""), AD867, IF(AND($C865=$C868, AD868&lt;&gt;""), AD868, IF(AND($C865=$C869, AD869&lt;&gt;""), AD869, "")))))</f>
        <v/>
      </c>
      <c r="AE865" s="90" t="str">
        <f>IF(TMInput!AD865&lt;&gt;"", TMInput!AD865, IF(AND($C865=$C866, AE866&lt;&gt;""), AE866, IF(AND($C865=$C867, AE867&lt;&gt;""), AE867, IF(AND($C865=$C868, AE868&lt;&gt;""), AE868, IF(AND($C865=$C869, AE869&lt;&gt;""), AE869, "")))))</f>
        <v/>
      </c>
    </row>
    <row r="866">
      <c r="A866" s="85" t="b">
        <f t="shared" si="1"/>
        <v>0</v>
      </c>
      <c r="B866" s="90" t="str">
        <f>IF(AND(TMInput!A866="",$C866&lt;&gt;""),B865,TMInput!A866)</f>
        <v/>
      </c>
      <c r="C866" s="90" t="str">
        <f>TMInput!B866</f>
        <v/>
      </c>
      <c r="D866" s="85" t="str">
        <f>IF(AND(TMInput!C866="",$C866&lt;&gt;""),D865,TMInput!C866)</f>
        <v/>
      </c>
      <c r="E866" s="90" t="str">
        <f>IF(TMInput!D866&lt;&gt;"",TMInput!D866,IF(AND($C866=$C867, E867&lt;&gt;""),E867, IF(AND($C866=$C868, E868&lt;&gt;""), E868,"")))</f>
        <v/>
      </c>
      <c r="F866" s="90" t="str">
        <f>IF(TMInput!E866&lt;&gt;"",TMInput!E866,IF(AND($C866=$C867, F867&lt;&gt;""),F867, IF(AND($C866=$C868, F868&lt;&gt;""), F868,"")))</f>
        <v/>
      </c>
      <c r="G866" s="85" t="str">
        <f>IF(TMInput!F866&lt;&gt;"",TMInput!F866,IF(AND($C866=$C867, G867&lt;&gt;""),G867, IF(AND($C866=$C868, G868&lt;&gt;""), G868,"")))</f>
        <v/>
      </c>
      <c r="H866" s="90" t="str">
        <f>TMInput!G866</f>
        <v/>
      </c>
      <c r="I866" s="90" t="str">
        <f>TMInput!H866</f>
        <v/>
      </c>
      <c r="J866" s="90" t="str">
        <f>IF(TMInput!$A866="",J865,TMInput!I866)</f>
        <v/>
      </c>
      <c r="K866" s="85" t="str">
        <f>IF(TMInput!J866&lt;&gt;"",TMInput!J866,IF(AND($C866=$C867, K867&lt;&gt;""),K867, IF(AND($C866=$C868, K868&lt;&gt;""), K868,"")))</f>
        <v/>
      </c>
      <c r="L866" s="85" t="str">
        <f>IF(TMInput!K866&lt;&gt;"",TMInput!K866,IF(AND($C866=$C867, L867&lt;&gt;""),L867, IF(AND($C866=$C868, L868&lt;&gt;""), L868,"")))</f>
        <v/>
      </c>
      <c r="M866" s="90" t="str">
        <f>IF(TMInput!L866&lt;&gt;"",TMInput!L866,IF(AND($C866=$C867, M867&lt;&gt;""),M867, IF(AND($C866=$C868, M868&lt;&gt;""), M868,"")))</f>
        <v/>
      </c>
      <c r="N866" s="90" t="str">
        <f>IF(TMInput!M866&lt;&gt;"",TMInput!M866,IF(AND($C866=$C867, N867&lt;&gt;""),N867, IF(AND($C866=$C868, N868&lt;&gt;""), N868,"")))</f>
        <v/>
      </c>
      <c r="O866" s="90" t="str">
        <f>IF(TMInput!N866&lt;&gt;"",TMInput!N866,IF(AND($C866=$C867, O867&lt;&gt;""),O867, IF(AND($C866=$C868, O868&lt;&gt;""), O868,"")))</f>
        <v/>
      </c>
      <c r="P866" s="85" t="str">
        <f>IF(TMInput!O866&lt;&gt;"",TMInput!O866,IF(AND($C866=$C867, P867&lt;&gt;""),P867, IF(AND($C866=$C868, P868&lt;&gt;""), P868,"")))</f>
        <v/>
      </c>
      <c r="Q866" s="90" t="str">
        <f>IF(TMInput!P866&lt;&gt;"",TMInput!P866,IF(AND($C866=$C867, Q867&lt;&gt;""),Q867, IF(AND($C866=$C868, Q868&lt;&gt;""), Q868,"")))</f>
        <v/>
      </c>
      <c r="R866" s="90" t="str">
        <f>IF(TMInput!Q866&lt;&gt;"", TMInput!Q866, IF(AND(OR($C866&amp;$H866=$C867&amp;$H867, $C866&amp;$I866=$C867&amp;$I867), R867&lt;&gt;""), R867, IF(AND(OR($C866&amp;$H866=$C868&amp;$H868, $C866&amp;$I866=$C868&amp;$I868), R868&lt;&gt;""), R868, IF(AND(OR($C866&amp;$H866=$C869&amp;$H869, $C866&amp;$I866=$C869&amp;$I869), R869&lt;&gt;""), R869, IF(AND(OR($C866&amp;$H866=$C870&amp;$H870, $C866&amp;$I866=$C870&amp;$I870), R870&lt;&gt;""), R870, "")))))</f>
        <v/>
      </c>
      <c r="S866" s="90" t="str">
        <f>IF(TMInput!R866&lt;&gt;"", TMInput!R866, IF(AND(OR($C866&amp;$H866=$C867&amp;$H867, $C866&amp;$I866=$C867&amp;$I867), S867&lt;&gt;""), S867, IF(AND(OR($C866&amp;$H866=$C868&amp;$H868, $C866&amp;$I866=$C868&amp;$I868), S868&lt;&gt;""), S868, IF(AND(OR($C866&amp;$H866=$C869&amp;$H869, $C866&amp;$I866=$C869&amp;$I869), S869&lt;&gt;""), S869, IF(AND(OR($C866&amp;$H866=$C870&amp;$H870, $C866&amp;$I866=$C870&amp;$I870), S870&lt;&gt;""), S870, "")))))</f>
        <v/>
      </c>
      <c r="T866" s="90" t="str">
        <f>IF(TMInput!S866&lt;&gt;"", TMInput!S866, IF(AND(OR($C866&amp;$H866=$C867&amp;$H867, $C866&amp;$I866=$C867&amp;$I867), T867&lt;&gt;""), T867, IF(AND(OR($C866&amp;$H866=$C868&amp;$H868, $C866&amp;$I866=$C868&amp;$I868), T868&lt;&gt;""), T868, IF(AND(OR($C866&amp;$H866=$C869&amp;$H869, $C866&amp;$I866=$C869&amp;$I869), T869&lt;&gt;""), T869, IF(AND(OR($C866&amp;$H866=$C870&amp;$H870, $C866&amp;$I866=$C870&amp;$I870), T870&lt;&gt;""), T870, "")))))</f>
        <v/>
      </c>
      <c r="U866" s="90" t="str">
        <f>IF(TMInput!T866&lt;&gt;"", TMInput!T866, IF(AND($C866=$C867, U867&lt;&gt;""), U867, IF(AND($C866=$C868, U868&lt;&gt;""), U868, IF(AND($C866=$C869, U869&lt;&gt;""), U869, IF(AND($C866=$C870, U870&lt;&gt;""), U870, "")))))</f>
        <v/>
      </c>
      <c r="V866" s="90" t="str">
        <f>IF(TMInput!U866&lt;&gt;"", TMInput!U866, IF(AND($C866=$C867, V867&lt;&gt;""), V867, IF(AND($C866=$C868, V868&lt;&gt;""), V868, IF(AND($C866=$C869, V869&lt;&gt;""), V869, IF(AND($C866=$C870, V870&lt;&gt;""), V870, "")))))</f>
        <v/>
      </c>
      <c r="W866" s="90" t="str">
        <f>IF(TMInput!V866&lt;&gt;"", TMInput!V866, IF(AND($C866=$C867, W867&lt;&gt;""), W867, IF(AND($C866=$C868, W868&lt;&gt;""), W868, IF(AND($C866=$C869, W869&lt;&gt;""), W869, IF(AND($C866=$C870, W870&lt;&gt;""), W870, "")))))</f>
        <v/>
      </c>
      <c r="X866" s="90" t="str">
        <f>IF(TMInput!W866&lt;&gt;"", TMInput!W866, IF(AND($C866=$C867, X867&lt;&gt;""), X867, IF(AND($C866=$C868, X868&lt;&gt;""), X868, IF(AND($C866=$C869, X869&lt;&gt;""), X869, IF(AND($C866=$C870, X870&lt;&gt;""), X870, "")))))</f>
        <v/>
      </c>
      <c r="Y866" s="90" t="str">
        <f>IF(TMInput!X866&lt;&gt;"", TMInput!X866, IF(AND($C866=$C867, Y867&lt;&gt;""), Y867, IF(AND($C866=$C868, Y868&lt;&gt;""), Y868, IF(AND($C866=$C869, Y869&lt;&gt;""), Y869, IF(AND($C866=$C870, Y870&lt;&gt;""), Y870, "")))))</f>
        <v/>
      </c>
      <c r="Z866" s="90" t="str">
        <f>IF(TMInput!Y866&lt;&gt;"", TMInput!Y866, IF(AND($C866=$C867, Z867&lt;&gt;""), Z867, IF(AND($C866=$C868, Z868&lt;&gt;""), Z868, IF(AND($C866=$C869, Z869&lt;&gt;""), Z869, IF(AND($C866=$C870, Z870&lt;&gt;""), Z870, "")))))</f>
        <v/>
      </c>
      <c r="AA866" s="90" t="str">
        <f>IF(TMInput!Z866&lt;&gt;"", TMInput!Z866, IF(AND($C866=$C867, AA867&lt;&gt;""), AA867, IF(AND($C866=$C868, AA868&lt;&gt;""), AA868, IF(AND($C866=$C869, AA869&lt;&gt;""), AA869, IF(AND($C866=$C870, AA870&lt;&gt;""), AA870, "")))))</f>
        <v/>
      </c>
      <c r="AB866" s="90" t="str">
        <f>IF(TMInput!AA866&lt;&gt;"", TMInput!AA866, IF(AND($C866=$C867, AB867&lt;&gt;""), AB867, IF(AND($C866=$C868, AB868&lt;&gt;""), AB868, IF(AND($C866=$C869, AB869&lt;&gt;""), AB869, IF(AND($C866=$C870, AB870&lt;&gt;""), AB870, "")))))</f>
        <v/>
      </c>
      <c r="AC866" s="90" t="str">
        <f>IF(TMInput!AB866&lt;&gt;"", TMInput!AB866, IF(AND($C866=$C867, AC867&lt;&gt;""), AC867, IF(AND($C866=$C868, AC868&lt;&gt;""), AC868, IF(AND($C866=$C869, AC869&lt;&gt;""), AC869, IF(AND($C866=$C870, AC870&lt;&gt;""), AC870, "")))))</f>
        <v/>
      </c>
      <c r="AD866" s="90" t="str">
        <f>IF(TMInput!AC866&lt;&gt;"", TMInput!AC866, IF(AND($C866=$C867, AD867&lt;&gt;""), AD867, IF(AND($C866=$C868, AD868&lt;&gt;""), AD868, IF(AND($C866=$C869, AD869&lt;&gt;""), AD869, IF(AND($C866=$C870, AD870&lt;&gt;""), AD870, "")))))</f>
        <v/>
      </c>
      <c r="AE866" s="90" t="str">
        <f>IF(TMInput!AD866&lt;&gt;"", TMInput!AD866, IF(AND($C866=$C867, AE867&lt;&gt;""), AE867, IF(AND($C866=$C868, AE868&lt;&gt;""), AE868, IF(AND($C866=$C869, AE869&lt;&gt;""), AE869, IF(AND($C866=$C870, AE870&lt;&gt;""), AE870, "")))))</f>
        <v/>
      </c>
    </row>
    <row r="867">
      <c r="A867" s="85" t="b">
        <f t="shared" si="1"/>
        <v>0</v>
      </c>
      <c r="B867" s="90" t="str">
        <f>IF(AND(TMInput!A867="",$C867&lt;&gt;""),B866,TMInput!A867)</f>
        <v/>
      </c>
      <c r="C867" s="90" t="str">
        <f>TMInput!B867</f>
        <v/>
      </c>
      <c r="D867" s="85" t="str">
        <f>IF(AND(TMInput!C867="",$C867&lt;&gt;""),D866,TMInput!C867)</f>
        <v/>
      </c>
      <c r="E867" s="90" t="str">
        <f>IF(TMInput!D867&lt;&gt;"",TMInput!D867,IF(AND($C867=$C868, E868&lt;&gt;""),E868, IF(AND($C867=$C869, E869&lt;&gt;""), E869,"")))</f>
        <v/>
      </c>
      <c r="F867" s="90" t="str">
        <f>IF(TMInput!E867&lt;&gt;"",TMInput!E867,IF(AND($C867=$C868, F868&lt;&gt;""),F868, IF(AND($C867=$C869, F869&lt;&gt;""), F869,"")))</f>
        <v/>
      </c>
      <c r="G867" s="85" t="str">
        <f>IF(TMInput!F867&lt;&gt;"",TMInput!F867,IF(AND($C867=$C868, G868&lt;&gt;""),G868, IF(AND($C867=$C869, G869&lt;&gt;""), G869,"")))</f>
        <v/>
      </c>
      <c r="H867" s="90" t="str">
        <f>TMInput!G867</f>
        <v/>
      </c>
      <c r="I867" s="90" t="str">
        <f>TMInput!H867</f>
        <v/>
      </c>
      <c r="J867" s="90" t="str">
        <f>IF(TMInput!$A867="",J866,TMInput!I867)</f>
        <v/>
      </c>
      <c r="K867" s="85" t="str">
        <f>IF(TMInput!J867&lt;&gt;"",TMInput!J867,IF(AND($C867=$C868, K868&lt;&gt;""),K868, IF(AND($C867=$C869, K869&lt;&gt;""), K869,"")))</f>
        <v/>
      </c>
      <c r="L867" s="85" t="str">
        <f>IF(TMInput!K867&lt;&gt;"",TMInput!K867,IF(AND($C867=$C868, L868&lt;&gt;""),L868, IF(AND($C867=$C869, L869&lt;&gt;""), L869,"")))</f>
        <v/>
      </c>
      <c r="M867" s="90" t="str">
        <f>IF(TMInput!L867&lt;&gt;"",TMInput!L867,IF(AND($C867=$C868, M868&lt;&gt;""),M868, IF(AND($C867=$C869, M869&lt;&gt;""), M869,"")))</f>
        <v/>
      </c>
      <c r="N867" s="90" t="str">
        <f>IF(TMInput!M867&lt;&gt;"",TMInput!M867,IF(AND($C867=$C868, N868&lt;&gt;""),N868, IF(AND($C867=$C869, N869&lt;&gt;""), N869,"")))</f>
        <v/>
      </c>
      <c r="O867" s="90" t="str">
        <f>IF(TMInput!N867&lt;&gt;"",TMInput!N867,IF(AND($C867=$C868, O868&lt;&gt;""),O868, IF(AND($C867=$C869, O869&lt;&gt;""), O869,"")))</f>
        <v/>
      </c>
      <c r="P867" s="85" t="str">
        <f>IF(TMInput!O867&lt;&gt;"",TMInput!O867,IF(AND($C867=$C868, P868&lt;&gt;""),P868, IF(AND($C867=$C869, P869&lt;&gt;""), P869,"")))</f>
        <v/>
      </c>
      <c r="Q867" s="90" t="str">
        <f>IF(TMInput!P867&lt;&gt;"",TMInput!P867,IF(AND($C867=$C868, Q868&lt;&gt;""),Q868, IF(AND($C867=$C869, Q869&lt;&gt;""), Q869,"")))</f>
        <v/>
      </c>
      <c r="R867" s="90" t="str">
        <f>IF(TMInput!Q867&lt;&gt;"", TMInput!Q867, IF(AND(OR($C867&amp;$H867=$C868&amp;$H868, $C867&amp;$I867=$C868&amp;$I868), R868&lt;&gt;""), R868, IF(AND(OR($C867&amp;$H867=$C869&amp;$H869, $C867&amp;$I867=$C869&amp;$I869), R869&lt;&gt;""), R869, IF(AND(OR($C867&amp;$H867=$C870&amp;$H870, $C867&amp;$I867=$C870&amp;$I870), R870&lt;&gt;""), R870, IF(AND(OR($C867&amp;$H867=$C871&amp;$H871, $C867&amp;$I867=$C871&amp;$I871), R871&lt;&gt;""), R871, "")))))</f>
        <v/>
      </c>
      <c r="S867" s="90" t="str">
        <f>IF(TMInput!R867&lt;&gt;"", TMInput!R867, IF(AND(OR($C867&amp;$H867=$C868&amp;$H868, $C867&amp;$I867=$C868&amp;$I868), S868&lt;&gt;""), S868, IF(AND(OR($C867&amp;$H867=$C869&amp;$H869, $C867&amp;$I867=$C869&amp;$I869), S869&lt;&gt;""), S869, IF(AND(OR($C867&amp;$H867=$C870&amp;$H870, $C867&amp;$I867=$C870&amp;$I870), S870&lt;&gt;""), S870, IF(AND(OR($C867&amp;$H867=$C871&amp;$H871, $C867&amp;$I867=$C871&amp;$I871), S871&lt;&gt;""), S871, "")))))</f>
        <v/>
      </c>
      <c r="T867" s="90" t="str">
        <f>IF(TMInput!S867&lt;&gt;"", TMInput!S867, IF(AND(OR($C867&amp;$H867=$C868&amp;$H868, $C867&amp;$I867=$C868&amp;$I868), T868&lt;&gt;""), T868, IF(AND(OR($C867&amp;$H867=$C869&amp;$H869, $C867&amp;$I867=$C869&amp;$I869), T869&lt;&gt;""), T869, IF(AND(OR($C867&amp;$H867=$C870&amp;$H870, $C867&amp;$I867=$C870&amp;$I870), T870&lt;&gt;""), T870, IF(AND(OR($C867&amp;$H867=$C871&amp;$H871, $C867&amp;$I867=$C871&amp;$I871), T871&lt;&gt;""), T871, "")))))</f>
        <v/>
      </c>
      <c r="U867" s="90" t="str">
        <f>IF(TMInput!T867&lt;&gt;"", TMInput!T867, IF(AND($C867=$C868, U868&lt;&gt;""), U868, IF(AND($C867=$C869, U869&lt;&gt;""), U869, IF(AND($C867=$C870, U870&lt;&gt;""), U870, IF(AND($C867=$C871, U871&lt;&gt;""), U871, "")))))</f>
        <v/>
      </c>
      <c r="V867" s="90" t="str">
        <f>IF(TMInput!U867&lt;&gt;"", TMInput!U867, IF(AND($C867=$C868, V868&lt;&gt;""), V868, IF(AND($C867=$C869, V869&lt;&gt;""), V869, IF(AND($C867=$C870, V870&lt;&gt;""), V870, IF(AND($C867=$C871, V871&lt;&gt;""), V871, "")))))</f>
        <v/>
      </c>
      <c r="W867" s="90" t="str">
        <f>IF(TMInput!V867&lt;&gt;"", TMInput!V867, IF(AND($C867=$C868, W868&lt;&gt;""), W868, IF(AND($C867=$C869, W869&lt;&gt;""), W869, IF(AND($C867=$C870, W870&lt;&gt;""), W870, IF(AND($C867=$C871, W871&lt;&gt;""), W871, "")))))</f>
        <v/>
      </c>
      <c r="X867" s="90" t="str">
        <f>IF(TMInput!W867&lt;&gt;"", TMInput!W867, IF(AND($C867=$C868, X868&lt;&gt;""), X868, IF(AND($C867=$C869, X869&lt;&gt;""), X869, IF(AND($C867=$C870, X870&lt;&gt;""), X870, IF(AND($C867=$C871, X871&lt;&gt;""), X871, "")))))</f>
        <v/>
      </c>
      <c r="Y867" s="90" t="str">
        <f>IF(TMInput!X867&lt;&gt;"", TMInput!X867, IF(AND($C867=$C868, Y868&lt;&gt;""), Y868, IF(AND($C867=$C869, Y869&lt;&gt;""), Y869, IF(AND($C867=$C870, Y870&lt;&gt;""), Y870, IF(AND($C867=$C871, Y871&lt;&gt;""), Y871, "")))))</f>
        <v/>
      </c>
      <c r="Z867" s="90" t="str">
        <f>IF(TMInput!Y867&lt;&gt;"", TMInput!Y867, IF(AND($C867=$C868, Z868&lt;&gt;""), Z868, IF(AND($C867=$C869, Z869&lt;&gt;""), Z869, IF(AND($C867=$C870, Z870&lt;&gt;""), Z870, IF(AND($C867=$C871, Z871&lt;&gt;""), Z871, "")))))</f>
        <v/>
      </c>
      <c r="AA867" s="90" t="str">
        <f>IF(TMInput!Z867&lt;&gt;"", TMInput!Z867, IF(AND($C867=$C868, AA868&lt;&gt;""), AA868, IF(AND($C867=$C869, AA869&lt;&gt;""), AA869, IF(AND($C867=$C870, AA870&lt;&gt;""), AA870, IF(AND($C867=$C871, AA871&lt;&gt;""), AA871, "")))))</f>
        <v/>
      </c>
      <c r="AB867" s="90" t="str">
        <f>IF(TMInput!AA867&lt;&gt;"", TMInput!AA867, IF(AND($C867=$C868, AB868&lt;&gt;""), AB868, IF(AND($C867=$C869, AB869&lt;&gt;""), AB869, IF(AND($C867=$C870, AB870&lt;&gt;""), AB870, IF(AND($C867=$C871, AB871&lt;&gt;""), AB871, "")))))</f>
        <v/>
      </c>
      <c r="AC867" s="90" t="str">
        <f>IF(TMInput!AB867&lt;&gt;"", TMInput!AB867, IF(AND($C867=$C868, AC868&lt;&gt;""), AC868, IF(AND($C867=$C869, AC869&lt;&gt;""), AC869, IF(AND($C867=$C870, AC870&lt;&gt;""), AC870, IF(AND($C867=$C871, AC871&lt;&gt;""), AC871, "")))))</f>
        <v/>
      </c>
      <c r="AD867" s="90" t="str">
        <f>IF(TMInput!AC867&lt;&gt;"", TMInput!AC867, IF(AND($C867=$C868, AD868&lt;&gt;""), AD868, IF(AND($C867=$C869, AD869&lt;&gt;""), AD869, IF(AND($C867=$C870, AD870&lt;&gt;""), AD870, IF(AND($C867=$C871, AD871&lt;&gt;""), AD871, "")))))</f>
        <v/>
      </c>
      <c r="AE867" s="90" t="str">
        <f>IF(TMInput!AD867&lt;&gt;"", TMInput!AD867, IF(AND($C867=$C868, AE868&lt;&gt;""), AE868, IF(AND($C867=$C869, AE869&lt;&gt;""), AE869, IF(AND($C867=$C870, AE870&lt;&gt;""), AE870, IF(AND($C867=$C871, AE871&lt;&gt;""), AE871, "")))))</f>
        <v/>
      </c>
    </row>
    <row r="868">
      <c r="A868" s="85" t="b">
        <f t="shared" si="1"/>
        <v>0</v>
      </c>
      <c r="B868" s="90" t="str">
        <f>IF(AND(TMInput!A868="",$C868&lt;&gt;""),B867,TMInput!A868)</f>
        <v/>
      </c>
      <c r="C868" s="90" t="str">
        <f>TMInput!B868</f>
        <v/>
      </c>
      <c r="D868" s="85" t="str">
        <f>IF(AND(TMInput!C868="",$C868&lt;&gt;""),D867,TMInput!C868)</f>
        <v/>
      </c>
      <c r="E868" s="90" t="str">
        <f>IF(TMInput!D868&lt;&gt;"",TMInput!D868,IF(AND($C868=$C869, E869&lt;&gt;""),E869, IF(AND($C868=$C870, E870&lt;&gt;""), E870,"")))</f>
        <v/>
      </c>
      <c r="F868" s="90" t="str">
        <f>IF(TMInput!E868&lt;&gt;"",TMInput!E868,IF(AND($C868=$C869, F869&lt;&gt;""),F869, IF(AND($C868=$C870, F870&lt;&gt;""), F870,"")))</f>
        <v/>
      </c>
      <c r="G868" s="85" t="str">
        <f>IF(TMInput!F868&lt;&gt;"",TMInput!F868,IF(AND($C868=$C869, G869&lt;&gt;""),G869, IF(AND($C868=$C870, G870&lt;&gt;""), G870,"")))</f>
        <v/>
      </c>
      <c r="H868" s="90" t="str">
        <f>TMInput!G868</f>
        <v/>
      </c>
      <c r="I868" s="90" t="str">
        <f>TMInput!H868</f>
        <v/>
      </c>
      <c r="J868" s="90" t="str">
        <f>IF(TMInput!$A868="",J867,TMInput!I868)</f>
        <v/>
      </c>
      <c r="K868" s="85" t="str">
        <f>IF(TMInput!J868&lt;&gt;"",TMInput!J868,IF(AND($C868=$C869, K869&lt;&gt;""),K869, IF(AND($C868=$C870, K870&lt;&gt;""), K870,"")))</f>
        <v/>
      </c>
      <c r="L868" s="85" t="str">
        <f>IF(TMInput!K868&lt;&gt;"",TMInput!K868,IF(AND($C868=$C869, L869&lt;&gt;""),L869, IF(AND($C868=$C870, L870&lt;&gt;""), L870,"")))</f>
        <v/>
      </c>
      <c r="M868" s="90" t="str">
        <f>IF(TMInput!L868&lt;&gt;"",TMInput!L868,IF(AND($C868=$C869, M869&lt;&gt;""),M869, IF(AND($C868=$C870, M870&lt;&gt;""), M870,"")))</f>
        <v/>
      </c>
      <c r="N868" s="90" t="str">
        <f>IF(TMInput!M868&lt;&gt;"",TMInput!M868,IF(AND($C868=$C869, N869&lt;&gt;""),N869, IF(AND($C868=$C870, N870&lt;&gt;""), N870,"")))</f>
        <v/>
      </c>
      <c r="O868" s="90" t="str">
        <f>IF(TMInput!N868&lt;&gt;"",TMInput!N868,IF(AND($C868=$C869, O869&lt;&gt;""),O869, IF(AND($C868=$C870, O870&lt;&gt;""), O870,"")))</f>
        <v/>
      </c>
      <c r="P868" s="85" t="str">
        <f>IF(TMInput!O868&lt;&gt;"",TMInput!O868,IF(AND($C868=$C869, P869&lt;&gt;""),P869, IF(AND($C868=$C870, P870&lt;&gt;""), P870,"")))</f>
        <v/>
      </c>
      <c r="Q868" s="90" t="str">
        <f>IF(TMInput!P868&lt;&gt;"",TMInput!P868,IF(AND($C868=$C869, Q869&lt;&gt;""),Q869, IF(AND($C868=$C870, Q870&lt;&gt;""), Q870,"")))</f>
        <v/>
      </c>
      <c r="R868" s="90" t="str">
        <f>IF(TMInput!Q868&lt;&gt;"", TMInput!Q868, IF(AND(OR($C868&amp;$H868=$C869&amp;$H869, $C868&amp;$I868=$C869&amp;$I869), R869&lt;&gt;""), R869, IF(AND(OR($C868&amp;$H868=$C870&amp;$H870, $C868&amp;$I868=$C870&amp;$I870), R870&lt;&gt;""), R870, IF(AND(OR($C868&amp;$H868=$C871&amp;$H871, $C868&amp;$I868=$C871&amp;$I871), R871&lt;&gt;""), R871, IF(AND(OR($C868&amp;$H868=$C872&amp;$H872, $C868&amp;$I868=$C872&amp;$I872), R872&lt;&gt;""), R872, "")))))</f>
        <v/>
      </c>
      <c r="S868" s="90" t="str">
        <f>IF(TMInput!R868&lt;&gt;"", TMInput!R868, IF(AND(OR($C868&amp;$H868=$C869&amp;$H869, $C868&amp;$I868=$C869&amp;$I869), S869&lt;&gt;""), S869, IF(AND(OR($C868&amp;$H868=$C870&amp;$H870, $C868&amp;$I868=$C870&amp;$I870), S870&lt;&gt;""), S870, IF(AND(OR($C868&amp;$H868=$C871&amp;$H871, $C868&amp;$I868=$C871&amp;$I871), S871&lt;&gt;""), S871, IF(AND(OR($C868&amp;$H868=$C872&amp;$H872, $C868&amp;$I868=$C872&amp;$I872), S872&lt;&gt;""), S872, "")))))</f>
        <v/>
      </c>
      <c r="T868" s="90" t="str">
        <f>IF(TMInput!S868&lt;&gt;"", TMInput!S868, IF(AND(OR($C868&amp;$H868=$C869&amp;$H869, $C868&amp;$I868=$C869&amp;$I869), T869&lt;&gt;""), T869, IF(AND(OR($C868&amp;$H868=$C870&amp;$H870, $C868&amp;$I868=$C870&amp;$I870), T870&lt;&gt;""), T870, IF(AND(OR($C868&amp;$H868=$C871&amp;$H871, $C868&amp;$I868=$C871&amp;$I871), T871&lt;&gt;""), T871, IF(AND(OR($C868&amp;$H868=$C872&amp;$H872, $C868&amp;$I868=$C872&amp;$I872), T872&lt;&gt;""), T872, "")))))</f>
        <v/>
      </c>
      <c r="U868" s="90" t="str">
        <f>IF(TMInput!T868&lt;&gt;"", TMInput!T868, IF(AND($C868=$C869, U869&lt;&gt;""), U869, IF(AND($C868=$C870, U870&lt;&gt;""), U870, IF(AND($C868=$C871, U871&lt;&gt;""), U871, IF(AND($C868=$C872, U872&lt;&gt;""), U872, "")))))</f>
        <v/>
      </c>
      <c r="V868" s="90" t="str">
        <f>IF(TMInput!U868&lt;&gt;"", TMInput!U868, IF(AND($C868=$C869, V869&lt;&gt;""), V869, IF(AND($C868=$C870, V870&lt;&gt;""), V870, IF(AND($C868=$C871, V871&lt;&gt;""), V871, IF(AND($C868=$C872, V872&lt;&gt;""), V872, "")))))</f>
        <v/>
      </c>
      <c r="W868" s="90" t="str">
        <f>IF(TMInput!V868&lt;&gt;"", TMInput!V868, IF(AND($C868=$C869, W869&lt;&gt;""), W869, IF(AND($C868=$C870, W870&lt;&gt;""), W870, IF(AND($C868=$C871, W871&lt;&gt;""), W871, IF(AND($C868=$C872, W872&lt;&gt;""), W872, "")))))</f>
        <v/>
      </c>
      <c r="X868" s="90" t="str">
        <f>IF(TMInput!W868&lt;&gt;"", TMInput!W868, IF(AND($C868=$C869, X869&lt;&gt;""), X869, IF(AND($C868=$C870, X870&lt;&gt;""), X870, IF(AND($C868=$C871, X871&lt;&gt;""), X871, IF(AND($C868=$C872, X872&lt;&gt;""), X872, "")))))</f>
        <v/>
      </c>
      <c r="Y868" s="90" t="str">
        <f>IF(TMInput!X868&lt;&gt;"", TMInput!X868, IF(AND($C868=$C869, Y869&lt;&gt;""), Y869, IF(AND($C868=$C870, Y870&lt;&gt;""), Y870, IF(AND($C868=$C871, Y871&lt;&gt;""), Y871, IF(AND($C868=$C872, Y872&lt;&gt;""), Y872, "")))))</f>
        <v/>
      </c>
      <c r="Z868" s="90" t="str">
        <f>IF(TMInput!Y868&lt;&gt;"", TMInput!Y868, IF(AND($C868=$C869, Z869&lt;&gt;""), Z869, IF(AND($C868=$C870, Z870&lt;&gt;""), Z870, IF(AND($C868=$C871, Z871&lt;&gt;""), Z871, IF(AND($C868=$C872, Z872&lt;&gt;""), Z872, "")))))</f>
        <v/>
      </c>
      <c r="AA868" s="90" t="str">
        <f>IF(TMInput!Z868&lt;&gt;"", TMInput!Z868, IF(AND($C868=$C869, AA869&lt;&gt;""), AA869, IF(AND($C868=$C870, AA870&lt;&gt;""), AA870, IF(AND($C868=$C871, AA871&lt;&gt;""), AA871, IF(AND($C868=$C872, AA872&lt;&gt;""), AA872, "")))))</f>
        <v/>
      </c>
      <c r="AB868" s="90" t="str">
        <f>IF(TMInput!AA868&lt;&gt;"", TMInput!AA868, IF(AND($C868=$C869, AB869&lt;&gt;""), AB869, IF(AND($C868=$C870, AB870&lt;&gt;""), AB870, IF(AND($C868=$C871, AB871&lt;&gt;""), AB871, IF(AND($C868=$C872, AB872&lt;&gt;""), AB872, "")))))</f>
        <v/>
      </c>
      <c r="AC868" s="90" t="str">
        <f>IF(TMInput!AB868&lt;&gt;"", TMInput!AB868, IF(AND($C868=$C869, AC869&lt;&gt;""), AC869, IF(AND($C868=$C870, AC870&lt;&gt;""), AC870, IF(AND($C868=$C871, AC871&lt;&gt;""), AC871, IF(AND($C868=$C872, AC872&lt;&gt;""), AC872, "")))))</f>
        <v/>
      </c>
      <c r="AD868" s="90" t="str">
        <f>IF(TMInput!AC868&lt;&gt;"", TMInput!AC868, IF(AND($C868=$C869, AD869&lt;&gt;""), AD869, IF(AND($C868=$C870, AD870&lt;&gt;""), AD870, IF(AND($C868=$C871, AD871&lt;&gt;""), AD871, IF(AND($C868=$C872, AD872&lt;&gt;""), AD872, "")))))</f>
        <v/>
      </c>
      <c r="AE868" s="90" t="str">
        <f>IF(TMInput!AD868&lt;&gt;"", TMInput!AD868, IF(AND($C868=$C869, AE869&lt;&gt;""), AE869, IF(AND($C868=$C870, AE870&lt;&gt;""), AE870, IF(AND($C868=$C871, AE871&lt;&gt;""), AE871, IF(AND($C868=$C872, AE872&lt;&gt;""), AE872, "")))))</f>
        <v/>
      </c>
    </row>
    <row r="869">
      <c r="A869" s="85" t="b">
        <f t="shared" si="1"/>
        <v>0</v>
      </c>
      <c r="B869" s="90" t="str">
        <f>IF(AND(TMInput!A869="",$C869&lt;&gt;""),B868,TMInput!A869)</f>
        <v/>
      </c>
      <c r="C869" s="90" t="str">
        <f>TMInput!B869</f>
        <v/>
      </c>
      <c r="D869" s="85" t="str">
        <f>IF(AND(TMInput!C869="",$C869&lt;&gt;""),D868,TMInput!C869)</f>
        <v/>
      </c>
      <c r="E869" s="90" t="str">
        <f>IF(TMInput!D869&lt;&gt;"",TMInput!D869,IF(AND($C869=$C870, E870&lt;&gt;""),E870, IF(AND($C869=$C871, E871&lt;&gt;""), E871,"")))</f>
        <v/>
      </c>
      <c r="F869" s="90" t="str">
        <f>IF(TMInput!E869&lt;&gt;"",TMInput!E869,IF(AND($C869=$C870, F870&lt;&gt;""),F870, IF(AND($C869=$C871, F871&lt;&gt;""), F871,"")))</f>
        <v/>
      </c>
      <c r="G869" s="85" t="str">
        <f>IF(TMInput!F869&lt;&gt;"",TMInput!F869,IF(AND($C869=$C870, G870&lt;&gt;""),G870, IF(AND($C869=$C871, G871&lt;&gt;""), G871,"")))</f>
        <v/>
      </c>
      <c r="H869" s="90" t="str">
        <f>TMInput!G869</f>
        <v/>
      </c>
      <c r="I869" s="90" t="str">
        <f>TMInput!H869</f>
        <v/>
      </c>
      <c r="J869" s="90" t="str">
        <f>IF(TMInput!$A869="",J868,TMInput!I869)</f>
        <v/>
      </c>
      <c r="K869" s="85" t="str">
        <f>IF(TMInput!J869&lt;&gt;"",TMInput!J869,IF(AND($C869=$C870, K870&lt;&gt;""),K870, IF(AND($C869=$C871, K871&lt;&gt;""), K871,"")))</f>
        <v/>
      </c>
      <c r="L869" s="85" t="str">
        <f>IF(TMInput!K869&lt;&gt;"",TMInput!K869,IF(AND($C869=$C870, L870&lt;&gt;""),L870, IF(AND($C869=$C871, L871&lt;&gt;""), L871,"")))</f>
        <v/>
      </c>
      <c r="M869" s="90" t="str">
        <f>IF(TMInput!L869&lt;&gt;"",TMInput!L869,IF(AND($C869=$C870, M870&lt;&gt;""),M870, IF(AND($C869=$C871, M871&lt;&gt;""), M871,"")))</f>
        <v/>
      </c>
      <c r="N869" s="90" t="str">
        <f>IF(TMInput!M869&lt;&gt;"",TMInput!M869,IF(AND($C869=$C870, N870&lt;&gt;""),N870, IF(AND($C869=$C871, N871&lt;&gt;""), N871,"")))</f>
        <v/>
      </c>
      <c r="O869" s="90" t="str">
        <f>IF(TMInput!N869&lt;&gt;"",TMInput!N869,IF(AND($C869=$C870, O870&lt;&gt;""),O870, IF(AND($C869=$C871, O871&lt;&gt;""), O871,"")))</f>
        <v/>
      </c>
      <c r="P869" s="85" t="str">
        <f>IF(TMInput!O869&lt;&gt;"",TMInput!O869,IF(AND($C869=$C870, P870&lt;&gt;""),P870, IF(AND($C869=$C871, P871&lt;&gt;""), P871,"")))</f>
        <v/>
      </c>
      <c r="Q869" s="90" t="str">
        <f>IF(TMInput!P869&lt;&gt;"",TMInput!P869,IF(AND($C869=$C870, Q870&lt;&gt;""),Q870, IF(AND($C869=$C871, Q871&lt;&gt;""), Q871,"")))</f>
        <v/>
      </c>
      <c r="R869" s="90" t="str">
        <f>IF(TMInput!Q869&lt;&gt;"", TMInput!Q869, IF(AND(OR($C869&amp;$H869=$C870&amp;$H870, $C869&amp;$I869=$C870&amp;$I870), R870&lt;&gt;""), R870, IF(AND(OR($C869&amp;$H869=$C871&amp;$H871, $C869&amp;$I869=$C871&amp;$I871), R871&lt;&gt;""), R871, IF(AND(OR($C869&amp;$H869=$C872&amp;$H872, $C869&amp;$I869=$C872&amp;$I872), R872&lt;&gt;""), R872, IF(AND(OR($C869&amp;$H869=$C873&amp;$H873, $C869&amp;$I869=$C873&amp;$I873), R873&lt;&gt;""), R873, "")))))</f>
        <v/>
      </c>
      <c r="S869" s="90" t="str">
        <f>IF(TMInput!R869&lt;&gt;"", TMInput!R869, IF(AND(OR($C869&amp;$H869=$C870&amp;$H870, $C869&amp;$I869=$C870&amp;$I870), S870&lt;&gt;""), S870, IF(AND(OR($C869&amp;$H869=$C871&amp;$H871, $C869&amp;$I869=$C871&amp;$I871), S871&lt;&gt;""), S871, IF(AND(OR($C869&amp;$H869=$C872&amp;$H872, $C869&amp;$I869=$C872&amp;$I872), S872&lt;&gt;""), S872, IF(AND(OR($C869&amp;$H869=$C873&amp;$H873, $C869&amp;$I869=$C873&amp;$I873), S873&lt;&gt;""), S873, "")))))</f>
        <v/>
      </c>
      <c r="T869" s="90" t="str">
        <f>IF(TMInput!S869&lt;&gt;"", TMInput!S869, IF(AND(OR($C869&amp;$H869=$C870&amp;$H870, $C869&amp;$I869=$C870&amp;$I870), T870&lt;&gt;""), T870, IF(AND(OR($C869&amp;$H869=$C871&amp;$H871, $C869&amp;$I869=$C871&amp;$I871), T871&lt;&gt;""), T871, IF(AND(OR($C869&amp;$H869=$C872&amp;$H872, $C869&amp;$I869=$C872&amp;$I872), T872&lt;&gt;""), T872, IF(AND(OR($C869&amp;$H869=$C873&amp;$H873, $C869&amp;$I869=$C873&amp;$I873), T873&lt;&gt;""), T873, "")))))</f>
        <v/>
      </c>
      <c r="U869" s="90" t="str">
        <f>IF(TMInput!T869&lt;&gt;"", TMInput!T869, IF(AND($C869=$C870, U870&lt;&gt;""), U870, IF(AND($C869=$C871, U871&lt;&gt;""), U871, IF(AND($C869=$C872, U872&lt;&gt;""), U872, IF(AND($C869=$C873, U873&lt;&gt;""), U873, "")))))</f>
        <v/>
      </c>
      <c r="V869" s="90" t="str">
        <f>IF(TMInput!U869&lt;&gt;"", TMInput!U869, IF(AND($C869=$C870, V870&lt;&gt;""), V870, IF(AND($C869=$C871, V871&lt;&gt;""), V871, IF(AND($C869=$C872, V872&lt;&gt;""), V872, IF(AND($C869=$C873, V873&lt;&gt;""), V873, "")))))</f>
        <v/>
      </c>
      <c r="W869" s="90" t="str">
        <f>IF(TMInput!V869&lt;&gt;"", TMInput!V869, IF(AND($C869=$C870, W870&lt;&gt;""), W870, IF(AND($C869=$C871, W871&lt;&gt;""), W871, IF(AND($C869=$C872, W872&lt;&gt;""), W872, IF(AND($C869=$C873, W873&lt;&gt;""), W873, "")))))</f>
        <v/>
      </c>
      <c r="X869" s="90" t="str">
        <f>IF(TMInput!W869&lt;&gt;"", TMInput!W869, IF(AND($C869=$C870, X870&lt;&gt;""), X870, IF(AND($C869=$C871, X871&lt;&gt;""), X871, IF(AND($C869=$C872, X872&lt;&gt;""), X872, IF(AND($C869=$C873, X873&lt;&gt;""), X873, "")))))</f>
        <v/>
      </c>
      <c r="Y869" s="90" t="str">
        <f>IF(TMInput!X869&lt;&gt;"", TMInput!X869, IF(AND($C869=$C870, Y870&lt;&gt;""), Y870, IF(AND($C869=$C871, Y871&lt;&gt;""), Y871, IF(AND($C869=$C872, Y872&lt;&gt;""), Y872, IF(AND($C869=$C873, Y873&lt;&gt;""), Y873, "")))))</f>
        <v/>
      </c>
      <c r="Z869" s="90" t="str">
        <f>IF(TMInput!Y869&lt;&gt;"", TMInput!Y869, IF(AND($C869=$C870, Z870&lt;&gt;""), Z870, IF(AND($C869=$C871, Z871&lt;&gt;""), Z871, IF(AND($C869=$C872, Z872&lt;&gt;""), Z872, IF(AND($C869=$C873, Z873&lt;&gt;""), Z873, "")))))</f>
        <v/>
      </c>
      <c r="AA869" s="90" t="str">
        <f>IF(TMInput!Z869&lt;&gt;"", TMInput!Z869, IF(AND($C869=$C870, AA870&lt;&gt;""), AA870, IF(AND($C869=$C871, AA871&lt;&gt;""), AA871, IF(AND($C869=$C872, AA872&lt;&gt;""), AA872, IF(AND($C869=$C873, AA873&lt;&gt;""), AA873, "")))))</f>
        <v/>
      </c>
      <c r="AB869" s="90" t="str">
        <f>IF(TMInput!AA869&lt;&gt;"", TMInput!AA869, IF(AND($C869=$C870, AB870&lt;&gt;""), AB870, IF(AND($C869=$C871, AB871&lt;&gt;""), AB871, IF(AND($C869=$C872, AB872&lt;&gt;""), AB872, IF(AND($C869=$C873, AB873&lt;&gt;""), AB873, "")))))</f>
        <v/>
      </c>
      <c r="AC869" s="90" t="str">
        <f>IF(TMInput!AB869&lt;&gt;"", TMInput!AB869, IF(AND($C869=$C870, AC870&lt;&gt;""), AC870, IF(AND($C869=$C871, AC871&lt;&gt;""), AC871, IF(AND($C869=$C872, AC872&lt;&gt;""), AC872, IF(AND($C869=$C873, AC873&lt;&gt;""), AC873, "")))))</f>
        <v/>
      </c>
      <c r="AD869" s="90" t="str">
        <f>IF(TMInput!AC869&lt;&gt;"", TMInput!AC869, IF(AND($C869=$C870, AD870&lt;&gt;""), AD870, IF(AND($C869=$C871, AD871&lt;&gt;""), AD871, IF(AND($C869=$C872, AD872&lt;&gt;""), AD872, IF(AND($C869=$C873, AD873&lt;&gt;""), AD873, "")))))</f>
        <v/>
      </c>
      <c r="AE869" s="90" t="str">
        <f>IF(TMInput!AD869&lt;&gt;"", TMInput!AD869, IF(AND($C869=$C870, AE870&lt;&gt;""), AE870, IF(AND($C869=$C871, AE871&lt;&gt;""), AE871, IF(AND($C869=$C872, AE872&lt;&gt;""), AE872, IF(AND($C869=$C873, AE873&lt;&gt;""), AE873, "")))))</f>
        <v/>
      </c>
    </row>
    <row r="870">
      <c r="A870" s="85" t="b">
        <f t="shared" si="1"/>
        <v>0</v>
      </c>
      <c r="B870" s="90" t="str">
        <f>IF(AND(TMInput!A870="",$C870&lt;&gt;""),B869,TMInput!A870)</f>
        <v/>
      </c>
      <c r="C870" s="90" t="str">
        <f>TMInput!B870</f>
        <v/>
      </c>
      <c r="D870" s="85" t="str">
        <f>IF(AND(TMInput!C870="",$C870&lt;&gt;""),D869,TMInput!C870)</f>
        <v/>
      </c>
      <c r="E870" s="90" t="str">
        <f>IF(TMInput!D870&lt;&gt;"",TMInput!D870,IF(AND($C870=$C871, E871&lt;&gt;""),E871, IF(AND($C870=$C872, E872&lt;&gt;""), E872,"")))</f>
        <v/>
      </c>
      <c r="F870" s="90" t="str">
        <f>IF(TMInput!E870&lt;&gt;"",TMInput!E870,IF(AND($C870=$C871, F871&lt;&gt;""),F871, IF(AND($C870=$C872, F872&lt;&gt;""), F872,"")))</f>
        <v/>
      </c>
      <c r="G870" s="85" t="str">
        <f>IF(TMInput!F870&lt;&gt;"",TMInput!F870,IF(AND($C870=$C871, G871&lt;&gt;""),G871, IF(AND($C870=$C872, G872&lt;&gt;""), G872,"")))</f>
        <v/>
      </c>
      <c r="H870" s="90" t="str">
        <f>TMInput!G870</f>
        <v/>
      </c>
      <c r="I870" s="90" t="str">
        <f>TMInput!H870</f>
        <v/>
      </c>
      <c r="J870" s="90" t="str">
        <f>IF(TMInput!$A870="",J869,TMInput!I870)</f>
        <v/>
      </c>
      <c r="K870" s="85" t="str">
        <f>IF(TMInput!J870&lt;&gt;"",TMInput!J870,IF(AND($C870=$C871, K871&lt;&gt;""),K871, IF(AND($C870=$C872, K872&lt;&gt;""), K872,"")))</f>
        <v/>
      </c>
      <c r="L870" s="85" t="str">
        <f>IF(TMInput!K870&lt;&gt;"",TMInput!K870,IF(AND($C870=$C871, L871&lt;&gt;""),L871, IF(AND($C870=$C872, L872&lt;&gt;""), L872,"")))</f>
        <v/>
      </c>
      <c r="M870" s="90" t="str">
        <f>IF(TMInput!L870&lt;&gt;"",TMInput!L870,IF(AND($C870=$C871, M871&lt;&gt;""),M871, IF(AND($C870=$C872, M872&lt;&gt;""), M872,"")))</f>
        <v/>
      </c>
      <c r="N870" s="90" t="str">
        <f>IF(TMInput!M870&lt;&gt;"",TMInput!M870,IF(AND($C870=$C871, N871&lt;&gt;""),N871, IF(AND($C870=$C872, N872&lt;&gt;""), N872,"")))</f>
        <v/>
      </c>
      <c r="O870" s="90" t="str">
        <f>IF(TMInput!N870&lt;&gt;"",TMInput!N870,IF(AND($C870=$C871, O871&lt;&gt;""),O871, IF(AND($C870=$C872, O872&lt;&gt;""), O872,"")))</f>
        <v/>
      </c>
      <c r="P870" s="85" t="str">
        <f>IF(TMInput!O870&lt;&gt;"",TMInput!O870,IF(AND($C870=$C871, P871&lt;&gt;""),P871, IF(AND($C870=$C872, P872&lt;&gt;""), P872,"")))</f>
        <v/>
      </c>
      <c r="Q870" s="90" t="str">
        <f>IF(TMInput!P870&lt;&gt;"",TMInput!P870,IF(AND($C870=$C871, Q871&lt;&gt;""),Q871, IF(AND($C870=$C872, Q872&lt;&gt;""), Q872,"")))</f>
        <v/>
      </c>
      <c r="R870" s="90" t="str">
        <f>IF(TMInput!Q870&lt;&gt;"", TMInput!Q870, IF(AND(OR($C870&amp;$H870=$C871&amp;$H871, $C870&amp;$I870=$C871&amp;$I871), R871&lt;&gt;""), R871, IF(AND(OR($C870&amp;$H870=$C872&amp;$H872, $C870&amp;$I870=$C872&amp;$I872), R872&lt;&gt;""), R872, IF(AND(OR($C870&amp;$H870=$C873&amp;$H873, $C870&amp;$I870=$C873&amp;$I873), R873&lt;&gt;""), R873, IF(AND(OR($C870&amp;$H870=$C874&amp;$H874, $C870&amp;$I870=$C874&amp;$I874), R874&lt;&gt;""), R874, "")))))</f>
        <v/>
      </c>
      <c r="S870" s="90" t="str">
        <f>IF(TMInput!R870&lt;&gt;"", TMInput!R870, IF(AND(OR($C870&amp;$H870=$C871&amp;$H871, $C870&amp;$I870=$C871&amp;$I871), S871&lt;&gt;""), S871, IF(AND(OR($C870&amp;$H870=$C872&amp;$H872, $C870&amp;$I870=$C872&amp;$I872), S872&lt;&gt;""), S872, IF(AND(OR($C870&amp;$H870=$C873&amp;$H873, $C870&amp;$I870=$C873&amp;$I873), S873&lt;&gt;""), S873, IF(AND(OR($C870&amp;$H870=$C874&amp;$H874, $C870&amp;$I870=$C874&amp;$I874), S874&lt;&gt;""), S874, "")))))</f>
        <v/>
      </c>
      <c r="T870" s="90" t="str">
        <f>IF(TMInput!S870&lt;&gt;"", TMInput!S870, IF(AND(OR($C870&amp;$H870=$C871&amp;$H871, $C870&amp;$I870=$C871&amp;$I871), T871&lt;&gt;""), T871, IF(AND(OR($C870&amp;$H870=$C872&amp;$H872, $C870&amp;$I870=$C872&amp;$I872), T872&lt;&gt;""), T872, IF(AND(OR($C870&amp;$H870=$C873&amp;$H873, $C870&amp;$I870=$C873&amp;$I873), T873&lt;&gt;""), T873, IF(AND(OR($C870&amp;$H870=$C874&amp;$H874, $C870&amp;$I870=$C874&amp;$I874), T874&lt;&gt;""), T874, "")))))</f>
        <v/>
      </c>
      <c r="U870" s="90" t="str">
        <f>IF(TMInput!T870&lt;&gt;"", TMInput!T870, IF(AND($C870=$C871, U871&lt;&gt;""), U871, IF(AND($C870=$C872, U872&lt;&gt;""), U872, IF(AND($C870=$C873, U873&lt;&gt;""), U873, IF(AND($C870=$C874, U874&lt;&gt;""), U874, "")))))</f>
        <v/>
      </c>
      <c r="V870" s="90" t="str">
        <f>IF(TMInput!U870&lt;&gt;"", TMInput!U870, IF(AND($C870=$C871, V871&lt;&gt;""), V871, IF(AND($C870=$C872, V872&lt;&gt;""), V872, IF(AND($C870=$C873, V873&lt;&gt;""), V873, IF(AND($C870=$C874, V874&lt;&gt;""), V874, "")))))</f>
        <v/>
      </c>
      <c r="W870" s="90" t="str">
        <f>IF(TMInput!V870&lt;&gt;"", TMInput!V870, IF(AND($C870=$C871, W871&lt;&gt;""), W871, IF(AND($C870=$C872, W872&lt;&gt;""), W872, IF(AND($C870=$C873, W873&lt;&gt;""), W873, IF(AND($C870=$C874, W874&lt;&gt;""), W874, "")))))</f>
        <v/>
      </c>
      <c r="X870" s="90" t="str">
        <f>IF(TMInput!W870&lt;&gt;"", TMInput!W870, IF(AND($C870=$C871, X871&lt;&gt;""), X871, IF(AND($C870=$C872, X872&lt;&gt;""), X872, IF(AND($C870=$C873, X873&lt;&gt;""), X873, IF(AND($C870=$C874, X874&lt;&gt;""), X874, "")))))</f>
        <v/>
      </c>
      <c r="Y870" s="90" t="str">
        <f>IF(TMInput!X870&lt;&gt;"", TMInput!X870, IF(AND($C870=$C871, Y871&lt;&gt;""), Y871, IF(AND($C870=$C872, Y872&lt;&gt;""), Y872, IF(AND($C870=$C873, Y873&lt;&gt;""), Y873, IF(AND($C870=$C874, Y874&lt;&gt;""), Y874, "")))))</f>
        <v/>
      </c>
      <c r="Z870" s="90" t="str">
        <f>IF(TMInput!Y870&lt;&gt;"", TMInput!Y870, IF(AND($C870=$C871, Z871&lt;&gt;""), Z871, IF(AND($C870=$C872, Z872&lt;&gt;""), Z872, IF(AND($C870=$C873, Z873&lt;&gt;""), Z873, IF(AND($C870=$C874, Z874&lt;&gt;""), Z874, "")))))</f>
        <v/>
      </c>
      <c r="AA870" s="90" t="str">
        <f>IF(TMInput!Z870&lt;&gt;"", TMInput!Z870, IF(AND($C870=$C871, AA871&lt;&gt;""), AA871, IF(AND($C870=$C872, AA872&lt;&gt;""), AA872, IF(AND($C870=$C873, AA873&lt;&gt;""), AA873, IF(AND($C870=$C874, AA874&lt;&gt;""), AA874, "")))))</f>
        <v/>
      </c>
      <c r="AB870" s="90" t="str">
        <f>IF(TMInput!AA870&lt;&gt;"", TMInput!AA870, IF(AND($C870=$C871, AB871&lt;&gt;""), AB871, IF(AND($C870=$C872, AB872&lt;&gt;""), AB872, IF(AND($C870=$C873, AB873&lt;&gt;""), AB873, IF(AND($C870=$C874, AB874&lt;&gt;""), AB874, "")))))</f>
        <v/>
      </c>
      <c r="AC870" s="90" t="str">
        <f>IF(TMInput!AB870&lt;&gt;"", TMInput!AB870, IF(AND($C870=$C871, AC871&lt;&gt;""), AC871, IF(AND($C870=$C872, AC872&lt;&gt;""), AC872, IF(AND($C870=$C873, AC873&lt;&gt;""), AC873, IF(AND($C870=$C874, AC874&lt;&gt;""), AC874, "")))))</f>
        <v/>
      </c>
      <c r="AD870" s="90" t="str">
        <f>IF(TMInput!AC870&lt;&gt;"", TMInput!AC870, IF(AND($C870=$C871, AD871&lt;&gt;""), AD871, IF(AND($C870=$C872, AD872&lt;&gt;""), AD872, IF(AND($C870=$C873, AD873&lt;&gt;""), AD873, IF(AND($C870=$C874, AD874&lt;&gt;""), AD874, "")))))</f>
        <v/>
      </c>
      <c r="AE870" s="90" t="str">
        <f>IF(TMInput!AD870&lt;&gt;"", TMInput!AD870, IF(AND($C870=$C871, AE871&lt;&gt;""), AE871, IF(AND($C870=$C872, AE872&lt;&gt;""), AE872, IF(AND($C870=$C873, AE873&lt;&gt;""), AE873, IF(AND($C870=$C874, AE874&lt;&gt;""), AE874, "")))))</f>
        <v/>
      </c>
    </row>
    <row r="871">
      <c r="A871" s="85" t="b">
        <f t="shared" si="1"/>
        <v>0</v>
      </c>
      <c r="B871" s="90" t="str">
        <f>IF(AND(TMInput!A871="",$C871&lt;&gt;""),B870,TMInput!A871)</f>
        <v/>
      </c>
      <c r="C871" s="90" t="str">
        <f>TMInput!B871</f>
        <v/>
      </c>
      <c r="D871" s="85" t="str">
        <f>IF(AND(TMInput!C871="",$C871&lt;&gt;""),D870,TMInput!C871)</f>
        <v/>
      </c>
      <c r="E871" s="90" t="str">
        <f>IF(TMInput!D871&lt;&gt;"",TMInput!D871,IF(AND($C871=$C872, E872&lt;&gt;""),E872, IF(AND($C871=$C873, E873&lt;&gt;""), E873,"")))</f>
        <v/>
      </c>
      <c r="F871" s="90" t="str">
        <f>IF(TMInput!E871&lt;&gt;"",TMInput!E871,IF(AND($C871=$C872, F872&lt;&gt;""),F872, IF(AND($C871=$C873, F873&lt;&gt;""), F873,"")))</f>
        <v/>
      </c>
      <c r="G871" s="85" t="str">
        <f>IF(TMInput!F871&lt;&gt;"",TMInput!F871,IF(AND($C871=$C872, G872&lt;&gt;""),G872, IF(AND($C871=$C873, G873&lt;&gt;""), G873,"")))</f>
        <v/>
      </c>
      <c r="H871" s="90" t="str">
        <f>TMInput!G871</f>
        <v/>
      </c>
      <c r="I871" s="90" t="str">
        <f>TMInput!H871</f>
        <v/>
      </c>
      <c r="J871" s="90" t="str">
        <f>IF(TMInput!$A871="",J870,TMInput!I871)</f>
        <v/>
      </c>
      <c r="K871" s="85" t="str">
        <f>IF(TMInput!J871&lt;&gt;"",TMInput!J871,IF(AND($C871=$C872, K872&lt;&gt;""),K872, IF(AND($C871=$C873, K873&lt;&gt;""), K873,"")))</f>
        <v/>
      </c>
      <c r="L871" s="85" t="str">
        <f>IF(TMInput!K871&lt;&gt;"",TMInput!K871,IF(AND($C871=$C872, L872&lt;&gt;""),L872, IF(AND($C871=$C873, L873&lt;&gt;""), L873,"")))</f>
        <v/>
      </c>
      <c r="M871" s="90" t="str">
        <f>IF(TMInput!L871&lt;&gt;"",TMInput!L871,IF(AND($C871=$C872, M872&lt;&gt;""),M872, IF(AND($C871=$C873, M873&lt;&gt;""), M873,"")))</f>
        <v/>
      </c>
      <c r="N871" s="90" t="str">
        <f>IF(TMInput!M871&lt;&gt;"",TMInput!M871,IF(AND($C871=$C872, N872&lt;&gt;""),N872, IF(AND($C871=$C873, N873&lt;&gt;""), N873,"")))</f>
        <v/>
      </c>
      <c r="O871" s="90" t="str">
        <f>IF(TMInput!N871&lt;&gt;"",TMInput!N871,IF(AND($C871=$C872, O872&lt;&gt;""),O872, IF(AND($C871=$C873, O873&lt;&gt;""), O873,"")))</f>
        <v/>
      </c>
      <c r="P871" s="85" t="str">
        <f>IF(TMInput!O871&lt;&gt;"",TMInput!O871,IF(AND($C871=$C872, P872&lt;&gt;""),P872, IF(AND($C871=$C873, P873&lt;&gt;""), P873,"")))</f>
        <v/>
      </c>
      <c r="Q871" s="90" t="str">
        <f>IF(TMInput!P871&lt;&gt;"",TMInput!P871,IF(AND($C871=$C872, Q872&lt;&gt;""),Q872, IF(AND($C871=$C873, Q873&lt;&gt;""), Q873,"")))</f>
        <v/>
      </c>
      <c r="R871" s="90" t="str">
        <f>IF(TMInput!Q871&lt;&gt;"", TMInput!Q871, IF(AND(OR($C871&amp;$H871=$C872&amp;$H872, $C871&amp;$I871=$C872&amp;$I872), R872&lt;&gt;""), R872, IF(AND(OR($C871&amp;$H871=$C873&amp;$H873, $C871&amp;$I871=$C873&amp;$I873), R873&lt;&gt;""), R873, IF(AND(OR($C871&amp;$H871=$C874&amp;$H874, $C871&amp;$I871=$C874&amp;$I874), R874&lt;&gt;""), R874, IF(AND(OR($C871&amp;$H871=$C875&amp;$H875, $C871&amp;$I871=$C875&amp;$I875), R875&lt;&gt;""), R875, "")))))</f>
        <v/>
      </c>
      <c r="S871" s="90" t="str">
        <f>IF(TMInput!R871&lt;&gt;"", TMInput!R871, IF(AND(OR($C871&amp;$H871=$C872&amp;$H872, $C871&amp;$I871=$C872&amp;$I872), S872&lt;&gt;""), S872, IF(AND(OR($C871&amp;$H871=$C873&amp;$H873, $C871&amp;$I871=$C873&amp;$I873), S873&lt;&gt;""), S873, IF(AND(OR($C871&amp;$H871=$C874&amp;$H874, $C871&amp;$I871=$C874&amp;$I874), S874&lt;&gt;""), S874, IF(AND(OR($C871&amp;$H871=$C875&amp;$H875, $C871&amp;$I871=$C875&amp;$I875), S875&lt;&gt;""), S875, "")))))</f>
        <v/>
      </c>
      <c r="T871" s="90" t="str">
        <f>IF(TMInput!S871&lt;&gt;"", TMInput!S871, IF(AND(OR($C871&amp;$H871=$C872&amp;$H872, $C871&amp;$I871=$C872&amp;$I872), T872&lt;&gt;""), T872, IF(AND(OR($C871&amp;$H871=$C873&amp;$H873, $C871&amp;$I871=$C873&amp;$I873), T873&lt;&gt;""), T873, IF(AND(OR($C871&amp;$H871=$C874&amp;$H874, $C871&amp;$I871=$C874&amp;$I874), T874&lt;&gt;""), T874, IF(AND(OR($C871&amp;$H871=$C875&amp;$H875, $C871&amp;$I871=$C875&amp;$I875), T875&lt;&gt;""), T875, "")))))</f>
        <v/>
      </c>
      <c r="U871" s="90" t="str">
        <f>IF(TMInput!T871&lt;&gt;"", TMInput!T871, IF(AND($C871=$C872, U872&lt;&gt;""), U872, IF(AND($C871=$C873, U873&lt;&gt;""), U873, IF(AND($C871=$C874, U874&lt;&gt;""), U874, IF(AND($C871=$C875, U875&lt;&gt;""), U875, "")))))</f>
        <v/>
      </c>
      <c r="V871" s="90" t="str">
        <f>IF(TMInput!U871&lt;&gt;"", TMInput!U871, IF(AND($C871=$C872, V872&lt;&gt;""), V872, IF(AND($C871=$C873, V873&lt;&gt;""), V873, IF(AND($C871=$C874, V874&lt;&gt;""), V874, IF(AND($C871=$C875, V875&lt;&gt;""), V875, "")))))</f>
        <v/>
      </c>
      <c r="W871" s="90" t="str">
        <f>IF(TMInput!V871&lt;&gt;"", TMInput!V871, IF(AND($C871=$C872, W872&lt;&gt;""), W872, IF(AND($C871=$C873, W873&lt;&gt;""), W873, IF(AND($C871=$C874, W874&lt;&gt;""), W874, IF(AND($C871=$C875, W875&lt;&gt;""), W875, "")))))</f>
        <v/>
      </c>
      <c r="X871" s="90" t="str">
        <f>IF(TMInput!W871&lt;&gt;"", TMInput!W871, IF(AND($C871=$C872, X872&lt;&gt;""), X872, IF(AND($C871=$C873, X873&lt;&gt;""), X873, IF(AND($C871=$C874, X874&lt;&gt;""), X874, IF(AND($C871=$C875, X875&lt;&gt;""), X875, "")))))</f>
        <v/>
      </c>
      <c r="Y871" s="90" t="str">
        <f>IF(TMInput!X871&lt;&gt;"", TMInput!X871, IF(AND($C871=$C872, Y872&lt;&gt;""), Y872, IF(AND($C871=$C873, Y873&lt;&gt;""), Y873, IF(AND($C871=$C874, Y874&lt;&gt;""), Y874, IF(AND($C871=$C875, Y875&lt;&gt;""), Y875, "")))))</f>
        <v/>
      </c>
      <c r="Z871" s="90" t="str">
        <f>IF(TMInput!Y871&lt;&gt;"", TMInput!Y871, IF(AND($C871=$C872, Z872&lt;&gt;""), Z872, IF(AND($C871=$C873, Z873&lt;&gt;""), Z873, IF(AND($C871=$C874, Z874&lt;&gt;""), Z874, IF(AND($C871=$C875, Z875&lt;&gt;""), Z875, "")))))</f>
        <v/>
      </c>
      <c r="AA871" s="90" t="str">
        <f>IF(TMInput!Z871&lt;&gt;"", TMInput!Z871, IF(AND($C871=$C872, AA872&lt;&gt;""), AA872, IF(AND($C871=$C873, AA873&lt;&gt;""), AA873, IF(AND($C871=$C874, AA874&lt;&gt;""), AA874, IF(AND($C871=$C875, AA875&lt;&gt;""), AA875, "")))))</f>
        <v/>
      </c>
      <c r="AB871" s="90" t="str">
        <f>IF(TMInput!AA871&lt;&gt;"", TMInput!AA871, IF(AND($C871=$C872, AB872&lt;&gt;""), AB872, IF(AND($C871=$C873, AB873&lt;&gt;""), AB873, IF(AND($C871=$C874, AB874&lt;&gt;""), AB874, IF(AND($C871=$C875, AB875&lt;&gt;""), AB875, "")))))</f>
        <v/>
      </c>
      <c r="AC871" s="90" t="str">
        <f>IF(TMInput!AB871&lt;&gt;"", TMInput!AB871, IF(AND($C871=$C872, AC872&lt;&gt;""), AC872, IF(AND($C871=$C873, AC873&lt;&gt;""), AC873, IF(AND($C871=$C874, AC874&lt;&gt;""), AC874, IF(AND($C871=$C875, AC875&lt;&gt;""), AC875, "")))))</f>
        <v/>
      </c>
      <c r="AD871" s="90" t="str">
        <f>IF(TMInput!AC871&lt;&gt;"", TMInput!AC871, IF(AND($C871=$C872, AD872&lt;&gt;""), AD872, IF(AND($C871=$C873, AD873&lt;&gt;""), AD873, IF(AND($C871=$C874, AD874&lt;&gt;""), AD874, IF(AND($C871=$C875, AD875&lt;&gt;""), AD875, "")))))</f>
        <v/>
      </c>
      <c r="AE871" s="90" t="str">
        <f>IF(TMInput!AD871&lt;&gt;"", TMInput!AD871, IF(AND($C871=$C872, AE872&lt;&gt;""), AE872, IF(AND($C871=$C873, AE873&lt;&gt;""), AE873, IF(AND($C871=$C874, AE874&lt;&gt;""), AE874, IF(AND($C871=$C875, AE875&lt;&gt;""), AE875, "")))))</f>
        <v/>
      </c>
    </row>
    <row r="872">
      <c r="A872" s="85" t="b">
        <f t="shared" si="1"/>
        <v>0</v>
      </c>
      <c r="B872" s="90" t="str">
        <f>IF(AND(TMInput!A872="",$C872&lt;&gt;""),B871,TMInput!A872)</f>
        <v/>
      </c>
      <c r="C872" s="90" t="str">
        <f>TMInput!B872</f>
        <v/>
      </c>
      <c r="D872" s="85" t="str">
        <f>IF(AND(TMInput!C872="",$C872&lt;&gt;""),D871,TMInput!C872)</f>
        <v/>
      </c>
      <c r="E872" s="90" t="str">
        <f>IF(TMInput!D872&lt;&gt;"",TMInput!D872,IF(AND($C872=$C873, E873&lt;&gt;""),E873, IF(AND($C872=$C874, E874&lt;&gt;""), E874,"")))</f>
        <v/>
      </c>
      <c r="F872" s="90" t="str">
        <f>IF(TMInput!E872&lt;&gt;"",TMInput!E872,IF(AND($C872=$C873, F873&lt;&gt;""),F873, IF(AND($C872=$C874, F874&lt;&gt;""), F874,"")))</f>
        <v/>
      </c>
      <c r="G872" s="85" t="str">
        <f>IF(TMInput!F872&lt;&gt;"",TMInput!F872,IF(AND($C872=$C873, G873&lt;&gt;""),G873, IF(AND($C872=$C874, G874&lt;&gt;""), G874,"")))</f>
        <v/>
      </c>
      <c r="H872" s="90" t="str">
        <f>TMInput!G872</f>
        <v/>
      </c>
      <c r="I872" s="90" t="str">
        <f>TMInput!H872</f>
        <v/>
      </c>
      <c r="J872" s="90" t="str">
        <f>IF(TMInput!$A872="",J871,TMInput!I872)</f>
        <v/>
      </c>
      <c r="K872" s="85" t="str">
        <f>IF(TMInput!J872&lt;&gt;"",TMInput!J872,IF(AND($C872=$C873, K873&lt;&gt;""),K873, IF(AND($C872=$C874, K874&lt;&gt;""), K874,"")))</f>
        <v/>
      </c>
      <c r="L872" s="85" t="str">
        <f>IF(TMInput!K872&lt;&gt;"",TMInput!K872,IF(AND($C872=$C873, L873&lt;&gt;""),L873, IF(AND($C872=$C874, L874&lt;&gt;""), L874,"")))</f>
        <v/>
      </c>
      <c r="M872" s="90" t="str">
        <f>IF(TMInput!L872&lt;&gt;"",TMInput!L872,IF(AND($C872=$C873, M873&lt;&gt;""),M873, IF(AND($C872=$C874, M874&lt;&gt;""), M874,"")))</f>
        <v/>
      </c>
      <c r="N872" s="90" t="str">
        <f>IF(TMInput!M872&lt;&gt;"",TMInput!M872,IF(AND($C872=$C873, N873&lt;&gt;""),N873, IF(AND($C872=$C874, N874&lt;&gt;""), N874,"")))</f>
        <v/>
      </c>
      <c r="O872" s="90" t="str">
        <f>IF(TMInput!N872&lt;&gt;"",TMInput!N872,IF(AND($C872=$C873, O873&lt;&gt;""),O873, IF(AND($C872=$C874, O874&lt;&gt;""), O874,"")))</f>
        <v/>
      </c>
      <c r="P872" s="85" t="str">
        <f>IF(TMInput!O872&lt;&gt;"",TMInput!O872,IF(AND($C872=$C873, P873&lt;&gt;""),P873, IF(AND($C872=$C874, P874&lt;&gt;""), P874,"")))</f>
        <v/>
      </c>
      <c r="Q872" s="90" t="str">
        <f>IF(TMInput!P872&lt;&gt;"",TMInput!P872,IF(AND($C872=$C873, Q873&lt;&gt;""),Q873, IF(AND($C872=$C874, Q874&lt;&gt;""), Q874,"")))</f>
        <v/>
      </c>
      <c r="R872" s="90" t="str">
        <f>IF(TMInput!Q872&lt;&gt;"", TMInput!Q872, IF(AND(OR($C872&amp;$H872=$C873&amp;$H873, $C872&amp;$I872=$C873&amp;$I873), R873&lt;&gt;""), R873, IF(AND(OR($C872&amp;$H872=$C874&amp;$H874, $C872&amp;$I872=$C874&amp;$I874), R874&lt;&gt;""), R874, IF(AND(OR($C872&amp;$H872=$C875&amp;$H875, $C872&amp;$I872=$C875&amp;$I875), R875&lt;&gt;""), R875, IF(AND(OR($C872&amp;$H872=$C876&amp;$H876, $C872&amp;$I872=$C876&amp;$I876), R876&lt;&gt;""), R876, "")))))</f>
        <v/>
      </c>
      <c r="S872" s="90" t="str">
        <f>IF(TMInput!R872&lt;&gt;"", TMInput!R872, IF(AND(OR($C872&amp;$H872=$C873&amp;$H873, $C872&amp;$I872=$C873&amp;$I873), S873&lt;&gt;""), S873, IF(AND(OR($C872&amp;$H872=$C874&amp;$H874, $C872&amp;$I872=$C874&amp;$I874), S874&lt;&gt;""), S874, IF(AND(OR($C872&amp;$H872=$C875&amp;$H875, $C872&amp;$I872=$C875&amp;$I875), S875&lt;&gt;""), S875, IF(AND(OR($C872&amp;$H872=$C876&amp;$H876, $C872&amp;$I872=$C876&amp;$I876), S876&lt;&gt;""), S876, "")))))</f>
        <v/>
      </c>
      <c r="T872" s="90" t="str">
        <f>IF(TMInput!S872&lt;&gt;"", TMInput!S872, IF(AND(OR($C872&amp;$H872=$C873&amp;$H873, $C872&amp;$I872=$C873&amp;$I873), T873&lt;&gt;""), T873, IF(AND(OR($C872&amp;$H872=$C874&amp;$H874, $C872&amp;$I872=$C874&amp;$I874), T874&lt;&gt;""), T874, IF(AND(OR($C872&amp;$H872=$C875&amp;$H875, $C872&amp;$I872=$C875&amp;$I875), T875&lt;&gt;""), T875, IF(AND(OR($C872&amp;$H872=$C876&amp;$H876, $C872&amp;$I872=$C876&amp;$I876), T876&lt;&gt;""), T876, "")))))</f>
        <v/>
      </c>
      <c r="U872" s="90" t="str">
        <f>IF(TMInput!T872&lt;&gt;"", TMInput!T872, IF(AND($C872=$C873, U873&lt;&gt;""), U873, IF(AND($C872=$C874, U874&lt;&gt;""), U874, IF(AND($C872=$C875, U875&lt;&gt;""), U875, IF(AND($C872=$C876, U876&lt;&gt;""), U876, "")))))</f>
        <v/>
      </c>
      <c r="V872" s="90" t="str">
        <f>IF(TMInput!U872&lt;&gt;"", TMInput!U872, IF(AND($C872=$C873, V873&lt;&gt;""), V873, IF(AND($C872=$C874, V874&lt;&gt;""), V874, IF(AND($C872=$C875, V875&lt;&gt;""), V875, IF(AND($C872=$C876, V876&lt;&gt;""), V876, "")))))</f>
        <v/>
      </c>
      <c r="W872" s="90" t="str">
        <f>IF(TMInput!V872&lt;&gt;"", TMInput!V872, IF(AND($C872=$C873, W873&lt;&gt;""), W873, IF(AND($C872=$C874, W874&lt;&gt;""), W874, IF(AND($C872=$C875, W875&lt;&gt;""), W875, IF(AND($C872=$C876, W876&lt;&gt;""), W876, "")))))</f>
        <v/>
      </c>
      <c r="X872" s="90" t="str">
        <f>IF(TMInput!W872&lt;&gt;"", TMInput!W872, IF(AND($C872=$C873, X873&lt;&gt;""), X873, IF(AND($C872=$C874, X874&lt;&gt;""), X874, IF(AND($C872=$C875, X875&lt;&gt;""), X875, IF(AND($C872=$C876, X876&lt;&gt;""), X876, "")))))</f>
        <v/>
      </c>
      <c r="Y872" s="90" t="str">
        <f>IF(TMInput!X872&lt;&gt;"", TMInput!X872, IF(AND($C872=$C873, Y873&lt;&gt;""), Y873, IF(AND($C872=$C874, Y874&lt;&gt;""), Y874, IF(AND($C872=$C875, Y875&lt;&gt;""), Y875, IF(AND($C872=$C876, Y876&lt;&gt;""), Y876, "")))))</f>
        <v/>
      </c>
      <c r="Z872" s="90" t="str">
        <f>IF(TMInput!Y872&lt;&gt;"", TMInput!Y872, IF(AND($C872=$C873, Z873&lt;&gt;""), Z873, IF(AND($C872=$C874, Z874&lt;&gt;""), Z874, IF(AND($C872=$C875, Z875&lt;&gt;""), Z875, IF(AND($C872=$C876, Z876&lt;&gt;""), Z876, "")))))</f>
        <v/>
      </c>
      <c r="AA872" s="90" t="str">
        <f>IF(TMInput!Z872&lt;&gt;"", TMInput!Z872, IF(AND($C872=$C873, AA873&lt;&gt;""), AA873, IF(AND($C872=$C874, AA874&lt;&gt;""), AA874, IF(AND($C872=$C875, AA875&lt;&gt;""), AA875, IF(AND($C872=$C876, AA876&lt;&gt;""), AA876, "")))))</f>
        <v/>
      </c>
      <c r="AB872" s="90" t="str">
        <f>IF(TMInput!AA872&lt;&gt;"", TMInput!AA872, IF(AND($C872=$C873, AB873&lt;&gt;""), AB873, IF(AND($C872=$C874, AB874&lt;&gt;""), AB874, IF(AND($C872=$C875, AB875&lt;&gt;""), AB875, IF(AND($C872=$C876, AB876&lt;&gt;""), AB876, "")))))</f>
        <v/>
      </c>
      <c r="AC872" s="90" t="str">
        <f>IF(TMInput!AB872&lt;&gt;"", TMInput!AB872, IF(AND($C872=$C873, AC873&lt;&gt;""), AC873, IF(AND($C872=$C874, AC874&lt;&gt;""), AC874, IF(AND($C872=$C875, AC875&lt;&gt;""), AC875, IF(AND($C872=$C876, AC876&lt;&gt;""), AC876, "")))))</f>
        <v/>
      </c>
      <c r="AD872" s="90" t="str">
        <f>IF(TMInput!AC872&lt;&gt;"", TMInput!AC872, IF(AND($C872=$C873, AD873&lt;&gt;""), AD873, IF(AND($C872=$C874, AD874&lt;&gt;""), AD874, IF(AND($C872=$C875, AD875&lt;&gt;""), AD875, IF(AND($C872=$C876, AD876&lt;&gt;""), AD876, "")))))</f>
        <v/>
      </c>
      <c r="AE872" s="90" t="str">
        <f>IF(TMInput!AD872&lt;&gt;"", TMInput!AD872, IF(AND($C872=$C873, AE873&lt;&gt;""), AE873, IF(AND($C872=$C874, AE874&lt;&gt;""), AE874, IF(AND($C872=$C875, AE875&lt;&gt;""), AE875, IF(AND($C872=$C876, AE876&lt;&gt;""), AE876, "")))))</f>
        <v/>
      </c>
    </row>
    <row r="873">
      <c r="A873" s="85" t="b">
        <f t="shared" si="1"/>
        <v>0</v>
      </c>
      <c r="B873" s="90" t="str">
        <f>IF(AND(TMInput!A873="",$C873&lt;&gt;""),B872,TMInput!A873)</f>
        <v/>
      </c>
      <c r="C873" s="90" t="str">
        <f>TMInput!B873</f>
        <v/>
      </c>
      <c r="D873" s="85" t="str">
        <f>IF(AND(TMInput!C873="",$C873&lt;&gt;""),D872,TMInput!C873)</f>
        <v/>
      </c>
      <c r="E873" s="90" t="str">
        <f>IF(TMInput!D873&lt;&gt;"",TMInput!D873,IF(AND($C873=$C874, E874&lt;&gt;""),E874, IF(AND($C873=$C875, E875&lt;&gt;""), E875,"")))</f>
        <v/>
      </c>
      <c r="F873" s="90" t="str">
        <f>IF(TMInput!E873&lt;&gt;"",TMInput!E873,IF(AND($C873=$C874, F874&lt;&gt;""),F874, IF(AND($C873=$C875, F875&lt;&gt;""), F875,"")))</f>
        <v/>
      </c>
      <c r="G873" s="85" t="str">
        <f>IF(TMInput!F873&lt;&gt;"",TMInput!F873,IF(AND($C873=$C874, G874&lt;&gt;""),G874, IF(AND($C873=$C875, G875&lt;&gt;""), G875,"")))</f>
        <v/>
      </c>
      <c r="H873" s="90" t="str">
        <f>TMInput!G873</f>
        <v/>
      </c>
      <c r="I873" s="90" t="str">
        <f>TMInput!H873</f>
        <v/>
      </c>
      <c r="J873" s="90" t="str">
        <f>IF(TMInput!$A873="",J872,TMInput!I873)</f>
        <v/>
      </c>
      <c r="K873" s="85" t="str">
        <f>IF(TMInput!J873&lt;&gt;"",TMInput!J873,IF(AND($C873=$C874, K874&lt;&gt;""),K874, IF(AND($C873=$C875, K875&lt;&gt;""), K875,"")))</f>
        <v/>
      </c>
      <c r="L873" s="85" t="str">
        <f>IF(TMInput!K873&lt;&gt;"",TMInput!K873,IF(AND($C873=$C874, L874&lt;&gt;""),L874, IF(AND($C873=$C875, L875&lt;&gt;""), L875,"")))</f>
        <v/>
      </c>
      <c r="M873" s="90" t="str">
        <f>IF(TMInput!L873&lt;&gt;"",TMInput!L873,IF(AND($C873=$C874, M874&lt;&gt;""),M874, IF(AND($C873=$C875, M875&lt;&gt;""), M875,"")))</f>
        <v/>
      </c>
      <c r="N873" s="90" t="str">
        <f>IF(TMInput!M873&lt;&gt;"",TMInput!M873,IF(AND($C873=$C874, N874&lt;&gt;""),N874, IF(AND($C873=$C875, N875&lt;&gt;""), N875,"")))</f>
        <v/>
      </c>
      <c r="O873" s="90" t="str">
        <f>IF(TMInput!N873&lt;&gt;"",TMInput!N873,IF(AND($C873=$C874, O874&lt;&gt;""),O874, IF(AND($C873=$C875, O875&lt;&gt;""), O875,"")))</f>
        <v/>
      </c>
      <c r="P873" s="85" t="str">
        <f>IF(TMInput!O873&lt;&gt;"",TMInput!O873,IF(AND($C873=$C874, P874&lt;&gt;""),P874, IF(AND($C873=$C875, P875&lt;&gt;""), P875,"")))</f>
        <v/>
      </c>
      <c r="Q873" s="90" t="str">
        <f>IF(TMInput!P873&lt;&gt;"",TMInput!P873,IF(AND($C873=$C874, Q874&lt;&gt;""),Q874, IF(AND($C873=$C875, Q875&lt;&gt;""), Q875,"")))</f>
        <v/>
      </c>
      <c r="R873" s="90" t="str">
        <f>IF(TMInput!Q873&lt;&gt;"", TMInput!Q873, IF(AND(OR($C873&amp;$H873=$C874&amp;$H874, $C873&amp;$I873=$C874&amp;$I874), R874&lt;&gt;""), R874, IF(AND(OR($C873&amp;$H873=$C875&amp;$H875, $C873&amp;$I873=$C875&amp;$I875), R875&lt;&gt;""), R875, IF(AND(OR($C873&amp;$H873=$C876&amp;$H876, $C873&amp;$I873=$C876&amp;$I876), R876&lt;&gt;""), R876, IF(AND(OR($C873&amp;$H873=$C877&amp;$H877, $C873&amp;$I873=$C877&amp;$I877), R877&lt;&gt;""), R877, "")))))</f>
        <v/>
      </c>
      <c r="S873" s="90" t="str">
        <f>IF(TMInput!R873&lt;&gt;"", TMInput!R873, IF(AND(OR($C873&amp;$H873=$C874&amp;$H874, $C873&amp;$I873=$C874&amp;$I874), S874&lt;&gt;""), S874, IF(AND(OR($C873&amp;$H873=$C875&amp;$H875, $C873&amp;$I873=$C875&amp;$I875), S875&lt;&gt;""), S875, IF(AND(OR($C873&amp;$H873=$C876&amp;$H876, $C873&amp;$I873=$C876&amp;$I876), S876&lt;&gt;""), S876, IF(AND(OR($C873&amp;$H873=$C877&amp;$H877, $C873&amp;$I873=$C877&amp;$I877), S877&lt;&gt;""), S877, "")))))</f>
        <v/>
      </c>
      <c r="T873" s="90" t="str">
        <f>IF(TMInput!S873&lt;&gt;"", TMInput!S873, IF(AND(OR($C873&amp;$H873=$C874&amp;$H874, $C873&amp;$I873=$C874&amp;$I874), T874&lt;&gt;""), T874, IF(AND(OR($C873&amp;$H873=$C875&amp;$H875, $C873&amp;$I873=$C875&amp;$I875), T875&lt;&gt;""), T875, IF(AND(OR($C873&amp;$H873=$C876&amp;$H876, $C873&amp;$I873=$C876&amp;$I876), T876&lt;&gt;""), T876, IF(AND(OR($C873&amp;$H873=$C877&amp;$H877, $C873&amp;$I873=$C877&amp;$I877), T877&lt;&gt;""), T877, "")))))</f>
        <v/>
      </c>
      <c r="U873" s="90" t="str">
        <f>IF(TMInput!T873&lt;&gt;"", TMInput!T873, IF(AND($C873=$C874, U874&lt;&gt;""), U874, IF(AND($C873=$C875, U875&lt;&gt;""), U875, IF(AND($C873=$C876, U876&lt;&gt;""), U876, IF(AND($C873=$C877, U877&lt;&gt;""), U877, "")))))</f>
        <v/>
      </c>
      <c r="V873" s="90" t="str">
        <f>IF(TMInput!U873&lt;&gt;"", TMInput!U873, IF(AND($C873=$C874, V874&lt;&gt;""), V874, IF(AND($C873=$C875, V875&lt;&gt;""), V875, IF(AND($C873=$C876, V876&lt;&gt;""), V876, IF(AND($C873=$C877, V877&lt;&gt;""), V877, "")))))</f>
        <v/>
      </c>
      <c r="W873" s="90" t="str">
        <f>IF(TMInput!V873&lt;&gt;"", TMInput!V873, IF(AND($C873=$C874, W874&lt;&gt;""), W874, IF(AND($C873=$C875, W875&lt;&gt;""), W875, IF(AND($C873=$C876, W876&lt;&gt;""), W876, IF(AND($C873=$C877, W877&lt;&gt;""), W877, "")))))</f>
        <v/>
      </c>
      <c r="X873" s="90" t="str">
        <f>IF(TMInput!W873&lt;&gt;"", TMInput!W873, IF(AND($C873=$C874, X874&lt;&gt;""), X874, IF(AND($C873=$C875, X875&lt;&gt;""), X875, IF(AND($C873=$C876, X876&lt;&gt;""), X876, IF(AND($C873=$C877, X877&lt;&gt;""), X877, "")))))</f>
        <v/>
      </c>
      <c r="Y873" s="90" t="str">
        <f>IF(TMInput!X873&lt;&gt;"", TMInput!X873, IF(AND($C873=$C874, Y874&lt;&gt;""), Y874, IF(AND($C873=$C875, Y875&lt;&gt;""), Y875, IF(AND($C873=$C876, Y876&lt;&gt;""), Y876, IF(AND($C873=$C877, Y877&lt;&gt;""), Y877, "")))))</f>
        <v/>
      </c>
      <c r="Z873" s="90" t="str">
        <f>IF(TMInput!Y873&lt;&gt;"", TMInput!Y873, IF(AND($C873=$C874, Z874&lt;&gt;""), Z874, IF(AND($C873=$C875, Z875&lt;&gt;""), Z875, IF(AND($C873=$C876, Z876&lt;&gt;""), Z876, IF(AND($C873=$C877, Z877&lt;&gt;""), Z877, "")))))</f>
        <v/>
      </c>
      <c r="AA873" s="90" t="str">
        <f>IF(TMInput!Z873&lt;&gt;"", TMInput!Z873, IF(AND($C873=$C874, AA874&lt;&gt;""), AA874, IF(AND($C873=$C875, AA875&lt;&gt;""), AA875, IF(AND($C873=$C876, AA876&lt;&gt;""), AA876, IF(AND($C873=$C877, AA877&lt;&gt;""), AA877, "")))))</f>
        <v/>
      </c>
      <c r="AB873" s="90" t="str">
        <f>IF(TMInput!AA873&lt;&gt;"", TMInput!AA873, IF(AND($C873=$C874, AB874&lt;&gt;""), AB874, IF(AND($C873=$C875, AB875&lt;&gt;""), AB875, IF(AND($C873=$C876, AB876&lt;&gt;""), AB876, IF(AND($C873=$C877, AB877&lt;&gt;""), AB877, "")))))</f>
        <v/>
      </c>
      <c r="AC873" s="90" t="str">
        <f>IF(TMInput!AB873&lt;&gt;"", TMInput!AB873, IF(AND($C873=$C874, AC874&lt;&gt;""), AC874, IF(AND($C873=$C875, AC875&lt;&gt;""), AC875, IF(AND($C873=$C876, AC876&lt;&gt;""), AC876, IF(AND($C873=$C877, AC877&lt;&gt;""), AC877, "")))))</f>
        <v/>
      </c>
      <c r="AD873" s="90" t="str">
        <f>IF(TMInput!AC873&lt;&gt;"", TMInput!AC873, IF(AND($C873=$C874, AD874&lt;&gt;""), AD874, IF(AND($C873=$C875, AD875&lt;&gt;""), AD875, IF(AND($C873=$C876, AD876&lt;&gt;""), AD876, IF(AND($C873=$C877, AD877&lt;&gt;""), AD877, "")))))</f>
        <v/>
      </c>
      <c r="AE873" s="90" t="str">
        <f>IF(TMInput!AD873&lt;&gt;"", TMInput!AD873, IF(AND($C873=$C874, AE874&lt;&gt;""), AE874, IF(AND($C873=$C875, AE875&lt;&gt;""), AE875, IF(AND($C873=$C876, AE876&lt;&gt;""), AE876, IF(AND($C873=$C877, AE877&lt;&gt;""), AE877, "")))))</f>
        <v/>
      </c>
    </row>
    <row r="874">
      <c r="A874" s="85" t="b">
        <f t="shared" si="1"/>
        <v>0</v>
      </c>
      <c r="B874" s="90" t="str">
        <f>IF(AND(TMInput!A874="",$C874&lt;&gt;""),B873,TMInput!A874)</f>
        <v/>
      </c>
      <c r="C874" s="90" t="str">
        <f>TMInput!B874</f>
        <v/>
      </c>
      <c r="D874" s="85" t="str">
        <f>IF(AND(TMInput!C874="",$C874&lt;&gt;""),D873,TMInput!C874)</f>
        <v/>
      </c>
      <c r="E874" s="90" t="str">
        <f>IF(TMInput!D874&lt;&gt;"",TMInput!D874,IF(AND($C874=$C875, E875&lt;&gt;""),E875, IF(AND($C874=$C876, E876&lt;&gt;""), E876,"")))</f>
        <v/>
      </c>
      <c r="F874" s="90" t="str">
        <f>IF(TMInput!E874&lt;&gt;"",TMInput!E874,IF(AND($C874=$C875, F875&lt;&gt;""),F875, IF(AND($C874=$C876, F876&lt;&gt;""), F876,"")))</f>
        <v/>
      </c>
      <c r="G874" s="85" t="str">
        <f>IF(TMInput!F874&lt;&gt;"",TMInput!F874,IF(AND($C874=$C875, G875&lt;&gt;""),G875, IF(AND($C874=$C876, G876&lt;&gt;""), G876,"")))</f>
        <v/>
      </c>
      <c r="H874" s="90" t="str">
        <f>TMInput!G874</f>
        <v/>
      </c>
      <c r="I874" s="90" t="str">
        <f>TMInput!H874</f>
        <v/>
      </c>
      <c r="J874" s="90" t="str">
        <f>IF(TMInput!$A874="",J873,TMInput!I874)</f>
        <v/>
      </c>
      <c r="K874" s="85" t="str">
        <f>IF(TMInput!J874&lt;&gt;"",TMInput!J874,IF(AND($C874=$C875, K875&lt;&gt;""),K875, IF(AND($C874=$C876, K876&lt;&gt;""), K876,"")))</f>
        <v/>
      </c>
      <c r="L874" s="85" t="str">
        <f>IF(TMInput!K874&lt;&gt;"",TMInput!K874,IF(AND($C874=$C875, L875&lt;&gt;""),L875, IF(AND($C874=$C876, L876&lt;&gt;""), L876,"")))</f>
        <v/>
      </c>
      <c r="M874" s="90" t="str">
        <f>IF(TMInput!L874&lt;&gt;"",TMInput!L874,IF(AND($C874=$C875, M875&lt;&gt;""),M875, IF(AND($C874=$C876, M876&lt;&gt;""), M876,"")))</f>
        <v/>
      </c>
      <c r="N874" s="90" t="str">
        <f>IF(TMInput!M874&lt;&gt;"",TMInput!M874,IF(AND($C874=$C875, N875&lt;&gt;""),N875, IF(AND($C874=$C876, N876&lt;&gt;""), N876,"")))</f>
        <v/>
      </c>
      <c r="O874" s="90" t="str">
        <f>IF(TMInput!N874&lt;&gt;"",TMInput!N874,IF(AND($C874=$C875, O875&lt;&gt;""),O875, IF(AND($C874=$C876, O876&lt;&gt;""), O876,"")))</f>
        <v/>
      </c>
      <c r="P874" s="85" t="str">
        <f>IF(TMInput!O874&lt;&gt;"",TMInput!O874,IF(AND($C874=$C875, P875&lt;&gt;""),P875, IF(AND($C874=$C876, P876&lt;&gt;""), P876,"")))</f>
        <v/>
      </c>
      <c r="Q874" s="90" t="str">
        <f>IF(TMInput!P874&lt;&gt;"",TMInput!P874,IF(AND($C874=$C875, Q875&lt;&gt;""),Q875, IF(AND($C874=$C876, Q876&lt;&gt;""), Q876,"")))</f>
        <v/>
      </c>
      <c r="R874" s="90" t="str">
        <f>IF(TMInput!Q874&lt;&gt;"", TMInput!Q874, IF(AND(OR($C874&amp;$H874=$C875&amp;$H875, $C874&amp;$I874=$C875&amp;$I875), R875&lt;&gt;""), R875, IF(AND(OR($C874&amp;$H874=$C876&amp;$H876, $C874&amp;$I874=$C876&amp;$I876), R876&lt;&gt;""), R876, IF(AND(OR($C874&amp;$H874=$C877&amp;$H877, $C874&amp;$I874=$C877&amp;$I877), R877&lt;&gt;""), R877, IF(AND(OR($C874&amp;$H874=$C878&amp;$H878, $C874&amp;$I874=$C878&amp;$I878), R878&lt;&gt;""), R878, "")))))</f>
        <v/>
      </c>
      <c r="S874" s="90" t="str">
        <f>IF(TMInput!R874&lt;&gt;"", TMInput!R874, IF(AND(OR($C874&amp;$H874=$C875&amp;$H875, $C874&amp;$I874=$C875&amp;$I875), S875&lt;&gt;""), S875, IF(AND(OR($C874&amp;$H874=$C876&amp;$H876, $C874&amp;$I874=$C876&amp;$I876), S876&lt;&gt;""), S876, IF(AND(OR($C874&amp;$H874=$C877&amp;$H877, $C874&amp;$I874=$C877&amp;$I877), S877&lt;&gt;""), S877, IF(AND(OR($C874&amp;$H874=$C878&amp;$H878, $C874&amp;$I874=$C878&amp;$I878), S878&lt;&gt;""), S878, "")))))</f>
        <v/>
      </c>
      <c r="T874" s="90" t="str">
        <f>IF(TMInput!S874&lt;&gt;"", TMInput!S874, IF(AND(OR($C874&amp;$H874=$C875&amp;$H875, $C874&amp;$I874=$C875&amp;$I875), T875&lt;&gt;""), T875, IF(AND(OR($C874&amp;$H874=$C876&amp;$H876, $C874&amp;$I874=$C876&amp;$I876), T876&lt;&gt;""), T876, IF(AND(OR($C874&amp;$H874=$C877&amp;$H877, $C874&amp;$I874=$C877&amp;$I877), T877&lt;&gt;""), T877, IF(AND(OR($C874&amp;$H874=$C878&amp;$H878, $C874&amp;$I874=$C878&amp;$I878), T878&lt;&gt;""), T878, "")))))</f>
        <v/>
      </c>
      <c r="U874" s="90" t="str">
        <f>IF(TMInput!T874&lt;&gt;"", TMInput!T874, IF(AND($C874=$C875, U875&lt;&gt;""), U875, IF(AND($C874=$C876, U876&lt;&gt;""), U876, IF(AND($C874=$C877, U877&lt;&gt;""), U877, IF(AND($C874=$C878, U878&lt;&gt;""), U878, "")))))</f>
        <v/>
      </c>
      <c r="V874" s="90" t="str">
        <f>IF(TMInput!U874&lt;&gt;"", TMInput!U874, IF(AND($C874=$C875, V875&lt;&gt;""), V875, IF(AND($C874=$C876, V876&lt;&gt;""), V876, IF(AND($C874=$C877, V877&lt;&gt;""), V877, IF(AND($C874=$C878, V878&lt;&gt;""), V878, "")))))</f>
        <v/>
      </c>
      <c r="W874" s="90" t="str">
        <f>IF(TMInput!V874&lt;&gt;"", TMInput!V874, IF(AND($C874=$C875, W875&lt;&gt;""), W875, IF(AND($C874=$C876, W876&lt;&gt;""), W876, IF(AND($C874=$C877, W877&lt;&gt;""), W877, IF(AND($C874=$C878, W878&lt;&gt;""), W878, "")))))</f>
        <v/>
      </c>
      <c r="X874" s="90" t="str">
        <f>IF(TMInput!W874&lt;&gt;"", TMInput!W874, IF(AND($C874=$C875, X875&lt;&gt;""), X875, IF(AND($C874=$C876, X876&lt;&gt;""), X876, IF(AND($C874=$C877, X877&lt;&gt;""), X877, IF(AND($C874=$C878, X878&lt;&gt;""), X878, "")))))</f>
        <v/>
      </c>
      <c r="Y874" s="90" t="str">
        <f>IF(TMInput!X874&lt;&gt;"", TMInput!X874, IF(AND($C874=$C875, Y875&lt;&gt;""), Y875, IF(AND($C874=$C876, Y876&lt;&gt;""), Y876, IF(AND($C874=$C877, Y877&lt;&gt;""), Y877, IF(AND($C874=$C878, Y878&lt;&gt;""), Y878, "")))))</f>
        <v/>
      </c>
      <c r="Z874" s="90" t="str">
        <f>IF(TMInput!Y874&lt;&gt;"", TMInput!Y874, IF(AND($C874=$C875, Z875&lt;&gt;""), Z875, IF(AND($C874=$C876, Z876&lt;&gt;""), Z876, IF(AND($C874=$C877, Z877&lt;&gt;""), Z877, IF(AND($C874=$C878, Z878&lt;&gt;""), Z878, "")))))</f>
        <v/>
      </c>
      <c r="AA874" s="90" t="str">
        <f>IF(TMInput!Z874&lt;&gt;"", TMInput!Z874, IF(AND($C874=$C875, AA875&lt;&gt;""), AA875, IF(AND($C874=$C876, AA876&lt;&gt;""), AA876, IF(AND($C874=$C877, AA877&lt;&gt;""), AA877, IF(AND($C874=$C878, AA878&lt;&gt;""), AA878, "")))))</f>
        <v/>
      </c>
      <c r="AB874" s="90" t="str">
        <f>IF(TMInput!AA874&lt;&gt;"", TMInput!AA874, IF(AND($C874=$C875, AB875&lt;&gt;""), AB875, IF(AND($C874=$C876, AB876&lt;&gt;""), AB876, IF(AND($C874=$C877, AB877&lt;&gt;""), AB877, IF(AND($C874=$C878, AB878&lt;&gt;""), AB878, "")))))</f>
        <v/>
      </c>
      <c r="AC874" s="90" t="str">
        <f>IF(TMInput!AB874&lt;&gt;"", TMInput!AB874, IF(AND($C874=$C875, AC875&lt;&gt;""), AC875, IF(AND($C874=$C876, AC876&lt;&gt;""), AC876, IF(AND($C874=$C877, AC877&lt;&gt;""), AC877, IF(AND($C874=$C878, AC878&lt;&gt;""), AC878, "")))))</f>
        <v/>
      </c>
      <c r="AD874" s="90" t="str">
        <f>IF(TMInput!AC874&lt;&gt;"", TMInput!AC874, IF(AND($C874=$C875, AD875&lt;&gt;""), AD875, IF(AND($C874=$C876, AD876&lt;&gt;""), AD876, IF(AND($C874=$C877, AD877&lt;&gt;""), AD877, IF(AND($C874=$C878, AD878&lt;&gt;""), AD878, "")))))</f>
        <v/>
      </c>
      <c r="AE874" s="90" t="str">
        <f>IF(TMInput!AD874&lt;&gt;"", TMInput!AD874, IF(AND($C874=$C875, AE875&lt;&gt;""), AE875, IF(AND($C874=$C876, AE876&lt;&gt;""), AE876, IF(AND($C874=$C877, AE877&lt;&gt;""), AE877, IF(AND($C874=$C878, AE878&lt;&gt;""), AE878, "")))))</f>
        <v/>
      </c>
    </row>
    <row r="875">
      <c r="A875" s="85" t="b">
        <f t="shared" si="1"/>
        <v>0</v>
      </c>
      <c r="B875" s="90" t="str">
        <f>IF(AND(TMInput!A875="",$C875&lt;&gt;""),B874,TMInput!A875)</f>
        <v/>
      </c>
      <c r="C875" s="90" t="str">
        <f>TMInput!B875</f>
        <v/>
      </c>
      <c r="D875" s="85" t="str">
        <f>IF(AND(TMInput!C875="",$C875&lt;&gt;""),D874,TMInput!C875)</f>
        <v/>
      </c>
      <c r="E875" s="90" t="str">
        <f>IF(TMInput!D875&lt;&gt;"",TMInput!D875,IF(AND($C875=$C876, E876&lt;&gt;""),E876, IF(AND($C875=$C877, E877&lt;&gt;""), E877,"")))</f>
        <v/>
      </c>
      <c r="F875" s="90" t="str">
        <f>IF(TMInput!E875&lt;&gt;"",TMInput!E875,IF(AND($C875=$C876, F876&lt;&gt;""),F876, IF(AND($C875=$C877, F877&lt;&gt;""), F877,"")))</f>
        <v/>
      </c>
      <c r="G875" s="85" t="str">
        <f>IF(TMInput!F875&lt;&gt;"",TMInput!F875,IF(AND($C875=$C876, G876&lt;&gt;""),G876, IF(AND($C875=$C877, G877&lt;&gt;""), G877,"")))</f>
        <v/>
      </c>
      <c r="H875" s="90" t="str">
        <f>TMInput!G875</f>
        <v/>
      </c>
      <c r="I875" s="90" t="str">
        <f>TMInput!H875</f>
        <v/>
      </c>
      <c r="J875" s="90" t="str">
        <f>IF(TMInput!$A875="",J874,TMInput!I875)</f>
        <v/>
      </c>
      <c r="K875" s="85" t="str">
        <f>IF(TMInput!J875&lt;&gt;"",TMInput!J875,IF(AND($C875=$C876, K876&lt;&gt;""),K876, IF(AND($C875=$C877, K877&lt;&gt;""), K877,"")))</f>
        <v/>
      </c>
      <c r="L875" s="85" t="str">
        <f>IF(TMInput!K875&lt;&gt;"",TMInput!K875,IF(AND($C875=$C876, L876&lt;&gt;""),L876, IF(AND($C875=$C877, L877&lt;&gt;""), L877,"")))</f>
        <v/>
      </c>
      <c r="M875" s="90" t="str">
        <f>IF(TMInput!L875&lt;&gt;"",TMInput!L875,IF(AND($C875=$C876, M876&lt;&gt;""),M876, IF(AND($C875=$C877, M877&lt;&gt;""), M877,"")))</f>
        <v/>
      </c>
      <c r="N875" s="90" t="str">
        <f>IF(TMInput!M875&lt;&gt;"",TMInput!M875,IF(AND($C875=$C876, N876&lt;&gt;""),N876, IF(AND($C875=$C877, N877&lt;&gt;""), N877,"")))</f>
        <v/>
      </c>
      <c r="O875" s="90" t="str">
        <f>IF(TMInput!N875&lt;&gt;"",TMInput!N875,IF(AND($C875=$C876, O876&lt;&gt;""),O876, IF(AND($C875=$C877, O877&lt;&gt;""), O877,"")))</f>
        <v/>
      </c>
      <c r="P875" s="85" t="str">
        <f>IF(TMInput!O875&lt;&gt;"",TMInput!O875,IF(AND($C875=$C876, P876&lt;&gt;""),P876, IF(AND($C875=$C877, P877&lt;&gt;""), P877,"")))</f>
        <v/>
      </c>
      <c r="Q875" s="90" t="str">
        <f>IF(TMInput!P875&lt;&gt;"",TMInput!P875,IF(AND($C875=$C876, Q876&lt;&gt;""),Q876, IF(AND($C875=$C877, Q877&lt;&gt;""), Q877,"")))</f>
        <v/>
      </c>
      <c r="R875" s="90" t="str">
        <f>IF(TMInput!Q875&lt;&gt;"", TMInput!Q875, IF(AND(OR($C875&amp;$H875=$C876&amp;$H876, $C875&amp;$I875=$C876&amp;$I876), R876&lt;&gt;""), R876, IF(AND(OR($C875&amp;$H875=$C877&amp;$H877, $C875&amp;$I875=$C877&amp;$I877), R877&lt;&gt;""), R877, IF(AND(OR($C875&amp;$H875=$C878&amp;$H878, $C875&amp;$I875=$C878&amp;$I878), R878&lt;&gt;""), R878, IF(AND(OR($C875&amp;$H875=$C879&amp;$H879, $C875&amp;$I875=$C879&amp;$I879), R879&lt;&gt;""), R879, "")))))</f>
        <v/>
      </c>
      <c r="S875" s="90" t="str">
        <f>IF(TMInput!R875&lt;&gt;"", TMInput!R875, IF(AND(OR($C875&amp;$H875=$C876&amp;$H876, $C875&amp;$I875=$C876&amp;$I876), S876&lt;&gt;""), S876, IF(AND(OR($C875&amp;$H875=$C877&amp;$H877, $C875&amp;$I875=$C877&amp;$I877), S877&lt;&gt;""), S877, IF(AND(OR($C875&amp;$H875=$C878&amp;$H878, $C875&amp;$I875=$C878&amp;$I878), S878&lt;&gt;""), S878, IF(AND(OR($C875&amp;$H875=$C879&amp;$H879, $C875&amp;$I875=$C879&amp;$I879), S879&lt;&gt;""), S879, "")))))</f>
        <v/>
      </c>
      <c r="T875" s="90" t="str">
        <f>IF(TMInput!S875&lt;&gt;"", TMInput!S875, IF(AND(OR($C875&amp;$H875=$C876&amp;$H876, $C875&amp;$I875=$C876&amp;$I876), T876&lt;&gt;""), T876, IF(AND(OR($C875&amp;$H875=$C877&amp;$H877, $C875&amp;$I875=$C877&amp;$I877), T877&lt;&gt;""), T877, IF(AND(OR($C875&amp;$H875=$C878&amp;$H878, $C875&amp;$I875=$C878&amp;$I878), T878&lt;&gt;""), T878, IF(AND(OR($C875&amp;$H875=$C879&amp;$H879, $C875&amp;$I875=$C879&amp;$I879), T879&lt;&gt;""), T879, "")))))</f>
        <v/>
      </c>
      <c r="U875" s="90" t="str">
        <f>IF(TMInput!T875&lt;&gt;"", TMInput!T875, IF(AND($C875=$C876, U876&lt;&gt;""), U876, IF(AND($C875=$C877, U877&lt;&gt;""), U877, IF(AND($C875=$C878, U878&lt;&gt;""), U878, IF(AND($C875=$C879, U879&lt;&gt;""), U879, "")))))</f>
        <v/>
      </c>
      <c r="V875" s="90" t="str">
        <f>IF(TMInput!U875&lt;&gt;"", TMInput!U875, IF(AND($C875=$C876, V876&lt;&gt;""), V876, IF(AND($C875=$C877, V877&lt;&gt;""), V877, IF(AND($C875=$C878, V878&lt;&gt;""), V878, IF(AND($C875=$C879, V879&lt;&gt;""), V879, "")))))</f>
        <v/>
      </c>
      <c r="W875" s="90" t="str">
        <f>IF(TMInput!V875&lt;&gt;"", TMInput!V875, IF(AND($C875=$C876, W876&lt;&gt;""), W876, IF(AND($C875=$C877, W877&lt;&gt;""), W877, IF(AND($C875=$C878, W878&lt;&gt;""), W878, IF(AND($C875=$C879, W879&lt;&gt;""), W879, "")))))</f>
        <v/>
      </c>
      <c r="X875" s="90" t="str">
        <f>IF(TMInput!W875&lt;&gt;"", TMInput!W875, IF(AND($C875=$C876, X876&lt;&gt;""), X876, IF(AND($C875=$C877, X877&lt;&gt;""), X877, IF(AND($C875=$C878, X878&lt;&gt;""), X878, IF(AND($C875=$C879, X879&lt;&gt;""), X879, "")))))</f>
        <v/>
      </c>
      <c r="Y875" s="90" t="str">
        <f>IF(TMInput!X875&lt;&gt;"", TMInput!X875, IF(AND($C875=$C876, Y876&lt;&gt;""), Y876, IF(AND($C875=$C877, Y877&lt;&gt;""), Y877, IF(AND($C875=$C878, Y878&lt;&gt;""), Y878, IF(AND($C875=$C879, Y879&lt;&gt;""), Y879, "")))))</f>
        <v/>
      </c>
      <c r="Z875" s="90" t="str">
        <f>IF(TMInput!Y875&lt;&gt;"", TMInput!Y875, IF(AND($C875=$C876, Z876&lt;&gt;""), Z876, IF(AND($C875=$C877, Z877&lt;&gt;""), Z877, IF(AND($C875=$C878, Z878&lt;&gt;""), Z878, IF(AND($C875=$C879, Z879&lt;&gt;""), Z879, "")))))</f>
        <v/>
      </c>
      <c r="AA875" s="90" t="str">
        <f>IF(TMInput!Z875&lt;&gt;"", TMInput!Z875, IF(AND($C875=$C876, AA876&lt;&gt;""), AA876, IF(AND($C875=$C877, AA877&lt;&gt;""), AA877, IF(AND($C875=$C878, AA878&lt;&gt;""), AA878, IF(AND($C875=$C879, AA879&lt;&gt;""), AA879, "")))))</f>
        <v/>
      </c>
      <c r="AB875" s="90" t="str">
        <f>IF(TMInput!AA875&lt;&gt;"", TMInput!AA875, IF(AND($C875=$C876, AB876&lt;&gt;""), AB876, IF(AND($C875=$C877, AB877&lt;&gt;""), AB877, IF(AND($C875=$C878, AB878&lt;&gt;""), AB878, IF(AND($C875=$C879, AB879&lt;&gt;""), AB879, "")))))</f>
        <v/>
      </c>
      <c r="AC875" s="90" t="str">
        <f>IF(TMInput!AB875&lt;&gt;"", TMInput!AB875, IF(AND($C875=$C876, AC876&lt;&gt;""), AC876, IF(AND($C875=$C877, AC877&lt;&gt;""), AC877, IF(AND($C875=$C878, AC878&lt;&gt;""), AC878, IF(AND($C875=$C879, AC879&lt;&gt;""), AC879, "")))))</f>
        <v/>
      </c>
      <c r="AD875" s="90" t="str">
        <f>IF(TMInput!AC875&lt;&gt;"", TMInput!AC875, IF(AND($C875=$C876, AD876&lt;&gt;""), AD876, IF(AND($C875=$C877, AD877&lt;&gt;""), AD877, IF(AND($C875=$C878, AD878&lt;&gt;""), AD878, IF(AND($C875=$C879, AD879&lt;&gt;""), AD879, "")))))</f>
        <v/>
      </c>
      <c r="AE875" s="90" t="str">
        <f>IF(TMInput!AD875&lt;&gt;"", TMInput!AD875, IF(AND($C875=$C876, AE876&lt;&gt;""), AE876, IF(AND($C875=$C877, AE877&lt;&gt;""), AE877, IF(AND($C875=$C878, AE878&lt;&gt;""), AE878, IF(AND($C875=$C879, AE879&lt;&gt;""), AE879, "")))))</f>
        <v/>
      </c>
    </row>
    <row r="876">
      <c r="A876" s="85" t="b">
        <f t="shared" si="1"/>
        <v>0</v>
      </c>
      <c r="B876" s="90" t="str">
        <f>IF(AND(TMInput!A876="",$C876&lt;&gt;""),B875,TMInput!A876)</f>
        <v/>
      </c>
      <c r="C876" s="90" t="str">
        <f>TMInput!B876</f>
        <v/>
      </c>
      <c r="D876" s="85" t="str">
        <f>IF(AND(TMInput!C876="",$C876&lt;&gt;""),D875,TMInput!C876)</f>
        <v/>
      </c>
      <c r="E876" s="90" t="str">
        <f>IF(TMInput!D876&lt;&gt;"",TMInput!D876,IF(AND($C876=$C877, E877&lt;&gt;""),E877, IF(AND($C876=$C878, E878&lt;&gt;""), E878,"")))</f>
        <v/>
      </c>
      <c r="F876" s="90" t="str">
        <f>IF(TMInput!E876&lt;&gt;"",TMInput!E876,IF(AND($C876=$C877, F877&lt;&gt;""),F877, IF(AND($C876=$C878, F878&lt;&gt;""), F878,"")))</f>
        <v/>
      </c>
      <c r="G876" s="85" t="str">
        <f>IF(TMInput!F876&lt;&gt;"",TMInput!F876,IF(AND($C876=$C877, G877&lt;&gt;""),G877, IF(AND($C876=$C878, G878&lt;&gt;""), G878,"")))</f>
        <v/>
      </c>
      <c r="H876" s="90" t="str">
        <f>TMInput!G876</f>
        <v/>
      </c>
      <c r="I876" s="90" t="str">
        <f>TMInput!H876</f>
        <v/>
      </c>
      <c r="J876" s="90" t="str">
        <f>IF(TMInput!$A876="",J875,TMInput!I876)</f>
        <v/>
      </c>
      <c r="K876" s="85" t="str">
        <f>IF(TMInput!J876&lt;&gt;"",TMInput!J876,IF(AND($C876=$C877, K877&lt;&gt;""),K877, IF(AND($C876=$C878, K878&lt;&gt;""), K878,"")))</f>
        <v/>
      </c>
      <c r="L876" s="85" t="str">
        <f>IF(TMInput!K876&lt;&gt;"",TMInput!K876,IF(AND($C876=$C877, L877&lt;&gt;""),L877, IF(AND($C876=$C878, L878&lt;&gt;""), L878,"")))</f>
        <v/>
      </c>
      <c r="M876" s="90" t="str">
        <f>IF(TMInput!L876&lt;&gt;"",TMInput!L876,IF(AND($C876=$C877, M877&lt;&gt;""),M877, IF(AND($C876=$C878, M878&lt;&gt;""), M878,"")))</f>
        <v/>
      </c>
      <c r="N876" s="90" t="str">
        <f>IF(TMInput!M876&lt;&gt;"",TMInput!M876,IF(AND($C876=$C877, N877&lt;&gt;""),N877, IF(AND($C876=$C878, N878&lt;&gt;""), N878,"")))</f>
        <v/>
      </c>
      <c r="O876" s="90" t="str">
        <f>IF(TMInput!N876&lt;&gt;"",TMInput!N876,IF(AND($C876=$C877, O877&lt;&gt;""),O877, IF(AND($C876=$C878, O878&lt;&gt;""), O878,"")))</f>
        <v/>
      </c>
      <c r="P876" s="85" t="str">
        <f>IF(TMInput!O876&lt;&gt;"",TMInput!O876,IF(AND($C876=$C877, P877&lt;&gt;""),P877, IF(AND($C876=$C878, P878&lt;&gt;""), P878,"")))</f>
        <v/>
      </c>
      <c r="Q876" s="90" t="str">
        <f>IF(TMInput!P876&lt;&gt;"",TMInput!P876,IF(AND($C876=$C877, Q877&lt;&gt;""),Q877, IF(AND($C876=$C878, Q878&lt;&gt;""), Q878,"")))</f>
        <v/>
      </c>
      <c r="R876" s="90" t="str">
        <f>IF(TMInput!Q876&lt;&gt;"", TMInput!Q876, IF(AND(OR($C876&amp;$H876=$C877&amp;$H877, $C876&amp;$I876=$C877&amp;$I877), R877&lt;&gt;""), R877, IF(AND(OR($C876&amp;$H876=$C878&amp;$H878, $C876&amp;$I876=$C878&amp;$I878), R878&lt;&gt;""), R878, IF(AND(OR($C876&amp;$H876=$C879&amp;$H879, $C876&amp;$I876=$C879&amp;$I879), R879&lt;&gt;""), R879, IF(AND(OR($C876&amp;$H876=$C880&amp;$H880, $C876&amp;$I876=$C880&amp;$I880), R880&lt;&gt;""), R880, "")))))</f>
        <v/>
      </c>
      <c r="S876" s="90" t="str">
        <f>IF(TMInput!R876&lt;&gt;"", TMInput!R876, IF(AND(OR($C876&amp;$H876=$C877&amp;$H877, $C876&amp;$I876=$C877&amp;$I877), S877&lt;&gt;""), S877, IF(AND(OR($C876&amp;$H876=$C878&amp;$H878, $C876&amp;$I876=$C878&amp;$I878), S878&lt;&gt;""), S878, IF(AND(OR($C876&amp;$H876=$C879&amp;$H879, $C876&amp;$I876=$C879&amp;$I879), S879&lt;&gt;""), S879, IF(AND(OR($C876&amp;$H876=$C880&amp;$H880, $C876&amp;$I876=$C880&amp;$I880), S880&lt;&gt;""), S880, "")))))</f>
        <v/>
      </c>
      <c r="T876" s="90" t="str">
        <f>IF(TMInput!S876&lt;&gt;"", TMInput!S876, IF(AND(OR($C876&amp;$H876=$C877&amp;$H877, $C876&amp;$I876=$C877&amp;$I877), T877&lt;&gt;""), T877, IF(AND(OR($C876&amp;$H876=$C878&amp;$H878, $C876&amp;$I876=$C878&amp;$I878), T878&lt;&gt;""), T878, IF(AND(OR($C876&amp;$H876=$C879&amp;$H879, $C876&amp;$I876=$C879&amp;$I879), T879&lt;&gt;""), T879, IF(AND(OR($C876&amp;$H876=$C880&amp;$H880, $C876&amp;$I876=$C880&amp;$I880), T880&lt;&gt;""), T880, "")))))</f>
        <v/>
      </c>
      <c r="U876" s="90" t="str">
        <f>IF(TMInput!T876&lt;&gt;"", TMInput!T876, IF(AND($C876=$C877, U877&lt;&gt;""), U877, IF(AND($C876=$C878, U878&lt;&gt;""), U878, IF(AND($C876=$C879, U879&lt;&gt;""), U879, IF(AND($C876=$C880, U880&lt;&gt;""), U880, "")))))</f>
        <v/>
      </c>
      <c r="V876" s="90" t="str">
        <f>IF(TMInput!U876&lt;&gt;"", TMInput!U876, IF(AND($C876=$C877, V877&lt;&gt;""), V877, IF(AND($C876=$C878, V878&lt;&gt;""), V878, IF(AND($C876=$C879, V879&lt;&gt;""), V879, IF(AND($C876=$C880, V880&lt;&gt;""), V880, "")))))</f>
        <v/>
      </c>
      <c r="W876" s="90" t="str">
        <f>IF(TMInput!V876&lt;&gt;"", TMInput!V876, IF(AND($C876=$C877, W877&lt;&gt;""), W877, IF(AND($C876=$C878, W878&lt;&gt;""), W878, IF(AND($C876=$C879, W879&lt;&gt;""), W879, IF(AND($C876=$C880, W880&lt;&gt;""), W880, "")))))</f>
        <v/>
      </c>
      <c r="X876" s="90" t="str">
        <f>IF(TMInput!W876&lt;&gt;"", TMInput!W876, IF(AND($C876=$C877, X877&lt;&gt;""), X877, IF(AND($C876=$C878, X878&lt;&gt;""), X878, IF(AND($C876=$C879, X879&lt;&gt;""), X879, IF(AND($C876=$C880, X880&lt;&gt;""), X880, "")))))</f>
        <v/>
      </c>
      <c r="Y876" s="90" t="str">
        <f>IF(TMInput!X876&lt;&gt;"", TMInput!X876, IF(AND($C876=$C877, Y877&lt;&gt;""), Y877, IF(AND($C876=$C878, Y878&lt;&gt;""), Y878, IF(AND($C876=$C879, Y879&lt;&gt;""), Y879, IF(AND($C876=$C880, Y880&lt;&gt;""), Y880, "")))))</f>
        <v/>
      </c>
      <c r="Z876" s="90" t="str">
        <f>IF(TMInput!Y876&lt;&gt;"", TMInput!Y876, IF(AND($C876=$C877, Z877&lt;&gt;""), Z877, IF(AND($C876=$C878, Z878&lt;&gt;""), Z878, IF(AND($C876=$C879, Z879&lt;&gt;""), Z879, IF(AND($C876=$C880, Z880&lt;&gt;""), Z880, "")))))</f>
        <v/>
      </c>
      <c r="AA876" s="90" t="str">
        <f>IF(TMInput!Z876&lt;&gt;"", TMInput!Z876, IF(AND($C876=$C877, AA877&lt;&gt;""), AA877, IF(AND($C876=$C878, AA878&lt;&gt;""), AA878, IF(AND($C876=$C879, AA879&lt;&gt;""), AA879, IF(AND($C876=$C880, AA880&lt;&gt;""), AA880, "")))))</f>
        <v/>
      </c>
      <c r="AB876" s="90" t="str">
        <f>IF(TMInput!AA876&lt;&gt;"", TMInput!AA876, IF(AND($C876=$C877, AB877&lt;&gt;""), AB877, IF(AND($C876=$C878, AB878&lt;&gt;""), AB878, IF(AND($C876=$C879, AB879&lt;&gt;""), AB879, IF(AND($C876=$C880, AB880&lt;&gt;""), AB880, "")))))</f>
        <v/>
      </c>
      <c r="AC876" s="90" t="str">
        <f>IF(TMInput!AB876&lt;&gt;"", TMInput!AB876, IF(AND($C876=$C877, AC877&lt;&gt;""), AC877, IF(AND($C876=$C878, AC878&lt;&gt;""), AC878, IF(AND($C876=$C879, AC879&lt;&gt;""), AC879, IF(AND($C876=$C880, AC880&lt;&gt;""), AC880, "")))))</f>
        <v/>
      </c>
      <c r="AD876" s="90" t="str">
        <f>IF(TMInput!AC876&lt;&gt;"", TMInput!AC876, IF(AND($C876=$C877, AD877&lt;&gt;""), AD877, IF(AND($C876=$C878, AD878&lt;&gt;""), AD878, IF(AND($C876=$C879, AD879&lt;&gt;""), AD879, IF(AND($C876=$C880, AD880&lt;&gt;""), AD880, "")))))</f>
        <v/>
      </c>
      <c r="AE876" s="90" t="str">
        <f>IF(TMInput!AD876&lt;&gt;"", TMInput!AD876, IF(AND($C876=$C877, AE877&lt;&gt;""), AE877, IF(AND($C876=$C878, AE878&lt;&gt;""), AE878, IF(AND($C876=$C879, AE879&lt;&gt;""), AE879, IF(AND($C876=$C880, AE880&lt;&gt;""), AE880, "")))))</f>
        <v/>
      </c>
    </row>
    <row r="877">
      <c r="A877" s="85" t="b">
        <f t="shared" si="1"/>
        <v>0</v>
      </c>
      <c r="B877" s="90" t="str">
        <f>IF(AND(TMInput!A877="",$C877&lt;&gt;""),B876,TMInput!A877)</f>
        <v/>
      </c>
      <c r="C877" s="90" t="str">
        <f>TMInput!B877</f>
        <v/>
      </c>
      <c r="D877" s="85" t="str">
        <f>IF(AND(TMInput!C877="",$C877&lt;&gt;""),D876,TMInput!C877)</f>
        <v/>
      </c>
      <c r="E877" s="90" t="str">
        <f>IF(TMInput!D877&lt;&gt;"",TMInput!D877,IF(AND($C877=$C878, E878&lt;&gt;""),E878, IF(AND($C877=$C879, E879&lt;&gt;""), E879,"")))</f>
        <v/>
      </c>
      <c r="F877" s="90" t="str">
        <f>IF(TMInput!E877&lt;&gt;"",TMInput!E877,IF(AND($C877=$C878, F878&lt;&gt;""),F878, IF(AND($C877=$C879, F879&lt;&gt;""), F879,"")))</f>
        <v/>
      </c>
      <c r="G877" s="85" t="str">
        <f>IF(TMInput!F877&lt;&gt;"",TMInput!F877,IF(AND($C877=$C878, G878&lt;&gt;""),G878, IF(AND($C877=$C879, G879&lt;&gt;""), G879,"")))</f>
        <v/>
      </c>
      <c r="H877" s="90" t="str">
        <f>TMInput!G877</f>
        <v/>
      </c>
      <c r="I877" s="90" t="str">
        <f>TMInput!H877</f>
        <v/>
      </c>
      <c r="J877" s="90" t="str">
        <f>IF(TMInput!$A877="",J876,TMInput!I877)</f>
        <v/>
      </c>
      <c r="K877" s="85" t="str">
        <f>IF(TMInput!J877&lt;&gt;"",TMInput!J877,IF(AND($C877=$C878, K878&lt;&gt;""),K878, IF(AND($C877=$C879, K879&lt;&gt;""), K879,"")))</f>
        <v/>
      </c>
      <c r="L877" s="85" t="str">
        <f>IF(TMInput!K877&lt;&gt;"",TMInput!K877,IF(AND($C877=$C878, L878&lt;&gt;""),L878, IF(AND($C877=$C879, L879&lt;&gt;""), L879,"")))</f>
        <v/>
      </c>
      <c r="M877" s="90" t="str">
        <f>IF(TMInput!L877&lt;&gt;"",TMInput!L877,IF(AND($C877=$C878, M878&lt;&gt;""),M878, IF(AND($C877=$C879, M879&lt;&gt;""), M879,"")))</f>
        <v/>
      </c>
      <c r="N877" s="90" t="str">
        <f>IF(TMInput!M877&lt;&gt;"",TMInput!M877,IF(AND($C877=$C878, N878&lt;&gt;""),N878, IF(AND($C877=$C879, N879&lt;&gt;""), N879,"")))</f>
        <v/>
      </c>
      <c r="O877" s="90" t="str">
        <f>IF(TMInput!N877&lt;&gt;"",TMInput!N877,IF(AND($C877=$C878, O878&lt;&gt;""),O878, IF(AND($C877=$C879, O879&lt;&gt;""), O879,"")))</f>
        <v/>
      </c>
      <c r="P877" s="85" t="str">
        <f>IF(TMInput!O877&lt;&gt;"",TMInput!O877,IF(AND($C877=$C878, P878&lt;&gt;""),P878, IF(AND($C877=$C879, P879&lt;&gt;""), P879,"")))</f>
        <v/>
      </c>
      <c r="Q877" s="90" t="str">
        <f>IF(TMInput!P877&lt;&gt;"",TMInput!P877,IF(AND($C877=$C878, Q878&lt;&gt;""),Q878, IF(AND($C877=$C879, Q879&lt;&gt;""), Q879,"")))</f>
        <v/>
      </c>
      <c r="R877" s="90" t="str">
        <f>IF(TMInput!Q877&lt;&gt;"", TMInput!Q877, IF(AND(OR($C877&amp;$H877=$C878&amp;$H878, $C877&amp;$I877=$C878&amp;$I878), R878&lt;&gt;""), R878, IF(AND(OR($C877&amp;$H877=$C879&amp;$H879, $C877&amp;$I877=$C879&amp;$I879), R879&lt;&gt;""), R879, IF(AND(OR($C877&amp;$H877=$C880&amp;$H880, $C877&amp;$I877=$C880&amp;$I880), R880&lt;&gt;""), R880, IF(AND(OR($C877&amp;$H877=$C881&amp;$H881, $C877&amp;$I877=$C881&amp;$I881), R881&lt;&gt;""), R881, "")))))</f>
        <v/>
      </c>
      <c r="S877" s="90" t="str">
        <f>IF(TMInput!R877&lt;&gt;"", TMInput!R877, IF(AND(OR($C877&amp;$H877=$C878&amp;$H878, $C877&amp;$I877=$C878&amp;$I878), S878&lt;&gt;""), S878, IF(AND(OR($C877&amp;$H877=$C879&amp;$H879, $C877&amp;$I877=$C879&amp;$I879), S879&lt;&gt;""), S879, IF(AND(OR($C877&amp;$H877=$C880&amp;$H880, $C877&amp;$I877=$C880&amp;$I880), S880&lt;&gt;""), S880, IF(AND(OR($C877&amp;$H877=$C881&amp;$H881, $C877&amp;$I877=$C881&amp;$I881), S881&lt;&gt;""), S881, "")))))</f>
        <v/>
      </c>
      <c r="T877" s="90" t="str">
        <f>IF(TMInput!S877&lt;&gt;"", TMInput!S877, IF(AND(OR($C877&amp;$H877=$C878&amp;$H878, $C877&amp;$I877=$C878&amp;$I878), T878&lt;&gt;""), T878, IF(AND(OR($C877&amp;$H877=$C879&amp;$H879, $C877&amp;$I877=$C879&amp;$I879), T879&lt;&gt;""), T879, IF(AND(OR($C877&amp;$H877=$C880&amp;$H880, $C877&amp;$I877=$C880&amp;$I880), T880&lt;&gt;""), T880, IF(AND(OR($C877&amp;$H877=$C881&amp;$H881, $C877&amp;$I877=$C881&amp;$I881), T881&lt;&gt;""), T881, "")))))</f>
        <v/>
      </c>
      <c r="U877" s="90" t="str">
        <f>IF(TMInput!T877&lt;&gt;"", TMInput!T877, IF(AND($C877=$C878, U878&lt;&gt;""), U878, IF(AND($C877=$C879, U879&lt;&gt;""), U879, IF(AND($C877=$C880, U880&lt;&gt;""), U880, IF(AND($C877=$C881, U881&lt;&gt;""), U881, "")))))</f>
        <v/>
      </c>
      <c r="V877" s="90" t="str">
        <f>IF(TMInput!U877&lt;&gt;"", TMInput!U877, IF(AND($C877=$C878, V878&lt;&gt;""), V878, IF(AND($C877=$C879, V879&lt;&gt;""), V879, IF(AND($C877=$C880, V880&lt;&gt;""), V880, IF(AND($C877=$C881, V881&lt;&gt;""), V881, "")))))</f>
        <v/>
      </c>
      <c r="W877" s="90" t="str">
        <f>IF(TMInput!V877&lt;&gt;"", TMInput!V877, IF(AND($C877=$C878, W878&lt;&gt;""), W878, IF(AND($C877=$C879, W879&lt;&gt;""), W879, IF(AND($C877=$C880, W880&lt;&gt;""), W880, IF(AND($C877=$C881, W881&lt;&gt;""), W881, "")))))</f>
        <v/>
      </c>
      <c r="X877" s="90" t="str">
        <f>IF(TMInput!W877&lt;&gt;"", TMInput!W877, IF(AND($C877=$C878, X878&lt;&gt;""), X878, IF(AND($C877=$C879, X879&lt;&gt;""), X879, IF(AND($C877=$C880, X880&lt;&gt;""), X880, IF(AND($C877=$C881, X881&lt;&gt;""), X881, "")))))</f>
        <v/>
      </c>
      <c r="Y877" s="90" t="str">
        <f>IF(TMInput!X877&lt;&gt;"", TMInput!X877, IF(AND($C877=$C878, Y878&lt;&gt;""), Y878, IF(AND($C877=$C879, Y879&lt;&gt;""), Y879, IF(AND($C877=$C880, Y880&lt;&gt;""), Y880, IF(AND($C877=$C881, Y881&lt;&gt;""), Y881, "")))))</f>
        <v/>
      </c>
      <c r="Z877" s="90" t="str">
        <f>IF(TMInput!Y877&lt;&gt;"", TMInput!Y877, IF(AND($C877=$C878, Z878&lt;&gt;""), Z878, IF(AND($C877=$C879, Z879&lt;&gt;""), Z879, IF(AND($C877=$C880, Z880&lt;&gt;""), Z880, IF(AND($C877=$C881, Z881&lt;&gt;""), Z881, "")))))</f>
        <v/>
      </c>
      <c r="AA877" s="90" t="str">
        <f>IF(TMInput!Z877&lt;&gt;"", TMInput!Z877, IF(AND($C877=$C878, AA878&lt;&gt;""), AA878, IF(AND($C877=$C879, AA879&lt;&gt;""), AA879, IF(AND($C877=$C880, AA880&lt;&gt;""), AA880, IF(AND($C877=$C881, AA881&lt;&gt;""), AA881, "")))))</f>
        <v/>
      </c>
      <c r="AB877" s="90" t="str">
        <f>IF(TMInput!AA877&lt;&gt;"", TMInput!AA877, IF(AND($C877=$C878, AB878&lt;&gt;""), AB878, IF(AND($C877=$C879, AB879&lt;&gt;""), AB879, IF(AND($C877=$C880, AB880&lt;&gt;""), AB880, IF(AND($C877=$C881, AB881&lt;&gt;""), AB881, "")))))</f>
        <v/>
      </c>
      <c r="AC877" s="90" t="str">
        <f>IF(TMInput!AB877&lt;&gt;"", TMInput!AB877, IF(AND($C877=$C878, AC878&lt;&gt;""), AC878, IF(AND($C877=$C879, AC879&lt;&gt;""), AC879, IF(AND($C877=$C880, AC880&lt;&gt;""), AC880, IF(AND($C877=$C881, AC881&lt;&gt;""), AC881, "")))))</f>
        <v/>
      </c>
      <c r="AD877" s="90" t="str">
        <f>IF(TMInput!AC877&lt;&gt;"", TMInput!AC877, IF(AND($C877=$C878, AD878&lt;&gt;""), AD878, IF(AND($C877=$C879, AD879&lt;&gt;""), AD879, IF(AND($C877=$C880, AD880&lt;&gt;""), AD880, IF(AND($C877=$C881, AD881&lt;&gt;""), AD881, "")))))</f>
        <v/>
      </c>
      <c r="AE877" s="90" t="str">
        <f>IF(TMInput!AD877&lt;&gt;"", TMInput!AD877, IF(AND($C877=$C878, AE878&lt;&gt;""), AE878, IF(AND($C877=$C879, AE879&lt;&gt;""), AE879, IF(AND($C877=$C880, AE880&lt;&gt;""), AE880, IF(AND($C877=$C881, AE881&lt;&gt;""), AE881, "")))))</f>
        <v/>
      </c>
    </row>
    <row r="878">
      <c r="A878" s="85" t="b">
        <f t="shared" si="1"/>
        <v>0</v>
      </c>
      <c r="B878" s="90" t="str">
        <f>IF(AND(TMInput!A878="",$C878&lt;&gt;""),B877,TMInput!A878)</f>
        <v/>
      </c>
      <c r="C878" s="90" t="str">
        <f>TMInput!B878</f>
        <v/>
      </c>
      <c r="D878" s="85" t="str">
        <f>IF(AND(TMInput!C878="",$C878&lt;&gt;""),D877,TMInput!C878)</f>
        <v/>
      </c>
      <c r="E878" s="90" t="str">
        <f>IF(TMInput!D878&lt;&gt;"",TMInput!D878,IF(AND($C878=$C879, E879&lt;&gt;""),E879, IF(AND($C878=$C880, E880&lt;&gt;""), E880,"")))</f>
        <v/>
      </c>
      <c r="F878" s="90" t="str">
        <f>IF(TMInput!E878&lt;&gt;"",TMInput!E878,IF(AND($C878=$C879, F879&lt;&gt;""),F879, IF(AND($C878=$C880, F880&lt;&gt;""), F880,"")))</f>
        <v/>
      </c>
      <c r="G878" s="85" t="str">
        <f>IF(TMInput!F878&lt;&gt;"",TMInput!F878,IF(AND($C878=$C879, G879&lt;&gt;""),G879, IF(AND($C878=$C880, G880&lt;&gt;""), G880,"")))</f>
        <v/>
      </c>
      <c r="H878" s="90" t="str">
        <f>TMInput!G878</f>
        <v/>
      </c>
      <c r="I878" s="90" t="str">
        <f>TMInput!H878</f>
        <v/>
      </c>
      <c r="J878" s="90" t="str">
        <f>IF(TMInput!$A878="",J877,TMInput!I878)</f>
        <v/>
      </c>
      <c r="K878" s="85" t="str">
        <f>IF(TMInput!J878&lt;&gt;"",TMInput!J878,IF(AND($C878=$C879, K879&lt;&gt;""),K879, IF(AND($C878=$C880, K880&lt;&gt;""), K880,"")))</f>
        <v/>
      </c>
      <c r="L878" s="85" t="str">
        <f>IF(TMInput!K878&lt;&gt;"",TMInput!K878,IF(AND($C878=$C879, L879&lt;&gt;""),L879, IF(AND($C878=$C880, L880&lt;&gt;""), L880,"")))</f>
        <v/>
      </c>
      <c r="M878" s="90" t="str">
        <f>IF(TMInput!L878&lt;&gt;"",TMInput!L878,IF(AND($C878=$C879, M879&lt;&gt;""),M879, IF(AND($C878=$C880, M880&lt;&gt;""), M880,"")))</f>
        <v/>
      </c>
      <c r="N878" s="90" t="str">
        <f>IF(TMInput!M878&lt;&gt;"",TMInput!M878,IF(AND($C878=$C879, N879&lt;&gt;""),N879, IF(AND($C878=$C880, N880&lt;&gt;""), N880,"")))</f>
        <v/>
      </c>
      <c r="O878" s="90" t="str">
        <f>IF(TMInput!N878&lt;&gt;"",TMInput!N878,IF(AND($C878=$C879, O879&lt;&gt;""),O879, IF(AND($C878=$C880, O880&lt;&gt;""), O880,"")))</f>
        <v/>
      </c>
      <c r="P878" s="85" t="str">
        <f>IF(TMInput!O878&lt;&gt;"",TMInput!O878,IF(AND($C878=$C879, P879&lt;&gt;""),P879, IF(AND($C878=$C880, P880&lt;&gt;""), P880,"")))</f>
        <v/>
      </c>
      <c r="Q878" s="90" t="str">
        <f>IF(TMInput!P878&lt;&gt;"",TMInput!P878,IF(AND($C878=$C879, Q879&lt;&gt;""),Q879, IF(AND($C878=$C880, Q880&lt;&gt;""), Q880,"")))</f>
        <v/>
      </c>
      <c r="R878" s="90" t="str">
        <f>IF(TMInput!Q878&lt;&gt;"", TMInput!Q878, IF(AND(OR($C878&amp;$H878=$C879&amp;$H879, $C878&amp;$I878=$C879&amp;$I879), R879&lt;&gt;""), R879, IF(AND(OR($C878&amp;$H878=$C880&amp;$H880, $C878&amp;$I878=$C880&amp;$I880), R880&lt;&gt;""), R880, IF(AND(OR($C878&amp;$H878=$C881&amp;$H881, $C878&amp;$I878=$C881&amp;$I881), R881&lt;&gt;""), R881, IF(AND(OR($C878&amp;$H878=$C882&amp;$H882, $C878&amp;$I878=$C882&amp;$I882), R882&lt;&gt;""), R882, "")))))</f>
        <v/>
      </c>
      <c r="S878" s="90" t="str">
        <f>IF(TMInput!R878&lt;&gt;"", TMInput!R878, IF(AND(OR($C878&amp;$H878=$C879&amp;$H879, $C878&amp;$I878=$C879&amp;$I879), S879&lt;&gt;""), S879, IF(AND(OR($C878&amp;$H878=$C880&amp;$H880, $C878&amp;$I878=$C880&amp;$I880), S880&lt;&gt;""), S880, IF(AND(OR($C878&amp;$H878=$C881&amp;$H881, $C878&amp;$I878=$C881&amp;$I881), S881&lt;&gt;""), S881, IF(AND(OR($C878&amp;$H878=$C882&amp;$H882, $C878&amp;$I878=$C882&amp;$I882), S882&lt;&gt;""), S882, "")))))</f>
        <v/>
      </c>
      <c r="T878" s="90" t="str">
        <f>IF(TMInput!S878&lt;&gt;"", TMInput!S878, IF(AND(OR($C878&amp;$H878=$C879&amp;$H879, $C878&amp;$I878=$C879&amp;$I879), T879&lt;&gt;""), T879, IF(AND(OR($C878&amp;$H878=$C880&amp;$H880, $C878&amp;$I878=$C880&amp;$I880), T880&lt;&gt;""), T880, IF(AND(OR($C878&amp;$H878=$C881&amp;$H881, $C878&amp;$I878=$C881&amp;$I881), T881&lt;&gt;""), T881, IF(AND(OR($C878&amp;$H878=$C882&amp;$H882, $C878&amp;$I878=$C882&amp;$I882), T882&lt;&gt;""), T882, "")))))</f>
        <v/>
      </c>
      <c r="U878" s="90" t="str">
        <f>IF(TMInput!T878&lt;&gt;"", TMInput!T878, IF(AND($C878=$C879, U879&lt;&gt;""), U879, IF(AND($C878=$C880, U880&lt;&gt;""), U880, IF(AND($C878=$C881, U881&lt;&gt;""), U881, IF(AND($C878=$C882, U882&lt;&gt;""), U882, "")))))</f>
        <v/>
      </c>
      <c r="V878" s="90" t="str">
        <f>IF(TMInput!U878&lt;&gt;"", TMInput!U878, IF(AND($C878=$C879, V879&lt;&gt;""), V879, IF(AND($C878=$C880, V880&lt;&gt;""), V880, IF(AND($C878=$C881, V881&lt;&gt;""), V881, IF(AND($C878=$C882, V882&lt;&gt;""), V882, "")))))</f>
        <v/>
      </c>
      <c r="W878" s="90" t="str">
        <f>IF(TMInput!V878&lt;&gt;"", TMInput!V878, IF(AND($C878=$C879, W879&lt;&gt;""), W879, IF(AND($C878=$C880, W880&lt;&gt;""), W880, IF(AND($C878=$C881, W881&lt;&gt;""), W881, IF(AND($C878=$C882, W882&lt;&gt;""), W882, "")))))</f>
        <v/>
      </c>
      <c r="X878" s="90" t="str">
        <f>IF(TMInput!W878&lt;&gt;"", TMInput!W878, IF(AND($C878=$C879, X879&lt;&gt;""), X879, IF(AND($C878=$C880, X880&lt;&gt;""), X880, IF(AND($C878=$C881, X881&lt;&gt;""), X881, IF(AND($C878=$C882, X882&lt;&gt;""), X882, "")))))</f>
        <v/>
      </c>
      <c r="Y878" s="90" t="str">
        <f>IF(TMInput!X878&lt;&gt;"", TMInput!X878, IF(AND($C878=$C879, Y879&lt;&gt;""), Y879, IF(AND($C878=$C880, Y880&lt;&gt;""), Y880, IF(AND($C878=$C881, Y881&lt;&gt;""), Y881, IF(AND($C878=$C882, Y882&lt;&gt;""), Y882, "")))))</f>
        <v/>
      </c>
      <c r="Z878" s="90" t="str">
        <f>IF(TMInput!Y878&lt;&gt;"", TMInput!Y878, IF(AND($C878=$C879, Z879&lt;&gt;""), Z879, IF(AND($C878=$C880, Z880&lt;&gt;""), Z880, IF(AND($C878=$C881, Z881&lt;&gt;""), Z881, IF(AND($C878=$C882, Z882&lt;&gt;""), Z882, "")))))</f>
        <v/>
      </c>
      <c r="AA878" s="90" t="str">
        <f>IF(TMInput!Z878&lt;&gt;"", TMInput!Z878, IF(AND($C878=$C879, AA879&lt;&gt;""), AA879, IF(AND($C878=$C880, AA880&lt;&gt;""), AA880, IF(AND($C878=$C881, AA881&lt;&gt;""), AA881, IF(AND($C878=$C882, AA882&lt;&gt;""), AA882, "")))))</f>
        <v/>
      </c>
      <c r="AB878" s="90" t="str">
        <f>IF(TMInput!AA878&lt;&gt;"", TMInput!AA878, IF(AND($C878=$C879, AB879&lt;&gt;""), AB879, IF(AND($C878=$C880, AB880&lt;&gt;""), AB880, IF(AND($C878=$C881, AB881&lt;&gt;""), AB881, IF(AND($C878=$C882, AB882&lt;&gt;""), AB882, "")))))</f>
        <v/>
      </c>
      <c r="AC878" s="90" t="str">
        <f>IF(TMInput!AB878&lt;&gt;"", TMInput!AB878, IF(AND($C878=$C879, AC879&lt;&gt;""), AC879, IF(AND($C878=$C880, AC880&lt;&gt;""), AC880, IF(AND($C878=$C881, AC881&lt;&gt;""), AC881, IF(AND($C878=$C882, AC882&lt;&gt;""), AC882, "")))))</f>
        <v/>
      </c>
      <c r="AD878" s="90" t="str">
        <f>IF(TMInput!AC878&lt;&gt;"", TMInput!AC878, IF(AND($C878=$C879, AD879&lt;&gt;""), AD879, IF(AND($C878=$C880, AD880&lt;&gt;""), AD880, IF(AND($C878=$C881, AD881&lt;&gt;""), AD881, IF(AND($C878=$C882, AD882&lt;&gt;""), AD882, "")))))</f>
        <v/>
      </c>
      <c r="AE878" s="90" t="str">
        <f>IF(TMInput!AD878&lt;&gt;"", TMInput!AD878, IF(AND($C878=$C879, AE879&lt;&gt;""), AE879, IF(AND($C878=$C880, AE880&lt;&gt;""), AE880, IF(AND($C878=$C881, AE881&lt;&gt;""), AE881, IF(AND($C878=$C882, AE882&lt;&gt;""), AE882, "")))))</f>
        <v/>
      </c>
    </row>
    <row r="879">
      <c r="A879" s="85" t="b">
        <f t="shared" si="1"/>
        <v>0</v>
      </c>
      <c r="B879" s="90" t="str">
        <f>IF(AND(TMInput!A879="",$C879&lt;&gt;""),B878,TMInput!A879)</f>
        <v/>
      </c>
      <c r="C879" s="90" t="str">
        <f>TMInput!B879</f>
        <v/>
      </c>
      <c r="D879" s="85" t="str">
        <f>IF(AND(TMInput!C879="",$C879&lt;&gt;""),D878,TMInput!C879)</f>
        <v/>
      </c>
      <c r="E879" s="90" t="str">
        <f>IF(TMInput!D879&lt;&gt;"",TMInput!D879,IF(AND($C879=$C880, E880&lt;&gt;""),E880, IF(AND($C879=$C881, E881&lt;&gt;""), E881,"")))</f>
        <v/>
      </c>
      <c r="F879" s="90" t="str">
        <f>IF(TMInput!E879&lt;&gt;"",TMInput!E879,IF(AND($C879=$C880, F880&lt;&gt;""),F880, IF(AND($C879=$C881, F881&lt;&gt;""), F881,"")))</f>
        <v/>
      </c>
      <c r="G879" s="85" t="str">
        <f>IF(TMInput!F879&lt;&gt;"",TMInput!F879,IF(AND($C879=$C880, G880&lt;&gt;""),G880, IF(AND($C879=$C881, G881&lt;&gt;""), G881,"")))</f>
        <v/>
      </c>
      <c r="H879" s="90" t="str">
        <f>TMInput!G879</f>
        <v/>
      </c>
      <c r="I879" s="90" t="str">
        <f>TMInput!H879</f>
        <v/>
      </c>
      <c r="J879" s="90" t="str">
        <f>IF(TMInput!$A879="",J878,TMInput!I879)</f>
        <v/>
      </c>
      <c r="K879" s="85" t="str">
        <f>IF(TMInput!J879&lt;&gt;"",TMInput!J879,IF(AND($C879=$C880, K880&lt;&gt;""),K880, IF(AND($C879=$C881, K881&lt;&gt;""), K881,"")))</f>
        <v/>
      </c>
      <c r="L879" s="85" t="str">
        <f>IF(TMInput!K879&lt;&gt;"",TMInput!K879,IF(AND($C879=$C880, L880&lt;&gt;""),L880, IF(AND($C879=$C881, L881&lt;&gt;""), L881,"")))</f>
        <v/>
      </c>
      <c r="M879" s="90" t="str">
        <f>IF(TMInput!L879&lt;&gt;"",TMInput!L879,IF(AND($C879=$C880, M880&lt;&gt;""),M880, IF(AND($C879=$C881, M881&lt;&gt;""), M881,"")))</f>
        <v/>
      </c>
      <c r="N879" s="90" t="str">
        <f>IF(TMInput!M879&lt;&gt;"",TMInput!M879,IF(AND($C879=$C880, N880&lt;&gt;""),N880, IF(AND($C879=$C881, N881&lt;&gt;""), N881,"")))</f>
        <v/>
      </c>
      <c r="O879" s="90" t="str">
        <f>IF(TMInput!N879&lt;&gt;"",TMInput!N879,IF(AND($C879=$C880, O880&lt;&gt;""),O880, IF(AND($C879=$C881, O881&lt;&gt;""), O881,"")))</f>
        <v/>
      </c>
      <c r="P879" s="85" t="str">
        <f>IF(TMInput!O879&lt;&gt;"",TMInput!O879,IF(AND($C879=$C880, P880&lt;&gt;""),P880, IF(AND($C879=$C881, P881&lt;&gt;""), P881,"")))</f>
        <v/>
      </c>
      <c r="Q879" s="90" t="str">
        <f>IF(TMInput!P879&lt;&gt;"",TMInput!P879,IF(AND($C879=$C880, Q880&lt;&gt;""),Q880, IF(AND($C879=$C881, Q881&lt;&gt;""), Q881,"")))</f>
        <v/>
      </c>
      <c r="R879" s="90" t="str">
        <f>IF(TMInput!Q879&lt;&gt;"", TMInput!Q879, IF(AND(OR($C879&amp;$H879=$C880&amp;$H880, $C879&amp;$I879=$C880&amp;$I880), R880&lt;&gt;""), R880, IF(AND(OR($C879&amp;$H879=$C881&amp;$H881, $C879&amp;$I879=$C881&amp;$I881), R881&lt;&gt;""), R881, IF(AND(OR($C879&amp;$H879=$C882&amp;$H882, $C879&amp;$I879=$C882&amp;$I882), R882&lt;&gt;""), R882, IF(AND(OR($C879&amp;$H879=$C883&amp;$H883, $C879&amp;$I879=$C883&amp;$I883), R883&lt;&gt;""), R883, "")))))</f>
        <v/>
      </c>
      <c r="S879" s="90" t="str">
        <f>IF(TMInput!R879&lt;&gt;"", TMInput!R879, IF(AND(OR($C879&amp;$H879=$C880&amp;$H880, $C879&amp;$I879=$C880&amp;$I880), S880&lt;&gt;""), S880, IF(AND(OR($C879&amp;$H879=$C881&amp;$H881, $C879&amp;$I879=$C881&amp;$I881), S881&lt;&gt;""), S881, IF(AND(OR($C879&amp;$H879=$C882&amp;$H882, $C879&amp;$I879=$C882&amp;$I882), S882&lt;&gt;""), S882, IF(AND(OR($C879&amp;$H879=$C883&amp;$H883, $C879&amp;$I879=$C883&amp;$I883), S883&lt;&gt;""), S883, "")))))</f>
        <v/>
      </c>
      <c r="T879" s="90" t="str">
        <f>IF(TMInput!S879&lt;&gt;"", TMInput!S879, IF(AND(OR($C879&amp;$H879=$C880&amp;$H880, $C879&amp;$I879=$C880&amp;$I880), T880&lt;&gt;""), T880, IF(AND(OR($C879&amp;$H879=$C881&amp;$H881, $C879&amp;$I879=$C881&amp;$I881), T881&lt;&gt;""), T881, IF(AND(OR($C879&amp;$H879=$C882&amp;$H882, $C879&amp;$I879=$C882&amp;$I882), T882&lt;&gt;""), T882, IF(AND(OR($C879&amp;$H879=$C883&amp;$H883, $C879&amp;$I879=$C883&amp;$I883), T883&lt;&gt;""), T883, "")))))</f>
        <v/>
      </c>
      <c r="U879" s="90" t="str">
        <f>IF(TMInput!T879&lt;&gt;"", TMInput!T879, IF(AND($C879=$C880, U880&lt;&gt;""), U880, IF(AND($C879=$C881, U881&lt;&gt;""), U881, IF(AND($C879=$C882, U882&lt;&gt;""), U882, IF(AND($C879=$C883, U883&lt;&gt;""), U883, "")))))</f>
        <v/>
      </c>
      <c r="V879" s="90" t="str">
        <f>IF(TMInput!U879&lt;&gt;"", TMInput!U879, IF(AND($C879=$C880, V880&lt;&gt;""), V880, IF(AND($C879=$C881, V881&lt;&gt;""), V881, IF(AND($C879=$C882, V882&lt;&gt;""), V882, IF(AND($C879=$C883, V883&lt;&gt;""), V883, "")))))</f>
        <v/>
      </c>
      <c r="W879" s="90" t="str">
        <f>IF(TMInput!V879&lt;&gt;"", TMInput!V879, IF(AND($C879=$C880, W880&lt;&gt;""), W880, IF(AND($C879=$C881, W881&lt;&gt;""), W881, IF(AND($C879=$C882, W882&lt;&gt;""), W882, IF(AND($C879=$C883, W883&lt;&gt;""), W883, "")))))</f>
        <v/>
      </c>
      <c r="X879" s="90" t="str">
        <f>IF(TMInput!W879&lt;&gt;"", TMInput!W879, IF(AND($C879=$C880, X880&lt;&gt;""), X880, IF(AND($C879=$C881, X881&lt;&gt;""), X881, IF(AND($C879=$C882, X882&lt;&gt;""), X882, IF(AND($C879=$C883, X883&lt;&gt;""), X883, "")))))</f>
        <v/>
      </c>
      <c r="Y879" s="90" t="str">
        <f>IF(TMInput!X879&lt;&gt;"", TMInput!X879, IF(AND($C879=$C880, Y880&lt;&gt;""), Y880, IF(AND($C879=$C881, Y881&lt;&gt;""), Y881, IF(AND($C879=$C882, Y882&lt;&gt;""), Y882, IF(AND($C879=$C883, Y883&lt;&gt;""), Y883, "")))))</f>
        <v/>
      </c>
      <c r="Z879" s="90" t="str">
        <f>IF(TMInput!Y879&lt;&gt;"", TMInput!Y879, IF(AND($C879=$C880, Z880&lt;&gt;""), Z880, IF(AND($C879=$C881, Z881&lt;&gt;""), Z881, IF(AND($C879=$C882, Z882&lt;&gt;""), Z882, IF(AND($C879=$C883, Z883&lt;&gt;""), Z883, "")))))</f>
        <v/>
      </c>
      <c r="AA879" s="90" t="str">
        <f>IF(TMInput!Z879&lt;&gt;"", TMInput!Z879, IF(AND($C879=$C880, AA880&lt;&gt;""), AA880, IF(AND($C879=$C881, AA881&lt;&gt;""), AA881, IF(AND($C879=$C882, AA882&lt;&gt;""), AA882, IF(AND($C879=$C883, AA883&lt;&gt;""), AA883, "")))))</f>
        <v/>
      </c>
      <c r="AB879" s="90" t="str">
        <f>IF(TMInput!AA879&lt;&gt;"", TMInput!AA879, IF(AND($C879=$C880, AB880&lt;&gt;""), AB880, IF(AND($C879=$C881, AB881&lt;&gt;""), AB881, IF(AND($C879=$C882, AB882&lt;&gt;""), AB882, IF(AND($C879=$C883, AB883&lt;&gt;""), AB883, "")))))</f>
        <v/>
      </c>
      <c r="AC879" s="90" t="str">
        <f>IF(TMInput!AB879&lt;&gt;"", TMInput!AB879, IF(AND($C879=$C880, AC880&lt;&gt;""), AC880, IF(AND($C879=$C881, AC881&lt;&gt;""), AC881, IF(AND($C879=$C882, AC882&lt;&gt;""), AC882, IF(AND($C879=$C883, AC883&lt;&gt;""), AC883, "")))))</f>
        <v/>
      </c>
      <c r="AD879" s="90" t="str">
        <f>IF(TMInput!AC879&lt;&gt;"", TMInput!AC879, IF(AND($C879=$C880, AD880&lt;&gt;""), AD880, IF(AND($C879=$C881, AD881&lt;&gt;""), AD881, IF(AND($C879=$C882, AD882&lt;&gt;""), AD882, IF(AND($C879=$C883, AD883&lt;&gt;""), AD883, "")))))</f>
        <v/>
      </c>
      <c r="AE879" s="90" t="str">
        <f>IF(TMInput!AD879&lt;&gt;"", TMInput!AD879, IF(AND($C879=$C880, AE880&lt;&gt;""), AE880, IF(AND($C879=$C881, AE881&lt;&gt;""), AE881, IF(AND($C879=$C882, AE882&lt;&gt;""), AE882, IF(AND($C879=$C883, AE883&lt;&gt;""), AE883, "")))))</f>
        <v/>
      </c>
    </row>
    <row r="880">
      <c r="A880" s="85" t="b">
        <f t="shared" si="1"/>
        <v>0</v>
      </c>
      <c r="B880" s="90" t="str">
        <f>IF(AND(TMInput!A880="",$C880&lt;&gt;""),B879,TMInput!A880)</f>
        <v/>
      </c>
      <c r="C880" s="90" t="str">
        <f>TMInput!B880</f>
        <v/>
      </c>
      <c r="D880" s="85" t="str">
        <f>IF(AND(TMInput!C880="",$C880&lt;&gt;""),D879,TMInput!C880)</f>
        <v/>
      </c>
      <c r="E880" s="90" t="str">
        <f>IF(TMInput!D880&lt;&gt;"",TMInput!D880,IF(AND($C880=$C881, E881&lt;&gt;""),E881, IF(AND($C880=$C882, E882&lt;&gt;""), E882,"")))</f>
        <v/>
      </c>
      <c r="F880" s="90" t="str">
        <f>IF(TMInput!E880&lt;&gt;"",TMInput!E880,IF(AND($C880=$C881, F881&lt;&gt;""),F881, IF(AND($C880=$C882, F882&lt;&gt;""), F882,"")))</f>
        <v/>
      </c>
      <c r="G880" s="85" t="str">
        <f>IF(TMInput!F880&lt;&gt;"",TMInput!F880,IF(AND($C880=$C881, G881&lt;&gt;""),G881, IF(AND($C880=$C882, G882&lt;&gt;""), G882,"")))</f>
        <v/>
      </c>
      <c r="H880" s="90" t="str">
        <f>TMInput!G880</f>
        <v/>
      </c>
      <c r="I880" s="90" t="str">
        <f>TMInput!H880</f>
        <v/>
      </c>
      <c r="J880" s="90" t="str">
        <f>IF(TMInput!$A880="",J879,TMInput!I880)</f>
        <v/>
      </c>
      <c r="K880" s="85" t="str">
        <f>IF(TMInput!J880&lt;&gt;"",TMInput!J880,IF(AND($C880=$C881, K881&lt;&gt;""),K881, IF(AND($C880=$C882, K882&lt;&gt;""), K882,"")))</f>
        <v/>
      </c>
      <c r="L880" s="85" t="str">
        <f>IF(TMInput!K880&lt;&gt;"",TMInput!K880,IF(AND($C880=$C881, L881&lt;&gt;""),L881, IF(AND($C880=$C882, L882&lt;&gt;""), L882,"")))</f>
        <v/>
      </c>
      <c r="M880" s="90" t="str">
        <f>IF(TMInput!L880&lt;&gt;"",TMInput!L880,IF(AND($C880=$C881, M881&lt;&gt;""),M881, IF(AND($C880=$C882, M882&lt;&gt;""), M882,"")))</f>
        <v/>
      </c>
      <c r="N880" s="90" t="str">
        <f>IF(TMInput!M880&lt;&gt;"",TMInput!M880,IF(AND($C880=$C881, N881&lt;&gt;""),N881, IF(AND($C880=$C882, N882&lt;&gt;""), N882,"")))</f>
        <v/>
      </c>
      <c r="O880" s="90" t="str">
        <f>IF(TMInput!N880&lt;&gt;"",TMInput!N880,IF(AND($C880=$C881, O881&lt;&gt;""),O881, IF(AND($C880=$C882, O882&lt;&gt;""), O882,"")))</f>
        <v/>
      </c>
      <c r="P880" s="85" t="str">
        <f>IF(TMInput!O880&lt;&gt;"",TMInput!O880,IF(AND($C880=$C881, P881&lt;&gt;""),P881, IF(AND($C880=$C882, P882&lt;&gt;""), P882,"")))</f>
        <v/>
      </c>
      <c r="Q880" s="90" t="str">
        <f>IF(TMInput!P880&lt;&gt;"",TMInput!P880,IF(AND($C880=$C881, Q881&lt;&gt;""),Q881, IF(AND($C880=$C882, Q882&lt;&gt;""), Q882,"")))</f>
        <v/>
      </c>
      <c r="R880" s="90" t="str">
        <f>IF(TMInput!Q880&lt;&gt;"", TMInput!Q880, IF(AND(OR($C880&amp;$H880=$C881&amp;$H881, $C880&amp;$I880=$C881&amp;$I881), R881&lt;&gt;""), R881, IF(AND(OR($C880&amp;$H880=$C882&amp;$H882, $C880&amp;$I880=$C882&amp;$I882), R882&lt;&gt;""), R882, IF(AND(OR($C880&amp;$H880=$C883&amp;$H883, $C880&amp;$I880=$C883&amp;$I883), R883&lt;&gt;""), R883, IF(AND(OR($C880&amp;$H880=$C884&amp;$H884, $C880&amp;$I880=$C884&amp;$I884), R884&lt;&gt;""), R884, "")))))</f>
        <v/>
      </c>
      <c r="S880" s="90" t="str">
        <f>IF(TMInput!R880&lt;&gt;"", TMInput!R880, IF(AND(OR($C880&amp;$H880=$C881&amp;$H881, $C880&amp;$I880=$C881&amp;$I881), S881&lt;&gt;""), S881, IF(AND(OR($C880&amp;$H880=$C882&amp;$H882, $C880&amp;$I880=$C882&amp;$I882), S882&lt;&gt;""), S882, IF(AND(OR($C880&amp;$H880=$C883&amp;$H883, $C880&amp;$I880=$C883&amp;$I883), S883&lt;&gt;""), S883, IF(AND(OR($C880&amp;$H880=$C884&amp;$H884, $C880&amp;$I880=$C884&amp;$I884), S884&lt;&gt;""), S884, "")))))</f>
        <v/>
      </c>
      <c r="T880" s="90" t="str">
        <f>IF(TMInput!S880&lt;&gt;"", TMInput!S880, IF(AND(OR($C880&amp;$H880=$C881&amp;$H881, $C880&amp;$I880=$C881&amp;$I881), T881&lt;&gt;""), T881, IF(AND(OR($C880&amp;$H880=$C882&amp;$H882, $C880&amp;$I880=$C882&amp;$I882), T882&lt;&gt;""), T882, IF(AND(OR($C880&amp;$H880=$C883&amp;$H883, $C880&amp;$I880=$C883&amp;$I883), T883&lt;&gt;""), T883, IF(AND(OR($C880&amp;$H880=$C884&amp;$H884, $C880&amp;$I880=$C884&amp;$I884), T884&lt;&gt;""), T884, "")))))</f>
        <v/>
      </c>
      <c r="U880" s="90" t="str">
        <f>IF(TMInput!T880&lt;&gt;"", TMInput!T880, IF(AND($C880=$C881, U881&lt;&gt;""), U881, IF(AND($C880=$C882, U882&lt;&gt;""), U882, IF(AND($C880=$C883, U883&lt;&gt;""), U883, IF(AND($C880=$C884, U884&lt;&gt;""), U884, "")))))</f>
        <v/>
      </c>
      <c r="V880" s="90" t="str">
        <f>IF(TMInput!U880&lt;&gt;"", TMInput!U880, IF(AND($C880=$C881, V881&lt;&gt;""), V881, IF(AND($C880=$C882, V882&lt;&gt;""), V882, IF(AND($C880=$C883, V883&lt;&gt;""), V883, IF(AND($C880=$C884, V884&lt;&gt;""), V884, "")))))</f>
        <v/>
      </c>
      <c r="W880" s="90" t="str">
        <f>IF(TMInput!V880&lt;&gt;"", TMInput!V880, IF(AND($C880=$C881, W881&lt;&gt;""), W881, IF(AND($C880=$C882, W882&lt;&gt;""), W882, IF(AND($C880=$C883, W883&lt;&gt;""), W883, IF(AND($C880=$C884, W884&lt;&gt;""), W884, "")))))</f>
        <v/>
      </c>
      <c r="X880" s="90" t="str">
        <f>IF(TMInput!W880&lt;&gt;"", TMInput!W880, IF(AND($C880=$C881, X881&lt;&gt;""), X881, IF(AND($C880=$C882, X882&lt;&gt;""), X882, IF(AND($C880=$C883, X883&lt;&gt;""), X883, IF(AND($C880=$C884, X884&lt;&gt;""), X884, "")))))</f>
        <v/>
      </c>
      <c r="Y880" s="90" t="str">
        <f>IF(TMInput!X880&lt;&gt;"", TMInput!X880, IF(AND($C880=$C881, Y881&lt;&gt;""), Y881, IF(AND($C880=$C882, Y882&lt;&gt;""), Y882, IF(AND($C880=$C883, Y883&lt;&gt;""), Y883, IF(AND($C880=$C884, Y884&lt;&gt;""), Y884, "")))))</f>
        <v/>
      </c>
      <c r="Z880" s="90" t="str">
        <f>IF(TMInput!Y880&lt;&gt;"", TMInput!Y880, IF(AND($C880=$C881, Z881&lt;&gt;""), Z881, IF(AND($C880=$C882, Z882&lt;&gt;""), Z882, IF(AND($C880=$C883, Z883&lt;&gt;""), Z883, IF(AND($C880=$C884, Z884&lt;&gt;""), Z884, "")))))</f>
        <v/>
      </c>
      <c r="AA880" s="90" t="str">
        <f>IF(TMInput!Z880&lt;&gt;"", TMInput!Z880, IF(AND($C880=$C881, AA881&lt;&gt;""), AA881, IF(AND($C880=$C882, AA882&lt;&gt;""), AA882, IF(AND($C880=$C883, AA883&lt;&gt;""), AA883, IF(AND($C880=$C884, AA884&lt;&gt;""), AA884, "")))))</f>
        <v/>
      </c>
      <c r="AB880" s="90" t="str">
        <f>IF(TMInput!AA880&lt;&gt;"", TMInput!AA880, IF(AND($C880=$C881, AB881&lt;&gt;""), AB881, IF(AND($C880=$C882, AB882&lt;&gt;""), AB882, IF(AND($C880=$C883, AB883&lt;&gt;""), AB883, IF(AND($C880=$C884, AB884&lt;&gt;""), AB884, "")))))</f>
        <v/>
      </c>
      <c r="AC880" s="90" t="str">
        <f>IF(TMInput!AB880&lt;&gt;"", TMInput!AB880, IF(AND($C880=$C881, AC881&lt;&gt;""), AC881, IF(AND($C880=$C882, AC882&lt;&gt;""), AC882, IF(AND($C880=$C883, AC883&lt;&gt;""), AC883, IF(AND($C880=$C884, AC884&lt;&gt;""), AC884, "")))))</f>
        <v/>
      </c>
      <c r="AD880" s="90" t="str">
        <f>IF(TMInput!AC880&lt;&gt;"", TMInput!AC880, IF(AND($C880=$C881, AD881&lt;&gt;""), AD881, IF(AND($C880=$C882, AD882&lt;&gt;""), AD882, IF(AND($C880=$C883, AD883&lt;&gt;""), AD883, IF(AND($C880=$C884, AD884&lt;&gt;""), AD884, "")))))</f>
        <v/>
      </c>
      <c r="AE880" s="90" t="str">
        <f>IF(TMInput!AD880&lt;&gt;"", TMInput!AD880, IF(AND($C880=$C881, AE881&lt;&gt;""), AE881, IF(AND($C880=$C882, AE882&lt;&gt;""), AE882, IF(AND($C880=$C883, AE883&lt;&gt;""), AE883, IF(AND($C880=$C884, AE884&lt;&gt;""), AE884, "")))))</f>
        <v/>
      </c>
    </row>
    <row r="881">
      <c r="A881" s="85" t="b">
        <f t="shared" si="1"/>
        <v>0</v>
      </c>
      <c r="B881" s="90" t="str">
        <f>IF(AND(TMInput!A881="",$C881&lt;&gt;""),B880,TMInput!A881)</f>
        <v/>
      </c>
      <c r="C881" s="90" t="str">
        <f>TMInput!B881</f>
        <v/>
      </c>
      <c r="D881" s="85" t="str">
        <f>IF(AND(TMInput!C881="",$C881&lt;&gt;""),D880,TMInput!C881)</f>
        <v/>
      </c>
      <c r="E881" s="90" t="str">
        <f>IF(TMInput!D881&lt;&gt;"",TMInput!D881,IF(AND($C881=$C882, E882&lt;&gt;""),E882, IF(AND($C881=$C883, E883&lt;&gt;""), E883,"")))</f>
        <v/>
      </c>
      <c r="F881" s="90" t="str">
        <f>IF(TMInput!E881&lt;&gt;"",TMInput!E881,IF(AND($C881=$C882, F882&lt;&gt;""),F882, IF(AND($C881=$C883, F883&lt;&gt;""), F883,"")))</f>
        <v/>
      </c>
      <c r="G881" s="85" t="str">
        <f>IF(TMInput!F881&lt;&gt;"",TMInput!F881,IF(AND($C881=$C882, G882&lt;&gt;""),G882, IF(AND($C881=$C883, G883&lt;&gt;""), G883,"")))</f>
        <v/>
      </c>
      <c r="H881" s="90" t="str">
        <f>TMInput!G881</f>
        <v/>
      </c>
      <c r="I881" s="90" t="str">
        <f>TMInput!H881</f>
        <v/>
      </c>
      <c r="J881" s="90" t="str">
        <f>IF(TMInput!$A881="",J880,TMInput!I881)</f>
        <v/>
      </c>
      <c r="K881" s="85" t="str">
        <f>IF(TMInput!J881&lt;&gt;"",TMInput!J881,IF(AND($C881=$C882, K882&lt;&gt;""),K882, IF(AND($C881=$C883, K883&lt;&gt;""), K883,"")))</f>
        <v/>
      </c>
      <c r="L881" s="85" t="str">
        <f>IF(TMInput!K881&lt;&gt;"",TMInput!K881,IF(AND($C881=$C882, L882&lt;&gt;""),L882, IF(AND($C881=$C883, L883&lt;&gt;""), L883,"")))</f>
        <v/>
      </c>
      <c r="M881" s="90" t="str">
        <f>IF(TMInput!L881&lt;&gt;"",TMInput!L881,IF(AND($C881=$C882, M882&lt;&gt;""),M882, IF(AND($C881=$C883, M883&lt;&gt;""), M883,"")))</f>
        <v/>
      </c>
      <c r="N881" s="90" t="str">
        <f>IF(TMInput!M881&lt;&gt;"",TMInput!M881,IF(AND($C881=$C882, N882&lt;&gt;""),N882, IF(AND($C881=$C883, N883&lt;&gt;""), N883,"")))</f>
        <v/>
      </c>
      <c r="O881" s="90" t="str">
        <f>IF(TMInput!N881&lt;&gt;"",TMInput!N881,IF(AND($C881=$C882, O882&lt;&gt;""),O882, IF(AND($C881=$C883, O883&lt;&gt;""), O883,"")))</f>
        <v/>
      </c>
      <c r="P881" s="85" t="str">
        <f>IF(TMInput!O881&lt;&gt;"",TMInput!O881,IF(AND($C881=$C882, P882&lt;&gt;""),P882, IF(AND($C881=$C883, P883&lt;&gt;""), P883,"")))</f>
        <v/>
      </c>
      <c r="Q881" s="90" t="str">
        <f>IF(TMInput!P881&lt;&gt;"",TMInput!P881,IF(AND($C881=$C882, Q882&lt;&gt;""),Q882, IF(AND($C881=$C883, Q883&lt;&gt;""), Q883,"")))</f>
        <v/>
      </c>
      <c r="R881" s="90" t="str">
        <f>IF(TMInput!Q881&lt;&gt;"", TMInput!Q881, IF(AND(OR($C881&amp;$H881=$C882&amp;$H882, $C881&amp;$I881=$C882&amp;$I882), R882&lt;&gt;""), R882, IF(AND(OR($C881&amp;$H881=$C883&amp;$H883, $C881&amp;$I881=$C883&amp;$I883), R883&lt;&gt;""), R883, IF(AND(OR($C881&amp;$H881=$C884&amp;$H884, $C881&amp;$I881=$C884&amp;$I884), R884&lt;&gt;""), R884, IF(AND(OR($C881&amp;$H881=$C885&amp;$H885, $C881&amp;$I881=$C885&amp;$I885), R885&lt;&gt;""), R885, "")))))</f>
        <v/>
      </c>
      <c r="S881" s="90" t="str">
        <f>IF(TMInput!R881&lt;&gt;"", TMInput!R881, IF(AND(OR($C881&amp;$H881=$C882&amp;$H882, $C881&amp;$I881=$C882&amp;$I882), S882&lt;&gt;""), S882, IF(AND(OR($C881&amp;$H881=$C883&amp;$H883, $C881&amp;$I881=$C883&amp;$I883), S883&lt;&gt;""), S883, IF(AND(OR($C881&amp;$H881=$C884&amp;$H884, $C881&amp;$I881=$C884&amp;$I884), S884&lt;&gt;""), S884, IF(AND(OR($C881&amp;$H881=$C885&amp;$H885, $C881&amp;$I881=$C885&amp;$I885), S885&lt;&gt;""), S885, "")))))</f>
        <v/>
      </c>
      <c r="T881" s="90" t="str">
        <f>IF(TMInput!S881&lt;&gt;"", TMInput!S881, IF(AND(OR($C881&amp;$H881=$C882&amp;$H882, $C881&amp;$I881=$C882&amp;$I882), T882&lt;&gt;""), T882, IF(AND(OR($C881&amp;$H881=$C883&amp;$H883, $C881&amp;$I881=$C883&amp;$I883), T883&lt;&gt;""), T883, IF(AND(OR($C881&amp;$H881=$C884&amp;$H884, $C881&amp;$I881=$C884&amp;$I884), T884&lt;&gt;""), T884, IF(AND(OR($C881&amp;$H881=$C885&amp;$H885, $C881&amp;$I881=$C885&amp;$I885), T885&lt;&gt;""), T885, "")))))</f>
        <v/>
      </c>
      <c r="U881" s="90" t="str">
        <f>IF(TMInput!T881&lt;&gt;"", TMInput!T881, IF(AND($C881=$C882, U882&lt;&gt;""), U882, IF(AND($C881=$C883, U883&lt;&gt;""), U883, IF(AND($C881=$C884, U884&lt;&gt;""), U884, IF(AND($C881=$C885, U885&lt;&gt;""), U885, "")))))</f>
        <v/>
      </c>
      <c r="V881" s="90" t="str">
        <f>IF(TMInput!U881&lt;&gt;"", TMInput!U881, IF(AND($C881=$C882, V882&lt;&gt;""), V882, IF(AND($C881=$C883, V883&lt;&gt;""), V883, IF(AND($C881=$C884, V884&lt;&gt;""), V884, IF(AND($C881=$C885, V885&lt;&gt;""), V885, "")))))</f>
        <v/>
      </c>
      <c r="W881" s="90" t="str">
        <f>IF(TMInput!V881&lt;&gt;"", TMInput!V881, IF(AND($C881=$C882, W882&lt;&gt;""), W882, IF(AND($C881=$C883, W883&lt;&gt;""), W883, IF(AND($C881=$C884, W884&lt;&gt;""), W884, IF(AND($C881=$C885, W885&lt;&gt;""), W885, "")))))</f>
        <v/>
      </c>
      <c r="X881" s="90" t="str">
        <f>IF(TMInput!W881&lt;&gt;"", TMInput!W881, IF(AND($C881=$C882, X882&lt;&gt;""), X882, IF(AND($C881=$C883, X883&lt;&gt;""), X883, IF(AND($C881=$C884, X884&lt;&gt;""), X884, IF(AND($C881=$C885, X885&lt;&gt;""), X885, "")))))</f>
        <v/>
      </c>
      <c r="Y881" s="90" t="str">
        <f>IF(TMInput!X881&lt;&gt;"", TMInput!X881, IF(AND($C881=$C882, Y882&lt;&gt;""), Y882, IF(AND($C881=$C883, Y883&lt;&gt;""), Y883, IF(AND($C881=$C884, Y884&lt;&gt;""), Y884, IF(AND($C881=$C885, Y885&lt;&gt;""), Y885, "")))))</f>
        <v/>
      </c>
      <c r="Z881" s="90" t="str">
        <f>IF(TMInput!Y881&lt;&gt;"", TMInput!Y881, IF(AND($C881=$C882, Z882&lt;&gt;""), Z882, IF(AND($C881=$C883, Z883&lt;&gt;""), Z883, IF(AND($C881=$C884, Z884&lt;&gt;""), Z884, IF(AND($C881=$C885, Z885&lt;&gt;""), Z885, "")))))</f>
        <v/>
      </c>
      <c r="AA881" s="90" t="str">
        <f>IF(TMInput!Z881&lt;&gt;"", TMInput!Z881, IF(AND($C881=$C882, AA882&lt;&gt;""), AA882, IF(AND($C881=$C883, AA883&lt;&gt;""), AA883, IF(AND($C881=$C884, AA884&lt;&gt;""), AA884, IF(AND($C881=$C885, AA885&lt;&gt;""), AA885, "")))))</f>
        <v/>
      </c>
      <c r="AB881" s="90" t="str">
        <f>IF(TMInput!AA881&lt;&gt;"", TMInput!AA881, IF(AND($C881=$C882, AB882&lt;&gt;""), AB882, IF(AND($C881=$C883, AB883&lt;&gt;""), AB883, IF(AND($C881=$C884, AB884&lt;&gt;""), AB884, IF(AND($C881=$C885, AB885&lt;&gt;""), AB885, "")))))</f>
        <v/>
      </c>
      <c r="AC881" s="90" t="str">
        <f>IF(TMInput!AB881&lt;&gt;"", TMInput!AB881, IF(AND($C881=$C882, AC882&lt;&gt;""), AC882, IF(AND($C881=$C883, AC883&lt;&gt;""), AC883, IF(AND($C881=$C884, AC884&lt;&gt;""), AC884, IF(AND($C881=$C885, AC885&lt;&gt;""), AC885, "")))))</f>
        <v/>
      </c>
      <c r="AD881" s="90" t="str">
        <f>IF(TMInput!AC881&lt;&gt;"", TMInput!AC881, IF(AND($C881=$C882, AD882&lt;&gt;""), AD882, IF(AND($C881=$C883, AD883&lt;&gt;""), AD883, IF(AND($C881=$C884, AD884&lt;&gt;""), AD884, IF(AND($C881=$C885, AD885&lt;&gt;""), AD885, "")))))</f>
        <v/>
      </c>
      <c r="AE881" s="90" t="str">
        <f>IF(TMInput!AD881&lt;&gt;"", TMInput!AD881, IF(AND($C881=$C882, AE882&lt;&gt;""), AE882, IF(AND($C881=$C883, AE883&lt;&gt;""), AE883, IF(AND($C881=$C884, AE884&lt;&gt;""), AE884, IF(AND($C881=$C885, AE885&lt;&gt;""), AE885, "")))))</f>
        <v/>
      </c>
    </row>
    <row r="882">
      <c r="A882" s="85" t="b">
        <f t="shared" si="1"/>
        <v>0</v>
      </c>
      <c r="B882" s="90" t="str">
        <f>IF(AND(TMInput!A882="",$C882&lt;&gt;""),B881,TMInput!A882)</f>
        <v/>
      </c>
      <c r="C882" s="90" t="str">
        <f>TMInput!B882</f>
        <v/>
      </c>
      <c r="D882" s="85" t="str">
        <f>IF(AND(TMInput!C882="",$C882&lt;&gt;""),D881,TMInput!C882)</f>
        <v/>
      </c>
      <c r="E882" s="90" t="str">
        <f>IF(TMInput!D882&lt;&gt;"",TMInput!D882,IF(AND($C882=$C883, E883&lt;&gt;""),E883, IF(AND($C882=$C884, E884&lt;&gt;""), E884,"")))</f>
        <v/>
      </c>
      <c r="F882" s="90" t="str">
        <f>IF(TMInput!E882&lt;&gt;"",TMInput!E882,IF(AND($C882=$C883, F883&lt;&gt;""),F883, IF(AND($C882=$C884, F884&lt;&gt;""), F884,"")))</f>
        <v/>
      </c>
      <c r="G882" s="85" t="str">
        <f>IF(TMInput!F882&lt;&gt;"",TMInput!F882,IF(AND($C882=$C883, G883&lt;&gt;""),G883, IF(AND($C882=$C884, G884&lt;&gt;""), G884,"")))</f>
        <v/>
      </c>
      <c r="H882" s="90" t="str">
        <f>TMInput!G882</f>
        <v/>
      </c>
      <c r="I882" s="90" t="str">
        <f>TMInput!H882</f>
        <v/>
      </c>
      <c r="J882" s="90" t="str">
        <f>IF(TMInput!$A882="",J881,TMInput!I882)</f>
        <v/>
      </c>
      <c r="K882" s="85" t="str">
        <f>IF(TMInput!J882&lt;&gt;"",TMInput!J882,IF(AND($C882=$C883, K883&lt;&gt;""),K883, IF(AND($C882=$C884, K884&lt;&gt;""), K884,"")))</f>
        <v/>
      </c>
      <c r="L882" s="85" t="str">
        <f>IF(TMInput!K882&lt;&gt;"",TMInput!K882,IF(AND($C882=$C883, L883&lt;&gt;""),L883, IF(AND($C882=$C884, L884&lt;&gt;""), L884,"")))</f>
        <v/>
      </c>
      <c r="M882" s="90" t="str">
        <f>IF(TMInput!L882&lt;&gt;"",TMInput!L882,IF(AND($C882=$C883, M883&lt;&gt;""),M883, IF(AND($C882=$C884, M884&lt;&gt;""), M884,"")))</f>
        <v/>
      </c>
      <c r="N882" s="90" t="str">
        <f>IF(TMInput!M882&lt;&gt;"",TMInput!M882,IF(AND($C882=$C883, N883&lt;&gt;""),N883, IF(AND($C882=$C884, N884&lt;&gt;""), N884,"")))</f>
        <v/>
      </c>
      <c r="O882" s="90" t="str">
        <f>IF(TMInput!N882&lt;&gt;"",TMInput!N882,IF(AND($C882=$C883, O883&lt;&gt;""),O883, IF(AND($C882=$C884, O884&lt;&gt;""), O884,"")))</f>
        <v/>
      </c>
      <c r="P882" s="85" t="str">
        <f>IF(TMInput!O882&lt;&gt;"",TMInput!O882,IF(AND($C882=$C883, P883&lt;&gt;""),P883, IF(AND($C882=$C884, P884&lt;&gt;""), P884,"")))</f>
        <v/>
      </c>
      <c r="Q882" s="90" t="str">
        <f>IF(TMInput!P882&lt;&gt;"",TMInput!P882,IF(AND($C882=$C883, Q883&lt;&gt;""),Q883, IF(AND($C882=$C884, Q884&lt;&gt;""), Q884,"")))</f>
        <v/>
      </c>
      <c r="R882" s="90" t="str">
        <f>IF(TMInput!Q882&lt;&gt;"", TMInput!Q882, IF(AND(OR($C882&amp;$H882=$C883&amp;$H883, $C882&amp;$I882=$C883&amp;$I883), R883&lt;&gt;""), R883, IF(AND(OR($C882&amp;$H882=$C884&amp;$H884, $C882&amp;$I882=$C884&amp;$I884), R884&lt;&gt;""), R884, IF(AND(OR($C882&amp;$H882=$C885&amp;$H885, $C882&amp;$I882=$C885&amp;$I885), R885&lt;&gt;""), R885, IF(AND(OR($C882&amp;$H882=$C886&amp;$H886, $C882&amp;$I882=$C886&amp;$I886), R886&lt;&gt;""), R886, "")))))</f>
        <v/>
      </c>
      <c r="S882" s="90" t="str">
        <f>IF(TMInput!R882&lt;&gt;"", TMInput!R882, IF(AND(OR($C882&amp;$H882=$C883&amp;$H883, $C882&amp;$I882=$C883&amp;$I883), S883&lt;&gt;""), S883, IF(AND(OR($C882&amp;$H882=$C884&amp;$H884, $C882&amp;$I882=$C884&amp;$I884), S884&lt;&gt;""), S884, IF(AND(OR($C882&amp;$H882=$C885&amp;$H885, $C882&amp;$I882=$C885&amp;$I885), S885&lt;&gt;""), S885, IF(AND(OR($C882&amp;$H882=$C886&amp;$H886, $C882&amp;$I882=$C886&amp;$I886), S886&lt;&gt;""), S886, "")))))</f>
        <v/>
      </c>
      <c r="T882" s="90" t="str">
        <f>IF(TMInput!S882&lt;&gt;"", TMInput!S882, IF(AND(OR($C882&amp;$H882=$C883&amp;$H883, $C882&amp;$I882=$C883&amp;$I883), T883&lt;&gt;""), T883, IF(AND(OR($C882&amp;$H882=$C884&amp;$H884, $C882&amp;$I882=$C884&amp;$I884), T884&lt;&gt;""), T884, IF(AND(OR($C882&amp;$H882=$C885&amp;$H885, $C882&amp;$I882=$C885&amp;$I885), T885&lt;&gt;""), T885, IF(AND(OR($C882&amp;$H882=$C886&amp;$H886, $C882&amp;$I882=$C886&amp;$I886), T886&lt;&gt;""), T886, "")))))</f>
        <v/>
      </c>
      <c r="U882" s="90" t="str">
        <f>IF(TMInput!T882&lt;&gt;"", TMInput!T882, IF(AND($C882=$C883, U883&lt;&gt;""), U883, IF(AND($C882=$C884, U884&lt;&gt;""), U884, IF(AND($C882=$C885, U885&lt;&gt;""), U885, IF(AND($C882=$C886, U886&lt;&gt;""), U886, "")))))</f>
        <v/>
      </c>
      <c r="V882" s="90" t="str">
        <f>IF(TMInput!U882&lt;&gt;"", TMInput!U882, IF(AND($C882=$C883, V883&lt;&gt;""), V883, IF(AND($C882=$C884, V884&lt;&gt;""), V884, IF(AND($C882=$C885, V885&lt;&gt;""), V885, IF(AND($C882=$C886, V886&lt;&gt;""), V886, "")))))</f>
        <v/>
      </c>
      <c r="W882" s="90" t="str">
        <f>IF(TMInput!V882&lt;&gt;"", TMInput!V882, IF(AND($C882=$C883, W883&lt;&gt;""), W883, IF(AND($C882=$C884, W884&lt;&gt;""), W884, IF(AND($C882=$C885, W885&lt;&gt;""), W885, IF(AND($C882=$C886, W886&lt;&gt;""), W886, "")))))</f>
        <v/>
      </c>
      <c r="X882" s="90" t="str">
        <f>IF(TMInput!W882&lt;&gt;"", TMInput!W882, IF(AND($C882=$C883, X883&lt;&gt;""), X883, IF(AND($C882=$C884, X884&lt;&gt;""), X884, IF(AND($C882=$C885, X885&lt;&gt;""), X885, IF(AND($C882=$C886, X886&lt;&gt;""), X886, "")))))</f>
        <v/>
      </c>
      <c r="Y882" s="90" t="str">
        <f>IF(TMInput!X882&lt;&gt;"", TMInput!X882, IF(AND($C882=$C883, Y883&lt;&gt;""), Y883, IF(AND($C882=$C884, Y884&lt;&gt;""), Y884, IF(AND($C882=$C885, Y885&lt;&gt;""), Y885, IF(AND($C882=$C886, Y886&lt;&gt;""), Y886, "")))))</f>
        <v/>
      </c>
      <c r="Z882" s="90" t="str">
        <f>IF(TMInput!Y882&lt;&gt;"", TMInput!Y882, IF(AND($C882=$C883, Z883&lt;&gt;""), Z883, IF(AND($C882=$C884, Z884&lt;&gt;""), Z884, IF(AND($C882=$C885, Z885&lt;&gt;""), Z885, IF(AND($C882=$C886, Z886&lt;&gt;""), Z886, "")))))</f>
        <v/>
      </c>
      <c r="AA882" s="90" t="str">
        <f>IF(TMInput!Z882&lt;&gt;"", TMInput!Z882, IF(AND($C882=$C883, AA883&lt;&gt;""), AA883, IF(AND($C882=$C884, AA884&lt;&gt;""), AA884, IF(AND($C882=$C885, AA885&lt;&gt;""), AA885, IF(AND($C882=$C886, AA886&lt;&gt;""), AA886, "")))))</f>
        <v/>
      </c>
      <c r="AB882" s="90" t="str">
        <f>IF(TMInput!AA882&lt;&gt;"", TMInput!AA882, IF(AND($C882=$C883, AB883&lt;&gt;""), AB883, IF(AND($C882=$C884, AB884&lt;&gt;""), AB884, IF(AND($C882=$C885, AB885&lt;&gt;""), AB885, IF(AND($C882=$C886, AB886&lt;&gt;""), AB886, "")))))</f>
        <v/>
      </c>
      <c r="AC882" s="90" t="str">
        <f>IF(TMInput!AB882&lt;&gt;"", TMInput!AB882, IF(AND($C882=$C883, AC883&lt;&gt;""), AC883, IF(AND($C882=$C884, AC884&lt;&gt;""), AC884, IF(AND($C882=$C885, AC885&lt;&gt;""), AC885, IF(AND($C882=$C886, AC886&lt;&gt;""), AC886, "")))))</f>
        <v/>
      </c>
      <c r="AD882" s="90" t="str">
        <f>IF(TMInput!AC882&lt;&gt;"", TMInput!AC882, IF(AND($C882=$C883, AD883&lt;&gt;""), AD883, IF(AND($C882=$C884, AD884&lt;&gt;""), AD884, IF(AND($C882=$C885, AD885&lt;&gt;""), AD885, IF(AND($C882=$C886, AD886&lt;&gt;""), AD886, "")))))</f>
        <v/>
      </c>
      <c r="AE882" s="90" t="str">
        <f>IF(TMInput!AD882&lt;&gt;"", TMInput!AD882, IF(AND($C882=$C883, AE883&lt;&gt;""), AE883, IF(AND($C882=$C884, AE884&lt;&gt;""), AE884, IF(AND($C882=$C885, AE885&lt;&gt;""), AE885, IF(AND($C882=$C886, AE886&lt;&gt;""), AE886, "")))))</f>
        <v/>
      </c>
    </row>
    <row r="883">
      <c r="A883" s="85" t="b">
        <f t="shared" si="1"/>
        <v>0</v>
      </c>
      <c r="B883" s="90" t="str">
        <f>IF(AND(TMInput!A883="",$C883&lt;&gt;""),B882,TMInput!A883)</f>
        <v/>
      </c>
      <c r="C883" s="90" t="str">
        <f>TMInput!B883</f>
        <v/>
      </c>
      <c r="D883" s="85" t="str">
        <f>IF(AND(TMInput!C883="",$C883&lt;&gt;""),D882,TMInput!C883)</f>
        <v/>
      </c>
      <c r="E883" s="90" t="str">
        <f>IF(TMInput!D883&lt;&gt;"",TMInput!D883,IF(AND($C883=$C884, E884&lt;&gt;""),E884, IF(AND($C883=$C885, E885&lt;&gt;""), E885,"")))</f>
        <v/>
      </c>
      <c r="F883" s="90" t="str">
        <f>IF(TMInput!E883&lt;&gt;"",TMInput!E883,IF(AND($C883=$C884, F884&lt;&gt;""),F884, IF(AND($C883=$C885, F885&lt;&gt;""), F885,"")))</f>
        <v/>
      </c>
      <c r="G883" s="85" t="str">
        <f>IF(TMInput!F883&lt;&gt;"",TMInput!F883,IF(AND($C883=$C884, G884&lt;&gt;""),G884, IF(AND($C883=$C885, G885&lt;&gt;""), G885,"")))</f>
        <v/>
      </c>
      <c r="H883" s="90" t="str">
        <f>TMInput!G883</f>
        <v/>
      </c>
      <c r="I883" s="90" t="str">
        <f>TMInput!H883</f>
        <v/>
      </c>
      <c r="J883" s="90" t="str">
        <f>IF(TMInput!$A883="",J882,TMInput!I883)</f>
        <v/>
      </c>
      <c r="K883" s="85" t="str">
        <f>IF(TMInput!J883&lt;&gt;"",TMInput!J883,IF(AND($C883=$C884, K884&lt;&gt;""),K884, IF(AND($C883=$C885, K885&lt;&gt;""), K885,"")))</f>
        <v/>
      </c>
      <c r="L883" s="85" t="str">
        <f>IF(TMInput!K883&lt;&gt;"",TMInput!K883,IF(AND($C883=$C884, L884&lt;&gt;""),L884, IF(AND($C883=$C885, L885&lt;&gt;""), L885,"")))</f>
        <v/>
      </c>
      <c r="M883" s="90" t="str">
        <f>IF(TMInput!L883&lt;&gt;"",TMInput!L883,IF(AND($C883=$C884, M884&lt;&gt;""),M884, IF(AND($C883=$C885, M885&lt;&gt;""), M885,"")))</f>
        <v/>
      </c>
      <c r="N883" s="90" t="str">
        <f>IF(TMInput!M883&lt;&gt;"",TMInput!M883,IF(AND($C883=$C884, N884&lt;&gt;""),N884, IF(AND($C883=$C885, N885&lt;&gt;""), N885,"")))</f>
        <v/>
      </c>
      <c r="O883" s="90" t="str">
        <f>IF(TMInput!N883&lt;&gt;"",TMInput!N883,IF(AND($C883=$C884, O884&lt;&gt;""),O884, IF(AND($C883=$C885, O885&lt;&gt;""), O885,"")))</f>
        <v/>
      </c>
      <c r="P883" s="85" t="str">
        <f>IF(TMInput!O883&lt;&gt;"",TMInput!O883,IF(AND($C883=$C884, P884&lt;&gt;""),P884, IF(AND($C883=$C885, P885&lt;&gt;""), P885,"")))</f>
        <v/>
      </c>
      <c r="Q883" s="90" t="str">
        <f>IF(TMInput!P883&lt;&gt;"",TMInput!P883,IF(AND($C883=$C884, Q884&lt;&gt;""),Q884, IF(AND($C883=$C885, Q885&lt;&gt;""), Q885,"")))</f>
        <v/>
      </c>
      <c r="R883" s="90" t="str">
        <f>IF(TMInput!Q883&lt;&gt;"", TMInput!Q883, IF(AND(OR($C883&amp;$H883=$C884&amp;$H884, $C883&amp;$I883=$C884&amp;$I884), R884&lt;&gt;""), R884, IF(AND(OR($C883&amp;$H883=$C885&amp;$H885, $C883&amp;$I883=$C885&amp;$I885), R885&lt;&gt;""), R885, IF(AND(OR($C883&amp;$H883=$C886&amp;$H886, $C883&amp;$I883=$C886&amp;$I886), R886&lt;&gt;""), R886, IF(AND(OR($C883&amp;$H883=$C887&amp;$H887, $C883&amp;$I883=$C887&amp;$I887), R887&lt;&gt;""), R887, "")))))</f>
        <v/>
      </c>
      <c r="S883" s="90" t="str">
        <f>IF(TMInput!R883&lt;&gt;"", TMInput!R883, IF(AND(OR($C883&amp;$H883=$C884&amp;$H884, $C883&amp;$I883=$C884&amp;$I884), S884&lt;&gt;""), S884, IF(AND(OR($C883&amp;$H883=$C885&amp;$H885, $C883&amp;$I883=$C885&amp;$I885), S885&lt;&gt;""), S885, IF(AND(OR($C883&amp;$H883=$C886&amp;$H886, $C883&amp;$I883=$C886&amp;$I886), S886&lt;&gt;""), S886, IF(AND(OR($C883&amp;$H883=$C887&amp;$H887, $C883&amp;$I883=$C887&amp;$I887), S887&lt;&gt;""), S887, "")))))</f>
        <v/>
      </c>
      <c r="T883" s="90" t="str">
        <f>IF(TMInput!S883&lt;&gt;"", TMInput!S883, IF(AND(OR($C883&amp;$H883=$C884&amp;$H884, $C883&amp;$I883=$C884&amp;$I884), T884&lt;&gt;""), T884, IF(AND(OR($C883&amp;$H883=$C885&amp;$H885, $C883&amp;$I883=$C885&amp;$I885), T885&lt;&gt;""), T885, IF(AND(OR($C883&amp;$H883=$C886&amp;$H886, $C883&amp;$I883=$C886&amp;$I886), T886&lt;&gt;""), T886, IF(AND(OR($C883&amp;$H883=$C887&amp;$H887, $C883&amp;$I883=$C887&amp;$I887), T887&lt;&gt;""), T887, "")))))</f>
        <v/>
      </c>
      <c r="U883" s="90" t="str">
        <f>IF(TMInput!T883&lt;&gt;"", TMInput!T883, IF(AND($C883=$C884, U884&lt;&gt;""), U884, IF(AND($C883=$C885, U885&lt;&gt;""), U885, IF(AND($C883=$C886, U886&lt;&gt;""), U886, IF(AND($C883=$C887, U887&lt;&gt;""), U887, "")))))</f>
        <v/>
      </c>
      <c r="V883" s="90" t="str">
        <f>IF(TMInput!U883&lt;&gt;"", TMInput!U883, IF(AND($C883=$C884, V884&lt;&gt;""), V884, IF(AND($C883=$C885, V885&lt;&gt;""), V885, IF(AND($C883=$C886, V886&lt;&gt;""), V886, IF(AND($C883=$C887, V887&lt;&gt;""), V887, "")))))</f>
        <v/>
      </c>
      <c r="W883" s="90" t="str">
        <f>IF(TMInput!V883&lt;&gt;"", TMInput!V883, IF(AND($C883=$C884, W884&lt;&gt;""), W884, IF(AND($C883=$C885, W885&lt;&gt;""), W885, IF(AND($C883=$C886, W886&lt;&gt;""), W886, IF(AND($C883=$C887, W887&lt;&gt;""), W887, "")))))</f>
        <v/>
      </c>
      <c r="X883" s="90" t="str">
        <f>IF(TMInput!W883&lt;&gt;"", TMInput!W883, IF(AND($C883=$C884, X884&lt;&gt;""), X884, IF(AND($C883=$C885, X885&lt;&gt;""), X885, IF(AND($C883=$C886, X886&lt;&gt;""), X886, IF(AND($C883=$C887, X887&lt;&gt;""), X887, "")))))</f>
        <v/>
      </c>
      <c r="Y883" s="90" t="str">
        <f>IF(TMInput!X883&lt;&gt;"", TMInput!X883, IF(AND($C883=$C884, Y884&lt;&gt;""), Y884, IF(AND($C883=$C885, Y885&lt;&gt;""), Y885, IF(AND($C883=$C886, Y886&lt;&gt;""), Y886, IF(AND($C883=$C887, Y887&lt;&gt;""), Y887, "")))))</f>
        <v/>
      </c>
      <c r="Z883" s="90" t="str">
        <f>IF(TMInput!Y883&lt;&gt;"", TMInput!Y883, IF(AND($C883=$C884, Z884&lt;&gt;""), Z884, IF(AND($C883=$C885, Z885&lt;&gt;""), Z885, IF(AND($C883=$C886, Z886&lt;&gt;""), Z886, IF(AND($C883=$C887, Z887&lt;&gt;""), Z887, "")))))</f>
        <v/>
      </c>
      <c r="AA883" s="90" t="str">
        <f>IF(TMInput!Z883&lt;&gt;"", TMInput!Z883, IF(AND($C883=$C884, AA884&lt;&gt;""), AA884, IF(AND($C883=$C885, AA885&lt;&gt;""), AA885, IF(AND($C883=$C886, AA886&lt;&gt;""), AA886, IF(AND($C883=$C887, AA887&lt;&gt;""), AA887, "")))))</f>
        <v/>
      </c>
      <c r="AB883" s="90" t="str">
        <f>IF(TMInput!AA883&lt;&gt;"", TMInput!AA883, IF(AND($C883=$C884, AB884&lt;&gt;""), AB884, IF(AND($C883=$C885, AB885&lt;&gt;""), AB885, IF(AND($C883=$C886, AB886&lt;&gt;""), AB886, IF(AND($C883=$C887, AB887&lt;&gt;""), AB887, "")))))</f>
        <v/>
      </c>
      <c r="AC883" s="90" t="str">
        <f>IF(TMInput!AB883&lt;&gt;"", TMInput!AB883, IF(AND($C883=$C884, AC884&lt;&gt;""), AC884, IF(AND($C883=$C885, AC885&lt;&gt;""), AC885, IF(AND($C883=$C886, AC886&lt;&gt;""), AC886, IF(AND($C883=$C887, AC887&lt;&gt;""), AC887, "")))))</f>
        <v/>
      </c>
      <c r="AD883" s="90" t="str">
        <f>IF(TMInput!AC883&lt;&gt;"", TMInput!AC883, IF(AND($C883=$C884, AD884&lt;&gt;""), AD884, IF(AND($C883=$C885, AD885&lt;&gt;""), AD885, IF(AND($C883=$C886, AD886&lt;&gt;""), AD886, IF(AND($C883=$C887, AD887&lt;&gt;""), AD887, "")))))</f>
        <v/>
      </c>
      <c r="AE883" s="90" t="str">
        <f>IF(TMInput!AD883&lt;&gt;"", TMInput!AD883, IF(AND($C883=$C884, AE884&lt;&gt;""), AE884, IF(AND($C883=$C885, AE885&lt;&gt;""), AE885, IF(AND($C883=$C886, AE886&lt;&gt;""), AE886, IF(AND($C883=$C887, AE887&lt;&gt;""), AE887, "")))))</f>
        <v/>
      </c>
    </row>
    <row r="884">
      <c r="A884" s="85" t="b">
        <f t="shared" si="1"/>
        <v>0</v>
      </c>
      <c r="B884" s="90" t="str">
        <f>IF(AND(TMInput!A884="",$C884&lt;&gt;""),B883,TMInput!A884)</f>
        <v/>
      </c>
      <c r="C884" s="90" t="str">
        <f>TMInput!B884</f>
        <v/>
      </c>
      <c r="D884" s="85" t="str">
        <f>IF(AND(TMInput!C884="",$C884&lt;&gt;""),D883,TMInput!C884)</f>
        <v/>
      </c>
      <c r="E884" s="90" t="str">
        <f>IF(TMInput!D884&lt;&gt;"",TMInput!D884,IF(AND($C884=$C885, E885&lt;&gt;""),E885, IF(AND($C884=$C886, E886&lt;&gt;""), E886,"")))</f>
        <v/>
      </c>
      <c r="F884" s="90" t="str">
        <f>IF(TMInput!E884&lt;&gt;"",TMInput!E884,IF(AND($C884=$C885, F885&lt;&gt;""),F885, IF(AND($C884=$C886, F886&lt;&gt;""), F886,"")))</f>
        <v/>
      </c>
      <c r="G884" s="85" t="str">
        <f>IF(TMInput!F884&lt;&gt;"",TMInput!F884,IF(AND($C884=$C885, G885&lt;&gt;""),G885, IF(AND($C884=$C886, G886&lt;&gt;""), G886,"")))</f>
        <v/>
      </c>
      <c r="H884" s="90" t="str">
        <f>TMInput!G884</f>
        <v/>
      </c>
      <c r="I884" s="90" t="str">
        <f>TMInput!H884</f>
        <v/>
      </c>
      <c r="J884" s="90" t="str">
        <f>IF(TMInput!$A884="",J883,TMInput!I884)</f>
        <v/>
      </c>
      <c r="K884" s="85" t="str">
        <f>IF(TMInput!J884&lt;&gt;"",TMInput!J884,IF(AND($C884=$C885, K885&lt;&gt;""),K885, IF(AND($C884=$C886, K886&lt;&gt;""), K886,"")))</f>
        <v/>
      </c>
      <c r="L884" s="85" t="str">
        <f>IF(TMInput!K884&lt;&gt;"",TMInput!K884,IF(AND($C884=$C885, L885&lt;&gt;""),L885, IF(AND($C884=$C886, L886&lt;&gt;""), L886,"")))</f>
        <v/>
      </c>
      <c r="M884" s="90" t="str">
        <f>IF(TMInput!L884&lt;&gt;"",TMInput!L884,IF(AND($C884=$C885, M885&lt;&gt;""),M885, IF(AND($C884=$C886, M886&lt;&gt;""), M886,"")))</f>
        <v/>
      </c>
      <c r="N884" s="90" t="str">
        <f>IF(TMInput!M884&lt;&gt;"",TMInput!M884,IF(AND($C884=$C885, N885&lt;&gt;""),N885, IF(AND($C884=$C886, N886&lt;&gt;""), N886,"")))</f>
        <v/>
      </c>
      <c r="O884" s="90" t="str">
        <f>IF(TMInput!N884&lt;&gt;"",TMInput!N884,IF(AND($C884=$C885, O885&lt;&gt;""),O885, IF(AND($C884=$C886, O886&lt;&gt;""), O886,"")))</f>
        <v/>
      </c>
      <c r="P884" s="85" t="str">
        <f>IF(TMInput!O884&lt;&gt;"",TMInput!O884,IF(AND($C884=$C885, P885&lt;&gt;""),P885, IF(AND($C884=$C886, P886&lt;&gt;""), P886,"")))</f>
        <v/>
      </c>
      <c r="Q884" s="90" t="str">
        <f>IF(TMInput!P884&lt;&gt;"",TMInput!P884,IF(AND($C884=$C885, Q885&lt;&gt;""),Q885, IF(AND($C884=$C886, Q886&lt;&gt;""), Q886,"")))</f>
        <v/>
      </c>
      <c r="R884" s="90" t="str">
        <f>IF(TMInput!Q884&lt;&gt;"", TMInput!Q884, IF(AND(OR($C884&amp;$H884=$C885&amp;$H885, $C884&amp;$I884=$C885&amp;$I885), R885&lt;&gt;""), R885, IF(AND(OR($C884&amp;$H884=$C886&amp;$H886, $C884&amp;$I884=$C886&amp;$I886), R886&lt;&gt;""), R886, IF(AND(OR($C884&amp;$H884=$C887&amp;$H887, $C884&amp;$I884=$C887&amp;$I887), R887&lt;&gt;""), R887, IF(AND(OR($C884&amp;$H884=$C888&amp;$H888, $C884&amp;$I884=$C888&amp;$I888), R888&lt;&gt;""), R888, "")))))</f>
        <v/>
      </c>
      <c r="S884" s="90" t="str">
        <f>IF(TMInput!R884&lt;&gt;"", TMInput!R884, IF(AND(OR($C884&amp;$H884=$C885&amp;$H885, $C884&amp;$I884=$C885&amp;$I885), S885&lt;&gt;""), S885, IF(AND(OR($C884&amp;$H884=$C886&amp;$H886, $C884&amp;$I884=$C886&amp;$I886), S886&lt;&gt;""), S886, IF(AND(OR($C884&amp;$H884=$C887&amp;$H887, $C884&amp;$I884=$C887&amp;$I887), S887&lt;&gt;""), S887, IF(AND(OR($C884&amp;$H884=$C888&amp;$H888, $C884&amp;$I884=$C888&amp;$I888), S888&lt;&gt;""), S888, "")))))</f>
        <v/>
      </c>
      <c r="T884" s="90" t="str">
        <f>IF(TMInput!S884&lt;&gt;"", TMInput!S884, IF(AND(OR($C884&amp;$H884=$C885&amp;$H885, $C884&amp;$I884=$C885&amp;$I885), T885&lt;&gt;""), T885, IF(AND(OR($C884&amp;$H884=$C886&amp;$H886, $C884&amp;$I884=$C886&amp;$I886), T886&lt;&gt;""), T886, IF(AND(OR($C884&amp;$H884=$C887&amp;$H887, $C884&amp;$I884=$C887&amp;$I887), T887&lt;&gt;""), T887, IF(AND(OR($C884&amp;$H884=$C888&amp;$H888, $C884&amp;$I884=$C888&amp;$I888), T888&lt;&gt;""), T888, "")))))</f>
        <v/>
      </c>
      <c r="U884" s="90" t="str">
        <f>IF(TMInput!T884&lt;&gt;"", TMInput!T884, IF(AND($C884=$C885, U885&lt;&gt;""), U885, IF(AND($C884=$C886, U886&lt;&gt;""), U886, IF(AND($C884=$C887, U887&lt;&gt;""), U887, IF(AND($C884=$C888, U888&lt;&gt;""), U888, "")))))</f>
        <v/>
      </c>
      <c r="V884" s="90" t="str">
        <f>IF(TMInput!U884&lt;&gt;"", TMInput!U884, IF(AND($C884=$C885, V885&lt;&gt;""), V885, IF(AND($C884=$C886, V886&lt;&gt;""), V886, IF(AND($C884=$C887, V887&lt;&gt;""), V887, IF(AND($C884=$C888, V888&lt;&gt;""), V888, "")))))</f>
        <v/>
      </c>
      <c r="W884" s="90" t="str">
        <f>IF(TMInput!V884&lt;&gt;"", TMInput!V884, IF(AND($C884=$C885, W885&lt;&gt;""), W885, IF(AND($C884=$C886, W886&lt;&gt;""), W886, IF(AND($C884=$C887, W887&lt;&gt;""), W887, IF(AND($C884=$C888, W888&lt;&gt;""), W888, "")))))</f>
        <v/>
      </c>
      <c r="X884" s="90" t="str">
        <f>IF(TMInput!W884&lt;&gt;"", TMInput!W884, IF(AND($C884=$C885, X885&lt;&gt;""), X885, IF(AND($C884=$C886, X886&lt;&gt;""), X886, IF(AND($C884=$C887, X887&lt;&gt;""), X887, IF(AND($C884=$C888, X888&lt;&gt;""), X888, "")))))</f>
        <v/>
      </c>
      <c r="Y884" s="90" t="str">
        <f>IF(TMInput!X884&lt;&gt;"", TMInput!X884, IF(AND($C884=$C885, Y885&lt;&gt;""), Y885, IF(AND($C884=$C886, Y886&lt;&gt;""), Y886, IF(AND($C884=$C887, Y887&lt;&gt;""), Y887, IF(AND($C884=$C888, Y888&lt;&gt;""), Y888, "")))))</f>
        <v/>
      </c>
      <c r="Z884" s="90" t="str">
        <f>IF(TMInput!Y884&lt;&gt;"", TMInput!Y884, IF(AND($C884=$C885, Z885&lt;&gt;""), Z885, IF(AND($C884=$C886, Z886&lt;&gt;""), Z886, IF(AND($C884=$C887, Z887&lt;&gt;""), Z887, IF(AND($C884=$C888, Z888&lt;&gt;""), Z888, "")))))</f>
        <v/>
      </c>
      <c r="AA884" s="90" t="str">
        <f>IF(TMInput!Z884&lt;&gt;"", TMInput!Z884, IF(AND($C884=$C885, AA885&lt;&gt;""), AA885, IF(AND($C884=$C886, AA886&lt;&gt;""), AA886, IF(AND($C884=$C887, AA887&lt;&gt;""), AA887, IF(AND($C884=$C888, AA888&lt;&gt;""), AA888, "")))))</f>
        <v/>
      </c>
      <c r="AB884" s="90" t="str">
        <f>IF(TMInput!AA884&lt;&gt;"", TMInput!AA884, IF(AND($C884=$C885, AB885&lt;&gt;""), AB885, IF(AND($C884=$C886, AB886&lt;&gt;""), AB886, IF(AND($C884=$C887, AB887&lt;&gt;""), AB887, IF(AND($C884=$C888, AB888&lt;&gt;""), AB888, "")))))</f>
        <v/>
      </c>
      <c r="AC884" s="90" t="str">
        <f>IF(TMInput!AB884&lt;&gt;"", TMInput!AB884, IF(AND($C884=$C885, AC885&lt;&gt;""), AC885, IF(AND($C884=$C886, AC886&lt;&gt;""), AC886, IF(AND($C884=$C887, AC887&lt;&gt;""), AC887, IF(AND($C884=$C888, AC888&lt;&gt;""), AC888, "")))))</f>
        <v/>
      </c>
      <c r="AD884" s="90" t="str">
        <f>IF(TMInput!AC884&lt;&gt;"", TMInput!AC884, IF(AND($C884=$C885, AD885&lt;&gt;""), AD885, IF(AND($C884=$C886, AD886&lt;&gt;""), AD886, IF(AND($C884=$C887, AD887&lt;&gt;""), AD887, IF(AND($C884=$C888, AD888&lt;&gt;""), AD888, "")))))</f>
        <v/>
      </c>
      <c r="AE884" s="90" t="str">
        <f>IF(TMInput!AD884&lt;&gt;"", TMInput!AD884, IF(AND($C884=$C885, AE885&lt;&gt;""), AE885, IF(AND($C884=$C886, AE886&lt;&gt;""), AE886, IF(AND($C884=$C887, AE887&lt;&gt;""), AE887, IF(AND($C884=$C888, AE888&lt;&gt;""), AE888, "")))))</f>
        <v/>
      </c>
    </row>
    <row r="885">
      <c r="A885" s="85" t="b">
        <f t="shared" si="1"/>
        <v>0</v>
      </c>
      <c r="B885" s="90" t="str">
        <f>IF(AND(TMInput!A885="",$C885&lt;&gt;""),B884,TMInput!A885)</f>
        <v/>
      </c>
      <c r="C885" s="90" t="str">
        <f>TMInput!B885</f>
        <v/>
      </c>
      <c r="D885" s="85" t="str">
        <f>IF(AND(TMInput!C885="",$C885&lt;&gt;""),D884,TMInput!C885)</f>
        <v/>
      </c>
      <c r="E885" s="90" t="str">
        <f>IF(TMInput!D885&lt;&gt;"",TMInput!D885,IF(AND($C885=$C886, E886&lt;&gt;""),E886, IF(AND($C885=$C887, E887&lt;&gt;""), E887,"")))</f>
        <v/>
      </c>
      <c r="F885" s="90" t="str">
        <f>IF(TMInput!E885&lt;&gt;"",TMInput!E885,IF(AND($C885=$C886, F886&lt;&gt;""),F886, IF(AND($C885=$C887, F887&lt;&gt;""), F887,"")))</f>
        <v/>
      </c>
      <c r="G885" s="85" t="str">
        <f>IF(TMInput!F885&lt;&gt;"",TMInput!F885,IF(AND($C885=$C886, G886&lt;&gt;""),G886, IF(AND($C885=$C887, G887&lt;&gt;""), G887,"")))</f>
        <v/>
      </c>
      <c r="H885" s="90" t="str">
        <f>TMInput!G885</f>
        <v/>
      </c>
      <c r="I885" s="90" t="str">
        <f>TMInput!H885</f>
        <v/>
      </c>
      <c r="J885" s="90" t="str">
        <f>IF(TMInput!$A885="",J884,TMInput!I885)</f>
        <v/>
      </c>
      <c r="K885" s="85" t="str">
        <f>IF(TMInput!J885&lt;&gt;"",TMInput!J885,IF(AND($C885=$C886, K886&lt;&gt;""),K886, IF(AND($C885=$C887, K887&lt;&gt;""), K887,"")))</f>
        <v/>
      </c>
      <c r="L885" s="85" t="str">
        <f>IF(TMInput!K885&lt;&gt;"",TMInput!K885,IF(AND($C885=$C886, L886&lt;&gt;""),L886, IF(AND($C885=$C887, L887&lt;&gt;""), L887,"")))</f>
        <v/>
      </c>
      <c r="M885" s="90" t="str">
        <f>IF(TMInput!L885&lt;&gt;"",TMInput!L885,IF(AND($C885=$C886, M886&lt;&gt;""),M886, IF(AND($C885=$C887, M887&lt;&gt;""), M887,"")))</f>
        <v/>
      </c>
      <c r="N885" s="90" t="str">
        <f>IF(TMInput!M885&lt;&gt;"",TMInput!M885,IF(AND($C885=$C886, N886&lt;&gt;""),N886, IF(AND($C885=$C887, N887&lt;&gt;""), N887,"")))</f>
        <v/>
      </c>
      <c r="O885" s="90" t="str">
        <f>IF(TMInput!N885&lt;&gt;"",TMInput!N885,IF(AND($C885=$C886, O886&lt;&gt;""),O886, IF(AND($C885=$C887, O887&lt;&gt;""), O887,"")))</f>
        <v/>
      </c>
      <c r="P885" s="85" t="str">
        <f>IF(TMInput!O885&lt;&gt;"",TMInput!O885,IF(AND($C885=$C886, P886&lt;&gt;""),P886, IF(AND($C885=$C887, P887&lt;&gt;""), P887,"")))</f>
        <v/>
      </c>
      <c r="Q885" s="90" t="str">
        <f>IF(TMInput!P885&lt;&gt;"",TMInput!P885,IF(AND($C885=$C886, Q886&lt;&gt;""),Q886, IF(AND($C885=$C887, Q887&lt;&gt;""), Q887,"")))</f>
        <v/>
      </c>
      <c r="R885" s="90" t="str">
        <f>IF(TMInput!Q885&lt;&gt;"", TMInput!Q885, IF(AND(OR($C885&amp;$H885=$C886&amp;$H886, $C885&amp;$I885=$C886&amp;$I886), R886&lt;&gt;""), R886, IF(AND(OR($C885&amp;$H885=$C887&amp;$H887, $C885&amp;$I885=$C887&amp;$I887), R887&lt;&gt;""), R887, IF(AND(OR($C885&amp;$H885=$C888&amp;$H888, $C885&amp;$I885=$C888&amp;$I888), R888&lt;&gt;""), R888, IF(AND(OR($C885&amp;$H885=$C889&amp;$H889, $C885&amp;$I885=$C889&amp;$I889), R889&lt;&gt;""), R889, "")))))</f>
        <v/>
      </c>
      <c r="S885" s="90" t="str">
        <f>IF(TMInput!R885&lt;&gt;"", TMInput!R885, IF(AND(OR($C885&amp;$H885=$C886&amp;$H886, $C885&amp;$I885=$C886&amp;$I886), S886&lt;&gt;""), S886, IF(AND(OR($C885&amp;$H885=$C887&amp;$H887, $C885&amp;$I885=$C887&amp;$I887), S887&lt;&gt;""), S887, IF(AND(OR($C885&amp;$H885=$C888&amp;$H888, $C885&amp;$I885=$C888&amp;$I888), S888&lt;&gt;""), S888, IF(AND(OR($C885&amp;$H885=$C889&amp;$H889, $C885&amp;$I885=$C889&amp;$I889), S889&lt;&gt;""), S889, "")))))</f>
        <v/>
      </c>
      <c r="T885" s="90" t="str">
        <f>IF(TMInput!S885&lt;&gt;"", TMInput!S885, IF(AND(OR($C885&amp;$H885=$C886&amp;$H886, $C885&amp;$I885=$C886&amp;$I886), T886&lt;&gt;""), T886, IF(AND(OR($C885&amp;$H885=$C887&amp;$H887, $C885&amp;$I885=$C887&amp;$I887), T887&lt;&gt;""), T887, IF(AND(OR($C885&amp;$H885=$C888&amp;$H888, $C885&amp;$I885=$C888&amp;$I888), T888&lt;&gt;""), T888, IF(AND(OR($C885&amp;$H885=$C889&amp;$H889, $C885&amp;$I885=$C889&amp;$I889), T889&lt;&gt;""), T889, "")))))</f>
        <v/>
      </c>
      <c r="U885" s="90" t="str">
        <f>IF(TMInput!T885&lt;&gt;"", TMInput!T885, IF(AND($C885=$C886, U886&lt;&gt;""), U886, IF(AND($C885=$C887, U887&lt;&gt;""), U887, IF(AND($C885=$C888, U888&lt;&gt;""), U888, IF(AND($C885=$C889, U889&lt;&gt;""), U889, "")))))</f>
        <v/>
      </c>
      <c r="V885" s="90" t="str">
        <f>IF(TMInput!U885&lt;&gt;"", TMInput!U885, IF(AND($C885=$C886, V886&lt;&gt;""), V886, IF(AND($C885=$C887, V887&lt;&gt;""), V887, IF(AND($C885=$C888, V888&lt;&gt;""), V888, IF(AND($C885=$C889, V889&lt;&gt;""), V889, "")))))</f>
        <v/>
      </c>
      <c r="W885" s="90" t="str">
        <f>IF(TMInput!V885&lt;&gt;"", TMInput!V885, IF(AND($C885=$C886, W886&lt;&gt;""), W886, IF(AND($C885=$C887, W887&lt;&gt;""), W887, IF(AND($C885=$C888, W888&lt;&gt;""), W888, IF(AND($C885=$C889, W889&lt;&gt;""), W889, "")))))</f>
        <v/>
      </c>
      <c r="X885" s="90" t="str">
        <f>IF(TMInput!W885&lt;&gt;"", TMInput!W885, IF(AND($C885=$C886, X886&lt;&gt;""), X886, IF(AND($C885=$C887, X887&lt;&gt;""), X887, IF(AND($C885=$C888, X888&lt;&gt;""), X888, IF(AND($C885=$C889, X889&lt;&gt;""), X889, "")))))</f>
        <v/>
      </c>
      <c r="Y885" s="90" t="str">
        <f>IF(TMInput!X885&lt;&gt;"", TMInput!X885, IF(AND($C885=$C886, Y886&lt;&gt;""), Y886, IF(AND($C885=$C887, Y887&lt;&gt;""), Y887, IF(AND($C885=$C888, Y888&lt;&gt;""), Y888, IF(AND($C885=$C889, Y889&lt;&gt;""), Y889, "")))))</f>
        <v/>
      </c>
      <c r="Z885" s="90" t="str">
        <f>IF(TMInput!Y885&lt;&gt;"", TMInput!Y885, IF(AND($C885=$C886, Z886&lt;&gt;""), Z886, IF(AND($C885=$C887, Z887&lt;&gt;""), Z887, IF(AND($C885=$C888, Z888&lt;&gt;""), Z888, IF(AND($C885=$C889, Z889&lt;&gt;""), Z889, "")))))</f>
        <v/>
      </c>
      <c r="AA885" s="90" t="str">
        <f>IF(TMInput!Z885&lt;&gt;"", TMInput!Z885, IF(AND($C885=$C886, AA886&lt;&gt;""), AA886, IF(AND($C885=$C887, AA887&lt;&gt;""), AA887, IF(AND($C885=$C888, AA888&lt;&gt;""), AA888, IF(AND($C885=$C889, AA889&lt;&gt;""), AA889, "")))))</f>
        <v/>
      </c>
      <c r="AB885" s="90" t="str">
        <f>IF(TMInput!AA885&lt;&gt;"", TMInput!AA885, IF(AND($C885=$C886, AB886&lt;&gt;""), AB886, IF(AND($C885=$C887, AB887&lt;&gt;""), AB887, IF(AND($C885=$C888, AB888&lt;&gt;""), AB888, IF(AND($C885=$C889, AB889&lt;&gt;""), AB889, "")))))</f>
        <v/>
      </c>
      <c r="AC885" s="90" t="str">
        <f>IF(TMInput!AB885&lt;&gt;"", TMInput!AB885, IF(AND($C885=$C886, AC886&lt;&gt;""), AC886, IF(AND($C885=$C887, AC887&lt;&gt;""), AC887, IF(AND($C885=$C888, AC888&lt;&gt;""), AC888, IF(AND($C885=$C889, AC889&lt;&gt;""), AC889, "")))))</f>
        <v/>
      </c>
      <c r="AD885" s="90" t="str">
        <f>IF(TMInput!AC885&lt;&gt;"", TMInput!AC885, IF(AND($C885=$C886, AD886&lt;&gt;""), AD886, IF(AND($C885=$C887, AD887&lt;&gt;""), AD887, IF(AND($C885=$C888, AD888&lt;&gt;""), AD888, IF(AND($C885=$C889, AD889&lt;&gt;""), AD889, "")))))</f>
        <v/>
      </c>
      <c r="AE885" s="90" t="str">
        <f>IF(TMInput!AD885&lt;&gt;"", TMInput!AD885, IF(AND($C885=$C886, AE886&lt;&gt;""), AE886, IF(AND($C885=$C887, AE887&lt;&gt;""), AE887, IF(AND($C885=$C888, AE888&lt;&gt;""), AE888, IF(AND($C885=$C889, AE889&lt;&gt;""), AE889, "")))))</f>
        <v/>
      </c>
    </row>
    <row r="886">
      <c r="A886" s="85" t="b">
        <f t="shared" si="1"/>
        <v>0</v>
      </c>
      <c r="B886" s="90" t="str">
        <f>IF(AND(TMInput!A886="",$C886&lt;&gt;""),B885,TMInput!A886)</f>
        <v/>
      </c>
      <c r="C886" s="90" t="str">
        <f>TMInput!B886</f>
        <v/>
      </c>
      <c r="D886" s="85" t="str">
        <f>IF(AND(TMInput!C886="",$C886&lt;&gt;""),D885,TMInput!C886)</f>
        <v/>
      </c>
      <c r="E886" s="90" t="str">
        <f>IF(TMInput!D886&lt;&gt;"",TMInput!D886,IF(AND($C886=$C887, E887&lt;&gt;""),E887, IF(AND($C886=$C888, E888&lt;&gt;""), E888,"")))</f>
        <v/>
      </c>
      <c r="F886" s="90" t="str">
        <f>IF(TMInput!E886&lt;&gt;"",TMInput!E886,IF(AND($C886=$C887, F887&lt;&gt;""),F887, IF(AND($C886=$C888, F888&lt;&gt;""), F888,"")))</f>
        <v/>
      </c>
      <c r="G886" s="85" t="str">
        <f>IF(TMInput!F886&lt;&gt;"",TMInput!F886,IF(AND($C886=$C887, G887&lt;&gt;""),G887, IF(AND($C886=$C888, G888&lt;&gt;""), G888,"")))</f>
        <v/>
      </c>
      <c r="H886" s="90" t="str">
        <f>TMInput!G886</f>
        <v/>
      </c>
      <c r="I886" s="90" t="str">
        <f>TMInput!H886</f>
        <v/>
      </c>
      <c r="J886" s="90" t="str">
        <f>IF(TMInput!$A886="",J885,TMInput!I886)</f>
        <v/>
      </c>
      <c r="K886" s="85" t="str">
        <f>IF(TMInput!J886&lt;&gt;"",TMInput!J886,IF(AND($C886=$C887, K887&lt;&gt;""),K887, IF(AND($C886=$C888, K888&lt;&gt;""), K888,"")))</f>
        <v/>
      </c>
      <c r="L886" s="85" t="str">
        <f>IF(TMInput!K886&lt;&gt;"",TMInput!K886,IF(AND($C886=$C887, L887&lt;&gt;""),L887, IF(AND($C886=$C888, L888&lt;&gt;""), L888,"")))</f>
        <v/>
      </c>
      <c r="M886" s="90" t="str">
        <f>IF(TMInput!L886&lt;&gt;"",TMInput!L886,IF(AND($C886=$C887, M887&lt;&gt;""),M887, IF(AND($C886=$C888, M888&lt;&gt;""), M888,"")))</f>
        <v/>
      </c>
      <c r="N886" s="90" t="str">
        <f>IF(TMInput!M886&lt;&gt;"",TMInput!M886,IF(AND($C886=$C887, N887&lt;&gt;""),N887, IF(AND($C886=$C888, N888&lt;&gt;""), N888,"")))</f>
        <v/>
      </c>
      <c r="O886" s="90" t="str">
        <f>IF(TMInput!N886&lt;&gt;"",TMInput!N886,IF(AND($C886=$C887, O887&lt;&gt;""),O887, IF(AND($C886=$C888, O888&lt;&gt;""), O888,"")))</f>
        <v/>
      </c>
      <c r="P886" s="85" t="str">
        <f>IF(TMInput!O886&lt;&gt;"",TMInput!O886,IF(AND($C886=$C887, P887&lt;&gt;""),P887, IF(AND($C886=$C888, P888&lt;&gt;""), P888,"")))</f>
        <v/>
      </c>
      <c r="Q886" s="90" t="str">
        <f>IF(TMInput!P886&lt;&gt;"",TMInput!P886,IF(AND($C886=$C887, Q887&lt;&gt;""),Q887, IF(AND($C886=$C888, Q888&lt;&gt;""), Q888,"")))</f>
        <v/>
      </c>
      <c r="R886" s="90" t="str">
        <f>IF(TMInput!Q886&lt;&gt;"", TMInput!Q886, IF(AND(OR($C886&amp;$H886=$C887&amp;$H887, $C886&amp;$I886=$C887&amp;$I887), R887&lt;&gt;""), R887, IF(AND(OR($C886&amp;$H886=$C888&amp;$H888, $C886&amp;$I886=$C888&amp;$I888), R888&lt;&gt;""), R888, IF(AND(OR($C886&amp;$H886=$C889&amp;$H889, $C886&amp;$I886=$C889&amp;$I889), R889&lt;&gt;""), R889, IF(AND(OR($C886&amp;$H886=$C890&amp;$H890, $C886&amp;$I886=$C890&amp;$I890), R890&lt;&gt;""), R890, "")))))</f>
        <v/>
      </c>
      <c r="S886" s="90" t="str">
        <f>IF(TMInput!R886&lt;&gt;"", TMInput!R886, IF(AND(OR($C886&amp;$H886=$C887&amp;$H887, $C886&amp;$I886=$C887&amp;$I887), S887&lt;&gt;""), S887, IF(AND(OR($C886&amp;$H886=$C888&amp;$H888, $C886&amp;$I886=$C888&amp;$I888), S888&lt;&gt;""), S888, IF(AND(OR($C886&amp;$H886=$C889&amp;$H889, $C886&amp;$I886=$C889&amp;$I889), S889&lt;&gt;""), S889, IF(AND(OR($C886&amp;$H886=$C890&amp;$H890, $C886&amp;$I886=$C890&amp;$I890), S890&lt;&gt;""), S890, "")))))</f>
        <v/>
      </c>
      <c r="T886" s="90" t="str">
        <f>IF(TMInput!S886&lt;&gt;"", TMInput!S886, IF(AND(OR($C886&amp;$H886=$C887&amp;$H887, $C886&amp;$I886=$C887&amp;$I887), T887&lt;&gt;""), T887, IF(AND(OR($C886&amp;$H886=$C888&amp;$H888, $C886&amp;$I886=$C888&amp;$I888), T888&lt;&gt;""), T888, IF(AND(OR($C886&amp;$H886=$C889&amp;$H889, $C886&amp;$I886=$C889&amp;$I889), T889&lt;&gt;""), T889, IF(AND(OR($C886&amp;$H886=$C890&amp;$H890, $C886&amp;$I886=$C890&amp;$I890), T890&lt;&gt;""), T890, "")))))</f>
        <v/>
      </c>
      <c r="U886" s="90" t="str">
        <f>IF(TMInput!T886&lt;&gt;"", TMInput!T886, IF(AND($C886=$C887, U887&lt;&gt;""), U887, IF(AND($C886=$C888, U888&lt;&gt;""), U888, IF(AND($C886=$C889, U889&lt;&gt;""), U889, IF(AND($C886=$C890, U890&lt;&gt;""), U890, "")))))</f>
        <v/>
      </c>
      <c r="V886" s="90" t="str">
        <f>IF(TMInput!U886&lt;&gt;"", TMInput!U886, IF(AND($C886=$C887, V887&lt;&gt;""), V887, IF(AND($C886=$C888, V888&lt;&gt;""), V888, IF(AND($C886=$C889, V889&lt;&gt;""), V889, IF(AND($C886=$C890, V890&lt;&gt;""), V890, "")))))</f>
        <v/>
      </c>
      <c r="W886" s="90" t="str">
        <f>IF(TMInput!V886&lt;&gt;"", TMInput!V886, IF(AND($C886=$C887, W887&lt;&gt;""), W887, IF(AND($C886=$C888, W888&lt;&gt;""), W888, IF(AND($C886=$C889, W889&lt;&gt;""), W889, IF(AND($C886=$C890, W890&lt;&gt;""), W890, "")))))</f>
        <v/>
      </c>
      <c r="X886" s="90" t="str">
        <f>IF(TMInput!W886&lt;&gt;"", TMInput!W886, IF(AND($C886=$C887, X887&lt;&gt;""), X887, IF(AND($C886=$C888, X888&lt;&gt;""), X888, IF(AND($C886=$C889, X889&lt;&gt;""), X889, IF(AND($C886=$C890, X890&lt;&gt;""), X890, "")))))</f>
        <v/>
      </c>
      <c r="Y886" s="90" t="str">
        <f>IF(TMInput!X886&lt;&gt;"", TMInput!X886, IF(AND($C886=$C887, Y887&lt;&gt;""), Y887, IF(AND($C886=$C888, Y888&lt;&gt;""), Y888, IF(AND($C886=$C889, Y889&lt;&gt;""), Y889, IF(AND($C886=$C890, Y890&lt;&gt;""), Y890, "")))))</f>
        <v/>
      </c>
      <c r="Z886" s="90" t="str">
        <f>IF(TMInput!Y886&lt;&gt;"", TMInput!Y886, IF(AND($C886=$C887, Z887&lt;&gt;""), Z887, IF(AND($C886=$C888, Z888&lt;&gt;""), Z888, IF(AND($C886=$C889, Z889&lt;&gt;""), Z889, IF(AND($C886=$C890, Z890&lt;&gt;""), Z890, "")))))</f>
        <v/>
      </c>
      <c r="AA886" s="90" t="str">
        <f>IF(TMInput!Z886&lt;&gt;"", TMInput!Z886, IF(AND($C886=$C887, AA887&lt;&gt;""), AA887, IF(AND($C886=$C888, AA888&lt;&gt;""), AA888, IF(AND($C886=$C889, AA889&lt;&gt;""), AA889, IF(AND($C886=$C890, AA890&lt;&gt;""), AA890, "")))))</f>
        <v/>
      </c>
      <c r="AB886" s="90" t="str">
        <f>IF(TMInput!AA886&lt;&gt;"", TMInput!AA886, IF(AND($C886=$C887, AB887&lt;&gt;""), AB887, IF(AND($C886=$C888, AB888&lt;&gt;""), AB888, IF(AND($C886=$C889, AB889&lt;&gt;""), AB889, IF(AND($C886=$C890, AB890&lt;&gt;""), AB890, "")))))</f>
        <v/>
      </c>
      <c r="AC886" s="90" t="str">
        <f>IF(TMInput!AB886&lt;&gt;"", TMInput!AB886, IF(AND($C886=$C887, AC887&lt;&gt;""), AC887, IF(AND($C886=$C888, AC888&lt;&gt;""), AC888, IF(AND($C886=$C889, AC889&lt;&gt;""), AC889, IF(AND($C886=$C890, AC890&lt;&gt;""), AC890, "")))))</f>
        <v/>
      </c>
      <c r="AD886" s="90" t="str">
        <f>IF(TMInput!AC886&lt;&gt;"", TMInput!AC886, IF(AND($C886=$C887, AD887&lt;&gt;""), AD887, IF(AND($C886=$C888, AD888&lt;&gt;""), AD888, IF(AND($C886=$C889, AD889&lt;&gt;""), AD889, IF(AND($C886=$C890, AD890&lt;&gt;""), AD890, "")))))</f>
        <v/>
      </c>
      <c r="AE886" s="90" t="str">
        <f>IF(TMInput!AD886&lt;&gt;"", TMInput!AD886, IF(AND($C886=$C887, AE887&lt;&gt;""), AE887, IF(AND($C886=$C888, AE888&lt;&gt;""), AE888, IF(AND($C886=$C889, AE889&lt;&gt;""), AE889, IF(AND($C886=$C890, AE890&lt;&gt;""), AE890, "")))))</f>
        <v/>
      </c>
    </row>
    <row r="887">
      <c r="A887" s="85" t="b">
        <f t="shared" si="1"/>
        <v>0</v>
      </c>
      <c r="B887" s="90" t="str">
        <f>IF(AND(TMInput!A887="",$C887&lt;&gt;""),B886,TMInput!A887)</f>
        <v/>
      </c>
      <c r="C887" s="90" t="str">
        <f>TMInput!B887</f>
        <v/>
      </c>
      <c r="D887" s="85" t="str">
        <f>IF(AND(TMInput!C887="",$C887&lt;&gt;""),D886,TMInput!C887)</f>
        <v/>
      </c>
      <c r="E887" s="90" t="str">
        <f>IF(TMInput!D887&lt;&gt;"",TMInput!D887,IF(AND($C887=$C888, E888&lt;&gt;""),E888, IF(AND($C887=$C889, E889&lt;&gt;""), E889,"")))</f>
        <v/>
      </c>
      <c r="F887" s="90" t="str">
        <f>IF(TMInput!E887&lt;&gt;"",TMInput!E887,IF(AND($C887=$C888, F888&lt;&gt;""),F888, IF(AND($C887=$C889, F889&lt;&gt;""), F889,"")))</f>
        <v/>
      </c>
      <c r="G887" s="85" t="str">
        <f>IF(TMInput!F887&lt;&gt;"",TMInput!F887,IF(AND($C887=$C888, G888&lt;&gt;""),G888, IF(AND($C887=$C889, G889&lt;&gt;""), G889,"")))</f>
        <v/>
      </c>
      <c r="H887" s="90" t="str">
        <f>TMInput!G887</f>
        <v/>
      </c>
      <c r="I887" s="90" t="str">
        <f>TMInput!H887</f>
        <v/>
      </c>
      <c r="J887" s="90" t="str">
        <f>IF(TMInput!$A887="",J886,TMInput!I887)</f>
        <v/>
      </c>
      <c r="K887" s="85" t="str">
        <f>IF(TMInput!J887&lt;&gt;"",TMInput!J887,IF(AND($C887=$C888, K888&lt;&gt;""),K888, IF(AND($C887=$C889, K889&lt;&gt;""), K889,"")))</f>
        <v/>
      </c>
      <c r="L887" s="85" t="str">
        <f>IF(TMInput!K887&lt;&gt;"",TMInput!K887,IF(AND($C887=$C888, L888&lt;&gt;""),L888, IF(AND($C887=$C889, L889&lt;&gt;""), L889,"")))</f>
        <v/>
      </c>
      <c r="M887" s="90" t="str">
        <f>IF(TMInput!L887&lt;&gt;"",TMInput!L887,IF(AND($C887=$C888, M888&lt;&gt;""),M888, IF(AND($C887=$C889, M889&lt;&gt;""), M889,"")))</f>
        <v/>
      </c>
      <c r="N887" s="90" t="str">
        <f>IF(TMInput!M887&lt;&gt;"",TMInput!M887,IF(AND($C887=$C888, N888&lt;&gt;""),N888, IF(AND($C887=$C889, N889&lt;&gt;""), N889,"")))</f>
        <v/>
      </c>
      <c r="O887" s="90" t="str">
        <f>IF(TMInput!N887&lt;&gt;"",TMInput!N887,IF(AND($C887=$C888, O888&lt;&gt;""),O888, IF(AND($C887=$C889, O889&lt;&gt;""), O889,"")))</f>
        <v/>
      </c>
      <c r="P887" s="85" t="str">
        <f>IF(TMInput!O887&lt;&gt;"",TMInput!O887,IF(AND($C887=$C888, P888&lt;&gt;""),P888, IF(AND($C887=$C889, P889&lt;&gt;""), P889,"")))</f>
        <v/>
      </c>
      <c r="Q887" s="90" t="str">
        <f>IF(TMInput!P887&lt;&gt;"",TMInput!P887,IF(AND($C887=$C888, Q888&lt;&gt;""),Q888, IF(AND($C887=$C889, Q889&lt;&gt;""), Q889,"")))</f>
        <v/>
      </c>
      <c r="R887" s="90" t="str">
        <f>IF(TMInput!Q887&lt;&gt;"", TMInput!Q887, IF(AND(OR($C887&amp;$H887=$C888&amp;$H888, $C887&amp;$I887=$C888&amp;$I888), R888&lt;&gt;""), R888, IF(AND(OR($C887&amp;$H887=$C889&amp;$H889, $C887&amp;$I887=$C889&amp;$I889), R889&lt;&gt;""), R889, IF(AND(OR($C887&amp;$H887=$C890&amp;$H890, $C887&amp;$I887=$C890&amp;$I890), R890&lt;&gt;""), R890, IF(AND(OR($C887&amp;$H887=$C891&amp;$H891, $C887&amp;$I887=$C891&amp;$I891), R891&lt;&gt;""), R891, "")))))</f>
        <v/>
      </c>
      <c r="S887" s="90" t="str">
        <f>IF(TMInput!R887&lt;&gt;"", TMInput!R887, IF(AND(OR($C887&amp;$H887=$C888&amp;$H888, $C887&amp;$I887=$C888&amp;$I888), S888&lt;&gt;""), S888, IF(AND(OR($C887&amp;$H887=$C889&amp;$H889, $C887&amp;$I887=$C889&amp;$I889), S889&lt;&gt;""), S889, IF(AND(OR($C887&amp;$H887=$C890&amp;$H890, $C887&amp;$I887=$C890&amp;$I890), S890&lt;&gt;""), S890, IF(AND(OR($C887&amp;$H887=$C891&amp;$H891, $C887&amp;$I887=$C891&amp;$I891), S891&lt;&gt;""), S891, "")))))</f>
        <v/>
      </c>
      <c r="T887" s="90" t="str">
        <f>IF(TMInput!S887&lt;&gt;"", TMInput!S887, IF(AND(OR($C887&amp;$H887=$C888&amp;$H888, $C887&amp;$I887=$C888&amp;$I888), T888&lt;&gt;""), T888, IF(AND(OR($C887&amp;$H887=$C889&amp;$H889, $C887&amp;$I887=$C889&amp;$I889), T889&lt;&gt;""), T889, IF(AND(OR($C887&amp;$H887=$C890&amp;$H890, $C887&amp;$I887=$C890&amp;$I890), T890&lt;&gt;""), T890, IF(AND(OR($C887&amp;$H887=$C891&amp;$H891, $C887&amp;$I887=$C891&amp;$I891), T891&lt;&gt;""), T891, "")))))</f>
        <v/>
      </c>
      <c r="U887" s="90" t="str">
        <f>IF(TMInput!T887&lt;&gt;"", TMInput!T887, IF(AND($C887=$C888, U888&lt;&gt;""), U888, IF(AND($C887=$C889, U889&lt;&gt;""), U889, IF(AND($C887=$C890, U890&lt;&gt;""), U890, IF(AND($C887=$C891, U891&lt;&gt;""), U891, "")))))</f>
        <v/>
      </c>
      <c r="V887" s="90" t="str">
        <f>IF(TMInput!U887&lt;&gt;"", TMInput!U887, IF(AND($C887=$C888, V888&lt;&gt;""), V888, IF(AND($C887=$C889, V889&lt;&gt;""), V889, IF(AND($C887=$C890, V890&lt;&gt;""), V890, IF(AND($C887=$C891, V891&lt;&gt;""), V891, "")))))</f>
        <v/>
      </c>
      <c r="W887" s="90" t="str">
        <f>IF(TMInput!V887&lt;&gt;"", TMInput!V887, IF(AND($C887=$C888, W888&lt;&gt;""), W888, IF(AND($C887=$C889, W889&lt;&gt;""), W889, IF(AND($C887=$C890, W890&lt;&gt;""), W890, IF(AND($C887=$C891, W891&lt;&gt;""), W891, "")))))</f>
        <v/>
      </c>
      <c r="X887" s="90" t="str">
        <f>IF(TMInput!W887&lt;&gt;"", TMInput!W887, IF(AND($C887=$C888, X888&lt;&gt;""), X888, IF(AND($C887=$C889, X889&lt;&gt;""), X889, IF(AND($C887=$C890, X890&lt;&gt;""), X890, IF(AND($C887=$C891, X891&lt;&gt;""), X891, "")))))</f>
        <v/>
      </c>
      <c r="Y887" s="90" t="str">
        <f>IF(TMInput!X887&lt;&gt;"", TMInput!X887, IF(AND($C887=$C888, Y888&lt;&gt;""), Y888, IF(AND($C887=$C889, Y889&lt;&gt;""), Y889, IF(AND($C887=$C890, Y890&lt;&gt;""), Y890, IF(AND($C887=$C891, Y891&lt;&gt;""), Y891, "")))))</f>
        <v/>
      </c>
      <c r="Z887" s="90" t="str">
        <f>IF(TMInput!Y887&lt;&gt;"", TMInput!Y887, IF(AND($C887=$C888, Z888&lt;&gt;""), Z888, IF(AND($C887=$C889, Z889&lt;&gt;""), Z889, IF(AND($C887=$C890, Z890&lt;&gt;""), Z890, IF(AND($C887=$C891, Z891&lt;&gt;""), Z891, "")))))</f>
        <v/>
      </c>
      <c r="AA887" s="90" t="str">
        <f>IF(TMInput!Z887&lt;&gt;"", TMInput!Z887, IF(AND($C887=$C888, AA888&lt;&gt;""), AA888, IF(AND($C887=$C889, AA889&lt;&gt;""), AA889, IF(AND($C887=$C890, AA890&lt;&gt;""), AA890, IF(AND($C887=$C891, AA891&lt;&gt;""), AA891, "")))))</f>
        <v/>
      </c>
      <c r="AB887" s="90" t="str">
        <f>IF(TMInput!AA887&lt;&gt;"", TMInput!AA887, IF(AND($C887=$C888, AB888&lt;&gt;""), AB888, IF(AND($C887=$C889, AB889&lt;&gt;""), AB889, IF(AND($C887=$C890, AB890&lt;&gt;""), AB890, IF(AND($C887=$C891, AB891&lt;&gt;""), AB891, "")))))</f>
        <v/>
      </c>
      <c r="AC887" s="90" t="str">
        <f>IF(TMInput!AB887&lt;&gt;"", TMInput!AB887, IF(AND($C887=$C888, AC888&lt;&gt;""), AC888, IF(AND($C887=$C889, AC889&lt;&gt;""), AC889, IF(AND($C887=$C890, AC890&lt;&gt;""), AC890, IF(AND($C887=$C891, AC891&lt;&gt;""), AC891, "")))))</f>
        <v/>
      </c>
      <c r="AD887" s="90" t="str">
        <f>IF(TMInput!AC887&lt;&gt;"", TMInput!AC887, IF(AND($C887=$C888, AD888&lt;&gt;""), AD888, IF(AND($C887=$C889, AD889&lt;&gt;""), AD889, IF(AND($C887=$C890, AD890&lt;&gt;""), AD890, IF(AND($C887=$C891, AD891&lt;&gt;""), AD891, "")))))</f>
        <v/>
      </c>
      <c r="AE887" s="90" t="str">
        <f>IF(TMInput!AD887&lt;&gt;"", TMInput!AD887, IF(AND($C887=$C888, AE888&lt;&gt;""), AE888, IF(AND($C887=$C889, AE889&lt;&gt;""), AE889, IF(AND($C887=$C890, AE890&lt;&gt;""), AE890, IF(AND($C887=$C891, AE891&lt;&gt;""), AE891, "")))))</f>
        <v/>
      </c>
    </row>
    <row r="888">
      <c r="A888" s="85" t="b">
        <f t="shared" si="1"/>
        <v>0</v>
      </c>
      <c r="B888" s="90" t="str">
        <f>IF(AND(TMInput!A888="",$C888&lt;&gt;""),B887,TMInput!A888)</f>
        <v/>
      </c>
      <c r="C888" s="90" t="str">
        <f>TMInput!B888</f>
        <v/>
      </c>
      <c r="D888" s="85" t="str">
        <f>IF(AND(TMInput!C888="",$C888&lt;&gt;""),D887,TMInput!C888)</f>
        <v/>
      </c>
      <c r="E888" s="90" t="str">
        <f>IF(TMInput!D888&lt;&gt;"",TMInput!D888,IF(AND($C888=$C889, E889&lt;&gt;""),E889, IF(AND($C888=$C890, E890&lt;&gt;""), E890,"")))</f>
        <v/>
      </c>
      <c r="F888" s="90" t="str">
        <f>IF(TMInput!E888&lt;&gt;"",TMInput!E888,IF(AND($C888=$C889, F889&lt;&gt;""),F889, IF(AND($C888=$C890, F890&lt;&gt;""), F890,"")))</f>
        <v/>
      </c>
      <c r="G888" s="85" t="str">
        <f>IF(TMInput!F888&lt;&gt;"",TMInput!F888,IF(AND($C888=$C889, G889&lt;&gt;""),G889, IF(AND($C888=$C890, G890&lt;&gt;""), G890,"")))</f>
        <v/>
      </c>
      <c r="H888" s="90" t="str">
        <f>TMInput!G888</f>
        <v/>
      </c>
      <c r="I888" s="90" t="str">
        <f>TMInput!H888</f>
        <v/>
      </c>
      <c r="J888" s="90" t="str">
        <f>IF(TMInput!$A888="",J887,TMInput!I888)</f>
        <v/>
      </c>
      <c r="K888" s="85" t="str">
        <f>IF(TMInput!J888&lt;&gt;"",TMInput!J888,IF(AND($C888=$C889, K889&lt;&gt;""),K889, IF(AND($C888=$C890, K890&lt;&gt;""), K890,"")))</f>
        <v/>
      </c>
      <c r="L888" s="85" t="str">
        <f>IF(TMInput!K888&lt;&gt;"",TMInput!K888,IF(AND($C888=$C889, L889&lt;&gt;""),L889, IF(AND($C888=$C890, L890&lt;&gt;""), L890,"")))</f>
        <v/>
      </c>
      <c r="M888" s="90" t="str">
        <f>IF(TMInput!L888&lt;&gt;"",TMInput!L888,IF(AND($C888=$C889, M889&lt;&gt;""),M889, IF(AND($C888=$C890, M890&lt;&gt;""), M890,"")))</f>
        <v/>
      </c>
      <c r="N888" s="90" t="str">
        <f>IF(TMInput!M888&lt;&gt;"",TMInput!M888,IF(AND($C888=$C889, N889&lt;&gt;""),N889, IF(AND($C888=$C890, N890&lt;&gt;""), N890,"")))</f>
        <v/>
      </c>
      <c r="O888" s="90" t="str">
        <f>IF(TMInput!N888&lt;&gt;"",TMInput!N888,IF(AND($C888=$C889, O889&lt;&gt;""),O889, IF(AND($C888=$C890, O890&lt;&gt;""), O890,"")))</f>
        <v/>
      </c>
      <c r="P888" s="85" t="str">
        <f>IF(TMInput!O888&lt;&gt;"",TMInput!O888,IF(AND($C888=$C889, P889&lt;&gt;""),P889, IF(AND($C888=$C890, P890&lt;&gt;""), P890,"")))</f>
        <v/>
      </c>
      <c r="Q888" s="90" t="str">
        <f>IF(TMInput!P888&lt;&gt;"",TMInput!P888,IF(AND($C888=$C889, Q889&lt;&gt;""),Q889, IF(AND($C888=$C890, Q890&lt;&gt;""), Q890,"")))</f>
        <v/>
      </c>
      <c r="R888" s="90" t="str">
        <f>IF(TMInput!Q888&lt;&gt;"", TMInput!Q888, IF(AND(OR($C888&amp;$H888=$C889&amp;$H889, $C888&amp;$I888=$C889&amp;$I889), R889&lt;&gt;""), R889, IF(AND(OR($C888&amp;$H888=$C890&amp;$H890, $C888&amp;$I888=$C890&amp;$I890), R890&lt;&gt;""), R890, IF(AND(OR($C888&amp;$H888=$C891&amp;$H891, $C888&amp;$I888=$C891&amp;$I891), R891&lt;&gt;""), R891, IF(AND(OR($C888&amp;$H888=$C892&amp;$H892, $C888&amp;$I888=$C892&amp;$I892), R892&lt;&gt;""), R892, "")))))</f>
        <v/>
      </c>
      <c r="S888" s="90" t="str">
        <f>IF(TMInput!R888&lt;&gt;"", TMInput!R888, IF(AND(OR($C888&amp;$H888=$C889&amp;$H889, $C888&amp;$I888=$C889&amp;$I889), S889&lt;&gt;""), S889, IF(AND(OR($C888&amp;$H888=$C890&amp;$H890, $C888&amp;$I888=$C890&amp;$I890), S890&lt;&gt;""), S890, IF(AND(OR($C888&amp;$H888=$C891&amp;$H891, $C888&amp;$I888=$C891&amp;$I891), S891&lt;&gt;""), S891, IF(AND(OR($C888&amp;$H888=$C892&amp;$H892, $C888&amp;$I888=$C892&amp;$I892), S892&lt;&gt;""), S892, "")))))</f>
        <v/>
      </c>
      <c r="T888" s="90" t="str">
        <f>IF(TMInput!S888&lt;&gt;"", TMInput!S888, IF(AND(OR($C888&amp;$H888=$C889&amp;$H889, $C888&amp;$I888=$C889&amp;$I889), T889&lt;&gt;""), T889, IF(AND(OR($C888&amp;$H888=$C890&amp;$H890, $C888&amp;$I888=$C890&amp;$I890), T890&lt;&gt;""), T890, IF(AND(OR($C888&amp;$H888=$C891&amp;$H891, $C888&amp;$I888=$C891&amp;$I891), T891&lt;&gt;""), T891, IF(AND(OR($C888&amp;$H888=$C892&amp;$H892, $C888&amp;$I888=$C892&amp;$I892), T892&lt;&gt;""), T892, "")))))</f>
        <v/>
      </c>
      <c r="U888" s="90" t="str">
        <f>IF(TMInput!T888&lt;&gt;"", TMInput!T888, IF(AND($C888=$C889, U889&lt;&gt;""), U889, IF(AND($C888=$C890, U890&lt;&gt;""), U890, IF(AND($C888=$C891, U891&lt;&gt;""), U891, IF(AND($C888=$C892, U892&lt;&gt;""), U892, "")))))</f>
        <v/>
      </c>
      <c r="V888" s="90" t="str">
        <f>IF(TMInput!U888&lt;&gt;"", TMInput!U888, IF(AND($C888=$C889, V889&lt;&gt;""), V889, IF(AND($C888=$C890, V890&lt;&gt;""), V890, IF(AND($C888=$C891, V891&lt;&gt;""), V891, IF(AND($C888=$C892, V892&lt;&gt;""), V892, "")))))</f>
        <v/>
      </c>
      <c r="W888" s="90" t="str">
        <f>IF(TMInput!V888&lt;&gt;"", TMInput!V888, IF(AND($C888=$C889, W889&lt;&gt;""), W889, IF(AND($C888=$C890, W890&lt;&gt;""), W890, IF(AND($C888=$C891, W891&lt;&gt;""), W891, IF(AND($C888=$C892, W892&lt;&gt;""), W892, "")))))</f>
        <v/>
      </c>
      <c r="X888" s="90" t="str">
        <f>IF(TMInput!W888&lt;&gt;"", TMInput!W888, IF(AND($C888=$C889, X889&lt;&gt;""), X889, IF(AND($C888=$C890, X890&lt;&gt;""), X890, IF(AND($C888=$C891, X891&lt;&gt;""), X891, IF(AND($C888=$C892, X892&lt;&gt;""), X892, "")))))</f>
        <v/>
      </c>
      <c r="Y888" s="90" t="str">
        <f>IF(TMInput!X888&lt;&gt;"", TMInput!X888, IF(AND($C888=$C889, Y889&lt;&gt;""), Y889, IF(AND($C888=$C890, Y890&lt;&gt;""), Y890, IF(AND($C888=$C891, Y891&lt;&gt;""), Y891, IF(AND($C888=$C892, Y892&lt;&gt;""), Y892, "")))))</f>
        <v/>
      </c>
      <c r="Z888" s="90" t="str">
        <f>IF(TMInput!Y888&lt;&gt;"", TMInput!Y888, IF(AND($C888=$C889, Z889&lt;&gt;""), Z889, IF(AND($C888=$C890, Z890&lt;&gt;""), Z890, IF(AND($C888=$C891, Z891&lt;&gt;""), Z891, IF(AND($C888=$C892, Z892&lt;&gt;""), Z892, "")))))</f>
        <v/>
      </c>
      <c r="AA888" s="90" t="str">
        <f>IF(TMInput!Z888&lt;&gt;"", TMInput!Z888, IF(AND($C888=$C889, AA889&lt;&gt;""), AA889, IF(AND($C888=$C890, AA890&lt;&gt;""), AA890, IF(AND($C888=$C891, AA891&lt;&gt;""), AA891, IF(AND($C888=$C892, AA892&lt;&gt;""), AA892, "")))))</f>
        <v/>
      </c>
      <c r="AB888" s="90" t="str">
        <f>IF(TMInput!AA888&lt;&gt;"", TMInput!AA888, IF(AND($C888=$C889, AB889&lt;&gt;""), AB889, IF(AND($C888=$C890, AB890&lt;&gt;""), AB890, IF(AND($C888=$C891, AB891&lt;&gt;""), AB891, IF(AND($C888=$C892, AB892&lt;&gt;""), AB892, "")))))</f>
        <v/>
      </c>
      <c r="AC888" s="90" t="str">
        <f>IF(TMInput!AB888&lt;&gt;"", TMInput!AB888, IF(AND($C888=$C889, AC889&lt;&gt;""), AC889, IF(AND($C888=$C890, AC890&lt;&gt;""), AC890, IF(AND($C888=$C891, AC891&lt;&gt;""), AC891, IF(AND($C888=$C892, AC892&lt;&gt;""), AC892, "")))))</f>
        <v/>
      </c>
      <c r="AD888" s="90" t="str">
        <f>IF(TMInput!AC888&lt;&gt;"", TMInput!AC888, IF(AND($C888=$C889, AD889&lt;&gt;""), AD889, IF(AND($C888=$C890, AD890&lt;&gt;""), AD890, IF(AND($C888=$C891, AD891&lt;&gt;""), AD891, IF(AND($C888=$C892, AD892&lt;&gt;""), AD892, "")))))</f>
        <v/>
      </c>
      <c r="AE888" s="90" t="str">
        <f>IF(TMInput!AD888&lt;&gt;"", TMInput!AD888, IF(AND($C888=$C889, AE889&lt;&gt;""), AE889, IF(AND($C888=$C890, AE890&lt;&gt;""), AE890, IF(AND($C888=$C891, AE891&lt;&gt;""), AE891, IF(AND($C888=$C892, AE892&lt;&gt;""), AE892, "")))))</f>
        <v/>
      </c>
    </row>
    <row r="889">
      <c r="A889" s="85" t="b">
        <f t="shared" si="1"/>
        <v>0</v>
      </c>
      <c r="B889" s="90" t="str">
        <f>IF(AND(TMInput!A889="",$C889&lt;&gt;""),B888,TMInput!A889)</f>
        <v/>
      </c>
      <c r="C889" s="90" t="str">
        <f>TMInput!B889</f>
        <v/>
      </c>
      <c r="D889" s="85" t="str">
        <f>IF(AND(TMInput!C889="",$C889&lt;&gt;""),D888,TMInput!C889)</f>
        <v/>
      </c>
      <c r="E889" s="90" t="str">
        <f>IF(TMInput!D889&lt;&gt;"",TMInput!D889,IF(AND($C889=$C890, E890&lt;&gt;""),E890, IF(AND($C889=$C891, E891&lt;&gt;""), E891,"")))</f>
        <v/>
      </c>
      <c r="F889" s="90" t="str">
        <f>IF(TMInput!E889&lt;&gt;"",TMInput!E889,IF(AND($C889=$C890, F890&lt;&gt;""),F890, IF(AND($C889=$C891, F891&lt;&gt;""), F891,"")))</f>
        <v/>
      </c>
      <c r="G889" s="85" t="str">
        <f>IF(TMInput!F889&lt;&gt;"",TMInput!F889,IF(AND($C889=$C890, G890&lt;&gt;""),G890, IF(AND($C889=$C891, G891&lt;&gt;""), G891,"")))</f>
        <v/>
      </c>
      <c r="H889" s="90" t="str">
        <f>TMInput!G889</f>
        <v/>
      </c>
      <c r="I889" s="90" t="str">
        <f>TMInput!H889</f>
        <v/>
      </c>
      <c r="J889" s="90" t="str">
        <f>IF(TMInput!$A889="",J888,TMInput!I889)</f>
        <v/>
      </c>
      <c r="K889" s="85" t="str">
        <f>IF(TMInput!J889&lt;&gt;"",TMInput!J889,IF(AND($C889=$C890, K890&lt;&gt;""),K890, IF(AND($C889=$C891, K891&lt;&gt;""), K891,"")))</f>
        <v/>
      </c>
      <c r="L889" s="85" t="str">
        <f>IF(TMInput!K889&lt;&gt;"",TMInput!K889,IF(AND($C889=$C890, L890&lt;&gt;""),L890, IF(AND($C889=$C891, L891&lt;&gt;""), L891,"")))</f>
        <v/>
      </c>
      <c r="M889" s="90" t="str">
        <f>IF(TMInput!L889&lt;&gt;"",TMInput!L889,IF(AND($C889=$C890, M890&lt;&gt;""),M890, IF(AND($C889=$C891, M891&lt;&gt;""), M891,"")))</f>
        <v/>
      </c>
      <c r="N889" s="90" t="str">
        <f>IF(TMInput!M889&lt;&gt;"",TMInput!M889,IF(AND($C889=$C890, N890&lt;&gt;""),N890, IF(AND($C889=$C891, N891&lt;&gt;""), N891,"")))</f>
        <v/>
      </c>
      <c r="O889" s="90" t="str">
        <f>IF(TMInput!N889&lt;&gt;"",TMInput!N889,IF(AND($C889=$C890, O890&lt;&gt;""),O890, IF(AND($C889=$C891, O891&lt;&gt;""), O891,"")))</f>
        <v/>
      </c>
      <c r="P889" s="85" t="str">
        <f>IF(TMInput!O889&lt;&gt;"",TMInput!O889,IF(AND($C889=$C890, P890&lt;&gt;""),P890, IF(AND($C889=$C891, P891&lt;&gt;""), P891,"")))</f>
        <v/>
      </c>
      <c r="Q889" s="90" t="str">
        <f>IF(TMInput!P889&lt;&gt;"",TMInput!P889,IF(AND($C889=$C890, Q890&lt;&gt;""),Q890, IF(AND($C889=$C891, Q891&lt;&gt;""), Q891,"")))</f>
        <v/>
      </c>
      <c r="R889" s="90" t="str">
        <f>IF(TMInput!Q889&lt;&gt;"", TMInput!Q889, IF(AND(OR($C889&amp;$H889=$C890&amp;$H890, $C889&amp;$I889=$C890&amp;$I890), R890&lt;&gt;""), R890, IF(AND(OR($C889&amp;$H889=$C891&amp;$H891, $C889&amp;$I889=$C891&amp;$I891), R891&lt;&gt;""), R891, IF(AND(OR($C889&amp;$H889=$C892&amp;$H892, $C889&amp;$I889=$C892&amp;$I892), R892&lt;&gt;""), R892, IF(AND(OR($C889&amp;$H889=$C893&amp;$H893, $C889&amp;$I889=$C893&amp;$I893), R893&lt;&gt;""), R893, "")))))</f>
        <v/>
      </c>
      <c r="S889" s="90" t="str">
        <f>IF(TMInput!R889&lt;&gt;"", TMInput!R889, IF(AND(OR($C889&amp;$H889=$C890&amp;$H890, $C889&amp;$I889=$C890&amp;$I890), S890&lt;&gt;""), S890, IF(AND(OR($C889&amp;$H889=$C891&amp;$H891, $C889&amp;$I889=$C891&amp;$I891), S891&lt;&gt;""), S891, IF(AND(OR($C889&amp;$H889=$C892&amp;$H892, $C889&amp;$I889=$C892&amp;$I892), S892&lt;&gt;""), S892, IF(AND(OR($C889&amp;$H889=$C893&amp;$H893, $C889&amp;$I889=$C893&amp;$I893), S893&lt;&gt;""), S893, "")))))</f>
        <v/>
      </c>
      <c r="T889" s="90" t="str">
        <f>IF(TMInput!S889&lt;&gt;"", TMInput!S889, IF(AND(OR($C889&amp;$H889=$C890&amp;$H890, $C889&amp;$I889=$C890&amp;$I890), T890&lt;&gt;""), T890, IF(AND(OR($C889&amp;$H889=$C891&amp;$H891, $C889&amp;$I889=$C891&amp;$I891), T891&lt;&gt;""), T891, IF(AND(OR($C889&amp;$H889=$C892&amp;$H892, $C889&amp;$I889=$C892&amp;$I892), T892&lt;&gt;""), T892, IF(AND(OR($C889&amp;$H889=$C893&amp;$H893, $C889&amp;$I889=$C893&amp;$I893), T893&lt;&gt;""), T893, "")))))</f>
        <v/>
      </c>
      <c r="U889" s="90" t="str">
        <f>IF(TMInput!T889&lt;&gt;"", TMInput!T889, IF(AND($C889=$C890, U890&lt;&gt;""), U890, IF(AND($C889=$C891, U891&lt;&gt;""), U891, IF(AND($C889=$C892, U892&lt;&gt;""), U892, IF(AND($C889=$C893, U893&lt;&gt;""), U893, "")))))</f>
        <v/>
      </c>
      <c r="V889" s="90" t="str">
        <f>IF(TMInput!U889&lt;&gt;"", TMInput!U889, IF(AND($C889=$C890, V890&lt;&gt;""), V890, IF(AND($C889=$C891, V891&lt;&gt;""), V891, IF(AND($C889=$C892, V892&lt;&gt;""), V892, IF(AND($C889=$C893, V893&lt;&gt;""), V893, "")))))</f>
        <v/>
      </c>
      <c r="W889" s="90" t="str">
        <f>IF(TMInput!V889&lt;&gt;"", TMInput!V889, IF(AND($C889=$C890, W890&lt;&gt;""), W890, IF(AND($C889=$C891, W891&lt;&gt;""), W891, IF(AND($C889=$C892, W892&lt;&gt;""), W892, IF(AND($C889=$C893, W893&lt;&gt;""), W893, "")))))</f>
        <v/>
      </c>
      <c r="X889" s="90" t="str">
        <f>IF(TMInput!W889&lt;&gt;"", TMInput!W889, IF(AND($C889=$C890, X890&lt;&gt;""), X890, IF(AND($C889=$C891, X891&lt;&gt;""), X891, IF(AND($C889=$C892, X892&lt;&gt;""), X892, IF(AND($C889=$C893, X893&lt;&gt;""), X893, "")))))</f>
        <v/>
      </c>
      <c r="Y889" s="90" t="str">
        <f>IF(TMInput!X889&lt;&gt;"", TMInput!X889, IF(AND($C889=$C890, Y890&lt;&gt;""), Y890, IF(AND($C889=$C891, Y891&lt;&gt;""), Y891, IF(AND($C889=$C892, Y892&lt;&gt;""), Y892, IF(AND($C889=$C893, Y893&lt;&gt;""), Y893, "")))))</f>
        <v/>
      </c>
      <c r="Z889" s="90" t="str">
        <f>IF(TMInput!Y889&lt;&gt;"", TMInput!Y889, IF(AND($C889=$C890, Z890&lt;&gt;""), Z890, IF(AND($C889=$C891, Z891&lt;&gt;""), Z891, IF(AND($C889=$C892, Z892&lt;&gt;""), Z892, IF(AND($C889=$C893, Z893&lt;&gt;""), Z893, "")))))</f>
        <v/>
      </c>
      <c r="AA889" s="90" t="str">
        <f>IF(TMInput!Z889&lt;&gt;"", TMInput!Z889, IF(AND($C889=$C890, AA890&lt;&gt;""), AA890, IF(AND($C889=$C891, AA891&lt;&gt;""), AA891, IF(AND($C889=$C892, AA892&lt;&gt;""), AA892, IF(AND($C889=$C893, AA893&lt;&gt;""), AA893, "")))))</f>
        <v/>
      </c>
      <c r="AB889" s="90" t="str">
        <f>IF(TMInput!AA889&lt;&gt;"", TMInput!AA889, IF(AND($C889=$C890, AB890&lt;&gt;""), AB890, IF(AND($C889=$C891, AB891&lt;&gt;""), AB891, IF(AND($C889=$C892, AB892&lt;&gt;""), AB892, IF(AND($C889=$C893, AB893&lt;&gt;""), AB893, "")))))</f>
        <v/>
      </c>
      <c r="AC889" s="90" t="str">
        <f>IF(TMInput!AB889&lt;&gt;"", TMInput!AB889, IF(AND($C889=$C890, AC890&lt;&gt;""), AC890, IF(AND($C889=$C891, AC891&lt;&gt;""), AC891, IF(AND($C889=$C892, AC892&lt;&gt;""), AC892, IF(AND($C889=$C893, AC893&lt;&gt;""), AC893, "")))))</f>
        <v/>
      </c>
      <c r="AD889" s="90" t="str">
        <f>IF(TMInput!AC889&lt;&gt;"", TMInput!AC889, IF(AND($C889=$C890, AD890&lt;&gt;""), AD890, IF(AND($C889=$C891, AD891&lt;&gt;""), AD891, IF(AND($C889=$C892, AD892&lt;&gt;""), AD892, IF(AND($C889=$C893, AD893&lt;&gt;""), AD893, "")))))</f>
        <v/>
      </c>
      <c r="AE889" s="90" t="str">
        <f>IF(TMInput!AD889&lt;&gt;"", TMInput!AD889, IF(AND($C889=$C890, AE890&lt;&gt;""), AE890, IF(AND($C889=$C891, AE891&lt;&gt;""), AE891, IF(AND($C889=$C892, AE892&lt;&gt;""), AE892, IF(AND($C889=$C893, AE893&lt;&gt;""), AE893, "")))))</f>
        <v/>
      </c>
    </row>
    <row r="890">
      <c r="A890" s="85" t="b">
        <f t="shared" si="1"/>
        <v>0</v>
      </c>
      <c r="B890" s="90" t="str">
        <f>IF(AND(TMInput!A890="",$C890&lt;&gt;""),B889,TMInput!A890)</f>
        <v/>
      </c>
      <c r="C890" s="90" t="str">
        <f>TMInput!B890</f>
        <v/>
      </c>
      <c r="D890" s="85" t="str">
        <f>IF(AND(TMInput!C890="",$C890&lt;&gt;""),D889,TMInput!C890)</f>
        <v/>
      </c>
      <c r="E890" s="90" t="str">
        <f>IF(TMInput!D890&lt;&gt;"",TMInput!D890,IF(AND($C890=$C891, E891&lt;&gt;""),E891, IF(AND($C890=$C892, E892&lt;&gt;""), E892,"")))</f>
        <v/>
      </c>
      <c r="F890" s="90" t="str">
        <f>IF(TMInput!E890&lt;&gt;"",TMInput!E890,IF(AND($C890=$C891, F891&lt;&gt;""),F891, IF(AND($C890=$C892, F892&lt;&gt;""), F892,"")))</f>
        <v/>
      </c>
      <c r="G890" s="85" t="str">
        <f>IF(TMInput!F890&lt;&gt;"",TMInput!F890,IF(AND($C890=$C891, G891&lt;&gt;""),G891, IF(AND($C890=$C892, G892&lt;&gt;""), G892,"")))</f>
        <v/>
      </c>
      <c r="H890" s="90" t="str">
        <f>TMInput!G890</f>
        <v/>
      </c>
      <c r="I890" s="90" t="str">
        <f>TMInput!H890</f>
        <v/>
      </c>
      <c r="J890" s="90" t="str">
        <f>IF(TMInput!$A890="",J889,TMInput!I890)</f>
        <v/>
      </c>
      <c r="K890" s="85" t="str">
        <f>IF(TMInput!J890&lt;&gt;"",TMInput!J890,IF(AND($C890=$C891, K891&lt;&gt;""),K891, IF(AND($C890=$C892, K892&lt;&gt;""), K892,"")))</f>
        <v/>
      </c>
      <c r="L890" s="85" t="str">
        <f>IF(TMInput!K890&lt;&gt;"",TMInput!K890,IF(AND($C890=$C891, L891&lt;&gt;""),L891, IF(AND($C890=$C892, L892&lt;&gt;""), L892,"")))</f>
        <v/>
      </c>
      <c r="M890" s="90" t="str">
        <f>IF(TMInput!L890&lt;&gt;"",TMInput!L890,IF(AND($C890=$C891, M891&lt;&gt;""),M891, IF(AND($C890=$C892, M892&lt;&gt;""), M892,"")))</f>
        <v/>
      </c>
      <c r="N890" s="90" t="str">
        <f>IF(TMInput!M890&lt;&gt;"",TMInput!M890,IF(AND($C890=$C891, N891&lt;&gt;""),N891, IF(AND($C890=$C892, N892&lt;&gt;""), N892,"")))</f>
        <v/>
      </c>
      <c r="O890" s="90" t="str">
        <f>IF(TMInput!N890&lt;&gt;"",TMInput!N890,IF(AND($C890=$C891, O891&lt;&gt;""),O891, IF(AND($C890=$C892, O892&lt;&gt;""), O892,"")))</f>
        <v/>
      </c>
      <c r="P890" s="85" t="str">
        <f>IF(TMInput!O890&lt;&gt;"",TMInput!O890,IF(AND($C890=$C891, P891&lt;&gt;""),P891, IF(AND($C890=$C892, P892&lt;&gt;""), P892,"")))</f>
        <v/>
      </c>
      <c r="Q890" s="90" t="str">
        <f>IF(TMInput!P890&lt;&gt;"",TMInput!P890,IF(AND($C890=$C891, Q891&lt;&gt;""),Q891, IF(AND($C890=$C892, Q892&lt;&gt;""), Q892,"")))</f>
        <v/>
      </c>
      <c r="R890" s="90" t="str">
        <f>IF(TMInput!Q890&lt;&gt;"", TMInput!Q890, IF(AND(OR($C890&amp;$H890=$C891&amp;$H891, $C890&amp;$I890=$C891&amp;$I891), R891&lt;&gt;""), R891, IF(AND(OR($C890&amp;$H890=$C892&amp;$H892, $C890&amp;$I890=$C892&amp;$I892), R892&lt;&gt;""), R892, IF(AND(OR($C890&amp;$H890=$C893&amp;$H893, $C890&amp;$I890=$C893&amp;$I893), R893&lt;&gt;""), R893, IF(AND(OR($C890&amp;$H890=$C894&amp;$H894, $C890&amp;$I890=$C894&amp;$I894), R894&lt;&gt;""), R894, "")))))</f>
        <v/>
      </c>
      <c r="S890" s="90" t="str">
        <f>IF(TMInput!R890&lt;&gt;"", TMInput!R890, IF(AND(OR($C890&amp;$H890=$C891&amp;$H891, $C890&amp;$I890=$C891&amp;$I891), S891&lt;&gt;""), S891, IF(AND(OR($C890&amp;$H890=$C892&amp;$H892, $C890&amp;$I890=$C892&amp;$I892), S892&lt;&gt;""), S892, IF(AND(OR($C890&amp;$H890=$C893&amp;$H893, $C890&amp;$I890=$C893&amp;$I893), S893&lt;&gt;""), S893, IF(AND(OR($C890&amp;$H890=$C894&amp;$H894, $C890&amp;$I890=$C894&amp;$I894), S894&lt;&gt;""), S894, "")))))</f>
        <v/>
      </c>
      <c r="T890" s="90" t="str">
        <f>IF(TMInput!S890&lt;&gt;"", TMInput!S890, IF(AND(OR($C890&amp;$H890=$C891&amp;$H891, $C890&amp;$I890=$C891&amp;$I891), T891&lt;&gt;""), T891, IF(AND(OR($C890&amp;$H890=$C892&amp;$H892, $C890&amp;$I890=$C892&amp;$I892), T892&lt;&gt;""), T892, IF(AND(OR($C890&amp;$H890=$C893&amp;$H893, $C890&amp;$I890=$C893&amp;$I893), T893&lt;&gt;""), T893, IF(AND(OR($C890&amp;$H890=$C894&amp;$H894, $C890&amp;$I890=$C894&amp;$I894), T894&lt;&gt;""), T894, "")))))</f>
        <v/>
      </c>
      <c r="U890" s="90" t="str">
        <f>IF(TMInput!T890&lt;&gt;"", TMInput!T890, IF(AND($C890=$C891, U891&lt;&gt;""), U891, IF(AND($C890=$C892, U892&lt;&gt;""), U892, IF(AND($C890=$C893, U893&lt;&gt;""), U893, IF(AND($C890=$C894, U894&lt;&gt;""), U894, "")))))</f>
        <v/>
      </c>
      <c r="V890" s="90" t="str">
        <f>IF(TMInput!U890&lt;&gt;"", TMInput!U890, IF(AND($C890=$C891, V891&lt;&gt;""), V891, IF(AND($C890=$C892, V892&lt;&gt;""), V892, IF(AND($C890=$C893, V893&lt;&gt;""), V893, IF(AND($C890=$C894, V894&lt;&gt;""), V894, "")))))</f>
        <v/>
      </c>
      <c r="W890" s="90" t="str">
        <f>IF(TMInput!V890&lt;&gt;"", TMInput!V890, IF(AND($C890=$C891, W891&lt;&gt;""), W891, IF(AND($C890=$C892, W892&lt;&gt;""), W892, IF(AND($C890=$C893, W893&lt;&gt;""), W893, IF(AND($C890=$C894, W894&lt;&gt;""), W894, "")))))</f>
        <v/>
      </c>
      <c r="X890" s="90" t="str">
        <f>IF(TMInput!W890&lt;&gt;"", TMInput!W890, IF(AND($C890=$C891, X891&lt;&gt;""), X891, IF(AND($C890=$C892, X892&lt;&gt;""), X892, IF(AND($C890=$C893, X893&lt;&gt;""), X893, IF(AND($C890=$C894, X894&lt;&gt;""), X894, "")))))</f>
        <v/>
      </c>
      <c r="Y890" s="90" t="str">
        <f>IF(TMInput!X890&lt;&gt;"", TMInput!X890, IF(AND($C890=$C891, Y891&lt;&gt;""), Y891, IF(AND($C890=$C892, Y892&lt;&gt;""), Y892, IF(AND($C890=$C893, Y893&lt;&gt;""), Y893, IF(AND($C890=$C894, Y894&lt;&gt;""), Y894, "")))))</f>
        <v/>
      </c>
      <c r="Z890" s="90" t="str">
        <f>IF(TMInput!Y890&lt;&gt;"", TMInput!Y890, IF(AND($C890=$C891, Z891&lt;&gt;""), Z891, IF(AND($C890=$C892, Z892&lt;&gt;""), Z892, IF(AND($C890=$C893, Z893&lt;&gt;""), Z893, IF(AND($C890=$C894, Z894&lt;&gt;""), Z894, "")))))</f>
        <v/>
      </c>
      <c r="AA890" s="90" t="str">
        <f>IF(TMInput!Z890&lt;&gt;"", TMInput!Z890, IF(AND($C890=$C891, AA891&lt;&gt;""), AA891, IF(AND($C890=$C892, AA892&lt;&gt;""), AA892, IF(AND($C890=$C893, AA893&lt;&gt;""), AA893, IF(AND($C890=$C894, AA894&lt;&gt;""), AA894, "")))))</f>
        <v/>
      </c>
      <c r="AB890" s="90" t="str">
        <f>IF(TMInput!AA890&lt;&gt;"", TMInput!AA890, IF(AND($C890=$C891, AB891&lt;&gt;""), AB891, IF(AND($C890=$C892, AB892&lt;&gt;""), AB892, IF(AND($C890=$C893, AB893&lt;&gt;""), AB893, IF(AND($C890=$C894, AB894&lt;&gt;""), AB894, "")))))</f>
        <v/>
      </c>
      <c r="AC890" s="90" t="str">
        <f>IF(TMInput!AB890&lt;&gt;"", TMInput!AB890, IF(AND($C890=$C891, AC891&lt;&gt;""), AC891, IF(AND($C890=$C892, AC892&lt;&gt;""), AC892, IF(AND($C890=$C893, AC893&lt;&gt;""), AC893, IF(AND($C890=$C894, AC894&lt;&gt;""), AC894, "")))))</f>
        <v/>
      </c>
      <c r="AD890" s="90" t="str">
        <f>IF(TMInput!AC890&lt;&gt;"", TMInput!AC890, IF(AND($C890=$C891, AD891&lt;&gt;""), AD891, IF(AND($C890=$C892, AD892&lt;&gt;""), AD892, IF(AND($C890=$C893, AD893&lt;&gt;""), AD893, IF(AND($C890=$C894, AD894&lt;&gt;""), AD894, "")))))</f>
        <v/>
      </c>
      <c r="AE890" s="90" t="str">
        <f>IF(TMInput!AD890&lt;&gt;"", TMInput!AD890, IF(AND($C890=$C891, AE891&lt;&gt;""), AE891, IF(AND($C890=$C892, AE892&lt;&gt;""), AE892, IF(AND($C890=$C893, AE893&lt;&gt;""), AE893, IF(AND($C890=$C894, AE894&lt;&gt;""), AE894, "")))))</f>
        <v/>
      </c>
    </row>
    <row r="891">
      <c r="A891" s="85" t="b">
        <f t="shared" si="1"/>
        <v>0</v>
      </c>
      <c r="B891" s="90" t="str">
        <f>IF(AND(TMInput!A891="",$C891&lt;&gt;""),B890,TMInput!A891)</f>
        <v/>
      </c>
      <c r="C891" s="90" t="str">
        <f>TMInput!B891</f>
        <v/>
      </c>
      <c r="D891" s="85" t="str">
        <f>IF(AND(TMInput!C891="",$C891&lt;&gt;""),D890,TMInput!C891)</f>
        <v/>
      </c>
      <c r="E891" s="90" t="str">
        <f>IF(TMInput!D891&lt;&gt;"",TMInput!D891,IF(AND($C891=$C892, E892&lt;&gt;""),E892, IF(AND($C891=$C893, E893&lt;&gt;""), E893,"")))</f>
        <v/>
      </c>
      <c r="F891" s="90" t="str">
        <f>IF(TMInput!E891&lt;&gt;"",TMInput!E891,IF(AND($C891=$C892, F892&lt;&gt;""),F892, IF(AND($C891=$C893, F893&lt;&gt;""), F893,"")))</f>
        <v/>
      </c>
      <c r="G891" s="85" t="str">
        <f>IF(TMInput!F891&lt;&gt;"",TMInput!F891,IF(AND($C891=$C892, G892&lt;&gt;""),G892, IF(AND($C891=$C893, G893&lt;&gt;""), G893,"")))</f>
        <v/>
      </c>
      <c r="H891" s="90" t="str">
        <f>TMInput!G891</f>
        <v/>
      </c>
      <c r="I891" s="90" t="str">
        <f>TMInput!H891</f>
        <v/>
      </c>
      <c r="J891" s="90" t="str">
        <f>IF(TMInput!$A891="",J890,TMInput!I891)</f>
        <v/>
      </c>
      <c r="K891" s="85" t="str">
        <f>IF(TMInput!J891&lt;&gt;"",TMInput!J891,IF(AND($C891=$C892, K892&lt;&gt;""),K892, IF(AND($C891=$C893, K893&lt;&gt;""), K893,"")))</f>
        <v/>
      </c>
      <c r="L891" s="85" t="str">
        <f>IF(TMInput!K891&lt;&gt;"",TMInput!K891,IF(AND($C891=$C892, L892&lt;&gt;""),L892, IF(AND($C891=$C893, L893&lt;&gt;""), L893,"")))</f>
        <v/>
      </c>
      <c r="M891" s="90" t="str">
        <f>IF(TMInput!L891&lt;&gt;"",TMInput!L891,IF(AND($C891=$C892, M892&lt;&gt;""),M892, IF(AND($C891=$C893, M893&lt;&gt;""), M893,"")))</f>
        <v/>
      </c>
      <c r="N891" s="90" t="str">
        <f>IF(TMInput!M891&lt;&gt;"",TMInput!M891,IF(AND($C891=$C892, N892&lt;&gt;""),N892, IF(AND($C891=$C893, N893&lt;&gt;""), N893,"")))</f>
        <v/>
      </c>
      <c r="O891" s="90" t="str">
        <f>IF(TMInput!N891&lt;&gt;"",TMInput!N891,IF(AND($C891=$C892, O892&lt;&gt;""),O892, IF(AND($C891=$C893, O893&lt;&gt;""), O893,"")))</f>
        <v/>
      </c>
      <c r="P891" s="85" t="str">
        <f>IF(TMInput!O891&lt;&gt;"",TMInput!O891,IF(AND($C891=$C892, P892&lt;&gt;""),P892, IF(AND($C891=$C893, P893&lt;&gt;""), P893,"")))</f>
        <v/>
      </c>
      <c r="Q891" s="90" t="str">
        <f>IF(TMInput!P891&lt;&gt;"",TMInput!P891,IF(AND($C891=$C892, Q892&lt;&gt;""),Q892, IF(AND($C891=$C893, Q893&lt;&gt;""), Q893,"")))</f>
        <v/>
      </c>
      <c r="R891" s="90" t="str">
        <f>IF(TMInput!Q891&lt;&gt;"", TMInput!Q891, IF(AND(OR($C891&amp;$H891=$C892&amp;$H892, $C891&amp;$I891=$C892&amp;$I892), R892&lt;&gt;""), R892, IF(AND(OR($C891&amp;$H891=$C893&amp;$H893, $C891&amp;$I891=$C893&amp;$I893), R893&lt;&gt;""), R893, IF(AND(OR($C891&amp;$H891=$C894&amp;$H894, $C891&amp;$I891=$C894&amp;$I894), R894&lt;&gt;""), R894, IF(AND(OR($C891&amp;$H891=$C895&amp;$H895, $C891&amp;$I891=$C895&amp;$I895), R895&lt;&gt;""), R895, "")))))</f>
        <v/>
      </c>
      <c r="S891" s="90" t="str">
        <f>IF(TMInput!R891&lt;&gt;"", TMInput!R891, IF(AND(OR($C891&amp;$H891=$C892&amp;$H892, $C891&amp;$I891=$C892&amp;$I892), S892&lt;&gt;""), S892, IF(AND(OR($C891&amp;$H891=$C893&amp;$H893, $C891&amp;$I891=$C893&amp;$I893), S893&lt;&gt;""), S893, IF(AND(OR($C891&amp;$H891=$C894&amp;$H894, $C891&amp;$I891=$C894&amp;$I894), S894&lt;&gt;""), S894, IF(AND(OR($C891&amp;$H891=$C895&amp;$H895, $C891&amp;$I891=$C895&amp;$I895), S895&lt;&gt;""), S895, "")))))</f>
        <v/>
      </c>
      <c r="T891" s="90" t="str">
        <f>IF(TMInput!S891&lt;&gt;"", TMInput!S891, IF(AND(OR($C891&amp;$H891=$C892&amp;$H892, $C891&amp;$I891=$C892&amp;$I892), T892&lt;&gt;""), T892, IF(AND(OR($C891&amp;$H891=$C893&amp;$H893, $C891&amp;$I891=$C893&amp;$I893), T893&lt;&gt;""), T893, IF(AND(OR($C891&amp;$H891=$C894&amp;$H894, $C891&amp;$I891=$C894&amp;$I894), T894&lt;&gt;""), T894, IF(AND(OR($C891&amp;$H891=$C895&amp;$H895, $C891&amp;$I891=$C895&amp;$I895), T895&lt;&gt;""), T895, "")))))</f>
        <v/>
      </c>
      <c r="U891" s="90" t="str">
        <f>IF(TMInput!T891&lt;&gt;"", TMInput!T891, IF(AND($C891=$C892, U892&lt;&gt;""), U892, IF(AND($C891=$C893, U893&lt;&gt;""), U893, IF(AND($C891=$C894, U894&lt;&gt;""), U894, IF(AND($C891=$C895, U895&lt;&gt;""), U895, "")))))</f>
        <v/>
      </c>
      <c r="V891" s="90" t="str">
        <f>IF(TMInput!U891&lt;&gt;"", TMInput!U891, IF(AND($C891=$C892, V892&lt;&gt;""), V892, IF(AND($C891=$C893, V893&lt;&gt;""), V893, IF(AND($C891=$C894, V894&lt;&gt;""), V894, IF(AND($C891=$C895, V895&lt;&gt;""), V895, "")))))</f>
        <v/>
      </c>
      <c r="W891" s="90" t="str">
        <f>IF(TMInput!V891&lt;&gt;"", TMInput!V891, IF(AND($C891=$C892, W892&lt;&gt;""), W892, IF(AND($C891=$C893, W893&lt;&gt;""), W893, IF(AND($C891=$C894, W894&lt;&gt;""), W894, IF(AND($C891=$C895, W895&lt;&gt;""), W895, "")))))</f>
        <v/>
      </c>
      <c r="X891" s="90" t="str">
        <f>IF(TMInput!W891&lt;&gt;"", TMInput!W891, IF(AND($C891=$C892, X892&lt;&gt;""), X892, IF(AND($C891=$C893, X893&lt;&gt;""), X893, IF(AND($C891=$C894, X894&lt;&gt;""), X894, IF(AND($C891=$C895, X895&lt;&gt;""), X895, "")))))</f>
        <v/>
      </c>
      <c r="Y891" s="90" t="str">
        <f>IF(TMInput!X891&lt;&gt;"", TMInput!X891, IF(AND($C891=$C892, Y892&lt;&gt;""), Y892, IF(AND($C891=$C893, Y893&lt;&gt;""), Y893, IF(AND($C891=$C894, Y894&lt;&gt;""), Y894, IF(AND($C891=$C895, Y895&lt;&gt;""), Y895, "")))))</f>
        <v/>
      </c>
      <c r="Z891" s="90" t="str">
        <f>IF(TMInput!Y891&lt;&gt;"", TMInput!Y891, IF(AND($C891=$C892, Z892&lt;&gt;""), Z892, IF(AND($C891=$C893, Z893&lt;&gt;""), Z893, IF(AND($C891=$C894, Z894&lt;&gt;""), Z894, IF(AND($C891=$C895, Z895&lt;&gt;""), Z895, "")))))</f>
        <v/>
      </c>
      <c r="AA891" s="90" t="str">
        <f>IF(TMInput!Z891&lt;&gt;"", TMInput!Z891, IF(AND($C891=$C892, AA892&lt;&gt;""), AA892, IF(AND($C891=$C893, AA893&lt;&gt;""), AA893, IF(AND($C891=$C894, AA894&lt;&gt;""), AA894, IF(AND($C891=$C895, AA895&lt;&gt;""), AA895, "")))))</f>
        <v/>
      </c>
      <c r="AB891" s="90" t="str">
        <f>IF(TMInput!AA891&lt;&gt;"", TMInput!AA891, IF(AND($C891=$C892, AB892&lt;&gt;""), AB892, IF(AND($C891=$C893, AB893&lt;&gt;""), AB893, IF(AND($C891=$C894, AB894&lt;&gt;""), AB894, IF(AND($C891=$C895, AB895&lt;&gt;""), AB895, "")))))</f>
        <v/>
      </c>
      <c r="AC891" s="90" t="str">
        <f>IF(TMInput!AB891&lt;&gt;"", TMInput!AB891, IF(AND($C891=$C892, AC892&lt;&gt;""), AC892, IF(AND($C891=$C893, AC893&lt;&gt;""), AC893, IF(AND($C891=$C894, AC894&lt;&gt;""), AC894, IF(AND($C891=$C895, AC895&lt;&gt;""), AC895, "")))))</f>
        <v/>
      </c>
      <c r="AD891" s="90" t="str">
        <f>IF(TMInput!AC891&lt;&gt;"", TMInput!AC891, IF(AND($C891=$C892, AD892&lt;&gt;""), AD892, IF(AND($C891=$C893, AD893&lt;&gt;""), AD893, IF(AND($C891=$C894, AD894&lt;&gt;""), AD894, IF(AND($C891=$C895, AD895&lt;&gt;""), AD895, "")))))</f>
        <v/>
      </c>
      <c r="AE891" s="90" t="str">
        <f>IF(TMInput!AD891&lt;&gt;"", TMInput!AD891, IF(AND($C891=$C892, AE892&lt;&gt;""), AE892, IF(AND($C891=$C893, AE893&lt;&gt;""), AE893, IF(AND($C891=$C894, AE894&lt;&gt;""), AE894, IF(AND($C891=$C895, AE895&lt;&gt;""), AE895, "")))))</f>
        <v/>
      </c>
    </row>
    <row r="892">
      <c r="A892" s="85" t="b">
        <f t="shared" si="1"/>
        <v>0</v>
      </c>
      <c r="B892" s="90" t="str">
        <f>IF(AND(TMInput!A892="",$C892&lt;&gt;""),B891,TMInput!A892)</f>
        <v/>
      </c>
      <c r="C892" s="90" t="str">
        <f>TMInput!B892</f>
        <v/>
      </c>
      <c r="D892" s="85" t="str">
        <f>IF(AND(TMInput!C892="",$C892&lt;&gt;""),D891,TMInput!C892)</f>
        <v/>
      </c>
      <c r="E892" s="90" t="str">
        <f>IF(TMInput!D892&lt;&gt;"",TMInput!D892,IF(AND($C892=$C893, E893&lt;&gt;""),E893, IF(AND($C892=$C894, E894&lt;&gt;""), E894,"")))</f>
        <v/>
      </c>
      <c r="F892" s="90" t="str">
        <f>IF(TMInput!E892&lt;&gt;"",TMInput!E892,IF(AND($C892=$C893, F893&lt;&gt;""),F893, IF(AND($C892=$C894, F894&lt;&gt;""), F894,"")))</f>
        <v/>
      </c>
      <c r="G892" s="85" t="str">
        <f>IF(TMInput!F892&lt;&gt;"",TMInput!F892,IF(AND($C892=$C893, G893&lt;&gt;""),G893, IF(AND($C892=$C894, G894&lt;&gt;""), G894,"")))</f>
        <v/>
      </c>
      <c r="H892" s="90" t="str">
        <f>TMInput!G892</f>
        <v/>
      </c>
      <c r="I892" s="90" t="str">
        <f>TMInput!H892</f>
        <v/>
      </c>
      <c r="J892" s="90" t="str">
        <f>IF(TMInput!$A892="",J891,TMInput!I892)</f>
        <v/>
      </c>
      <c r="K892" s="85" t="str">
        <f>IF(TMInput!J892&lt;&gt;"",TMInput!J892,IF(AND($C892=$C893, K893&lt;&gt;""),K893, IF(AND($C892=$C894, K894&lt;&gt;""), K894,"")))</f>
        <v/>
      </c>
      <c r="L892" s="85" t="str">
        <f>IF(TMInput!K892&lt;&gt;"",TMInput!K892,IF(AND($C892=$C893, L893&lt;&gt;""),L893, IF(AND($C892=$C894, L894&lt;&gt;""), L894,"")))</f>
        <v/>
      </c>
      <c r="M892" s="90" t="str">
        <f>IF(TMInput!L892&lt;&gt;"",TMInput!L892,IF(AND($C892=$C893, M893&lt;&gt;""),M893, IF(AND($C892=$C894, M894&lt;&gt;""), M894,"")))</f>
        <v/>
      </c>
      <c r="N892" s="90" t="str">
        <f>IF(TMInput!M892&lt;&gt;"",TMInput!M892,IF(AND($C892=$C893, N893&lt;&gt;""),N893, IF(AND($C892=$C894, N894&lt;&gt;""), N894,"")))</f>
        <v/>
      </c>
      <c r="O892" s="90" t="str">
        <f>IF(TMInput!N892&lt;&gt;"",TMInput!N892,IF(AND($C892=$C893, O893&lt;&gt;""),O893, IF(AND($C892=$C894, O894&lt;&gt;""), O894,"")))</f>
        <v/>
      </c>
      <c r="P892" s="85" t="str">
        <f>IF(TMInput!O892&lt;&gt;"",TMInput!O892,IF(AND($C892=$C893, P893&lt;&gt;""),P893, IF(AND($C892=$C894, P894&lt;&gt;""), P894,"")))</f>
        <v/>
      </c>
      <c r="Q892" s="90" t="str">
        <f>IF(TMInput!P892&lt;&gt;"",TMInput!P892,IF(AND($C892=$C893, Q893&lt;&gt;""),Q893, IF(AND($C892=$C894, Q894&lt;&gt;""), Q894,"")))</f>
        <v/>
      </c>
      <c r="R892" s="90" t="str">
        <f>IF(TMInput!Q892&lt;&gt;"", TMInput!Q892, IF(AND(OR($C892&amp;$H892=$C893&amp;$H893, $C892&amp;$I892=$C893&amp;$I893), R893&lt;&gt;""), R893, IF(AND(OR($C892&amp;$H892=$C894&amp;$H894, $C892&amp;$I892=$C894&amp;$I894), R894&lt;&gt;""), R894, IF(AND(OR($C892&amp;$H892=$C895&amp;$H895, $C892&amp;$I892=$C895&amp;$I895), R895&lt;&gt;""), R895, IF(AND(OR($C892&amp;$H892=$C896&amp;$H896, $C892&amp;$I892=$C896&amp;$I896), R896&lt;&gt;""), R896, "")))))</f>
        <v/>
      </c>
      <c r="S892" s="90" t="str">
        <f>IF(TMInput!R892&lt;&gt;"", TMInput!R892, IF(AND(OR($C892&amp;$H892=$C893&amp;$H893, $C892&amp;$I892=$C893&amp;$I893), S893&lt;&gt;""), S893, IF(AND(OR($C892&amp;$H892=$C894&amp;$H894, $C892&amp;$I892=$C894&amp;$I894), S894&lt;&gt;""), S894, IF(AND(OR($C892&amp;$H892=$C895&amp;$H895, $C892&amp;$I892=$C895&amp;$I895), S895&lt;&gt;""), S895, IF(AND(OR($C892&amp;$H892=$C896&amp;$H896, $C892&amp;$I892=$C896&amp;$I896), S896&lt;&gt;""), S896, "")))))</f>
        <v/>
      </c>
      <c r="T892" s="90" t="str">
        <f>IF(TMInput!S892&lt;&gt;"", TMInput!S892, IF(AND(OR($C892&amp;$H892=$C893&amp;$H893, $C892&amp;$I892=$C893&amp;$I893), T893&lt;&gt;""), T893, IF(AND(OR($C892&amp;$H892=$C894&amp;$H894, $C892&amp;$I892=$C894&amp;$I894), T894&lt;&gt;""), T894, IF(AND(OR($C892&amp;$H892=$C895&amp;$H895, $C892&amp;$I892=$C895&amp;$I895), T895&lt;&gt;""), T895, IF(AND(OR($C892&amp;$H892=$C896&amp;$H896, $C892&amp;$I892=$C896&amp;$I896), T896&lt;&gt;""), T896, "")))))</f>
        <v/>
      </c>
      <c r="U892" s="90" t="str">
        <f>IF(TMInput!T892&lt;&gt;"", TMInput!T892, IF(AND($C892=$C893, U893&lt;&gt;""), U893, IF(AND($C892=$C894, U894&lt;&gt;""), U894, IF(AND($C892=$C895, U895&lt;&gt;""), U895, IF(AND($C892=$C896, U896&lt;&gt;""), U896, "")))))</f>
        <v/>
      </c>
      <c r="V892" s="90" t="str">
        <f>IF(TMInput!U892&lt;&gt;"", TMInput!U892, IF(AND($C892=$C893, V893&lt;&gt;""), V893, IF(AND($C892=$C894, V894&lt;&gt;""), V894, IF(AND($C892=$C895, V895&lt;&gt;""), V895, IF(AND($C892=$C896, V896&lt;&gt;""), V896, "")))))</f>
        <v/>
      </c>
      <c r="W892" s="90" t="str">
        <f>IF(TMInput!V892&lt;&gt;"", TMInput!V892, IF(AND($C892=$C893, W893&lt;&gt;""), W893, IF(AND($C892=$C894, W894&lt;&gt;""), W894, IF(AND($C892=$C895, W895&lt;&gt;""), W895, IF(AND($C892=$C896, W896&lt;&gt;""), W896, "")))))</f>
        <v/>
      </c>
      <c r="X892" s="90" t="str">
        <f>IF(TMInput!W892&lt;&gt;"", TMInput!W892, IF(AND($C892=$C893, X893&lt;&gt;""), X893, IF(AND($C892=$C894, X894&lt;&gt;""), X894, IF(AND($C892=$C895, X895&lt;&gt;""), X895, IF(AND($C892=$C896, X896&lt;&gt;""), X896, "")))))</f>
        <v/>
      </c>
      <c r="Y892" s="90" t="str">
        <f>IF(TMInput!X892&lt;&gt;"", TMInput!X892, IF(AND($C892=$C893, Y893&lt;&gt;""), Y893, IF(AND($C892=$C894, Y894&lt;&gt;""), Y894, IF(AND($C892=$C895, Y895&lt;&gt;""), Y895, IF(AND($C892=$C896, Y896&lt;&gt;""), Y896, "")))))</f>
        <v/>
      </c>
      <c r="Z892" s="90" t="str">
        <f>IF(TMInput!Y892&lt;&gt;"", TMInput!Y892, IF(AND($C892=$C893, Z893&lt;&gt;""), Z893, IF(AND($C892=$C894, Z894&lt;&gt;""), Z894, IF(AND($C892=$C895, Z895&lt;&gt;""), Z895, IF(AND($C892=$C896, Z896&lt;&gt;""), Z896, "")))))</f>
        <v/>
      </c>
      <c r="AA892" s="90" t="str">
        <f>IF(TMInput!Z892&lt;&gt;"", TMInput!Z892, IF(AND($C892=$C893, AA893&lt;&gt;""), AA893, IF(AND($C892=$C894, AA894&lt;&gt;""), AA894, IF(AND($C892=$C895, AA895&lt;&gt;""), AA895, IF(AND($C892=$C896, AA896&lt;&gt;""), AA896, "")))))</f>
        <v/>
      </c>
      <c r="AB892" s="90" t="str">
        <f>IF(TMInput!AA892&lt;&gt;"", TMInput!AA892, IF(AND($C892=$C893, AB893&lt;&gt;""), AB893, IF(AND($C892=$C894, AB894&lt;&gt;""), AB894, IF(AND($C892=$C895, AB895&lt;&gt;""), AB895, IF(AND($C892=$C896, AB896&lt;&gt;""), AB896, "")))))</f>
        <v/>
      </c>
      <c r="AC892" s="90" t="str">
        <f>IF(TMInput!AB892&lt;&gt;"", TMInput!AB892, IF(AND($C892=$C893, AC893&lt;&gt;""), AC893, IF(AND($C892=$C894, AC894&lt;&gt;""), AC894, IF(AND($C892=$C895, AC895&lt;&gt;""), AC895, IF(AND($C892=$C896, AC896&lt;&gt;""), AC896, "")))))</f>
        <v/>
      </c>
      <c r="AD892" s="90" t="str">
        <f>IF(TMInput!AC892&lt;&gt;"", TMInput!AC892, IF(AND($C892=$C893, AD893&lt;&gt;""), AD893, IF(AND($C892=$C894, AD894&lt;&gt;""), AD894, IF(AND($C892=$C895, AD895&lt;&gt;""), AD895, IF(AND($C892=$C896, AD896&lt;&gt;""), AD896, "")))))</f>
        <v/>
      </c>
      <c r="AE892" s="90" t="str">
        <f>IF(TMInput!AD892&lt;&gt;"", TMInput!AD892, IF(AND($C892=$C893, AE893&lt;&gt;""), AE893, IF(AND($C892=$C894, AE894&lt;&gt;""), AE894, IF(AND($C892=$C895, AE895&lt;&gt;""), AE895, IF(AND($C892=$C896, AE896&lt;&gt;""), AE896, "")))))</f>
        <v/>
      </c>
    </row>
    <row r="893">
      <c r="A893" s="85" t="b">
        <f t="shared" si="1"/>
        <v>0</v>
      </c>
      <c r="B893" s="90" t="str">
        <f>IF(AND(TMInput!A893="",$C893&lt;&gt;""),B892,TMInput!A893)</f>
        <v/>
      </c>
      <c r="C893" s="90" t="str">
        <f>TMInput!B893</f>
        <v/>
      </c>
      <c r="D893" s="85" t="str">
        <f>IF(AND(TMInput!C893="",$C893&lt;&gt;""),D892,TMInput!C893)</f>
        <v/>
      </c>
      <c r="E893" s="90" t="str">
        <f>IF(TMInput!D893&lt;&gt;"",TMInput!D893,IF(AND($C893=$C894, E894&lt;&gt;""),E894, IF(AND($C893=$C895, E895&lt;&gt;""), E895,"")))</f>
        <v/>
      </c>
      <c r="F893" s="90" t="str">
        <f>IF(TMInput!E893&lt;&gt;"",TMInput!E893,IF(AND($C893=$C894, F894&lt;&gt;""),F894, IF(AND($C893=$C895, F895&lt;&gt;""), F895,"")))</f>
        <v/>
      </c>
      <c r="G893" s="85" t="str">
        <f>IF(TMInput!F893&lt;&gt;"",TMInput!F893,IF(AND($C893=$C894, G894&lt;&gt;""),G894, IF(AND($C893=$C895, G895&lt;&gt;""), G895,"")))</f>
        <v/>
      </c>
      <c r="H893" s="90" t="str">
        <f>TMInput!G893</f>
        <v/>
      </c>
      <c r="I893" s="90" t="str">
        <f>TMInput!H893</f>
        <v/>
      </c>
      <c r="J893" s="90" t="str">
        <f>IF(TMInput!$A893="",J892,TMInput!I893)</f>
        <v/>
      </c>
      <c r="K893" s="85" t="str">
        <f>IF(TMInput!J893&lt;&gt;"",TMInput!J893,IF(AND($C893=$C894, K894&lt;&gt;""),K894, IF(AND($C893=$C895, K895&lt;&gt;""), K895,"")))</f>
        <v/>
      </c>
      <c r="L893" s="85" t="str">
        <f>IF(TMInput!K893&lt;&gt;"",TMInput!K893,IF(AND($C893=$C894, L894&lt;&gt;""),L894, IF(AND($C893=$C895, L895&lt;&gt;""), L895,"")))</f>
        <v/>
      </c>
      <c r="M893" s="90" t="str">
        <f>IF(TMInput!L893&lt;&gt;"",TMInput!L893,IF(AND($C893=$C894, M894&lt;&gt;""),M894, IF(AND($C893=$C895, M895&lt;&gt;""), M895,"")))</f>
        <v/>
      </c>
      <c r="N893" s="90" t="str">
        <f>IF(TMInput!M893&lt;&gt;"",TMInput!M893,IF(AND($C893=$C894, N894&lt;&gt;""),N894, IF(AND($C893=$C895, N895&lt;&gt;""), N895,"")))</f>
        <v/>
      </c>
      <c r="O893" s="90" t="str">
        <f>IF(TMInput!N893&lt;&gt;"",TMInput!N893,IF(AND($C893=$C894, O894&lt;&gt;""),O894, IF(AND($C893=$C895, O895&lt;&gt;""), O895,"")))</f>
        <v/>
      </c>
      <c r="P893" s="85" t="str">
        <f>IF(TMInput!O893&lt;&gt;"",TMInput!O893,IF(AND($C893=$C894, P894&lt;&gt;""),P894, IF(AND($C893=$C895, P895&lt;&gt;""), P895,"")))</f>
        <v/>
      </c>
      <c r="Q893" s="90" t="str">
        <f>IF(TMInput!P893&lt;&gt;"",TMInput!P893,IF(AND($C893=$C894, Q894&lt;&gt;""),Q894, IF(AND($C893=$C895, Q895&lt;&gt;""), Q895,"")))</f>
        <v/>
      </c>
      <c r="R893" s="90" t="str">
        <f>IF(TMInput!Q893&lt;&gt;"", TMInput!Q893, IF(AND(OR($C893&amp;$H893=$C894&amp;$H894, $C893&amp;$I893=$C894&amp;$I894), R894&lt;&gt;""), R894, IF(AND(OR($C893&amp;$H893=$C895&amp;$H895, $C893&amp;$I893=$C895&amp;$I895), R895&lt;&gt;""), R895, IF(AND(OR($C893&amp;$H893=$C896&amp;$H896, $C893&amp;$I893=$C896&amp;$I896), R896&lt;&gt;""), R896, IF(AND(OR($C893&amp;$H893=$C897&amp;$H897, $C893&amp;$I893=$C897&amp;$I897), R897&lt;&gt;""), R897, "")))))</f>
        <v/>
      </c>
      <c r="S893" s="90" t="str">
        <f>IF(TMInput!R893&lt;&gt;"", TMInput!R893, IF(AND(OR($C893&amp;$H893=$C894&amp;$H894, $C893&amp;$I893=$C894&amp;$I894), S894&lt;&gt;""), S894, IF(AND(OR($C893&amp;$H893=$C895&amp;$H895, $C893&amp;$I893=$C895&amp;$I895), S895&lt;&gt;""), S895, IF(AND(OR($C893&amp;$H893=$C896&amp;$H896, $C893&amp;$I893=$C896&amp;$I896), S896&lt;&gt;""), S896, IF(AND(OR($C893&amp;$H893=$C897&amp;$H897, $C893&amp;$I893=$C897&amp;$I897), S897&lt;&gt;""), S897, "")))))</f>
        <v/>
      </c>
      <c r="T893" s="90" t="str">
        <f>IF(TMInput!S893&lt;&gt;"", TMInput!S893, IF(AND(OR($C893&amp;$H893=$C894&amp;$H894, $C893&amp;$I893=$C894&amp;$I894), T894&lt;&gt;""), T894, IF(AND(OR($C893&amp;$H893=$C895&amp;$H895, $C893&amp;$I893=$C895&amp;$I895), T895&lt;&gt;""), T895, IF(AND(OR($C893&amp;$H893=$C896&amp;$H896, $C893&amp;$I893=$C896&amp;$I896), T896&lt;&gt;""), T896, IF(AND(OR($C893&amp;$H893=$C897&amp;$H897, $C893&amp;$I893=$C897&amp;$I897), T897&lt;&gt;""), T897, "")))))</f>
        <v/>
      </c>
      <c r="U893" s="90" t="str">
        <f>IF(TMInput!T893&lt;&gt;"", TMInput!T893, IF(AND($C893=$C894, U894&lt;&gt;""), U894, IF(AND($C893=$C895, U895&lt;&gt;""), U895, IF(AND($C893=$C896, U896&lt;&gt;""), U896, IF(AND($C893=$C897, U897&lt;&gt;""), U897, "")))))</f>
        <v/>
      </c>
      <c r="V893" s="90" t="str">
        <f>IF(TMInput!U893&lt;&gt;"", TMInput!U893, IF(AND($C893=$C894, V894&lt;&gt;""), V894, IF(AND($C893=$C895, V895&lt;&gt;""), V895, IF(AND($C893=$C896, V896&lt;&gt;""), V896, IF(AND($C893=$C897, V897&lt;&gt;""), V897, "")))))</f>
        <v/>
      </c>
      <c r="W893" s="90" t="str">
        <f>IF(TMInput!V893&lt;&gt;"", TMInput!V893, IF(AND($C893=$C894, W894&lt;&gt;""), W894, IF(AND($C893=$C895, W895&lt;&gt;""), W895, IF(AND($C893=$C896, W896&lt;&gt;""), W896, IF(AND($C893=$C897, W897&lt;&gt;""), W897, "")))))</f>
        <v/>
      </c>
      <c r="X893" s="90" t="str">
        <f>IF(TMInput!W893&lt;&gt;"", TMInput!W893, IF(AND($C893=$C894, X894&lt;&gt;""), X894, IF(AND($C893=$C895, X895&lt;&gt;""), X895, IF(AND($C893=$C896, X896&lt;&gt;""), X896, IF(AND($C893=$C897, X897&lt;&gt;""), X897, "")))))</f>
        <v/>
      </c>
      <c r="Y893" s="90" t="str">
        <f>IF(TMInput!X893&lt;&gt;"", TMInput!X893, IF(AND($C893=$C894, Y894&lt;&gt;""), Y894, IF(AND($C893=$C895, Y895&lt;&gt;""), Y895, IF(AND($C893=$C896, Y896&lt;&gt;""), Y896, IF(AND($C893=$C897, Y897&lt;&gt;""), Y897, "")))))</f>
        <v/>
      </c>
      <c r="Z893" s="90" t="str">
        <f>IF(TMInput!Y893&lt;&gt;"", TMInput!Y893, IF(AND($C893=$C894, Z894&lt;&gt;""), Z894, IF(AND($C893=$C895, Z895&lt;&gt;""), Z895, IF(AND($C893=$C896, Z896&lt;&gt;""), Z896, IF(AND($C893=$C897, Z897&lt;&gt;""), Z897, "")))))</f>
        <v/>
      </c>
      <c r="AA893" s="90" t="str">
        <f>IF(TMInput!Z893&lt;&gt;"", TMInput!Z893, IF(AND($C893=$C894, AA894&lt;&gt;""), AA894, IF(AND($C893=$C895, AA895&lt;&gt;""), AA895, IF(AND($C893=$C896, AA896&lt;&gt;""), AA896, IF(AND($C893=$C897, AA897&lt;&gt;""), AA897, "")))))</f>
        <v/>
      </c>
      <c r="AB893" s="90" t="str">
        <f>IF(TMInput!AA893&lt;&gt;"", TMInput!AA893, IF(AND($C893=$C894, AB894&lt;&gt;""), AB894, IF(AND($C893=$C895, AB895&lt;&gt;""), AB895, IF(AND($C893=$C896, AB896&lt;&gt;""), AB896, IF(AND($C893=$C897, AB897&lt;&gt;""), AB897, "")))))</f>
        <v/>
      </c>
      <c r="AC893" s="90" t="str">
        <f>IF(TMInput!AB893&lt;&gt;"", TMInput!AB893, IF(AND($C893=$C894, AC894&lt;&gt;""), AC894, IF(AND($C893=$C895, AC895&lt;&gt;""), AC895, IF(AND($C893=$C896, AC896&lt;&gt;""), AC896, IF(AND($C893=$C897, AC897&lt;&gt;""), AC897, "")))))</f>
        <v/>
      </c>
      <c r="AD893" s="90" t="str">
        <f>IF(TMInput!AC893&lt;&gt;"", TMInput!AC893, IF(AND($C893=$C894, AD894&lt;&gt;""), AD894, IF(AND($C893=$C895, AD895&lt;&gt;""), AD895, IF(AND($C893=$C896, AD896&lt;&gt;""), AD896, IF(AND($C893=$C897, AD897&lt;&gt;""), AD897, "")))))</f>
        <v/>
      </c>
      <c r="AE893" s="90" t="str">
        <f>IF(TMInput!AD893&lt;&gt;"", TMInput!AD893, IF(AND($C893=$C894, AE894&lt;&gt;""), AE894, IF(AND($C893=$C895, AE895&lt;&gt;""), AE895, IF(AND($C893=$C896, AE896&lt;&gt;""), AE896, IF(AND($C893=$C897, AE897&lt;&gt;""), AE897, "")))))</f>
        <v/>
      </c>
    </row>
    <row r="894">
      <c r="A894" s="85" t="b">
        <f t="shared" si="1"/>
        <v>0</v>
      </c>
      <c r="B894" s="90" t="str">
        <f>IF(AND(TMInput!A894="",$C894&lt;&gt;""),B893,TMInput!A894)</f>
        <v/>
      </c>
      <c r="C894" s="90" t="str">
        <f>TMInput!B894</f>
        <v/>
      </c>
      <c r="D894" s="85" t="str">
        <f>IF(AND(TMInput!C894="",$C894&lt;&gt;""),D893,TMInput!C894)</f>
        <v/>
      </c>
      <c r="E894" s="90" t="str">
        <f>IF(TMInput!D894&lt;&gt;"",TMInput!D894,IF(AND($C894=$C895, E895&lt;&gt;""),E895, IF(AND($C894=$C896, E896&lt;&gt;""), E896,"")))</f>
        <v/>
      </c>
      <c r="F894" s="90" t="str">
        <f>IF(TMInput!E894&lt;&gt;"",TMInput!E894,IF(AND($C894=$C895, F895&lt;&gt;""),F895, IF(AND($C894=$C896, F896&lt;&gt;""), F896,"")))</f>
        <v/>
      </c>
      <c r="G894" s="85" t="str">
        <f>IF(TMInput!F894&lt;&gt;"",TMInput!F894,IF(AND($C894=$C895, G895&lt;&gt;""),G895, IF(AND($C894=$C896, G896&lt;&gt;""), G896,"")))</f>
        <v/>
      </c>
      <c r="H894" s="90" t="str">
        <f>TMInput!G894</f>
        <v/>
      </c>
      <c r="I894" s="90" t="str">
        <f>TMInput!H894</f>
        <v/>
      </c>
      <c r="J894" s="90" t="str">
        <f>IF(TMInput!$A894="",J893,TMInput!I894)</f>
        <v/>
      </c>
      <c r="K894" s="85" t="str">
        <f>IF(TMInput!J894&lt;&gt;"",TMInput!J894,IF(AND($C894=$C895, K895&lt;&gt;""),K895, IF(AND($C894=$C896, K896&lt;&gt;""), K896,"")))</f>
        <v/>
      </c>
      <c r="L894" s="85" t="str">
        <f>IF(TMInput!K894&lt;&gt;"",TMInput!K894,IF(AND($C894=$C895, L895&lt;&gt;""),L895, IF(AND($C894=$C896, L896&lt;&gt;""), L896,"")))</f>
        <v/>
      </c>
      <c r="M894" s="90" t="str">
        <f>IF(TMInput!L894&lt;&gt;"",TMInput!L894,IF(AND($C894=$C895, M895&lt;&gt;""),M895, IF(AND($C894=$C896, M896&lt;&gt;""), M896,"")))</f>
        <v/>
      </c>
      <c r="N894" s="90" t="str">
        <f>IF(TMInput!M894&lt;&gt;"",TMInput!M894,IF(AND($C894=$C895, N895&lt;&gt;""),N895, IF(AND($C894=$C896, N896&lt;&gt;""), N896,"")))</f>
        <v/>
      </c>
      <c r="O894" s="90" t="str">
        <f>IF(TMInput!N894&lt;&gt;"",TMInput!N894,IF(AND($C894=$C895, O895&lt;&gt;""),O895, IF(AND($C894=$C896, O896&lt;&gt;""), O896,"")))</f>
        <v/>
      </c>
      <c r="P894" s="85" t="str">
        <f>IF(TMInput!O894&lt;&gt;"",TMInput!O894,IF(AND($C894=$C895, P895&lt;&gt;""),P895, IF(AND($C894=$C896, P896&lt;&gt;""), P896,"")))</f>
        <v/>
      </c>
      <c r="Q894" s="90" t="str">
        <f>IF(TMInput!P894&lt;&gt;"",TMInput!P894,IF(AND($C894=$C895, Q895&lt;&gt;""),Q895, IF(AND($C894=$C896, Q896&lt;&gt;""), Q896,"")))</f>
        <v/>
      </c>
      <c r="R894" s="90" t="str">
        <f>IF(TMInput!Q894&lt;&gt;"", TMInput!Q894, IF(AND(OR($C894&amp;$H894=$C895&amp;$H895, $C894&amp;$I894=$C895&amp;$I895), R895&lt;&gt;""), R895, IF(AND(OR($C894&amp;$H894=$C896&amp;$H896, $C894&amp;$I894=$C896&amp;$I896), R896&lt;&gt;""), R896, IF(AND(OR($C894&amp;$H894=$C897&amp;$H897, $C894&amp;$I894=$C897&amp;$I897), R897&lt;&gt;""), R897, IF(AND(OR($C894&amp;$H894=$C898&amp;$H898, $C894&amp;$I894=$C898&amp;$I898), R898&lt;&gt;""), R898, "")))))</f>
        <v/>
      </c>
      <c r="S894" s="90" t="str">
        <f>IF(TMInput!R894&lt;&gt;"", TMInput!R894, IF(AND(OR($C894&amp;$H894=$C895&amp;$H895, $C894&amp;$I894=$C895&amp;$I895), S895&lt;&gt;""), S895, IF(AND(OR($C894&amp;$H894=$C896&amp;$H896, $C894&amp;$I894=$C896&amp;$I896), S896&lt;&gt;""), S896, IF(AND(OR($C894&amp;$H894=$C897&amp;$H897, $C894&amp;$I894=$C897&amp;$I897), S897&lt;&gt;""), S897, IF(AND(OR($C894&amp;$H894=$C898&amp;$H898, $C894&amp;$I894=$C898&amp;$I898), S898&lt;&gt;""), S898, "")))))</f>
        <v/>
      </c>
      <c r="T894" s="90" t="str">
        <f>IF(TMInput!S894&lt;&gt;"", TMInput!S894, IF(AND(OR($C894&amp;$H894=$C895&amp;$H895, $C894&amp;$I894=$C895&amp;$I895), T895&lt;&gt;""), T895, IF(AND(OR($C894&amp;$H894=$C896&amp;$H896, $C894&amp;$I894=$C896&amp;$I896), T896&lt;&gt;""), T896, IF(AND(OR($C894&amp;$H894=$C897&amp;$H897, $C894&amp;$I894=$C897&amp;$I897), T897&lt;&gt;""), T897, IF(AND(OR($C894&amp;$H894=$C898&amp;$H898, $C894&amp;$I894=$C898&amp;$I898), T898&lt;&gt;""), T898, "")))))</f>
        <v/>
      </c>
      <c r="U894" s="90" t="str">
        <f>IF(TMInput!T894&lt;&gt;"", TMInput!T894, IF(AND($C894=$C895, U895&lt;&gt;""), U895, IF(AND($C894=$C896, U896&lt;&gt;""), U896, IF(AND($C894=$C897, U897&lt;&gt;""), U897, IF(AND($C894=$C898, U898&lt;&gt;""), U898, "")))))</f>
        <v/>
      </c>
      <c r="V894" s="90" t="str">
        <f>IF(TMInput!U894&lt;&gt;"", TMInput!U894, IF(AND($C894=$C895, V895&lt;&gt;""), V895, IF(AND($C894=$C896, V896&lt;&gt;""), V896, IF(AND($C894=$C897, V897&lt;&gt;""), V897, IF(AND($C894=$C898, V898&lt;&gt;""), V898, "")))))</f>
        <v/>
      </c>
      <c r="W894" s="90" t="str">
        <f>IF(TMInput!V894&lt;&gt;"", TMInput!V894, IF(AND($C894=$C895, W895&lt;&gt;""), W895, IF(AND($C894=$C896, W896&lt;&gt;""), W896, IF(AND($C894=$C897, W897&lt;&gt;""), W897, IF(AND($C894=$C898, W898&lt;&gt;""), W898, "")))))</f>
        <v/>
      </c>
      <c r="X894" s="90" t="str">
        <f>IF(TMInput!W894&lt;&gt;"", TMInput!W894, IF(AND($C894=$C895, X895&lt;&gt;""), X895, IF(AND($C894=$C896, X896&lt;&gt;""), X896, IF(AND($C894=$C897, X897&lt;&gt;""), X897, IF(AND($C894=$C898, X898&lt;&gt;""), X898, "")))))</f>
        <v/>
      </c>
      <c r="Y894" s="90" t="str">
        <f>IF(TMInput!X894&lt;&gt;"", TMInput!X894, IF(AND($C894=$C895, Y895&lt;&gt;""), Y895, IF(AND($C894=$C896, Y896&lt;&gt;""), Y896, IF(AND($C894=$C897, Y897&lt;&gt;""), Y897, IF(AND($C894=$C898, Y898&lt;&gt;""), Y898, "")))))</f>
        <v/>
      </c>
      <c r="Z894" s="90" t="str">
        <f>IF(TMInput!Y894&lt;&gt;"", TMInput!Y894, IF(AND($C894=$C895, Z895&lt;&gt;""), Z895, IF(AND($C894=$C896, Z896&lt;&gt;""), Z896, IF(AND($C894=$C897, Z897&lt;&gt;""), Z897, IF(AND($C894=$C898, Z898&lt;&gt;""), Z898, "")))))</f>
        <v/>
      </c>
      <c r="AA894" s="90" t="str">
        <f>IF(TMInput!Z894&lt;&gt;"", TMInput!Z894, IF(AND($C894=$C895, AA895&lt;&gt;""), AA895, IF(AND($C894=$C896, AA896&lt;&gt;""), AA896, IF(AND($C894=$C897, AA897&lt;&gt;""), AA897, IF(AND($C894=$C898, AA898&lt;&gt;""), AA898, "")))))</f>
        <v/>
      </c>
      <c r="AB894" s="90" t="str">
        <f>IF(TMInput!AA894&lt;&gt;"", TMInput!AA894, IF(AND($C894=$C895, AB895&lt;&gt;""), AB895, IF(AND($C894=$C896, AB896&lt;&gt;""), AB896, IF(AND($C894=$C897, AB897&lt;&gt;""), AB897, IF(AND($C894=$C898, AB898&lt;&gt;""), AB898, "")))))</f>
        <v/>
      </c>
      <c r="AC894" s="90" t="str">
        <f>IF(TMInput!AB894&lt;&gt;"", TMInput!AB894, IF(AND($C894=$C895, AC895&lt;&gt;""), AC895, IF(AND($C894=$C896, AC896&lt;&gt;""), AC896, IF(AND($C894=$C897, AC897&lt;&gt;""), AC897, IF(AND($C894=$C898, AC898&lt;&gt;""), AC898, "")))))</f>
        <v/>
      </c>
      <c r="AD894" s="90" t="str">
        <f>IF(TMInput!AC894&lt;&gt;"", TMInput!AC894, IF(AND($C894=$C895, AD895&lt;&gt;""), AD895, IF(AND($C894=$C896, AD896&lt;&gt;""), AD896, IF(AND($C894=$C897, AD897&lt;&gt;""), AD897, IF(AND($C894=$C898, AD898&lt;&gt;""), AD898, "")))))</f>
        <v/>
      </c>
      <c r="AE894" s="90" t="str">
        <f>IF(TMInput!AD894&lt;&gt;"", TMInput!AD894, IF(AND($C894=$C895, AE895&lt;&gt;""), AE895, IF(AND($C894=$C896, AE896&lt;&gt;""), AE896, IF(AND($C894=$C897, AE897&lt;&gt;""), AE897, IF(AND($C894=$C898, AE898&lt;&gt;""), AE898, "")))))</f>
        <v/>
      </c>
    </row>
    <row r="895">
      <c r="A895" s="85" t="b">
        <f t="shared" si="1"/>
        <v>0</v>
      </c>
      <c r="B895" s="90" t="str">
        <f>IF(AND(TMInput!A895="",$C895&lt;&gt;""),B894,TMInput!A895)</f>
        <v/>
      </c>
      <c r="C895" s="90" t="str">
        <f>TMInput!B895</f>
        <v/>
      </c>
      <c r="D895" s="85" t="str">
        <f>IF(AND(TMInput!C895="",$C895&lt;&gt;""),D894,TMInput!C895)</f>
        <v/>
      </c>
      <c r="E895" s="90" t="str">
        <f>IF(TMInput!D895&lt;&gt;"",TMInput!D895,IF(AND($C895=$C896, E896&lt;&gt;""),E896, IF(AND($C895=$C897, E897&lt;&gt;""), E897,"")))</f>
        <v/>
      </c>
      <c r="F895" s="90" t="str">
        <f>IF(TMInput!E895&lt;&gt;"",TMInput!E895,IF(AND($C895=$C896, F896&lt;&gt;""),F896, IF(AND($C895=$C897, F897&lt;&gt;""), F897,"")))</f>
        <v/>
      </c>
      <c r="G895" s="85" t="str">
        <f>IF(TMInput!F895&lt;&gt;"",TMInput!F895,IF(AND($C895=$C896, G896&lt;&gt;""),G896, IF(AND($C895=$C897, G897&lt;&gt;""), G897,"")))</f>
        <v/>
      </c>
      <c r="H895" s="90" t="str">
        <f>TMInput!G895</f>
        <v/>
      </c>
      <c r="I895" s="90" t="str">
        <f>TMInput!H895</f>
        <v/>
      </c>
      <c r="J895" s="90" t="str">
        <f>IF(TMInput!$A895="",J894,TMInput!I895)</f>
        <v/>
      </c>
      <c r="K895" s="85" t="str">
        <f>IF(TMInput!J895&lt;&gt;"",TMInput!J895,IF(AND($C895=$C896, K896&lt;&gt;""),K896, IF(AND($C895=$C897, K897&lt;&gt;""), K897,"")))</f>
        <v/>
      </c>
      <c r="L895" s="85" t="str">
        <f>IF(TMInput!K895&lt;&gt;"",TMInput!K895,IF(AND($C895=$C896, L896&lt;&gt;""),L896, IF(AND($C895=$C897, L897&lt;&gt;""), L897,"")))</f>
        <v/>
      </c>
      <c r="M895" s="90" t="str">
        <f>IF(TMInput!L895&lt;&gt;"",TMInput!L895,IF(AND($C895=$C896, M896&lt;&gt;""),M896, IF(AND($C895=$C897, M897&lt;&gt;""), M897,"")))</f>
        <v/>
      </c>
      <c r="N895" s="90" t="str">
        <f>IF(TMInput!M895&lt;&gt;"",TMInput!M895,IF(AND($C895=$C896, N896&lt;&gt;""),N896, IF(AND($C895=$C897, N897&lt;&gt;""), N897,"")))</f>
        <v/>
      </c>
      <c r="O895" s="90" t="str">
        <f>IF(TMInput!N895&lt;&gt;"",TMInput!N895,IF(AND($C895=$C896, O896&lt;&gt;""),O896, IF(AND($C895=$C897, O897&lt;&gt;""), O897,"")))</f>
        <v/>
      </c>
      <c r="P895" s="85" t="str">
        <f>IF(TMInput!O895&lt;&gt;"",TMInput!O895,IF(AND($C895=$C896, P896&lt;&gt;""),P896, IF(AND($C895=$C897, P897&lt;&gt;""), P897,"")))</f>
        <v/>
      </c>
      <c r="Q895" s="90" t="str">
        <f>IF(TMInput!P895&lt;&gt;"",TMInput!P895,IF(AND($C895=$C896, Q896&lt;&gt;""),Q896, IF(AND($C895=$C897, Q897&lt;&gt;""), Q897,"")))</f>
        <v/>
      </c>
      <c r="R895" s="90" t="str">
        <f>IF(TMInput!Q895&lt;&gt;"", TMInput!Q895, IF(AND(OR($C895&amp;$H895=$C896&amp;$H896, $C895&amp;$I895=$C896&amp;$I896), R896&lt;&gt;""), R896, IF(AND(OR($C895&amp;$H895=$C897&amp;$H897, $C895&amp;$I895=$C897&amp;$I897), R897&lt;&gt;""), R897, IF(AND(OR($C895&amp;$H895=$C898&amp;$H898, $C895&amp;$I895=$C898&amp;$I898), R898&lt;&gt;""), R898, IF(AND(OR($C895&amp;$H895=$C899&amp;$H899, $C895&amp;$I895=$C899&amp;$I899), R899&lt;&gt;""), R899, "")))))</f>
        <v/>
      </c>
      <c r="S895" s="90" t="str">
        <f>IF(TMInput!R895&lt;&gt;"", TMInput!R895, IF(AND(OR($C895&amp;$H895=$C896&amp;$H896, $C895&amp;$I895=$C896&amp;$I896), S896&lt;&gt;""), S896, IF(AND(OR($C895&amp;$H895=$C897&amp;$H897, $C895&amp;$I895=$C897&amp;$I897), S897&lt;&gt;""), S897, IF(AND(OR($C895&amp;$H895=$C898&amp;$H898, $C895&amp;$I895=$C898&amp;$I898), S898&lt;&gt;""), S898, IF(AND(OR($C895&amp;$H895=$C899&amp;$H899, $C895&amp;$I895=$C899&amp;$I899), S899&lt;&gt;""), S899, "")))))</f>
        <v/>
      </c>
      <c r="T895" s="90" t="str">
        <f>IF(TMInput!S895&lt;&gt;"", TMInput!S895, IF(AND(OR($C895&amp;$H895=$C896&amp;$H896, $C895&amp;$I895=$C896&amp;$I896), T896&lt;&gt;""), T896, IF(AND(OR($C895&amp;$H895=$C897&amp;$H897, $C895&amp;$I895=$C897&amp;$I897), T897&lt;&gt;""), T897, IF(AND(OR($C895&amp;$H895=$C898&amp;$H898, $C895&amp;$I895=$C898&amp;$I898), T898&lt;&gt;""), T898, IF(AND(OR($C895&amp;$H895=$C899&amp;$H899, $C895&amp;$I895=$C899&amp;$I899), T899&lt;&gt;""), T899, "")))))</f>
        <v/>
      </c>
      <c r="U895" s="90" t="str">
        <f>IF(TMInput!T895&lt;&gt;"", TMInput!T895, IF(AND($C895=$C896, U896&lt;&gt;""), U896, IF(AND($C895=$C897, U897&lt;&gt;""), U897, IF(AND($C895=$C898, U898&lt;&gt;""), U898, IF(AND($C895=$C899, U899&lt;&gt;""), U899, "")))))</f>
        <v/>
      </c>
      <c r="V895" s="90" t="str">
        <f>IF(TMInput!U895&lt;&gt;"", TMInput!U895, IF(AND($C895=$C896, V896&lt;&gt;""), V896, IF(AND($C895=$C897, V897&lt;&gt;""), V897, IF(AND($C895=$C898, V898&lt;&gt;""), V898, IF(AND($C895=$C899, V899&lt;&gt;""), V899, "")))))</f>
        <v/>
      </c>
      <c r="W895" s="90" t="str">
        <f>IF(TMInput!V895&lt;&gt;"", TMInput!V895, IF(AND($C895=$C896, W896&lt;&gt;""), W896, IF(AND($C895=$C897, W897&lt;&gt;""), W897, IF(AND($C895=$C898, W898&lt;&gt;""), W898, IF(AND($C895=$C899, W899&lt;&gt;""), W899, "")))))</f>
        <v/>
      </c>
      <c r="X895" s="90" t="str">
        <f>IF(TMInput!W895&lt;&gt;"", TMInput!W895, IF(AND($C895=$C896, X896&lt;&gt;""), X896, IF(AND($C895=$C897, X897&lt;&gt;""), X897, IF(AND($C895=$C898, X898&lt;&gt;""), X898, IF(AND($C895=$C899, X899&lt;&gt;""), X899, "")))))</f>
        <v/>
      </c>
      <c r="Y895" s="90" t="str">
        <f>IF(TMInput!X895&lt;&gt;"", TMInput!X895, IF(AND($C895=$C896, Y896&lt;&gt;""), Y896, IF(AND($C895=$C897, Y897&lt;&gt;""), Y897, IF(AND($C895=$C898, Y898&lt;&gt;""), Y898, IF(AND($C895=$C899, Y899&lt;&gt;""), Y899, "")))))</f>
        <v/>
      </c>
      <c r="Z895" s="90" t="str">
        <f>IF(TMInput!Y895&lt;&gt;"", TMInput!Y895, IF(AND($C895=$C896, Z896&lt;&gt;""), Z896, IF(AND($C895=$C897, Z897&lt;&gt;""), Z897, IF(AND($C895=$C898, Z898&lt;&gt;""), Z898, IF(AND($C895=$C899, Z899&lt;&gt;""), Z899, "")))))</f>
        <v/>
      </c>
      <c r="AA895" s="90" t="str">
        <f>IF(TMInput!Z895&lt;&gt;"", TMInput!Z895, IF(AND($C895=$C896, AA896&lt;&gt;""), AA896, IF(AND($C895=$C897, AA897&lt;&gt;""), AA897, IF(AND($C895=$C898, AA898&lt;&gt;""), AA898, IF(AND($C895=$C899, AA899&lt;&gt;""), AA899, "")))))</f>
        <v/>
      </c>
      <c r="AB895" s="90" t="str">
        <f>IF(TMInput!AA895&lt;&gt;"", TMInput!AA895, IF(AND($C895=$C896, AB896&lt;&gt;""), AB896, IF(AND($C895=$C897, AB897&lt;&gt;""), AB897, IF(AND($C895=$C898, AB898&lt;&gt;""), AB898, IF(AND($C895=$C899, AB899&lt;&gt;""), AB899, "")))))</f>
        <v/>
      </c>
      <c r="AC895" s="90" t="str">
        <f>IF(TMInput!AB895&lt;&gt;"", TMInput!AB895, IF(AND($C895=$C896, AC896&lt;&gt;""), AC896, IF(AND($C895=$C897, AC897&lt;&gt;""), AC897, IF(AND($C895=$C898, AC898&lt;&gt;""), AC898, IF(AND($C895=$C899, AC899&lt;&gt;""), AC899, "")))))</f>
        <v/>
      </c>
      <c r="AD895" s="90" t="str">
        <f>IF(TMInput!AC895&lt;&gt;"", TMInput!AC895, IF(AND($C895=$C896, AD896&lt;&gt;""), AD896, IF(AND($C895=$C897, AD897&lt;&gt;""), AD897, IF(AND($C895=$C898, AD898&lt;&gt;""), AD898, IF(AND($C895=$C899, AD899&lt;&gt;""), AD899, "")))))</f>
        <v/>
      </c>
      <c r="AE895" s="90" t="str">
        <f>IF(TMInput!AD895&lt;&gt;"", TMInput!AD895, IF(AND($C895=$C896, AE896&lt;&gt;""), AE896, IF(AND($C895=$C897, AE897&lt;&gt;""), AE897, IF(AND($C895=$C898, AE898&lt;&gt;""), AE898, IF(AND($C895=$C899, AE899&lt;&gt;""), AE899, "")))))</f>
        <v/>
      </c>
    </row>
    <row r="896">
      <c r="A896" s="85" t="b">
        <f t="shared" si="1"/>
        <v>0</v>
      </c>
      <c r="B896" s="90" t="str">
        <f>IF(AND(TMInput!A896="",$C896&lt;&gt;""),B895,TMInput!A896)</f>
        <v/>
      </c>
      <c r="C896" s="90" t="str">
        <f>TMInput!B896</f>
        <v/>
      </c>
      <c r="D896" s="85" t="str">
        <f>IF(AND(TMInput!C896="",$C896&lt;&gt;""),D895,TMInput!C896)</f>
        <v/>
      </c>
      <c r="E896" s="90" t="str">
        <f>IF(TMInput!D896&lt;&gt;"",TMInput!D896,IF(AND($C896=$C897, E897&lt;&gt;""),E897, IF(AND($C896=$C898, E898&lt;&gt;""), E898,"")))</f>
        <v/>
      </c>
      <c r="F896" s="90" t="str">
        <f>IF(TMInput!E896&lt;&gt;"",TMInput!E896,IF(AND($C896=$C897, F897&lt;&gt;""),F897, IF(AND($C896=$C898, F898&lt;&gt;""), F898,"")))</f>
        <v/>
      </c>
      <c r="G896" s="85" t="str">
        <f>IF(TMInput!F896&lt;&gt;"",TMInput!F896,IF(AND($C896=$C897, G897&lt;&gt;""),G897, IF(AND($C896=$C898, G898&lt;&gt;""), G898,"")))</f>
        <v/>
      </c>
      <c r="H896" s="90" t="str">
        <f>TMInput!G896</f>
        <v/>
      </c>
      <c r="I896" s="90" t="str">
        <f>TMInput!H896</f>
        <v/>
      </c>
      <c r="J896" s="90" t="str">
        <f>IF(TMInput!$A896="",J895,TMInput!I896)</f>
        <v/>
      </c>
      <c r="K896" s="85" t="str">
        <f>IF(TMInput!J896&lt;&gt;"",TMInput!J896,IF(AND($C896=$C897, K897&lt;&gt;""),K897, IF(AND($C896=$C898, K898&lt;&gt;""), K898,"")))</f>
        <v/>
      </c>
      <c r="L896" s="85" t="str">
        <f>IF(TMInput!K896&lt;&gt;"",TMInput!K896,IF(AND($C896=$C897, L897&lt;&gt;""),L897, IF(AND($C896=$C898, L898&lt;&gt;""), L898,"")))</f>
        <v/>
      </c>
      <c r="M896" s="90" t="str">
        <f>IF(TMInput!L896&lt;&gt;"",TMInput!L896,IF(AND($C896=$C897, M897&lt;&gt;""),M897, IF(AND($C896=$C898, M898&lt;&gt;""), M898,"")))</f>
        <v/>
      </c>
      <c r="N896" s="90" t="str">
        <f>IF(TMInput!M896&lt;&gt;"",TMInput!M896,IF(AND($C896=$C897, N897&lt;&gt;""),N897, IF(AND($C896=$C898, N898&lt;&gt;""), N898,"")))</f>
        <v/>
      </c>
      <c r="O896" s="90" t="str">
        <f>IF(TMInput!N896&lt;&gt;"",TMInput!N896,IF(AND($C896=$C897, O897&lt;&gt;""),O897, IF(AND($C896=$C898, O898&lt;&gt;""), O898,"")))</f>
        <v/>
      </c>
      <c r="P896" s="85" t="str">
        <f>IF(TMInput!O896&lt;&gt;"",TMInput!O896,IF(AND($C896=$C897, P897&lt;&gt;""),P897, IF(AND($C896=$C898, P898&lt;&gt;""), P898,"")))</f>
        <v/>
      </c>
      <c r="Q896" s="90" t="str">
        <f>IF(TMInput!P896&lt;&gt;"",TMInput!P896,IF(AND($C896=$C897, Q897&lt;&gt;""),Q897, IF(AND($C896=$C898, Q898&lt;&gt;""), Q898,"")))</f>
        <v/>
      </c>
      <c r="R896" s="90" t="str">
        <f>IF(TMInput!Q896&lt;&gt;"", TMInput!Q896, IF(AND(OR($C896&amp;$H896=$C897&amp;$H897, $C896&amp;$I896=$C897&amp;$I897), R897&lt;&gt;""), R897, IF(AND(OR($C896&amp;$H896=$C898&amp;$H898, $C896&amp;$I896=$C898&amp;$I898), R898&lt;&gt;""), R898, IF(AND(OR($C896&amp;$H896=$C899&amp;$H899, $C896&amp;$I896=$C899&amp;$I899), R899&lt;&gt;""), R899, IF(AND(OR($C896&amp;$H896=$C900&amp;$H900, $C896&amp;$I896=$C900&amp;$I900), R900&lt;&gt;""), R900, "")))))</f>
        <v/>
      </c>
      <c r="S896" s="90" t="str">
        <f>IF(TMInput!R896&lt;&gt;"", TMInput!R896, IF(AND(OR($C896&amp;$H896=$C897&amp;$H897, $C896&amp;$I896=$C897&amp;$I897), S897&lt;&gt;""), S897, IF(AND(OR($C896&amp;$H896=$C898&amp;$H898, $C896&amp;$I896=$C898&amp;$I898), S898&lt;&gt;""), S898, IF(AND(OR($C896&amp;$H896=$C899&amp;$H899, $C896&amp;$I896=$C899&amp;$I899), S899&lt;&gt;""), S899, IF(AND(OR($C896&amp;$H896=$C900&amp;$H900, $C896&amp;$I896=$C900&amp;$I900), S900&lt;&gt;""), S900, "")))))</f>
        <v/>
      </c>
      <c r="T896" s="90" t="str">
        <f>IF(TMInput!S896&lt;&gt;"", TMInput!S896, IF(AND(OR($C896&amp;$H896=$C897&amp;$H897, $C896&amp;$I896=$C897&amp;$I897), T897&lt;&gt;""), T897, IF(AND(OR($C896&amp;$H896=$C898&amp;$H898, $C896&amp;$I896=$C898&amp;$I898), T898&lt;&gt;""), T898, IF(AND(OR($C896&amp;$H896=$C899&amp;$H899, $C896&amp;$I896=$C899&amp;$I899), T899&lt;&gt;""), T899, IF(AND(OR($C896&amp;$H896=$C900&amp;$H900, $C896&amp;$I896=$C900&amp;$I900), T900&lt;&gt;""), T900, "")))))</f>
        <v/>
      </c>
      <c r="U896" s="90" t="str">
        <f>IF(TMInput!T896&lt;&gt;"", TMInput!T896, IF(AND($C896=$C897, U897&lt;&gt;""), U897, IF(AND($C896=$C898, U898&lt;&gt;""), U898, IF(AND($C896=$C899, U899&lt;&gt;""), U899, IF(AND($C896=$C900, U900&lt;&gt;""), U900, "")))))</f>
        <v/>
      </c>
      <c r="V896" s="90" t="str">
        <f>IF(TMInput!U896&lt;&gt;"", TMInput!U896, IF(AND($C896=$C897, V897&lt;&gt;""), V897, IF(AND($C896=$C898, V898&lt;&gt;""), V898, IF(AND($C896=$C899, V899&lt;&gt;""), V899, IF(AND($C896=$C900, V900&lt;&gt;""), V900, "")))))</f>
        <v/>
      </c>
      <c r="W896" s="90" t="str">
        <f>IF(TMInput!V896&lt;&gt;"", TMInput!V896, IF(AND($C896=$C897, W897&lt;&gt;""), W897, IF(AND($C896=$C898, W898&lt;&gt;""), W898, IF(AND($C896=$C899, W899&lt;&gt;""), W899, IF(AND($C896=$C900, W900&lt;&gt;""), W900, "")))))</f>
        <v/>
      </c>
      <c r="X896" s="90" t="str">
        <f>IF(TMInput!W896&lt;&gt;"", TMInput!W896, IF(AND($C896=$C897, X897&lt;&gt;""), X897, IF(AND($C896=$C898, X898&lt;&gt;""), X898, IF(AND($C896=$C899, X899&lt;&gt;""), X899, IF(AND($C896=$C900, X900&lt;&gt;""), X900, "")))))</f>
        <v/>
      </c>
      <c r="Y896" s="90" t="str">
        <f>IF(TMInput!X896&lt;&gt;"", TMInput!X896, IF(AND($C896=$C897, Y897&lt;&gt;""), Y897, IF(AND($C896=$C898, Y898&lt;&gt;""), Y898, IF(AND($C896=$C899, Y899&lt;&gt;""), Y899, IF(AND($C896=$C900, Y900&lt;&gt;""), Y900, "")))))</f>
        <v/>
      </c>
      <c r="Z896" s="90" t="str">
        <f>IF(TMInput!Y896&lt;&gt;"", TMInput!Y896, IF(AND($C896=$C897, Z897&lt;&gt;""), Z897, IF(AND($C896=$C898, Z898&lt;&gt;""), Z898, IF(AND($C896=$C899, Z899&lt;&gt;""), Z899, IF(AND($C896=$C900, Z900&lt;&gt;""), Z900, "")))))</f>
        <v/>
      </c>
      <c r="AA896" s="90" t="str">
        <f>IF(TMInput!Z896&lt;&gt;"", TMInput!Z896, IF(AND($C896=$C897, AA897&lt;&gt;""), AA897, IF(AND($C896=$C898, AA898&lt;&gt;""), AA898, IF(AND($C896=$C899, AA899&lt;&gt;""), AA899, IF(AND($C896=$C900, AA900&lt;&gt;""), AA900, "")))))</f>
        <v/>
      </c>
      <c r="AB896" s="90" t="str">
        <f>IF(TMInput!AA896&lt;&gt;"", TMInput!AA896, IF(AND($C896=$C897, AB897&lt;&gt;""), AB897, IF(AND($C896=$C898, AB898&lt;&gt;""), AB898, IF(AND($C896=$C899, AB899&lt;&gt;""), AB899, IF(AND($C896=$C900, AB900&lt;&gt;""), AB900, "")))))</f>
        <v/>
      </c>
      <c r="AC896" s="90" t="str">
        <f>IF(TMInput!AB896&lt;&gt;"", TMInput!AB896, IF(AND($C896=$C897, AC897&lt;&gt;""), AC897, IF(AND($C896=$C898, AC898&lt;&gt;""), AC898, IF(AND($C896=$C899, AC899&lt;&gt;""), AC899, IF(AND($C896=$C900, AC900&lt;&gt;""), AC900, "")))))</f>
        <v/>
      </c>
      <c r="AD896" s="90" t="str">
        <f>IF(TMInput!AC896&lt;&gt;"", TMInput!AC896, IF(AND($C896=$C897, AD897&lt;&gt;""), AD897, IF(AND($C896=$C898, AD898&lt;&gt;""), AD898, IF(AND($C896=$C899, AD899&lt;&gt;""), AD899, IF(AND($C896=$C900, AD900&lt;&gt;""), AD900, "")))))</f>
        <v/>
      </c>
      <c r="AE896" s="90" t="str">
        <f>IF(TMInput!AD896&lt;&gt;"", TMInput!AD896, IF(AND($C896=$C897, AE897&lt;&gt;""), AE897, IF(AND($C896=$C898, AE898&lt;&gt;""), AE898, IF(AND($C896=$C899, AE899&lt;&gt;""), AE899, IF(AND($C896=$C900, AE900&lt;&gt;""), AE900, "")))))</f>
        <v/>
      </c>
    </row>
    <row r="897">
      <c r="A897" s="85" t="b">
        <f t="shared" si="1"/>
        <v>0</v>
      </c>
      <c r="B897" s="90" t="str">
        <f>IF(AND(TMInput!A897="",$C897&lt;&gt;""),B896,TMInput!A897)</f>
        <v/>
      </c>
      <c r="C897" s="90" t="str">
        <f>TMInput!B897</f>
        <v/>
      </c>
      <c r="D897" s="85" t="str">
        <f>IF(AND(TMInput!C897="",$C897&lt;&gt;""),D896,TMInput!C897)</f>
        <v/>
      </c>
      <c r="E897" s="90" t="str">
        <f>IF(TMInput!D897&lt;&gt;"",TMInput!D897,IF(AND($C897=$C898, E898&lt;&gt;""),E898, IF(AND($C897=$C899, E899&lt;&gt;""), E899,"")))</f>
        <v/>
      </c>
      <c r="F897" s="90" t="str">
        <f>IF(TMInput!E897&lt;&gt;"",TMInput!E897,IF(AND($C897=$C898, F898&lt;&gt;""),F898, IF(AND($C897=$C899, F899&lt;&gt;""), F899,"")))</f>
        <v/>
      </c>
      <c r="G897" s="85" t="str">
        <f>IF(TMInput!F897&lt;&gt;"",TMInput!F897,IF(AND($C897=$C898, G898&lt;&gt;""),G898, IF(AND($C897=$C899, G899&lt;&gt;""), G899,"")))</f>
        <v/>
      </c>
      <c r="H897" s="90" t="str">
        <f>TMInput!G897</f>
        <v/>
      </c>
      <c r="I897" s="90" t="str">
        <f>TMInput!H897</f>
        <v/>
      </c>
      <c r="J897" s="90" t="str">
        <f>IF(TMInput!$A897="",J896,TMInput!I897)</f>
        <v/>
      </c>
      <c r="K897" s="85" t="str">
        <f>IF(TMInput!J897&lt;&gt;"",TMInput!J897,IF(AND($C897=$C898, K898&lt;&gt;""),K898, IF(AND($C897=$C899, K899&lt;&gt;""), K899,"")))</f>
        <v/>
      </c>
      <c r="L897" s="85" t="str">
        <f>IF(TMInput!K897&lt;&gt;"",TMInput!K897,IF(AND($C897=$C898, L898&lt;&gt;""),L898, IF(AND($C897=$C899, L899&lt;&gt;""), L899,"")))</f>
        <v/>
      </c>
      <c r="M897" s="90" t="str">
        <f>IF(TMInput!L897&lt;&gt;"",TMInput!L897,IF(AND($C897=$C898, M898&lt;&gt;""),M898, IF(AND($C897=$C899, M899&lt;&gt;""), M899,"")))</f>
        <v/>
      </c>
      <c r="N897" s="90" t="str">
        <f>IF(TMInput!M897&lt;&gt;"",TMInput!M897,IF(AND($C897=$C898, N898&lt;&gt;""),N898, IF(AND($C897=$C899, N899&lt;&gt;""), N899,"")))</f>
        <v/>
      </c>
      <c r="O897" s="90" t="str">
        <f>IF(TMInput!N897&lt;&gt;"",TMInput!N897,IF(AND($C897=$C898, O898&lt;&gt;""),O898, IF(AND($C897=$C899, O899&lt;&gt;""), O899,"")))</f>
        <v/>
      </c>
      <c r="P897" s="85" t="str">
        <f>IF(TMInput!O897&lt;&gt;"",TMInput!O897,IF(AND($C897=$C898, P898&lt;&gt;""),P898, IF(AND($C897=$C899, P899&lt;&gt;""), P899,"")))</f>
        <v/>
      </c>
      <c r="Q897" s="90" t="str">
        <f>IF(TMInput!P897&lt;&gt;"",TMInput!P897,IF(AND($C897=$C898, Q898&lt;&gt;""),Q898, IF(AND($C897=$C899, Q899&lt;&gt;""), Q899,"")))</f>
        <v/>
      </c>
      <c r="R897" s="90" t="str">
        <f>IF(TMInput!Q897&lt;&gt;"", TMInput!Q897, IF(AND(OR($C897&amp;$H897=$C898&amp;$H898, $C897&amp;$I897=$C898&amp;$I898), R898&lt;&gt;""), R898, IF(AND(OR($C897&amp;$H897=$C899&amp;$H899, $C897&amp;$I897=$C899&amp;$I899), R899&lt;&gt;""), R899, IF(AND(OR($C897&amp;$H897=$C900&amp;$H900, $C897&amp;$I897=$C900&amp;$I900), R900&lt;&gt;""), R900, IF(AND(OR($C897&amp;$H897=$C901&amp;$H901, $C897&amp;$I897=$C901&amp;$I901), R901&lt;&gt;""), R901, "")))))</f>
        <v/>
      </c>
      <c r="S897" s="90" t="str">
        <f>IF(TMInput!R897&lt;&gt;"", TMInput!R897, IF(AND(OR($C897&amp;$H897=$C898&amp;$H898, $C897&amp;$I897=$C898&amp;$I898), S898&lt;&gt;""), S898, IF(AND(OR($C897&amp;$H897=$C899&amp;$H899, $C897&amp;$I897=$C899&amp;$I899), S899&lt;&gt;""), S899, IF(AND(OR($C897&amp;$H897=$C900&amp;$H900, $C897&amp;$I897=$C900&amp;$I900), S900&lt;&gt;""), S900, IF(AND(OR($C897&amp;$H897=$C901&amp;$H901, $C897&amp;$I897=$C901&amp;$I901), S901&lt;&gt;""), S901, "")))))</f>
        <v/>
      </c>
      <c r="T897" s="90" t="str">
        <f>IF(TMInput!S897&lt;&gt;"", TMInput!S897, IF(AND(OR($C897&amp;$H897=$C898&amp;$H898, $C897&amp;$I897=$C898&amp;$I898), T898&lt;&gt;""), T898, IF(AND(OR($C897&amp;$H897=$C899&amp;$H899, $C897&amp;$I897=$C899&amp;$I899), T899&lt;&gt;""), T899, IF(AND(OR($C897&amp;$H897=$C900&amp;$H900, $C897&amp;$I897=$C900&amp;$I900), T900&lt;&gt;""), T900, IF(AND(OR($C897&amp;$H897=$C901&amp;$H901, $C897&amp;$I897=$C901&amp;$I901), T901&lt;&gt;""), T901, "")))))</f>
        <v/>
      </c>
      <c r="U897" s="90" t="str">
        <f>IF(TMInput!T897&lt;&gt;"", TMInput!T897, IF(AND($C897=$C898, U898&lt;&gt;""), U898, IF(AND($C897=$C899, U899&lt;&gt;""), U899, IF(AND($C897=$C900, U900&lt;&gt;""), U900, IF(AND($C897=$C901, U901&lt;&gt;""), U901, "")))))</f>
        <v/>
      </c>
      <c r="V897" s="90" t="str">
        <f>IF(TMInput!U897&lt;&gt;"", TMInput!U897, IF(AND($C897=$C898, V898&lt;&gt;""), V898, IF(AND($C897=$C899, V899&lt;&gt;""), V899, IF(AND($C897=$C900, V900&lt;&gt;""), V900, IF(AND($C897=$C901, V901&lt;&gt;""), V901, "")))))</f>
        <v/>
      </c>
      <c r="W897" s="90" t="str">
        <f>IF(TMInput!V897&lt;&gt;"", TMInput!V897, IF(AND($C897=$C898, W898&lt;&gt;""), W898, IF(AND($C897=$C899, W899&lt;&gt;""), W899, IF(AND($C897=$C900, W900&lt;&gt;""), W900, IF(AND($C897=$C901, W901&lt;&gt;""), W901, "")))))</f>
        <v/>
      </c>
      <c r="X897" s="90" t="str">
        <f>IF(TMInput!W897&lt;&gt;"", TMInput!W897, IF(AND($C897=$C898, X898&lt;&gt;""), X898, IF(AND($C897=$C899, X899&lt;&gt;""), X899, IF(AND($C897=$C900, X900&lt;&gt;""), X900, IF(AND($C897=$C901, X901&lt;&gt;""), X901, "")))))</f>
        <v/>
      </c>
      <c r="Y897" s="90" t="str">
        <f>IF(TMInput!X897&lt;&gt;"", TMInput!X897, IF(AND($C897=$C898, Y898&lt;&gt;""), Y898, IF(AND($C897=$C899, Y899&lt;&gt;""), Y899, IF(AND($C897=$C900, Y900&lt;&gt;""), Y900, IF(AND($C897=$C901, Y901&lt;&gt;""), Y901, "")))))</f>
        <v/>
      </c>
      <c r="Z897" s="90" t="str">
        <f>IF(TMInput!Y897&lt;&gt;"", TMInput!Y897, IF(AND($C897=$C898, Z898&lt;&gt;""), Z898, IF(AND($C897=$C899, Z899&lt;&gt;""), Z899, IF(AND($C897=$C900, Z900&lt;&gt;""), Z900, IF(AND($C897=$C901, Z901&lt;&gt;""), Z901, "")))))</f>
        <v/>
      </c>
      <c r="AA897" s="90" t="str">
        <f>IF(TMInput!Z897&lt;&gt;"", TMInput!Z897, IF(AND($C897=$C898, AA898&lt;&gt;""), AA898, IF(AND($C897=$C899, AA899&lt;&gt;""), AA899, IF(AND($C897=$C900, AA900&lt;&gt;""), AA900, IF(AND($C897=$C901, AA901&lt;&gt;""), AA901, "")))))</f>
        <v/>
      </c>
      <c r="AB897" s="90" t="str">
        <f>IF(TMInput!AA897&lt;&gt;"", TMInput!AA897, IF(AND($C897=$C898, AB898&lt;&gt;""), AB898, IF(AND($C897=$C899, AB899&lt;&gt;""), AB899, IF(AND($C897=$C900, AB900&lt;&gt;""), AB900, IF(AND($C897=$C901, AB901&lt;&gt;""), AB901, "")))))</f>
        <v/>
      </c>
      <c r="AC897" s="90" t="str">
        <f>IF(TMInput!AB897&lt;&gt;"", TMInput!AB897, IF(AND($C897=$C898, AC898&lt;&gt;""), AC898, IF(AND($C897=$C899, AC899&lt;&gt;""), AC899, IF(AND($C897=$C900, AC900&lt;&gt;""), AC900, IF(AND($C897=$C901, AC901&lt;&gt;""), AC901, "")))))</f>
        <v/>
      </c>
      <c r="AD897" s="90" t="str">
        <f>IF(TMInput!AC897&lt;&gt;"", TMInput!AC897, IF(AND($C897=$C898, AD898&lt;&gt;""), AD898, IF(AND($C897=$C899, AD899&lt;&gt;""), AD899, IF(AND($C897=$C900, AD900&lt;&gt;""), AD900, IF(AND($C897=$C901, AD901&lt;&gt;""), AD901, "")))))</f>
        <v/>
      </c>
      <c r="AE897" s="90" t="str">
        <f>IF(TMInput!AD897&lt;&gt;"", TMInput!AD897, IF(AND($C897=$C898, AE898&lt;&gt;""), AE898, IF(AND($C897=$C899, AE899&lt;&gt;""), AE899, IF(AND($C897=$C900, AE900&lt;&gt;""), AE900, IF(AND($C897=$C901, AE901&lt;&gt;""), AE901, "")))))</f>
        <v/>
      </c>
    </row>
    <row r="898">
      <c r="A898" s="85" t="b">
        <f t="shared" si="1"/>
        <v>0</v>
      </c>
      <c r="B898" s="90" t="str">
        <f>IF(AND(TMInput!A898="",$C898&lt;&gt;""),B897,TMInput!A898)</f>
        <v/>
      </c>
      <c r="C898" s="90" t="str">
        <f>TMInput!B898</f>
        <v/>
      </c>
      <c r="D898" s="85" t="str">
        <f>IF(AND(TMInput!C898="",$C898&lt;&gt;""),D897,TMInput!C898)</f>
        <v/>
      </c>
      <c r="E898" s="90" t="str">
        <f>IF(TMInput!D898&lt;&gt;"",TMInput!D898,IF(AND($C898=$C899, E899&lt;&gt;""),E899, IF(AND($C898=$C900, E900&lt;&gt;""), E900,"")))</f>
        <v/>
      </c>
      <c r="F898" s="90" t="str">
        <f>IF(TMInput!E898&lt;&gt;"",TMInput!E898,IF(AND($C898=$C899, F899&lt;&gt;""),F899, IF(AND($C898=$C900, F900&lt;&gt;""), F900,"")))</f>
        <v/>
      </c>
      <c r="G898" s="85" t="str">
        <f>IF(TMInput!F898&lt;&gt;"",TMInput!F898,IF(AND($C898=$C899, G899&lt;&gt;""),G899, IF(AND($C898=$C900, G900&lt;&gt;""), G900,"")))</f>
        <v/>
      </c>
      <c r="H898" s="90" t="str">
        <f>TMInput!G898</f>
        <v/>
      </c>
      <c r="I898" s="90" t="str">
        <f>TMInput!H898</f>
        <v/>
      </c>
      <c r="J898" s="90" t="str">
        <f>IF(TMInput!$A898="",J897,TMInput!I898)</f>
        <v/>
      </c>
      <c r="K898" s="85" t="str">
        <f>IF(TMInput!J898&lt;&gt;"",TMInput!J898,IF(AND($C898=$C899, K899&lt;&gt;""),K899, IF(AND($C898=$C900, K900&lt;&gt;""), K900,"")))</f>
        <v/>
      </c>
      <c r="L898" s="85" t="str">
        <f>IF(TMInput!K898&lt;&gt;"",TMInput!K898,IF(AND($C898=$C899, L899&lt;&gt;""),L899, IF(AND($C898=$C900, L900&lt;&gt;""), L900,"")))</f>
        <v/>
      </c>
      <c r="M898" s="90" t="str">
        <f>IF(TMInput!L898&lt;&gt;"",TMInput!L898,IF(AND($C898=$C899, M899&lt;&gt;""),M899, IF(AND($C898=$C900, M900&lt;&gt;""), M900,"")))</f>
        <v/>
      </c>
      <c r="N898" s="90" t="str">
        <f>IF(TMInput!M898&lt;&gt;"",TMInput!M898,IF(AND($C898=$C899, N899&lt;&gt;""),N899, IF(AND($C898=$C900, N900&lt;&gt;""), N900,"")))</f>
        <v/>
      </c>
      <c r="O898" s="90" t="str">
        <f>IF(TMInput!N898&lt;&gt;"",TMInput!N898,IF(AND($C898=$C899, O899&lt;&gt;""),O899, IF(AND($C898=$C900, O900&lt;&gt;""), O900,"")))</f>
        <v/>
      </c>
      <c r="P898" s="85" t="str">
        <f>IF(TMInput!O898&lt;&gt;"",TMInput!O898,IF(AND($C898=$C899, P899&lt;&gt;""),P899, IF(AND($C898=$C900, P900&lt;&gt;""), P900,"")))</f>
        <v/>
      </c>
      <c r="Q898" s="90" t="str">
        <f>IF(TMInput!P898&lt;&gt;"",TMInput!P898,IF(AND($C898=$C899, Q899&lt;&gt;""),Q899, IF(AND($C898=$C900, Q900&lt;&gt;""), Q900,"")))</f>
        <v/>
      </c>
      <c r="R898" s="90" t="str">
        <f>IF(TMInput!Q898&lt;&gt;"", TMInput!Q898, IF(AND(OR($C898&amp;$H898=$C899&amp;$H899, $C898&amp;$I898=$C899&amp;$I899), R899&lt;&gt;""), R899, IF(AND(OR($C898&amp;$H898=$C900&amp;$H900, $C898&amp;$I898=$C900&amp;$I900), R900&lt;&gt;""), R900, IF(AND(OR($C898&amp;$H898=$C901&amp;$H901, $C898&amp;$I898=$C901&amp;$I901), R901&lt;&gt;""), R901, IF(AND(OR($C898&amp;$H898=$C902&amp;$H902, $C898&amp;$I898=$C902&amp;$I902), R902&lt;&gt;""), R902, "")))))</f>
        <v/>
      </c>
      <c r="S898" s="90" t="str">
        <f>IF(TMInput!R898&lt;&gt;"", TMInput!R898, IF(AND(OR($C898&amp;$H898=$C899&amp;$H899, $C898&amp;$I898=$C899&amp;$I899), S899&lt;&gt;""), S899, IF(AND(OR($C898&amp;$H898=$C900&amp;$H900, $C898&amp;$I898=$C900&amp;$I900), S900&lt;&gt;""), S900, IF(AND(OR($C898&amp;$H898=$C901&amp;$H901, $C898&amp;$I898=$C901&amp;$I901), S901&lt;&gt;""), S901, IF(AND(OR($C898&amp;$H898=$C902&amp;$H902, $C898&amp;$I898=$C902&amp;$I902), S902&lt;&gt;""), S902, "")))))</f>
        <v/>
      </c>
      <c r="T898" s="90" t="str">
        <f>IF(TMInput!S898&lt;&gt;"", TMInput!S898, IF(AND(OR($C898&amp;$H898=$C899&amp;$H899, $C898&amp;$I898=$C899&amp;$I899), T899&lt;&gt;""), T899, IF(AND(OR($C898&amp;$H898=$C900&amp;$H900, $C898&amp;$I898=$C900&amp;$I900), T900&lt;&gt;""), T900, IF(AND(OR($C898&amp;$H898=$C901&amp;$H901, $C898&amp;$I898=$C901&amp;$I901), T901&lt;&gt;""), T901, IF(AND(OR($C898&amp;$H898=$C902&amp;$H902, $C898&amp;$I898=$C902&amp;$I902), T902&lt;&gt;""), T902, "")))))</f>
        <v/>
      </c>
      <c r="U898" s="90" t="str">
        <f>IF(TMInput!T898&lt;&gt;"", TMInput!T898, IF(AND($C898=$C899, U899&lt;&gt;""), U899, IF(AND($C898=$C900, U900&lt;&gt;""), U900, IF(AND($C898=$C901, U901&lt;&gt;""), U901, IF(AND($C898=$C902, U902&lt;&gt;""), U902, "")))))</f>
        <v/>
      </c>
      <c r="V898" s="90" t="str">
        <f>IF(TMInput!U898&lt;&gt;"", TMInput!U898, IF(AND($C898=$C899, V899&lt;&gt;""), V899, IF(AND($C898=$C900, V900&lt;&gt;""), V900, IF(AND($C898=$C901, V901&lt;&gt;""), V901, IF(AND($C898=$C902, V902&lt;&gt;""), V902, "")))))</f>
        <v/>
      </c>
      <c r="W898" s="90" t="str">
        <f>IF(TMInput!V898&lt;&gt;"", TMInput!V898, IF(AND($C898=$C899, W899&lt;&gt;""), W899, IF(AND($C898=$C900, W900&lt;&gt;""), W900, IF(AND($C898=$C901, W901&lt;&gt;""), W901, IF(AND($C898=$C902, W902&lt;&gt;""), W902, "")))))</f>
        <v/>
      </c>
      <c r="X898" s="90" t="str">
        <f>IF(TMInput!W898&lt;&gt;"", TMInput!W898, IF(AND($C898=$C899, X899&lt;&gt;""), X899, IF(AND($C898=$C900, X900&lt;&gt;""), X900, IF(AND($C898=$C901, X901&lt;&gt;""), X901, IF(AND($C898=$C902, X902&lt;&gt;""), X902, "")))))</f>
        <v/>
      </c>
      <c r="Y898" s="90" t="str">
        <f>IF(TMInput!X898&lt;&gt;"", TMInput!X898, IF(AND($C898=$C899, Y899&lt;&gt;""), Y899, IF(AND($C898=$C900, Y900&lt;&gt;""), Y900, IF(AND($C898=$C901, Y901&lt;&gt;""), Y901, IF(AND($C898=$C902, Y902&lt;&gt;""), Y902, "")))))</f>
        <v/>
      </c>
      <c r="Z898" s="90" t="str">
        <f>IF(TMInput!Y898&lt;&gt;"", TMInput!Y898, IF(AND($C898=$C899, Z899&lt;&gt;""), Z899, IF(AND($C898=$C900, Z900&lt;&gt;""), Z900, IF(AND($C898=$C901, Z901&lt;&gt;""), Z901, IF(AND($C898=$C902, Z902&lt;&gt;""), Z902, "")))))</f>
        <v/>
      </c>
      <c r="AA898" s="90" t="str">
        <f>IF(TMInput!Z898&lt;&gt;"", TMInput!Z898, IF(AND($C898=$C899, AA899&lt;&gt;""), AA899, IF(AND($C898=$C900, AA900&lt;&gt;""), AA900, IF(AND($C898=$C901, AA901&lt;&gt;""), AA901, IF(AND($C898=$C902, AA902&lt;&gt;""), AA902, "")))))</f>
        <v/>
      </c>
      <c r="AB898" s="90" t="str">
        <f>IF(TMInput!AA898&lt;&gt;"", TMInput!AA898, IF(AND($C898=$C899, AB899&lt;&gt;""), AB899, IF(AND($C898=$C900, AB900&lt;&gt;""), AB900, IF(AND($C898=$C901, AB901&lt;&gt;""), AB901, IF(AND($C898=$C902, AB902&lt;&gt;""), AB902, "")))))</f>
        <v/>
      </c>
      <c r="AC898" s="90" t="str">
        <f>IF(TMInput!AB898&lt;&gt;"", TMInput!AB898, IF(AND($C898=$C899, AC899&lt;&gt;""), AC899, IF(AND($C898=$C900, AC900&lt;&gt;""), AC900, IF(AND($C898=$C901, AC901&lt;&gt;""), AC901, IF(AND($C898=$C902, AC902&lt;&gt;""), AC902, "")))))</f>
        <v/>
      </c>
      <c r="AD898" s="90" t="str">
        <f>IF(TMInput!AC898&lt;&gt;"", TMInput!AC898, IF(AND($C898=$C899, AD899&lt;&gt;""), AD899, IF(AND($C898=$C900, AD900&lt;&gt;""), AD900, IF(AND($C898=$C901, AD901&lt;&gt;""), AD901, IF(AND($C898=$C902, AD902&lt;&gt;""), AD902, "")))))</f>
        <v/>
      </c>
      <c r="AE898" s="90" t="str">
        <f>IF(TMInput!AD898&lt;&gt;"", TMInput!AD898, IF(AND($C898=$C899, AE899&lt;&gt;""), AE899, IF(AND($C898=$C900, AE900&lt;&gt;""), AE900, IF(AND($C898=$C901, AE901&lt;&gt;""), AE901, IF(AND($C898=$C902, AE902&lt;&gt;""), AE902, "")))))</f>
        <v/>
      </c>
    </row>
    <row r="899">
      <c r="A899" s="85" t="b">
        <f t="shared" si="1"/>
        <v>0</v>
      </c>
      <c r="B899" s="90" t="str">
        <f>IF(AND(TMInput!A899="",$C899&lt;&gt;""),B898,TMInput!A899)</f>
        <v/>
      </c>
      <c r="C899" s="90" t="str">
        <f>TMInput!B899</f>
        <v/>
      </c>
      <c r="D899" s="85" t="str">
        <f>IF(AND(TMInput!C899="",$C899&lt;&gt;""),D898,TMInput!C899)</f>
        <v/>
      </c>
      <c r="E899" s="90" t="str">
        <f>IF(TMInput!D899&lt;&gt;"",TMInput!D899,IF(AND($C899=$C900, E900&lt;&gt;""),E900, IF(AND($C899=$C901, E901&lt;&gt;""), E901,"")))</f>
        <v/>
      </c>
      <c r="F899" s="90" t="str">
        <f>IF(TMInput!E899&lt;&gt;"",TMInput!E899,IF(AND($C899=$C900, F900&lt;&gt;""),F900, IF(AND($C899=$C901, F901&lt;&gt;""), F901,"")))</f>
        <v/>
      </c>
      <c r="G899" s="85" t="str">
        <f>IF(TMInput!F899&lt;&gt;"",TMInput!F899,IF(AND($C899=$C900, G900&lt;&gt;""),G900, IF(AND($C899=$C901, G901&lt;&gt;""), G901,"")))</f>
        <v/>
      </c>
      <c r="H899" s="90" t="str">
        <f>TMInput!G899</f>
        <v/>
      </c>
      <c r="I899" s="90" t="str">
        <f>TMInput!H899</f>
        <v/>
      </c>
      <c r="J899" s="90" t="str">
        <f>IF(TMInput!$A899="",J898,TMInput!I899)</f>
        <v/>
      </c>
      <c r="K899" s="85" t="str">
        <f>IF(TMInput!J899&lt;&gt;"",TMInput!J899,IF(AND($C899=$C900, K900&lt;&gt;""),K900, IF(AND($C899=$C901, K901&lt;&gt;""), K901,"")))</f>
        <v/>
      </c>
      <c r="L899" s="85" t="str">
        <f>IF(TMInput!K899&lt;&gt;"",TMInput!K899,IF(AND($C899=$C900, L900&lt;&gt;""),L900, IF(AND($C899=$C901, L901&lt;&gt;""), L901,"")))</f>
        <v/>
      </c>
      <c r="M899" s="90" t="str">
        <f>IF(TMInput!L899&lt;&gt;"",TMInput!L899,IF(AND($C899=$C900, M900&lt;&gt;""),M900, IF(AND($C899=$C901, M901&lt;&gt;""), M901,"")))</f>
        <v/>
      </c>
      <c r="N899" s="90" t="str">
        <f>IF(TMInput!M899&lt;&gt;"",TMInput!M899,IF(AND($C899=$C900, N900&lt;&gt;""),N900, IF(AND($C899=$C901, N901&lt;&gt;""), N901,"")))</f>
        <v/>
      </c>
      <c r="O899" s="90" t="str">
        <f>IF(TMInput!N899&lt;&gt;"",TMInput!N899,IF(AND($C899=$C900, O900&lt;&gt;""),O900, IF(AND($C899=$C901, O901&lt;&gt;""), O901,"")))</f>
        <v/>
      </c>
      <c r="P899" s="85" t="str">
        <f>IF(TMInput!O899&lt;&gt;"",TMInput!O899,IF(AND($C899=$C900, P900&lt;&gt;""),P900, IF(AND($C899=$C901, P901&lt;&gt;""), P901,"")))</f>
        <v/>
      </c>
      <c r="Q899" s="90" t="str">
        <f>IF(TMInput!P899&lt;&gt;"",TMInput!P899,IF(AND($C899=$C900, Q900&lt;&gt;""),Q900, IF(AND($C899=$C901, Q901&lt;&gt;""), Q901,"")))</f>
        <v/>
      </c>
      <c r="R899" s="90" t="str">
        <f>IF(TMInput!Q899&lt;&gt;"", TMInput!Q899, IF(AND(OR($C899&amp;$H899=$C900&amp;$H900, $C899&amp;$I899=$C900&amp;$I900), R900&lt;&gt;""), R900, IF(AND(OR($C899&amp;$H899=$C901&amp;$H901, $C899&amp;$I899=$C901&amp;$I901), R901&lt;&gt;""), R901, IF(AND(OR($C899&amp;$H899=$C902&amp;$H902, $C899&amp;$I899=$C902&amp;$I902), R902&lt;&gt;""), R902, IF(AND(OR($C899&amp;$H899=$C903&amp;$H903, $C899&amp;$I899=$C903&amp;$I903), R903&lt;&gt;""), R903, "")))))</f>
        <v/>
      </c>
      <c r="S899" s="90" t="str">
        <f>IF(TMInput!R899&lt;&gt;"", TMInput!R899, IF(AND(OR($C899&amp;$H899=$C900&amp;$H900, $C899&amp;$I899=$C900&amp;$I900), S900&lt;&gt;""), S900, IF(AND(OR($C899&amp;$H899=$C901&amp;$H901, $C899&amp;$I899=$C901&amp;$I901), S901&lt;&gt;""), S901, IF(AND(OR($C899&amp;$H899=$C902&amp;$H902, $C899&amp;$I899=$C902&amp;$I902), S902&lt;&gt;""), S902, IF(AND(OR($C899&amp;$H899=$C903&amp;$H903, $C899&amp;$I899=$C903&amp;$I903), S903&lt;&gt;""), S903, "")))))</f>
        <v/>
      </c>
      <c r="T899" s="90" t="str">
        <f>IF(TMInput!S899&lt;&gt;"", TMInput!S899, IF(AND(OR($C899&amp;$H899=$C900&amp;$H900, $C899&amp;$I899=$C900&amp;$I900), T900&lt;&gt;""), T900, IF(AND(OR($C899&amp;$H899=$C901&amp;$H901, $C899&amp;$I899=$C901&amp;$I901), T901&lt;&gt;""), T901, IF(AND(OR($C899&amp;$H899=$C902&amp;$H902, $C899&amp;$I899=$C902&amp;$I902), T902&lt;&gt;""), T902, IF(AND(OR($C899&amp;$H899=$C903&amp;$H903, $C899&amp;$I899=$C903&amp;$I903), T903&lt;&gt;""), T903, "")))))</f>
        <v/>
      </c>
      <c r="U899" s="90" t="str">
        <f>IF(TMInput!T899&lt;&gt;"", TMInput!T899, IF(AND($C899=$C900, U900&lt;&gt;""), U900, IF(AND($C899=$C901, U901&lt;&gt;""), U901, IF(AND($C899=$C902, U902&lt;&gt;""), U902, IF(AND($C899=$C903, U903&lt;&gt;""), U903, "")))))</f>
        <v/>
      </c>
      <c r="V899" s="90" t="str">
        <f>IF(TMInput!U899&lt;&gt;"", TMInput!U899, IF(AND($C899=$C900, V900&lt;&gt;""), V900, IF(AND($C899=$C901, V901&lt;&gt;""), V901, IF(AND($C899=$C902, V902&lt;&gt;""), V902, IF(AND($C899=$C903, V903&lt;&gt;""), V903, "")))))</f>
        <v/>
      </c>
      <c r="W899" s="90" t="str">
        <f>IF(TMInput!V899&lt;&gt;"", TMInput!V899, IF(AND($C899=$C900, W900&lt;&gt;""), W900, IF(AND($C899=$C901, W901&lt;&gt;""), W901, IF(AND($C899=$C902, W902&lt;&gt;""), W902, IF(AND($C899=$C903, W903&lt;&gt;""), W903, "")))))</f>
        <v/>
      </c>
      <c r="X899" s="90" t="str">
        <f>IF(TMInput!W899&lt;&gt;"", TMInput!W899, IF(AND($C899=$C900, X900&lt;&gt;""), X900, IF(AND($C899=$C901, X901&lt;&gt;""), X901, IF(AND($C899=$C902, X902&lt;&gt;""), X902, IF(AND($C899=$C903, X903&lt;&gt;""), X903, "")))))</f>
        <v/>
      </c>
      <c r="Y899" s="90" t="str">
        <f>IF(TMInput!X899&lt;&gt;"", TMInput!X899, IF(AND($C899=$C900, Y900&lt;&gt;""), Y900, IF(AND($C899=$C901, Y901&lt;&gt;""), Y901, IF(AND($C899=$C902, Y902&lt;&gt;""), Y902, IF(AND($C899=$C903, Y903&lt;&gt;""), Y903, "")))))</f>
        <v/>
      </c>
      <c r="Z899" s="90" t="str">
        <f>IF(TMInput!Y899&lt;&gt;"", TMInput!Y899, IF(AND($C899=$C900, Z900&lt;&gt;""), Z900, IF(AND($C899=$C901, Z901&lt;&gt;""), Z901, IF(AND($C899=$C902, Z902&lt;&gt;""), Z902, IF(AND($C899=$C903, Z903&lt;&gt;""), Z903, "")))))</f>
        <v/>
      </c>
      <c r="AA899" s="90" t="str">
        <f>IF(TMInput!Z899&lt;&gt;"", TMInput!Z899, IF(AND($C899=$C900, AA900&lt;&gt;""), AA900, IF(AND($C899=$C901, AA901&lt;&gt;""), AA901, IF(AND($C899=$C902, AA902&lt;&gt;""), AA902, IF(AND($C899=$C903, AA903&lt;&gt;""), AA903, "")))))</f>
        <v/>
      </c>
      <c r="AB899" s="90" t="str">
        <f>IF(TMInput!AA899&lt;&gt;"", TMInput!AA899, IF(AND($C899=$C900, AB900&lt;&gt;""), AB900, IF(AND($C899=$C901, AB901&lt;&gt;""), AB901, IF(AND($C899=$C902, AB902&lt;&gt;""), AB902, IF(AND($C899=$C903, AB903&lt;&gt;""), AB903, "")))))</f>
        <v/>
      </c>
      <c r="AC899" s="90" t="str">
        <f>IF(TMInput!AB899&lt;&gt;"", TMInput!AB899, IF(AND($C899=$C900, AC900&lt;&gt;""), AC900, IF(AND($C899=$C901, AC901&lt;&gt;""), AC901, IF(AND($C899=$C902, AC902&lt;&gt;""), AC902, IF(AND($C899=$C903, AC903&lt;&gt;""), AC903, "")))))</f>
        <v/>
      </c>
      <c r="AD899" s="90" t="str">
        <f>IF(TMInput!AC899&lt;&gt;"", TMInput!AC899, IF(AND($C899=$C900, AD900&lt;&gt;""), AD900, IF(AND($C899=$C901, AD901&lt;&gt;""), AD901, IF(AND($C899=$C902, AD902&lt;&gt;""), AD902, IF(AND($C899=$C903, AD903&lt;&gt;""), AD903, "")))))</f>
        <v/>
      </c>
      <c r="AE899" s="90" t="str">
        <f>IF(TMInput!AD899&lt;&gt;"", TMInput!AD899, IF(AND($C899=$C900, AE900&lt;&gt;""), AE900, IF(AND($C899=$C901, AE901&lt;&gt;""), AE901, IF(AND($C899=$C902, AE902&lt;&gt;""), AE902, IF(AND($C899=$C903, AE903&lt;&gt;""), AE903, "")))))</f>
        <v/>
      </c>
    </row>
    <row r="900">
      <c r="A900" s="85" t="b">
        <f t="shared" si="1"/>
        <v>0</v>
      </c>
      <c r="B900" s="90" t="str">
        <f>IF(AND(TMInput!A900="",$C900&lt;&gt;""),B899,TMInput!A900)</f>
        <v/>
      </c>
      <c r="C900" s="90" t="str">
        <f>TMInput!B900</f>
        <v/>
      </c>
      <c r="D900" s="85" t="str">
        <f>IF(AND(TMInput!C900="",$C900&lt;&gt;""),D899,TMInput!C900)</f>
        <v/>
      </c>
      <c r="E900" s="90" t="str">
        <f>IF(TMInput!D900&lt;&gt;"",TMInput!D900,IF(AND($C900=$C901, E901&lt;&gt;""),E901, IF(AND($C900=$C902, E902&lt;&gt;""), E902,"")))</f>
        <v/>
      </c>
      <c r="F900" s="90" t="str">
        <f>IF(TMInput!E900&lt;&gt;"",TMInput!E900,IF(AND($C900=$C901, F901&lt;&gt;""),F901, IF(AND($C900=$C902, F902&lt;&gt;""), F902,"")))</f>
        <v/>
      </c>
      <c r="G900" s="85" t="str">
        <f>IF(TMInput!F900&lt;&gt;"",TMInput!F900,IF(AND($C900=$C901, G901&lt;&gt;""),G901, IF(AND($C900=$C902, G902&lt;&gt;""), G902,"")))</f>
        <v/>
      </c>
      <c r="H900" s="90" t="str">
        <f>TMInput!G900</f>
        <v/>
      </c>
      <c r="I900" s="90" t="str">
        <f>TMInput!H900</f>
        <v/>
      </c>
      <c r="J900" s="90" t="str">
        <f>IF(TMInput!$A900="",J899,TMInput!I900)</f>
        <v/>
      </c>
      <c r="K900" s="85" t="str">
        <f>IF(TMInput!J900&lt;&gt;"",TMInput!J900,IF(AND($C900=$C901, K901&lt;&gt;""),K901, IF(AND($C900=$C902, K902&lt;&gt;""), K902,"")))</f>
        <v/>
      </c>
      <c r="L900" s="85" t="str">
        <f>IF(TMInput!K900&lt;&gt;"",TMInput!K900,IF(AND($C900=$C901, L901&lt;&gt;""),L901, IF(AND($C900=$C902, L902&lt;&gt;""), L902,"")))</f>
        <v/>
      </c>
      <c r="M900" s="90" t="str">
        <f>IF(TMInput!L900&lt;&gt;"",TMInput!L900,IF(AND($C900=$C901, M901&lt;&gt;""),M901, IF(AND($C900=$C902, M902&lt;&gt;""), M902,"")))</f>
        <v/>
      </c>
      <c r="N900" s="90" t="str">
        <f>IF(TMInput!M900&lt;&gt;"",TMInput!M900,IF(AND($C900=$C901, N901&lt;&gt;""),N901, IF(AND($C900=$C902, N902&lt;&gt;""), N902,"")))</f>
        <v/>
      </c>
      <c r="O900" s="90" t="str">
        <f>IF(TMInput!N900&lt;&gt;"",TMInput!N900,IF(AND($C900=$C901, O901&lt;&gt;""),O901, IF(AND($C900=$C902, O902&lt;&gt;""), O902,"")))</f>
        <v/>
      </c>
      <c r="P900" s="85" t="str">
        <f>IF(TMInput!O900&lt;&gt;"",TMInput!O900,IF(AND($C900=$C901, P901&lt;&gt;""),P901, IF(AND($C900=$C902, P902&lt;&gt;""), P902,"")))</f>
        <v/>
      </c>
      <c r="Q900" s="90" t="str">
        <f>IF(TMInput!P900&lt;&gt;"",TMInput!P900,IF(AND($C900=$C901, Q901&lt;&gt;""),Q901, IF(AND($C900=$C902, Q902&lt;&gt;""), Q902,"")))</f>
        <v/>
      </c>
      <c r="R900" s="90" t="str">
        <f>IF(TMInput!Q900&lt;&gt;"", TMInput!Q900, IF(AND(OR($C900&amp;$H900=$C901&amp;$H901, $C900&amp;$I900=$C901&amp;$I901), R901&lt;&gt;""), R901, IF(AND(OR($C900&amp;$H900=$C902&amp;$H902, $C900&amp;$I900=$C902&amp;$I902), R902&lt;&gt;""), R902, IF(AND(OR($C900&amp;$H900=$C903&amp;$H903, $C900&amp;$I900=$C903&amp;$I903), R903&lt;&gt;""), R903, IF(AND(OR($C900&amp;$H900=$C904&amp;$H904, $C900&amp;$I900=$C904&amp;$I904), R904&lt;&gt;""), R904, "")))))</f>
        <v/>
      </c>
      <c r="S900" s="90" t="str">
        <f>IF(TMInput!R900&lt;&gt;"", TMInput!R900, IF(AND(OR($C900&amp;$H900=$C901&amp;$H901, $C900&amp;$I900=$C901&amp;$I901), S901&lt;&gt;""), S901, IF(AND(OR($C900&amp;$H900=$C902&amp;$H902, $C900&amp;$I900=$C902&amp;$I902), S902&lt;&gt;""), S902, IF(AND(OR($C900&amp;$H900=$C903&amp;$H903, $C900&amp;$I900=$C903&amp;$I903), S903&lt;&gt;""), S903, IF(AND(OR($C900&amp;$H900=$C904&amp;$H904, $C900&amp;$I900=$C904&amp;$I904), S904&lt;&gt;""), S904, "")))))</f>
        <v/>
      </c>
      <c r="T900" s="90" t="str">
        <f>IF(TMInput!S900&lt;&gt;"", TMInput!S900, IF(AND(OR($C900&amp;$H900=$C901&amp;$H901, $C900&amp;$I900=$C901&amp;$I901), T901&lt;&gt;""), T901, IF(AND(OR($C900&amp;$H900=$C902&amp;$H902, $C900&amp;$I900=$C902&amp;$I902), T902&lt;&gt;""), T902, IF(AND(OR($C900&amp;$H900=$C903&amp;$H903, $C900&amp;$I900=$C903&amp;$I903), T903&lt;&gt;""), T903, IF(AND(OR($C900&amp;$H900=$C904&amp;$H904, $C900&amp;$I900=$C904&amp;$I904), T904&lt;&gt;""), T904, "")))))</f>
        <v/>
      </c>
      <c r="U900" s="90" t="str">
        <f>IF(TMInput!T900&lt;&gt;"", TMInput!T900, IF(AND($C900=$C901, U901&lt;&gt;""), U901, IF(AND($C900=$C902, U902&lt;&gt;""), U902, IF(AND($C900=$C903, U903&lt;&gt;""), U903, IF(AND($C900=$C904, U904&lt;&gt;""), U904, "")))))</f>
        <v/>
      </c>
      <c r="V900" s="90" t="str">
        <f>IF(TMInput!U900&lt;&gt;"", TMInput!U900, IF(AND($C900=$C901, V901&lt;&gt;""), V901, IF(AND($C900=$C902, V902&lt;&gt;""), V902, IF(AND($C900=$C903, V903&lt;&gt;""), V903, IF(AND($C900=$C904, V904&lt;&gt;""), V904, "")))))</f>
        <v/>
      </c>
      <c r="W900" s="90" t="str">
        <f>IF(TMInput!V900&lt;&gt;"", TMInput!V900, IF(AND($C900=$C901, W901&lt;&gt;""), W901, IF(AND($C900=$C902, W902&lt;&gt;""), W902, IF(AND($C900=$C903, W903&lt;&gt;""), W903, IF(AND($C900=$C904, W904&lt;&gt;""), W904, "")))))</f>
        <v/>
      </c>
      <c r="X900" s="90" t="str">
        <f>IF(TMInput!W900&lt;&gt;"", TMInput!W900, IF(AND($C900=$C901, X901&lt;&gt;""), X901, IF(AND($C900=$C902, X902&lt;&gt;""), X902, IF(AND($C900=$C903, X903&lt;&gt;""), X903, IF(AND($C900=$C904, X904&lt;&gt;""), X904, "")))))</f>
        <v/>
      </c>
      <c r="Y900" s="90" t="str">
        <f>IF(TMInput!X900&lt;&gt;"", TMInput!X900, IF(AND($C900=$C901, Y901&lt;&gt;""), Y901, IF(AND($C900=$C902, Y902&lt;&gt;""), Y902, IF(AND($C900=$C903, Y903&lt;&gt;""), Y903, IF(AND($C900=$C904, Y904&lt;&gt;""), Y904, "")))))</f>
        <v/>
      </c>
      <c r="Z900" s="90" t="str">
        <f>IF(TMInput!Y900&lt;&gt;"", TMInput!Y900, IF(AND($C900=$C901, Z901&lt;&gt;""), Z901, IF(AND($C900=$C902, Z902&lt;&gt;""), Z902, IF(AND($C900=$C903, Z903&lt;&gt;""), Z903, IF(AND($C900=$C904, Z904&lt;&gt;""), Z904, "")))))</f>
        <v/>
      </c>
      <c r="AA900" s="90" t="str">
        <f>IF(TMInput!Z900&lt;&gt;"", TMInput!Z900, IF(AND($C900=$C901, AA901&lt;&gt;""), AA901, IF(AND($C900=$C902, AA902&lt;&gt;""), AA902, IF(AND($C900=$C903, AA903&lt;&gt;""), AA903, IF(AND($C900=$C904, AA904&lt;&gt;""), AA904, "")))))</f>
        <v/>
      </c>
      <c r="AB900" s="90" t="str">
        <f>IF(TMInput!AA900&lt;&gt;"", TMInput!AA900, IF(AND($C900=$C901, AB901&lt;&gt;""), AB901, IF(AND($C900=$C902, AB902&lt;&gt;""), AB902, IF(AND($C900=$C903, AB903&lt;&gt;""), AB903, IF(AND($C900=$C904, AB904&lt;&gt;""), AB904, "")))))</f>
        <v/>
      </c>
      <c r="AC900" s="90" t="str">
        <f>IF(TMInput!AB900&lt;&gt;"", TMInput!AB900, IF(AND($C900=$C901, AC901&lt;&gt;""), AC901, IF(AND($C900=$C902, AC902&lt;&gt;""), AC902, IF(AND($C900=$C903, AC903&lt;&gt;""), AC903, IF(AND($C900=$C904, AC904&lt;&gt;""), AC904, "")))))</f>
        <v/>
      </c>
      <c r="AD900" s="90" t="str">
        <f>IF(TMInput!AC900&lt;&gt;"", TMInput!AC900, IF(AND($C900=$C901, AD901&lt;&gt;""), AD901, IF(AND($C900=$C902, AD902&lt;&gt;""), AD902, IF(AND($C900=$C903, AD903&lt;&gt;""), AD903, IF(AND($C900=$C904, AD904&lt;&gt;""), AD904, "")))))</f>
        <v/>
      </c>
      <c r="AE900" s="90" t="str">
        <f>IF(TMInput!AD900&lt;&gt;"", TMInput!AD900, IF(AND($C900=$C901, AE901&lt;&gt;""), AE901, IF(AND($C900=$C902, AE902&lt;&gt;""), AE902, IF(AND($C900=$C903, AE903&lt;&gt;""), AE903, IF(AND($C900=$C904, AE904&lt;&gt;""), AE904, "")))))</f>
        <v/>
      </c>
    </row>
    <row r="901">
      <c r="A901" s="85" t="b">
        <f t="shared" si="1"/>
        <v>0</v>
      </c>
      <c r="B901" s="90" t="str">
        <f>IF(AND(TMInput!A901="",$C901&lt;&gt;""),B900,TMInput!A901)</f>
        <v/>
      </c>
      <c r="C901" s="90" t="str">
        <f>TMInput!B901</f>
        <v/>
      </c>
      <c r="D901" s="85" t="str">
        <f>IF(AND(TMInput!C901="",$C901&lt;&gt;""),D900,TMInput!C901)</f>
        <v/>
      </c>
      <c r="E901" s="90" t="str">
        <f>IF(TMInput!D901&lt;&gt;"",TMInput!D901,IF(AND($C901=$C902, E902&lt;&gt;""),E902, IF(AND($C901=$C903, E903&lt;&gt;""), E903,"")))</f>
        <v/>
      </c>
      <c r="F901" s="90" t="str">
        <f>IF(TMInput!E901&lt;&gt;"",TMInput!E901,IF(AND($C901=$C902, F902&lt;&gt;""),F902, IF(AND($C901=$C903, F903&lt;&gt;""), F903,"")))</f>
        <v/>
      </c>
      <c r="G901" s="85" t="str">
        <f>IF(TMInput!F901&lt;&gt;"",TMInput!F901,IF(AND($C901=$C902, G902&lt;&gt;""),G902, IF(AND($C901=$C903, G903&lt;&gt;""), G903,"")))</f>
        <v/>
      </c>
      <c r="H901" s="90" t="str">
        <f>TMInput!G901</f>
        <v/>
      </c>
      <c r="I901" s="90" t="str">
        <f>TMInput!H901</f>
        <v/>
      </c>
      <c r="J901" s="90" t="str">
        <f>IF(TMInput!$A901="",J900,TMInput!I901)</f>
        <v/>
      </c>
      <c r="K901" s="85" t="str">
        <f>IF(TMInput!J901&lt;&gt;"",TMInput!J901,IF(AND($C901=$C902, K902&lt;&gt;""),K902, IF(AND($C901=$C903, K903&lt;&gt;""), K903,"")))</f>
        <v/>
      </c>
      <c r="L901" s="85" t="str">
        <f>IF(TMInput!K901&lt;&gt;"",TMInput!K901,IF(AND($C901=$C902, L902&lt;&gt;""),L902, IF(AND($C901=$C903, L903&lt;&gt;""), L903,"")))</f>
        <v/>
      </c>
      <c r="M901" s="90" t="str">
        <f>IF(TMInput!L901&lt;&gt;"",TMInput!L901,IF(AND($C901=$C902, M902&lt;&gt;""),M902, IF(AND($C901=$C903, M903&lt;&gt;""), M903,"")))</f>
        <v/>
      </c>
      <c r="N901" s="90" t="str">
        <f>IF(TMInput!M901&lt;&gt;"",TMInput!M901,IF(AND($C901=$C902, N902&lt;&gt;""),N902, IF(AND($C901=$C903, N903&lt;&gt;""), N903,"")))</f>
        <v/>
      </c>
      <c r="O901" s="90" t="str">
        <f>IF(TMInput!N901&lt;&gt;"",TMInput!N901,IF(AND($C901=$C902, O902&lt;&gt;""),O902, IF(AND($C901=$C903, O903&lt;&gt;""), O903,"")))</f>
        <v/>
      </c>
      <c r="P901" s="85" t="str">
        <f>IF(TMInput!O901&lt;&gt;"",TMInput!O901,IF(AND($C901=$C902, P902&lt;&gt;""),P902, IF(AND($C901=$C903, P903&lt;&gt;""), P903,"")))</f>
        <v/>
      </c>
      <c r="Q901" s="90" t="str">
        <f>IF(TMInput!P901&lt;&gt;"",TMInput!P901,IF(AND($C901=$C902, Q902&lt;&gt;""),Q902, IF(AND($C901=$C903, Q903&lt;&gt;""), Q903,"")))</f>
        <v/>
      </c>
      <c r="R901" s="90" t="str">
        <f>IF(TMInput!Q901&lt;&gt;"", TMInput!Q901, IF(AND(OR($C901&amp;$H901=$C902&amp;$H902, $C901&amp;$I901=$C902&amp;$I902), R902&lt;&gt;""), R902, IF(AND(OR($C901&amp;$H901=$C903&amp;$H903, $C901&amp;$I901=$C903&amp;$I903), R903&lt;&gt;""), R903, IF(AND(OR($C901&amp;$H901=$C904&amp;$H904, $C901&amp;$I901=$C904&amp;$I904), R904&lt;&gt;""), R904, IF(AND(OR($C901&amp;$H901=$C905&amp;$H905, $C901&amp;$I901=$C905&amp;$I905), R905&lt;&gt;""), R905, "")))))</f>
        <v/>
      </c>
      <c r="S901" s="90" t="str">
        <f>IF(TMInput!R901&lt;&gt;"", TMInput!R901, IF(AND(OR($C901&amp;$H901=$C902&amp;$H902, $C901&amp;$I901=$C902&amp;$I902), S902&lt;&gt;""), S902, IF(AND(OR($C901&amp;$H901=$C903&amp;$H903, $C901&amp;$I901=$C903&amp;$I903), S903&lt;&gt;""), S903, IF(AND(OR($C901&amp;$H901=$C904&amp;$H904, $C901&amp;$I901=$C904&amp;$I904), S904&lt;&gt;""), S904, IF(AND(OR($C901&amp;$H901=$C905&amp;$H905, $C901&amp;$I901=$C905&amp;$I905), S905&lt;&gt;""), S905, "")))))</f>
        <v/>
      </c>
      <c r="T901" s="90" t="str">
        <f>IF(TMInput!S901&lt;&gt;"", TMInput!S901, IF(AND(OR($C901&amp;$H901=$C902&amp;$H902, $C901&amp;$I901=$C902&amp;$I902), T902&lt;&gt;""), T902, IF(AND(OR($C901&amp;$H901=$C903&amp;$H903, $C901&amp;$I901=$C903&amp;$I903), T903&lt;&gt;""), T903, IF(AND(OR($C901&amp;$H901=$C904&amp;$H904, $C901&amp;$I901=$C904&amp;$I904), T904&lt;&gt;""), T904, IF(AND(OR($C901&amp;$H901=$C905&amp;$H905, $C901&amp;$I901=$C905&amp;$I905), T905&lt;&gt;""), T905, "")))))</f>
        <v/>
      </c>
      <c r="U901" s="90" t="str">
        <f>IF(TMInput!T901&lt;&gt;"", TMInput!T901, IF(AND($C901=$C902, U902&lt;&gt;""), U902, IF(AND($C901=$C903, U903&lt;&gt;""), U903, IF(AND($C901=$C904, U904&lt;&gt;""), U904, IF(AND($C901=$C905, U905&lt;&gt;""), U905, "")))))</f>
        <v/>
      </c>
      <c r="V901" s="90" t="str">
        <f>IF(TMInput!U901&lt;&gt;"", TMInput!U901, IF(AND($C901=$C902, V902&lt;&gt;""), V902, IF(AND($C901=$C903, V903&lt;&gt;""), V903, IF(AND($C901=$C904, V904&lt;&gt;""), V904, IF(AND($C901=$C905, V905&lt;&gt;""), V905, "")))))</f>
        <v/>
      </c>
      <c r="W901" s="90" t="str">
        <f>IF(TMInput!V901&lt;&gt;"", TMInput!V901, IF(AND($C901=$C902, W902&lt;&gt;""), W902, IF(AND($C901=$C903, W903&lt;&gt;""), W903, IF(AND($C901=$C904, W904&lt;&gt;""), W904, IF(AND($C901=$C905, W905&lt;&gt;""), W905, "")))))</f>
        <v/>
      </c>
      <c r="X901" s="90" t="str">
        <f>IF(TMInput!W901&lt;&gt;"", TMInput!W901, IF(AND($C901=$C902, X902&lt;&gt;""), X902, IF(AND($C901=$C903, X903&lt;&gt;""), X903, IF(AND($C901=$C904, X904&lt;&gt;""), X904, IF(AND($C901=$C905, X905&lt;&gt;""), X905, "")))))</f>
        <v/>
      </c>
      <c r="Y901" s="90" t="str">
        <f>IF(TMInput!X901&lt;&gt;"", TMInput!X901, IF(AND($C901=$C902, Y902&lt;&gt;""), Y902, IF(AND($C901=$C903, Y903&lt;&gt;""), Y903, IF(AND($C901=$C904, Y904&lt;&gt;""), Y904, IF(AND($C901=$C905, Y905&lt;&gt;""), Y905, "")))))</f>
        <v/>
      </c>
      <c r="Z901" s="90" t="str">
        <f>IF(TMInput!Y901&lt;&gt;"", TMInput!Y901, IF(AND($C901=$C902, Z902&lt;&gt;""), Z902, IF(AND($C901=$C903, Z903&lt;&gt;""), Z903, IF(AND($C901=$C904, Z904&lt;&gt;""), Z904, IF(AND($C901=$C905, Z905&lt;&gt;""), Z905, "")))))</f>
        <v/>
      </c>
      <c r="AA901" s="90" t="str">
        <f>IF(TMInput!Z901&lt;&gt;"", TMInput!Z901, IF(AND($C901=$C902, AA902&lt;&gt;""), AA902, IF(AND($C901=$C903, AA903&lt;&gt;""), AA903, IF(AND($C901=$C904, AA904&lt;&gt;""), AA904, IF(AND($C901=$C905, AA905&lt;&gt;""), AA905, "")))))</f>
        <v/>
      </c>
      <c r="AB901" s="90" t="str">
        <f>IF(TMInput!AA901&lt;&gt;"", TMInput!AA901, IF(AND($C901=$C902, AB902&lt;&gt;""), AB902, IF(AND($C901=$C903, AB903&lt;&gt;""), AB903, IF(AND($C901=$C904, AB904&lt;&gt;""), AB904, IF(AND($C901=$C905, AB905&lt;&gt;""), AB905, "")))))</f>
        <v/>
      </c>
      <c r="AC901" s="90" t="str">
        <f>IF(TMInput!AB901&lt;&gt;"", TMInput!AB901, IF(AND($C901=$C902, AC902&lt;&gt;""), AC902, IF(AND($C901=$C903, AC903&lt;&gt;""), AC903, IF(AND($C901=$C904, AC904&lt;&gt;""), AC904, IF(AND($C901=$C905, AC905&lt;&gt;""), AC905, "")))))</f>
        <v/>
      </c>
      <c r="AD901" s="90" t="str">
        <f>IF(TMInput!AC901&lt;&gt;"", TMInput!AC901, IF(AND($C901=$C902, AD902&lt;&gt;""), AD902, IF(AND($C901=$C903, AD903&lt;&gt;""), AD903, IF(AND($C901=$C904, AD904&lt;&gt;""), AD904, IF(AND($C901=$C905, AD905&lt;&gt;""), AD905, "")))))</f>
        <v/>
      </c>
      <c r="AE901" s="90" t="str">
        <f>IF(TMInput!AD901&lt;&gt;"", TMInput!AD901, IF(AND($C901=$C902, AE902&lt;&gt;""), AE902, IF(AND($C901=$C903, AE903&lt;&gt;""), AE903, IF(AND($C901=$C904, AE904&lt;&gt;""), AE904, IF(AND($C901=$C905, AE905&lt;&gt;""), AE905, "")))))</f>
        <v/>
      </c>
    </row>
    <row r="902">
      <c r="A902" s="85" t="b">
        <f t="shared" si="1"/>
        <v>0</v>
      </c>
      <c r="B902" s="90" t="str">
        <f>IF(AND(TMInput!A902="",$C902&lt;&gt;""),B901,TMInput!A902)</f>
        <v/>
      </c>
      <c r="C902" s="90" t="str">
        <f>TMInput!B902</f>
        <v/>
      </c>
      <c r="D902" s="85" t="str">
        <f>IF(AND(TMInput!C902="",$C902&lt;&gt;""),D901,TMInput!C902)</f>
        <v/>
      </c>
      <c r="E902" s="90" t="str">
        <f>IF(TMInput!D902&lt;&gt;"",TMInput!D902,IF(AND($C902=$C903, E903&lt;&gt;""),E903, IF(AND($C902=$C904, E904&lt;&gt;""), E904,"")))</f>
        <v/>
      </c>
      <c r="F902" s="90" t="str">
        <f>IF(TMInput!E902&lt;&gt;"",TMInput!E902,IF(AND($C902=$C903, F903&lt;&gt;""),F903, IF(AND($C902=$C904, F904&lt;&gt;""), F904,"")))</f>
        <v/>
      </c>
      <c r="G902" s="85" t="str">
        <f>IF(TMInput!F902&lt;&gt;"",TMInput!F902,IF(AND($C902=$C903, G903&lt;&gt;""),G903, IF(AND($C902=$C904, G904&lt;&gt;""), G904,"")))</f>
        <v/>
      </c>
      <c r="H902" s="90" t="str">
        <f>TMInput!G902</f>
        <v/>
      </c>
      <c r="I902" s="90" t="str">
        <f>TMInput!H902</f>
        <v/>
      </c>
      <c r="J902" s="90" t="str">
        <f>IF(TMInput!$A902="",J901,TMInput!I902)</f>
        <v/>
      </c>
      <c r="K902" s="85" t="str">
        <f>IF(TMInput!J902&lt;&gt;"",TMInput!J902,IF(AND($C902=$C903, K903&lt;&gt;""),K903, IF(AND($C902=$C904, K904&lt;&gt;""), K904,"")))</f>
        <v/>
      </c>
      <c r="L902" s="85" t="str">
        <f>IF(TMInput!K902&lt;&gt;"",TMInput!K902,IF(AND($C902=$C903, L903&lt;&gt;""),L903, IF(AND($C902=$C904, L904&lt;&gt;""), L904,"")))</f>
        <v/>
      </c>
      <c r="M902" s="90" t="str">
        <f>IF(TMInput!L902&lt;&gt;"",TMInput!L902,IF(AND($C902=$C903, M903&lt;&gt;""),M903, IF(AND($C902=$C904, M904&lt;&gt;""), M904,"")))</f>
        <v/>
      </c>
      <c r="N902" s="90" t="str">
        <f>IF(TMInput!M902&lt;&gt;"",TMInput!M902,IF(AND($C902=$C903, N903&lt;&gt;""),N903, IF(AND($C902=$C904, N904&lt;&gt;""), N904,"")))</f>
        <v/>
      </c>
      <c r="O902" s="90" t="str">
        <f>IF(TMInput!N902&lt;&gt;"",TMInput!N902,IF(AND($C902=$C903, O903&lt;&gt;""),O903, IF(AND($C902=$C904, O904&lt;&gt;""), O904,"")))</f>
        <v/>
      </c>
      <c r="P902" s="85" t="str">
        <f>IF(TMInput!O902&lt;&gt;"",TMInput!O902,IF(AND($C902=$C903, P903&lt;&gt;""),P903, IF(AND($C902=$C904, P904&lt;&gt;""), P904,"")))</f>
        <v/>
      </c>
      <c r="Q902" s="90" t="str">
        <f>IF(TMInput!P902&lt;&gt;"",TMInput!P902,IF(AND($C902=$C903, Q903&lt;&gt;""),Q903, IF(AND($C902=$C904, Q904&lt;&gt;""), Q904,"")))</f>
        <v/>
      </c>
      <c r="R902" s="90" t="str">
        <f>IF(TMInput!Q902&lt;&gt;"", TMInput!Q902, IF(AND(OR($C902&amp;$H902=$C903&amp;$H903, $C902&amp;$I902=$C903&amp;$I903), R903&lt;&gt;""), R903, IF(AND(OR($C902&amp;$H902=$C904&amp;$H904, $C902&amp;$I902=$C904&amp;$I904), R904&lt;&gt;""), R904, IF(AND(OR($C902&amp;$H902=$C905&amp;$H905, $C902&amp;$I902=$C905&amp;$I905), R905&lt;&gt;""), R905, IF(AND(OR($C902&amp;$H902=$C906&amp;$H906, $C902&amp;$I902=$C906&amp;$I906), R906&lt;&gt;""), R906, "")))))</f>
        <v/>
      </c>
      <c r="S902" s="90" t="str">
        <f>IF(TMInput!R902&lt;&gt;"", TMInput!R902, IF(AND(OR($C902&amp;$H902=$C903&amp;$H903, $C902&amp;$I902=$C903&amp;$I903), S903&lt;&gt;""), S903, IF(AND(OR($C902&amp;$H902=$C904&amp;$H904, $C902&amp;$I902=$C904&amp;$I904), S904&lt;&gt;""), S904, IF(AND(OR($C902&amp;$H902=$C905&amp;$H905, $C902&amp;$I902=$C905&amp;$I905), S905&lt;&gt;""), S905, IF(AND(OR($C902&amp;$H902=$C906&amp;$H906, $C902&amp;$I902=$C906&amp;$I906), S906&lt;&gt;""), S906, "")))))</f>
        <v/>
      </c>
      <c r="T902" s="90" t="str">
        <f>IF(TMInput!S902&lt;&gt;"", TMInput!S902, IF(AND(OR($C902&amp;$H902=$C903&amp;$H903, $C902&amp;$I902=$C903&amp;$I903), T903&lt;&gt;""), T903, IF(AND(OR($C902&amp;$H902=$C904&amp;$H904, $C902&amp;$I902=$C904&amp;$I904), T904&lt;&gt;""), T904, IF(AND(OR($C902&amp;$H902=$C905&amp;$H905, $C902&amp;$I902=$C905&amp;$I905), T905&lt;&gt;""), T905, IF(AND(OR($C902&amp;$H902=$C906&amp;$H906, $C902&amp;$I902=$C906&amp;$I906), T906&lt;&gt;""), T906, "")))))</f>
        <v/>
      </c>
      <c r="U902" s="90" t="str">
        <f>IF(TMInput!T902&lt;&gt;"", TMInput!T902, IF(AND($C902=$C903, U903&lt;&gt;""), U903, IF(AND($C902=$C904, U904&lt;&gt;""), U904, IF(AND($C902=$C905, U905&lt;&gt;""), U905, IF(AND($C902=$C906, U906&lt;&gt;""), U906, "")))))</f>
        <v/>
      </c>
      <c r="V902" s="90" t="str">
        <f>IF(TMInput!U902&lt;&gt;"", TMInput!U902, IF(AND($C902=$C903, V903&lt;&gt;""), V903, IF(AND($C902=$C904, V904&lt;&gt;""), V904, IF(AND($C902=$C905, V905&lt;&gt;""), V905, IF(AND($C902=$C906, V906&lt;&gt;""), V906, "")))))</f>
        <v/>
      </c>
      <c r="W902" s="90" t="str">
        <f>IF(TMInput!V902&lt;&gt;"", TMInput!V902, IF(AND($C902=$C903, W903&lt;&gt;""), W903, IF(AND($C902=$C904, W904&lt;&gt;""), W904, IF(AND($C902=$C905, W905&lt;&gt;""), W905, IF(AND($C902=$C906, W906&lt;&gt;""), W906, "")))))</f>
        <v/>
      </c>
      <c r="X902" s="90" t="str">
        <f>IF(TMInput!W902&lt;&gt;"", TMInput!W902, IF(AND($C902=$C903, X903&lt;&gt;""), X903, IF(AND($C902=$C904, X904&lt;&gt;""), X904, IF(AND($C902=$C905, X905&lt;&gt;""), X905, IF(AND($C902=$C906, X906&lt;&gt;""), X906, "")))))</f>
        <v/>
      </c>
      <c r="Y902" s="90" t="str">
        <f>IF(TMInput!X902&lt;&gt;"", TMInput!X902, IF(AND($C902=$C903, Y903&lt;&gt;""), Y903, IF(AND($C902=$C904, Y904&lt;&gt;""), Y904, IF(AND($C902=$C905, Y905&lt;&gt;""), Y905, IF(AND($C902=$C906, Y906&lt;&gt;""), Y906, "")))))</f>
        <v/>
      </c>
      <c r="Z902" s="90" t="str">
        <f>IF(TMInput!Y902&lt;&gt;"", TMInput!Y902, IF(AND($C902=$C903, Z903&lt;&gt;""), Z903, IF(AND($C902=$C904, Z904&lt;&gt;""), Z904, IF(AND($C902=$C905, Z905&lt;&gt;""), Z905, IF(AND($C902=$C906, Z906&lt;&gt;""), Z906, "")))))</f>
        <v/>
      </c>
      <c r="AA902" s="90" t="str">
        <f>IF(TMInput!Z902&lt;&gt;"", TMInput!Z902, IF(AND($C902=$C903, AA903&lt;&gt;""), AA903, IF(AND($C902=$C904, AA904&lt;&gt;""), AA904, IF(AND($C902=$C905, AA905&lt;&gt;""), AA905, IF(AND($C902=$C906, AA906&lt;&gt;""), AA906, "")))))</f>
        <v/>
      </c>
      <c r="AB902" s="90" t="str">
        <f>IF(TMInput!AA902&lt;&gt;"", TMInput!AA902, IF(AND($C902=$C903, AB903&lt;&gt;""), AB903, IF(AND($C902=$C904, AB904&lt;&gt;""), AB904, IF(AND($C902=$C905, AB905&lt;&gt;""), AB905, IF(AND($C902=$C906, AB906&lt;&gt;""), AB906, "")))))</f>
        <v/>
      </c>
      <c r="AC902" s="90" t="str">
        <f>IF(TMInput!AB902&lt;&gt;"", TMInput!AB902, IF(AND($C902=$C903, AC903&lt;&gt;""), AC903, IF(AND($C902=$C904, AC904&lt;&gt;""), AC904, IF(AND($C902=$C905, AC905&lt;&gt;""), AC905, IF(AND($C902=$C906, AC906&lt;&gt;""), AC906, "")))))</f>
        <v/>
      </c>
      <c r="AD902" s="90" t="str">
        <f>IF(TMInput!AC902&lt;&gt;"", TMInput!AC902, IF(AND($C902=$C903, AD903&lt;&gt;""), AD903, IF(AND($C902=$C904, AD904&lt;&gt;""), AD904, IF(AND($C902=$C905, AD905&lt;&gt;""), AD905, IF(AND($C902=$C906, AD906&lt;&gt;""), AD906, "")))))</f>
        <v/>
      </c>
      <c r="AE902" s="90" t="str">
        <f>IF(TMInput!AD902&lt;&gt;"", TMInput!AD902, IF(AND($C902=$C903, AE903&lt;&gt;""), AE903, IF(AND($C902=$C904, AE904&lt;&gt;""), AE904, IF(AND($C902=$C905, AE905&lt;&gt;""), AE905, IF(AND($C902=$C906, AE906&lt;&gt;""), AE906, "")))))</f>
        <v/>
      </c>
    </row>
    <row r="903">
      <c r="A903" s="85" t="b">
        <f t="shared" si="1"/>
        <v>0</v>
      </c>
      <c r="B903" s="90" t="str">
        <f>IF(AND(TMInput!A903="",$C903&lt;&gt;""),B902,TMInput!A903)</f>
        <v/>
      </c>
      <c r="C903" s="90" t="str">
        <f>TMInput!B903</f>
        <v/>
      </c>
      <c r="D903" s="85" t="str">
        <f>IF(AND(TMInput!C903="",$C903&lt;&gt;""),D902,TMInput!C903)</f>
        <v/>
      </c>
      <c r="E903" s="90" t="str">
        <f>IF(TMInput!D903&lt;&gt;"",TMInput!D903,IF(AND($C903=$C904, E904&lt;&gt;""),E904, IF(AND($C903=$C905, E905&lt;&gt;""), E905,"")))</f>
        <v/>
      </c>
      <c r="F903" s="90" t="str">
        <f>IF(TMInput!E903&lt;&gt;"",TMInput!E903,IF(AND($C903=$C904, F904&lt;&gt;""),F904, IF(AND($C903=$C905, F905&lt;&gt;""), F905,"")))</f>
        <v/>
      </c>
      <c r="G903" s="85" t="str">
        <f>IF(TMInput!F903&lt;&gt;"",TMInput!F903,IF(AND($C903=$C904, G904&lt;&gt;""),G904, IF(AND($C903=$C905, G905&lt;&gt;""), G905,"")))</f>
        <v/>
      </c>
      <c r="H903" s="90" t="str">
        <f>TMInput!G903</f>
        <v/>
      </c>
      <c r="I903" s="90" t="str">
        <f>TMInput!H903</f>
        <v/>
      </c>
      <c r="J903" s="90" t="str">
        <f>IF(TMInput!$A903="",J902,TMInput!I903)</f>
        <v/>
      </c>
      <c r="K903" s="85" t="str">
        <f>IF(TMInput!J903&lt;&gt;"",TMInput!J903,IF(AND($C903=$C904, K904&lt;&gt;""),K904, IF(AND($C903=$C905, K905&lt;&gt;""), K905,"")))</f>
        <v/>
      </c>
      <c r="L903" s="85" t="str">
        <f>IF(TMInput!K903&lt;&gt;"",TMInput!K903,IF(AND($C903=$C904, L904&lt;&gt;""),L904, IF(AND($C903=$C905, L905&lt;&gt;""), L905,"")))</f>
        <v/>
      </c>
      <c r="M903" s="90" t="str">
        <f>IF(TMInput!L903&lt;&gt;"",TMInput!L903,IF(AND($C903=$C904, M904&lt;&gt;""),M904, IF(AND($C903=$C905, M905&lt;&gt;""), M905,"")))</f>
        <v/>
      </c>
      <c r="N903" s="90" t="str">
        <f>IF(TMInput!M903&lt;&gt;"",TMInput!M903,IF(AND($C903=$C904, N904&lt;&gt;""),N904, IF(AND($C903=$C905, N905&lt;&gt;""), N905,"")))</f>
        <v/>
      </c>
      <c r="O903" s="90" t="str">
        <f>IF(TMInput!N903&lt;&gt;"",TMInput!N903,IF(AND($C903=$C904, O904&lt;&gt;""),O904, IF(AND($C903=$C905, O905&lt;&gt;""), O905,"")))</f>
        <v/>
      </c>
      <c r="P903" s="85" t="str">
        <f>IF(TMInput!O903&lt;&gt;"",TMInput!O903,IF(AND($C903=$C904, P904&lt;&gt;""),P904, IF(AND($C903=$C905, P905&lt;&gt;""), P905,"")))</f>
        <v/>
      </c>
      <c r="Q903" s="90" t="str">
        <f>IF(TMInput!P903&lt;&gt;"",TMInput!P903,IF(AND($C903=$C904, Q904&lt;&gt;""),Q904, IF(AND($C903=$C905, Q905&lt;&gt;""), Q905,"")))</f>
        <v/>
      </c>
      <c r="R903" s="90" t="str">
        <f>IF(TMInput!Q903&lt;&gt;"", TMInput!Q903, IF(AND(OR($C903&amp;$H903=$C904&amp;$H904, $C903&amp;$I903=$C904&amp;$I904), R904&lt;&gt;""), R904, IF(AND(OR($C903&amp;$H903=$C905&amp;$H905, $C903&amp;$I903=$C905&amp;$I905), R905&lt;&gt;""), R905, IF(AND(OR($C903&amp;$H903=$C906&amp;$H906, $C903&amp;$I903=$C906&amp;$I906), R906&lt;&gt;""), R906, IF(AND(OR($C903&amp;$H903=$C907&amp;$H907, $C903&amp;$I903=$C907&amp;$I907), R907&lt;&gt;""), R907, "")))))</f>
        <v/>
      </c>
      <c r="S903" s="90" t="str">
        <f>IF(TMInput!R903&lt;&gt;"", TMInput!R903, IF(AND(OR($C903&amp;$H903=$C904&amp;$H904, $C903&amp;$I903=$C904&amp;$I904), S904&lt;&gt;""), S904, IF(AND(OR($C903&amp;$H903=$C905&amp;$H905, $C903&amp;$I903=$C905&amp;$I905), S905&lt;&gt;""), S905, IF(AND(OR($C903&amp;$H903=$C906&amp;$H906, $C903&amp;$I903=$C906&amp;$I906), S906&lt;&gt;""), S906, IF(AND(OR($C903&amp;$H903=$C907&amp;$H907, $C903&amp;$I903=$C907&amp;$I907), S907&lt;&gt;""), S907, "")))))</f>
        <v/>
      </c>
      <c r="T903" s="90" t="str">
        <f>IF(TMInput!S903&lt;&gt;"", TMInput!S903, IF(AND(OR($C903&amp;$H903=$C904&amp;$H904, $C903&amp;$I903=$C904&amp;$I904), T904&lt;&gt;""), T904, IF(AND(OR($C903&amp;$H903=$C905&amp;$H905, $C903&amp;$I903=$C905&amp;$I905), T905&lt;&gt;""), T905, IF(AND(OR($C903&amp;$H903=$C906&amp;$H906, $C903&amp;$I903=$C906&amp;$I906), T906&lt;&gt;""), T906, IF(AND(OR($C903&amp;$H903=$C907&amp;$H907, $C903&amp;$I903=$C907&amp;$I907), T907&lt;&gt;""), T907, "")))))</f>
        <v/>
      </c>
      <c r="U903" s="90" t="str">
        <f>IF(TMInput!T903&lt;&gt;"", TMInput!T903, IF(AND($C903=$C904, U904&lt;&gt;""), U904, IF(AND($C903=$C905, U905&lt;&gt;""), U905, IF(AND($C903=$C906, U906&lt;&gt;""), U906, IF(AND($C903=$C907, U907&lt;&gt;""), U907, "")))))</f>
        <v/>
      </c>
      <c r="V903" s="90" t="str">
        <f>IF(TMInput!U903&lt;&gt;"", TMInput!U903, IF(AND($C903=$C904, V904&lt;&gt;""), V904, IF(AND($C903=$C905, V905&lt;&gt;""), V905, IF(AND($C903=$C906, V906&lt;&gt;""), V906, IF(AND($C903=$C907, V907&lt;&gt;""), V907, "")))))</f>
        <v/>
      </c>
      <c r="W903" s="90" t="str">
        <f>IF(TMInput!V903&lt;&gt;"", TMInput!V903, IF(AND($C903=$C904, W904&lt;&gt;""), W904, IF(AND($C903=$C905, W905&lt;&gt;""), W905, IF(AND($C903=$C906, W906&lt;&gt;""), W906, IF(AND($C903=$C907, W907&lt;&gt;""), W907, "")))))</f>
        <v/>
      </c>
      <c r="X903" s="90" t="str">
        <f>IF(TMInput!W903&lt;&gt;"", TMInput!W903, IF(AND($C903=$C904, X904&lt;&gt;""), X904, IF(AND($C903=$C905, X905&lt;&gt;""), X905, IF(AND($C903=$C906, X906&lt;&gt;""), X906, IF(AND($C903=$C907, X907&lt;&gt;""), X907, "")))))</f>
        <v/>
      </c>
      <c r="Y903" s="90" t="str">
        <f>IF(TMInput!X903&lt;&gt;"", TMInput!X903, IF(AND($C903=$C904, Y904&lt;&gt;""), Y904, IF(AND($C903=$C905, Y905&lt;&gt;""), Y905, IF(AND($C903=$C906, Y906&lt;&gt;""), Y906, IF(AND($C903=$C907, Y907&lt;&gt;""), Y907, "")))))</f>
        <v/>
      </c>
      <c r="Z903" s="90" t="str">
        <f>IF(TMInput!Y903&lt;&gt;"", TMInput!Y903, IF(AND($C903=$C904, Z904&lt;&gt;""), Z904, IF(AND($C903=$C905, Z905&lt;&gt;""), Z905, IF(AND($C903=$C906, Z906&lt;&gt;""), Z906, IF(AND($C903=$C907, Z907&lt;&gt;""), Z907, "")))))</f>
        <v/>
      </c>
      <c r="AA903" s="90" t="str">
        <f>IF(TMInput!Z903&lt;&gt;"", TMInput!Z903, IF(AND($C903=$C904, AA904&lt;&gt;""), AA904, IF(AND($C903=$C905, AA905&lt;&gt;""), AA905, IF(AND($C903=$C906, AA906&lt;&gt;""), AA906, IF(AND($C903=$C907, AA907&lt;&gt;""), AA907, "")))))</f>
        <v/>
      </c>
      <c r="AB903" s="90" t="str">
        <f>IF(TMInput!AA903&lt;&gt;"", TMInput!AA903, IF(AND($C903=$C904, AB904&lt;&gt;""), AB904, IF(AND($C903=$C905, AB905&lt;&gt;""), AB905, IF(AND($C903=$C906, AB906&lt;&gt;""), AB906, IF(AND($C903=$C907, AB907&lt;&gt;""), AB907, "")))))</f>
        <v/>
      </c>
      <c r="AC903" s="90" t="str">
        <f>IF(TMInput!AB903&lt;&gt;"", TMInput!AB903, IF(AND($C903=$C904, AC904&lt;&gt;""), AC904, IF(AND($C903=$C905, AC905&lt;&gt;""), AC905, IF(AND($C903=$C906, AC906&lt;&gt;""), AC906, IF(AND($C903=$C907, AC907&lt;&gt;""), AC907, "")))))</f>
        <v/>
      </c>
      <c r="AD903" s="90" t="str">
        <f>IF(TMInput!AC903&lt;&gt;"", TMInput!AC903, IF(AND($C903=$C904, AD904&lt;&gt;""), AD904, IF(AND($C903=$C905, AD905&lt;&gt;""), AD905, IF(AND($C903=$C906, AD906&lt;&gt;""), AD906, IF(AND($C903=$C907, AD907&lt;&gt;""), AD907, "")))))</f>
        <v/>
      </c>
      <c r="AE903" s="90" t="str">
        <f>IF(TMInput!AD903&lt;&gt;"", TMInput!AD903, IF(AND($C903=$C904, AE904&lt;&gt;""), AE904, IF(AND($C903=$C905, AE905&lt;&gt;""), AE905, IF(AND($C903=$C906, AE906&lt;&gt;""), AE906, IF(AND($C903=$C907, AE907&lt;&gt;""), AE907, "")))))</f>
        <v/>
      </c>
    </row>
    <row r="904">
      <c r="A904" s="85" t="b">
        <f t="shared" si="1"/>
        <v>0</v>
      </c>
      <c r="B904" s="90" t="str">
        <f>IF(AND(TMInput!A904="",$C904&lt;&gt;""),B903,TMInput!A904)</f>
        <v/>
      </c>
      <c r="C904" s="90" t="str">
        <f>TMInput!B904</f>
        <v/>
      </c>
      <c r="D904" s="85" t="str">
        <f>IF(AND(TMInput!C904="",$C904&lt;&gt;""),D903,TMInput!C904)</f>
        <v/>
      </c>
      <c r="E904" s="90" t="str">
        <f>IF(TMInput!D904&lt;&gt;"",TMInput!D904,IF(AND($C904=$C905, E905&lt;&gt;""),E905, IF(AND($C904=$C906, E906&lt;&gt;""), E906,"")))</f>
        <v/>
      </c>
      <c r="F904" s="90" t="str">
        <f>IF(TMInput!E904&lt;&gt;"",TMInput!E904,IF(AND($C904=$C905, F905&lt;&gt;""),F905, IF(AND($C904=$C906, F906&lt;&gt;""), F906,"")))</f>
        <v/>
      </c>
      <c r="G904" s="85" t="str">
        <f>IF(TMInput!F904&lt;&gt;"",TMInput!F904,IF(AND($C904=$C905, G905&lt;&gt;""),G905, IF(AND($C904=$C906, G906&lt;&gt;""), G906,"")))</f>
        <v/>
      </c>
      <c r="H904" s="90" t="str">
        <f>TMInput!G904</f>
        <v/>
      </c>
      <c r="I904" s="90" t="str">
        <f>TMInput!H904</f>
        <v/>
      </c>
      <c r="J904" s="90" t="str">
        <f>IF(TMInput!$A904="",J903,TMInput!I904)</f>
        <v/>
      </c>
      <c r="K904" s="85" t="str">
        <f>IF(TMInput!J904&lt;&gt;"",TMInput!J904,IF(AND($C904=$C905, K905&lt;&gt;""),K905, IF(AND($C904=$C906, K906&lt;&gt;""), K906,"")))</f>
        <v/>
      </c>
      <c r="L904" s="85" t="str">
        <f>IF(TMInput!K904&lt;&gt;"",TMInput!K904,IF(AND($C904=$C905, L905&lt;&gt;""),L905, IF(AND($C904=$C906, L906&lt;&gt;""), L906,"")))</f>
        <v/>
      </c>
      <c r="M904" s="90" t="str">
        <f>IF(TMInput!L904&lt;&gt;"",TMInput!L904,IF(AND($C904=$C905, M905&lt;&gt;""),M905, IF(AND($C904=$C906, M906&lt;&gt;""), M906,"")))</f>
        <v/>
      </c>
      <c r="N904" s="90" t="str">
        <f>IF(TMInput!M904&lt;&gt;"",TMInput!M904,IF(AND($C904=$C905, N905&lt;&gt;""),N905, IF(AND($C904=$C906, N906&lt;&gt;""), N906,"")))</f>
        <v/>
      </c>
      <c r="O904" s="90" t="str">
        <f>IF(TMInput!N904&lt;&gt;"",TMInput!N904,IF(AND($C904=$C905, O905&lt;&gt;""),O905, IF(AND($C904=$C906, O906&lt;&gt;""), O906,"")))</f>
        <v/>
      </c>
      <c r="P904" s="85" t="str">
        <f>IF(TMInput!O904&lt;&gt;"",TMInput!O904,IF(AND($C904=$C905, P905&lt;&gt;""),P905, IF(AND($C904=$C906, P906&lt;&gt;""), P906,"")))</f>
        <v/>
      </c>
      <c r="Q904" s="90" t="str">
        <f>IF(TMInput!P904&lt;&gt;"",TMInput!P904,IF(AND($C904=$C905, Q905&lt;&gt;""),Q905, IF(AND($C904=$C906, Q906&lt;&gt;""), Q906,"")))</f>
        <v/>
      </c>
      <c r="R904" s="90" t="str">
        <f>IF(TMInput!Q904&lt;&gt;"", TMInput!Q904, IF(AND(OR($C904&amp;$H904=$C905&amp;$H905, $C904&amp;$I904=$C905&amp;$I905), R905&lt;&gt;""), R905, IF(AND(OR($C904&amp;$H904=$C906&amp;$H906, $C904&amp;$I904=$C906&amp;$I906), R906&lt;&gt;""), R906, IF(AND(OR($C904&amp;$H904=$C907&amp;$H907, $C904&amp;$I904=$C907&amp;$I907), R907&lt;&gt;""), R907, IF(AND(OR($C904&amp;$H904=$C908&amp;$H908, $C904&amp;$I904=$C908&amp;$I908), R908&lt;&gt;""), R908, "")))))</f>
        <v/>
      </c>
      <c r="S904" s="90" t="str">
        <f>IF(TMInput!R904&lt;&gt;"", TMInput!R904, IF(AND(OR($C904&amp;$H904=$C905&amp;$H905, $C904&amp;$I904=$C905&amp;$I905), S905&lt;&gt;""), S905, IF(AND(OR($C904&amp;$H904=$C906&amp;$H906, $C904&amp;$I904=$C906&amp;$I906), S906&lt;&gt;""), S906, IF(AND(OR($C904&amp;$H904=$C907&amp;$H907, $C904&amp;$I904=$C907&amp;$I907), S907&lt;&gt;""), S907, IF(AND(OR($C904&amp;$H904=$C908&amp;$H908, $C904&amp;$I904=$C908&amp;$I908), S908&lt;&gt;""), S908, "")))))</f>
        <v/>
      </c>
      <c r="T904" s="90" t="str">
        <f>IF(TMInput!S904&lt;&gt;"", TMInput!S904, IF(AND(OR($C904&amp;$H904=$C905&amp;$H905, $C904&amp;$I904=$C905&amp;$I905), T905&lt;&gt;""), T905, IF(AND(OR($C904&amp;$H904=$C906&amp;$H906, $C904&amp;$I904=$C906&amp;$I906), T906&lt;&gt;""), T906, IF(AND(OR($C904&amp;$H904=$C907&amp;$H907, $C904&amp;$I904=$C907&amp;$I907), T907&lt;&gt;""), T907, IF(AND(OR($C904&amp;$H904=$C908&amp;$H908, $C904&amp;$I904=$C908&amp;$I908), T908&lt;&gt;""), T908, "")))))</f>
        <v/>
      </c>
      <c r="U904" s="90" t="str">
        <f>IF(TMInput!T904&lt;&gt;"", TMInput!T904, IF(AND($C904=$C905, U905&lt;&gt;""), U905, IF(AND($C904=$C906, U906&lt;&gt;""), U906, IF(AND($C904=$C907, U907&lt;&gt;""), U907, IF(AND($C904=$C908, U908&lt;&gt;""), U908, "")))))</f>
        <v/>
      </c>
      <c r="V904" s="90" t="str">
        <f>IF(TMInput!U904&lt;&gt;"", TMInput!U904, IF(AND($C904=$C905, V905&lt;&gt;""), V905, IF(AND($C904=$C906, V906&lt;&gt;""), V906, IF(AND($C904=$C907, V907&lt;&gt;""), V907, IF(AND($C904=$C908, V908&lt;&gt;""), V908, "")))))</f>
        <v/>
      </c>
      <c r="W904" s="90" t="str">
        <f>IF(TMInput!V904&lt;&gt;"", TMInput!V904, IF(AND($C904=$C905, W905&lt;&gt;""), W905, IF(AND($C904=$C906, W906&lt;&gt;""), W906, IF(AND($C904=$C907, W907&lt;&gt;""), W907, IF(AND($C904=$C908, W908&lt;&gt;""), W908, "")))))</f>
        <v/>
      </c>
      <c r="X904" s="90" t="str">
        <f>IF(TMInput!W904&lt;&gt;"", TMInput!W904, IF(AND($C904=$C905, X905&lt;&gt;""), X905, IF(AND($C904=$C906, X906&lt;&gt;""), X906, IF(AND($C904=$C907, X907&lt;&gt;""), X907, IF(AND($C904=$C908, X908&lt;&gt;""), X908, "")))))</f>
        <v/>
      </c>
      <c r="Y904" s="90" t="str">
        <f>IF(TMInput!X904&lt;&gt;"", TMInput!X904, IF(AND($C904=$C905, Y905&lt;&gt;""), Y905, IF(AND($C904=$C906, Y906&lt;&gt;""), Y906, IF(AND($C904=$C907, Y907&lt;&gt;""), Y907, IF(AND($C904=$C908, Y908&lt;&gt;""), Y908, "")))))</f>
        <v/>
      </c>
      <c r="Z904" s="90" t="str">
        <f>IF(TMInput!Y904&lt;&gt;"", TMInput!Y904, IF(AND($C904=$C905, Z905&lt;&gt;""), Z905, IF(AND($C904=$C906, Z906&lt;&gt;""), Z906, IF(AND($C904=$C907, Z907&lt;&gt;""), Z907, IF(AND($C904=$C908, Z908&lt;&gt;""), Z908, "")))))</f>
        <v/>
      </c>
      <c r="AA904" s="90" t="str">
        <f>IF(TMInput!Z904&lt;&gt;"", TMInput!Z904, IF(AND($C904=$C905, AA905&lt;&gt;""), AA905, IF(AND($C904=$C906, AA906&lt;&gt;""), AA906, IF(AND($C904=$C907, AA907&lt;&gt;""), AA907, IF(AND($C904=$C908, AA908&lt;&gt;""), AA908, "")))))</f>
        <v/>
      </c>
      <c r="AB904" s="90" t="str">
        <f>IF(TMInput!AA904&lt;&gt;"", TMInput!AA904, IF(AND($C904=$C905, AB905&lt;&gt;""), AB905, IF(AND($C904=$C906, AB906&lt;&gt;""), AB906, IF(AND($C904=$C907, AB907&lt;&gt;""), AB907, IF(AND($C904=$C908, AB908&lt;&gt;""), AB908, "")))))</f>
        <v/>
      </c>
      <c r="AC904" s="90" t="str">
        <f>IF(TMInput!AB904&lt;&gt;"", TMInput!AB904, IF(AND($C904=$C905, AC905&lt;&gt;""), AC905, IF(AND($C904=$C906, AC906&lt;&gt;""), AC906, IF(AND($C904=$C907, AC907&lt;&gt;""), AC907, IF(AND($C904=$C908, AC908&lt;&gt;""), AC908, "")))))</f>
        <v/>
      </c>
      <c r="AD904" s="90" t="str">
        <f>IF(TMInput!AC904&lt;&gt;"", TMInput!AC904, IF(AND($C904=$C905, AD905&lt;&gt;""), AD905, IF(AND($C904=$C906, AD906&lt;&gt;""), AD906, IF(AND($C904=$C907, AD907&lt;&gt;""), AD907, IF(AND($C904=$C908, AD908&lt;&gt;""), AD908, "")))))</f>
        <v/>
      </c>
      <c r="AE904" s="90" t="str">
        <f>IF(TMInput!AD904&lt;&gt;"", TMInput!AD904, IF(AND($C904=$C905, AE905&lt;&gt;""), AE905, IF(AND($C904=$C906, AE906&lt;&gt;""), AE906, IF(AND($C904=$C907, AE907&lt;&gt;""), AE907, IF(AND($C904=$C908, AE908&lt;&gt;""), AE908, "")))))</f>
        <v/>
      </c>
    </row>
    <row r="905">
      <c r="A905" s="85" t="b">
        <f t="shared" si="1"/>
        <v>0</v>
      </c>
      <c r="B905" s="90" t="str">
        <f>IF(AND(TMInput!A905="",$C905&lt;&gt;""),B904,TMInput!A905)</f>
        <v/>
      </c>
      <c r="C905" s="90" t="str">
        <f>TMInput!B905</f>
        <v/>
      </c>
      <c r="D905" s="85" t="str">
        <f>IF(AND(TMInput!C905="",$C905&lt;&gt;""),D904,TMInput!C905)</f>
        <v/>
      </c>
      <c r="E905" s="90" t="str">
        <f>IF(TMInput!D905&lt;&gt;"",TMInput!D905,IF(AND($C905=$C906, E906&lt;&gt;""),E906, IF(AND($C905=$C907, E907&lt;&gt;""), E907,"")))</f>
        <v/>
      </c>
      <c r="F905" s="90" t="str">
        <f>IF(TMInput!E905&lt;&gt;"",TMInput!E905,IF(AND($C905=$C906, F906&lt;&gt;""),F906, IF(AND($C905=$C907, F907&lt;&gt;""), F907,"")))</f>
        <v/>
      </c>
      <c r="G905" s="85" t="str">
        <f>IF(TMInput!F905&lt;&gt;"",TMInput!F905,IF(AND($C905=$C906, G906&lt;&gt;""),G906, IF(AND($C905=$C907, G907&lt;&gt;""), G907,"")))</f>
        <v/>
      </c>
      <c r="H905" s="90" t="str">
        <f>TMInput!G905</f>
        <v/>
      </c>
      <c r="I905" s="90" t="str">
        <f>TMInput!H905</f>
        <v/>
      </c>
      <c r="J905" s="90" t="str">
        <f>IF(TMInput!$A905="",J904,TMInput!I905)</f>
        <v/>
      </c>
      <c r="K905" s="85" t="str">
        <f>IF(TMInput!J905&lt;&gt;"",TMInput!J905,IF(AND($C905=$C906, K906&lt;&gt;""),K906, IF(AND($C905=$C907, K907&lt;&gt;""), K907,"")))</f>
        <v/>
      </c>
      <c r="L905" s="85" t="str">
        <f>IF(TMInput!K905&lt;&gt;"",TMInput!K905,IF(AND($C905=$C906, L906&lt;&gt;""),L906, IF(AND($C905=$C907, L907&lt;&gt;""), L907,"")))</f>
        <v/>
      </c>
      <c r="M905" s="90" t="str">
        <f>IF(TMInput!L905&lt;&gt;"",TMInput!L905,IF(AND($C905=$C906, M906&lt;&gt;""),M906, IF(AND($C905=$C907, M907&lt;&gt;""), M907,"")))</f>
        <v/>
      </c>
      <c r="N905" s="90" t="str">
        <f>IF(TMInput!M905&lt;&gt;"",TMInput!M905,IF(AND($C905=$C906, N906&lt;&gt;""),N906, IF(AND($C905=$C907, N907&lt;&gt;""), N907,"")))</f>
        <v/>
      </c>
      <c r="O905" s="90" t="str">
        <f>IF(TMInput!N905&lt;&gt;"",TMInput!N905,IF(AND($C905=$C906, O906&lt;&gt;""),O906, IF(AND($C905=$C907, O907&lt;&gt;""), O907,"")))</f>
        <v/>
      </c>
      <c r="P905" s="85" t="str">
        <f>IF(TMInput!O905&lt;&gt;"",TMInput!O905,IF(AND($C905=$C906, P906&lt;&gt;""),P906, IF(AND($C905=$C907, P907&lt;&gt;""), P907,"")))</f>
        <v/>
      </c>
      <c r="Q905" s="90" t="str">
        <f>IF(TMInput!P905&lt;&gt;"",TMInput!P905,IF(AND($C905=$C906, Q906&lt;&gt;""),Q906, IF(AND($C905=$C907, Q907&lt;&gt;""), Q907,"")))</f>
        <v/>
      </c>
      <c r="R905" s="90" t="str">
        <f>IF(TMInput!Q905&lt;&gt;"", TMInput!Q905, IF(AND(OR($C905&amp;$H905=$C906&amp;$H906, $C905&amp;$I905=$C906&amp;$I906), R906&lt;&gt;""), R906, IF(AND(OR($C905&amp;$H905=$C907&amp;$H907, $C905&amp;$I905=$C907&amp;$I907), R907&lt;&gt;""), R907, IF(AND(OR($C905&amp;$H905=$C908&amp;$H908, $C905&amp;$I905=$C908&amp;$I908), R908&lt;&gt;""), R908, IF(AND(OR($C905&amp;$H905=$C909&amp;$H909, $C905&amp;$I905=$C909&amp;$I909), R909&lt;&gt;""), R909, "")))))</f>
        <v/>
      </c>
      <c r="S905" s="90" t="str">
        <f>IF(TMInput!R905&lt;&gt;"", TMInput!R905, IF(AND(OR($C905&amp;$H905=$C906&amp;$H906, $C905&amp;$I905=$C906&amp;$I906), S906&lt;&gt;""), S906, IF(AND(OR($C905&amp;$H905=$C907&amp;$H907, $C905&amp;$I905=$C907&amp;$I907), S907&lt;&gt;""), S907, IF(AND(OR($C905&amp;$H905=$C908&amp;$H908, $C905&amp;$I905=$C908&amp;$I908), S908&lt;&gt;""), S908, IF(AND(OR($C905&amp;$H905=$C909&amp;$H909, $C905&amp;$I905=$C909&amp;$I909), S909&lt;&gt;""), S909, "")))))</f>
        <v/>
      </c>
      <c r="T905" s="90" t="str">
        <f>IF(TMInput!S905&lt;&gt;"", TMInput!S905, IF(AND(OR($C905&amp;$H905=$C906&amp;$H906, $C905&amp;$I905=$C906&amp;$I906), T906&lt;&gt;""), T906, IF(AND(OR($C905&amp;$H905=$C907&amp;$H907, $C905&amp;$I905=$C907&amp;$I907), T907&lt;&gt;""), T907, IF(AND(OR($C905&amp;$H905=$C908&amp;$H908, $C905&amp;$I905=$C908&amp;$I908), T908&lt;&gt;""), T908, IF(AND(OR($C905&amp;$H905=$C909&amp;$H909, $C905&amp;$I905=$C909&amp;$I909), T909&lt;&gt;""), T909, "")))))</f>
        <v/>
      </c>
      <c r="U905" s="90" t="str">
        <f>IF(TMInput!T905&lt;&gt;"", TMInput!T905, IF(AND($C905=$C906, U906&lt;&gt;""), U906, IF(AND($C905=$C907, U907&lt;&gt;""), U907, IF(AND($C905=$C908, U908&lt;&gt;""), U908, IF(AND($C905=$C909, U909&lt;&gt;""), U909, "")))))</f>
        <v/>
      </c>
      <c r="V905" s="90" t="str">
        <f>IF(TMInput!U905&lt;&gt;"", TMInput!U905, IF(AND($C905=$C906, V906&lt;&gt;""), V906, IF(AND($C905=$C907, V907&lt;&gt;""), V907, IF(AND($C905=$C908, V908&lt;&gt;""), V908, IF(AND($C905=$C909, V909&lt;&gt;""), V909, "")))))</f>
        <v/>
      </c>
      <c r="W905" s="90" t="str">
        <f>IF(TMInput!V905&lt;&gt;"", TMInput!V905, IF(AND($C905=$C906, W906&lt;&gt;""), W906, IF(AND($C905=$C907, W907&lt;&gt;""), W907, IF(AND($C905=$C908, W908&lt;&gt;""), W908, IF(AND($C905=$C909, W909&lt;&gt;""), W909, "")))))</f>
        <v/>
      </c>
      <c r="X905" s="90" t="str">
        <f>IF(TMInput!W905&lt;&gt;"", TMInput!W905, IF(AND($C905=$C906, X906&lt;&gt;""), X906, IF(AND($C905=$C907, X907&lt;&gt;""), X907, IF(AND($C905=$C908, X908&lt;&gt;""), X908, IF(AND($C905=$C909, X909&lt;&gt;""), X909, "")))))</f>
        <v/>
      </c>
      <c r="Y905" s="90" t="str">
        <f>IF(TMInput!X905&lt;&gt;"", TMInput!X905, IF(AND($C905=$C906, Y906&lt;&gt;""), Y906, IF(AND($C905=$C907, Y907&lt;&gt;""), Y907, IF(AND($C905=$C908, Y908&lt;&gt;""), Y908, IF(AND($C905=$C909, Y909&lt;&gt;""), Y909, "")))))</f>
        <v/>
      </c>
      <c r="Z905" s="90" t="str">
        <f>IF(TMInput!Y905&lt;&gt;"", TMInput!Y905, IF(AND($C905=$C906, Z906&lt;&gt;""), Z906, IF(AND($C905=$C907, Z907&lt;&gt;""), Z907, IF(AND($C905=$C908, Z908&lt;&gt;""), Z908, IF(AND($C905=$C909, Z909&lt;&gt;""), Z909, "")))))</f>
        <v/>
      </c>
      <c r="AA905" s="90" t="str">
        <f>IF(TMInput!Z905&lt;&gt;"", TMInput!Z905, IF(AND($C905=$C906, AA906&lt;&gt;""), AA906, IF(AND($C905=$C907, AA907&lt;&gt;""), AA907, IF(AND($C905=$C908, AA908&lt;&gt;""), AA908, IF(AND($C905=$C909, AA909&lt;&gt;""), AA909, "")))))</f>
        <v/>
      </c>
      <c r="AB905" s="90" t="str">
        <f>IF(TMInput!AA905&lt;&gt;"", TMInput!AA905, IF(AND($C905=$C906, AB906&lt;&gt;""), AB906, IF(AND($C905=$C907, AB907&lt;&gt;""), AB907, IF(AND($C905=$C908, AB908&lt;&gt;""), AB908, IF(AND($C905=$C909, AB909&lt;&gt;""), AB909, "")))))</f>
        <v/>
      </c>
      <c r="AC905" s="90" t="str">
        <f>IF(TMInput!AB905&lt;&gt;"", TMInput!AB905, IF(AND($C905=$C906, AC906&lt;&gt;""), AC906, IF(AND($C905=$C907, AC907&lt;&gt;""), AC907, IF(AND($C905=$C908, AC908&lt;&gt;""), AC908, IF(AND($C905=$C909, AC909&lt;&gt;""), AC909, "")))))</f>
        <v/>
      </c>
      <c r="AD905" s="90" t="str">
        <f>IF(TMInput!AC905&lt;&gt;"", TMInput!AC905, IF(AND($C905=$C906, AD906&lt;&gt;""), AD906, IF(AND($C905=$C907, AD907&lt;&gt;""), AD907, IF(AND($C905=$C908, AD908&lt;&gt;""), AD908, IF(AND($C905=$C909, AD909&lt;&gt;""), AD909, "")))))</f>
        <v/>
      </c>
      <c r="AE905" s="90" t="str">
        <f>IF(TMInput!AD905&lt;&gt;"", TMInput!AD905, IF(AND($C905=$C906, AE906&lt;&gt;""), AE906, IF(AND($C905=$C907, AE907&lt;&gt;""), AE907, IF(AND($C905=$C908, AE908&lt;&gt;""), AE908, IF(AND($C905=$C909, AE909&lt;&gt;""), AE909, "")))))</f>
        <v/>
      </c>
    </row>
    <row r="906">
      <c r="A906" s="85" t="b">
        <f t="shared" si="1"/>
        <v>0</v>
      </c>
      <c r="B906" s="90" t="str">
        <f>IF(AND(TMInput!A906="",$C906&lt;&gt;""),B905,TMInput!A906)</f>
        <v/>
      </c>
      <c r="C906" s="90" t="str">
        <f>TMInput!B906</f>
        <v/>
      </c>
      <c r="D906" s="85" t="str">
        <f>IF(AND(TMInput!C906="",$C906&lt;&gt;""),D905,TMInput!C906)</f>
        <v/>
      </c>
      <c r="E906" s="90" t="str">
        <f>IF(TMInput!D906&lt;&gt;"",TMInput!D906,IF(AND($C906=$C907, E907&lt;&gt;""),E907, IF(AND($C906=$C908, E908&lt;&gt;""), E908,"")))</f>
        <v/>
      </c>
      <c r="F906" s="90" t="str">
        <f>IF(TMInput!E906&lt;&gt;"",TMInput!E906,IF(AND($C906=$C907, F907&lt;&gt;""),F907, IF(AND($C906=$C908, F908&lt;&gt;""), F908,"")))</f>
        <v/>
      </c>
      <c r="G906" s="85" t="str">
        <f>IF(TMInput!F906&lt;&gt;"",TMInput!F906,IF(AND($C906=$C907, G907&lt;&gt;""),G907, IF(AND($C906=$C908, G908&lt;&gt;""), G908,"")))</f>
        <v/>
      </c>
      <c r="H906" s="90" t="str">
        <f>TMInput!G906</f>
        <v/>
      </c>
      <c r="I906" s="90" t="str">
        <f>TMInput!H906</f>
        <v/>
      </c>
      <c r="J906" s="90" t="str">
        <f>IF(TMInput!$A906="",J905,TMInput!I906)</f>
        <v/>
      </c>
      <c r="K906" s="85" t="str">
        <f>IF(TMInput!J906&lt;&gt;"",TMInput!J906,IF(AND($C906=$C907, K907&lt;&gt;""),K907, IF(AND($C906=$C908, K908&lt;&gt;""), K908,"")))</f>
        <v/>
      </c>
      <c r="L906" s="85" t="str">
        <f>IF(TMInput!K906&lt;&gt;"",TMInput!K906,IF(AND($C906=$C907, L907&lt;&gt;""),L907, IF(AND($C906=$C908, L908&lt;&gt;""), L908,"")))</f>
        <v/>
      </c>
      <c r="M906" s="90" t="str">
        <f>IF(TMInput!L906&lt;&gt;"",TMInput!L906,IF(AND($C906=$C907, M907&lt;&gt;""),M907, IF(AND($C906=$C908, M908&lt;&gt;""), M908,"")))</f>
        <v/>
      </c>
      <c r="N906" s="90" t="str">
        <f>IF(TMInput!M906&lt;&gt;"",TMInput!M906,IF(AND($C906=$C907, N907&lt;&gt;""),N907, IF(AND($C906=$C908, N908&lt;&gt;""), N908,"")))</f>
        <v/>
      </c>
      <c r="O906" s="90" t="str">
        <f>IF(TMInput!N906&lt;&gt;"",TMInput!N906,IF(AND($C906=$C907, O907&lt;&gt;""),O907, IF(AND($C906=$C908, O908&lt;&gt;""), O908,"")))</f>
        <v/>
      </c>
      <c r="P906" s="85" t="str">
        <f>IF(TMInput!O906&lt;&gt;"",TMInput!O906,IF(AND($C906=$C907, P907&lt;&gt;""),P907, IF(AND($C906=$C908, P908&lt;&gt;""), P908,"")))</f>
        <v/>
      </c>
      <c r="Q906" s="90" t="str">
        <f>IF(TMInput!P906&lt;&gt;"",TMInput!P906,IF(AND($C906=$C907, Q907&lt;&gt;""),Q907, IF(AND($C906=$C908, Q908&lt;&gt;""), Q908,"")))</f>
        <v/>
      </c>
      <c r="R906" s="90" t="str">
        <f>IF(TMInput!Q906&lt;&gt;"", TMInput!Q906, IF(AND(OR($C906&amp;$H906=$C907&amp;$H907, $C906&amp;$I906=$C907&amp;$I907), R907&lt;&gt;""), R907, IF(AND(OR($C906&amp;$H906=$C908&amp;$H908, $C906&amp;$I906=$C908&amp;$I908), R908&lt;&gt;""), R908, IF(AND(OR($C906&amp;$H906=$C909&amp;$H909, $C906&amp;$I906=$C909&amp;$I909), R909&lt;&gt;""), R909, IF(AND(OR($C906&amp;$H906=$C910&amp;$H910, $C906&amp;$I906=$C910&amp;$I910), R910&lt;&gt;""), R910, "")))))</f>
        <v/>
      </c>
      <c r="S906" s="90" t="str">
        <f>IF(TMInput!R906&lt;&gt;"", TMInput!R906, IF(AND(OR($C906&amp;$H906=$C907&amp;$H907, $C906&amp;$I906=$C907&amp;$I907), S907&lt;&gt;""), S907, IF(AND(OR($C906&amp;$H906=$C908&amp;$H908, $C906&amp;$I906=$C908&amp;$I908), S908&lt;&gt;""), S908, IF(AND(OR($C906&amp;$H906=$C909&amp;$H909, $C906&amp;$I906=$C909&amp;$I909), S909&lt;&gt;""), S909, IF(AND(OR($C906&amp;$H906=$C910&amp;$H910, $C906&amp;$I906=$C910&amp;$I910), S910&lt;&gt;""), S910, "")))))</f>
        <v/>
      </c>
      <c r="T906" s="90" t="str">
        <f>IF(TMInput!S906&lt;&gt;"", TMInput!S906, IF(AND(OR($C906&amp;$H906=$C907&amp;$H907, $C906&amp;$I906=$C907&amp;$I907), T907&lt;&gt;""), T907, IF(AND(OR($C906&amp;$H906=$C908&amp;$H908, $C906&amp;$I906=$C908&amp;$I908), T908&lt;&gt;""), T908, IF(AND(OR($C906&amp;$H906=$C909&amp;$H909, $C906&amp;$I906=$C909&amp;$I909), T909&lt;&gt;""), T909, IF(AND(OR($C906&amp;$H906=$C910&amp;$H910, $C906&amp;$I906=$C910&amp;$I910), T910&lt;&gt;""), T910, "")))))</f>
        <v/>
      </c>
      <c r="U906" s="90" t="str">
        <f>IF(TMInput!T906&lt;&gt;"", TMInput!T906, IF(AND($C906=$C907, U907&lt;&gt;""), U907, IF(AND($C906=$C908, U908&lt;&gt;""), U908, IF(AND($C906=$C909, U909&lt;&gt;""), U909, IF(AND($C906=$C910, U910&lt;&gt;""), U910, "")))))</f>
        <v/>
      </c>
      <c r="V906" s="90" t="str">
        <f>IF(TMInput!U906&lt;&gt;"", TMInput!U906, IF(AND($C906=$C907, V907&lt;&gt;""), V907, IF(AND($C906=$C908, V908&lt;&gt;""), V908, IF(AND($C906=$C909, V909&lt;&gt;""), V909, IF(AND($C906=$C910, V910&lt;&gt;""), V910, "")))))</f>
        <v/>
      </c>
      <c r="W906" s="90" t="str">
        <f>IF(TMInput!V906&lt;&gt;"", TMInput!V906, IF(AND($C906=$C907, W907&lt;&gt;""), W907, IF(AND($C906=$C908, W908&lt;&gt;""), W908, IF(AND($C906=$C909, W909&lt;&gt;""), W909, IF(AND($C906=$C910, W910&lt;&gt;""), W910, "")))))</f>
        <v/>
      </c>
      <c r="X906" s="90" t="str">
        <f>IF(TMInput!W906&lt;&gt;"", TMInput!W906, IF(AND($C906=$C907, X907&lt;&gt;""), X907, IF(AND($C906=$C908, X908&lt;&gt;""), X908, IF(AND($C906=$C909, X909&lt;&gt;""), X909, IF(AND($C906=$C910, X910&lt;&gt;""), X910, "")))))</f>
        <v/>
      </c>
      <c r="Y906" s="90" t="str">
        <f>IF(TMInput!X906&lt;&gt;"", TMInput!X906, IF(AND($C906=$C907, Y907&lt;&gt;""), Y907, IF(AND($C906=$C908, Y908&lt;&gt;""), Y908, IF(AND($C906=$C909, Y909&lt;&gt;""), Y909, IF(AND($C906=$C910, Y910&lt;&gt;""), Y910, "")))))</f>
        <v/>
      </c>
      <c r="Z906" s="90" t="str">
        <f>IF(TMInput!Y906&lt;&gt;"", TMInput!Y906, IF(AND($C906=$C907, Z907&lt;&gt;""), Z907, IF(AND($C906=$C908, Z908&lt;&gt;""), Z908, IF(AND($C906=$C909, Z909&lt;&gt;""), Z909, IF(AND($C906=$C910, Z910&lt;&gt;""), Z910, "")))))</f>
        <v/>
      </c>
      <c r="AA906" s="90" t="str">
        <f>IF(TMInput!Z906&lt;&gt;"", TMInput!Z906, IF(AND($C906=$C907, AA907&lt;&gt;""), AA907, IF(AND($C906=$C908, AA908&lt;&gt;""), AA908, IF(AND($C906=$C909, AA909&lt;&gt;""), AA909, IF(AND($C906=$C910, AA910&lt;&gt;""), AA910, "")))))</f>
        <v/>
      </c>
      <c r="AB906" s="90" t="str">
        <f>IF(TMInput!AA906&lt;&gt;"", TMInput!AA906, IF(AND($C906=$C907, AB907&lt;&gt;""), AB907, IF(AND($C906=$C908, AB908&lt;&gt;""), AB908, IF(AND($C906=$C909, AB909&lt;&gt;""), AB909, IF(AND($C906=$C910, AB910&lt;&gt;""), AB910, "")))))</f>
        <v/>
      </c>
      <c r="AC906" s="90" t="str">
        <f>IF(TMInput!AB906&lt;&gt;"", TMInput!AB906, IF(AND($C906=$C907, AC907&lt;&gt;""), AC907, IF(AND($C906=$C908, AC908&lt;&gt;""), AC908, IF(AND($C906=$C909, AC909&lt;&gt;""), AC909, IF(AND($C906=$C910, AC910&lt;&gt;""), AC910, "")))))</f>
        <v/>
      </c>
      <c r="AD906" s="90" t="str">
        <f>IF(TMInput!AC906&lt;&gt;"", TMInput!AC906, IF(AND($C906=$C907, AD907&lt;&gt;""), AD907, IF(AND($C906=$C908, AD908&lt;&gt;""), AD908, IF(AND($C906=$C909, AD909&lt;&gt;""), AD909, IF(AND($C906=$C910, AD910&lt;&gt;""), AD910, "")))))</f>
        <v/>
      </c>
      <c r="AE906" s="90" t="str">
        <f>IF(TMInput!AD906&lt;&gt;"", TMInput!AD906, IF(AND($C906=$C907, AE907&lt;&gt;""), AE907, IF(AND($C906=$C908, AE908&lt;&gt;""), AE908, IF(AND($C906=$C909, AE909&lt;&gt;""), AE909, IF(AND($C906=$C910, AE910&lt;&gt;""), AE910, "")))))</f>
        <v/>
      </c>
    </row>
    <row r="907">
      <c r="A907" s="85" t="b">
        <f t="shared" si="1"/>
        <v>0</v>
      </c>
      <c r="B907" s="90" t="str">
        <f>IF(AND(TMInput!A907="",$C907&lt;&gt;""),B906,TMInput!A907)</f>
        <v/>
      </c>
      <c r="C907" s="90" t="str">
        <f>TMInput!B907</f>
        <v/>
      </c>
      <c r="D907" s="85" t="str">
        <f>IF(AND(TMInput!C907="",$C907&lt;&gt;""),D906,TMInput!C907)</f>
        <v/>
      </c>
      <c r="E907" s="90" t="str">
        <f>IF(TMInput!D907&lt;&gt;"",TMInput!D907,IF(AND($C907=$C908, E908&lt;&gt;""),E908, IF(AND($C907=$C909, E909&lt;&gt;""), E909,"")))</f>
        <v/>
      </c>
      <c r="F907" s="90" t="str">
        <f>IF(TMInput!E907&lt;&gt;"",TMInput!E907,IF(AND($C907=$C908, F908&lt;&gt;""),F908, IF(AND($C907=$C909, F909&lt;&gt;""), F909,"")))</f>
        <v/>
      </c>
      <c r="G907" s="85" t="str">
        <f>IF(TMInput!F907&lt;&gt;"",TMInput!F907,IF(AND($C907=$C908, G908&lt;&gt;""),G908, IF(AND($C907=$C909, G909&lt;&gt;""), G909,"")))</f>
        <v/>
      </c>
      <c r="H907" s="90" t="str">
        <f>TMInput!G907</f>
        <v/>
      </c>
      <c r="I907" s="90" t="str">
        <f>TMInput!H907</f>
        <v/>
      </c>
      <c r="J907" s="90" t="str">
        <f>IF(TMInput!$A907="",J906,TMInput!I907)</f>
        <v/>
      </c>
      <c r="K907" s="85" t="str">
        <f>IF(TMInput!J907&lt;&gt;"",TMInput!J907,IF(AND($C907=$C908, K908&lt;&gt;""),K908, IF(AND($C907=$C909, K909&lt;&gt;""), K909,"")))</f>
        <v/>
      </c>
      <c r="L907" s="85" t="str">
        <f>IF(TMInput!K907&lt;&gt;"",TMInput!K907,IF(AND($C907=$C908, L908&lt;&gt;""),L908, IF(AND($C907=$C909, L909&lt;&gt;""), L909,"")))</f>
        <v/>
      </c>
      <c r="M907" s="90" t="str">
        <f>IF(TMInput!L907&lt;&gt;"",TMInput!L907,IF(AND($C907=$C908, M908&lt;&gt;""),M908, IF(AND($C907=$C909, M909&lt;&gt;""), M909,"")))</f>
        <v/>
      </c>
      <c r="N907" s="90" t="str">
        <f>IF(TMInput!M907&lt;&gt;"",TMInput!M907,IF(AND($C907=$C908, N908&lt;&gt;""),N908, IF(AND($C907=$C909, N909&lt;&gt;""), N909,"")))</f>
        <v/>
      </c>
      <c r="O907" s="90" t="str">
        <f>IF(TMInput!N907&lt;&gt;"",TMInput!N907,IF(AND($C907=$C908, O908&lt;&gt;""),O908, IF(AND($C907=$C909, O909&lt;&gt;""), O909,"")))</f>
        <v/>
      </c>
      <c r="P907" s="85" t="str">
        <f>IF(TMInput!O907&lt;&gt;"",TMInput!O907,IF(AND($C907=$C908, P908&lt;&gt;""),P908, IF(AND($C907=$C909, P909&lt;&gt;""), P909,"")))</f>
        <v/>
      </c>
      <c r="Q907" s="90" t="str">
        <f>IF(TMInput!P907&lt;&gt;"",TMInput!P907,IF(AND($C907=$C908, Q908&lt;&gt;""),Q908, IF(AND($C907=$C909, Q909&lt;&gt;""), Q909,"")))</f>
        <v/>
      </c>
      <c r="R907" s="90" t="str">
        <f>IF(TMInput!Q907&lt;&gt;"", TMInput!Q907, IF(AND(OR($C907&amp;$H907=$C908&amp;$H908, $C907&amp;$I907=$C908&amp;$I908), R908&lt;&gt;""), R908, IF(AND(OR($C907&amp;$H907=$C909&amp;$H909, $C907&amp;$I907=$C909&amp;$I909), R909&lt;&gt;""), R909, IF(AND(OR($C907&amp;$H907=$C910&amp;$H910, $C907&amp;$I907=$C910&amp;$I910), R910&lt;&gt;""), R910, IF(AND(OR($C907&amp;$H907=$C911&amp;$H911, $C907&amp;$I907=$C911&amp;$I911), R911&lt;&gt;""), R911, "")))))</f>
        <v/>
      </c>
      <c r="S907" s="90" t="str">
        <f>IF(TMInput!R907&lt;&gt;"", TMInput!R907, IF(AND(OR($C907&amp;$H907=$C908&amp;$H908, $C907&amp;$I907=$C908&amp;$I908), S908&lt;&gt;""), S908, IF(AND(OR($C907&amp;$H907=$C909&amp;$H909, $C907&amp;$I907=$C909&amp;$I909), S909&lt;&gt;""), S909, IF(AND(OR($C907&amp;$H907=$C910&amp;$H910, $C907&amp;$I907=$C910&amp;$I910), S910&lt;&gt;""), S910, IF(AND(OR($C907&amp;$H907=$C911&amp;$H911, $C907&amp;$I907=$C911&amp;$I911), S911&lt;&gt;""), S911, "")))))</f>
        <v/>
      </c>
      <c r="T907" s="90" t="str">
        <f>IF(TMInput!S907&lt;&gt;"", TMInput!S907, IF(AND(OR($C907&amp;$H907=$C908&amp;$H908, $C907&amp;$I907=$C908&amp;$I908), T908&lt;&gt;""), T908, IF(AND(OR($C907&amp;$H907=$C909&amp;$H909, $C907&amp;$I907=$C909&amp;$I909), T909&lt;&gt;""), T909, IF(AND(OR($C907&amp;$H907=$C910&amp;$H910, $C907&amp;$I907=$C910&amp;$I910), T910&lt;&gt;""), T910, IF(AND(OR($C907&amp;$H907=$C911&amp;$H911, $C907&amp;$I907=$C911&amp;$I911), T911&lt;&gt;""), T911, "")))))</f>
        <v/>
      </c>
      <c r="U907" s="90" t="str">
        <f>IF(TMInput!T907&lt;&gt;"", TMInput!T907, IF(AND($C907=$C908, U908&lt;&gt;""), U908, IF(AND($C907=$C909, U909&lt;&gt;""), U909, IF(AND($C907=$C910, U910&lt;&gt;""), U910, IF(AND($C907=$C911, U911&lt;&gt;""), U911, "")))))</f>
        <v/>
      </c>
      <c r="V907" s="90" t="str">
        <f>IF(TMInput!U907&lt;&gt;"", TMInput!U907, IF(AND($C907=$C908, V908&lt;&gt;""), V908, IF(AND($C907=$C909, V909&lt;&gt;""), V909, IF(AND($C907=$C910, V910&lt;&gt;""), V910, IF(AND($C907=$C911, V911&lt;&gt;""), V911, "")))))</f>
        <v/>
      </c>
      <c r="W907" s="90" t="str">
        <f>IF(TMInput!V907&lt;&gt;"", TMInput!V907, IF(AND($C907=$C908, W908&lt;&gt;""), W908, IF(AND($C907=$C909, W909&lt;&gt;""), W909, IF(AND($C907=$C910, W910&lt;&gt;""), W910, IF(AND($C907=$C911, W911&lt;&gt;""), W911, "")))))</f>
        <v/>
      </c>
      <c r="X907" s="90" t="str">
        <f>IF(TMInput!W907&lt;&gt;"", TMInput!W907, IF(AND($C907=$C908, X908&lt;&gt;""), X908, IF(AND($C907=$C909, X909&lt;&gt;""), X909, IF(AND($C907=$C910, X910&lt;&gt;""), X910, IF(AND($C907=$C911, X911&lt;&gt;""), X911, "")))))</f>
        <v/>
      </c>
      <c r="Y907" s="90" t="str">
        <f>IF(TMInput!X907&lt;&gt;"", TMInput!X907, IF(AND($C907=$C908, Y908&lt;&gt;""), Y908, IF(AND($C907=$C909, Y909&lt;&gt;""), Y909, IF(AND($C907=$C910, Y910&lt;&gt;""), Y910, IF(AND($C907=$C911, Y911&lt;&gt;""), Y911, "")))))</f>
        <v/>
      </c>
      <c r="Z907" s="90" t="str">
        <f>IF(TMInput!Y907&lt;&gt;"", TMInput!Y907, IF(AND($C907=$C908, Z908&lt;&gt;""), Z908, IF(AND($C907=$C909, Z909&lt;&gt;""), Z909, IF(AND($C907=$C910, Z910&lt;&gt;""), Z910, IF(AND($C907=$C911, Z911&lt;&gt;""), Z911, "")))))</f>
        <v/>
      </c>
      <c r="AA907" s="90" t="str">
        <f>IF(TMInput!Z907&lt;&gt;"", TMInput!Z907, IF(AND($C907=$C908, AA908&lt;&gt;""), AA908, IF(AND($C907=$C909, AA909&lt;&gt;""), AA909, IF(AND($C907=$C910, AA910&lt;&gt;""), AA910, IF(AND($C907=$C911, AA911&lt;&gt;""), AA911, "")))))</f>
        <v/>
      </c>
      <c r="AB907" s="90" t="str">
        <f>IF(TMInput!AA907&lt;&gt;"", TMInput!AA907, IF(AND($C907=$C908, AB908&lt;&gt;""), AB908, IF(AND($C907=$C909, AB909&lt;&gt;""), AB909, IF(AND($C907=$C910, AB910&lt;&gt;""), AB910, IF(AND($C907=$C911, AB911&lt;&gt;""), AB911, "")))))</f>
        <v/>
      </c>
      <c r="AC907" s="90" t="str">
        <f>IF(TMInput!AB907&lt;&gt;"", TMInput!AB907, IF(AND($C907=$C908, AC908&lt;&gt;""), AC908, IF(AND($C907=$C909, AC909&lt;&gt;""), AC909, IF(AND($C907=$C910, AC910&lt;&gt;""), AC910, IF(AND($C907=$C911, AC911&lt;&gt;""), AC911, "")))))</f>
        <v/>
      </c>
      <c r="AD907" s="90" t="str">
        <f>IF(TMInput!AC907&lt;&gt;"", TMInput!AC907, IF(AND($C907=$C908, AD908&lt;&gt;""), AD908, IF(AND($C907=$C909, AD909&lt;&gt;""), AD909, IF(AND($C907=$C910, AD910&lt;&gt;""), AD910, IF(AND($C907=$C911, AD911&lt;&gt;""), AD911, "")))))</f>
        <v/>
      </c>
      <c r="AE907" s="90" t="str">
        <f>IF(TMInput!AD907&lt;&gt;"", TMInput!AD907, IF(AND($C907=$C908, AE908&lt;&gt;""), AE908, IF(AND($C907=$C909, AE909&lt;&gt;""), AE909, IF(AND($C907=$C910, AE910&lt;&gt;""), AE910, IF(AND($C907=$C911, AE911&lt;&gt;""), AE911, "")))))</f>
        <v/>
      </c>
    </row>
    <row r="908">
      <c r="A908" s="85" t="b">
        <f t="shared" si="1"/>
        <v>0</v>
      </c>
      <c r="B908" s="90" t="str">
        <f>IF(AND(TMInput!A908="",$C908&lt;&gt;""),B907,TMInput!A908)</f>
        <v/>
      </c>
      <c r="C908" s="90" t="str">
        <f>TMInput!B908</f>
        <v/>
      </c>
      <c r="D908" s="85" t="str">
        <f>IF(AND(TMInput!C908="",$C908&lt;&gt;""),D907,TMInput!C908)</f>
        <v/>
      </c>
      <c r="E908" s="90" t="str">
        <f>IF(TMInput!D908&lt;&gt;"",TMInput!D908,IF(AND($C908=$C909, E909&lt;&gt;""),E909, IF(AND($C908=$C910, E910&lt;&gt;""), E910,"")))</f>
        <v/>
      </c>
      <c r="F908" s="90" t="str">
        <f>IF(TMInput!E908&lt;&gt;"",TMInput!E908,IF(AND($C908=$C909, F909&lt;&gt;""),F909, IF(AND($C908=$C910, F910&lt;&gt;""), F910,"")))</f>
        <v/>
      </c>
      <c r="G908" s="85" t="str">
        <f>IF(TMInput!F908&lt;&gt;"",TMInput!F908,IF(AND($C908=$C909, G909&lt;&gt;""),G909, IF(AND($C908=$C910, G910&lt;&gt;""), G910,"")))</f>
        <v/>
      </c>
      <c r="H908" s="90" t="str">
        <f>TMInput!G908</f>
        <v/>
      </c>
      <c r="I908" s="90" t="str">
        <f>TMInput!H908</f>
        <v/>
      </c>
      <c r="J908" s="90" t="str">
        <f>IF(TMInput!$A908="",J907,TMInput!I908)</f>
        <v/>
      </c>
      <c r="K908" s="85" t="str">
        <f>IF(TMInput!J908&lt;&gt;"",TMInput!J908,IF(AND($C908=$C909, K909&lt;&gt;""),K909, IF(AND($C908=$C910, K910&lt;&gt;""), K910,"")))</f>
        <v/>
      </c>
      <c r="L908" s="85" t="str">
        <f>IF(TMInput!K908&lt;&gt;"",TMInput!K908,IF(AND($C908=$C909, L909&lt;&gt;""),L909, IF(AND($C908=$C910, L910&lt;&gt;""), L910,"")))</f>
        <v/>
      </c>
      <c r="M908" s="90" t="str">
        <f>IF(TMInput!L908&lt;&gt;"",TMInput!L908,IF(AND($C908=$C909, M909&lt;&gt;""),M909, IF(AND($C908=$C910, M910&lt;&gt;""), M910,"")))</f>
        <v/>
      </c>
      <c r="N908" s="90" t="str">
        <f>IF(TMInput!M908&lt;&gt;"",TMInput!M908,IF(AND($C908=$C909, N909&lt;&gt;""),N909, IF(AND($C908=$C910, N910&lt;&gt;""), N910,"")))</f>
        <v/>
      </c>
      <c r="O908" s="90" t="str">
        <f>IF(TMInput!N908&lt;&gt;"",TMInput!N908,IF(AND($C908=$C909, O909&lt;&gt;""),O909, IF(AND($C908=$C910, O910&lt;&gt;""), O910,"")))</f>
        <v/>
      </c>
      <c r="P908" s="85" t="str">
        <f>IF(TMInput!O908&lt;&gt;"",TMInput!O908,IF(AND($C908=$C909, P909&lt;&gt;""),P909, IF(AND($C908=$C910, P910&lt;&gt;""), P910,"")))</f>
        <v/>
      </c>
      <c r="Q908" s="90" t="str">
        <f>IF(TMInput!P908&lt;&gt;"",TMInput!P908,IF(AND($C908=$C909, Q909&lt;&gt;""),Q909, IF(AND($C908=$C910, Q910&lt;&gt;""), Q910,"")))</f>
        <v/>
      </c>
      <c r="R908" s="90" t="str">
        <f>IF(TMInput!Q908&lt;&gt;"", TMInput!Q908, IF(AND(OR($C908&amp;$H908=$C909&amp;$H909, $C908&amp;$I908=$C909&amp;$I909), R909&lt;&gt;""), R909, IF(AND(OR($C908&amp;$H908=$C910&amp;$H910, $C908&amp;$I908=$C910&amp;$I910), R910&lt;&gt;""), R910, IF(AND(OR($C908&amp;$H908=$C911&amp;$H911, $C908&amp;$I908=$C911&amp;$I911), R911&lt;&gt;""), R911, IF(AND(OR($C908&amp;$H908=$C912&amp;$H912, $C908&amp;$I908=$C912&amp;$I912), R912&lt;&gt;""), R912, "")))))</f>
        <v/>
      </c>
      <c r="S908" s="90" t="str">
        <f>IF(TMInput!R908&lt;&gt;"", TMInput!R908, IF(AND(OR($C908&amp;$H908=$C909&amp;$H909, $C908&amp;$I908=$C909&amp;$I909), S909&lt;&gt;""), S909, IF(AND(OR($C908&amp;$H908=$C910&amp;$H910, $C908&amp;$I908=$C910&amp;$I910), S910&lt;&gt;""), S910, IF(AND(OR($C908&amp;$H908=$C911&amp;$H911, $C908&amp;$I908=$C911&amp;$I911), S911&lt;&gt;""), S911, IF(AND(OR($C908&amp;$H908=$C912&amp;$H912, $C908&amp;$I908=$C912&amp;$I912), S912&lt;&gt;""), S912, "")))))</f>
        <v/>
      </c>
      <c r="T908" s="90" t="str">
        <f>IF(TMInput!S908&lt;&gt;"", TMInput!S908, IF(AND(OR($C908&amp;$H908=$C909&amp;$H909, $C908&amp;$I908=$C909&amp;$I909), T909&lt;&gt;""), T909, IF(AND(OR($C908&amp;$H908=$C910&amp;$H910, $C908&amp;$I908=$C910&amp;$I910), T910&lt;&gt;""), T910, IF(AND(OR($C908&amp;$H908=$C911&amp;$H911, $C908&amp;$I908=$C911&amp;$I911), T911&lt;&gt;""), T911, IF(AND(OR($C908&amp;$H908=$C912&amp;$H912, $C908&amp;$I908=$C912&amp;$I912), T912&lt;&gt;""), T912, "")))))</f>
        <v/>
      </c>
      <c r="U908" s="90" t="str">
        <f>IF(TMInput!T908&lt;&gt;"", TMInput!T908, IF(AND($C908=$C909, U909&lt;&gt;""), U909, IF(AND($C908=$C910, U910&lt;&gt;""), U910, IF(AND($C908=$C911, U911&lt;&gt;""), U911, IF(AND($C908=$C912, U912&lt;&gt;""), U912, "")))))</f>
        <v/>
      </c>
      <c r="V908" s="90" t="str">
        <f>IF(TMInput!U908&lt;&gt;"", TMInput!U908, IF(AND($C908=$C909, V909&lt;&gt;""), V909, IF(AND($C908=$C910, V910&lt;&gt;""), V910, IF(AND($C908=$C911, V911&lt;&gt;""), V911, IF(AND($C908=$C912, V912&lt;&gt;""), V912, "")))))</f>
        <v/>
      </c>
      <c r="W908" s="90" t="str">
        <f>IF(TMInput!V908&lt;&gt;"", TMInput!V908, IF(AND($C908=$C909, W909&lt;&gt;""), W909, IF(AND($C908=$C910, W910&lt;&gt;""), W910, IF(AND($C908=$C911, W911&lt;&gt;""), W911, IF(AND($C908=$C912, W912&lt;&gt;""), W912, "")))))</f>
        <v/>
      </c>
      <c r="X908" s="90" t="str">
        <f>IF(TMInput!W908&lt;&gt;"", TMInput!W908, IF(AND($C908=$C909, X909&lt;&gt;""), X909, IF(AND($C908=$C910, X910&lt;&gt;""), X910, IF(AND($C908=$C911, X911&lt;&gt;""), X911, IF(AND($C908=$C912, X912&lt;&gt;""), X912, "")))))</f>
        <v/>
      </c>
      <c r="Y908" s="90" t="str">
        <f>IF(TMInput!X908&lt;&gt;"", TMInput!X908, IF(AND($C908=$C909, Y909&lt;&gt;""), Y909, IF(AND($C908=$C910, Y910&lt;&gt;""), Y910, IF(AND($C908=$C911, Y911&lt;&gt;""), Y911, IF(AND($C908=$C912, Y912&lt;&gt;""), Y912, "")))))</f>
        <v/>
      </c>
      <c r="Z908" s="90" t="str">
        <f>IF(TMInput!Y908&lt;&gt;"", TMInput!Y908, IF(AND($C908=$C909, Z909&lt;&gt;""), Z909, IF(AND($C908=$C910, Z910&lt;&gt;""), Z910, IF(AND($C908=$C911, Z911&lt;&gt;""), Z911, IF(AND($C908=$C912, Z912&lt;&gt;""), Z912, "")))))</f>
        <v/>
      </c>
      <c r="AA908" s="90" t="str">
        <f>IF(TMInput!Z908&lt;&gt;"", TMInput!Z908, IF(AND($C908=$C909, AA909&lt;&gt;""), AA909, IF(AND($C908=$C910, AA910&lt;&gt;""), AA910, IF(AND($C908=$C911, AA911&lt;&gt;""), AA911, IF(AND($C908=$C912, AA912&lt;&gt;""), AA912, "")))))</f>
        <v/>
      </c>
      <c r="AB908" s="90" t="str">
        <f>IF(TMInput!AA908&lt;&gt;"", TMInput!AA908, IF(AND($C908=$C909, AB909&lt;&gt;""), AB909, IF(AND($C908=$C910, AB910&lt;&gt;""), AB910, IF(AND($C908=$C911, AB911&lt;&gt;""), AB911, IF(AND($C908=$C912, AB912&lt;&gt;""), AB912, "")))))</f>
        <v/>
      </c>
      <c r="AC908" s="90" t="str">
        <f>IF(TMInput!AB908&lt;&gt;"", TMInput!AB908, IF(AND($C908=$C909, AC909&lt;&gt;""), AC909, IF(AND($C908=$C910, AC910&lt;&gt;""), AC910, IF(AND($C908=$C911, AC911&lt;&gt;""), AC911, IF(AND($C908=$C912, AC912&lt;&gt;""), AC912, "")))))</f>
        <v/>
      </c>
      <c r="AD908" s="90" t="str">
        <f>IF(TMInput!AC908&lt;&gt;"", TMInput!AC908, IF(AND($C908=$C909, AD909&lt;&gt;""), AD909, IF(AND($C908=$C910, AD910&lt;&gt;""), AD910, IF(AND($C908=$C911, AD911&lt;&gt;""), AD911, IF(AND($C908=$C912, AD912&lt;&gt;""), AD912, "")))))</f>
        <v/>
      </c>
      <c r="AE908" s="90" t="str">
        <f>IF(TMInput!AD908&lt;&gt;"", TMInput!AD908, IF(AND($C908=$C909, AE909&lt;&gt;""), AE909, IF(AND($C908=$C910, AE910&lt;&gt;""), AE910, IF(AND($C908=$C911, AE911&lt;&gt;""), AE911, IF(AND($C908=$C912, AE912&lt;&gt;""), AE912, "")))))</f>
        <v/>
      </c>
    </row>
    <row r="909">
      <c r="A909" s="85" t="b">
        <f t="shared" si="1"/>
        <v>0</v>
      </c>
      <c r="B909" s="90" t="str">
        <f>IF(AND(TMInput!A909="",$C909&lt;&gt;""),B908,TMInput!A909)</f>
        <v/>
      </c>
      <c r="C909" s="90" t="str">
        <f>TMInput!B909</f>
        <v/>
      </c>
      <c r="D909" s="85" t="str">
        <f>IF(AND(TMInput!C909="",$C909&lt;&gt;""),D908,TMInput!C909)</f>
        <v/>
      </c>
      <c r="E909" s="90" t="str">
        <f>IF(TMInput!D909&lt;&gt;"",TMInput!D909,IF(AND($C909=$C910, E910&lt;&gt;""),E910, IF(AND($C909=$C911, E911&lt;&gt;""), E911,"")))</f>
        <v/>
      </c>
      <c r="F909" s="90" t="str">
        <f>IF(TMInput!E909&lt;&gt;"",TMInput!E909,IF(AND($C909=$C910, F910&lt;&gt;""),F910, IF(AND($C909=$C911, F911&lt;&gt;""), F911,"")))</f>
        <v/>
      </c>
      <c r="G909" s="85" t="str">
        <f>IF(TMInput!F909&lt;&gt;"",TMInput!F909,IF(AND($C909=$C910, G910&lt;&gt;""),G910, IF(AND($C909=$C911, G911&lt;&gt;""), G911,"")))</f>
        <v/>
      </c>
      <c r="H909" s="90" t="str">
        <f>TMInput!G909</f>
        <v/>
      </c>
      <c r="I909" s="90" t="str">
        <f>TMInput!H909</f>
        <v/>
      </c>
      <c r="J909" s="90" t="str">
        <f>IF(TMInput!$A909="",J908,TMInput!I909)</f>
        <v/>
      </c>
      <c r="K909" s="85" t="str">
        <f>IF(TMInput!J909&lt;&gt;"",TMInput!J909,IF(AND($C909=$C910, K910&lt;&gt;""),K910, IF(AND($C909=$C911, K911&lt;&gt;""), K911,"")))</f>
        <v/>
      </c>
      <c r="L909" s="85" t="str">
        <f>IF(TMInput!K909&lt;&gt;"",TMInput!K909,IF(AND($C909=$C910, L910&lt;&gt;""),L910, IF(AND($C909=$C911, L911&lt;&gt;""), L911,"")))</f>
        <v/>
      </c>
      <c r="M909" s="90" t="str">
        <f>IF(TMInput!L909&lt;&gt;"",TMInput!L909,IF(AND($C909=$C910, M910&lt;&gt;""),M910, IF(AND($C909=$C911, M911&lt;&gt;""), M911,"")))</f>
        <v/>
      </c>
      <c r="N909" s="90" t="str">
        <f>IF(TMInput!M909&lt;&gt;"",TMInput!M909,IF(AND($C909=$C910, N910&lt;&gt;""),N910, IF(AND($C909=$C911, N911&lt;&gt;""), N911,"")))</f>
        <v/>
      </c>
      <c r="O909" s="90" t="str">
        <f>IF(TMInput!N909&lt;&gt;"",TMInput!N909,IF(AND($C909=$C910, O910&lt;&gt;""),O910, IF(AND($C909=$C911, O911&lt;&gt;""), O911,"")))</f>
        <v/>
      </c>
      <c r="P909" s="85" t="str">
        <f>IF(TMInput!O909&lt;&gt;"",TMInput!O909,IF(AND($C909=$C910, P910&lt;&gt;""),P910, IF(AND($C909=$C911, P911&lt;&gt;""), P911,"")))</f>
        <v/>
      </c>
      <c r="Q909" s="90" t="str">
        <f>IF(TMInput!P909&lt;&gt;"",TMInput!P909,IF(AND($C909=$C910, Q910&lt;&gt;""),Q910, IF(AND($C909=$C911, Q911&lt;&gt;""), Q911,"")))</f>
        <v/>
      </c>
      <c r="R909" s="90" t="str">
        <f>IF(TMInput!Q909&lt;&gt;"", TMInput!Q909, IF(AND(OR($C909&amp;$H909=$C910&amp;$H910, $C909&amp;$I909=$C910&amp;$I910), R910&lt;&gt;""), R910, IF(AND(OR($C909&amp;$H909=$C911&amp;$H911, $C909&amp;$I909=$C911&amp;$I911), R911&lt;&gt;""), R911, IF(AND(OR($C909&amp;$H909=$C912&amp;$H912, $C909&amp;$I909=$C912&amp;$I912), R912&lt;&gt;""), R912, IF(AND(OR($C909&amp;$H909=$C913&amp;$H913, $C909&amp;$I909=$C913&amp;$I913), R913&lt;&gt;""), R913, "")))))</f>
        <v/>
      </c>
      <c r="S909" s="90" t="str">
        <f>IF(TMInput!R909&lt;&gt;"", TMInput!R909, IF(AND(OR($C909&amp;$H909=$C910&amp;$H910, $C909&amp;$I909=$C910&amp;$I910), S910&lt;&gt;""), S910, IF(AND(OR($C909&amp;$H909=$C911&amp;$H911, $C909&amp;$I909=$C911&amp;$I911), S911&lt;&gt;""), S911, IF(AND(OR($C909&amp;$H909=$C912&amp;$H912, $C909&amp;$I909=$C912&amp;$I912), S912&lt;&gt;""), S912, IF(AND(OR($C909&amp;$H909=$C913&amp;$H913, $C909&amp;$I909=$C913&amp;$I913), S913&lt;&gt;""), S913, "")))))</f>
        <v/>
      </c>
      <c r="T909" s="90" t="str">
        <f>IF(TMInput!S909&lt;&gt;"", TMInput!S909, IF(AND(OR($C909&amp;$H909=$C910&amp;$H910, $C909&amp;$I909=$C910&amp;$I910), T910&lt;&gt;""), T910, IF(AND(OR($C909&amp;$H909=$C911&amp;$H911, $C909&amp;$I909=$C911&amp;$I911), T911&lt;&gt;""), T911, IF(AND(OR($C909&amp;$H909=$C912&amp;$H912, $C909&amp;$I909=$C912&amp;$I912), T912&lt;&gt;""), T912, IF(AND(OR($C909&amp;$H909=$C913&amp;$H913, $C909&amp;$I909=$C913&amp;$I913), T913&lt;&gt;""), T913, "")))))</f>
        <v/>
      </c>
      <c r="U909" s="90" t="str">
        <f>IF(TMInput!T909&lt;&gt;"", TMInput!T909, IF(AND($C909=$C910, U910&lt;&gt;""), U910, IF(AND($C909=$C911, U911&lt;&gt;""), U911, IF(AND($C909=$C912, U912&lt;&gt;""), U912, IF(AND($C909=$C913, U913&lt;&gt;""), U913, "")))))</f>
        <v/>
      </c>
      <c r="V909" s="90" t="str">
        <f>IF(TMInput!U909&lt;&gt;"", TMInput!U909, IF(AND($C909=$C910, V910&lt;&gt;""), V910, IF(AND($C909=$C911, V911&lt;&gt;""), V911, IF(AND($C909=$C912, V912&lt;&gt;""), V912, IF(AND($C909=$C913, V913&lt;&gt;""), V913, "")))))</f>
        <v/>
      </c>
      <c r="W909" s="90" t="str">
        <f>IF(TMInput!V909&lt;&gt;"", TMInput!V909, IF(AND($C909=$C910, W910&lt;&gt;""), W910, IF(AND($C909=$C911, W911&lt;&gt;""), W911, IF(AND($C909=$C912, W912&lt;&gt;""), W912, IF(AND($C909=$C913, W913&lt;&gt;""), W913, "")))))</f>
        <v/>
      </c>
      <c r="X909" s="90" t="str">
        <f>IF(TMInput!W909&lt;&gt;"", TMInput!W909, IF(AND($C909=$C910, X910&lt;&gt;""), X910, IF(AND($C909=$C911, X911&lt;&gt;""), X911, IF(AND($C909=$C912, X912&lt;&gt;""), X912, IF(AND($C909=$C913, X913&lt;&gt;""), X913, "")))))</f>
        <v/>
      </c>
      <c r="Y909" s="90" t="str">
        <f>IF(TMInput!X909&lt;&gt;"", TMInput!X909, IF(AND($C909=$C910, Y910&lt;&gt;""), Y910, IF(AND($C909=$C911, Y911&lt;&gt;""), Y911, IF(AND($C909=$C912, Y912&lt;&gt;""), Y912, IF(AND($C909=$C913, Y913&lt;&gt;""), Y913, "")))))</f>
        <v/>
      </c>
      <c r="Z909" s="90" t="str">
        <f>IF(TMInput!Y909&lt;&gt;"", TMInput!Y909, IF(AND($C909=$C910, Z910&lt;&gt;""), Z910, IF(AND($C909=$C911, Z911&lt;&gt;""), Z911, IF(AND($C909=$C912, Z912&lt;&gt;""), Z912, IF(AND($C909=$C913, Z913&lt;&gt;""), Z913, "")))))</f>
        <v/>
      </c>
      <c r="AA909" s="90" t="str">
        <f>IF(TMInput!Z909&lt;&gt;"", TMInput!Z909, IF(AND($C909=$C910, AA910&lt;&gt;""), AA910, IF(AND($C909=$C911, AA911&lt;&gt;""), AA911, IF(AND($C909=$C912, AA912&lt;&gt;""), AA912, IF(AND($C909=$C913, AA913&lt;&gt;""), AA913, "")))))</f>
        <v/>
      </c>
      <c r="AB909" s="90" t="str">
        <f>IF(TMInput!AA909&lt;&gt;"", TMInput!AA909, IF(AND($C909=$C910, AB910&lt;&gt;""), AB910, IF(AND($C909=$C911, AB911&lt;&gt;""), AB911, IF(AND($C909=$C912, AB912&lt;&gt;""), AB912, IF(AND($C909=$C913, AB913&lt;&gt;""), AB913, "")))))</f>
        <v/>
      </c>
      <c r="AC909" s="90" t="str">
        <f>IF(TMInput!AB909&lt;&gt;"", TMInput!AB909, IF(AND($C909=$C910, AC910&lt;&gt;""), AC910, IF(AND($C909=$C911, AC911&lt;&gt;""), AC911, IF(AND($C909=$C912, AC912&lt;&gt;""), AC912, IF(AND($C909=$C913, AC913&lt;&gt;""), AC913, "")))))</f>
        <v/>
      </c>
      <c r="AD909" s="90" t="str">
        <f>IF(TMInput!AC909&lt;&gt;"", TMInput!AC909, IF(AND($C909=$C910, AD910&lt;&gt;""), AD910, IF(AND($C909=$C911, AD911&lt;&gt;""), AD911, IF(AND($C909=$C912, AD912&lt;&gt;""), AD912, IF(AND($C909=$C913, AD913&lt;&gt;""), AD913, "")))))</f>
        <v/>
      </c>
      <c r="AE909" s="90" t="str">
        <f>IF(TMInput!AD909&lt;&gt;"", TMInput!AD909, IF(AND($C909=$C910, AE910&lt;&gt;""), AE910, IF(AND($C909=$C911, AE911&lt;&gt;""), AE911, IF(AND($C909=$C912, AE912&lt;&gt;""), AE912, IF(AND($C909=$C913, AE913&lt;&gt;""), AE913, "")))))</f>
        <v/>
      </c>
    </row>
    <row r="910">
      <c r="A910" s="85" t="b">
        <f t="shared" si="1"/>
        <v>0</v>
      </c>
      <c r="B910" s="90" t="str">
        <f>IF(AND(TMInput!A910="",$C910&lt;&gt;""),B909,TMInput!A910)</f>
        <v/>
      </c>
      <c r="C910" s="90" t="str">
        <f>TMInput!B910</f>
        <v/>
      </c>
      <c r="D910" s="85" t="str">
        <f>IF(AND(TMInput!C910="",$C910&lt;&gt;""),D909,TMInput!C910)</f>
        <v/>
      </c>
      <c r="E910" s="90" t="str">
        <f>IF(TMInput!D910&lt;&gt;"",TMInput!D910,IF(AND($C910=$C911, E911&lt;&gt;""),E911, IF(AND($C910=$C912, E912&lt;&gt;""), E912,"")))</f>
        <v/>
      </c>
      <c r="F910" s="90" t="str">
        <f>IF(TMInput!E910&lt;&gt;"",TMInput!E910,IF(AND($C910=$C911, F911&lt;&gt;""),F911, IF(AND($C910=$C912, F912&lt;&gt;""), F912,"")))</f>
        <v/>
      </c>
      <c r="G910" s="85" t="str">
        <f>IF(TMInput!F910&lt;&gt;"",TMInput!F910,IF(AND($C910=$C911, G911&lt;&gt;""),G911, IF(AND($C910=$C912, G912&lt;&gt;""), G912,"")))</f>
        <v/>
      </c>
      <c r="H910" s="90" t="str">
        <f>TMInput!G910</f>
        <v/>
      </c>
      <c r="I910" s="90" t="str">
        <f>TMInput!H910</f>
        <v/>
      </c>
      <c r="J910" s="90" t="str">
        <f>IF(TMInput!$A910="",J909,TMInput!I910)</f>
        <v/>
      </c>
      <c r="K910" s="85" t="str">
        <f>IF(TMInput!J910&lt;&gt;"",TMInput!J910,IF(AND($C910=$C911, K911&lt;&gt;""),K911, IF(AND($C910=$C912, K912&lt;&gt;""), K912,"")))</f>
        <v/>
      </c>
      <c r="L910" s="85" t="str">
        <f>IF(TMInput!K910&lt;&gt;"",TMInput!K910,IF(AND($C910=$C911, L911&lt;&gt;""),L911, IF(AND($C910=$C912, L912&lt;&gt;""), L912,"")))</f>
        <v/>
      </c>
      <c r="M910" s="90" t="str">
        <f>IF(TMInput!L910&lt;&gt;"",TMInput!L910,IF(AND($C910=$C911, M911&lt;&gt;""),M911, IF(AND($C910=$C912, M912&lt;&gt;""), M912,"")))</f>
        <v/>
      </c>
      <c r="N910" s="90" t="str">
        <f>IF(TMInput!M910&lt;&gt;"",TMInput!M910,IF(AND($C910=$C911, N911&lt;&gt;""),N911, IF(AND($C910=$C912, N912&lt;&gt;""), N912,"")))</f>
        <v/>
      </c>
      <c r="O910" s="90" t="str">
        <f>IF(TMInput!N910&lt;&gt;"",TMInput!N910,IF(AND($C910=$C911, O911&lt;&gt;""),O911, IF(AND($C910=$C912, O912&lt;&gt;""), O912,"")))</f>
        <v/>
      </c>
      <c r="P910" s="85" t="str">
        <f>IF(TMInput!O910&lt;&gt;"",TMInput!O910,IF(AND($C910=$C911, P911&lt;&gt;""),P911, IF(AND($C910=$C912, P912&lt;&gt;""), P912,"")))</f>
        <v/>
      </c>
      <c r="Q910" s="90" t="str">
        <f>IF(TMInput!P910&lt;&gt;"",TMInput!P910,IF(AND($C910=$C911, Q911&lt;&gt;""),Q911, IF(AND($C910=$C912, Q912&lt;&gt;""), Q912,"")))</f>
        <v/>
      </c>
      <c r="R910" s="90" t="str">
        <f>IF(TMInput!Q910&lt;&gt;"", TMInput!Q910, IF(AND(OR($C910&amp;$H910=$C911&amp;$H911, $C910&amp;$I910=$C911&amp;$I911), R911&lt;&gt;""), R911, IF(AND(OR($C910&amp;$H910=$C912&amp;$H912, $C910&amp;$I910=$C912&amp;$I912), R912&lt;&gt;""), R912, IF(AND(OR($C910&amp;$H910=$C913&amp;$H913, $C910&amp;$I910=$C913&amp;$I913), R913&lt;&gt;""), R913, IF(AND(OR($C910&amp;$H910=$C914&amp;$H914, $C910&amp;$I910=$C914&amp;$I914), R914&lt;&gt;""), R914, "")))))</f>
        <v/>
      </c>
      <c r="S910" s="90" t="str">
        <f>IF(TMInput!R910&lt;&gt;"", TMInput!R910, IF(AND(OR($C910&amp;$H910=$C911&amp;$H911, $C910&amp;$I910=$C911&amp;$I911), S911&lt;&gt;""), S911, IF(AND(OR($C910&amp;$H910=$C912&amp;$H912, $C910&amp;$I910=$C912&amp;$I912), S912&lt;&gt;""), S912, IF(AND(OR($C910&amp;$H910=$C913&amp;$H913, $C910&amp;$I910=$C913&amp;$I913), S913&lt;&gt;""), S913, IF(AND(OR($C910&amp;$H910=$C914&amp;$H914, $C910&amp;$I910=$C914&amp;$I914), S914&lt;&gt;""), S914, "")))))</f>
        <v/>
      </c>
      <c r="T910" s="90" t="str">
        <f>IF(TMInput!S910&lt;&gt;"", TMInput!S910, IF(AND(OR($C910&amp;$H910=$C911&amp;$H911, $C910&amp;$I910=$C911&amp;$I911), T911&lt;&gt;""), T911, IF(AND(OR($C910&amp;$H910=$C912&amp;$H912, $C910&amp;$I910=$C912&amp;$I912), T912&lt;&gt;""), T912, IF(AND(OR($C910&amp;$H910=$C913&amp;$H913, $C910&amp;$I910=$C913&amp;$I913), T913&lt;&gt;""), T913, IF(AND(OR($C910&amp;$H910=$C914&amp;$H914, $C910&amp;$I910=$C914&amp;$I914), T914&lt;&gt;""), T914, "")))))</f>
        <v/>
      </c>
      <c r="U910" s="90" t="str">
        <f>IF(TMInput!T910&lt;&gt;"", TMInput!T910, IF(AND($C910=$C911, U911&lt;&gt;""), U911, IF(AND($C910=$C912, U912&lt;&gt;""), U912, IF(AND($C910=$C913, U913&lt;&gt;""), U913, IF(AND($C910=$C914, U914&lt;&gt;""), U914, "")))))</f>
        <v/>
      </c>
      <c r="V910" s="90" t="str">
        <f>IF(TMInput!U910&lt;&gt;"", TMInput!U910, IF(AND($C910=$C911, V911&lt;&gt;""), V911, IF(AND($C910=$C912, V912&lt;&gt;""), V912, IF(AND($C910=$C913, V913&lt;&gt;""), V913, IF(AND($C910=$C914, V914&lt;&gt;""), V914, "")))))</f>
        <v/>
      </c>
      <c r="W910" s="90" t="str">
        <f>IF(TMInput!V910&lt;&gt;"", TMInput!V910, IF(AND($C910=$C911, W911&lt;&gt;""), W911, IF(AND($C910=$C912, W912&lt;&gt;""), W912, IF(AND($C910=$C913, W913&lt;&gt;""), W913, IF(AND($C910=$C914, W914&lt;&gt;""), W914, "")))))</f>
        <v/>
      </c>
      <c r="X910" s="90" t="str">
        <f>IF(TMInput!W910&lt;&gt;"", TMInput!W910, IF(AND($C910=$C911, X911&lt;&gt;""), X911, IF(AND($C910=$C912, X912&lt;&gt;""), X912, IF(AND($C910=$C913, X913&lt;&gt;""), X913, IF(AND($C910=$C914, X914&lt;&gt;""), X914, "")))))</f>
        <v/>
      </c>
      <c r="Y910" s="90" t="str">
        <f>IF(TMInput!X910&lt;&gt;"", TMInput!X910, IF(AND($C910=$C911, Y911&lt;&gt;""), Y911, IF(AND($C910=$C912, Y912&lt;&gt;""), Y912, IF(AND($C910=$C913, Y913&lt;&gt;""), Y913, IF(AND($C910=$C914, Y914&lt;&gt;""), Y914, "")))))</f>
        <v/>
      </c>
      <c r="Z910" s="90" t="str">
        <f>IF(TMInput!Y910&lt;&gt;"", TMInput!Y910, IF(AND($C910=$C911, Z911&lt;&gt;""), Z911, IF(AND($C910=$C912, Z912&lt;&gt;""), Z912, IF(AND($C910=$C913, Z913&lt;&gt;""), Z913, IF(AND($C910=$C914, Z914&lt;&gt;""), Z914, "")))))</f>
        <v/>
      </c>
      <c r="AA910" s="90" t="str">
        <f>IF(TMInput!Z910&lt;&gt;"", TMInput!Z910, IF(AND($C910=$C911, AA911&lt;&gt;""), AA911, IF(AND($C910=$C912, AA912&lt;&gt;""), AA912, IF(AND($C910=$C913, AA913&lt;&gt;""), AA913, IF(AND($C910=$C914, AA914&lt;&gt;""), AA914, "")))))</f>
        <v/>
      </c>
      <c r="AB910" s="90" t="str">
        <f>IF(TMInput!AA910&lt;&gt;"", TMInput!AA910, IF(AND($C910=$C911, AB911&lt;&gt;""), AB911, IF(AND($C910=$C912, AB912&lt;&gt;""), AB912, IF(AND($C910=$C913, AB913&lt;&gt;""), AB913, IF(AND($C910=$C914, AB914&lt;&gt;""), AB914, "")))))</f>
        <v/>
      </c>
      <c r="AC910" s="90" t="str">
        <f>IF(TMInput!AB910&lt;&gt;"", TMInput!AB910, IF(AND($C910=$C911, AC911&lt;&gt;""), AC911, IF(AND($C910=$C912, AC912&lt;&gt;""), AC912, IF(AND($C910=$C913, AC913&lt;&gt;""), AC913, IF(AND($C910=$C914, AC914&lt;&gt;""), AC914, "")))))</f>
        <v/>
      </c>
      <c r="AD910" s="90" t="str">
        <f>IF(TMInput!AC910&lt;&gt;"", TMInput!AC910, IF(AND($C910=$C911, AD911&lt;&gt;""), AD911, IF(AND($C910=$C912, AD912&lt;&gt;""), AD912, IF(AND($C910=$C913, AD913&lt;&gt;""), AD913, IF(AND($C910=$C914, AD914&lt;&gt;""), AD914, "")))))</f>
        <v/>
      </c>
      <c r="AE910" s="90" t="str">
        <f>IF(TMInput!AD910&lt;&gt;"", TMInput!AD910, IF(AND($C910=$C911, AE911&lt;&gt;""), AE911, IF(AND($C910=$C912, AE912&lt;&gt;""), AE912, IF(AND($C910=$C913, AE913&lt;&gt;""), AE913, IF(AND($C910=$C914, AE914&lt;&gt;""), AE914, "")))))</f>
        <v/>
      </c>
    </row>
    <row r="911">
      <c r="A911" s="85" t="b">
        <f t="shared" si="1"/>
        <v>0</v>
      </c>
      <c r="B911" s="90" t="str">
        <f>IF(AND(TMInput!A911="",$C911&lt;&gt;""),B910,TMInput!A911)</f>
        <v/>
      </c>
      <c r="C911" s="90" t="str">
        <f>TMInput!B911</f>
        <v/>
      </c>
      <c r="D911" s="85" t="str">
        <f>IF(AND(TMInput!C911="",$C911&lt;&gt;""),D910,TMInput!C911)</f>
        <v/>
      </c>
      <c r="E911" s="90" t="str">
        <f>IF(TMInput!D911&lt;&gt;"",TMInput!D911,IF(AND($C911=$C912, E912&lt;&gt;""),E912, IF(AND($C911=$C913, E913&lt;&gt;""), E913,"")))</f>
        <v/>
      </c>
      <c r="F911" s="90" t="str">
        <f>IF(TMInput!E911&lt;&gt;"",TMInput!E911,IF(AND($C911=$C912, F912&lt;&gt;""),F912, IF(AND($C911=$C913, F913&lt;&gt;""), F913,"")))</f>
        <v/>
      </c>
      <c r="G911" s="85" t="str">
        <f>IF(TMInput!F911&lt;&gt;"",TMInput!F911,IF(AND($C911=$C912, G912&lt;&gt;""),G912, IF(AND($C911=$C913, G913&lt;&gt;""), G913,"")))</f>
        <v/>
      </c>
      <c r="H911" s="90" t="str">
        <f>TMInput!G911</f>
        <v/>
      </c>
      <c r="I911" s="90" t="str">
        <f>TMInput!H911</f>
        <v/>
      </c>
      <c r="J911" s="90" t="str">
        <f>IF(TMInput!$A911="",J910,TMInput!I911)</f>
        <v/>
      </c>
      <c r="K911" s="85" t="str">
        <f>IF(TMInput!J911&lt;&gt;"",TMInput!J911,IF(AND($C911=$C912, K912&lt;&gt;""),K912, IF(AND($C911=$C913, K913&lt;&gt;""), K913,"")))</f>
        <v/>
      </c>
      <c r="L911" s="85" t="str">
        <f>IF(TMInput!K911&lt;&gt;"",TMInput!K911,IF(AND($C911=$C912, L912&lt;&gt;""),L912, IF(AND($C911=$C913, L913&lt;&gt;""), L913,"")))</f>
        <v/>
      </c>
      <c r="M911" s="90" t="str">
        <f>IF(TMInput!L911&lt;&gt;"",TMInput!L911,IF(AND($C911=$C912, M912&lt;&gt;""),M912, IF(AND($C911=$C913, M913&lt;&gt;""), M913,"")))</f>
        <v/>
      </c>
      <c r="N911" s="90" t="str">
        <f>IF(TMInput!M911&lt;&gt;"",TMInput!M911,IF(AND($C911=$C912, N912&lt;&gt;""),N912, IF(AND($C911=$C913, N913&lt;&gt;""), N913,"")))</f>
        <v/>
      </c>
      <c r="O911" s="90" t="str">
        <f>IF(TMInput!N911&lt;&gt;"",TMInput!N911,IF(AND($C911=$C912, O912&lt;&gt;""),O912, IF(AND($C911=$C913, O913&lt;&gt;""), O913,"")))</f>
        <v/>
      </c>
      <c r="P911" s="85" t="str">
        <f>IF(TMInput!O911&lt;&gt;"",TMInput!O911,IF(AND($C911=$C912, P912&lt;&gt;""),P912, IF(AND($C911=$C913, P913&lt;&gt;""), P913,"")))</f>
        <v/>
      </c>
      <c r="Q911" s="90" t="str">
        <f>IF(TMInput!P911&lt;&gt;"",TMInput!P911,IF(AND($C911=$C912, Q912&lt;&gt;""),Q912, IF(AND($C911=$C913, Q913&lt;&gt;""), Q913,"")))</f>
        <v/>
      </c>
      <c r="R911" s="90" t="str">
        <f>IF(TMInput!Q911&lt;&gt;"", TMInput!Q911, IF(AND(OR($C911&amp;$H911=$C912&amp;$H912, $C911&amp;$I911=$C912&amp;$I912), R912&lt;&gt;""), R912, IF(AND(OR($C911&amp;$H911=$C913&amp;$H913, $C911&amp;$I911=$C913&amp;$I913), R913&lt;&gt;""), R913, IF(AND(OR($C911&amp;$H911=$C914&amp;$H914, $C911&amp;$I911=$C914&amp;$I914), R914&lt;&gt;""), R914, IF(AND(OR($C911&amp;$H911=$C915&amp;$H915, $C911&amp;$I911=$C915&amp;$I915), R915&lt;&gt;""), R915, "")))))</f>
        <v/>
      </c>
      <c r="S911" s="90" t="str">
        <f>IF(TMInput!R911&lt;&gt;"", TMInput!R911, IF(AND(OR($C911&amp;$H911=$C912&amp;$H912, $C911&amp;$I911=$C912&amp;$I912), S912&lt;&gt;""), S912, IF(AND(OR($C911&amp;$H911=$C913&amp;$H913, $C911&amp;$I911=$C913&amp;$I913), S913&lt;&gt;""), S913, IF(AND(OR($C911&amp;$H911=$C914&amp;$H914, $C911&amp;$I911=$C914&amp;$I914), S914&lt;&gt;""), S914, IF(AND(OR($C911&amp;$H911=$C915&amp;$H915, $C911&amp;$I911=$C915&amp;$I915), S915&lt;&gt;""), S915, "")))))</f>
        <v/>
      </c>
      <c r="T911" s="90" t="str">
        <f>IF(TMInput!S911&lt;&gt;"", TMInput!S911, IF(AND(OR($C911&amp;$H911=$C912&amp;$H912, $C911&amp;$I911=$C912&amp;$I912), T912&lt;&gt;""), T912, IF(AND(OR($C911&amp;$H911=$C913&amp;$H913, $C911&amp;$I911=$C913&amp;$I913), T913&lt;&gt;""), T913, IF(AND(OR($C911&amp;$H911=$C914&amp;$H914, $C911&amp;$I911=$C914&amp;$I914), T914&lt;&gt;""), T914, IF(AND(OR($C911&amp;$H911=$C915&amp;$H915, $C911&amp;$I911=$C915&amp;$I915), T915&lt;&gt;""), T915, "")))))</f>
        <v/>
      </c>
      <c r="U911" s="90" t="str">
        <f>IF(TMInput!T911&lt;&gt;"", TMInput!T911, IF(AND($C911=$C912, U912&lt;&gt;""), U912, IF(AND($C911=$C913, U913&lt;&gt;""), U913, IF(AND($C911=$C914, U914&lt;&gt;""), U914, IF(AND($C911=$C915, U915&lt;&gt;""), U915, "")))))</f>
        <v/>
      </c>
      <c r="V911" s="90" t="str">
        <f>IF(TMInput!U911&lt;&gt;"", TMInput!U911, IF(AND($C911=$C912, V912&lt;&gt;""), V912, IF(AND($C911=$C913, V913&lt;&gt;""), V913, IF(AND($C911=$C914, V914&lt;&gt;""), V914, IF(AND($C911=$C915, V915&lt;&gt;""), V915, "")))))</f>
        <v/>
      </c>
      <c r="W911" s="90" t="str">
        <f>IF(TMInput!V911&lt;&gt;"", TMInput!V911, IF(AND($C911=$C912, W912&lt;&gt;""), W912, IF(AND($C911=$C913, W913&lt;&gt;""), W913, IF(AND($C911=$C914, W914&lt;&gt;""), W914, IF(AND($C911=$C915, W915&lt;&gt;""), W915, "")))))</f>
        <v/>
      </c>
      <c r="X911" s="90" t="str">
        <f>IF(TMInput!W911&lt;&gt;"", TMInput!W911, IF(AND($C911=$C912, X912&lt;&gt;""), X912, IF(AND($C911=$C913, X913&lt;&gt;""), X913, IF(AND($C911=$C914, X914&lt;&gt;""), X914, IF(AND($C911=$C915, X915&lt;&gt;""), X915, "")))))</f>
        <v/>
      </c>
      <c r="Y911" s="90" t="str">
        <f>IF(TMInput!X911&lt;&gt;"", TMInput!X911, IF(AND($C911=$C912, Y912&lt;&gt;""), Y912, IF(AND($C911=$C913, Y913&lt;&gt;""), Y913, IF(AND($C911=$C914, Y914&lt;&gt;""), Y914, IF(AND($C911=$C915, Y915&lt;&gt;""), Y915, "")))))</f>
        <v/>
      </c>
      <c r="Z911" s="90" t="str">
        <f>IF(TMInput!Y911&lt;&gt;"", TMInput!Y911, IF(AND($C911=$C912, Z912&lt;&gt;""), Z912, IF(AND($C911=$C913, Z913&lt;&gt;""), Z913, IF(AND($C911=$C914, Z914&lt;&gt;""), Z914, IF(AND($C911=$C915, Z915&lt;&gt;""), Z915, "")))))</f>
        <v/>
      </c>
      <c r="AA911" s="90" t="str">
        <f>IF(TMInput!Z911&lt;&gt;"", TMInput!Z911, IF(AND($C911=$C912, AA912&lt;&gt;""), AA912, IF(AND($C911=$C913, AA913&lt;&gt;""), AA913, IF(AND($C911=$C914, AA914&lt;&gt;""), AA914, IF(AND($C911=$C915, AA915&lt;&gt;""), AA915, "")))))</f>
        <v/>
      </c>
      <c r="AB911" s="90" t="str">
        <f>IF(TMInput!AA911&lt;&gt;"", TMInput!AA911, IF(AND($C911=$C912, AB912&lt;&gt;""), AB912, IF(AND($C911=$C913, AB913&lt;&gt;""), AB913, IF(AND($C911=$C914, AB914&lt;&gt;""), AB914, IF(AND($C911=$C915, AB915&lt;&gt;""), AB915, "")))))</f>
        <v/>
      </c>
      <c r="AC911" s="90" t="str">
        <f>IF(TMInput!AB911&lt;&gt;"", TMInput!AB911, IF(AND($C911=$C912, AC912&lt;&gt;""), AC912, IF(AND($C911=$C913, AC913&lt;&gt;""), AC913, IF(AND($C911=$C914, AC914&lt;&gt;""), AC914, IF(AND($C911=$C915, AC915&lt;&gt;""), AC915, "")))))</f>
        <v/>
      </c>
      <c r="AD911" s="90" t="str">
        <f>IF(TMInput!AC911&lt;&gt;"", TMInput!AC911, IF(AND($C911=$C912, AD912&lt;&gt;""), AD912, IF(AND($C911=$C913, AD913&lt;&gt;""), AD913, IF(AND($C911=$C914, AD914&lt;&gt;""), AD914, IF(AND($C911=$C915, AD915&lt;&gt;""), AD915, "")))))</f>
        <v/>
      </c>
      <c r="AE911" s="90" t="str">
        <f>IF(TMInput!AD911&lt;&gt;"", TMInput!AD911, IF(AND($C911=$C912, AE912&lt;&gt;""), AE912, IF(AND($C911=$C913, AE913&lt;&gt;""), AE913, IF(AND($C911=$C914, AE914&lt;&gt;""), AE914, IF(AND($C911=$C915, AE915&lt;&gt;""), AE915, "")))))</f>
        <v/>
      </c>
    </row>
    <row r="912">
      <c r="A912" s="85" t="b">
        <f t="shared" si="1"/>
        <v>0</v>
      </c>
      <c r="B912" s="90" t="str">
        <f>IF(AND(TMInput!A912="",$C912&lt;&gt;""),B911,TMInput!A912)</f>
        <v/>
      </c>
      <c r="C912" s="90" t="str">
        <f>TMInput!B912</f>
        <v/>
      </c>
      <c r="D912" s="85" t="str">
        <f>IF(AND(TMInput!C912="",$C912&lt;&gt;""),D911,TMInput!C912)</f>
        <v/>
      </c>
      <c r="E912" s="90" t="str">
        <f>IF(TMInput!D912&lt;&gt;"",TMInput!D912,IF(AND($C912=$C913, E913&lt;&gt;""),E913, IF(AND($C912=$C914, E914&lt;&gt;""), E914,"")))</f>
        <v/>
      </c>
      <c r="F912" s="90" t="str">
        <f>IF(TMInput!E912&lt;&gt;"",TMInput!E912,IF(AND($C912=$C913, F913&lt;&gt;""),F913, IF(AND($C912=$C914, F914&lt;&gt;""), F914,"")))</f>
        <v/>
      </c>
      <c r="G912" s="85" t="str">
        <f>IF(TMInput!F912&lt;&gt;"",TMInput!F912,IF(AND($C912=$C913, G913&lt;&gt;""),G913, IF(AND($C912=$C914, G914&lt;&gt;""), G914,"")))</f>
        <v/>
      </c>
      <c r="H912" s="90" t="str">
        <f>TMInput!G912</f>
        <v/>
      </c>
      <c r="I912" s="90" t="str">
        <f>TMInput!H912</f>
        <v/>
      </c>
      <c r="J912" s="90" t="str">
        <f>IF(TMInput!$A912="",J911,TMInput!I912)</f>
        <v/>
      </c>
      <c r="K912" s="85" t="str">
        <f>IF(TMInput!J912&lt;&gt;"",TMInput!J912,IF(AND($C912=$C913, K913&lt;&gt;""),K913, IF(AND($C912=$C914, K914&lt;&gt;""), K914,"")))</f>
        <v/>
      </c>
      <c r="L912" s="85" t="str">
        <f>IF(TMInput!K912&lt;&gt;"",TMInput!K912,IF(AND($C912=$C913, L913&lt;&gt;""),L913, IF(AND($C912=$C914, L914&lt;&gt;""), L914,"")))</f>
        <v/>
      </c>
      <c r="M912" s="90" t="str">
        <f>IF(TMInput!L912&lt;&gt;"",TMInput!L912,IF(AND($C912=$C913, M913&lt;&gt;""),M913, IF(AND($C912=$C914, M914&lt;&gt;""), M914,"")))</f>
        <v/>
      </c>
      <c r="N912" s="90" t="str">
        <f>IF(TMInput!M912&lt;&gt;"",TMInput!M912,IF(AND($C912=$C913, N913&lt;&gt;""),N913, IF(AND($C912=$C914, N914&lt;&gt;""), N914,"")))</f>
        <v/>
      </c>
      <c r="O912" s="90" t="str">
        <f>IF(TMInput!N912&lt;&gt;"",TMInput!N912,IF(AND($C912=$C913, O913&lt;&gt;""),O913, IF(AND($C912=$C914, O914&lt;&gt;""), O914,"")))</f>
        <v/>
      </c>
      <c r="P912" s="85" t="str">
        <f>IF(TMInput!O912&lt;&gt;"",TMInput!O912,IF(AND($C912=$C913, P913&lt;&gt;""),P913, IF(AND($C912=$C914, P914&lt;&gt;""), P914,"")))</f>
        <v/>
      </c>
      <c r="Q912" s="90" t="str">
        <f>IF(TMInput!P912&lt;&gt;"",TMInput!P912,IF(AND($C912=$C913, Q913&lt;&gt;""),Q913, IF(AND($C912=$C914, Q914&lt;&gt;""), Q914,"")))</f>
        <v/>
      </c>
      <c r="R912" s="90" t="str">
        <f>IF(TMInput!Q912&lt;&gt;"", TMInput!Q912, IF(AND(OR($C912&amp;$H912=$C913&amp;$H913, $C912&amp;$I912=$C913&amp;$I913), R913&lt;&gt;""), R913, IF(AND(OR($C912&amp;$H912=$C914&amp;$H914, $C912&amp;$I912=$C914&amp;$I914), R914&lt;&gt;""), R914, IF(AND(OR($C912&amp;$H912=$C915&amp;$H915, $C912&amp;$I912=$C915&amp;$I915), R915&lt;&gt;""), R915, IF(AND(OR($C912&amp;$H912=$C916&amp;$H916, $C912&amp;$I912=$C916&amp;$I916), R916&lt;&gt;""), R916, "")))))</f>
        <v/>
      </c>
      <c r="S912" s="90" t="str">
        <f>IF(TMInput!R912&lt;&gt;"", TMInput!R912, IF(AND(OR($C912&amp;$H912=$C913&amp;$H913, $C912&amp;$I912=$C913&amp;$I913), S913&lt;&gt;""), S913, IF(AND(OR($C912&amp;$H912=$C914&amp;$H914, $C912&amp;$I912=$C914&amp;$I914), S914&lt;&gt;""), S914, IF(AND(OR($C912&amp;$H912=$C915&amp;$H915, $C912&amp;$I912=$C915&amp;$I915), S915&lt;&gt;""), S915, IF(AND(OR($C912&amp;$H912=$C916&amp;$H916, $C912&amp;$I912=$C916&amp;$I916), S916&lt;&gt;""), S916, "")))))</f>
        <v/>
      </c>
      <c r="T912" s="90" t="str">
        <f>IF(TMInput!S912&lt;&gt;"", TMInput!S912, IF(AND(OR($C912&amp;$H912=$C913&amp;$H913, $C912&amp;$I912=$C913&amp;$I913), T913&lt;&gt;""), T913, IF(AND(OR($C912&amp;$H912=$C914&amp;$H914, $C912&amp;$I912=$C914&amp;$I914), T914&lt;&gt;""), T914, IF(AND(OR($C912&amp;$H912=$C915&amp;$H915, $C912&amp;$I912=$C915&amp;$I915), T915&lt;&gt;""), T915, IF(AND(OR($C912&amp;$H912=$C916&amp;$H916, $C912&amp;$I912=$C916&amp;$I916), T916&lt;&gt;""), T916, "")))))</f>
        <v/>
      </c>
      <c r="U912" s="90" t="str">
        <f>IF(TMInput!T912&lt;&gt;"", TMInput!T912, IF(AND($C912=$C913, U913&lt;&gt;""), U913, IF(AND($C912=$C914, U914&lt;&gt;""), U914, IF(AND($C912=$C915, U915&lt;&gt;""), U915, IF(AND($C912=$C916, U916&lt;&gt;""), U916, "")))))</f>
        <v/>
      </c>
      <c r="V912" s="90" t="str">
        <f>IF(TMInput!U912&lt;&gt;"", TMInput!U912, IF(AND($C912=$C913, V913&lt;&gt;""), V913, IF(AND($C912=$C914, V914&lt;&gt;""), V914, IF(AND($C912=$C915, V915&lt;&gt;""), V915, IF(AND($C912=$C916, V916&lt;&gt;""), V916, "")))))</f>
        <v/>
      </c>
      <c r="W912" s="90" t="str">
        <f>IF(TMInput!V912&lt;&gt;"", TMInput!V912, IF(AND($C912=$C913, W913&lt;&gt;""), W913, IF(AND($C912=$C914, W914&lt;&gt;""), W914, IF(AND($C912=$C915, W915&lt;&gt;""), W915, IF(AND($C912=$C916, W916&lt;&gt;""), W916, "")))))</f>
        <v/>
      </c>
      <c r="X912" s="90" t="str">
        <f>IF(TMInput!W912&lt;&gt;"", TMInput!W912, IF(AND($C912=$C913, X913&lt;&gt;""), X913, IF(AND($C912=$C914, X914&lt;&gt;""), X914, IF(AND($C912=$C915, X915&lt;&gt;""), X915, IF(AND($C912=$C916, X916&lt;&gt;""), X916, "")))))</f>
        <v/>
      </c>
      <c r="Y912" s="90" t="str">
        <f>IF(TMInput!X912&lt;&gt;"", TMInput!X912, IF(AND($C912=$C913, Y913&lt;&gt;""), Y913, IF(AND($C912=$C914, Y914&lt;&gt;""), Y914, IF(AND($C912=$C915, Y915&lt;&gt;""), Y915, IF(AND($C912=$C916, Y916&lt;&gt;""), Y916, "")))))</f>
        <v/>
      </c>
      <c r="Z912" s="90" t="str">
        <f>IF(TMInput!Y912&lt;&gt;"", TMInput!Y912, IF(AND($C912=$C913, Z913&lt;&gt;""), Z913, IF(AND($C912=$C914, Z914&lt;&gt;""), Z914, IF(AND($C912=$C915, Z915&lt;&gt;""), Z915, IF(AND($C912=$C916, Z916&lt;&gt;""), Z916, "")))))</f>
        <v/>
      </c>
      <c r="AA912" s="90" t="str">
        <f>IF(TMInput!Z912&lt;&gt;"", TMInput!Z912, IF(AND($C912=$C913, AA913&lt;&gt;""), AA913, IF(AND($C912=$C914, AA914&lt;&gt;""), AA914, IF(AND($C912=$C915, AA915&lt;&gt;""), AA915, IF(AND($C912=$C916, AA916&lt;&gt;""), AA916, "")))))</f>
        <v/>
      </c>
      <c r="AB912" s="90" t="str">
        <f>IF(TMInput!AA912&lt;&gt;"", TMInput!AA912, IF(AND($C912=$C913, AB913&lt;&gt;""), AB913, IF(AND($C912=$C914, AB914&lt;&gt;""), AB914, IF(AND($C912=$C915, AB915&lt;&gt;""), AB915, IF(AND($C912=$C916, AB916&lt;&gt;""), AB916, "")))))</f>
        <v/>
      </c>
      <c r="AC912" s="90" t="str">
        <f>IF(TMInput!AB912&lt;&gt;"", TMInput!AB912, IF(AND($C912=$C913, AC913&lt;&gt;""), AC913, IF(AND($C912=$C914, AC914&lt;&gt;""), AC914, IF(AND($C912=$C915, AC915&lt;&gt;""), AC915, IF(AND($C912=$C916, AC916&lt;&gt;""), AC916, "")))))</f>
        <v/>
      </c>
      <c r="AD912" s="90" t="str">
        <f>IF(TMInput!AC912&lt;&gt;"", TMInput!AC912, IF(AND($C912=$C913, AD913&lt;&gt;""), AD913, IF(AND($C912=$C914, AD914&lt;&gt;""), AD914, IF(AND($C912=$C915, AD915&lt;&gt;""), AD915, IF(AND($C912=$C916, AD916&lt;&gt;""), AD916, "")))))</f>
        <v/>
      </c>
      <c r="AE912" s="90" t="str">
        <f>IF(TMInput!AD912&lt;&gt;"", TMInput!AD912, IF(AND($C912=$C913, AE913&lt;&gt;""), AE913, IF(AND($C912=$C914, AE914&lt;&gt;""), AE914, IF(AND($C912=$C915, AE915&lt;&gt;""), AE915, IF(AND($C912=$C916, AE916&lt;&gt;""), AE916, "")))))</f>
        <v/>
      </c>
    </row>
    <row r="913">
      <c r="A913" s="85" t="b">
        <f t="shared" si="1"/>
        <v>0</v>
      </c>
      <c r="B913" s="90" t="str">
        <f>IF(AND(TMInput!A913="",$C913&lt;&gt;""),B912,TMInput!A913)</f>
        <v/>
      </c>
      <c r="C913" s="90" t="str">
        <f>TMInput!B913</f>
        <v/>
      </c>
      <c r="D913" s="85" t="str">
        <f>IF(AND(TMInput!C913="",$C913&lt;&gt;""),D912,TMInput!C913)</f>
        <v/>
      </c>
      <c r="E913" s="90" t="str">
        <f>IF(TMInput!D913&lt;&gt;"",TMInput!D913,IF(AND($C913=$C914, E914&lt;&gt;""),E914, IF(AND($C913=$C915, E915&lt;&gt;""), E915,"")))</f>
        <v/>
      </c>
      <c r="F913" s="90" t="str">
        <f>IF(TMInput!E913&lt;&gt;"",TMInput!E913,IF(AND($C913=$C914, F914&lt;&gt;""),F914, IF(AND($C913=$C915, F915&lt;&gt;""), F915,"")))</f>
        <v/>
      </c>
      <c r="G913" s="85" t="str">
        <f>IF(TMInput!F913&lt;&gt;"",TMInput!F913,IF(AND($C913=$C914, G914&lt;&gt;""),G914, IF(AND($C913=$C915, G915&lt;&gt;""), G915,"")))</f>
        <v/>
      </c>
      <c r="H913" s="90" t="str">
        <f>TMInput!G913</f>
        <v/>
      </c>
      <c r="I913" s="90" t="str">
        <f>TMInput!H913</f>
        <v/>
      </c>
      <c r="J913" s="90" t="str">
        <f>IF(TMInput!$A913="",J912,TMInput!I913)</f>
        <v/>
      </c>
      <c r="K913" s="85" t="str">
        <f>IF(TMInput!J913&lt;&gt;"",TMInput!J913,IF(AND($C913=$C914, K914&lt;&gt;""),K914, IF(AND($C913=$C915, K915&lt;&gt;""), K915,"")))</f>
        <v/>
      </c>
      <c r="L913" s="85" t="str">
        <f>IF(TMInput!K913&lt;&gt;"",TMInput!K913,IF(AND($C913=$C914, L914&lt;&gt;""),L914, IF(AND($C913=$C915, L915&lt;&gt;""), L915,"")))</f>
        <v/>
      </c>
      <c r="M913" s="90" t="str">
        <f>IF(TMInput!L913&lt;&gt;"",TMInput!L913,IF(AND($C913=$C914, M914&lt;&gt;""),M914, IF(AND($C913=$C915, M915&lt;&gt;""), M915,"")))</f>
        <v/>
      </c>
      <c r="N913" s="90" t="str">
        <f>IF(TMInput!M913&lt;&gt;"",TMInput!M913,IF(AND($C913=$C914, N914&lt;&gt;""),N914, IF(AND($C913=$C915, N915&lt;&gt;""), N915,"")))</f>
        <v/>
      </c>
      <c r="O913" s="90" t="str">
        <f>IF(TMInput!N913&lt;&gt;"",TMInput!N913,IF(AND($C913=$C914, O914&lt;&gt;""),O914, IF(AND($C913=$C915, O915&lt;&gt;""), O915,"")))</f>
        <v/>
      </c>
      <c r="P913" s="85" t="str">
        <f>IF(TMInput!O913&lt;&gt;"",TMInput!O913,IF(AND($C913=$C914, P914&lt;&gt;""),P914, IF(AND($C913=$C915, P915&lt;&gt;""), P915,"")))</f>
        <v/>
      </c>
      <c r="Q913" s="90" t="str">
        <f>IF(TMInput!P913&lt;&gt;"",TMInput!P913,IF(AND($C913=$C914, Q914&lt;&gt;""),Q914, IF(AND($C913=$C915, Q915&lt;&gt;""), Q915,"")))</f>
        <v/>
      </c>
      <c r="R913" s="90" t="str">
        <f>IF(TMInput!Q913&lt;&gt;"", TMInput!Q913, IF(AND(OR($C913&amp;$H913=$C914&amp;$H914, $C913&amp;$I913=$C914&amp;$I914), R914&lt;&gt;""), R914, IF(AND(OR($C913&amp;$H913=$C915&amp;$H915, $C913&amp;$I913=$C915&amp;$I915), R915&lt;&gt;""), R915, IF(AND(OR($C913&amp;$H913=$C916&amp;$H916, $C913&amp;$I913=$C916&amp;$I916), R916&lt;&gt;""), R916, IF(AND(OR($C913&amp;$H913=$C917&amp;$H917, $C913&amp;$I913=$C917&amp;$I917), R917&lt;&gt;""), R917, "")))))</f>
        <v/>
      </c>
      <c r="S913" s="90" t="str">
        <f>IF(TMInput!R913&lt;&gt;"", TMInput!R913, IF(AND(OR($C913&amp;$H913=$C914&amp;$H914, $C913&amp;$I913=$C914&amp;$I914), S914&lt;&gt;""), S914, IF(AND(OR($C913&amp;$H913=$C915&amp;$H915, $C913&amp;$I913=$C915&amp;$I915), S915&lt;&gt;""), S915, IF(AND(OR($C913&amp;$H913=$C916&amp;$H916, $C913&amp;$I913=$C916&amp;$I916), S916&lt;&gt;""), S916, IF(AND(OR($C913&amp;$H913=$C917&amp;$H917, $C913&amp;$I913=$C917&amp;$I917), S917&lt;&gt;""), S917, "")))))</f>
        <v/>
      </c>
      <c r="T913" s="90" t="str">
        <f>IF(TMInput!S913&lt;&gt;"", TMInput!S913, IF(AND(OR($C913&amp;$H913=$C914&amp;$H914, $C913&amp;$I913=$C914&amp;$I914), T914&lt;&gt;""), T914, IF(AND(OR($C913&amp;$H913=$C915&amp;$H915, $C913&amp;$I913=$C915&amp;$I915), T915&lt;&gt;""), T915, IF(AND(OR($C913&amp;$H913=$C916&amp;$H916, $C913&amp;$I913=$C916&amp;$I916), T916&lt;&gt;""), T916, IF(AND(OR($C913&amp;$H913=$C917&amp;$H917, $C913&amp;$I913=$C917&amp;$I917), T917&lt;&gt;""), T917, "")))))</f>
        <v/>
      </c>
      <c r="U913" s="90" t="str">
        <f>IF(TMInput!T913&lt;&gt;"", TMInput!T913, IF(AND($C913=$C914, U914&lt;&gt;""), U914, IF(AND($C913=$C915, U915&lt;&gt;""), U915, IF(AND($C913=$C916, U916&lt;&gt;""), U916, IF(AND($C913=$C917, U917&lt;&gt;""), U917, "")))))</f>
        <v/>
      </c>
      <c r="V913" s="90" t="str">
        <f>IF(TMInput!U913&lt;&gt;"", TMInput!U913, IF(AND($C913=$C914, V914&lt;&gt;""), V914, IF(AND($C913=$C915, V915&lt;&gt;""), V915, IF(AND($C913=$C916, V916&lt;&gt;""), V916, IF(AND($C913=$C917, V917&lt;&gt;""), V917, "")))))</f>
        <v/>
      </c>
      <c r="W913" s="90" t="str">
        <f>IF(TMInput!V913&lt;&gt;"", TMInput!V913, IF(AND($C913=$C914, W914&lt;&gt;""), W914, IF(AND($C913=$C915, W915&lt;&gt;""), W915, IF(AND($C913=$C916, W916&lt;&gt;""), W916, IF(AND($C913=$C917, W917&lt;&gt;""), W917, "")))))</f>
        <v/>
      </c>
      <c r="X913" s="90" t="str">
        <f>IF(TMInput!W913&lt;&gt;"", TMInput!W913, IF(AND($C913=$C914, X914&lt;&gt;""), X914, IF(AND($C913=$C915, X915&lt;&gt;""), X915, IF(AND($C913=$C916, X916&lt;&gt;""), X916, IF(AND($C913=$C917, X917&lt;&gt;""), X917, "")))))</f>
        <v/>
      </c>
      <c r="Y913" s="90" t="str">
        <f>IF(TMInput!X913&lt;&gt;"", TMInput!X913, IF(AND($C913=$C914, Y914&lt;&gt;""), Y914, IF(AND($C913=$C915, Y915&lt;&gt;""), Y915, IF(AND($C913=$C916, Y916&lt;&gt;""), Y916, IF(AND($C913=$C917, Y917&lt;&gt;""), Y917, "")))))</f>
        <v/>
      </c>
      <c r="Z913" s="90" t="str">
        <f>IF(TMInput!Y913&lt;&gt;"", TMInput!Y913, IF(AND($C913=$C914, Z914&lt;&gt;""), Z914, IF(AND($C913=$C915, Z915&lt;&gt;""), Z915, IF(AND($C913=$C916, Z916&lt;&gt;""), Z916, IF(AND($C913=$C917, Z917&lt;&gt;""), Z917, "")))))</f>
        <v/>
      </c>
      <c r="AA913" s="90" t="str">
        <f>IF(TMInput!Z913&lt;&gt;"", TMInput!Z913, IF(AND($C913=$C914, AA914&lt;&gt;""), AA914, IF(AND($C913=$C915, AA915&lt;&gt;""), AA915, IF(AND($C913=$C916, AA916&lt;&gt;""), AA916, IF(AND($C913=$C917, AA917&lt;&gt;""), AA917, "")))))</f>
        <v/>
      </c>
      <c r="AB913" s="90" t="str">
        <f>IF(TMInput!AA913&lt;&gt;"", TMInput!AA913, IF(AND($C913=$C914, AB914&lt;&gt;""), AB914, IF(AND($C913=$C915, AB915&lt;&gt;""), AB915, IF(AND($C913=$C916, AB916&lt;&gt;""), AB916, IF(AND($C913=$C917, AB917&lt;&gt;""), AB917, "")))))</f>
        <v/>
      </c>
      <c r="AC913" s="90" t="str">
        <f>IF(TMInput!AB913&lt;&gt;"", TMInput!AB913, IF(AND($C913=$C914, AC914&lt;&gt;""), AC914, IF(AND($C913=$C915, AC915&lt;&gt;""), AC915, IF(AND($C913=$C916, AC916&lt;&gt;""), AC916, IF(AND($C913=$C917, AC917&lt;&gt;""), AC917, "")))))</f>
        <v/>
      </c>
      <c r="AD913" s="90" t="str">
        <f>IF(TMInput!AC913&lt;&gt;"", TMInput!AC913, IF(AND($C913=$C914, AD914&lt;&gt;""), AD914, IF(AND($C913=$C915, AD915&lt;&gt;""), AD915, IF(AND($C913=$C916, AD916&lt;&gt;""), AD916, IF(AND($C913=$C917, AD917&lt;&gt;""), AD917, "")))))</f>
        <v/>
      </c>
      <c r="AE913" s="90" t="str">
        <f>IF(TMInput!AD913&lt;&gt;"", TMInput!AD913, IF(AND($C913=$C914, AE914&lt;&gt;""), AE914, IF(AND($C913=$C915, AE915&lt;&gt;""), AE915, IF(AND($C913=$C916, AE916&lt;&gt;""), AE916, IF(AND($C913=$C917, AE917&lt;&gt;""), AE917, "")))))</f>
        <v/>
      </c>
    </row>
    <row r="914">
      <c r="A914" s="85" t="b">
        <f t="shared" si="1"/>
        <v>0</v>
      </c>
      <c r="B914" s="90" t="str">
        <f>IF(AND(TMInput!A914="",$C914&lt;&gt;""),B913,TMInput!A914)</f>
        <v/>
      </c>
      <c r="C914" s="90" t="str">
        <f>TMInput!B914</f>
        <v/>
      </c>
      <c r="D914" s="85" t="str">
        <f>IF(AND(TMInput!C914="",$C914&lt;&gt;""),D913,TMInput!C914)</f>
        <v/>
      </c>
      <c r="E914" s="90" t="str">
        <f>IF(TMInput!D914&lt;&gt;"",TMInput!D914,IF(AND($C914=$C915, E915&lt;&gt;""),E915, IF(AND($C914=$C916, E916&lt;&gt;""), E916,"")))</f>
        <v/>
      </c>
      <c r="F914" s="90" t="str">
        <f>IF(TMInput!E914&lt;&gt;"",TMInput!E914,IF(AND($C914=$C915, F915&lt;&gt;""),F915, IF(AND($C914=$C916, F916&lt;&gt;""), F916,"")))</f>
        <v/>
      </c>
      <c r="G914" s="85" t="str">
        <f>IF(TMInput!F914&lt;&gt;"",TMInput!F914,IF(AND($C914=$C915, G915&lt;&gt;""),G915, IF(AND($C914=$C916, G916&lt;&gt;""), G916,"")))</f>
        <v/>
      </c>
      <c r="H914" s="90" t="str">
        <f>TMInput!G914</f>
        <v/>
      </c>
      <c r="I914" s="90" t="str">
        <f>TMInput!H914</f>
        <v/>
      </c>
      <c r="J914" s="90" t="str">
        <f>IF(TMInput!$A914="",J913,TMInput!I914)</f>
        <v/>
      </c>
      <c r="K914" s="85" t="str">
        <f>IF(TMInput!J914&lt;&gt;"",TMInput!J914,IF(AND($C914=$C915, K915&lt;&gt;""),K915, IF(AND($C914=$C916, K916&lt;&gt;""), K916,"")))</f>
        <v/>
      </c>
      <c r="L914" s="85" t="str">
        <f>IF(TMInput!K914&lt;&gt;"",TMInput!K914,IF(AND($C914=$C915, L915&lt;&gt;""),L915, IF(AND($C914=$C916, L916&lt;&gt;""), L916,"")))</f>
        <v/>
      </c>
      <c r="M914" s="90" t="str">
        <f>IF(TMInput!L914&lt;&gt;"",TMInput!L914,IF(AND($C914=$C915, M915&lt;&gt;""),M915, IF(AND($C914=$C916, M916&lt;&gt;""), M916,"")))</f>
        <v/>
      </c>
      <c r="N914" s="90" t="str">
        <f>IF(TMInput!M914&lt;&gt;"",TMInput!M914,IF(AND($C914=$C915, N915&lt;&gt;""),N915, IF(AND($C914=$C916, N916&lt;&gt;""), N916,"")))</f>
        <v/>
      </c>
      <c r="O914" s="90" t="str">
        <f>IF(TMInput!N914&lt;&gt;"",TMInput!N914,IF(AND($C914=$C915, O915&lt;&gt;""),O915, IF(AND($C914=$C916, O916&lt;&gt;""), O916,"")))</f>
        <v/>
      </c>
      <c r="P914" s="85" t="str">
        <f>IF(TMInput!O914&lt;&gt;"",TMInput!O914,IF(AND($C914=$C915, P915&lt;&gt;""),P915, IF(AND($C914=$C916, P916&lt;&gt;""), P916,"")))</f>
        <v/>
      </c>
      <c r="Q914" s="90" t="str">
        <f>IF(TMInput!P914&lt;&gt;"",TMInput!P914,IF(AND($C914=$C915, Q915&lt;&gt;""),Q915, IF(AND($C914=$C916, Q916&lt;&gt;""), Q916,"")))</f>
        <v/>
      </c>
      <c r="R914" s="90" t="str">
        <f>IF(TMInput!Q914&lt;&gt;"", TMInput!Q914, IF(AND(OR($C914&amp;$H914=$C915&amp;$H915, $C914&amp;$I914=$C915&amp;$I915), R915&lt;&gt;""), R915, IF(AND(OR($C914&amp;$H914=$C916&amp;$H916, $C914&amp;$I914=$C916&amp;$I916), R916&lt;&gt;""), R916, IF(AND(OR($C914&amp;$H914=$C917&amp;$H917, $C914&amp;$I914=$C917&amp;$I917), R917&lt;&gt;""), R917, IF(AND(OR($C914&amp;$H914=$C918&amp;$H918, $C914&amp;$I914=$C918&amp;$I918), R918&lt;&gt;""), R918, "")))))</f>
        <v/>
      </c>
      <c r="S914" s="90" t="str">
        <f>IF(TMInput!R914&lt;&gt;"", TMInput!R914, IF(AND(OR($C914&amp;$H914=$C915&amp;$H915, $C914&amp;$I914=$C915&amp;$I915), S915&lt;&gt;""), S915, IF(AND(OR($C914&amp;$H914=$C916&amp;$H916, $C914&amp;$I914=$C916&amp;$I916), S916&lt;&gt;""), S916, IF(AND(OR($C914&amp;$H914=$C917&amp;$H917, $C914&amp;$I914=$C917&amp;$I917), S917&lt;&gt;""), S917, IF(AND(OR($C914&amp;$H914=$C918&amp;$H918, $C914&amp;$I914=$C918&amp;$I918), S918&lt;&gt;""), S918, "")))))</f>
        <v/>
      </c>
      <c r="T914" s="90" t="str">
        <f>IF(TMInput!S914&lt;&gt;"", TMInput!S914, IF(AND(OR($C914&amp;$H914=$C915&amp;$H915, $C914&amp;$I914=$C915&amp;$I915), T915&lt;&gt;""), T915, IF(AND(OR($C914&amp;$H914=$C916&amp;$H916, $C914&amp;$I914=$C916&amp;$I916), T916&lt;&gt;""), T916, IF(AND(OR($C914&amp;$H914=$C917&amp;$H917, $C914&amp;$I914=$C917&amp;$I917), T917&lt;&gt;""), T917, IF(AND(OR($C914&amp;$H914=$C918&amp;$H918, $C914&amp;$I914=$C918&amp;$I918), T918&lt;&gt;""), T918, "")))))</f>
        <v/>
      </c>
      <c r="U914" s="90" t="str">
        <f>IF(TMInput!T914&lt;&gt;"", TMInput!T914, IF(AND($C914=$C915, U915&lt;&gt;""), U915, IF(AND($C914=$C916, U916&lt;&gt;""), U916, IF(AND($C914=$C917, U917&lt;&gt;""), U917, IF(AND($C914=$C918, U918&lt;&gt;""), U918, "")))))</f>
        <v/>
      </c>
      <c r="V914" s="90" t="str">
        <f>IF(TMInput!U914&lt;&gt;"", TMInput!U914, IF(AND($C914=$C915, V915&lt;&gt;""), V915, IF(AND($C914=$C916, V916&lt;&gt;""), V916, IF(AND($C914=$C917, V917&lt;&gt;""), V917, IF(AND($C914=$C918, V918&lt;&gt;""), V918, "")))))</f>
        <v/>
      </c>
      <c r="W914" s="90" t="str">
        <f>IF(TMInput!V914&lt;&gt;"", TMInput!V914, IF(AND($C914=$C915, W915&lt;&gt;""), W915, IF(AND($C914=$C916, W916&lt;&gt;""), W916, IF(AND($C914=$C917, W917&lt;&gt;""), W917, IF(AND($C914=$C918, W918&lt;&gt;""), W918, "")))))</f>
        <v/>
      </c>
      <c r="X914" s="90" t="str">
        <f>IF(TMInput!W914&lt;&gt;"", TMInput!W914, IF(AND($C914=$C915, X915&lt;&gt;""), X915, IF(AND($C914=$C916, X916&lt;&gt;""), X916, IF(AND($C914=$C917, X917&lt;&gt;""), X917, IF(AND($C914=$C918, X918&lt;&gt;""), X918, "")))))</f>
        <v/>
      </c>
      <c r="Y914" s="90" t="str">
        <f>IF(TMInput!X914&lt;&gt;"", TMInput!X914, IF(AND($C914=$C915, Y915&lt;&gt;""), Y915, IF(AND($C914=$C916, Y916&lt;&gt;""), Y916, IF(AND($C914=$C917, Y917&lt;&gt;""), Y917, IF(AND($C914=$C918, Y918&lt;&gt;""), Y918, "")))))</f>
        <v/>
      </c>
      <c r="Z914" s="90" t="str">
        <f>IF(TMInput!Y914&lt;&gt;"", TMInput!Y914, IF(AND($C914=$C915, Z915&lt;&gt;""), Z915, IF(AND($C914=$C916, Z916&lt;&gt;""), Z916, IF(AND($C914=$C917, Z917&lt;&gt;""), Z917, IF(AND($C914=$C918, Z918&lt;&gt;""), Z918, "")))))</f>
        <v/>
      </c>
      <c r="AA914" s="90" t="str">
        <f>IF(TMInput!Z914&lt;&gt;"", TMInput!Z914, IF(AND($C914=$C915, AA915&lt;&gt;""), AA915, IF(AND($C914=$C916, AA916&lt;&gt;""), AA916, IF(AND($C914=$C917, AA917&lt;&gt;""), AA917, IF(AND($C914=$C918, AA918&lt;&gt;""), AA918, "")))))</f>
        <v/>
      </c>
      <c r="AB914" s="90" t="str">
        <f>IF(TMInput!AA914&lt;&gt;"", TMInput!AA914, IF(AND($C914=$C915, AB915&lt;&gt;""), AB915, IF(AND($C914=$C916, AB916&lt;&gt;""), AB916, IF(AND($C914=$C917, AB917&lt;&gt;""), AB917, IF(AND($C914=$C918, AB918&lt;&gt;""), AB918, "")))))</f>
        <v/>
      </c>
      <c r="AC914" s="90" t="str">
        <f>IF(TMInput!AB914&lt;&gt;"", TMInput!AB914, IF(AND($C914=$C915, AC915&lt;&gt;""), AC915, IF(AND($C914=$C916, AC916&lt;&gt;""), AC916, IF(AND($C914=$C917, AC917&lt;&gt;""), AC917, IF(AND($C914=$C918, AC918&lt;&gt;""), AC918, "")))))</f>
        <v/>
      </c>
      <c r="AD914" s="90" t="str">
        <f>IF(TMInput!AC914&lt;&gt;"", TMInput!AC914, IF(AND($C914=$C915, AD915&lt;&gt;""), AD915, IF(AND($C914=$C916, AD916&lt;&gt;""), AD916, IF(AND($C914=$C917, AD917&lt;&gt;""), AD917, IF(AND($C914=$C918, AD918&lt;&gt;""), AD918, "")))))</f>
        <v/>
      </c>
      <c r="AE914" s="90" t="str">
        <f>IF(TMInput!AD914&lt;&gt;"", TMInput!AD914, IF(AND($C914=$C915, AE915&lt;&gt;""), AE915, IF(AND($C914=$C916, AE916&lt;&gt;""), AE916, IF(AND($C914=$C917, AE917&lt;&gt;""), AE917, IF(AND($C914=$C918, AE918&lt;&gt;""), AE918, "")))))</f>
        <v/>
      </c>
    </row>
    <row r="915">
      <c r="A915" s="85" t="b">
        <f t="shared" si="1"/>
        <v>0</v>
      </c>
      <c r="B915" s="90" t="str">
        <f>IF(AND(TMInput!A915="",$C915&lt;&gt;""),B914,TMInput!A915)</f>
        <v/>
      </c>
      <c r="C915" s="90" t="str">
        <f>TMInput!B915</f>
        <v/>
      </c>
      <c r="D915" s="85" t="str">
        <f>IF(AND(TMInput!C915="",$C915&lt;&gt;""),D914,TMInput!C915)</f>
        <v/>
      </c>
      <c r="E915" s="90" t="str">
        <f>IF(TMInput!D915&lt;&gt;"",TMInput!D915,IF(AND($C915=$C916, E916&lt;&gt;""),E916, IF(AND($C915=$C917, E917&lt;&gt;""), E917,"")))</f>
        <v/>
      </c>
      <c r="F915" s="90" t="str">
        <f>IF(TMInput!E915&lt;&gt;"",TMInput!E915,IF(AND($C915=$C916, F916&lt;&gt;""),F916, IF(AND($C915=$C917, F917&lt;&gt;""), F917,"")))</f>
        <v/>
      </c>
      <c r="G915" s="85" t="str">
        <f>IF(TMInput!F915&lt;&gt;"",TMInput!F915,IF(AND($C915=$C916, G916&lt;&gt;""),G916, IF(AND($C915=$C917, G917&lt;&gt;""), G917,"")))</f>
        <v/>
      </c>
      <c r="H915" s="90" t="str">
        <f>TMInput!G915</f>
        <v/>
      </c>
      <c r="I915" s="90" t="str">
        <f>TMInput!H915</f>
        <v/>
      </c>
      <c r="J915" s="90" t="str">
        <f>IF(TMInput!$A915="",J914,TMInput!I915)</f>
        <v/>
      </c>
      <c r="K915" s="85" t="str">
        <f>IF(TMInput!J915&lt;&gt;"",TMInput!J915,IF(AND($C915=$C916, K916&lt;&gt;""),K916, IF(AND($C915=$C917, K917&lt;&gt;""), K917,"")))</f>
        <v/>
      </c>
      <c r="L915" s="85" t="str">
        <f>IF(TMInput!K915&lt;&gt;"",TMInput!K915,IF(AND($C915=$C916, L916&lt;&gt;""),L916, IF(AND($C915=$C917, L917&lt;&gt;""), L917,"")))</f>
        <v/>
      </c>
      <c r="M915" s="90" t="str">
        <f>IF(TMInput!L915&lt;&gt;"",TMInput!L915,IF(AND($C915=$C916, M916&lt;&gt;""),M916, IF(AND($C915=$C917, M917&lt;&gt;""), M917,"")))</f>
        <v/>
      </c>
      <c r="N915" s="90" t="str">
        <f>IF(TMInput!M915&lt;&gt;"",TMInput!M915,IF(AND($C915=$C916, N916&lt;&gt;""),N916, IF(AND($C915=$C917, N917&lt;&gt;""), N917,"")))</f>
        <v/>
      </c>
      <c r="O915" s="90" t="str">
        <f>IF(TMInput!N915&lt;&gt;"",TMInput!N915,IF(AND($C915=$C916, O916&lt;&gt;""),O916, IF(AND($C915=$C917, O917&lt;&gt;""), O917,"")))</f>
        <v/>
      </c>
      <c r="P915" s="85" t="str">
        <f>IF(TMInput!O915&lt;&gt;"",TMInput!O915,IF(AND($C915=$C916, P916&lt;&gt;""),P916, IF(AND($C915=$C917, P917&lt;&gt;""), P917,"")))</f>
        <v/>
      </c>
      <c r="Q915" s="90" t="str">
        <f>IF(TMInput!P915&lt;&gt;"",TMInput!P915,IF(AND($C915=$C916, Q916&lt;&gt;""),Q916, IF(AND($C915=$C917, Q917&lt;&gt;""), Q917,"")))</f>
        <v/>
      </c>
      <c r="R915" s="90" t="str">
        <f>IF(TMInput!Q915&lt;&gt;"", TMInput!Q915, IF(AND(OR($C915&amp;$H915=$C916&amp;$H916, $C915&amp;$I915=$C916&amp;$I916), R916&lt;&gt;""), R916, IF(AND(OR($C915&amp;$H915=$C917&amp;$H917, $C915&amp;$I915=$C917&amp;$I917), R917&lt;&gt;""), R917, IF(AND(OR($C915&amp;$H915=$C918&amp;$H918, $C915&amp;$I915=$C918&amp;$I918), R918&lt;&gt;""), R918, IF(AND(OR($C915&amp;$H915=$C919&amp;$H919, $C915&amp;$I915=$C919&amp;$I919), R919&lt;&gt;""), R919, "")))))</f>
        <v/>
      </c>
      <c r="S915" s="90" t="str">
        <f>IF(TMInput!R915&lt;&gt;"", TMInput!R915, IF(AND(OR($C915&amp;$H915=$C916&amp;$H916, $C915&amp;$I915=$C916&amp;$I916), S916&lt;&gt;""), S916, IF(AND(OR($C915&amp;$H915=$C917&amp;$H917, $C915&amp;$I915=$C917&amp;$I917), S917&lt;&gt;""), S917, IF(AND(OR($C915&amp;$H915=$C918&amp;$H918, $C915&amp;$I915=$C918&amp;$I918), S918&lt;&gt;""), S918, IF(AND(OR($C915&amp;$H915=$C919&amp;$H919, $C915&amp;$I915=$C919&amp;$I919), S919&lt;&gt;""), S919, "")))))</f>
        <v/>
      </c>
      <c r="T915" s="90" t="str">
        <f>IF(TMInput!S915&lt;&gt;"", TMInput!S915, IF(AND(OR($C915&amp;$H915=$C916&amp;$H916, $C915&amp;$I915=$C916&amp;$I916), T916&lt;&gt;""), T916, IF(AND(OR($C915&amp;$H915=$C917&amp;$H917, $C915&amp;$I915=$C917&amp;$I917), T917&lt;&gt;""), T917, IF(AND(OR($C915&amp;$H915=$C918&amp;$H918, $C915&amp;$I915=$C918&amp;$I918), T918&lt;&gt;""), T918, IF(AND(OR($C915&amp;$H915=$C919&amp;$H919, $C915&amp;$I915=$C919&amp;$I919), T919&lt;&gt;""), T919, "")))))</f>
        <v/>
      </c>
      <c r="U915" s="90" t="str">
        <f>IF(TMInput!T915&lt;&gt;"", TMInput!T915, IF(AND($C915=$C916, U916&lt;&gt;""), U916, IF(AND($C915=$C917, U917&lt;&gt;""), U917, IF(AND($C915=$C918, U918&lt;&gt;""), U918, IF(AND($C915=$C919, U919&lt;&gt;""), U919, "")))))</f>
        <v/>
      </c>
      <c r="V915" s="90" t="str">
        <f>IF(TMInput!U915&lt;&gt;"", TMInput!U915, IF(AND($C915=$C916, V916&lt;&gt;""), V916, IF(AND($C915=$C917, V917&lt;&gt;""), V917, IF(AND($C915=$C918, V918&lt;&gt;""), V918, IF(AND($C915=$C919, V919&lt;&gt;""), V919, "")))))</f>
        <v/>
      </c>
      <c r="W915" s="90" t="str">
        <f>IF(TMInput!V915&lt;&gt;"", TMInput!V915, IF(AND($C915=$C916, W916&lt;&gt;""), W916, IF(AND($C915=$C917, W917&lt;&gt;""), W917, IF(AND($C915=$C918, W918&lt;&gt;""), W918, IF(AND($C915=$C919, W919&lt;&gt;""), W919, "")))))</f>
        <v/>
      </c>
      <c r="X915" s="90" t="str">
        <f>IF(TMInput!W915&lt;&gt;"", TMInput!W915, IF(AND($C915=$C916, X916&lt;&gt;""), X916, IF(AND($C915=$C917, X917&lt;&gt;""), X917, IF(AND($C915=$C918, X918&lt;&gt;""), X918, IF(AND($C915=$C919, X919&lt;&gt;""), X919, "")))))</f>
        <v/>
      </c>
      <c r="Y915" s="90" t="str">
        <f>IF(TMInput!X915&lt;&gt;"", TMInput!X915, IF(AND($C915=$C916, Y916&lt;&gt;""), Y916, IF(AND($C915=$C917, Y917&lt;&gt;""), Y917, IF(AND($C915=$C918, Y918&lt;&gt;""), Y918, IF(AND($C915=$C919, Y919&lt;&gt;""), Y919, "")))))</f>
        <v/>
      </c>
      <c r="Z915" s="90" t="str">
        <f>IF(TMInput!Y915&lt;&gt;"", TMInput!Y915, IF(AND($C915=$C916, Z916&lt;&gt;""), Z916, IF(AND($C915=$C917, Z917&lt;&gt;""), Z917, IF(AND($C915=$C918, Z918&lt;&gt;""), Z918, IF(AND($C915=$C919, Z919&lt;&gt;""), Z919, "")))))</f>
        <v/>
      </c>
      <c r="AA915" s="90" t="str">
        <f>IF(TMInput!Z915&lt;&gt;"", TMInput!Z915, IF(AND($C915=$C916, AA916&lt;&gt;""), AA916, IF(AND($C915=$C917, AA917&lt;&gt;""), AA917, IF(AND($C915=$C918, AA918&lt;&gt;""), AA918, IF(AND($C915=$C919, AA919&lt;&gt;""), AA919, "")))))</f>
        <v/>
      </c>
      <c r="AB915" s="90" t="str">
        <f>IF(TMInput!AA915&lt;&gt;"", TMInput!AA915, IF(AND($C915=$C916, AB916&lt;&gt;""), AB916, IF(AND($C915=$C917, AB917&lt;&gt;""), AB917, IF(AND($C915=$C918, AB918&lt;&gt;""), AB918, IF(AND($C915=$C919, AB919&lt;&gt;""), AB919, "")))))</f>
        <v/>
      </c>
      <c r="AC915" s="90" t="str">
        <f>IF(TMInput!AB915&lt;&gt;"", TMInput!AB915, IF(AND($C915=$C916, AC916&lt;&gt;""), AC916, IF(AND($C915=$C917, AC917&lt;&gt;""), AC917, IF(AND($C915=$C918, AC918&lt;&gt;""), AC918, IF(AND($C915=$C919, AC919&lt;&gt;""), AC919, "")))))</f>
        <v/>
      </c>
      <c r="AD915" s="90" t="str">
        <f>IF(TMInput!AC915&lt;&gt;"", TMInput!AC915, IF(AND($C915=$C916, AD916&lt;&gt;""), AD916, IF(AND($C915=$C917, AD917&lt;&gt;""), AD917, IF(AND($C915=$C918, AD918&lt;&gt;""), AD918, IF(AND($C915=$C919, AD919&lt;&gt;""), AD919, "")))))</f>
        <v/>
      </c>
      <c r="AE915" s="90" t="str">
        <f>IF(TMInput!AD915&lt;&gt;"", TMInput!AD915, IF(AND($C915=$C916, AE916&lt;&gt;""), AE916, IF(AND($C915=$C917, AE917&lt;&gt;""), AE917, IF(AND($C915=$C918, AE918&lt;&gt;""), AE918, IF(AND($C915=$C919, AE919&lt;&gt;""), AE919, "")))))</f>
        <v/>
      </c>
    </row>
    <row r="916">
      <c r="A916" s="85" t="b">
        <f t="shared" si="1"/>
        <v>0</v>
      </c>
      <c r="B916" s="90" t="str">
        <f>IF(AND(TMInput!A916="",$C916&lt;&gt;""),B915,TMInput!A916)</f>
        <v/>
      </c>
      <c r="C916" s="90" t="str">
        <f>TMInput!B916</f>
        <v/>
      </c>
      <c r="D916" s="85" t="str">
        <f>IF(AND(TMInput!C916="",$C916&lt;&gt;""),D915,TMInput!C916)</f>
        <v/>
      </c>
      <c r="E916" s="90" t="str">
        <f>IF(TMInput!D916&lt;&gt;"",TMInput!D916,IF(AND($C916=$C917, E917&lt;&gt;""),E917, IF(AND($C916=$C918, E918&lt;&gt;""), E918,"")))</f>
        <v/>
      </c>
      <c r="F916" s="90" t="str">
        <f>IF(TMInput!E916&lt;&gt;"",TMInput!E916,IF(AND($C916=$C917, F917&lt;&gt;""),F917, IF(AND($C916=$C918, F918&lt;&gt;""), F918,"")))</f>
        <v/>
      </c>
      <c r="G916" s="85" t="str">
        <f>IF(TMInput!F916&lt;&gt;"",TMInput!F916,IF(AND($C916=$C917, G917&lt;&gt;""),G917, IF(AND($C916=$C918, G918&lt;&gt;""), G918,"")))</f>
        <v/>
      </c>
      <c r="H916" s="90" t="str">
        <f>TMInput!G916</f>
        <v/>
      </c>
      <c r="I916" s="90" t="str">
        <f>TMInput!H916</f>
        <v/>
      </c>
      <c r="J916" s="90" t="str">
        <f>IF(TMInput!$A916="",J915,TMInput!I916)</f>
        <v/>
      </c>
      <c r="K916" s="85" t="str">
        <f>IF(TMInput!J916&lt;&gt;"",TMInput!J916,IF(AND($C916=$C917, K917&lt;&gt;""),K917, IF(AND($C916=$C918, K918&lt;&gt;""), K918,"")))</f>
        <v/>
      </c>
      <c r="L916" s="85" t="str">
        <f>IF(TMInput!K916&lt;&gt;"",TMInput!K916,IF(AND($C916=$C917, L917&lt;&gt;""),L917, IF(AND($C916=$C918, L918&lt;&gt;""), L918,"")))</f>
        <v/>
      </c>
      <c r="M916" s="90" t="str">
        <f>IF(TMInput!L916&lt;&gt;"",TMInput!L916,IF(AND($C916=$C917, M917&lt;&gt;""),M917, IF(AND($C916=$C918, M918&lt;&gt;""), M918,"")))</f>
        <v/>
      </c>
      <c r="N916" s="90" t="str">
        <f>IF(TMInput!M916&lt;&gt;"",TMInput!M916,IF(AND($C916=$C917, N917&lt;&gt;""),N917, IF(AND($C916=$C918, N918&lt;&gt;""), N918,"")))</f>
        <v/>
      </c>
      <c r="O916" s="90" t="str">
        <f>IF(TMInput!N916&lt;&gt;"",TMInput!N916,IF(AND($C916=$C917, O917&lt;&gt;""),O917, IF(AND($C916=$C918, O918&lt;&gt;""), O918,"")))</f>
        <v/>
      </c>
      <c r="P916" s="85" t="str">
        <f>IF(TMInput!O916&lt;&gt;"",TMInput!O916,IF(AND($C916=$C917, P917&lt;&gt;""),P917, IF(AND($C916=$C918, P918&lt;&gt;""), P918,"")))</f>
        <v/>
      </c>
      <c r="Q916" s="90" t="str">
        <f>IF(TMInput!P916&lt;&gt;"",TMInput!P916,IF(AND($C916=$C917, Q917&lt;&gt;""),Q917, IF(AND($C916=$C918, Q918&lt;&gt;""), Q918,"")))</f>
        <v/>
      </c>
      <c r="R916" s="90" t="str">
        <f>IF(TMInput!Q916&lt;&gt;"", TMInput!Q916, IF(AND(OR($C916&amp;$H916=$C917&amp;$H917, $C916&amp;$I916=$C917&amp;$I917), R917&lt;&gt;""), R917, IF(AND(OR($C916&amp;$H916=$C918&amp;$H918, $C916&amp;$I916=$C918&amp;$I918), R918&lt;&gt;""), R918, IF(AND(OR($C916&amp;$H916=$C919&amp;$H919, $C916&amp;$I916=$C919&amp;$I919), R919&lt;&gt;""), R919, IF(AND(OR($C916&amp;$H916=$C920&amp;$H920, $C916&amp;$I916=$C920&amp;$I920), R920&lt;&gt;""), R920, "")))))</f>
        <v/>
      </c>
      <c r="S916" s="90" t="str">
        <f>IF(TMInput!R916&lt;&gt;"", TMInput!R916, IF(AND(OR($C916&amp;$H916=$C917&amp;$H917, $C916&amp;$I916=$C917&amp;$I917), S917&lt;&gt;""), S917, IF(AND(OR($C916&amp;$H916=$C918&amp;$H918, $C916&amp;$I916=$C918&amp;$I918), S918&lt;&gt;""), S918, IF(AND(OR($C916&amp;$H916=$C919&amp;$H919, $C916&amp;$I916=$C919&amp;$I919), S919&lt;&gt;""), S919, IF(AND(OR($C916&amp;$H916=$C920&amp;$H920, $C916&amp;$I916=$C920&amp;$I920), S920&lt;&gt;""), S920, "")))))</f>
        <v/>
      </c>
      <c r="T916" s="90" t="str">
        <f>IF(TMInput!S916&lt;&gt;"", TMInput!S916, IF(AND(OR($C916&amp;$H916=$C917&amp;$H917, $C916&amp;$I916=$C917&amp;$I917), T917&lt;&gt;""), T917, IF(AND(OR($C916&amp;$H916=$C918&amp;$H918, $C916&amp;$I916=$C918&amp;$I918), T918&lt;&gt;""), T918, IF(AND(OR($C916&amp;$H916=$C919&amp;$H919, $C916&amp;$I916=$C919&amp;$I919), T919&lt;&gt;""), T919, IF(AND(OR($C916&amp;$H916=$C920&amp;$H920, $C916&amp;$I916=$C920&amp;$I920), T920&lt;&gt;""), T920, "")))))</f>
        <v/>
      </c>
      <c r="U916" s="90" t="str">
        <f>IF(TMInput!T916&lt;&gt;"", TMInput!T916, IF(AND($C916=$C917, U917&lt;&gt;""), U917, IF(AND($C916=$C918, U918&lt;&gt;""), U918, IF(AND($C916=$C919, U919&lt;&gt;""), U919, IF(AND($C916=$C920, U920&lt;&gt;""), U920, "")))))</f>
        <v/>
      </c>
      <c r="V916" s="90" t="str">
        <f>IF(TMInput!U916&lt;&gt;"", TMInput!U916, IF(AND($C916=$C917, V917&lt;&gt;""), V917, IF(AND($C916=$C918, V918&lt;&gt;""), V918, IF(AND($C916=$C919, V919&lt;&gt;""), V919, IF(AND($C916=$C920, V920&lt;&gt;""), V920, "")))))</f>
        <v/>
      </c>
      <c r="W916" s="90" t="str">
        <f>IF(TMInput!V916&lt;&gt;"", TMInput!V916, IF(AND($C916=$C917, W917&lt;&gt;""), W917, IF(AND($C916=$C918, W918&lt;&gt;""), W918, IF(AND($C916=$C919, W919&lt;&gt;""), W919, IF(AND($C916=$C920, W920&lt;&gt;""), W920, "")))))</f>
        <v/>
      </c>
      <c r="X916" s="90" t="str">
        <f>IF(TMInput!W916&lt;&gt;"", TMInput!W916, IF(AND($C916=$C917, X917&lt;&gt;""), X917, IF(AND($C916=$C918, X918&lt;&gt;""), X918, IF(AND($C916=$C919, X919&lt;&gt;""), X919, IF(AND($C916=$C920, X920&lt;&gt;""), X920, "")))))</f>
        <v/>
      </c>
      <c r="Y916" s="90" t="str">
        <f>IF(TMInput!X916&lt;&gt;"", TMInput!X916, IF(AND($C916=$C917, Y917&lt;&gt;""), Y917, IF(AND($C916=$C918, Y918&lt;&gt;""), Y918, IF(AND($C916=$C919, Y919&lt;&gt;""), Y919, IF(AND($C916=$C920, Y920&lt;&gt;""), Y920, "")))))</f>
        <v/>
      </c>
      <c r="Z916" s="90" t="str">
        <f>IF(TMInput!Y916&lt;&gt;"", TMInput!Y916, IF(AND($C916=$C917, Z917&lt;&gt;""), Z917, IF(AND($C916=$C918, Z918&lt;&gt;""), Z918, IF(AND($C916=$C919, Z919&lt;&gt;""), Z919, IF(AND($C916=$C920, Z920&lt;&gt;""), Z920, "")))))</f>
        <v/>
      </c>
      <c r="AA916" s="90" t="str">
        <f>IF(TMInput!Z916&lt;&gt;"", TMInput!Z916, IF(AND($C916=$C917, AA917&lt;&gt;""), AA917, IF(AND($C916=$C918, AA918&lt;&gt;""), AA918, IF(AND($C916=$C919, AA919&lt;&gt;""), AA919, IF(AND($C916=$C920, AA920&lt;&gt;""), AA920, "")))))</f>
        <v/>
      </c>
      <c r="AB916" s="90" t="str">
        <f>IF(TMInput!AA916&lt;&gt;"", TMInput!AA916, IF(AND($C916=$C917, AB917&lt;&gt;""), AB917, IF(AND($C916=$C918, AB918&lt;&gt;""), AB918, IF(AND($C916=$C919, AB919&lt;&gt;""), AB919, IF(AND($C916=$C920, AB920&lt;&gt;""), AB920, "")))))</f>
        <v/>
      </c>
      <c r="AC916" s="90" t="str">
        <f>IF(TMInput!AB916&lt;&gt;"", TMInput!AB916, IF(AND($C916=$C917, AC917&lt;&gt;""), AC917, IF(AND($C916=$C918, AC918&lt;&gt;""), AC918, IF(AND($C916=$C919, AC919&lt;&gt;""), AC919, IF(AND($C916=$C920, AC920&lt;&gt;""), AC920, "")))))</f>
        <v/>
      </c>
      <c r="AD916" s="90" t="str">
        <f>IF(TMInput!AC916&lt;&gt;"", TMInput!AC916, IF(AND($C916=$C917, AD917&lt;&gt;""), AD917, IF(AND($C916=$C918, AD918&lt;&gt;""), AD918, IF(AND($C916=$C919, AD919&lt;&gt;""), AD919, IF(AND($C916=$C920, AD920&lt;&gt;""), AD920, "")))))</f>
        <v/>
      </c>
      <c r="AE916" s="90" t="str">
        <f>IF(TMInput!AD916&lt;&gt;"", TMInput!AD916, IF(AND($C916=$C917, AE917&lt;&gt;""), AE917, IF(AND($C916=$C918, AE918&lt;&gt;""), AE918, IF(AND($C916=$C919, AE919&lt;&gt;""), AE919, IF(AND($C916=$C920, AE920&lt;&gt;""), AE920, "")))))</f>
        <v/>
      </c>
    </row>
    <row r="917">
      <c r="A917" s="85" t="b">
        <f t="shared" si="1"/>
        <v>0</v>
      </c>
      <c r="B917" s="90" t="str">
        <f>IF(AND(TMInput!A917="",$C917&lt;&gt;""),B916,TMInput!A917)</f>
        <v/>
      </c>
      <c r="C917" s="90" t="str">
        <f>TMInput!B917</f>
        <v/>
      </c>
      <c r="D917" s="85" t="str">
        <f>IF(AND(TMInput!C917="",$C917&lt;&gt;""),D916,TMInput!C917)</f>
        <v/>
      </c>
      <c r="E917" s="90" t="str">
        <f>IF(TMInput!D917&lt;&gt;"",TMInput!D917,IF(AND($C917=$C918, E918&lt;&gt;""),E918, IF(AND($C917=$C919, E919&lt;&gt;""), E919,"")))</f>
        <v/>
      </c>
      <c r="F917" s="90" t="str">
        <f>IF(TMInput!E917&lt;&gt;"",TMInput!E917,IF(AND($C917=$C918, F918&lt;&gt;""),F918, IF(AND($C917=$C919, F919&lt;&gt;""), F919,"")))</f>
        <v/>
      </c>
      <c r="G917" s="85" t="str">
        <f>IF(TMInput!F917&lt;&gt;"",TMInput!F917,IF(AND($C917=$C918, G918&lt;&gt;""),G918, IF(AND($C917=$C919, G919&lt;&gt;""), G919,"")))</f>
        <v/>
      </c>
      <c r="H917" s="90" t="str">
        <f>TMInput!G917</f>
        <v/>
      </c>
      <c r="I917" s="90" t="str">
        <f>TMInput!H917</f>
        <v/>
      </c>
      <c r="J917" s="90" t="str">
        <f>IF(TMInput!$A917="",J916,TMInput!I917)</f>
        <v/>
      </c>
      <c r="K917" s="85" t="str">
        <f>IF(TMInput!J917&lt;&gt;"",TMInput!J917,IF(AND($C917=$C918, K918&lt;&gt;""),K918, IF(AND($C917=$C919, K919&lt;&gt;""), K919,"")))</f>
        <v/>
      </c>
      <c r="L917" s="85" t="str">
        <f>IF(TMInput!K917&lt;&gt;"",TMInput!K917,IF(AND($C917=$C918, L918&lt;&gt;""),L918, IF(AND($C917=$C919, L919&lt;&gt;""), L919,"")))</f>
        <v/>
      </c>
      <c r="M917" s="90" t="str">
        <f>IF(TMInput!L917&lt;&gt;"",TMInput!L917,IF(AND($C917=$C918, M918&lt;&gt;""),M918, IF(AND($C917=$C919, M919&lt;&gt;""), M919,"")))</f>
        <v/>
      </c>
      <c r="N917" s="90" t="str">
        <f>IF(TMInput!M917&lt;&gt;"",TMInput!M917,IF(AND($C917=$C918, N918&lt;&gt;""),N918, IF(AND($C917=$C919, N919&lt;&gt;""), N919,"")))</f>
        <v/>
      </c>
      <c r="O917" s="90" t="str">
        <f>IF(TMInput!N917&lt;&gt;"",TMInput!N917,IF(AND($C917=$C918, O918&lt;&gt;""),O918, IF(AND($C917=$C919, O919&lt;&gt;""), O919,"")))</f>
        <v/>
      </c>
      <c r="P917" s="85" t="str">
        <f>IF(TMInput!O917&lt;&gt;"",TMInput!O917,IF(AND($C917=$C918, P918&lt;&gt;""),P918, IF(AND($C917=$C919, P919&lt;&gt;""), P919,"")))</f>
        <v/>
      </c>
      <c r="Q917" s="90" t="str">
        <f>IF(TMInput!P917&lt;&gt;"",TMInput!P917,IF(AND($C917=$C918, Q918&lt;&gt;""),Q918, IF(AND($C917=$C919, Q919&lt;&gt;""), Q919,"")))</f>
        <v/>
      </c>
      <c r="R917" s="90" t="str">
        <f>IF(TMInput!Q917&lt;&gt;"", TMInput!Q917, IF(AND(OR($C917&amp;$H917=$C918&amp;$H918, $C917&amp;$I917=$C918&amp;$I918), R918&lt;&gt;""), R918, IF(AND(OR($C917&amp;$H917=$C919&amp;$H919, $C917&amp;$I917=$C919&amp;$I919), R919&lt;&gt;""), R919, IF(AND(OR($C917&amp;$H917=$C920&amp;$H920, $C917&amp;$I917=$C920&amp;$I920), R920&lt;&gt;""), R920, IF(AND(OR($C917&amp;$H917=$C921&amp;$H921, $C917&amp;$I917=$C921&amp;$I921), R921&lt;&gt;""), R921, "")))))</f>
        <v/>
      </c>
      <c r="S917" s="90" t="str">
        <f>IF(TMInput!R917&lt;&gt;"", TMInput!R917, IF(AND(OR($C917&amp;$H917=$C918&amp;$H918, $C917&amp;$I917=$C918&amp;$I918), S918&lt;&gt;""), S918, IF(AND(OR($C917&amp;$H917=$C919&amp;$H919, $C917&amp;$I917=$C919&amp;$I919), S919&lt;&gt;""), S919, IF(AND(OR($C917&amp;$H917=$C920&amp;$H920, $C917&amp;$I917=$C920&amp;$I920), S920&lt;&gt;""), S920, IF(AND(OR($C917&amp;$H917=$C921&amp;$H921, $C917&amp;$I917=$C921&amp;$I921), S921&lt;&gt;""), S921, "")))))</f>
        <v/>
      </c>
      <c r="T917" s="90" t="str">
        <f>IF(TMInput!S917&lt;&gt;"", TMInput!S917, IF(AND(OR($C917&amp;$H917=$C918&amp;$H918, $C917&amp;$I917=$C918&amp;$I918), T918&lt;&gt;""), T918, IF(AND(OR($C917&amp;$H917=$C919&amp;$H919, $C917&amp;$I917=$C919&amp;$I919), T919&lt;&gt;""), T919, IF(AND(OR($C917&amp;$H917=$C920&amp;$H920, $C917&amp;$I917=$C920&amp;$I920), T920&lt;&gt;""), T920, IF(AND(OR($C917&amp;$H917=$C921&amp;$H921, $C917&amp;$I917=$C921&amp;$I921), T921&lt;&gt;""), T921, "")))))</f>
        <v/>
      </c>
      <c r="U917" s="90" t="str">
        <f>IF(TMInput!T917&lt;&gt;"", TMInput!T917, IF(AND($C917=$C918, U918&lt;&gt;""), U918, IF(AND($C917=$C919, U919&lt;&gt;""), U919, IF(AND($C917=$C920, U920&lt;&gt;""), U920, IF(AND($C917=$C921, U921&lt;&gt;""), U921, "")))))</f>
        <v/>
      </c>
      <c r="V917" s="90" t="str">
        <f>IF(TMInput!U917&lt;&gt;"", TMInput!U917, IF(AND($C917=$C918, V918&lt;&gt;""), V918, IF(AND($C917=$C919, V919&lt;&gt;""), V919, IF(AND($C917=$C920, V920&lt;&gt;""), V920, IF(AND($C917=$C921, V921&lt;&gt;""), V921, "")))))</f>
        <v/>
      </c>
      <c r="W917" s="90" t="str">
        <f>IF(TMInput!V917&lt;&gt;"", TMInput!V917, IF(AND($C917=$C918, W918&lt;&gt;""), W918, IF(AND($C917=$C919, W919&lt;&gt;""), W919, IF(AND($C917=$C920, W920&lt;&gt;""), W920, IF(AND($C917=$C921, W921&lt;&gt;""), W921, "")))))</f>
        <v/>
      </c>
      <c r="X917" s="90" t="str">
        <f>IF(TMInput!W917&lt;&gt;"", TMInput!W917, IF(AND($C917=$C918, X918&lt;&gt;""), X918, IF(AND($C917=$C919, X919&lt;&gt;""), X919, IF(AND($C917=$C920, X920&lt;&gt;""), X920, IF(AND($C917=$C921, X921&lt;&gt;""), X921, "")))))</f>
        <v/>
      </c>
      <c r="Y917" s="90" t="str">
        <f>IF(TMInput!X917&lt;&gt;"", TMInput!X917, IF(AND($C917=$C918, Y918&lt;&gt;""), Y918, IF(AND($C917=$C919, Y919&lt;&gt;""), Y919, IF(AND($C917=$C920, Y920&lt;&gt;""), Y920, IF(AND($C917=$C921, Y921&lt;&gt;""), Y921, "")))))</f>
        <v/>
      </c>
      <c r="Z917" s="90" t="str">
        <f>IF(TMInput!Y917&lt;&gt;"", TMInput!Y917, IF(AND($C917=$C918, Z918&lt;&gt;""), Z918, IF(AND($C917=$C919, Z919&lt;&gt;""), Z919, IF(AND($C917=$C920, Z920&lt;&gt;""), Z920, IF(AND($C917=$C921, Z921&lt;&gt;""), Z921, "")))))</f>
        <v/>
      </c>
      <c r="AA917" s="90" t="str">
        <f>IF(TMInput!Z917&lt;&gt;"", TMInput!Z917, IF(AND($C917=$C918, AA918&lt;&gt;""), AA918, IF(AND($C917=$C919, AA919&lt;&gt;""), AA919, IF(AND($C917=$C920, AA920&lt;&gt;""), AA920, IF(AND($C917=$C921, AA921&lt;&gt;""), AA921, "")))))</f>
        <v/>
      </c>
      <c r="AB917" s="90" t="str">
        <f>IF(TMInput!AA917&lt;&gt;"", TMInput!AA917, IF(AND($C917=$C918, AB918&lt;&gt;""), AB918, IF(AND($C917=$C919, AB919&lt;&gt;""), AB919, IF(AND($C917=$C920, AB920&lt;&gt;""), AB920, IF(AND($C917=$C921, AB921&lt;&gt;""), AB921, "")))))</f>
        <v/>
      </c>
      <c r="AC917" s="90" t="str">
        <f>IF(TMInput!AB917&lt;&gt;"", TMInput!AB917, IF(AND($C917=$C918, AC918&lt;&gt;""), AC918, IF(AND($C917=$C919, AC919&lt;&gt;""), AC919, IF(AND($C917=$C920, AC920&lt;&gt;""), AC920, IF(AND($C917=$C921, AC921&lt;&gt;""), AC921, "")))))</f>
        <v/>
      </c>
      <c r="AD917" s="90" t="str">
        <f>IF(TMInput!AC917&lt;&gt;"", TMInput!AC917, IF(AND($C917=$C918, AD918&lt;&gt;""), AD918, IF(AND($C917=$C919, AD919&lt;&gt;""), AD919, IF(AND($C917=$C920, AD920&lt;&gt;""), AD920, IF(AND($C917=$C921, AD921&lt;&gt;""), AD921, "")))))</f>
        <v/>
      </c>
      <c r="AE917" s="90" t="str">
        <f>IF(TMInput!AD917&lt;&gt;"", TMInput!AD917, IF(AND($C917=$C918, AE918&lt;&gt;""), AE918, IF(AND($C917=$C919, AE919&lt;&gt;""), AE919, IF(AND($C917=$C920, AE920&lt;&gt;""), AE920, IF(AND($C917=$C921, AE921&lt;&gt;""), AE921, "")))))</f>
        <v/>
      </c>
    </row>
    <row r="918">
      <c r="A918" s="85" t="b">
        <f t="shared" si="1"/>
        <v>0</v>
      </c>
      <c r="B918" s="90" t="str">
        <f>IF(AND(TMInput!A918="",$C918&lt;&gt;""),B917,TMInput!A918)</f>
        <v/>
      </c>
      <c r="C918" s="90" t="str">
        <f>TMInput!B918</f>
        <v/>
      </c>
      <c r="D918" s="85" t="str">
        <f>IF(AND(TMInput!C918="",$C918&lt;&gt;""),D917,TMInput!C918)</f>
        <v/>
      </c>
      <c r="E918" s="90" t="str">
        <f>IF(TMInput!D918&lt;&gt;"",TMInput!D918,IF(AND($C918=$C919, E919&lt;&gt;""),E919, IF(AND($C918=$C920, E920&lt;&gt;""), E920,"")))</f>
        <v/>
      </c>
      <c r="F918" s="90" t="str">
        <f>IF(TMInput!E918&lt;&gt;"",TMInput!E918,IF(AND($C918=$C919, F919&lt;&gt;""),F919, IF(AND($C918=$C920, F920&lt;&gt;""), F920,"")))</f>
        <v/>
      </c>
      <c r="G918" s="85" t="str">
        <f>IF(TMInput!F918&lt;&gt;"",TMInput!F918,IF(AND($C918=$C919, G919&lt;&gt;""),G919, IF(AND($C918=$C920, G920&lt;&gt;""), G920,"")))</f>
        <v/>
      </c>
      <c r="H918" s="90" t="str">
        <f>TMInput!G918</f>
        <v/>
      </c>
      <c r="I918" s="90" t="str">
        <f>TMInput!H918</f>
        <v/>
      </c>
      <c r="J918" s="90" t="str">
        <f>IF(TMInput!$A918="",J917,TMInput!I918)</f>
        <v/>
      </c>
      <c r="K918" s="85" t="str">
        <f>IF(TMInput!J918&lt;&gt;"",TMInput!J918,IF(AND($C918=$C919, K919&lt;&gt;""),K919, IF(AND($C918=$C920, K920&lt;&gt;""), K920,"")))</f>
        <v/>
      </c>
      <c r="L918" s="85" t="str">
        <f>IF(TMInput!K918&lt;&gt;"",TMInput!K918,IF(AND($C918=$C919, L919&lt;&gt;""),L919, IF(AND($C918=$C920, L920&lt;&gt;""), L920,"")))</f>
        <v/>
      </c>
      <c r="M918" s="90" t="str">
        <f>IF(TMInput!L918&lt;&gt;"",TMInput!L918,IF(AND($C918=$C919, M919&lt;&gt;""),M919, IF(AND($C918=$C920, M920&lt;&gt;""), M920,"")))</f>
        <v/>
      </c>
      <c r="N918" s="90" t="str">
        <f>IF(TMInput!M918&lt;&gt;"",TMInput!M918,IF(AND($C918=$C919, N919&lt;&gt;""),N919, IF(AND($C918=$C920, N920&lt;&gt;""), N920,"")))</f>
        <v/>
      </c>
      <c r="O918" s="90" t="str">
        <f>IF(TMInput!N918&lt;&gt;"",TMInput!N918,IF(AND($C918=$C919, O919&lt;&gt;""),O919, IF(AND($C918=$C920, O920&lt;&gt;""), O920,"")))</f>
        <v/>
      </c>
      <c r="P918" s="85" t="str">
        <f>IF(TMInput!O918&lt;&gt;"",TMInput!O918,IF(AND($C918=$C919, P919&lt;&gt;""),P919, IF(AND($C918=$C920, P920&lt;&gt;""), P920,"")))</f>
        <v/>
      </c>
      <c r="Q918" s="90" t="str">
        <f>IF(TMInput!P918&lt;&gt;"",TMInput!P918,IF(AND($C918=$C919, Q919&lt;&gt;""),Q919, IF(AND($C918=$C920, Q920&lt;&gt;""), Q920,"")))</f>
        <v/>
      </c>
      <c r="R918" s="90" t="str">
        <f>IF(TMInput!Q918&lt;&gt;"", TMInput!Q918, IF(AND(OR($C918&amp;$H918=$C919&amp;$H919, $C918&amp;$I918=$C919&amp;$I919), R919&lt;&gt;""), R919, IF(AND(OR($C918&amp;$H918=$C920&amp;$H920, $C918&amp;$I918=$C920&amp;$I920), R920&lt;&gt;""), R920, IF(AND(OR($C918&amp;$H918=$C921&amp;$H921, $C918&amp;$I918=$C921&amp;$I921), R921&lt;&gt;""), R921, IF(AND(OR($C918&amp;$H918=$C922&amp;$H922, $C918&amp;$I918=$C922&amp;$I922), R922&lt;&gt;""), R922, "")))))</f>
        <v/>
      </c>
      <c r="S918" s="90" t="str">
        <f>IF(TMInput!R918&lt;&gt;"", TMInput!R918, IF(AND(OR($C918&amp;$H918=$C919&amp;$H919, $C918&amp;$I918=$C919&amp;$I919), S919&lt;&gt;""), S919, IF(AND(OR($C918&amp;$H918=$C920&amp;$H920, $C918&amp;$I918=$C920&amp;$I920), S920&lt;&gt;""), S920, IF(AND(OR($C918&amp;$H918=$C921&amp;$H921, $C918&amp;$I918=$C921&amp;$I921), S921&lt;&gt;""), S921, IF(AND(OR($C918&amp;$H918=$C922&amp;$H922, $C918&amp;$I918=$C922&amp;$I922), S922&lt;&gt;""), S922, "")))))</f>
        <v/>
      </c>
      <c r="T918" s="90" t="str">
        <f>IF(TMInput!S918&lt;&gt;"", TMInput!S918, IF(AND(OR($C918&amp;$H918=$C919&amp;$H919, $C918&amp;$I918=$C919&amp;$I919), T919&lt;&gt;""), T919, IF(AND(OR($C918&amp;$H918=$C920&amp;$H920, $C918&amp;$I918=$C920&amp;$I920), T920&lt;&gt;""), T920, IF(AND(OR($C918&amp;$H918=$C921&amp;$H921, $C918&amp;$I918=$C921&amp;$I921), T921&lt;&gt;""), T921, IF(AND(OR($C918&amp;$H918=$C922&amp;$H922, $C918&amp;$I918=$C922&amp;$I922), T922&lt;&gt;""), T922, "")))))</f>
        <v/>
      </c>
      <c r="U918" s="90" t="str">
        <f>IF(TMInput!T918&lt;&gt;"", TMInput!T918, IF(AND($C918=$C919, U919&lt;&gt;""), U919, IF(AND($C918=$C920, U920&lt;&gt;""), U920, IF(AND($C918=$C921, U921&lt;&gt;""), U921, IF(AND($C918=$C922, U922&lt;&gt;""), U922, "")))))</f>
        <v/>
      </c>
      <c r="V918" s="90" t="str">
        <f>IF(TMInput!U918&lt;&gt;"", TMInput!U918, IF(AND($C918=$C919, V919&lt;&gt;""), V919, IF(AND($C918=$C920, V920&lt;&gt;""), V920, IF(AND($C918=$C921, V921&lt;&gt;""), V921, IF(AND($C918=$C922, V922&lt;&gt;""), V922, "")))))</f>
        <v/>
      </c>
      <c r="W918" s="90" t="str">
        <f>IF(TMInput!V918&lt;&gt;"", TMInput!V918, IF(AND($C918=$C919, W919&lt;&gt;""), W919, IF(AND($C918=$C920, W920&lt;&gt;""), W920, IF(AND($C918=$C921, W921&lt;&gt;""), W921, IF(AND($C918=$C922, W922&lt;&gt;""), W922, "")))))</f>
        <v/>
      </c>
      <c r="X918" s="90" t="str">
        <f>IF(TMInput!W918&lt;&gt;"", TMInput!W918, IF(AND($C918=$C919, X919&lt;&gt;""), X919, IF(AND($C918=$C920, X920&lt;&gt;""), X920, IF(AND($C918=$C921, X921&lt;&gt;""), X921, IF(AND($C918=$C922, X922&lt;&gt;""), X922, "")))))</f>
        <v/>
      </c>
      <c r="Y918" s="90" t="str">
        <f>IF(TMInput!X918&lt;&gt;"", TMInput!X918, IF(AND($C918=$C919, Y919&lt;&gt;""), Y919, IF(AND($C918=$C920, Y920&lt;&gt;""), Y920, IF(AND($C918=$C921, Y921&lt;&gt;""), Y921, IF(AND($C918=$C922, Y922&lt;&gt;""), Y922, "")))))</f>
        <v/>
      </c>
      <c r="Z918" s="90" t="str">
        <f>IF(TMInput!Y918&lt;&gt;"", TMInput!Y918, IF(AND($C918=$C919, Z919&lt;&gt;""), Z919, IF(AND($C918=$C920, Z920&lt;&gt;""), Z920, IF(AND($C918=$C921, Z921&lt;&gt;""), Z921, IF(AND($C918=$C922, Z922&lt;&gt;""), Z922, "")))))</f>
        <v/>
      </c>
      <c r="AA918" s="90" t="str">
        <f>IF(TMInput!Z918&lt;&gt;"", TMInput!Z918, IF(AND($C918=$C919, AA919&lt;&gt;""), AA919, IF(AND($C918=$C920, AA920&lt;&gt;""), AA920, IF(AND($C918=$C921, AA921&lt;&gt;""), AA921, IF(AND($C918=$C922, AA922&lt;&gt;""), AA922, "")))))</f>
        <v/>
      </c>
      <c r="AB918" s="90" t="str">
        <f>IF(TMInput!AA918&lt;&gt;"", TMInput!AA918, IF(AND($C918=$C919, AB919&lt;&gt;""), AB919, IF(AND($C918=$C920, AB920&lt;&gt;""), AB920, IF(AND($C918=$C921, AB921&lt;&gt;""), AB921, IF(AND($C918=$C922, AB922&lt;&gt;""), AB922, "")))))</f>
        <v/>
      </c>
      <c r="AC918" s="90" t="str">
        <f>IF(TMInput!AB918&lt;&gt;"", TMInput!AB918, IF(AND($C918=$C919, AC919&lt;&gt;""), AC919, IF(AND($C918=$C920, AC920&lt;&gt;""), AC920, IF(AND($C918=$C921, AC921&lt;&gt;""), AC921, IF(AND($C918=$C922, AC922&lt;&gt;""), AC922, "")))))</f>
        <v/>
      </c>
      <c r="AD918" s="90" t="str">
        <f>IF(TMInput!AC918&lt;&gt;"", TMInput!AC918, IF(AND($C918=$C919, AD919&lt;&gt;""), AD919, IF(AND($C918=$C920, AD920&lt;&gt;""), AD920, IF(AND($C918=$C921, AD921&lt;&gt;""), AD921, IF(AND($C918=$C922, AD922&lt;&gt;""), AD922, "")))))</f>
        <v/>
      </c>
      <c r="AE918" s="90" t="str">
        <f>IF(TMInput!AD918&lt;&gt;"", TMInput!AD918, IF(AND($C918=$C919, AE919&lt;&gt;""), AE919, IF(AND($C918=$C920, AE920&lt;&gt;""), AE920, IF(AND($C918=$C921, AE921&lt;&gt;""), AE921, IF(AND($C918=$C922, AE922&lt;&gt;""), AE922, "")))))</f>
        <v/>
      </c>
    </row>
    <row r="919">
      <c r="A919" s="85" t="b">
        <f t="shared" si="1"/>
        <v>0</v>
      </c>
      <c r="B919" s="90" t="str">
        <f>IF(AND(TMInput!A919="",$C919&lt;&gt;""),B918,TMInput!A919)</f>
        <v/>
      </c>
      <c r="C919" s="90" t="str">
        <f>TMInput!B919</f>
        <v/>
      </c>
      <c r="D919" s="85" t="str">
        <f>IF(AND(TMInput!C919="",$C919&lt;&gt;""),D918,TMInput!C919)</f>
        <v/>
      </c>
      <c r="E919" s="90" t="str">
        <f>IF(TMInput!D919&lt;&gt;"",TMInput!D919,IF(AND($C919=$C920, E920&lt;&gt;""),E920, IF(AND($C919=$C921, E921&lt;&gt;""), E921,"")))</f>
        <v/>
      </c>
      <c r="F919" s="90" t="str">
        <f>IF(TMInput!E919&lt;&gt;"",TMInput!E919,IF(AND($C919=$C920, F920&lt;&gt;""),F920, IF(AND($C919=$C921, F921&lt;&gt;""), F921,"")))</f>
        <v/>
      </c>
      <c r="G919" s="85" t="str">
        <f>IF(TMInput!F919&lt;&gt;"",TMInput!F919,IF(AND($C919=$C920, G920&lt;&gt;""),G920, IF(AND($C919=$C921, G921&lt;&gt;""), G921,"")))</f>
        <v/>
      </c>
      <c r="H919" s="90" t="str">
        <f>TMInput!G919</f>
        <v/>
      </c>
      <c r="I919" s="90" t="str">
        <f>TMInput!H919</f>
        <v/>
      </c>
      <c r="J919" s="90" t="str">
        <f>IF(TMInput!$A919="",J918,TMInput!I919)</f>
        <v/>
      </c>
      <c r="K919" s="85" t="str">
        <f>IF(TMInput!J919&lt;&gt;"",TMInput!J919,IF(AND($C919=$C920, K920&lt;&gt;""),K920, IF(AND($C919=$C921, K921&lt;&gt;""), K921,"")))</f>
        <v/>
      </c>
      <c r="L919" s="85" t="str">
        <f>IF(TMInput!K919&lt;&gt;"",TMInput!K919,IF(AND($C919=$C920, L920&lt;&gt;""),L920, IF(AND($C919=$C921, L921&lt;&gt;""), L921,"")))</f>
        <v/>
      </c>
      <c r="M919" s="90" t="str">
        <f>IF(TMInput!L919&lt;&gt;"",TMInput!L919,IF(AND($C919=$C920, M920&lt;&gt;""),M920, IF(AND($C919=$C921, M921&lt;&gt;""), M921,"")))</f>
        <v/>
      </c>
      <c r="N919" s="90" t="str">
        <f>IF(TMInput!M919&lt;&gt;"",TMInput!M919,IF(AND($C919=$C920, N920&lt;&gt;""),N920, IF(AND($C919=$C921, N921&lt;&gt;""), N921,"")))</f>
        <v/>
      </c>
      <c r="O919" s="90" t="str">
        <f>IF(TMInput!N919&lt;&gt;"",TMInput!N919,IF(AND($C919=$C920, O920&lt;&gt;""),O920, IF(AND($C919=$C921, O921&lt;&gt;""), O921,"")))</f>
        <v/>
      </c>
      <c r="P919" s="85" t="str">
        <f>IF(TMInput!O919&lt;&gt;"",TMInput!O919,IF(AND($C919=$C920, P920&lt;&gt;""),P920, IF(AND($C919=$C921, P921&lt;&gt;""), P921,"")))</f>
        <v/>
      </c>
      <c r="Q919" s="90" t="str">
        <f>IF(TMInput!P919&lt;&gt;"",TMInput!P919,IF(AND($C919=$C920, Q920&lt;&gt;""),Q920, IF(AND($C919=$C921, Q921&lt;&gt;""), Q921,"")))</f>
        <v/>
      </c>
      <c r="R919" s="90" t="str">
        <f>IF(TMInput!Q919&lt;&gt;"", TMInput!Q919, IF(AND(OR($C919&amp;$H919=$C920&amp;$H920, $C919&amp;$I919=$C920&amp;$I920), R920&lt;&gt;""), R920, IF(AND(OR($C919&amp;$H919=$C921&amp;$H921, $C919&amp;$I919=$C921&amp;$I921), R921&lt;&gt;""), R921, IF(AND(OR($C919&amp;$H919=$C922&amp;$H922, $C919&amp;$I919=$C922&amp;$I922), R922&lt;&gt;""), R922, IF(AND(OR($C919&amp;$H919=$C923&amp;$H923, $C919&amp;$I919=$C923&amp;$I923), R923&lt;&gt;""), R923, "")))))</f>
        <v/>
      </c>
      <c r="S919" s="90" t="str">
        <f>IF(TMInput!R919&lt;&gt;"", TMInput!R919, IF(AND(OR($C919&amp;$H919=$C920&amp;$H920, $C919&amp;$I919=$C920&amp;$I920), S920&lt;&gt;""), S920, IF(AND(OR($C919&amp;$H919=$C921&amp;$H921, $C919&amp;$I919=$C921&amp;$I921), S921&lt;&gt;""), S921, IF(AND(OR($C919&amp;$H919=$C922&amp;$H922, $C919&amp;$I919=$C922&amp;$I922), S922&lt;&gt;""), S922, IF(AND(OR($C919&amp;$H919=$C923&amp;$H923, $C919&amp;$I919=$C923&amp;$I923), S923&lt;&gt;""), S923, "")))))</f>
        <v/>
      </c>
      <c r="T919" s="90" t="str">
        <f>IF(TMInput!S919&lt;&gt;"", TMInput!S919, IF(AND(OR($C919&amp;$H919=$C920&amp;$H920, $C919&amp;$I919=$C920&amp;$I920), T920&lt;&gt;""), T920, IF(AND(OR($C919&amp;$H919=$C921&amp;$H921, $C919&amp;$I919=$C921&amp;$I921), T921&lt;&gt;""), T921, IF(AND(OR($C919&amp;$H919=$C922&amp;$H922, $C919&amp;$I919=$C922&amp;$I922), T922&lt;&gt;""), T922, IF(AND(OR($C919&amp;$H919=$C923&amp;$H923, $C919&amp;$I919=$C923&amp;$I923), T923&lt;&gt;""), T923, "")))))</f>
        <v/>
      </c>
      <c r="U919" s="90" t="str">
        <f>IF(TMInput!T919&lt;&gt;"", TMInput!T919, IF(AND($C919=$C920, U920&lt;&gt;""), U920, IF(AND($C919=$C921, U921&lt;&gt;""), U921, IF(AND($C919=$C922, U922&lt;&gt;""), U922, IF(AND($C919=$C923, U923&lt;&gt;""), U923, "")))))</f>
        <v/>
      </c>
      <c r="V919" s="90" t="str">
        <f>IF(TMInput!U919&lt;&gt;"", TMInput!U919, IF(AND($C919=$C920, V920&lt;&gt;""), V920, IF(AND($C919=$C921, V921&lt;&gt;""), V921, IF(AND($C919=$C922, V922&lt;&gt;""), V922, IF(AND($C919=$C923, V923&lt;&gt;""), V923, "")))))</f>
        <v/>
      </c>
      <c r="W919" s="90" t="str">
        <f>IF(TMInput!V919&lt;&gt;"", TMInput!V919, IF(AND($C919=$C920, W920&lt;&gt;""), W920, IF(AND($C919=$C921, W921&lt;&gt;""), W921, IF(AND($C919=$C922, W922&lt;&gt;""), W922, IF(AND($C919=$C923, W923&lt;&gt;""), W923, "")))))</f>
        <v/>
      </c>
      <c r="X919" s="90" t="str">
        <f>IF(TMInput!W919&lt;&gt;"", TMInput!W919, IF(AND($C919=$C920, X920&lt;&gt;""), X920, IF(AND($C919=$C921, X921&lt;&gt;""), X921, IF(AND($C919=$C922, X922&lt;&gt;""), X922, IF(AND($C919=$C923, X923&lt;&gt;""), X923, "")))))</f>
        <v/>
      </c>
      <c r="Y919" s="90" t="str">
        <f>IF(TMInput!X919&lt;&gt;"", TMInput!X919, IF(AND($C919=$C920, Y920&lt;&gt;""), Y920, IF(AND($C919=$C921, Y921&lt;&gt;""), Y921, IF(AND($C919=$C922, Y922&lt;&gt;""), Y922, IF(AND($C919=$C923, Y923&lt;&gt;""), Y923, "")))))</f>
        <v/>
      </c>
      <c r="Z919" s="90" t="str">
        <f>IF(TMInput!Y919&lt;&gt;"", TMInput!Y919, IF(AND($C919=$C920, Z920&lt;&gt;""), Z920, IF(AND($C919=$C921, Z921&lt;&gt;""), Z921, IF(AND($C919=$C922, Z922&lt;&gt;""), Z922, IF(AND($C919=$C923, Z923&lt;&gt;""), Z923, "")))))</f>
        <v/>
      </c>
      <c r="AA919" s="90" t="str">
        <f>IF(TMInput!Z919&lt;&gt;"", TMInput!Z919, IF(AND($C919=$C920, AA920&lt;&gt;""), AA920, IF(AND($C919=$C921, AA921&lt;&gt;""), AA921, IF(AND($C919=$C922, AA922&lt;&gt;""), AA922, IF(AND($C919=$C923, AA923&lt;&gt;""), AA923, "")))))</f>
        <v/>
      </c>
      <c r="AB919" s="90" t="str">
        <f>IF(TMInput!AA919&lt;&gt;"", TMInput!AA919, IF(AND($C919=$C920, AB920&lt;&gt;""), AB920, IF(AND($C919=$C921, AB921&lt;&gt;""), AB921, IF(AND($C919=$C922, AB922&lt;&gt;""), AB922, IF(AND($C919=$C923, AB923&lt;&gt;""), AB923, "")))))</f>
        <v/>
      </c>
      <c r="AC919" s="90" t="str">
        <f>IF(TMInput!AB919&lt;&gt;"", TMInput!AB919, IF(AND($C919=$C920, AC920&lt;&gt;""), AC920, IF(AND($C919=$C921, AC921&lt;&gt;""), AC921, IF(AND($C919=$C922, AC922&lt;&gt;""), AC922, IF(AND($C919=$C923, AC923&lt;&gt;""), AC923, "")))))</f>
        <v/>
      </c>
      <c r="AD919" s="90" t="str">
        <f>IF(TMInput!AC919&lt;&gt;"", TMInput!AC919, IF(AND($C919=$C920, AD920&lt;&gt;""), AD920, IF(AND($C919=$C921, AD921&lt;&gt;""), AD921, IF(AND($C919=$C922, AD922&lt;&gt;""), AD922, IF(AND($C919=$C923, AD923&lt;&gt;""), AD923, "")))))</f>
        <v/>
      </c>
      <c r="AE919" s="90" t="str">
        <f>IF(TMInput!AD919&lt;&gt;"", TMInput!AD919, IF(AND($C919=$C920, AE920&lt;&gt;""), AE920, IF(AND($C919=$C921, AE921&lt;&gt;""), AE921, IF(AND($C919=$C922, AE922&lt;&gt;""), AE922, IF(AND($C919=$C923, AE923&lt;&gt;""), AE923, "")))))</f>
        <v/>
      </c>
    </row>
    <row r="920">
      <c r="A920" s="85" t="b">
        <f t="shared" si="1"/>
        <v>0</v>
      </c>
      <c r="B920" s="90" t="str">
        <f>IF(AND(TMInput!A920="",$C920&lt;&gt;""),B919,TMInput!A920)</f>
        <v/>
      </c>
      <c r="C920" s="90" t="str">
        <f>TMInput!B920</f>
        <v/>
      </c>
      <c r="D920" s="85" t="str">
        <f>IF(AND(TMInput!C920="",$C920&lt;&gt;""),D919,TMInput!C920)</f>
        <v/>
      </c>
      <c r="E920" s="90" t="str">
        <f>IF(TMInput!D920&lt;&gt;"",TMInput!D920,IF(AND($C920=$C921, E921&lt;&gt;""),E921, IF(AND($C920=$C922, E922&lt;&gt;""), E922,"")))</f>
        <v/>
      </c>
      <c r="F920" s="90" t="str">
        <f>IF(TMInput!E920&lt;&gt;"",TMInput!E920,IF(AND($C920=$C921, F921&lt;&gt;""),F921, IF(AND($C920=$C922, F922&lt;&gt;""), F922,"")))</f>
        <v/>
      </c>
      <c r="G920" s="85" t="str">
        <f>IF(TMInput!F920&lt;&gt;"",TMInput!F920,IF(AND($C920=$C921, G921&lt;&gt;""),G921, IF(AND($C920=$C922, G922&lt;&gt;""), G922,"")))</f>
        <v/>
      </c>
      <c r="H920" s="90" t="str">
        <f>TMInput!G920</f>
        <v/>
      </c>
      <c r="I920" s="90" t="str">
        <f>TMInput!H920</f>
        <v/>
      </c>
      <c r="J920" s="90" t="str">
        <f>IF(TMInput!$A920="",J919,TMInput!I920)</f>
        <v/>
      </c>
      <c r="K920" s="85" t="str">
        <f>IF(TMInput!J920&lt;&gt;"",TMInput!J920,IF(AND($C920=$C921, K921&lt;&gt;""),K921, IF(AND($C920=$C922, K922&lt;&gt;""), K922,"")))</f>
        <v/>
      </c>
      <c r="L920" s="85" t="str">
        <f>IF(TMInput!K920&lt;&gt;"",TMInput!K920,IF(AND($C920=$C921, L921&lt;&gt;""),L921, IF(AND($C920=$C922, L922&lt;&gt;""), L922,"")))</f>
        <v/>
      </c>
      <c r="M920" s="90" t="str">
        <f>IF(TMInput!L920&lt;&gt;"",TMInput!L920,IF(AND($C920=$C921, M921&lt;&gt;""),M921, IF(AND($C920=$C922, M922&lt;&gt;""), M922,"")))</f>
        <v/>
      </c>
      <c r="N920" s="90" t="str">
        <f>IF(TMInput!M920&lt;&gt;"",TMInput!M920,IF(AND($C920=$C921, N921&lt;&gt;""),N921, IF(AND($C920=$C922, N922&lt;&gt;""), N922,"")))</f>
        <v/>
      </c>
      <c r="O920" s="90" t="str">
        <f>IF(TMInput!N920&lt;&gt;"",TMInput!N920,IF(AND($C920=$C921, O921&lt;&gt;""),O921, IF(AND($C920=$C922, O922&lt;&gt;""), O922,"")))</f>
        <v/>
      </c>
      <c r="P920" s="85" t="str">
        <f>IF(TMInput!O920&lt;&gt;"",TMInput!O920,IF(AND($C920=$C921, P921&lt;&gt;""),P921, IF(AND($C920=$C922, P922&lt;&gt;""), P922,"")))</f>
        <v/>
      </c>
      <c r="Q920" s="90" t="str">
        <f>IF(TMInput!P920&lt;&gt;"",TMInput!P920,IF(AND($C920=$C921, Q921&lt;&gt;""),Q921, IF(AND($C920=$C922, Q922&lt;&gt;""), Q922,"")))</f>
        <v/>
      </c>
      <c r="R920" s="90" t="str">
        <f>IF(TMInput!Q920&lt;&gt;"", TMInput!Q920, IF(AND(OR($C920&amp;$H920=$C921&amp;$H921, $C920&amp;$I920=$C921&amp;$I921), R921&lt;&gt;""), R921, IF(AND(OR($C920&amp;$H920=$C922&amp;$H922, $C920&amp;$I920=$C922&amp;$I922), R922&lt;&gt;""), R922, IF(AND(OR($C920&amp;$H920=$C923&amp;$H923, $C920&amp;$I920=$C923&amp;$I923), R923&lt;&gt;""), R923, IF(AND(OR($C920&amp;$H920=$C924&amp;$H924, $C920&amp;$I920=$C924&amp;$I924), R924&lt;&gt;""), R924, "")))))</f>
        <v/>
      </c>
      <c r="S920" s="90" t="str">
        <f>IF(TMInput!R920&lt;&gt;"", TMInput!R920, IF(AND(OR($C920&amp;$H920=$C921&amp;$H921, $C920&amp;$I920=$C921&amp;$I921), S921&lt;&gt;""), S921, IF(AND(OR($C920&amp;$H920=$C922&amp;$H922, $C920&amp;$I920=$C922&amp;$I922), S922&lt;&gt;""), S922, IF(AND(OR($C920&amp;$H920=$C923&amp;$H923, $C920&amp;$I920=$C923&amp;$I923), S923&lt;&gt;""), S923, IF(AND(OR($C920&amp;$H920=$C924&amp;$H924, $C920&amp;$I920=$C924&amp;$I924), S924&lt;&gt;""), S924, "")))))</f>
        <v/>
      </c>
      <c r="T920" s="90" t="str">
        <f>IF(TMInput!S920&lt;&gt;"", TMInput!S920, IF(AND(OR($C920&amp;$H920=$C921&amp;$H921, $C920&amp;$I920=$C921&amp;$I921), T921&lt;&gt;""), T921, IF(AND(OR($C920&amp;$H920=$C922&amp;$H922, $C920&amp;$I920=$C922&amp;$I922), T922&lt;&gt;""), T922, IF(AND(OR($C920&amp;$H920=$C923&amp;$H923, $C920&amp;$I920=$C923&amp;$I923), T923&lt;&gt;""), T923, IF(AND(OR($C920&amp;$H920=$C924&amp;$H924, $C920&amp;$I920=$C924&amp;$I924), T924&lt;&gt;""), T924, "")))))</f>
        <v/>
      </c>
      <c r="U920" s="90" t="str">
        <f>IF(TMInput!T920&lt;&gt;"", TMInput!T920, IF(AND($C920=$C921, U921&lt;&gt;""), U921, IF(AND($C920=$C922, U922&lt;&gt;""), U922, IF(AND($C920=$C923, U923&lt;&gt;""), U923, IF(AND($C920=$C924, U924&lt;&gt;""), U924, "")))))</f>
        <v/>
      </c>
      <c r="V920" s="90" t="str">
        <f>IF(TMInput!U920&lt;&gt;"", TMInput!U920, IF(AND($C920=$C921, V921&lt;&gt;""), V921, IF(AND($C920=$C922, V922&lt;&gt;""), V922, IF(AND($C920=$C923, V923&lt;&gt;""), V923, IF(AND($C920=$C924, V924&lt;&gt;""), V924, "")))))</f>
        <v/>
      </c>
      <c r="W920" s="90" t="str">
        <f>IF(TMInput!V920&lt;&gt;"", TMInput!V920, IF(AND($C920=$C921, W921&lt;&gt;""), W921, IF(AND($C920=$C922, W922&lt;&gt;""), W922, IF(AND($C920=$C923, W923&lt;&gt;""), W923, IF(AND($C920=$C924, W924&lt;&gt;""), W924, "")))))</f>
        <v/>
      </c>
      <c r="X920" s="90" t="str">
        <f>IF(TMInput!W920&lt;&gt;"", TMInput!W920, IF(AND($C920=$C921, X921&lt;&gt;""), X921, IF(AND($C920=$C922, X922&lt;&gt;""), X922, IF(AND($C920=$C923, X923&lt;&gt;""), X923, IF(AND($C920=$C924, X924&lt;&gt;""), X924, "")))))</f>
        <v/>
      </c>
      <c r="Y920" s="90" t="str">
        <f>IF(TMInput!X920&lt;&gt;"", TMInput!X920, IF(AND($C920=$C921, Y921&lt;&gt;""), Y921, IF(AND($C920=$C922, Y922&lt;&gt;""), Y922, IF(AND($C920=$C923, Y923&lt;&gt;""), Y923, IF(AND($C920=$C924, Y924&lt;&gt;""), Y924, "")))))</f>
        <v/>
      </c>
      <c r="Z920" s="90" t="str">
        <f>IF(TMInput!Y920&lt;&gt;"", TMInput!Y920, IF(AND($C920=$C921, Z921&lt;&gt;""), Z921, IF(AND($C920=$C922, Z922&lt;&gt;""), Z922, IF(AND($C920=$C923, Z923&lt;&gt;""), Z923, IF(AND($C920=$C924, Z924&lt;&gt;""), Z924, "")))))</f>
        <v/>
      </c>
      <c r="AA920" s="90" t="str">
        <f>IF(TMInput!Z920&lt;&gt;"", TMInput!Z920, IF(AND($C920=$C921, AA921&lt;&gt;""), AA921, IF(AND($C920=$C922, AA922&lt;&gt;""), AA922, IF(AND($C920=$C923, AA923&lt;&gt;""), AA923, IF(AND($C920=$C924, AA924&lt;&gt;""), AA924, "")))))</f>
        <v/>
      </c>
      <c r="AB920" s="90" t="str">
        <f>IF(TMInput!AA920&lt;&gt;"", TMInput!AA920, IF(AND($C920=$C921, AB921&lt;&gt;""), AB921, IF(AND($C920=$C922, AB922&lt;&gt;""), AB922, IF(AND($C920=$C923, AB923&lt;&gt;""), AB923, IF(AND($C920=$C924, AB924&lt;&gt;""), AB924, "")))))</f>
        <v/>
      </c>
      <c r="AC920" s="90" t="str">
        <f>IF(TMInput!AB920&lt;&gt;"", TMInput!AB920, IF(AND($C920=$C921, AC921&lt;&gt;""), AC921, IF(AND($C920=$C922, AC922&lt;&gt;""), AC922, IF(AND($C920=$C923, AC923&lt;&gt;""), AC923, IF(AND($C920=$C924, AC924&lt;&gt;""), AC924, "")))))</f>
        <v/>
      </c>
      <c r="AD920" s="90" t="str">
        <f>IF(TMInput!AC920&lt;&gt;"", TMInput!AC920, IF(AND($C920=$C921, AD921&lt;&gt;""), AD921, IF(AND($C920=$C922, AD922&lt;&gt;""), AD922, IF(AND($C920=$C923, AD923&lt;&gt;""), AD923, IF(AND($C920=$C924, AD924&lt;&gt;""), AD924, "")))))</f>
        <v/>
      </c>
      <c r="AE920" s="90" t="str">
        <f>IF(TMInput!AD920&lt;&gt;"", TMInput!AD920, IF(AND($C920=$C921, AE921&lt;&gt;""), AE921, IF(AND($C920=$C922, AE922&lt;&gt;""), AE922, IF(AND($C920=$C923, AE923&lt;&gt;""), AE923, IF(AND($C920=$C924, AE924&lt;&gt;""), AE924, "")))))</f>
        <v/>
      </c>
    </row>
    <row r="921">
      <c r="A921" s="85" t="b">
        <f t="shared" si="1"/>
        <v>0</v>
      </c>
      <c r="B921" s="90" t="str">
        <f>IF(AND(TMInput!A921="",$C921&lt;&gt;""),B920,TMInput!A921)</f>
        <v/>
      </c>
      <c r="C921" s="90" t="str">
        <f>TMInput!B921</f>
        <v/>
      </c>
      <c r="D921" s="85" t="str">
        <f>IF(AND(TMInput!C921="",$C921&lt;&gt;""),D920,TMInput!C921)</f>
        <v/>
      </c>
      <c r="E921" s="90" t="str">
        <f>IF(TMInput!D921&lt;&gt;"",TMInput!D921,IF(AND($C921=$C922, E922&lt;&gt;""),E922, IF(AND($C921=$C923, E923&lt;&gt;""), E923,"")))</f>
        <v/>
      </c>
      <c r="F921" s="90" t="str">
        <f>IF(TMInput!E921&lt;&gt;"",TMInput!E921,IF(AND($C921=$C922, F922&lt;&gt;""),F922, IF(AND($C921=$C923, F923&lt;&gt;""), F923,"")))</f>
        <v/>
      </c>
      <c r="G921" s="85" t="str">
        <f>IF(TMInput!F921&lt;&gt;"",TMInput!F921,IF(AND($C921=$C922, G922&lt;&gt;""),G922, IF(AND($C921=$C923, G923&lt;&gt;""), G923,"")))</f>
        <v/>
      </c>
      <c r="H921" s="90" t="str">
        <f>TMInput!G921</f>
        <v/>
      </c>
      <c r="I921" s="90" t="str">
        <f>TMInput!H921</f>
        <v/>
      </c>
      <c r="J921" s="90" t="str">
        <f>IF(TMInput!$A921="",J920,TMInput!I921)</f>
        <v/>
      </c>
      <c r="K921" s="85" t="str">
        <f>IF(TMInput!J921&lt;&gt;"",TMInput!J921,IF(AND($C921=$C922, K922&lt;&gt;""),K922, IF(AND($C921=$C923, K923&lt;&gt;""), K923,"")))</f>
        <v/>
      </c>
      <c r="L921" s="85" t="str">
        <f>IF(TMInput!K921&lt;&gt;"",TMInput!K921,IF(AND($C921=$C922, L922&lt;&gt;""),L922, IF(AND($C921=$C923, L923&lt;&gt;""), L923,"")))</f>
        <v/>
      </c>
      <c r="M921" s="90" t="str">
        <f>IF(TMInput!L921&lt;&gt;"",TMInput!L921,IF(AND($C921=$C922, M922&lt;&gt;""),M922, IF(AND($C921=$C923, M923&lt;&gt;""), M923,"")))</f>
        <v/>
      </c>
      <c r="N921" s="90" t="str">
        <f>IF(TMInput!M921&lt;&gt;"",TMInput!M921,IF(AND($C921=$C922, N922&lt;&gt;""),N922, IF(AND($C921=$C923, N923&lt;&gt;""), N923,"")))</f>
        <v/>
      </c>
      <c r="O921" s="90" t="str">
        <f>IF(TMInput!N921&lt;&gt;"",TMInput!N921,IF(AND($C921=$C922, O922&lt;&gt;""),O922, IF(AND($C921=$C923, O923&lt;&gt;""), O923,"")))</f>
        <v/>
      </c>
      <c r="P921" s="85" t="str">
        <f>IF(TMInput!O921&lt;&gt;"",TMInput!O921,IF(AND($C921=$C922, P922&lt;&gt;""),P922, IF(AND($C921=$C923, P923&lt;&gt;""), P923,"")))</f>
        <v/>
      </c>
      <c r="Q921" s="90" t="str">
        <f>IF(TMInput!P921&lt;&gt;"",TMInput!P921,IF(AND($C921=$C922, Q922&lt;&gt;""),Q922, IF(AND($C921=$C923, Q923&lt;&gt;""), Q923,"")))</f>
        <v/>
      </c>
      <c r="R921" s="90" t="str">
        <f>IF(TMInput!Q921&lt;&gt;"", TMInput!Q921, IF(AND(OR($C921&amp;$H921=$C922&amp;$H922, $C921&amp;$I921=$C922&amp;$I922), R922&lt;&gt;""), R922, IF(AND(OR($C921&amp;$H921=$C923&amp;$H923, $C921&amp;$I921=$C923&amp;$I923), R923&lt;&gt;""), R923, IF(AND(OR($C921&amp;$H921=$C924&amp;$H924, $C921&amp;$I921=$C924&amp;$I924), R924&lt;&gt;""), R924, IF(AND(OR($C921&amp;$H921=$C925&amp;$H925, $C921&amp;$I921=$C925&amp;$I925), R925&lt;&gt;""), R925, "")))))</f>
        <v/>
      </c>
      <c r="S921" s="90" t="str">
        <f>IF(TMInput!R921&lt;&gt;"", TMInput!R921, IF(AND(OR($C921&amp;$H921=$C922&amp;$H922, $C921&amp;$I921=$C922&amp;$I922), S922&lt;&gt;""), S922, IF(AND(OR($C921&amp;$H921=$C923&amp;$H923, $C921&amp;$I921=$C923&amp;$I923), S923&lt;&gt;""), S923, IF(AND(OR($C921&amp;$H921=$C924&amp;$H924, $C921&amp;$I921=$C924&amp;$I924), S924&lt;&gt;""), S924, IF(AND(OR($C921&amp;$H921=$C925&amp;$H925, $C921&amp;$I921=$C925&amp;$I925), S925&lt;&gt;""), S925, "")))))</f>
        <v/>
      </c>
      <c r="T921" s="90" t="str">
        <f>IF(TMInput!S921&lt;&gt;"", TMInput!S921, IF(AND(OR($C921&amp;$H921=$C922&amp;$H922, $C921&amp;$I921=$C922&amp;$I922), T922&lt;&gt;""), T922, IF(AND(OR($C921&amp;$H921=$C923&amp;$H923, $C921&amp;$I921=$C923&amp;$I923), T923&lt;&gt;""), T923, IF(AND(OR($C921&amp;$H921=$C924&amp;$H924, $C921&amp;$I921=$C924&amp;$I924), T924&lt;&gt;""), T924, IF(AND(OR($C921&amp;$H921=$C925&amp;$H925, $C921&amp;$I921=$C925&amp;$I925), T925&lt;&gt;""), T925, "")))))</f>
        <v/>
      </c>
      <c r="U921" s="90" t="str">
        <f>IF(TMInput!T921&lt;&gt;"", TMInput!T921, IF(AND($C921=$C922, U922&lt;&gt;""), U922, IF(AND($C921=$C923, U923&lt;&gt;""), U923, IF(AND($C921=$C924, U924&lt;&gt;""), U924, IF(AND($C921=$C925, U925&lt;&gt;""), U925, "")))))</f>
        <v/>
      </c>
      <c r="V921" s="90" t="str">
        <f>IF(TMInput!U921&lt;&gt;"", TMInput!U921, IF(AND($C921=$C922, V922&lt;&gt;""), V922, IF(AND($C921=$C923, V923&lt;&gt;""), V923, IF(AND($C921=$C924, V924&lt;&gt;""), V924, IF(AND($C921=$C925, V925&lt;&gt;""), V925, "")))))</f>
        <v/>
      </c>
      <c r="W921" s="90" t="str">
        <f>IF(TMInput!V921&lt;&gt;"", TMInput!V921, IF(AND($C921=$C922, W922&lt;&gt;""), W922, IF(AND($C921=$C923, W923&lt;&gt;""), W923, IF(AND($C921=$C924, W924&lt;&gt;""), W924, IF(AND($C921=$C925, W925&lt;&gt;""), W925, "")))))</f>
        <v/>
      </c>
      <c r="X921" s="90" t="str">
        <f>IF(TMInput!W921&lt;&gt;"", TMInput!W921, IF(AND($C921=$C922, X922&lt;&gt;""), X922, IF(AND($C921=$C923, X923&lt;&gt;""), X923, IF(AND($C921=$C924, X924&lt;&gt;""), X924, IF(AND($C921=$C925, X925&lt;&gt;""), X925, "")))))</f>
        <v/>
      </c>
      <c r="Y921" s="90" t="str">
        <f>IF(TMInput!X921&lt;&gt;"", TMInput!X921, IF(AND($C921=$C922, Y922&lt;&gt;""), Y922, IF(AND($C921=$C923, Y923&lt;&gt;""), Y923, IF(AND($C921=$C924, Y924&lt;&gt;""), Y924, IF(AND($C921=$C925, Y925&lt;&gt;""), Y925, "")))))</f>
        <v/>
      </c>
      <c r="Z921" s="90" t="str">
        <f>IF(TMInput!Y921&lt;&gt;"", TMInput!Y921, IF(AND($C921=$C922, Z922&lt;&gt;""), Z922, IF(AND($C921=$C923, Z923&lt;&gt;""), Z923, IF(AND($C921=$C924, Z924&lt;&gt;""), Z924, IF(AND($C921=$C925, Z925&lt;&gt;""), Z925, "")))))</f>
        <v/>
      </c>
      <c r="AA921" s="90" t="str">
        <f>IF(TMInput!Z921&lt;&gt;"", TMInput!Z921, IF(AND($C921=$C922, AA922&lt;&gt;""), AA922, IF(AND($C921=$C923, AA923&lt;&gt;""), AA923, IF(AND($C921=$C924, AA924&lt;&gt;""), AA924, IF(AND($C921=$C925, AA925&lt;&gt;""), AA925, "")))))</f>
        <v/>
      </c>
      <c r="AB921" s="90" t="str">
        <f>IF(TMInput!AA921&lt;&gt;"", TMInput!AA921, IF(AND($C921=$C922, AB922&lt;&gt;""), AB922, IF(AND($C921=$C923, AB923&lt;&gt;""), AB923, IF(AND($C921=$C924, AB924&lt;&gt;""), AB924, IF(AND($C921=$C925, AB925&lt;&gt;""), AB925, "")))))</f>
        <v/>
      </c>
      <c r="AC921" s="90" t="str">
        <f>IF(TMInput!AB921&lt;&gt;"", TMInput!AB921, IF(AND($C921=$C922, AC922&lt;&gt;""), AC922, IF(AND($C921=$C923, AC923&lt;&gt;""), AC923, IF(AND($C921=$C924, AC924&lt;&gt;""), AC924, IF(AND($C921=$C925, AC925&lt;&gt;""), AC925, "")))))</f>
        <v/>
      </c>
      <c r="AD921" s="90" t="str">
        <f>IF(TMInput!AC921&lt;&gt;"", TMInput!AC921, IF(AND($C921=$C922, AD922&lt;&gt;""), AD922, IF(AND($C921=$C923, AD923&lt;&gt;""), AD923, IF(AND($C921=$C924, AD924&lt;&gt;""), AD924, IF(AND($C921=$C925, AD925&lt;&gt;""), AD925, "")))))</f>
        <v/>
      </c>
      <c r="AE921" s="90" t="str">
        <f>IF(TMInput!AD921&lt;&gt;"", TMInput!AD921, IF(AND($C921=$C922, AE922&lt;&gt;""), AE922, IF(AND($C921=$C923, AE923&lt;&gt;""), AE923, IF(AND($C921=$C924, AE924&lt;&gt;""), AE924, IF(AND($C921=$C925, AE925&lt;&gt;""), AE925, "")))))</f>
        <v/>
      </c>
    </row>
    <row r="922">
      <c r="A922" s="85" t="b">
        <f t="shared" si="1"/>
        <v>0</v>
      </c>
      <c r="B922" s="90" t="str">
        <f>IF(AND(TMInput!A922="",$C922&lt;&gt;""),B921,TMInput!A922)</f>
        <v/>
      </c>
      <c r="C922" s="90" t="str">
        <f>TMInput!B922</f>
        <v/>
      </c>
      <c r="D922" s="85" t="str">
        <f>IF(AND(TMInput!C922="",$C922&lt;&gt;""),D921,TMInput!C922)</f>
        <v/>
      </c>
      <c r="E922" s="90" t="str">
        <f>IF(TMInput!D922&lt;&gt;"",TMInput!D922,IF(AND($C922=$C923, E923&lt;&gt;""),E923, IF(AND($C922=$C924, E924&lt;&gt;""), E924,"")))</f>
        <v/>
      </c>
      <c r="F922" s="90" t="str">
        <f>IF(TMInput!E922&lt;&gt;"",TMInput!E922,IF(AND($C922=$C923, F923&lt;&gt;""),F923, IF(AND($C922=$C924, F924&lt;&gt;""), F924,"")))</f>
        <v/>
      </c>
      <c r="G922" s="85" t="str">
        <f>IF(TMInput!F922&lt;&gt;"",TMInput!F922,IF(AND($C922=$C923, G923&lt;&gt;""),G923, IF(AND($C922=$C924, G924&lt;&gt;""), G924,"")))</f>
        <v/>
      </c>
      <c r="H922" s="90" t="str">
        <f>TMInput!G922</f>
        <v/>
      </c>
      <c r="I922" s="90" t="str">
        <f>TMInput!H922</f>
        <v/>
      </c>
      <c r="J922" s="90" t="str">
        <f>IF(TMInput!$A922="",J921,TMInput!I922)</f>
        <v/>
      </c>
      <c r="K922" s="85" t="str">
        <f>IF(TMInput!J922&lt;&gt;"",TMInput!J922,IF(AND($C922=$C923, K923&lt;&gt;""),K923, IF(AND($C922=$C924, K924&lt;&gt;""), K924,"")))</f>
        <v/>
      </c>
      <c r="L922" s="85" t="str">
        <f>IF(TMInput!K922&lt;&gt;"",TMInput!K922,IF(AND($C922=$C923, L923&lt;&gt;""),L923, IF(AND($C922=$C924, L924&lt;&gt;""), L924,"")))</f>
        <v/>
      </c>
      <c r="M922" s="90" t="str">
        <f>IF(TMInput!L922&lt;&gt;"",TMInput!L922,IF(AND($C922=$C923, M923&lt;&gt;""),M923, IF(AND($C922=$C924, M924&lt;&gt;""), M924,"")))</f>
        <v/>
      </c>
      <c r="N922" s="90" t="str">
        <f>IF(TMInput!M922&lt;&gt;"",TMInput!M922,IF(AND($C922=$C923, N923&lt;&gt;""),N923, IF(AND($C922=$C924, N924&lt;&gt;""), N924,"")))</f>
        <v/>
      </c>
      <c r="O922" s="90" t="str">
        <f>IF(TMInput!N922&lt;&gt;"",TMInput!N922,IF(AND($C922=$C923, O923&lt;&gt;""),O923, IF(AND($C922=$C924, O924&lt;&gt;""), O924,"")))</f>
        <v/>
      </c>
      <c r="P922" s="85" t="str">
        <f>IF(TMInput!O922&lt;&gt;"",TMInput!O922,IF(AND($C922=$C923, P923&lt;&gt;""),P923, IF(AND($C922=$C924, P924&lt;&gt;""), P924,"")))</f>
        <v/>
      </c>
      <c r="Q922" s="90" t="str">
        <f>IF(TMInput!P922&lt;&gt;"",TMInput!P922,IF(AND($C922=$C923, Q923&lt;&gt;""),Q923, IF(AND($C922=$C924, Q924&lt;&gt;""), Q924,"")))</f>
        <v/>
      </c>
      <c r="R922" s="90" t="str">
        <f>IF(TMInput!Q922&lt;&gt;"", TMInput!Q922, IF(AND(OR($C922&amp;$H922=$C923&amp;$H923, $C922&amp;$I922=$C923&amp;$I923), R923&lt;&gt;""), R923, IF(AND(OR($C922&amp;$H922=$C924&amp;$H924, $C922&amp;$I922=$C924&amp;$I924), R924&lt;&gt;""), R924, IF(AND(OR($C922&amp;$H922=$C925&amp;$H925, $C922&amp;$I922=$C925&amp;$I925), R925&lt;&gt;""), R925, IF(AND(OR($C922&amp;$H922=$C926&amp;$H926, $C922&amp;$I922=$C926&amp;$I926), R926&lt;&gt;""), R926, "")))))</f>
        <v/>
      </c>
      <c r="S922" s="90" t="str">
        <f>IF(TMInput!R922&lt;&gt;"", TMInput!R922, IF(AND(OR($C922&amp;$H922=$C923&amp;$H923, $C922&amp;$I922=$C923&amp;$I923), S923&lt;&gt;""), S923, IF(AND(OR($C922&amp;$H922=$C924&amp;$H924, $C922&amp;$I922=$C924&amp;$I924), S924&lt;&gt;""), S924, IF(AND(OR($C922&amp;$H922=$C925&amp;$H925, $C922&amp;$I922=$C925&amp;$I925), S925&lt;&gt;""), S925, IF(AND(OR($C922&amp;$H922=$C926&amp;$H926, $C922&amp;$I922=$C926&amp;$I926), S926&lt;&gt;""), S926, "")))))</f>
        <v/>
      </c>
      <c r="T922" s="90" t="str">
        <f>IF(TMInput!S922&lt;&gt;"", TMInput!S922, IF(AND(OR($C922&amp;$H922=$C923&amp;$H923, $C922&amp;$I922=$C923&amp;$I923), T923&lt;&gt;""), T923, IF(AND(OR($C922&amp;$H922=$C924&amp;$H924, $C922&amp;$I922=$C924&amp;$I924), T924&lt;&gt;""), T924, IF(AND(OR($C922&amp;$H922=$C925&amp;$H925, $C922&amp;$I922=$C925&amp;$I925), T925&lt;&gt;""), T925, IF(AND(OR($C922&amp;$H922=$C926&amp;$H926, $C922&amp;$I922=$C926&amp;$I926), T926&lt;&gt;""), T926, "")))))</f>
        <v/>
      </c>
      <c r="U922" s="90" t="str">
        <f>IF(TMInput!T922&lt;&gt;"", TMInput!T922, IF(AND($C922=$C923, U923&lt;&gt;""), U923, IF(AND($C922=$C924, U924&lt;&gt;""), U924, IF(AND($C922=$C925, U925&lt;&gt;""), U925, IF(AND($C922=$C926, U926&lt;&gt;""), U926, "")))))</f>
        <v/>
      </c>
      <c r="V922" s="90" t="str">
        <f>IF(TMInput!U922&lt;&gt;"", TMInput!U922, IF(AND($C922=$C923, V923&lt;&gt;""), V923, IF(AND($C922=$C924, V924&lt;&gt;""), V924, IF(AND($C922=$C925, V925&lt;&gt;""), V925, IF(AND($C922=$C926, V926&lt;&gt;""), V926, "")))))</f>
        <v/>
      </c>
      <c r="W922" s="90" t="str">
        <f>IF(TMInput!V922&lt;&gt;"", TMInput!V922, IF(AND($C922=$C923, W923&lt;&gt;""), W923, IF(AND($C922=$C924, W924&lt;&gt;""), W924, IF(AND($C922=$C925, W925&lt;&gt;""), W925, IF(AND($C922=$C926, W926&lt;&gt;""), W926, "")))))</f>
        <v/>
      </c>
      <c r="X922" s="90" t="str">
        <f>IF(TMInput!W922&lt;&gt;"", TMInput!W922, IF(AND($C922=$C923, X923&lt;&gt;""), X923, IF(AND($C922=$C924, X924&lt;&gt;""), X924, IF(AND($C922=$C925, X925&lt;&gt;""), X925, IF(AND($C922=$C926, X926&lt;&gt;""), X926, "")))))</f>
        <v/>
      </c>
      <c r="Y922" s="90" t="str">
        <f>IF(TMInput!X922&lt;&gt;"", TMInput!X922, IF(AND($C922=$C923, Y923&lt;&gt;""), Y923, IF(AND($C922=$C924, Y924&lt;&gt;""), Y924, IF(AND($C922=$C925, Y925&lt;&gt;""), Y925, IF(AND($C922=$C926, Y926&lt;&gt;""), Y926, "")))))</f>
        <v/>
      </c>
      <c r="Z922" s="90" t="str">
        <f>IF(TMInput!Y922&lt;&gt;"", TMInput!Y922, IF(AND($C922=$C923, Z923&lt;&gt;""), Z923, IF(AND($C922=$C924, Z924&lt;&gt;""), Z924, IF(AND($C922=$C925, Z925&lt;&gt;""), Z925, IF(AND($C922=$C926, Z926&lt;&gt;""), Z926, "")))))</f>
        <v/>
      </c>
      <c r="AA922" s="90" t="str">
        <f>IF(TMInput!Z922&lt;&gt;"", TMInput!Z922, IF(AND($C922=$C923, AA923&lt;&gt;""), AA923, IF(AND($C922=$C924, AA924&lt;&gt;""), AA924, IF(AND($C922=$C925, AA925&lt;&gt;""), AA925, IF(AND($C922=$C926, AA926&lt;&gt;""), AA926, "")))))</f>
        <v/>
      </c>
      <c r="AB922" s="90" t="str">
        <f>IF(TMInput!AA922&lt;&gt;"", TMInput!AA922, IF(AND($C922=$C923, AB923&lt;&gt;""), AB923, IF(AND($C922=$C924, AB924&lt;&gt;""), AB924, IF(AND($C922=$C925, AB925&lt;&gt;""), AB925, IF(AND($C922=$C926, AB926&lt;&gt;""), AB926, "")))))</f>
        <v/>
      </c>
      <c r="AC922" s="90" t="str">
        <f>IF(TMInput!AB922&lt;&gt;"", TMInput!AB922, IF(AND($C922=$C923, AC923&lt;&gt;""), AC923, IF(AND($C922=$C924, AC924&lt;&gt;""), AC924, IF(AND($C922=$C925, AC925&lt;&gt;""), AC925, IF(AND($C922=$C926, AC926&lt;&gt;""), AC926, "")))))</f>
        <v/>
      </c>
      <c r="AD922" s="90" t="str">
        <f>IF(TMInput!AC922&lt;&gt;"", TMInput!AC922, IF(AND($C922=$C923, AD923&lt;&gt;""), AD923, IF(AND($C922=$C924, AD924&lt;&gt;""), AD924, IF(AND($C922=$C925, AD925&lt;&gt;""), AD925, IF(AND($C922=$C926, AD926&lt;&gt;""), AD926, "")))))</f>
        <v/>
      </c>
      <c r="AE922" s="90" t="str">
        <f>IF(TMInput!AD922&lt;&gt;"", TMInput!AD922, IF(AND($C922=$C923, AE923&lt;&gt;""), AE923, IF(AND($C922=$C924, AE924&lt;&gt;""), AE924, IF(AND($C922=$C925, AE925&lt;&gt;""), AE925, IF(AND($C922=$C926, AE926&lt;&gt;""), AE926, "")))))</f>
        <v/>
      </c>
    </row>
    <row r="923">
      <c r="A923" s="85" t="b">
        <f t="shared" si="1"/>
        <v>0</v>
      </c>
      <c r="B923" s="90" t="str">
        <f>IF(AND(TMInput!A923="",$C923&lt;&gt;""),B922,TMInput!A923)</f>
        <v/>
      </c>
      <c r="C923" s="90" t="str">
        <f>TMInput!B923</f>
        <v/>
      </c>
      <c r="D923" s="85" t="str">
        <f>IF(AND(TMInput!C923="",$C923&lt;&gt;""),D922,TMInput!C923)</f>
        <v/>
      </c>
      <c r="E923" s="90" t="str">
        <f>IF(TMInput!D923&lt;&gt;"",TMInput!D923,IF(AND($C923=$C924, E924&lt;&gt;""),E924, IF(AND($C923=$C925, E925&lt;&gt;""), E925,"")))</f>
        <v/>
      </c>
      <c r="F923" s="90" t="str">
        <f>IF(TMInput!E923&lt;&gt;"",TMInput!E923,IF(AND($C923=$C924, F924&lt;&gt;""),F924, IF(AND($C923=$C925, F925&lt;&gt;""), F925,"")))</f>
        <v/>
      </c>
      <c r="G923" s="85" t="str">
        <f>IF(TMInput!F923&lt;&gt;"",TMInput!F923,IF(AND($C923=$C924, G924&lt;&gt;""),G924, IF(AND($C923=$C925, G925&lt;&gt;""), G925,"")))</f>
        <v/>
      </c>
      <c r="H923" s="90" t="str">
        <f>TMInput!G923</f>
        <v/>
      </c>
      <c r="I923" s="90" t="str">
        <f>TMInput!H923</f>
        <v/>
      </c>
      <c r="J923" s="90" t="str">
        <f>IF(TMInput!$A923="",J922,TMInput!I923)</f>
        <v/>
      </c>
      <c r="K923" s="85" t="str">
        <f>IF(TMInput!J923&lt;&gt;"",TMInput!J923,IF(AND($C923=$C924, K924&lt;&gt;""),K924, IF(AND($C923=$C925, K925&lt;&gt;""), K925,"")))</f>
        <v/>
      </c>
      <c r="L923" s="85" t="str">
        <f>IF(TMInput!K923&lt;&gt;"",TMInput!K923,IF(AND($C923=$C924, L924&lt;&gt;""),L924, IF(AND($C923=$C925, L925&lt;&gt;""), L925,"")))</f>
        <v/>
      </c>
      <c r="M923" s="90" t="str">
        <f>IF(TMInput!L923&lt;&gt;"",TMInput!L923,IF(AND($C923=$C924, M924&lt;&gt;""),M924, IF(AND($C923=$C925, M925&lt;&gt;""), M925,"")))</f>
        <v/>
      </c>
      <c r="N923" s="90" t="str">
        <f>IF(TMInput!M923&lt;&gt;"",TMInput!M923,IF(AND($C923=$C924, N924&lt;&gt;""),N924, IF(AND($C923=$C925, N925&lt;&gt;""), N925,"")))</f>
        <v/>
      </c>
      <c r="O923" s="90" t="str">
        <f>IF(TMInput!N923&lt;&gt;"",TMInput!N923,IF(AND($C923=$C924, O924&lt;&gt;""),O924, IF(AND($C923=$C925, O925&lt;&gt;""), O925,"")))</f>
        <v/>
      </c>
      <c r="P923" s="85" t="str">
        <f>IF(TMInput!O923&lt;&gt;"",TMInput!O923,IF(AND($C923=$C924, P924&lt;&gt;""),P924, IF(AND($C923=$C925, P925&lt;&gt;""), P925,"")))</f>
        <v/>
      </c>
      <c r="Q923" s="90" t="str">
        <f>IF(TMInput!P923&lt;&gt;"",TMInput!P923,IF(AND($C923=$C924, Q924&lt;&gt;""),Q924, IF(AND($C923=$C925, Q925&lt;&gt;""), Q925,"")))</f>
        <v/>
      </c>
      <c r="R923" s="90" t="str">
        <f>IF(TMInput!Q923&lt;&gt;"", TMInput!Q923, IF(AND(OR($C923&amp;$H923=$C924&amp;$H924, $C923&amp;$I923=$C924&amp;$I924), R924&lt;&gt;""), R924, IF(AND(OR($C923&amp;$H923=$C925&amp;$H925, $C923&amp;$I923=$C925&amp;$I925), R925&lt;&gt;""), R925, IF(AND(OR($C923&amp;$H923=$C926&amp;$H926, $C923&amp;$I923=$C926&amp;$I926), R926&lt;&gt;""), R926, IF(AND(OR($C923&amp;$H923=$C927&amp;$H927, $C923&amp;$I923=$C927&amp;$I927), R927&lt;&gt;""), R927, "")))))</f>
        <v/>
      </c>
      <c r="S923" s="90" t="str">
        <f>IF(TMInput!R923&lt;&gt;"", TMInput!R923, IF(AND(OR($C923&amp;$H923=$C924&amp;$H924, $C923&amp;$I923=$C924&amp;$I924), S924&lt;&gt;""), S924, IF(AND(OR($C923&amp;$H923=$C925&amp;$H925, $C923&amp;$I923=$C925&amp;$I925), S925&lt;&gt;""), S925, IF(AND(OR($C923&amp;$H923=$C926&amp;$H926, $C923&amp;$I923=$C926&amp;$I926), S926&lt;&gt;""), S926, IF(AND(OR($C923&amp;$H923=$C927&amp;$H927, $C923&amp;$I923=$C927&amp;$I927), S927&lt;&gt;""), S927, "")))))</f>
        <v/>
      </c>
      <c r="T923" s="90" t="str">
        <f>IF(TMInput!S923&lt;&gt;"", TMInput!S923, IF(AND(OR($C923&amp;$H923=$C924&amp;$H924, $C923&amp;$I923=$C924&amp;$I924), T924&lt;&gt;""), T924, IF(AND(OR($C923&amp;$H923=$C925&amp;$H925, $C923&amp;$I923=$C925&amp;$I925), T925&lt;&gt;""), T925, IF(AND(OR($C923&amp;$H923=$C926&amp;$H926, $C923&amp;$I923=$C926&amp;$I926), T926&lt;&gt;""), T926, IF(AND(OR($C923&amp;$H923=$C927&amp;$H927, $C923&amp;$I923=$C927&amp;$I927), T927&lt;&gt;""), T927, "")))))</f>
        <v/>
      </c>
      <c r="U923" s="90" t="str">
        <f>IF(TMInput!T923&lt;&gt;"", TMInput!T923, IF(AND($C923=$C924, U924&lt;&gt;""), U924, IF(AND($C923=$C925, U925&lt;&gt;""), U925, IF(AND($C923=$C926, U926&lt;&gt;""), U926, IF(AND($C923=$C927, U927&lt;&gt;""), U927, "")))))</f>
        <v/>
      </c>
      <c r="V923" s="90" t="str">
        <f>IF(TMInput!U923&lt;&gt;"", TMInput!U923, IF(AND($C923=$C924, V924&lt;&gt;""), V924, IF(AND($C923=$C925, V925&lt;&gt;""), V925, IF(AND($C923=$C926, V926&lt;&gt;""), V926, IF(AND($C923=$C927, V927&lt;&gt;""), V927, "")))))</f>
        <v/>
      </c>
      <c r="W923" s="90" t="str">
        <f>IF(TMInput!V923&lt;&gt;"", TMInput!V923, IF(AND($C923=$C924, W924&lt;&gt;""), W924, IF(AND($C923=$C925, W925&lt;&gt;""), W925, IF(AND($C923=$C926, W926&lt;&gt;""), W926, IF(AND($C923=$C927, W927&lt;&gt;""), W927, "")))))</f>
        <v/>
      </c>
      <c r="X923" s="90" t="str">
        <f>IF(TMInput!W923&lt;&gt;"", TMInput!W923, IF(AND($C923=$C924, X924&lt;&gt;""), X924, IF(AND($C923=$C925, X925&lt;&gt;""), X925, IF(AND($C923=$C926, X926&lt;&gt;""), X926, IF(AND($C923=$C927, X927&lt;&gt;""), X927, "")))))</f>
        <v/>
      </c>
      <c r="Y923" s="90" t="str">
        <f>IF(TMInput!X923&lt;&gt;"", TMInput!X923, IF(AND($C923=$C924, Y924&lt;&gt;""), Y924, IF(AND($C923=$C925, Y925&lt;&gt;""), Y925, IF(AND($C923=$C926, Y926&lt;&gt;""), Y926, IF(AND($C923=$C927, Y927&lt;&gt;""), Y927, "")))))</f>
        <v/>
      </c>
      <c r="Z923" s="90" t="str">
        <f>IF(TMInput!Y923&lt;&gt;"", TMInput!Y923, IF(AND($C923=$C924, Z924&lt;&gt;""), Z924, IF(AND($C923=$C925, Z925&lt;&gt;""), Z925, IF(AND($C923=$C926, Z926&lt;&gt;""), Z926, IF(AND($C923=$C927, Z927&lt;&gt;""), Z927, "")))))</f>
        <v/>
      </c>
      <c r="AA923" s="90" t="str">
        <f>IF(TMInput!Z923&lt;&gt;"", TMInput!Z923, IF(AND($C923=$C924, AA924&lt;&gt;""), AA924, IF(AND($C923=$C925, AA925&lt;&gt;""), AA925, IF(AND($C923=$C926, AA926&lt;&gt;""), AA926, IF(AND($C923=$C927, AA927&lt;&gt;""), AA927, "")))))</f>
        <v/>
      </c>
      <c r="AB923" s="90" t="str">
        <f>IF(TMInput!AA923&lt;&gt;"", TMInput!AA923, IF(AND($C923=$C924, AB924&lt;&gt;""), AB924, IF(AND($C923=$C925, AB925&lt;&gt;""), AB925, IF(AND($C923=$C926, AB926&lt;&gt;""), AB926, IF(AND($C923=$C927, AB927&lt;&gt;""), AB927, "")))))</f>
        <v/>
      </c>
      <c r="AC923" s="90" t="str">
        <f>IF(TMInput!AB923&lt;&gt;"", TMInput!AB923, IF(AND($C923=$C924, AC924&lt;&gt;""), AC924, IF(AND($C923=$C925, AC925&lt;&gt;""), AC925, IF(AND($C923=$C926, AC926&lt;&gt;""), AC926, IF(AND($C923=$C927, AC927&lt;&gt;""), AC927, "")))))</f>
        <v/>
      </c>
      <c r="AD923" s="90" t="str">
        <f>IF(TMInput!AC923&lt;&gt;"", TMInput!AC923, IF(AND($C923=$C924, AD924&lt;&gt;""), AD924, IF(AND($C923=$C925, AD925&lt;&gt;""), AD925, IF(AND($C923=$C926, AD926&lt;&gt;""), AD926, IF(AND($C923=$C927, AD927&lt;&gt;""), AD927, "")))))</f>
        <v/>
      </c>
      <c r="AE923" s="90" t="str">
        <f>IF(TMInput!AD923&lt;&gt;"", TMInput!AD923, IF(AND($C923=$C924, AE924&lt;&gt;""), AE924, IF(AND($C923=$C925, AE925&lt;&gt;""), AE925, IF(AND($C923=$C926, AE926&lt;&gt;""), AE926, IF(AND($C923=$C927, AE927&lt;&gt;""), AE927, "")))))</f>
        <v/>
      </c>
    </row>
    <row r="924">
      <c r="A924" s="85" t="b">
        <f t="shared" si="1"/>
        <v>0</v>
      </c>
      <c r="B924" s="90" t="str">
        <f>IF(AND(TMInput!A924="",$C924&lt;&gt;""),B923,TMInput!A924)</f>
        <v/>
      </c>
      <c r="C924" s="90" t="str">
        <f>TMInput!B924</f>
        <v/>
      </c>
      <c r="D924" s="85" t="str">
        <f>IF(AND(TMInput!C924="",$C924&lt;&gt;""),D923,TMInput!C924)</f>
        <v/>
      </c>
      <c r="E924" s="90" t="str">
        <f>IF(TMInput!D924&lt;&gt;"",TMInput!D924,IF(AND($C924=$C925, E925&lt;&gt;""),E925, IF(AND($C924=$C926, E926&lt;&gt;""), E926,"")))</f>
        <v/>
      </c>
      <c r="F924" s="90" t="str">
        <f>IF(TMInput!E924&lt;&gt;"",TMInput!E924,IF(AND($C924=$C925, F925&lt;&gt;""),F925, IF(AND($C924=$C926, F926&lt;&gt;""), F926,"")))</f>
        <v/>
      </c>
      <c r="G924" s="85" t="str">
        <f>IF(TMInput!F924&lt;&gt;"",TMInput!F924,IF(AND($C924=$C925, G925&lt;&gt;""),G925, IF(AND($C924=$C926, G926&lt;&gt;""), G926,"")))</f>
        <v/>
      </c>
      <c r="H924" s="90" t="str">
        <f>TMInput!G924</f>
        <v/>
      </c>
      <c r="I924" s="90" t="str">
        <f>TMInput!H924</f>
        <v/>
      </c>
      <c r="J924" s="90" t="str">
        <f>IF(TMInput!$A924="",J923,TMInput!I924)</f>
        <v/>
      </c>
      <c r="K924" s="85" t="str">
        <f>IF(TMInput!J924&lt;&gt;"",TMInput!J924,IF(AND($C924=$C925, K925&lt;&gt;""),K925, IF(AND($C924=$C926, K926&lt;&gt;""), K926,"")))</f>
        <v/>
      </c>
      <c r="L924" s="85" t="str">
        <f>IF(TMInput!K924&lt;&gt;"",TMInput!K924,IF(AND($C924=$C925, L925&lt;&gt;""),L925, IF(AND($C924=$C926, L926&lt;&gt;""), L926,"")))</f>
        <v/>
      </c>
      <c r="M924" s="90" t="str">
        <f>IF(TMInput!L924&lt;&gt;"",TMInput!L924,IF(AND($C924=$C925, M925&lt;&gt;""),M925, IF(AND($C924=$C926, M926&lt;&gt;""), M926,"")))</f>
        <v/>
      </c>
      <c r="N924" s="90" t="str">
        <f>IF(TMInput!M924&lt;&gt;"",TMInput!M924,IF(AND($C924=$C925, N925&lt;&gt;""),N925, IF(AND($C924=$C926, N926&lt;&gt;""), N926,"")))</f>
        <v/>
      </c>
      <c r="O924" s="90" t="str">
        <f>IF(TMInput!N924&lt;&gt;"",TMInput!N924,IF(AND($C924=$C925, O925&lt;&gt;""),O925, IF(AND($C924=$C926, O926&lt;&gt;""), O926,"")))</f>
        <v/>
      </c>
      <c r="P924" s="85" t="str">
        <f>IF(TMInput!O924&lt;&gt;"",TMInput!O924,IF(AND($C924=$C925, P925&lt;&gt;""),P925, IF(AND($C924=$C926, P926&lt;&gt;""), P926,"")))</f>
        <v/>
      </c>
      <c r="Q924" s="90" t="str">
        <f>IF(TMInput!P924&lt;&gt;"",TMInput!P924,IF(AND($C924=$C925, Q925&lt;&gt;""),Q925, IF(AND($C924=$C926, Q926&lt;&gt;""), Q926,"")))</f>
        <v/>
      </c>
      <c r="R924" s="90" t="str">
        <f>IF(TMInput!Q924&lt;&gt;"", TMInput!Q924, IF(AND(OR($C924&amp;$H924=$C925&amp;$H925, $C924&amp;$I924=$C925&amp;$I925), R925&lt;&gt;""), R925, IF(AND(OR($C924&amp;$H924=$C926&amp;$H926, $C924&amp;$I924=$C926&amp;$I926), R926&lt;&gt;""), R926, IF(AND(OR($C924&amp;$H924=$C927&amp;$H927, $C924&amp;$I924=$C927&amp;$I927), R927&lt;&gt;""), R927, IF(AND(OR($C924&amp;$H924=$C928&amp;$H928, $C924&amp;$I924=$C928&amp;$I928), R928&lt;&gt;""), R928, "")))))</f>
        <v/>
      </c>
      <c r="S924" s="90" t="str">
        <f>IF(TMInput!R924&lt;&gt;"", TMInput!R924, IF(AND(OR($C924&amp;$H924=$C925&amp;$H925, $C924&amp;$I924=$C925&amp;$I925), S925&lt;&gt;""), S925, IF(AND(OR($C924&amp;$H924=$C926&amp;$H926, $C924&amp;$I924=$C926&amp;$I926), S926&lt;&gt;""), S926, IF(AND(OR($C924&amp;$H924=$C927&amp;$H927, $C924&amp;$I924=$C927&amp;$I927), S927&lt;&gt;""), S927, IF(AND(OR($C924&amp;$H924=$C928&amp;$H928, $C924&amp;$I924=$C928&amp;$I928), S928&lt;&gt;""), S928, "")))))</f>
        <v/>
      </c>
      <c r="T924" s="90" t="str">
        <f>IF(TMInput!S924&lt;&gt;"", TMInput!S924, IF(AND(OR($C924&amp;$H924=$C925&amp;$H925, $C924&amp;$I924=$C925&amp;$I925), T925&lt;&gt;""), T925, IF(AND(OR($C924&amp;$H924=$C926&amp;$H926, $C924&amp;$I924=$C926&amp;$I926), T926&lt;&gt;""), T926, IF(AND(OR($C924&amp;$H924=$C927&amp;$H927, $C924&amp;$I924=$C927&amp;$I927), T927&lt;&gt;""), T927, IF(AND(OR($C924&amp;$H924=$C928&amp;$H928, $C924&amp;$I924=$C928&amp;$I928), T928&lt;&gt;""), T928, "")))))</f>
        <v/>
      </c>
      <c r="U924" s="90" t="str">
        <f>IF(TMInput!T924&lt;&gt;"", TMInput!T924, IF(AND($C924=$C925, U925&lt;&gt;""), U925, IF(AND($C924=$C926, U926&lt;&gt;""), U926, IF(AND($C924=$C927, U927&lt;&gt;""), U927, IF(AND($C924=$C928, U928&lt;&gt;""), U928, "")))))</f>
        <v/>
      </c>
      <c r="V924" s="90" t="str">
        <f>IF(TMInput!U924&lt;&gt;"", TMInput!U924, IF(AND($C924=$C925, V925&lt;&gt;""), V925, IF(AND($C924=$C926, V926&lt;&gt;""), V926, IF(AND($C924=$C927, V927&lt;&gt;""), V927, IF(AND($C924=$C928, V928&lt;&gt;""), V928, "")))))</f>
        <v/>
      </c>
      <c r="W924" s="90" t="str">
        <f>IF(TMInput!V924&lt;&gt;"", TMInput!V924, IF(AND($C924=$C925, W925&lt;&gt;""), W925, IF(AND($C924=$C926, W926&lt;&gt;""), W926, IF(AND($C924=$C927, W927&lt;&gt;""), W927, IF(AND($C924=$C928, W928&lt;&gt;""), W928, "")))))</f>
        <v/>
      </c>
      <c r="X924" s="90" t="str">
        <f>IF(TMInput!W924&lt;&gt;"", TMInput!W924, IF(AND($C924=$C925, X925&lt;&gt;""), X925, IF(AND($C924=$C926, X926&lt;&gt;""), X926, IF(AND($C924=$C927, X927&lt;&gt;""), X927, IF(AND($C924=$C928, X928&lt;&gt;""), X928, "")))))</f>
        <v/>
      </c>
      <c r="Y924" s="90" t="str">
        <f>IF(TMInput!X924&lt;&gt;"", TMInput!X924, IF(AND($C924=$C925, Y925&lt;&gt;""), Y925, IF(AND($C924=$C926, Y926&lt;&gt;""), Y926, IF(AND($C924=$C927, Y927&lt;&gt;""), Y927, IF(AND($C924=$C928, Y928&lt;&gt;""), Y928, "")))))</f>
        <v/>
      </c>
      <c r="Z924" s="90" t="str">
        <f>IF(TMInput!Y924&lt;&gt;"", TMInput!Y924, IF(AND($C924=$C925, Z925&lt;&gt;""), Z925, IF(AND($C924=$C926, Z926&lt;&gt;""), Z926, IF(AND($C924=$C927, Z927&lt;&gt;""), Z927, IF(AND($C924=$C928, Z928&lt;&gt;""), Z928, "")))))</f>
        <v/>
      </c>
      <c r="AA924" s="90" t="str">
        <f>IF(TMInput!Z924&lt;&gt;"", TMInput!Z924, IF(AND($C924=$C925, AA925&lt;&gt;""), AA925, IF(AND($C924=$C926, AA926&lt;&gt;""), AA926, IF(AND($C924=$C927, AA927&lt;&gt;""), AA927, IF(AND($C924=$C928, AA928&lt;&gt;""), AA928, "")))))</f>
        <v/>
      </c>
      <c r="AB924" s="90" t="str">
        <f>IF(TMInput!AA924&lt;&gt;"", TMInput!AA924, IF(AND($C924=$C925, AB925&lt;&gt;""), AB925, IF(AND($C924=$C926, AB926&lt;&gt;""), AB926, IF(AND($C924=$C927, AB927&lt;&gt;""), AB927, IF(AND($C924=$C928, AB928&lt;&gt;""), AB928, "")))))</f>
        <v/>
      </c>
      <c r="AC924" s="90" t="str">
        <f>IF(TMInput!AB924&lt;&gt;"", TMInput!AB924, IF(AND($C924=$C925, AC925&lt;&gt;""), AC925, IF(AND($C924=$C926, AC926&lt;&gt;""), AC926, IF(AND($C924=$C927, AC927&lt;&gt;""), AC927, IF(AND($C924=$C928, AC928&lt;&gt;""), AC928, "")))))</f>
        <v/>
      </c>
      <c r="AD924" s="90" t="str">
        <f>IF(TMInput!AC924&lt;&gt;"", TMInput!AC924, IF(AND($C924=$C925, AD925&lt;&gt;""), AD925, IF(AND($C924=$C926, AD926&lt;&gt;""), AD926, IF(AND($C924=$C927, AD927&lt;&gt;""), AD927, IF(AND($C924=$C928, AD928&lt;&gt;""), AD928, "")))))</f>
        <v/>
      </c>
      <c r="AE924" s="90" t="str">
        <f>IF(TMInput!AD924&lt;&gt;"", TMInput!AD924, IF(AND($C924=$C925, AE925&lt;&gt;""), AE925, IF(AND($C924=$C926, AE926&lt;&gt;""), AE926, IF(AND($C924=$C927, AE927&lt;&gt;""), AE927, IF(AND($C924=$C928, AE928&lt;&gt;""), AE928, "")))))</f>
        <v/>
      </c>
    </row>
    <row r="925">
      <c r="A925" s="85" t="b">
        <f t="shared" si="1"/>
        <v>0</v>
      </c>
      <c r="B925" s="90" t="str">
        <f>IF(AND(TMInput!A925="",$C925&lt;&gt;""),B924,TMInput!A925)</f>
        <v/>
      </c>
      <c r="C925" s="90" t="str">
        <f>TMInput!B925</f>
        <v/>
      </c>
      <c r="D925" s="85" t="str">
        <f>IF(AND(TMInput!C925="",$C925&lt;&gt;""),D924,TMInput!C925)</f>
        <v/>
      </c>
      <c r="E925" s="90" t="str">
        <f>IF(TMInput!D925&lt;&gt;"",TMInput!D925,IF(AND($C925=$C926, E926&lt;&gt;""),E926, IF(AND($C925=$C927, E927&lt;&gt;""), E927,"")))</f>
        <v/>
      </c>
      <c r="F925" s="90" t="str">
        <f>IF(TMInput!E925&lt;&gt;"",TMInput!E925,IF(AND($C925=$C926, F926&lt;&gt;""),F926, IF(AND($C925=$C927, F927&lt;&gt;""), F927,"")))</f>
        <v/>
      </c>
      <c r="G925" s="85" t="str">
        <f>IF(TMInput!F925&lt;&gt;"",TMInput!F925,IF(AND($C925=$C926, G926&lt;&gt;""),G926, IF(AND($C925=$C927, G927&lt;&gt;""), G927,"")))</f>
        <v/>
      </c>
      <c r="H925" s="90" t="str">
        <f>TMInput!G925</f>
        <v/>
      </c>
      <c r="I925" s="90" t="str">
        <f>TMInput!H925</f>
        <v/>
      </c>
      <c r="J925" s="90" t="str">
        <f>IF(TMInput!$A925="",J924,TMInput!I925)</f>
        <v/>
      </c>
      <c r="K925" s="85" t="str">
        <f>IF(TMInput!J925&lt;&gt;"",TMInput!J925,IF(AND($C925=$C926, K926&lt;&gt;""),K926, IF(AND($C925=$C927, K927&lt;&gt;""), K927,"")))</f>
        <v/>
      </c>
      <c r="L925" s="85" t="str">
        <f>IF(TMInput!K925&lt;&gt;"",TMInput!K925,IF(AND($C925=$C926, L926&lt;&gt;""),L926, IF(AND($C925=$C927, L927&lt;&gt;""), L927,"")))</f>
        <v/>
      </c>
      <c r="M925" s="90" t="str">
        <f>IF(TMInput!L925&lt;&gt;"",TMInput!L925,IF(AND($C925=$C926, M926&lt;&gt;""),M926, IF(AND($C925=$C927, M927&lt;&gt;""), M927,"")))</f>
        <v/>
      </c>
      <c r="N925" s="90" t="str">
        <f>IF(TMInput!M925&lt;&gt;"",TMInput!M925,IF(AND($C925=$C926, N926&lt;&gt;""),N926, IF(AND($C925=$C927, N927&lt;&gt;""), N927,"")))</f>
        <v/>
      </c>
      <c r="O925" s="90" t="str">
        <f>IF(TMInput!N925&lt;&gt;"",TMInput!N925,IF(AND($C925=$C926, O926&lt;&gt;""),O926, IF(AND($C925=$C927, O927&lt;&gt;""), O927,"")))</f>
        <v/>
      </c>
      <c r="P925" s="85" t="str">
        <f>IF(TMInput!O925&lt;&gt;"",TMInput!O925,IF(AND($C925=$C926, P926&lt;&gt;""),P926, IF(AND($C925=$C927, P927&lt;&gt;""), P927,"")))</f>
        <v/>
      </c>
      <c r="Q925" s="90" t="str">
        <f>IF(TMInput!P925&lt;&gt;"",TMInput!P925,IF(AND($C925=$C926, Q926&lt;&gt;""),Q926, IF(AND($C925=$C927, Q927&lt;&gt;""), Q927,"")))</f>
        <v/>
      </c>
      <c r="R925" s="90" t="str">
        <f>IF(TMInput!Q925&lt;&gt;"", TMInput!Q925, IF(AND(OR($C925&amp;$H925=$C926&amp;$H926, $C925&amp;$I925=$C926&amp;$I926), R926&lt;&gt;""), R926, IF(AND(OR($C925&amp;$H925=$C927&amp;$H927, $C925&amp;$I925=$C927&amp;$I927), R927&lt;&gt;""), R927, IF(AND(OR($C925&amp;$H925=$C928&amp;$H928, $C925&amp;$I925=$C928&amp;$I928), R928&lt;&gt;""), R928, IF(AND(OR($C925&amp;$H925=$C929&amp;$H929, $C925&amp;$I925=$C929&amp;$I929), R929&lt;&gt;""), R929, "")))))</f>
        <v/>
      </c>
      <c r="S925" s="90" t="str">
        <f>IF(TMInput!R925&lt;&gt;"", TMInput!R925, IF(AND(OR($C925&amp;$H925=$C926&amp;$H926, $C925&amp;$I925=$C926&amp;$I926), S926&lt;&gt;""), S926, IF(AND(OR($C925&amp;$H925=$C927&amp;$H927, $C925&amp;$I925=$C927&amp;$I927), S927&lt;&gt;""), S927, IF(AND(OR($C925&amp;$H925=$C928&amp;$H928, $C925&amp;$I925=$C928&amp;$I928), S928&lt;&gt;""), S928, IF(AND(OR($C925&amp;$H925=$C929&amp;$H929, $C925&amp;$I925=$C929&amp;$I929), S929&lt;&gt;""), S929, "")))))</f>
        <v/>
      </c>
      <c r="T925" s="90" t="str">
        <f>IF(TMInput!S925&lt;&gt;"", TMInput!S925, IF(AND(OR($C925&amp;$H925=$C926&amp;$H926, $C925&amp;$I925=$C926&amp;$I926), T926&lt;&gt;""), T926, IF(AND(OR($C925&amp;$H925=$C927&amp;$H927, $C925&amp;$I925=$C927&amp;$I927), T927&lt;&gt;""), T927, IF(AND(OR($C925&amp;$H925=$C928&amp;$H928, $C925&amp;$I925=$C928&amp;$I928), T928&lt;&gt;""), T928, IF(AND(OR($C925&amp;$H925=$C929&amp;$H929, $C925&amp;$I925=$C929&amp;$I929), T929&lt;&gt;""), T929, "")))))</f>
        <v/>
      </c>
      <c r="U925" s="90" t="str">
        <f>IF(TMInput!T925&lt;&gt;"", TMInput!T925, IF(AND($C925=$C926, U926&lt;&gt;""), U926, IF(AND($C925=$C927, U927&lt;&gt;""), U927, IF(AND($C925=$C928, U928&lt;&gt;""), U928, IF(AND($C925=$C929, U929&lt;&gt;""), U929, "")))))</f>
        <v/>
      </c>
      <c r="V925" s="90" t="str">
        <f>IF(TMInput!U925&lt;&gt;"", TMInput!U925, IF(AND($C925=$C926, V926&lt;&gt;""), V926, IF(AND($C925=$C927, V927&lt;&gt;""), V927, IF(AND($C925=$C928, V928&lt;&gt;""), V928, IF(AND($C925=$C929, V929&lt;&gt;""), V929, "")))))</f>
        <v/>
      </c>
      <c r="W925" s="90" t="str">
        <f>IF(TMInput!V925&lt;&gt;"", TMInput!V925, IF(AND($C925=$C926, W926&lt;&gt;""), W926, IF(AND($C925=$C927, W927&lt;&gt;""), W927, IF(AND($C925=$C928, W928&lt;&gt;""), W928, IF(AND($C925=$C929, W929&lt;&gt;""), W929, "")))))</f>
        <v/>
      </c>
      <c r="X925" s="90" t="str">
        <f>IF(TMInput!W925&lt;&gt;"", TMInput!W925, IF(AND($C925=$C926, X926&lt;&gt;""), X926, IF(AND($C925=$C927, X927&lt;&gt;""), X927, IF(AND($C925=$C928, X928&lt;&gt;""), X928, IF(AND($C925=$C929, X929&lt;&gt;""), X929, "")))))</f>
        <v/>
      </c>
      <c r="Y925" s="90" t="str">
        <f>IF(TMInput!X925&lt;&gt;"", TMInput!X925, IF(AND($C925=$C926, Y926&lt;&gt;""), Y926, IF(AND($C925=$C927, Y927&lt;&gt;""), Y927, IF(AND($C925=$C928, Y928&lt;&gt;""), Y928, IF(AND($C925=$C929, Y929&lt;&gt;""), Y929, "")))))</f>
        <v/>
      </c>
      <c r="Z925" s="90" t="str">
        <f>IF(TMInput!Y925&lt;&gt;"", TMInput!Y925, IF(AND($C925=$C926, Z926&lt;&gt;""), Z926, IF(AND($C925=$C927, Z927&lt;&gt;""), Z927, IF(AND($C925=$C928, Z928&lt;&gt;""), Z928, IF(AND($C925=$C929, Z929&lt;&gt;""), Z929, "")))))</f>
        <v/>
      </c>
      <c r="AA925" s="90" t="str">
        <f>IF(TMInput!Z925&lt;&gt;"", TMInput!Z925, IF(AND($C925=$C926, AA926&lt;&gt;""), AA926, IF(AND($C925=$C927, AA927&lt;&gt;""), AA927, IF(AND($C925=$C928, AA928&lt;&gt;""), AA928, IF(AND($C925=$C929, AA929&lt;&gt;""), AA929, "")))))</f>
        <v/>
      </c>
      <c r="AB925" s="90" t="str">
        <f>IF(TMInput!AA925&lt;&gt;"", TMInput!AA925, IF(AND($C925=$C926, AB926&lt;&gt;""), AB926, IF(AND($C925=$C927, AB927&lt;&gt;""), AB927, IF(AND($C925=$C928, AB928&lt;&gt;""), AB928, IF(AND($C925=$C929, AB929&lt;&gt;""), AB929, "")))))</f>
        <v/>
      </c>
      <c r="AC925" s="90" t="str">
        <f>IF(TMInput!AB925&lt;&gt;"", TMInput!AB925, IF(AND($C925=$C926, AC926&lt;&gt;""), AC926, IF(AND($C925=$C927, AC927&lt;&gt;""), AC927, IF(AND($C925=$C928, AC928&lt;&gt;""), AC928, IF(AND($C925=$C929, AC929&lt;&gt;""), AC929, "")))))</f>
        <v/>
      </c>
      <c r="AD925" s="90" t="str">
        <f>IF(TMInput!AC925&lt;&gt;"", TMInput!AC925, IF(AND($C925=$C926, AD926&lt;&gt;""), AD926, IF(AND($C925=$C927, AD927&lt;&gt;""), AD927, IF(AND($C925=$C928, AD928&lt;&gt;""), AD928, IF(AND($C925=$C929, AD929&lt;&gt;""), AD929, "")))))</f>
        <v/>
      </c>
      <c r="AE925" s="90" t="str">
        <f>IF(TMInput!AD925&lt;&gt;"", TMInput!AD925, IF(AND($C925=$C926, AE926&lt;&gt;""), AE926, IF(AND($C925=$C927, AE927&lt;&gt;""), AE927, IF(AND($C925=$C928, AE928&lt;&gt;""), AE928, IF(AND($C925=$C929, AE929&lt;&gt;""), AE929, "")))))</f>
        <v/>
      </c>
    </row>
    <row r="926">
      <c r="A926" s="85" t="b">
        <f t="shared" si="1"/>
        <v>0</v>
      </c>
      <c r="B926" s="90" t="str">
        <f>IF(AND(TMInput!A926="",$C926&lt;&gt;""),B925,TMInput!A926)</f>
        <v/>
      </c>
      <c r="C926" s="90" t="str">
        <f>TMInput!B926</f>
        <v/>
      </c>
      <c r="D926" s="85" t="str">
        <f>IF(AND(TMInput!C926="",$C926&lt;&gt;""),D925,TMInput!C926)</f>
        <v/>
      </c>
      <c r="E926" s="90" t="str">
        <f>IF(TMInput!D926&lt;&gt;"",TMInput!D926,IF(AND($C926=$C927, E927&lt;&gt;""),E927, IF(AND($C926=$C928, E928&lt;&gt;""), E928,"")))</f>
        <v/>
      </c>
      <c r="F926" s="90" t="str">
        <f>IF(TMInput!E926&lt;&gt;"",TMInput!E926,IF(AND($C926=$C927, F927&lt;&gt;""),F927, IF(AND($C926=$C928, F928&lt;&gt;""), F928,"")))</f>
        <v/>
      </c>
      <c r="G926" s="85" t="str">
        <f>IF(TMInput!F926&lt;&gt;"",TMInput!F926,IF(AND($C926=$C927, G927&lt;&gt;""),G927, IF(AND($C926=$C928, G928&lt;&gt;""), G928,"")))</f>
        <v/>
      </c>
      <c r="H926" s="90" t="str">
        <f>TMInput!G926</f>
        <v/>
      </c>
      <c r="I926" s="90" t="str">
        <f>TMInput!H926</f>
        <v/>
      </c>
      <c r="J926" s="90" t="str">
        <f>IF(TMInput!$A926="",J925,TMInput!I926)</f>
        <v/>
      </c>
      <c r="K926" s="85" t="str">
        <f>IF(TMInput!J926&lt;&gt;"",TMInput!J926,IF(AND($C926=$C927, K927&lt;&gt;""),K927, IF(AND($C926=$C928, K928&lt;&gt;""), K928,"")))</f>
        <v/>
      </c>
      <c r="L926" s="85" t="str">
        <f>IF(TMInput!K926&lt;&gt;"",TMInput!K926,IF(AND($C926=$C927, L927&lt;&gt;""),L927, IF(AND($C926=$C928, L928&lt;&gt;""), L928,"")))</f>
        <v/>
      </c>
      <c r="M926" s="90" t="str">
        <f>IF(TMInput!L926&lt;&gt;"",TMInput!L926,IF(AND($C926=$C927, M927&lt;&gt;""),M927, IF(AND($C926=$C928, M928&lt;&gt;""), M928,"")))</f>
        <v/>
      </c>
      <c r="N926" s="90" t="str">
        <f>IF(TMInput!M926&lt;&gt;"",TMInput!M926,IF(AND($C926=$C927, N927&lt;&gt;""),N927, IF(AND($C926=$C928, N928&lt;&gt;""), N928,"")))</f>
        <v/>
      </c>
      <c r="O926" s="90" t="str">
        <f>IF(TMInput!N926&lt;&gt;"",TMInput!N926,IF(AND($C926=$C927, O927&lt;&gt;""),O927, IF(AND($C926=$C928, O928&lt;&gt;""), O928,"")))</f>
        <v/>
      </c>
      <c r="P926" s="85" t="str">
        <f>IF(TMInput!O926&lt;&gt;"",TMInput!O926,IF(AND($C926=$C927, P927&lt;&gt;""),P927, IF(AND($C926=$C928, P928&lt;&gt;""), P928,"")))</f>
        <v/>
      </c>
      <c r="Q926" s="90" t="str">
        <f>IF(TMInput!P926&lt;&gt;"",TMInput!P926,IF(AND($C926=$C927, Q927&lt;&gt;""),Q927, IF(AND($C926=$C928, Q928&lt;&gt;""), Q928,"")))</f>
        <v/>
      </c>
      <c r="R926" s="90" t="str">
        <f>IF(TMInput!Q926&lt;&gt;"", TMInput!Q926, IF(AND(OR($C926&amp;$H926=$C927&amp;$H927, $C926&amp;$I926=$C927&amp;$I927), R927&lt;&gt;""), R927, IF(AND(OR($C926&amp;$H926=$C928&amp;$H928, $C926&amp;$I926=$C928&amp;$I928), R928&lt;&gt;""), R928, IF(AND(OR($C926&amp;$H926=$C929&amp;$H929, $C926&amp;$I926=$C929&amp;$I929), R929&lt;&gt;""), R929, IF(AND(OR($C926&amp;$H926=$C930&amp;$H930, $C926&amp;$I926=$C930&amp;$I930), R930&lt;&gt;""), R930, "")))))</f>
        <v/>
      </c>
      <c r="S926" s="90" t="str">
        <f>IF(TMInput!R926&lt;&gt;"", TMInput!R926, IF(AND(OR($C926&amp;$H926=$C927&amp;$H927, $C926&amp;$I926=$C927&amp;$I927), S927&lt;&gt;""), S927, IF(AND(OR($C926&amp;$H926=$C928&amp;$H928, $C926&amp;$I926=$C928&amp;$I928), S928&lt;&gt;""), S928, IF(AND(OR($C926&amp;$H926=$C929&amp;$H929, $C926&amp;$I926=$C929&amp;$I929), S929&lt;&gt;""), S929, IF(AND(OR($C926&amp;$H926=$C930&amp;$H930, $C926&amp;$I926=$C930&amp;$I930), S930&lt;&gt;""), S930, "")))))</f>
        <v/>
      </c>
      <c r="T926" s="90" t="str">
        <f>IF(TMInput!S926&lt;&gt;"", TMInput!S926, IF(AND(OR($C926&amp;$H926=$C927&amp;$H927, $C926&amp;$I926=$C927&amp;$I927), T927&lt;&gt;""), T927, IF(AND(OR($C926&amp;$H926=$C928&amp;$H928, $C926&amp;$I926=$C928&amp;$I928), T928&lt;&gt;""), T928, IF(AND(OR($C926&amp;$H926=$C929&amp;$H929, $C926&amp;$I926=$C929&amp;$I929), T929&lt;&gt;""), T929, IF(AND(OR($C926&amp;$H926=$C930&amp;$H930, $C926&amp;$I926=$C930&amp;$I930), T930&lt;&gt;""), T930, "")))))</f>
        <v/>
      </c>
      <c r="U926" s="90" t="str">
        <f>IF(TMInput!T926&lt;&gt;"", TMInput!T926, IF(AND($C926=$C927, U927&lt;&gt;""), U927, IF(AND($C926=$C928, U928&lt;&gt;""), U928, IF(AND($C926=$C929, U929&lt;&gt;""), U929, IF(AND($C926=$C930, U930&lt;&gt;""), U930, "")))))</f>
        <v/>
      </c>
      <c r="V926" s="90" t="str">
        <f>IF(TMInput!U926&lt;&gt;"", TMInput!U926, IF(AND($C926=$C927, V927&lt;&gt;""), V927, IF(AND($C926=$C928, V928&lt;&gt;""), V928, IF(AND($C926=$C929, V929&lt;&gt;""), V929, IF(AND($C926=$C930, V930&lt;&gt;""), V930, "")))))</f>
        <v/>
      </c>
      <c r="W926" s="90" t="str">
        <f>IF(TMInput!V926&lt;&gt;"", TMInput!V926, IF(AND($C926=$C927, W927&lt;&gt;""), W927, IF(AND($C926=$C928, W928&lt;&gt;""), W928, IF(AND($C926=$C929, W929&lt;&gt;""), W929, IF(AND($C926=$C930, W930&lt;&gt;""), W930, "")))))</f>
        <v/>
      </c>
      <c r="X926" s="90" t="str">
        <f>IF(TMInput!W926&lt;&gt;"", TMInput!W926, IF(AND($C926=$C927, X927&lt;&gt;""), X927, IF(AND($C926=$C928, X928&lt;&gt;""), X928, IF(AND($C926=$C929, X929&lt;&gt;""), X929, IF(AND($C926=$C930, X930&lt;&gt;""), X930, "")))))</f>
        <v/>
      </c>
      <c r="Y926" s="90" t="str">
        <f>IF(TMInput!X926&lt;&gt;"", TMInput!X926, IF(AND($C926=$C927, Y927&lt;&gt;""), Y927, IF(AND($C926=$C928, Y928&lt;&gt;""), Y928, IF(AND($C926=$C929, Y929&lt;&gt;""), Y929, IF(AND($C926=$C930, Y930&lt;&gt;""), Y930, "")))))</f>
        <v/>
      </c>
      <c r="Z926" s="90" t="str">
        <f>IF(TMInput!Y926&lt;&gt;"", TMInput!Y926, IF(AND($C926=$C927, Z927&lt;&gt;""), Z927, IF(AND($C926=$C928, Z928&lt;&gt;""), Z928, IF(AND($C926=$C929, Z929&lt;&gt;""), Z929, IF(AND($C926=$C930, Z930&lt;&gt;""), Z930, "")))))</f>
        <v/>
      </c>
      <c r="AA926" s="90" t="str">
        <f>IF(TMInput!Z926&lt;&gt;"", TMInput!Z926, IF(AND($C926=$C927, AA927&lt;&gt;""), AA927, IF(AND($C926=$C928, AA928&lt;&gt;""), AA928, IF(AND($C926=$C929, AA929&lt;&gt;""), AA929, IF(AND($C926=$C930, AA930&lt;&gt;""), AA930, "")))))</f>
        <v/>
      </c>
      <c r="AB926" s="90" t="str">
        <f>IF(TMInput!AA926&lt;&gt;"", TMInput!AA926, IF(AND($C926=$C927, AB927&lt;&gt;""), AB927, IF(AND($C926=$C928, AB928&lt;&gt;""), AB928, IF(AND($C926=$C929, AB929&lt;&gt;""), AB929, IF(AND($C926=$C930, AB930&lt;&gt;""), AB930, "")))))</f>
        <v/>
      </c>
      <c r="AC926" s="90" t="str">
        <f>IF(TMInput!AB926&lt;&gt;"", TMInput!AB926, IF(AND($C926=$C927, AC927&lt;&gt;""), AC927, IF(AND($C926=$C928, AC928&lt;&gt;""), AC928, IF(AND($C926=$C929, AC929&lt;&gt;""), AC929, IF(AND($C926=$C930, AC930&lt;&gt;""), AC930, "")))))</f>
        <v/>
      </c>
      <c r="AD926" s="90" t="str">
        <f>IF(TMInput!AC926&lt;&gt;"", TMInput!AC926, IF(AND($C926=$C927, AD927&lt;&gt;""), AD927, IF(AND($C926=$C928, AD928&lt;&gt;""), AD928, IF(AND($C926=$C929, AD929&lt;&gt;""), AD929, IF(AND($C926=$C930, AD930&lt;&gt;""), AD930, "")))))</f>
        <v/>
      </c>
      <c r="AE926" s="90" t="str">
        <f>IF(TMInput!AD926&lt;&gt;"", TMInput!AD926, IF(AND($C926=$C927, AE927&lt;&gt;""), AE927, IF(AND($C926=$C928, AE928&lt;&gt;""), AE928, IF(AND($C926=$C929, AE929&lt;&gt;""), AE929, IF(AND($C926=$C930, AE930&lt;&gt;""), AE930, "")))))</f>
        <v/>
      </c>
    </row>
    <row r="927">
      <c r="A927" s="85" t="b">
        <f t="shared" si="1"/>
        <v>0</v>
      </c>
      <c r="B927" s="90" t="str">
        <f>IF(AND(TMInput!A927="",$C927&lt;&gt;""),B926,TMInput!A927)</f>
        <v/>
      </c>
      <c r="C927" s="90" t="str">
        <f>TMInput!B927</f>
        <v/>
      </c>
      <c r="D927" s="85" t="str">
        <f>IF(AND(TMInput!C927="",$C927&lt;&gt;""),D926,TMInput!C927)</f>
        <v/>
      </c>
      <c r="E927" s="90" t="str">
        <f>IF(TMInput!D927&lt;&gt;"",TMInput!D927,IF(AND($C927=$C928, E928&lt;&gt;""),E928, IF(AND($C927=$C929, E929&lt;&gt;""), E929,"")))</f>
        <v/>
      </c>
      <c r="F927" s="90" t="str">
        <f>IF(TMInput!E927&lt;&gt;"",TMInput!E927,IF(AND($C927=$C928, F928&lt;&gt;""),F928, IF(AND($C927=$C929, F929&lt;&gt;""), F929,"")))</f>
        <v/>
      </c>
      <c r="G927" s="85" t="str">
        <f>IF(TMInput!F927&lt;&gt;"",TMInput!F927,IF(AND($C927=$C928, G928&lt;&gt;""),G928, IF(AND($C927=$C929, G929&lt;&gt;""), G929,"")))</f>
        <v/>
      </c>
      <c r="H927" s="90" t="str">
        <f>TMInput!G927</f>
        <v/>
      </c>
      <c r="I927" s="90" t="str">
        <f>TMInput!H927</f>
        <v/>
      </c>
      <c r="J927" s="90" t="str">
        <f>IF(TMInput!$A927="",J926,TMInput!I927)</f>
        <v/>
      </c>
      <c r="K927" s="85" t="str">
        <f>IF(TMInput!J927&lt;&gt;"",TMInput!J927,IF(AND($C927=$C928, K928&lt;&gt;""),K928, IF(AND($C927=$C929, K929&lt;&gt;""), K929,"")))</f>
        <v/>
      </c>
      <c r="L927" s="85" t="str">
        <f>IF(TMInput!K927&lt;&gt;"",TMInput!K927,IF(AND($C927=$C928, L928&lt;&gt;""),L928, IF(AND($C927=$C929, L929&lt;&gt;""), L929,"")))</f>
        <v/>
      </c>
      <c r="M927" s="90" t="str">
        <f>IF(TMInput!L927&lt;&gt;"",TMInput!L927,IF(AND($C927=$C928, M928&lt;&gt;""),M928, IF(AND($C927=$C929, M929&lt;&gt;""), M929,"")))</f>
        <v/>
      </c>
      <c r="N927" s="90" t="str">
        <f>IF(TMInput!M927&lt;&gt;"",TMInput!M927,IF(AND($C927=$C928, N928&lt;&gt;""),N928, IF(AND($C927=$C929, N929&lt;&gt;""), N929,"")))</f>
        <v/>
      </c>
      <c r="O927" s="90" t="str">
        <f>IF(TMInput!N927&lt;&gt;"",TMInput!N927,IF(AND($C927=$C928, O928&lt;&gt;""),O928, IF(AND($C927=$C929, O929&lt;&gt;""), O929,"")))</f>
        <v/>
      </c>
      <c r="P927" s="85" t="str">
        <f>IF(TMInput!O927&lt;&gt;"",TMInput!O927,IF(AND($C927=$C928, P928&lt;&gt;""),P928, IF(AND($C927=$C929, P929&lt;&gt;""), P929,"")))</f>
        <v/>
      </c>
      <c r="Q927" s="90" t="str">
        <f>IF(TMInput!P927&lt;&gt;"",TMInput!P927,IF(AND($C927=$C928, Q928&lt;&gt;""),Q928, IF(AND($C927=$C929, Q929&lt;&gt;""), Q929,"")))</f>
        <v/>
      </c>
      <c r="R927" s="90" t="str">
        <f>IF(TMInput!Q927&lt;&gt;"", TMInput!Q927, IF(AND(OR($C927&amp;$H927=$C928&amp;$H928, $C927&amp;$I927=$C928&amp;$I928), R928&lt;&gt;""), R928, IF(AND(OR($C927&amp;$H927=$C929&amp;$H929, $C927&amp;$I927=$C929&amp;$I929), R929&lt;&gt;""), R929, IF(AND(OR($C927&amp;$H927=$C930&amp;$H930, $C927&amp;$I927=$C930&amp;$I930), R930&lt;&gt;""), R930, IF(AND(OR($C927&amp;$H927=$C931&amp;$H931, $C927&amp;$I927=$C931&amp;$I931), R931&lt;&gt;""), R931, "")))))</f>
        <v/>
      </c>
      <c r="S927" s="90" t="str">
        <f>IF(TMInput!R927&lt;&gt;"", TMInput!R927, IF(AND(OR($C927&amp;$H927=$C928&amp;$H928, $C927&amp;$I927=$C928&amp;$I928), S928&lt;&gt;""), S928, IF(AND(OR($C927&amp;$H927=$C929&amp;$H929, $C927&amp;$I927=$C929&amp;$I929), S929&lt;&gt;""), S929, IF(AND(OR($C927&amp;$H927=$C930&amp;$H930, $C927&amp;$I927=$C930&amp;$I930), S930&lt;&gt;""), S930, IF(AND(OR($C927&amp;$H927=$C931&amp;$H931, $C927&amp;$I927=$C931&amp;$I931), S931&lt;&gt;""), S931, "")))))</f>
        <v/>
      </c>
      <c r="T927" s="90" t="str">
        <f>IF(TMInput!S927&lt;&gt;"", TMInput!S927, IF(AND(OR($C927&amp;$H927=$C928&amp;$H928, $C927&amp;$I927=$C928&amp;$I928), T928&lt;&gt;""), T928, IF(AND(OR($C927&amp;$H927=$C929&amp;$H929, $C927&amp;$I927=$C929&amp;$I929), T929&lt;&gt;""), T929, IF(AND(OR($C927&amp;$H927=$C930&amp;$H930, $C927&amp;$I927=$C930&amp;$I930), T930&lt;&gt;""), T930, IF(AND(OR($C927&amp;$H927=$C931&amp;$H931, $C927&amp;$I927=$C931&amp;$I931), T931&lt;&gt;""), T931, "")))))</f>
        <v/>
      </c>
      <c r="U927" s="90" t="str">
        <f>IF(TMInput!T927&lt;&gt;"", TMInput!T927, IF(AND($C927=$C928, U928&lt;&gt;""), U928, IF(AND($C927=$C929, U929&lt;&gt;""), U929, IF(AND($C927=$C930, U930&lt;&gt;""), U930, IF(AND($C927=$C931, U931&lt;&gt;""), U931, "")))))</f>
        <v/>
      </c>
      <c r="V927" s="90" t="str">
        <f>IF(TMInput!U927&lt;&gt;"", TMInput!U927, IF(AND($C927=$C928, V928&lt;&gt;""), V928, IF(AND($C927=$C929, V929&lt;&gt;""), V929, IF(AND($C927=$C930, V930&lt;&gt;""), V930, IF(AND($C927=$C931, V931&lt;&gt;""), V931, "")))))</f>
        <v/>
      </c>
      <c r="W927" s="90" t="str">
        <f>IF(TMInput!V927&lt;&gt;"", TMInput!V927, IF(AND($C927=$C928, W928&lt;&gt;""), W928, IF(AND($C927=$C929, W929&lt;&gt;""), W929, IF(AND($C927=$C930, W930&lt;&gt;""), W930, IF(AND($C927=$C931, W931&lt;&gt;""), W931, "")))))</f>
        <v/>
      </c>
      <c r="X927" s="90" t="str">
        <f>IF(TMInput!W927&lt;&gt;"", TMInput!W927, IF(AND($C927=$C928, X928&lt;&gt;""), X928, IF(AND($C927=$C929, X929&lt;&gt;""), X929, IF(AND($C927=$C930, X930&lt;&gt;""), X930, IF(AND($C927=$C931, X931&lt;&gt;""), X931, "")))))</f>
        <v/>
      </c>
      <c r="Y927" s="90" t="str">
        <f>IF(TMInput!X927&lt;&gt;"", TMInput!X927, IF(AND($C927=$C928, Y928&lt;&gt;""), Y928, IF(AND($C927=$C929, Y929&lt;&gt;""), Y929, IF(AND($C927=$C930, Y930&lt;&gt;""), Y930, IF(AND($C927=$C931, Y931&lt;&gt;""), Y931, "")))))</f>
        <v/>
      </c>
      <c r="Z927" s="90" t="str">
        <f>IF(TMInput!Y927&lt;&gt;"", TMInput!Y927, IF(AND($C927=$C928, Z928&lt;&gt;""), Z928, IF(AND($C927=$C929, Z929&lt;&gt;""), Z929, IF(AND($C927=$C930, Z930&lt;&gt;""), Z930, IF(AND($C927=$C931, Z931&lt;&gt;""), Z931, "")))))</f>
        <v/>
      </c>
      <c r="AA927" s="90" t="str">
        <f>IF(TMInput!Z927&lt;&gt;"", TMInput!Z927, IF(AND($C927=$C928, AA928&lt;&gt;""), AA928, IF(AND($C927=$C929, AA929&lt;&gt;""), AA929, IF(AND($C927=$C930, AA930&lt;&gt;""), AA930, IF(AND($C927=$C931, AA931&lt;&gt;""), AA931, "")))))</f>
        <v/>
      </c>
      <c r="AB927" s="90" t="str">
        <f>IF(TMInput!AA927&lt;&gt;"", TMInput!AA927, IF(AND($C927=$C928, AB928&lt;&gt;""), AB928, IF(AND($C927=$C929, AB929&lt;&gt;""), AB929, IF(AND($C927=$C930, AB930&lt;&gt;""), AB930, IF(AND($C927=$C931, AB931&lt;&gt;""), AB931, "")))))</f>
        <v/>
      </c>
      <c r="AC927" s="90" t="str">
        <f>IF(TMInput!AB927&lt;&gt;"", TMInput!AB927, IF(AND($C927=$C928, AC928&lt;&gt;""), AC928, IF(AND($C927=$C929, AC929&lt;&gt;""), AC929, IF(AND($C927=$C930, AC930&lt;&gt;""), AC930, IF(AND($C927=$C931, AC931&lt;&gt;""), AC931, "")))))</f>
        <v/>
      </c>
      <c r="AD927" s="90" t="str">
        <f>IF(TMInput!AC927&lt;&gt;"", TMInput!AC927, IF(AND($C927=$C928, AD928&lt;&gt;""), AD928, IF(AND($C927=$C929, AD929&lt;&gt;""), AD929, IF(AND($C927=$C930, AD930&lt;&gt;""), AD930, IF(AND($C927=$C931, AD931&lt;&gt;""), AD931, "")))))</f>
        <v/>
      </c>
      <c r="AE927" s="90" t="str">
        <f>IF(TMInput!AD927&lt;&gt;"", TMInput!AD927, IF(AND($C927=$C928, AE928&lt;&gt;""), AE928, IF(AND($C927=$C929, AE929&lt;&gt;""), AE929, IF(AND($C927=$C930, AE930&lt;&gt;""), AE930, IF(AND($C927=$C931, AE931&lt;&gt;""), AE931, "")))))</f>
        <v/>
      </c>
    </row>
    <row r="928">
      <c r="A928" s="85" t="b">
        <f t="shared" si="1"/>
        <v>0</v>
      </c>
      <c r="B928" s="90" t="str">
        <f>IF(AND(TMInput!A928="",$C928&lt;&gt;""),B927,TMInput!A928)</f>
        <v/>
      </c>
      <c r="C928" s="90" t="str">
        <f>TMInput!B928</f>
        <v/>
      </c>
      <c r="D928" s="85" t="str">
        <f>IF(AND(TMInput!C928="",$C928&lt;&gt;""),D927,TMInput!C928)</f>
        <v/>
      </c>
      <c r="E928" s="90" t="str">
        <f>IF(TMInput!D928&lt;&gt;"",TMInput!D928,IF(AND($C928=$C929, E929&lt;&gt;""),E929, IF(AND($C928=$C930, E930&lt;&gt;""), E930,"")))</f>
        <v/>
      </c>
      <c r="F928" s="90" t="str">
        <f>IF(TMInput!E928&lt;&gt;"",TMInput!E928,IF(AND($C928=$C929, F929&lt;&gt;""),F929, IF(AND($C928=$C930, F930&lt;&gt;""), F930,"")))</f>
        <v/>
      </c>
      <c r="G928" s="85" t="str">
        <f>IF(TMInput!F928&lt;&gt;"",TMInput!F928,IF(AND($C928=$C929, G929&lt;&gt;""),G929, IF(AND($C928=$C930, G930&lt;&gt;""), G930,"")))</f>
        <v/>
      </c>
      <c r="H928" s="90" t="str">
        <f>TMInput!G928</f>
        <v/>
      </c>
      <c r="I928" s="90" t="str">
        <f>TMInput!H928</f>
        <v/>
      </c>
      <c r="J928" s="90" t="str">
        <f>IF(TMInput!$A928="",J927,TMInput!I928)</f>
        <v/>
      </c>
      <c r="K928" s="85" t="str">
        <f>IF(TMInput!J928&lt;&gt;"",TMInput!J928,IF(AND($C928=$C929, K929&lt;&gt;""),K929, IF(AND($C928=$C930, K930&lt;&gt;""), K930,"")))</f>
        <v/>
      </c>
      <c r="L928" s="85" t="str">
        <f>IF(TMInput!K928&lt;&gt;"",TMInput!K928,IF(AND($C928=$C929, L929&lt;&gt;""),L929, IF(AND($C928=$C930, L930&lt;&gt;""), L930,"")))</f>
        <v/>
      </c>
      <c r="M928" s="90" t="str">
        <f>IF(TMInput!L928&lt;&gt;"",TMInput!L928,IF(AND($C928=$C929, M929&lt;&gt;""),M929, IF(AND($C928=$C930, M930&lt;&gt;""), M930,"")))</f>
        <v/>
      </c>
      <c r="N928" s="90" t="str">
        <f>IF(TMInput!M928&lt;&gt;"",TMInput!M928,IF(AND($C928=$C929, N929&lt;&gt;""),N929, IF(AND($C928=$C930, N930&lt;&gt;""), N930,"")))</f>
        <v/>
      </c>
      <c r="O928" s="90" t="str">
        <f>IF(TMInput!N928&lt;&gt;"",TMInput!N928,IF(AND($C928=$C929, O929&lt;&gt;""),O929, IF(AND($C928=$C930, O930&lt;&gt;""), O930,"")))</f>
        <v/>
      </c>
      <c r="P928" s="85" t="str">
        <f>IF(TMInput!O928&lt;&gt;"",TMInput!O928,IF(AND($C928=$C929, P929&lt;&gt;""),P929, IF(AND($C928=$C930, P930&lt;&gt;""), P930,"")))</f>
        <v/>
      </c>
      <c r="Q928" s="90" t="str">
        <f>IF(TMInput!P928&lt;&gt;"",TMInput!P928,IF(AND($C928=$C929, Q929&lt;&gt;""),Q929, IF(AND($C928=$C930, Q930&lt;&gt;""), Q930,"")))</f>
        <v/>
      </c>
      <c r="R928" s="90" t="str">
        <f>IF(TMInput!Q928&lt;&gt;"", TMInput!Q928, IF(AND(OR($C928&amp;$H928=$C929&amp;$H929, $C928&amp;$I928=$C929&amp;$I929), R929&lt;&gt;""), R929, IF(AND(OR($C928&amp;$H928=$C930&amp;$H930, $C928&amp;$I928=$C930&amp;$I930), R930&lt;&gt;""), R930, IF(AND(OR($C928&amp;$H928=$C931&amp;$H931, $C928&amp;$I928=$C931&amp;$I931), R931&lt;&gt;""), R931, IF(AND(OR($C928&amp;$H928=$C932&amp;$H932, $C928&amp;$I928=$C932&amp;$I932), R932&lt;&gt;""), R932, "")))))</f>
        <v/>
      </c>
      <c r="S928" s="90" t="str">
        <f>IF(TMInput!R928&lt;&gt;"", TMInput!R928, IF(AND(OR($C928&amp;$H928=$C929&amp;$H929, $C928&amp;$I928=$C929&amp;$I929), S929&lt;&gt;""), S929, IF(AND(OR($C928&amp;$H928=$C930&amp;$H930, $C928&amp;$I928=$C930&amp;$I930), S930&lt;&gt;""), S930, IF(AND(OR($C928&amp;$H928=$C931&amp;$H931, $C928&amp;$I928=$C931&amp;$I931), S931&lt;&gt;""), S931, IF(AND(OR($C928&amp;$H928=$C932&amp;$H932, $C928&amp;$I928=$C932&amp;$I932), S932&lt;&gt;""), S932, "")))))</f>
        <v/>
      </c>
      <c r="T928" s="90" t="str">
        <f>IF(TMInput!S928&lt;&gt;"", TMInput!S928, IF(AND(OR($C928&amp;$H928=$C929&amp;$H929, $C928&amp;$I928=$C929&amp;$I929), T929&lt;&gt;""), T929, IF(AND(OR($C928&amp;$H928=$C930&amp;$H930, $C928&amp;$I928=$C930&amp;$I930), T930&lt;&gt;""), T930, IF(AND(OR($C928&amp;$H928=$C931&amp;$H931, $C928&amp;$I928=$C931&amp;$I931), T931&lt;&gt;""), T931, IF(AND(OR($C928&amp;$H928=$C932&amp;$H932, $C928&amp;$I928=$C932&amp;$I932), T932&lt;&gt;""), T932, "")))))</f>
        <v/>
      </c>
      <c r="U928" s="90" t="str">
        <f>IF(TMInput!T928&lt;&gt;"", TMInput!T928, IF(AND($C928=$C929, U929&lt;&gt;""), U929, IF(AND($C928=$C930, U930&lt;&gt;""), U930, IF(AND($C928=$C931, U931&lt;&gt;""), U931, IF(AND($C928=$C932, U932&lt;&gt;""), U932, "")))))</f>
        <v/>
      </c>
      <c r="V928" s="90" t="str">
        <f>IF(TMInput!U928&lt;&gt;"", TMInput!U928, IF(AND($C928=$C929, V929&lt;&gt;""), V929, IF(AND($C928=$C930, V930&lt;&gt;""), V930, IF(AND($C928=$C931, V931&lt;&gt;""), V931, IF(AND($C928=$C932, V932&lt;&gt;""), V932, "")))))</f>
        <v/>
      </c>
      <c r="W928" s="90" t="str">
        <f>IF(TMInput!V928&lt;&gt;"", TMInput!V928, IF(AND($C928=$C929, W929&lt;&gt;""), W929, IF(AND($C928=$C930, W930&lt;&gt;""), W930, IF(AND($C928=$C931, W931&lt;&gt;""), W931, IF(AND($C928=$C932, W932&lt;&gt;""), W932, "")))))</f>
        <v/>
      </c>
      <c r="X928" s="90" t="str">
        <f>IF(TMInput!W928&lt;&gt;"", TMInput!W928, IF(AND($C928=$C929, X929&lt;&gt;""), X929, IF(AND($C928=$C930, X930&lt;&gt;""), X930, IF(AND($C928=$C931, X931&lt;&gt;""), X931, IF(AND($C928=$C932, X932&lt;&gt;""), X932, "")))))</f>
        <v/>
      </c>
      <c r="Y928" s="90" t="str">
        <f>IF(TMInput!X928&lt;&gt;"", TMInput!X928, IF(AND($C928=$C929, Y929&lt;&gt;""), Y929, IF(AND($C928=$C930, Y930&lt;&gt;""), Y930, IF(AND($C928=$C931, Y931&lt;&gt;""), Y931, IF(AND($C928=$C932, Y932&lt;&gt;""), Y932, "")))))</f>
        <v/>
      </c>
      <c r="Z928" s="90" t="str">
        <f>IF(TMInput!Y928&lt;&gt;"", TMInput!Y928, IF(AND($C928=$C929, Z929&lt;&gt;""), Z929, IF(AND($C928=$C930, Z930&lt;&gt;""), Z930, IF(AND($C928=$C931, Z931&lt;&gt;""), Z931, IF(AND($C928=$C932, Z932&lt;&gt;""), Z932, "")))))</f>
        <v/>
      </c>
      <c r="AA928" s="90" t="str">
        <f>IF(TMInput!Z928&lt;&gt;"", TMInput!Z928, IF(AND($C928=$C929, AA929&lt;&gt;""), AA929, IF(AND($C928=$C930, AA930&lt;&gt;""), AA930, IF(AND($C928=$C931, AA931&lt;&gt;""), AA931, IF(AND($C928=$C932, AA932&lt;&gt;""), AA932, "")))))</f>
        <v/>
      </c>
      <c r="AB928" s="90" t="str">
        <f>IF(TMInput!AA928&lt;&gt;"", TMInput!AA928, IF(AND($C928=$C929, AB929&lt;&gt;""), AB929, IF(AND($C928=$C930, AB930&lt;&gt;""), AB930, IF(AND($C928=$C931, AB931&lt;&gt;""), AB931, IF(AND($C928=$C932, AB932&lt;&gt;""), AB932, "")))))</f>
        <v/>
      </c>
      <c r="AC928" s="90" t="str">
        <f>IF(TMInput!AB928&lt;&gt;"", TMInput!AB928, IF(AND($C928=$C929, AC929&lt;&gt;""), AC929, IF(AND($C928=$C930, AC930&lt;&gt;""), AC930, IF(AND($C928=$C931, AC931&lt;&gt;""), AC931, IF(AND($C928=$C932, AC932&lt;&gt;""), AC932, "")))))</f>
        <v/>
      </c>
      <c r="AD928" s="90" t="str">
        <f>IF(TMInput!AC928&lt;&gt;"", TMInput!AC928, IF(AND($C928=$C929, AD929&lt;&gt;""), AD929, IF(AND($C928=$C930, AD930&lt;&gt;""), AD930, IF(AND($C928=$C931, AD931&lt;&gt;""), AD931, IF(AND($C928=$C932, AD932&lt;&gt;""), AD932, "")))))</f>
        <v/>
      </c>
      <c r="AE928" s="90" t="str">
        <f>IF(TMInput!AD928&lt;&gt;"", TMInput!AD928, IF(AND($C928=$C929, AE929&lt;&gt;""), AE929, IF(AND($C928=$C930, AE930&lt;&gt;""), AE930, IF(AND($C928=$C931, AE931&lt;&gt;""), AE931, IF(AND($C928=$C932, AE932&lt;&gt;""), AE932, "")))))</f>
        <v/>
      </c>
    </row>
    <row r="929">
      <c r="A929" s="85" t="b">
        <f t="shared" si="1"/>
        <v>0</v>
      </c>
      <c r="B929" s="90" t="str">
        <f>IF(AND(TMInput!A929="",$C929&lt;&gt;""),B928,TMInput!A929)</f>
        <v/>
      </c>
      <c r="C929" s="90" t="str">
        <f>TMInput!B929</f>
        <v/>
      </c>
      <c r="D929" s="85" t="str">
        <f>IF(AND(TMInput!C929="",$C929&lt;&gt;""),D928,TMInput!C929)</f>
        <v/>
      </c>
      <c r="E929" s="90" t="str">
        <f>IF(TMInput!D929&lt;&gt;"",TMInput!D929,IF(AND($C929=$C930, E930&lt;&gt;""),E930, IF(AND($C929=$C931, E931&lt;&gt;""), E931,"")))</f>
        <v/>
      </c>
      <c r="F929" s="90" t="str">
        <f>IF(TMInput!E929&lt;&gt;"",TMInput!E929,IF(AND($C929=$C930, F930&lt;&gt;""),F930, IF(AND($C929=$C931, F931&lt;&gt;""), F931,"")))</f>
        <v/>
      </c>
      <c r="G929" s="85" t="str">
        <f>IF(TMInput!F929&lt;&gt;"",TMInput!F929,IF(AND($C929=$C930, G930&lt;&gt;""),G930, IF(AND($C929=$C931, G931&lt;&gt;""), G931,"")))</f>
        <v/>
      </c>
      <c r="H929" s="90" t="str">
        <f>TMInput!G929</f>
        <v/>
      </c>
      <c r="I929" s="90" t="str">
        <f>TMInput!H929</f>
        <v/>
      </c>
      <c r="J929" s="90" t="str">
        <f>IF(TMInput!$A929="",J928,TMInput!I929)</f>
        <v/>
      </c>
      <c r="K929" s="85" t="str">
        <f>IF(TMInput!J929&lt;&gt;"",TMInput!J929,IF(AND($C929=$C930, K930&lt;&gt;""),K930, IF(AND($C929=$C931, K931&lt;&gt;""), K931,"")))</f>
        <v/>
      </c>
      <c r="L929" s="85" t="str">
        <f>IF(TMInput!K929&lt;&gt;"",TMInput!K929,IF(AND($C929=$C930, L930&lt;&gt;""),L930, IF(AND($C929=$C931, L931&lt;&gt;""), L931,"")))</f>
        <v/>
      </c>
      <c r="M929" s="90" t="str">
        <f>IF(TMInput!L929&lt;&gt;"",TMInput!L929,IF(AND($C929=$C930, M930&lt;&gt;""),M930, IF(AND($C929=$C931, M931&lt;&gt;""), M931,"")))</f>
        <v/>
      </c>
      <c r="N929" s="90" t="str">
        <f>IF(TMInput!M929&lt;&gt;"",TMInput!M929,IF(AND($C929=$C930, N930&lt;&gt;""),N930, IF(AND($C929=$C931, N931&lt;&gt;""), N931,"")))</f>
        <v/>
      </c>
      <c r="O929" s="90" t="str">
        <f>IF(TMInput!N929&lt;&gt;"",TMInput!N929,IF(AND($C929=$C930, O930&lt;&gt;""),O930, IF(AND($C929=$C931, O931&lt;&gt;""), O931,"")))</f>
        <v/>
      </c>
      <c r="P929" s="85" t="str">
        <f>IF(TMInput!O929&lt;&gt;"",TMInput!O929,IF(AND($C929=$C930, P930&lt;&gt;""),P930, IF(AND($C929=$C931, P931&lt;&gt;""), P931,"")))</f>
        <v/>
      </c>
      <c r="Q929" s="90" t="str">
        <f>IF(TMInput!P929&lt;&gt;"",TMInput!P929,IF(AND($C929=$C930, Q930&lt;&gt;""),Q930, IF(AND($C929=$C931, Q931&lt;&gt;""), Q931,"")))</f>
        <v/>
      </c>
      <c r="R929" s="90" t="str">
        <f>IF(TMInput!Q929&lt;&gt;"", TMInput!Q929, IF(AND(OR($C929&amp;$H929=$C930&amp;$H930, $C929&amp;$I929=$C930&amp;$I930), R930&lt;&gt;""), R930, IF(AND(OR($C929&amp;$H929=$C931&amp;$H931, $C929&amp;$I929=$C931&amp;$I931), R931&lt;&gt;""), R931, IF(AND(OR($C929&amp;$H929=$C932&amp;$H932, $C929&amp;$I929=$C932&amp;$I932), R932&lt;&gt;""), R932, IF(AND(OR($C929&amp;$H929=$C933&amp;$H933, $C929&amp;$I929=$C933&amp;$I933), R933&lt;&gt;""), R933, "")))))</f>
        <v/>
      </c>
      <c r="S929" s="90" t="str">
        <f>IF(TMInput!R929&lt;&gt;"", TMInput!R929, IF(AND(OR($C929&amp;$H929=$C930&amp;$H930, $C929&amp;$I929=$C930&amp;$I930), S930&lt;&gt;""), S930, IF(AND(OR($C929&amp;$H929=$C931&amp;$H931, $C929&amp;$I929=$C931&amp;$I931), S931&lt;&gt;""), S931, IF(AND(OR($C929&amp;$H929=$C932&amp;$H932, $C929&amp;$I929=$C932&amp;$I932), S932&lt;&gt;""), S932, IF(AND(OR($C929&amp;$H929=$C933&amp;$H933, $C929&amp;$I929=$C933&amp;$I933), S933&lt;&gt;""), S933, "")))))</f>
        <v/>
      </c>
      <c r="T929" s="90" t="str">
        <f>IF(TMInput!S929&lt;&gt;"", TMInput!S929, IF(AND(OR($C929&amp;$H929=$C930&amp;$H930, $C929&amp;$I929=$C930&amp;$I930), T930&lt;&gt;""), T930, IF(AND(OR($C929&amp;$H929=$C931&amp;$H931, $C929&amp;$I929=$C931&amp;$I931), T931&lt;&gt;""), T931, IF(AND(OR($C929&amp;$H929=$C932&amp;$H932, $C929&amp;$I929=$C932&amp;$I932), T932&lt;&gt;""), T932, IF(AND(OR($C929&amp;$H929=$C933&amp;$H933, $C929&amp;$I929=$C933&amp;$I933), T933&lt;&gt;""), T933, "")))))</f>
        <v/>
      </c>
      <c r="U929" s="90" t="str">
        <f>IF(TMInput!T929&lt;&gt;"", TMInput!T929, IF(AND($C929=$C930, U930&lt;&gt;""), U930, IF(AND($C929=$C931, U931&lt;&gt;""), U931, IF(AND($C929=$C932, U932&lt;&gt;""), U932, IF(AND($C929=$C933, U933&lt;&gt;""), U933, "")))))</f>
        <v/>
      </c>
      <c r="V929" s="90" t="str">
        <f>IF(TMInput!U929&lt;&gt;"", TMInput!U929, IF(AND($C929=$C930, V930&lt;&gt;""), V930, IF(AND($C929=$C931, V931&lt;&gt;""), V931, IF(AND($C929=$C932, V932&lt;&gt;""), V932, IF(AND($C929=$C933, V933&lt;&gt;""), V933, "")))))</f>
        <v/>
      </c>
      <c r="W929" s="90" t="str">
        <f>IF(TMInput!V929&lt;&gt;"", TMInput!V929, IF(AND($C929=$C930, W930&lt;&gt;""), W930, IF(AND($C929=$C931, W931&lt;&gt;""), W931, IF(AND($C929=$C932, W932&lt;&gt;""), W932, IF(AND($C929=$C933, W933&lt;&gt;""), W933, "")))))</f>
        <v/>
      </c>
      <c r="X929" s="90" t="str">
        <f>IF(TMInput!W929&lt;&gt;"", TMInput!W929, IF(AND($C929=$C930, X930&lt;&gt;""), X930, IF(AND($C929=$C931, X931&lt;&gt;""), X931, IF(AND($C929=$C932, X932&lt;&gt;""), X932, IF(AND($C929=$C933, X933&lt;&gt;""), X933, "")))))</f>
        <v/>
      </c>
      <c r="Y929" s="90" t="str">
        <f>IF(TMInput!X929&lt;&gt;"", TMInput!X929, IF(AND($C929=$C930, Y930&lt;&gt;""), Y930, IF(AND($C929=$C931, Y931&lt;&gt;""), Y931, IF(AND($C929=$C932, Y932&lt;&gt;""), Y932, IF(AND($C929=$C933, Y933&lt;&gt;""), Y933, "")))))</f>
        <v/>
      </c>
      <c r="Z929" s="90" t="str">
        <f>IF(TMInput!Y929&lt;&gt;"", TMInput!Y929, IF(AND($C929=$C930, Z930&lt;&gt;""), Z930, IF(AND($C929=$C931, Z931&lt;&gt;""), Z931, IF(AND($C929=$C932, Z932&lt;&gt;""), Z932, IF(AND($C929=$C933, Z933&lt;&gt;""), Z933, "")))))</f>
        <v/>
      </c>
      <c r="AA929" s="90" t="str">
        <f>IF(TMInput!Z929&lt;&gt;"", TMInput!Z929, IF(AND($C929=$C930, AA930&lt;&gt;""), AA930, IF(AND($C929=$C931, AA931&lt;&gt;""), AA931, IF(AND($C929=$C932, AA932&lt;&gt;""), AA932, IF(AND($C929=$C933, AA933&lt;&gt;""), AA933, "")))))</f>
        <v/>
      </c>
      <c r="AB929" s="90" t="str">
        <f>IF(TMInput!AA929&lt;&gt;"", TMInput!AA929, IF(AND($C929=$C930, AB930&lt;&gt;""), AB930, IF(AND($C929=$C931, AB931&lt;&gt;""), AB931, IF(AND($C929=$C932, AB932&lt;&gt;""), AB932, IF(AND($C929=$C933, AB933&lt;&gt;""), AB933, "")))))</f>
        <v/>
      </c>
      <c r="AC929" s="90" t="str">
        <f>IF(TMInput!AB929&lt;&gt;"", TMInput!AB929, IF(AND($C929=$C930, AC930&lt;&gt;""), AC930, IF(AND($C929=$C931, AC931&lt;&gt;""), AC931, IF(AND($C929=$C932, AC932&lt;&gt;""), AC932, IF(AND($C929=$C933, AC933&lt;&gt;""), AC933, "")))))</f>
        <v/>
      </c>
      <c r="AD929" s="90" t="str">
        <f>IF(TMInput!AC929&lt;&gt;"", TMInput!AC929, IF(AND($C929=$C930, AD930&lt;&gt;""), AD930, IF(AND($C929=$C931, AD931&lt;&gt;""), AD931, IF(AND($C929=$C932, AD932&lt;&gt;""), AD932, IF(AND($C929=$C933, AD933&lt;&gt;""), AD933, "")))))</f>
        <v/>
      </c>
      <c r="AE929" s="90" t="str">
        <f>IF(TMInput!AD929&lt;&gt;"", TMInput!AD929, IF(AND($C929=$C930, AE930&lt;&gt;""), AE930, IF(AND($C929=$C931, AE931&lt;&gt;""), AE931, IF(AND($C929=$C932, AE932&lt;&gt;""), AE932, IF(AND($C929=$C933, AE933&lt;&gt;""), AE933, "")))))</f>
        <v/>
      </c>
    </row>
    <row r="930">
      <c r="A930" s="85" t="b">
        <f t="shared" si="1"/>
        <v>0</v>
      </c>
      <c r="B930" s="90" t="str">
        <f>IF(AND(TMInput!A930="",$C930&lt;&gt;""),B929,TMInput!A930)</f>
        <v/>
      </c>
      <c r="C930" s="90" t="str">
        <f>TMInput!B930</f>
        <v/>
      </c>
      <c r="D930" s="85" t="str">
        <f>IF(AND(TMInput!C930="",$C930&lt;&gt;""),D929,TMInput!C930)</f>
        <v/>
      </c>
      <c r="E930" s="90" t="str">
        <f>IF(TMInput!D930&lt;&gt;"",TMInput!D930,IF(AND($C930=$C931, E931&lt;&gt;""),E931, IF(AND($C930=$C932, E932&lt;&gt;""), E932,"")))</f>
        <v/>
      </c>
      <c r="F930" s="90" t="str">
        <f>IF(TMInput!E930&lt;&gt;"",TMInput!E930,IF(AND($C930=$C931, F931&lt;&gt;""),F931, IF(AND($C930=$C932, F932&lt;&gt;""), F932,"")))</f>
        <v/>
      </c>
      <c r="G930" s="85" t="str">
        <f>IF(TMInput!F930&lt;&gt;"",TMInput!F930,IF(AND($C930=$C931, G931&lt;&gt;""),G931, IF(AND($C930=$C932, G932&lt;&gt;""), G932,"")))</f>
        <v/>
      </c>
      <c r="H930" s="90" t="str">
        <f>TMInput!G930</f>
        <v/>
      </c>
      <c r="I930" s="90" t="str">
        <f>TMInput!H930</f>
        <v/>
      </c>
      <c r="J930" s="90" t="str">
        <f>IF(TMInput!$A930="",J929,TMInput!I930)</f>
        <v/>
      </c>
      <c r="K930" s="85" t="str">
        <f>IF(TMInput!J930&lt;&gt;"",TMInput!J930,IF(AND($C930=$C931, K931&lt;&gt;""),K931, IF(AND($C930=$C932, K932&lt;&gt;""), K932,"")))</f>
        <v/>
      </c>
      <c r="L930" s="85" t="str">
        <f>IF(TMInput!K930&lt;&gt;"",TMInput!K930,IF(AND($C930=$C931, L931&lt;&gt;""),L931, IF(AND($C930=$C932, L932&lt;&gt;""), L932,"")))</f>
        <v/>
      </c>
      <c r="M930" s="90" t="str">
        <f>IF(TMInput!L930&lt;&gt;"",TMInput!L930,IF(AND($C930=$C931, M931&lt;&gt;""),M931, IF(AND($C930=$C932, M932&lt;&gt;""), M932,"")))</f>
        <v/>
      </c>
      <c r="N930" s="90" t="str">
        <f>IF(TMInput!M930&lt;&gt;"",TMInput!M930,IF(AND($C930=$C931, N931&lt;&gt;""),N931, IF(AND($C930=$C932, N932&lt;&gt;""), N932,"")))</f>
        <v/>
      </c>
      <c r="O930" s="90" t="str">
        <f>IF(TMInput!N930&lt;&gt;"",TMInput!N930,IF(AND($C930=$C931, O931&lt;&gt;""),O931, IF(AND($C930=$C932, O932&lt;&gt;""), O932,"")))</f>
        <v/>
      </c>
      <c r="P930" s="85" t="str">
        <f>IF(TMInput!O930&lt;&gt;"",TMInput!O930,IF(AND($C930=$C931, P931&lt;&gt;""),P931, IF(AND($C930=$C932, P932&lt;&gt;""), P932,"")))</f>
        <v/>
      </c>
      <c r="Q930" s="90" t="str">
        <f>IF(TMInput!P930&lt;&gt;"",TMInput!P930,IF(AND($C930=$C931, Q931&lt;&gt;""),Q931, IF(AND($C930=$C932, Q932&lt;&gt;""), Q932,"")))</f>
        <v/>
      </c>
      <c r="R930" s="90" t="str">
        <f>IF(TMInput!Q930&lt;&gt;"", TMInput!Q930, IF(AND(OR($C930&amp;$H930=$C931&amp;$H931, $C930&amp;$I930=$C931&amp;$I931), R931&lt;&gt;""), R931, IF(AND(OR($C930&amp;$H930=$C932&amp;$H932, $C930&amp;$I930=$C932&amp;$I932), R932&lt;&gt;""), R932, IF(AND(OR($C930&amp;$H930=$C933&amp;$H933, $C930&amp;$I930=$C933&amp;$I933), R933&lt;&gt;""), R933, IF(AND(OR($C930&amp;$H930=$C934&amp;$H934, $C930&amp;$I930=$C934&amp;$I934), R934&lt;&gt;""), R934, "")))))</f>
        <v/>
      </c>
      <c r="S930" s="90" t="str">
        <f>IF(TMInput!R930&lt;&gt;"", TMInput!R930, IF(AND(OR($C930&amp;$H930=$C931&amp;$H931, $C930&amp;$I930=$C931&amp;$I931), S931&lt;&gt;""), S931, IF(AND(OR($C930&amp;$H930=$C932&amp;$H932, $C930&amp;$I930=$C932&amp;$I932), S932&lt;&gt;""), S932, IF(AND(OR($C930&amp;$H930=$C933&amp;$H933, $C930&amp;$I930=$C933&amp;$I933), S933&lt;&gt;""), S933, IF(AND(OR($C930&amp;$H930=$C934&amp;$H934, $C930&amp;$I930=$C934&amp;$I934), S934&lt;&gt;""), S934, "")))))</f>
        <v/>
      </c>
      <c r="T930" s="90" t="str">
        <f>IF(TMInput!S930&lt;&gt;"", TMInput!S930, IF(AND(OR($C930&amp;$H930=$C931&amp;$H931, $C930&amp;$I930=$C931&amp;$I931), T931&lt;&gt;""), T931, IF(AND(OR($C930&amp;$H930=$C932&amp;$H932, $C930&amp;$I930=$C932&amp;$I932), T932&lt;&gt;""), T932, IF(AND(OR($C930&amp;$H930=$C933&amp;$H933, $C930&amp;$I930=$C933&amp;$I933), T933&lt;&gt;""), T933, IF(AND(OR($C930&amp;$H930=$C934&amp;$H934, $C930&amp;$I930=$C934&amp;$I934), T934&lt;&gt;""), T934, "")))))</f>
        <v/>
      </c>
      <c r="U930" s="90" t="str">
        <f>IF(TMInput!T930&lt;&gt;"", TMInput!T930, IF(AND($C930=$C931, U931&lt;&gt;""), U931, IF(AND($C930=$C932, U932&lt;&gt;""), U932, IF(AND($C930=$C933, U933&lt;&gt;""), U933, IF(AND($C930=$C934, U934&lt;&gt;""), U934, "")))))</f>
        <v/>
      </c>
      <c r="V930" s="90" t="str">
        <f>IF(TMInput!U930&lt;&gt;"", TMInput!U930, IF(AND($C930=$C931, V931&lt;&gt;""), V931, IF(AND($C930=$C932, V932&lt;&gt;""), V932, IF(AND($C930=$C933, V933&lt;&gt;""), V933, IF(AND($C930=$C934, V934&lt;&gt;""), V934, "")))))</f>
        <v/>
      </c>
      <c r="W930" s="90" t="str">
        <f>IF(TMInput!V930&lt;&gt;"", TMInput!V930, IF(AND($C930=$C931, W931&lt;&gt;""), W931, IF(AND($C930=$C932, W932&lt;&gt;""), W932, IF(AND($C930=$C933, W933&lt;&gt;""), W933, IF(AND($C930=$C934, W934&lt;&gt;""), W934, "")))))</f>
        <v/>
      </c>
      <c r="X930" s="90" t="str">
        <f>IF(TMInput!W930&lt;&gt;"", TMInput!W930, IF(AND($C930=$C931, X931&lt;&gt;""), X931, IF(AND($C930=$C932, X932&lt;&gt;""), X932, IF(AND($C930=$C933, X933&lt;&gt;""), X933, IF(AND($C930=$C934, X934&lt;&gt;""), X934, "")))))</f>
        <v/>
      </c>
      <c r="Y930" s="90" t="str">
        <f>IF(TMInput!X930&lt;&gt;"", TMInput!X930, IF(AND($C930=$C931, Y931&lt;&gt;""), Y931, IF(AND($C930=$C932, Y932&lt;&gt;""), Y932, IF(AND($C930=$C933, Y933&lt;&gt;""), Y933, IF(AND($C930=$C934, Y934&lt;&gt;""), Y934, "")))))</f>
        <v/>
      </c>
      <c r="Z930" s="90" t="str">
        <f>IF(TMInput!Y930&lt;&gt;"", TMInput!Y930, IF(AND($C930=$C931, Z931&lt;&gt;""), Z931, IF(AND($C930=$C932, Z932&lt;&gt;""), Z932, IF(AND($C930=$C933, Z933&lt;&gt;""), Z933, IF(AND($C930=$C934, Z934&lt;&gt;""), Z934, "")))))</f>
        <v/>
      </c>
      <c r="AA930" s="90" t="str">
        <f>IF(TMInput!Z930&lt;&gt;"", TMInput!Z930, IF(AND($C930=$C931, AA931&lt;&gt;""), AA931, IF(AND($C930=$C932, AA932&lt;&gt;""), AA932, IF(AND($C930=$C933, AA933&lt;&gt;""), AA933, IF(AND($C930=$C934, AA934&lt;&gt;""), AA934, "")))))</f>
        <v/>
      </c>
      <c r="AB930" s="90" t="str">
        <f>IF(TMInput!AA930&lt;&gt;"", TMInput!AA930, IF(AND($C930=$C931, AB931&lt;&gt;""), AB931, IF(AND($C930=$C932, AB932&lt;&gt;""), AB932, IF(AND($C930=$C933, AB933&lt;&gt;""), AB933, IF(AND($C930=$C934, AB934&lt;&gt;""), AB934, "")))))</f>
        <v/>
      </c>
      <c r="AC930" s="90" t="str">
        <f>IF(TMInput!AB930&lt;&gt;"", TMInput!AB930, IF(AND($C930=$C931, AC931&lt;&gt;""), AC931, IF(AND($C930=$C932, AC932&lt;&gt;""), AC932, IF(AND($C930=$C933, AC933&lt;&gt;""), AC933, IF(AND($C930=$C934, AC934&lt;&gt;""), AC934, "")))))</f>
        <v/>
      </c>
      <c r="AD930" s="90" t="str">
        <f>IF(TMInput!AC930&lt;&gt;"", TMInput!AC930, IF(AND($C930=$C931, AD931&lt;&gt;""), AD931, IF(AND($C930=$C932, AD932&lt;&gt;""), AD932, IF(AND($C930=$C933, AD933&lt;&gt;""), AD933, IF(AND($C930=$C934, AD934&lt;&gt;""), AD934, "")))))</f>
        <v/>
      </c>
      <c r="AE930" s="90" t="str">
        <f>IF(TMInput!AD930&lt;&gt;"", TMInput!AD930, IF(AND($C930=$C931, AE931&lt;&gt;""), AE931, IF(AND($C930=$C932, AE932&lt;&gt;""), AE932, IF(AND($C930=$C933, AE933&lt;&gt;""), AE933, IF(AND($C930=$C934, AE934&lt;&gt;""), AE934, "")))))</f>
        <v/>
      </c>
    </row>
    <row r="931">
      <c r="A931" s="85" t="b">
        <f t="shared" si="1"/>
        <v>0</v>
      </c>
      <c r="B931" s="90" t="str">
        <f>IF(AND(TMInput!A931="",$C931&lt;&gt;""),B930,TMInput!A931)</f>
        <v/>
      </c>
      <c r="C931" s="90" t="str">
        <f>TMInput!B931</f>
        <v/>
      </c>
      <c r="D931" s="85" t="str">
        <f>IF(AND(TMInput!C931="",$C931&lt;&gt;""),D930,TMInput!C931)</f>
        <v/>
      </c>
      <c r="E931" s="90" t="str">
        <f>IF(TMInput!D931&lt;&gt;"",TMInput!D931,IF(AND($C931=$C932, E932&lt;&gt;""),E932, IF(AND($C931=$C933, E933&lt;&gt;""), E933,"")))</f>
        <v/>
      </c>
      <c r="F931" s="90" t="str">
        <f>IF(TMInput!E931&lt;&gt;"",TMInput!E931,IF(AND($C931=$C932, F932&lt;&gt;""),F932, IF(AND($C931=$C933, F933&lt;&gt;""), F933,"")))</f>
        <v/>
      </c>
      <c r="G931" s="85" t="str">
        <f>IF(TMInput!F931&lt;&gt;"",TMInput!F931,IF(AND($C931=$C932, G932&lt;&gt;""),G932, IF(AND($C931=$C933, G933&lt;&gt;""), G933,"")))</f>
        <v/>
      </c>
      <c r="H931" s="90" t="str">
        <f>TMInput!G931</f>
        <v/>
      </c>
      <c r="I931" s="90" t="str">
        <f>TMInput!H931</f>
        <v/>
      </c>
      <c r="J931" s="90" t="str">
        <f>IF(TMInput!$A931="",J930,TMInput!I931)</f>
        <v/>
      </c>
      <c r="K931" s="85" t="str">
        <f>IF(TMInput!J931&lt;&gt;"",TMInput!J931,IF(AND($C931=$C932, K932&lt;&gt;""),K932, IF(AND($C931=$C933, K933&lt;&gt;""), K933,"")))</f>
        <v/>
      </c>
      <c r="L931" s="85" t="str">
        <f>IF(TMInput!K931&lt;&gt;"",TMInput!K931,IF(AND($C931=$C932, L932&lt;&gt;""),L932, IF(AND($C931=$C933, L933&lt;&gt;""), L933,"")))</f>
        <v/>
      </c>
      <c r="M931" s="90" t="str">
        <f>IF(TMInput!L931&lt;&gt;"",TMInput!L931,IF(AND($C931=$C932, M932&lt;&gt;""),M932, IF(AND($C931=$C933, M933&lt;&gt;""), M933,"")))</f>
        <v/>
      </c>
      <c r="N931" s="90" t="str">
        <f>IF(TMInput!M931&lt;&gt;"",TMInput!M931,IF(AND($C931=$C932, N932&lt;&gt;""),N932, IF(AND($C931=$C933, N933&lt;&gt;""), N933,"")))</f>
        <v/>
      </c>
      <c r="O931" s="90" t="str">
        <f>IF(TMInput!N931&lt;&gt;"",TMInput!N931,IF(AND($C931=$C932, O932&lt;&gt;""),O932, IF(AND($C931=$C933, O933&lt;&gt;""), O933,"")))</f>
        <v/>
      </c>
      <c r="P931" s="85" t="str">
        <f>IF(TMInput!O931&lt;&gt;"",TMInput!O931,IF(AND($C931=$C932, P932&lt;&gt;""),P932, IF(AND($C931=$C933, P933&lt;&gt;""), P933,"")))</f>
        <v/>
      </c>
      <c r="Q931" s="90" t="str">
        <f>IF(TMInput!P931&lt;&gt;"",TMInput!P931,IF(AND($C931=$C932, Q932&lt;&gt;""),Q932, IF(AND($C931=$C933, Q933&lt;&gt;""), Q933,"")))</f>
        <v/>
      </c>
      <c r="R931" s="90" t="str">
        <f>IF(TMInput!Q931&lt;&gt;"", TMInput!Q931, IF(AND(OR($C931&amp;$H931=$C932&amp;$H932, $C931&amp;$I931=$C932&amp;$I932), R932&lt;&gt;""), R932, IF(AND(OR($C931&amp;$H931=$C933&amp;$H933, $C931&amp;$I931=$C933&amp;$I933), R933&lt;&gt;""), R933, IF(AND(OR($C931&amp;$H931=$C934&amp;$H934, $C931&amp;$I931=$C934&amp;$I934), R934&lt;&gt;""), R934, IF(AND(OR($C931&amp;$H931=$C935&amp;$H935, $C931&amp;$I931=$C935&amp;$I935), R935&lt;&gt;""), R935, "")))))</f>
        <v/>
      </c>
      <c r="S931" s="90" t="str">
        <f>IF(TMInput!R931&lt;&gt;"", TMInput!R931, IF(AND(OR($C931&amp;$H931=$C932&amp;$H932, $C931&amp;$I931=$C932&amp;$I932), S932&lt;&gt;""), S932, IF(AND(OR($C931&amp;$H931=$C933&amp;$H933, $C931&amp;$I931=$C933&amp;$I933), S933&lt;&gt;""), S933, IF(AND(OR($C931&amp;$H931=$C934&amp;$H934, $C931&amp;$I931=$C934&amp;$I934), S934&lt;&gt;""), S934, IF(AND(OR($C931&amp;$H931=$C935&amp;$H935, $C931&amp;$I931=$C935&amp;$I935), S935&lt;&gt;""), S935, "")))))</f>
        <v/>
      </c>
      <c r="T931" s="90" t="str">
        <f>IF(TMInput!S931&lt;&gt;"", TMInput!S931, IF(AND(OR($C931&amp;$H931=$C932&amp;$H932, $C931&amp;$I931=$C932&amp;$I932), T932&lt;&gt;""), T932, IF(AND(OR($C931&amp;$H931=$C933&amp;$H933, $C931&amp;$I931=$C933&amp;$I933), T933&lt;&gt;""), T933, IF(AND(OR($C931&amp;$H931=$C934&amp;$H934, $C931&amp;$I931=$C934&amp;$I934), T934&lt;&gt;""), T934, IF(AND(OR($C931&amp;$H931=$C935&amp;$H935, $C931&amp;$I931=$C935&amp;$I935), T935&lt;&gt;""), T935, "")))))</f>
        <v/>
      </c>
      <c r="U931" s="90" t="str">
        <f>IF(TMInput!T931&lt;&gt;"", TMInput!T931, IF(AND($C931=$C932, U932&lt;&gt;""), U932, IF(AND($C931=$C933, U933&lt;&gt;""), U933, IF(AND($C931=$C934, U934&lt;&gt;""), U934, IF(AND($C931=$C935, U935&lt;&gt;""), U935, "")))))</f>
        <v/>
      </c>
      <c r="V931" s="90" t="str">
        <f>IF(TMInput!U931&lt;&gt;"", TMInput!U931, IF(AND($C931=$C932, V932&lt;&gt;""), V932, IF(AND($C931=$C933, V933&lt;&gt;""), V933, IF(AND($C931=$C934, V934&lt;&gt;""), V934, IF(AND($C931=$C935, V935&lt;&gt;""), V935, "")))))</f>
        <v/>
      </c>
      <c r="W931" s="90" t="str">
        <f>IF(TMInput!V931&lt;&gt;"", TMInput!V931, IF(AND($C931=$C932, W932&lt;&gt;""), W932, IF(AND($C931=$C933, W933&lt;&gt;""), W933, IF(AND($C931=$C934, W934&lt;&gt;""), W934, IF(AND($C931=$C935, W935&lt;&gt;""), W935, "")))))</f>
        <v/>
      </c>
      <c r="X931" s="90" t="str">
        <f>IF(TMInput!W931&lt;&gt;"", TMInput!W931, IF(AND($C931=$C932, X932&lt;&gt;""), X932, IF(AND($C931=$C933, X933&lt;&gt;""), X933, IF(AND($C931=$C934, X934&lt;&gt;""), X934, IF(AND($C931=$C935, X935&lt;&gt;""), X935, "")))))</f>
        <v/>
      </c>
      <c r="Y931" s="90" t="str">
        <f>IF(TMInput!X931&lt;&gt;"", TMInput!X931, IF(AND($C931=$C932, Y932&lt;&gt;""), Y932, IF(AND($C931=$C933, Y933&lt;&gt;""), Y933, IF(AND($C931=$C934, Y934&lt;&gt;""), Y934, IF(AND($C931=$C935, Y935&lt;&gt;""), Y935, "")))))</f>
        <v/>
      </c>
      <c r="Z931" s="90" t="str">
        <f>IF(TMInput!Y931&lt;&gt;"", TMInput!Y931, IF(AND($C931=$C932, Z932&lt;&gt;""), Z932, IF(AND($C931=$C933, Z933&lt;&gt;""), Z933, IF(AND($C931=$C934, Z934&lt;&gt;""), Z934, IF(AND($C931=$C935, Z935&lt;&gt;""), Z935, "")))))</f>
        <v/>
      </c>
      <c r="AA931" s="90" t="str">
        <f>IF(TMInput!Z931&lt;&gt;"", TMInput!Z931, IF(AND($C931=$C932, AA932&lt;&gt;""), AA932, IF(AND($C931=$C933, AA933&lt;&gt;""), AA933, IF(AND($C931=$C934, AA934&lt;&gt;""), AA934, IF(AND($C931=$C935, AA935&lt;&gt;""), AA935, "")))))</f>
        <v/>
      </c>
      <c r="AB931" s="90" t="str">
        <f>IF(TMInput!AA931&lt;&gt;"", TMInput!AA931, IF(AND($C931=$C932, AB932&lt;&gt;""), AB932, IF(AND($C931=$C933, AB933&lt;&gt;""), AB933, IF(AND($C931=$C934, AB934&lt;&gt;""), AB934, IF(AND($C931=$C935, AB935&lt;&gt;""), AB935, "")))))</f>
        <v/>
      </c>
      <c r="AC931" s="90" t="str">
        <f>IF(TMInput!AB931&lt;&gt;"", TMInput!AB931, IF(AND($C931=$C932, AC932&lt;&gt;""), AC932, IF(AND($C931=$C933, AC933&lt;&gt;""), AC933, IF(AND($C931=$C934, AC934&lt;&gt;""), AC934, IF(AND($C931=$C935, AC935&lt;&gt;""), AC935, "")))))</f>
        <v/>
      </c>
      <c r="AD931" s="90" t="str">
        <f>IF(TMInput!AC931&lt;&gt;"", TMInput!AC931, IF(AND($C931=$C932, AD932&lt;&gt;""), AD932, IF(AND($C931=$C933, AD933&lt;&gt;""), AD933, IF(AND($C931=$C934, AD934&lt;&gt;""), AD934, IF(AND($C931=$C935, AD935&lt;&gt;""), AD935, "")))))</f>
        <v/>
      </c>
      <c r="AE931" s="90" t="str">
        <f>IF(TMInput!AD931&lt;&gt;"", TMInput!AD931, IF(AND($C931=$C932, AE932&lt;&gt;""), AE932, IF(AND($C931=$C933, AE933&lt;&gt;""), AE933, IF(AND($C931=$C934, AE934&lt;&gt;""), AE934, IF(AND($C931=$C935, AE935&lt;&gt;""), AE935, "")))))</f>
        <v/>
      </c>
    </row>
    <row r="932">
      <c r="A932" s="85" t="b">
        <f t="shared" si="1"/>
        <v>0</v>
      </c>
      <c r="B932" s="90" t="str">
        <f>IF(AND(TMInput!A932="",$C932&lt;&gt;""),B931,TMInput!A932)</f>
        <v/>
      </c>
      <c r="C932" s="90" t="str">
        <f>TMInput!B932</f>
        <v/>
      </c>
      <c r="D932" s="85" t="str">
        <f>IF(AND(TMInput!C932="",$C932&lt;&gt;""),D931,TMInput!C932)</f>
        <v/>
      </c>
      <c r="E932" s="90" t="str">
        <f>IF(TMInput!D932&lt;&gt;"",TMInput!D932,IF(AND($C932=$C933, E933&lt;&gt;""),E933, IF(AND($C932=$C934, E934&lt;&gt;""), E934,"")))</f>
        <v/>
      </c>
      <c r="F932" s="90" t="str">
        <f>IF(TMInput!E932&lt;&gt;"",TMInput!E932,IF(AND($C932=$C933, F933&lt;&gt;""),F933, IF(AND($C932=$C934, F934&lt;&gt;""), F934,"")))</f>
        <v/>
      </c>
      <c r="G932" s="85" t="str">
        <f>IF(TMInput!F932&lt;&gt;"",TMInput!F932,IF(AND($C932=$C933, G933&lt;&gt;""),G933, IF(AND($C932=$C934, G934&lt;&gt;""), G934,"")))</f>
        <v/>
      </c>
      <c r="H932" s="90" t="str">
        <f>TMInput!G932</f>
        <v/>
      </c>
      <c r="I932" s="90" t="str">
        <f>TMInput!H932</f>
        <v/>
      </c>
      <c r="J932" s="90" t="str">
        <f>IF(TMInput!$A932="",J931,TMInput!I932)</f>
        <v/>
      </c>
      <c r="K932" s="85" t="str">
        <f>IF(TMInput!J932&lt;&gt;"",TMInput!J932,IF(AND($C932=$C933, K933&lt;&gt;""),K933, IF(AND($C932=$C934, K934&lt;&gt;""), K934,"")))</f>
        <v/>
      </c>
      <c r="L932" s="85" t="str">
        <f>IF(TMInput!K932&lt;&gt;"",TMInput!K932,IF(AND($C932=$C933, L933&lt;&gt;""),L933, IF(AND($C932=$C934, L934&lt;&gt;""), L934,"")))</f>
        <v/>
      </c>
      <c r="M932" s="90" t="str">
        <f>IF(TMInput!L932&lt;&gt;"",TMInput!L932,IF(AND($C932=$C933, M933&lt;&gt;""),M933, IF(AND($C932=$C934, M934&lt;&gt;""), M934,"")))</f>
        <v/>
      </c>
      <c r="N932" s="90" t="str">
        <f>IF(TMInput!M932&lt;&gt;"",TMInput!M932,IF(AND($C932=$C933, N933&lt;&gt;""),N933, IF(AND($C932=$C934, N934&lt;&gt;""), N934,"")))</f>
        <v/>
      </c>
      <c r="O932" s="90" t="str">
        <f>IF(TMInput!N932&lt;&gt;"",TMInput!N932,IF(AND($C932=$C933, O933&lt;&gt;""),O933, IF(AND($C932=$C934, O934&lt;&gt;""), O934,"")))</f>
        <v/>
      </c>
      <c r="P932" s="85" t="str">
        <f>IF(TMInput!O932&lt;&gt;"",TMInput!O932,IF(AND($C932=$C933, P933&lt;&gt;""),P933, IF(AND($C932=$C934, P934&lt;&gt;""), P934,"")))</f>
        <v/>
      </c>
      <c r="Q932" s="90" t="str">
        <f>IF(TMInput!P932&lt;&gt;"",TMInput!P932,IF(AND($C932=$C933, Q933&lt;&gt;""),Q933, IF(AND($C932=$C934, Q934&lt;&gt;""), Q934,"")))</f>
        <v/>
      </c>
      <c r="R932" s="90" t="str">
        <f>IF(TMInput!Q932&lt;&gt;"", TMInput!Q932, IF(AND(OR($C932&amp;$H932=$C933&amp;$H933, $C932&amp;$I932=$C933&amp;$I933), R933&lt;&gt;""), R933, IF(AND(OR($C932&amp;$H932=$C934&amp;$H934, $C932&amp;$I932=$C934&amp;$I934), R934&lt;&gt;""), R934, IF(AND(OR($C932&amp;$H932=$C935&amp;$H935, $C932&amp;$I932=$C935&amp;$I935), R935&lt;&gt;""), R935, IF(AND(OR($C932&amp;$H932=$C936&amp;$H936, $C932&amp;$I932=$C936&amp;$I936), R936&lt;&gt;""), R936, "")))))</f>
        <v/>
      </c>
      <c r="S932" s="90" t="str">
        <f>IF(TMInput!R932&lt;&gt;"", TMInput!R932, IF(AND(OR($C932&amp;$H932=$C933&amp;$H933, $C932&amp;$I932=$C933&amp;$I933), S933&lt;&gt;""), S933, IF(AND(OR($C932&amp;$H932=$C934&amp;$H934, $C932&amp;$I932=$C934&amp;$I934), S934&lt;&gt;""), S934, IF(AND(OR($C932&amp;$H932=$C935&amp;$H935, $C932&amp;$I932=$C935&amp;$I935), S935&lt;&gt;""), S935, IF(AND(OR($C932&amp;$H932=$C936&amp;$H936, $C932&amp;$I932=$C936&amp;$I936), S936&lt;&gt;""), S936, "")))))</f>
        <v/>
      </c>
      <c r="T932" s="90" t="str">
        <f>IF(TMInput!S932&lt;&gt;"", TMInput!S932, IF(AND(OR($C932&amp;$H932=$C933&amp;$H933, $C932&amp;$I932=$C933&amp;$I933), T933&lt;&gt;""), T933, IF(AND(OR($C932&amp;$H932=$C934&amp;$H934, $C932&amp;$I932=$C934&amp;$I934), T934&lt;&gt;""), T934, IF(AND(OR($C932&amp;$H932=$C935&amp;$H935, $C932&amp;$I932=$C935&amp;$I935), T935&lt;&gt;""), T935, IF(AND(OR($C932&amp;$H932=$C936&amp;$H936, $C932&amp;$I932=$C936&amp;$I936), T936&lt;&gt;""), T936, "")))))</f>
        <v/>
      </c>
      <c r="U932" s="90" t="str">
        <f>IF(TMInput!T932&lt;&gt;"", TMInput!T932, IF(AND($C932=$C933, U933&lt;&gt;""), U933, IF(AND($C932=$C934, U934&lt;&gt;""), U934, IF(AND($C932=$C935, U935&lt;&gt;""), U935, IF(AND($C932=$C936, U936&lt;&gt;""), U936, "")))))</f>
        <v/>
      </c>
      <c r="V932" s="90" t="str">
        <f>IF(TMInput!U932&lt;&gt;"", TMInput!U932, IF(AND($C932=$C933, V933&lt;&gt;""), V933, IF(AND($C932=$C934, V934&lt;&gt;""), V934, IF(AND($C932=$C935, V935&lt;&gt;""), V935, IF(AND($C932=$C936, V936&lt;&gt;""), V936, "")))))</f>
        <v/>
      </c>
      <c r="W932" s="90" t="str">
        <f>IF(TMInput!V932&lt;&gt;"", TMInput!V932, IF(AND($C932=$C933, W933&lt;&gt;""), W933, IF(AND($C932=$C934, W934&lt;&gt;""), W934, IF(AND($C932=$C935, W935&lt;&gt;""), W935, IF(AND($C932=$C936, W936&lt;&gt;""), W936, "")))))</f>
        <v/>
      </c>
      <c r="X932" s="90" t="str">
        <f>IF(TMInput!W932&lt;&gt;"", TMInput!W932, IF(AND($C932=$C933, X933&lt;&gt;""), X933, IF(AND($C932=$C934, X934&lt;&gt;""), X934, IF(AND($C932=$C935, X935&lt;&gt;""), X935, IF(AND($C932=$C936, X936&lt;&gt;""), X936, "")))))</f>
        <v/>
      </c>
      <c r="Y932" s="90" t="str">
        <f>IF(TMInput!X932&lt;&gt;"", TMInput!X932, IF(AND($C932=$C933, Y933&lt;&gt;""), Y933, IF(AND($C932=$C934, Y934&lt;&gt;""), Y934, IF(AND($C932=$C935, Y935&lt;&gt;""), Y935, IF(AND($C932=$C936, Y936&lt;&gt;""), Y936, "")))))</f>
        <v/>
      </c>
      <c r="Z932" s="90" t="str">
        <f>IF(TMInput!Y932&lt;&gt;"", TMInput!Y932, IF(AND($C932=$C933, Z933&lt;&gt;""), Z933, IF(AND($C932=$C934, Z934&lt;&gt;""), Z934, IF(AND($C932=$C935, Z935&lt;&gt;""), Z935, IF(AND($C932=$C936, Z936&lt;&gt;""), Z936, "")))))</f>
        <v/>
      </c>
      <c r="AA932" s="90" t="str">
        <f>IF(TMInput!Z932&lt;&gt;"", TMInput!Z932, IF(AND($C932=$C933, AA933&lt;&gt;""), AA933, IF(AND($C932=$C934, AA934&lt;&gt;""), AA934, IF(AND($C932=$C935, AA935&lt;&gt;""), AA935, IF(AND($C932=$C936, AA936&lt;&gt;""), AA936, "")))))</f>
        <v/>
      </c>
      <c r="AB932" s="90" t="str">
        <f>IF(TMInput!AA932&lt;&gt;"", TMInput!AA932, IF(AND($C932=$C933, AB933&lt;&gt;""), AB933, IF(AND($C932=$C934, AB934&lt;&gt;""), AB934, IF(AND($C932=$C935, AB935&lt;&gt;""), AB935, IF(AND($C932=$C936, AB936&lt;&gt;""), AB936, "")))))</f>
        <v/>
      </c>
      <c r="AC932" s="90" t="str">
        <f>IF(TMInput!AB932&lt;&gt;"", TMInput!AB932, IF(AND($C932=$C933, AC933&lt;&gt;""), AC933, IF(AND($C932=$C934, AC934&lt;&gt;""), AC934, IF(AND($C932=$C935, AC935&lt;&gt;""), AC935, IF(AND($C932=$C936, AC936&lt;&gt;""), AC936, "")))))</f>
        <v/>
      </c>
      <c r="AD932" s="90" t="str">
        <f>IF(TMInput!AC932&lt;&gt;"", TMInput!AC932, IF(AND($C932=$C933, AD933&lt;&gt;""), AD933, IF(AND($C932=$C934, AD934&lt;&gt;""), AD934, IF(AND($C932=$C935, AD935&lt;&gt;""), AD935, IF(AND($C932=$C936, AD936&lt;&gt;""), AD936, "")))))</f>
        <v/>
      </c>
      <c r="AE932" s="90" t="str">
        <f>IF(TMInput!AD932&lt;&gt;"", TMInput!AD932, IF(AND($C932=$C933, AE933&lt;&gt;""), AE933, IF(AND($C932=$C934, AE934&lt;&gt;""), AE934, IF(AND($C932=$C935, AE935&lt;&gt;""), AE935, IF(AND($C932=$C936, AE936&lt;&gt;""), AE936, "")))))</f>
        <v/>
      </c>
    </row>
    <row r="933">
      <c r="A933" s="85" t="b">
        <f t="shared" si="1"/>
        <v>0</v>
      </c>
      <c r="B933" s="90" t="str">
        <f>IF(AND(TMInput!A933="",$C933&lt;&gt;""),B932,TMInput!A933)</f>
        <v/>
      </c>
      <c r="C933" s="90" t="str">
        <f>TMInput!B933</f>
        <v/>
      </c>
      <c r="D933" s="85" t="str">
        <f>IF(AND(TMInput!C933="",$C933&lt;&gt;""),D932,TMInput!C933)</f>
        <v/>
      </c>
      <c r="E933" s="90" t="str">
        <f>IF(TMInput!D933&lt;&gt;"",TMInput!D933,IF(AND($C933=$C934, E934&lt;&gt;""),E934, IF(AND($C933=$C935, E935&lt;&gt;""), E935,"")))</f>
        <v/>
      </c>
      <c r="F933" s="90" t="str">
        <f>IF(TMInput!E933&lt;&gt;"",TMInput!E933,IF(AND($C933=$C934, F934&lt;&gt;""),F934, IF(AND($C933=$C935, F935&lt;&gt;""), F935,"")))</f>
        <v/>
      </c>
      <c r="G933" s="85" t="str">
        <f>IF(TMInput!F933&lt;&gt;"",TMInput!F933,IF(AND($C933=$C934, G934&lt;&gt;""),G934, IF(AND($C933=$C935, G935&lt;&gt;""), G935,"")))</f>
        <v/>
      </c>
      <c r="H933" s="90" t="str">
        <f>TMInput!G933</f>
        <v/>
      </c>
      <c r="I933" s="90" t="str">
        <f>TMInput!H933</f>
        <v/>
      </c>
      <c r="J933" s="90" t="str">
        <f>IF(TMInput!$A933="",J932,TMInput!I933)</f>
        <v/>
      </c>
      <c r="K933" s="85" t="str">
        <f>IF(TMInput!J933&lt;&gt;"",TMInput!J933,IF(AND($C933=$C934, K934&lt;&gt;""),K934, IF(AND($C933=$C935, K935&lt;&gt;""), K935,"")))</f>
        <v/>
      </c>
      <c r="L933" s="85" t="str">
        <f>IF(TMInput!K933&lt;&gt;"",TMInput!K933,IF(AND($C933=$C934, L934&lt;&gt;""),L934, IF(AND($C933=$C935, L935&lt;&gt;""), L935,"")))</f>
        <v/>
      </c>
      <c r="M933" s="90" t="str">
        <f>IF(TMInput!L933&lt;&gt;"",TMInput!L933,IF(AND($C933=$C934, M934&lt;&gt;""),M934, IF(AND($C933=$C935, M935&lt;&gt;""), M935,"")))</f>
        <v/>
      </c>
      <c r="N933" s="90" t="str">
        <f>IF(TMInput!M933&lt;&gt;"",TMInput!M933,IF(AND($C933=$C934, N934&lt;&gt;""),N934, IF(AND($C933=$C935, N935&lt;&gt;""), N935,"")))</f>
        <v/>
      </c>
      <c r="O933" s="90" t="str">
        <f>IF(TMInput!N933&lt;&gt;"",TMInput!N933,IF(AND($C933=$C934, O934&lt;&gt;""),O934, IF(AND($C933=$C935, O935&lt;&gt;""), O935,"")))</f>
        <v/>
      </c>
      <c r="P933" s="85" t="str">
        <f>IF(TMInput!O933&lt;&gt;"",TMInput!O933,IF(AND($C933=$C934, P934&lt;&gt;""),P934, IF(AND($C933=$C935, P935&lt;&gt;""), P935,"")))</f>
        <v/>
      </c>
      <c r="Q933" s="90" t="str">
        <f>IF(TMInput!P933&lt;&gt;"",TMInput!P933,IF(AND($C933=$C934, Q934&lt;&gt;""),Q934, IF(AND($C933=$C935, Q935&lt;&gt;""), Q935,"")))</f>
        <v/>
      </c>
      <c r="R933" s="90" t="str">
        <f>IF(TMInput!Q933&lt;&gt;"", TMInput!Q933, IF(AND(OR($C933&amp;$H933=$C934&amp;$H934, $C933&amp;$I933=$C934&amp;$I934), R934&lt;&gt;""), R934, IF(AND(OR($C933&amp;$H933=$C935&amp;$H935, $C933&amp;$I933=$C935&amp;$I935), R935&lt;&gt;""), R935, IF(AND(OR($C933&amp;$H933=$C936&amp;$H936, $C933&amp;$I933=$C936&amp;$I936), R936&lt;&gt;""), R936, IF(AND(OR($C933&amp;$H933=$C937&amp;$H937, $C933&amp;$I933=$C937&amp;$I937), R937&lt;&gt;""), R937, "")))))</f>
        <v/>
      </c>
      <c r="S933" s="90" t="str">
        <f>IF(TMInput!R933&lt;&gt;"", TMInput!R933, IF(AND(OR($C933&amp;$H933=$C934&amp;$H934, $C933&amp;$I933=$C934&amp;$I934), S934&lt;&gt;""), S934, IF(AND(OR($C933&amp;$H933=$C935&amp;$H935, $C933&amp;$I933=$C935&amp;$I935), S935&lt;&gt;""), S935, IF(AND(OR($C933&amp;$H933=$C936&amp;$H936, $C933&amp;$I933=$C936&amp;$I936), S936&lt;&gt;""), S936, IF(AND(OR($C933&amp;$H933=$C937&amp;$H937, $C933&amp;$I933=$C937&amp;$I937), S937&lt;&gt;""), S937, "")))))</f>
        <v/>
      </c>
      <c r="T933" s="90" t="str">
        <f>IF(TMInput!S933&lt;&gt;"", TMInput!S933, IF(AND(OR($C933&amp;$H933=$C934&amp;$H934, $C933&amp;$I933=$C934&amp;$I934), T934&lt;&gt;""), T934, IF(AND(OR($C933&amp;$H933=$C935&amp;$H935, $C933&amp;$I933=$C935&amp;$I935), T935&lt;&gt;""), T935, IF(AND(OR($C933&amp;$H933=$C936&amp;$H936, $C933&amp;$I933=$C936&amp;$I936), T936&lt;&gt;""), T936, IF(AND(OR($C933&amp;$H933=$C937&amp;$H937, $C933&amp;$I933=$C937&amp;$I937), T937&lt;&gt;""), T937, "")))))</f>
        <v/>
      </c>
      <c r="U933" s="90" t="str">
        <f>IF(TMInput!T933&lt;&gt;"", TMInput!T933, IF(AND($C933=$C934, U934&lt;&gt;""), U934, IF(AND($C933=$C935, U935&lt;&gt;""), U935, IF(AND($C933=$C936, U936&lt;&gt;""), U936, IF(AND($C933=$C937, U937&lt;&gt;""), U937, "")))))</f>
        <v/>
      </c>
      <c r="V933" s="90" t="str">
        <f>IF(TMInput!U933&lt;&gt;"", TMInput!U933, IF(AND($C933=$C934, V934&lt;&gt;""), V934, IF(AND($C933=$C935, V935&lt;&gt;""), V935, IF(AND($C933=$C936, V936&lt;&gt;""), V936, IF(AND($C933=$C937, V937&lt;&gt;""), V937, "")))))</f>
        <v/>
      </c>
      <c r="W933" s="90" t="str">
        <f>IF(TMInput!V933&lt;&gt;"", TMInput!V933, IF(AND($C933=$C934, W934&lt;&gt;""), W934, IF(AND($C933=$C935, W935&lt;&gt;""), W935, IF(AND($C933=$C936, W936&lt;&gt;""), W936, IF(AND($C933=$C937, W937&lt;&gt;""), W937, "")))))</f>
        <v/>
      </c>
      <c r="X933" s="90" t="str">
        <f>IF(TMInput!W933&lt;&gt;"", TMInput!W933, IF(AND($C933=$C934, X934&lt;&gt;""), X934, IF(AND($C933=$C935, X935&lt;&gt;""), X935, IF(AND($C933=$C936, X936&lt;&gt;""), X936, IF(AND($C933=$C937, X937&lt;&gt;""), X937, "")))))</f>
        <v/>
      </c>
      <c r="Y933" s="90" t="str">
        <f>IF(TMInput!X933&lt;&gt;"", TMInput!X933, IF(AND($C933=$C934, Y934&lt;&gt;""), Y934, IF(AND($C933=$C935, Y935&lt;&gt;""), Y935, IF(AND($C933=$C936, Y936&lt;&gt;""), Y936, IF(AND($C933=$C937, Y937&lt;&gt;""), Y937, "")))))</f>
        <v/>
      </c>
      <c r="Z933" s="90" t="str">
        <f>IF(TMInput!Y933&lt;&gt;"", TMInput!Y933, IF(AND($C933=$C934, Z934&lt;&gt;""), Z934, IF(AND($C933=$C935, Z935&lt;&gt;""), Z935, IF(AND($C933=$C936, Z936&lt;&gt;""), Z936, IF(AND($C933=$C937, Z937&lt;&gt;""), Z937, "")))))</f>
        <v/>
      </c>
      <c r="AA933" s="90" t="str">
        <f>IF(TMInput!Z933&lt;&gt;"", TMInput!Z933, IF(AND($C933=$C934, AA934&lt;&gt;""), AA934, IF(AND($C933=$C935, AA935&lt;&gt;""), AA935, IF(AND($C933=$C936, AA936&lt;&gt;""), AA936, IF(AND($C933=$C937, AA937&lt;&gt;""), AA937, "")))))</f>
        <v/>
      </c>
      <c r="AB933" s="90" t="str">
        <f>IF(TMInput!AA933&lt;&gt;"", TMInput!AA933, IF(AND($C933=$C934, AB934&lt;&gt;""), AB934, IF(AND($C933=$C935, AB935&lt;&gt;""), AB935, IF(AND($C933=$C936, AB936&lt;&gt;""), AB936, IF(AND($C933=$C937, AB937&lt;&gt;""), AB937, "")))))</f>
        <v/>
      </c>
      <c r="AC933" s="90" t="str">
        <f>IF(TMInput!AB933&lt;&gt;"", TMInput!AB933, IF(AND($C933=$C934, AC934&lt;&gt;""), AC934, IF(AND($C933=$C935, AC935&lt;&gt;""), AC935, IF(AND($C933=$C936, AC936&lt;&gt;""), AC936, IF(AND($C933=$C937, AC937&lt;&gt;""), AC937, "")))))</f>
        <v/>
      </c>
      <c r="AD933" s="90" t="str">
        <f>IF(TMInput!AC933&lt;&gt;"", TMInput!AC933, IF(AND($C933=$C934, AD934&lt;&gt;""), AD934, IF(AND($C933=$C935, AD935&lt;&gt;""), AD935, IF(AND($C933=$C936, AD936&lt;&gt;""), AD936, IF(AND($C933=$C937, AD937&lt;&gt;""), AD937, "")))))</f>
        <v/>
      </c>
      <c r="AE933" s="90" t="str">
        <f>IF(TMInput!AD933&lt;&gt;"", TMInput!AD933, IF(AND($C933=$C934, AE934&lt;&gt;""), AE934, IF(AND($C933=$C935, AE935&lt;&gt;""), AE935, IF(AND($C933=$C936, AE936&lt;&gt;""), AE936, IF(AND($C933=$C937, AE937&lt;&gt;""), AE937, "")))))</f>
        <v/>
      </c>
    </row>
    <row r="934">
      <c r="A934" s="85" t="b">
        <f t="shared" si="1"/>
        <v>0</v>
      </c>
      <c r="B934" s="90" t="str">
        <f>IF(AND(TMInput!A934="",$C934&lt;&gt;""),B933,TMInput!A934)</f>
        <v/>
      </c>
      <c r="C934" s="90" t="str">
        <f>TMInput!B934</f>
        <v/>
      </c>
      <c r="D934" s="85" t="str">
        <f>IF(AND(TMInput!C934="",$C934&lt;&gt;""),D933,TMInput!C934)</f>
        <v/>
      </c>
      <c r="E934" s="90" t="str">
        <f>IF(TMInput!D934&lt;&gt;"",TMInput!D934,IF(AND($C934=$C935, E935&lt;&gt;""),E935, IF(AND($C934=$C936, E936&lt;&gt;""), E936,"")))</f>
        <v/>
      </c>
      <c r="F934" s="90" t="str">
        <f>IF(TMInput!E934&lt;&gt;"",TMInput!E934,IF(AND($C934=$C935, F935&lt;&gt;""),F935, IF(AND($C934=$C936, F936&lt;&gt;""), F936,"")))</f>
        <v/>
      </c>
      <c r="G934" s="85" t="str">
        <f>IF(TMInput!F934&lt;&gt;"",TMInput!F934,IF(AND($C934=$C935, G935&lt;&gt;""),G935, IF(AND($C934=$C936, G936&lt;&gt;""), G936,"")))</f>
        <v/>
      </c>
      <c r="H934" s="90" t="str">
        <f>TMInput!G934</f>
        <v/>
      </c>
      <c r="I934" s="90" t="str">
        <f>TMInput!H934</f>
        <v/>
      </c>
      <c r="J934" s="90" t="str">
        <f>IF(TMInput!$A934="",J933,TMInput!I934)</f>
        <v/>
      </c>
      <c r="K934" s="85" t="str">
        <f>IF(TMInput!J934&lt;&gt;"",TMInput!J934,IF(AND($C934=$C935, K935&lt;&gt;""),K935, IF(AND($C934=$C936, K936&lt;&gt;""), K936,"")))</f>
        <v/>
      </c>
      <c r="L934" s="85" t="str">
        <f>IF(TMInput!K934&lt;&gt;"",TMInput!K934,IF(AND($C934=$C935, L935&lt;&gt;""),L935, IF(AND($C934=$C936, L936&lt;&gt;""), L936,"")))</f>
        <v/>
      </c>
      <c r="M934" s="90" t="str">
        <f>IF(TMInput!L934&lt;&gt;"",TMInput!L934,IF(AND($C934=$C935, M935&lt;&gt;""),M935, IF(AND($C934=$C936, M936&lt;&gt;""), M936,"")))</f>
        <v/>
      </c>
      <c r="N934" s="90" t="str">
        <f>IF(TMInput!M934&lt;&gt;"",TMInput!M934,IF(AND($C934=$C935, N935&lt;&gt;""),N935, IF(AND($C934=$C936, N936&lt;&gt;""), N936,"")))</f>
        <v/>
      </c>
      <c r="O934" s="90" t="str">
        <f>IF(TMInput!N934&lt;&gt;"",TMInput!N934,IF(AND($C934=$C935, O935&lt;&gt;""),O935, IF(AND($C934=$C936, O936&lt;&gt;""), O936,"")))</f>
        <v/>
      </c>
      <c r="P934" s="85" t="str">
        <f>IF(TMInput!O934&lt;&gt;"",TMInput!O934,IF(AND($C934=$C935, P935&lt;&gt;""),P935, IF(AND($C934=$C936, P936&lt;&gt;""), P936,"")))</f>
        <v/>
      </c>
      <c r="Q934" s="90" t="str">
        <f>IF(TMInput!P934&lt;&gt;"",TMInput!P934,IF(AND($C934=$C935, Q935&lt;&gt;""),Q935, IF(AND($C934=$C936, Q936&lt;&gt;""), Q936,"")))</f>
        <v/>
      </c>
      <c r="R934" s="90" t="str">
        <f>IF(TMInput!Q934&lt;&gt;"", TMInput!Q934, IF(AND(OR($C934&amp;$H934=$C935&amp;$H935, $C934&amp;$I934=$C935&amp;$I935), R935&lt;&gt;""), R935, IF(AND(OR($C934&amp;$H934=$C936&amp;$H936, $C934&amp;$I934=$C936&amp;$I936), R936&lt;&gt;""), R936, IF(AND(OR($C934&amp;$H934=$C937&amp;$H937, $C934&amp;$I934=$C937&amp;$I937), R937&lt;&gt;""), R937, IF(AND(OR($C934&amp;$H934=$C938&amp;$H938, $C934&amp;$I934=$C938&amp;$I938), R938&lt;&gt;""), R938, "")))))</f>
        <v/>
      </c>
      <c r="S934" s="90" t="str">
        <f>IF(TMInput!R934&lt;&gt;"", TMInput!R934, IF(AND(OR($C934&amp;$H934=$C935&amp;$H935, $C934&amp;$I934=$C935&amp;$I935), S935&lt;&gt;""), S935, IF(AND(OR($C934&amp;$H934=$C936&amp;$H936, $C934&amp;$I934=$C936&amp;$I936), S936&lt;&gt;""), S936, IF(AND(OR($C934&amp;$H934=$C937&amp;$H937, $C934&amp;$I934=$C937&amp;$I937), S937&lt;&gt;""), S937, IF(AND(OR($C934&amp;$H934=$C938&amp;$H938, $C934&amp;$I934=$C938&amp;$I938), S938&lt;&gt;""), S938, "")))))</f>
        <v/>
      </c>
      <c r="T934" s="90" t="str">
        <f>IF(TMInput!S934&lt;&gt;"", TMInput!S934, IF(AND(OR($C934&amp;$H934=$C935&amp;$H935, $C934&amp;$I934=$C935&amp;$I935), T935&lt;&gt;""), T935, IF(AND(OR($C934&amp;$H934=$C936&amp;$H936, $C934&amp;$I934=$C936&amp;$I936), T936&lt;&gt;""), T936, IF(AND(OR($C934&amp;$H934=$C937&amp;$H937, $C934&amp;$I934=$C937&amp;$I937), T937&lt;&gt;""), T937, IF(AND(OR($C934&amp;$H934=$C938&amp;$H938, $C934&amp;$I934=$C938&amp;$I938), T938&lt;&gt;""), T938, "")))))</f>
        <v/>
      </c>
      <c r="U934" s="90" t="str">
        <f>IF(TMInput!T934&lt;&gt;"", TMInput!T934, IF(AND($C934=$C935, U935&lt;&gt;""), U935, IF(AND($C934=$C936, U936&lt;&gt;""), U936, IF(AND($C934=$C937, U937&lt;&gt;""), U937, IF(AND($C934=$C938, U938&lt;&gt;""), U938, "")))))</f>
        <v/>
      </c>
      <c r="V934" s="90" t="str">
        <f>IF(TMInput!U934&lt;&gt;"", TMInput!U934, IF(AND($C934=$C935, V935&lt;&gt;""), V935, IF(AND($C934=$C936, V936&lt;&gt;""), V936, IF(AND($C934=$C937, V937&lt;&gt;""), V937, IF(AND($C934=$C938, V938&lt;&gt;""), V938, "")))))</f>
        <v/>
      </c>
      <c r="W934" s="90" t="str">
        <f>IF(TMInput!V934&lt;&gt;"", TMInput!V934, IF(AND($C934=$C935, W935&lt;&gt;""), W935, IF(AND($C934=$C936, W936&lt;&gt;""), W936, IF(AND($C934=$C937, W937&lt;&gt;""), W937, IF(AND($C934=$C938, W938&lt;&gt;""), W938, "")))))</f>
        <v/>
      </c>
      <c r="X934" s="90" t="str">
        <f>IF(TMInput!W934&lt;&gt;"", TMInput!W934, IF(AND($C934=$C935, X935&lt;&gt;""), X935, IF(AND($C934=$C936, X936&lt;&gt;""), X936, IF(AND($C934=$C937, X937&lt;&gt;""), X937, IF(AND($C934=$C938, X938&lt;&gt;""), X938, "")))))</f>
        <v/>
      </c>
      <c r="Y934" s="90" t="str">
        <f>IF(TMInput!X934&lt;&gt;"", TMInput!X934, IF(AND($C934=$C935, Y935&lt;&gt;""), Y935, IF(AND($C934=$C936, Y936&lt;&gt;""), Y936, IF(AND($C934=$C937, Y937&lt;&gt;""), Y937, IF(AND($C934=$C938, Y938&lt;&gt;""), Y938, "")))))</f>
        <v/>
      </c>
      <c r="Z934" s="90" t="str">
        <f>IF(TMInput!Y934&lt;&gt;"", TMInput!Y934, IF(AND($C934=$C935, Z935&lt;&gt;""), Z935, IF(AND($C934=$C936, Z936&lt;&gt;""), Z936, IF(AND($C934=$C937, Z937&lt;&gt;""), Z937, IF(AND($C934=$C938, Z938&lt;&gt;""), Z938, "")))))</f>
        <v/>
      </c>
      <c r="AA934" s="90" t="str">
        <f>IF(TMInput!Z934&lt;&gt;"", TMInput!Z934, IF(AND($C934=$C935, AA935&lt;&gt;""), AA935, IF(AND($C934=$C936, AA936&lt;&gt;""), AA936, IF(AND($C934=$C937, AA937&lt;&gt;""), AA937, IF(AND($C934=$C938, AA938&lt;&gt;""), AA938, "")))))</f>
        <v/>
      </c>
      <c r="AB934" s="90" t="str">
        <f>IF(TMInput!AA934&lt;&gt;"", TMInput!AA934, IF(AND($C934=$C935, AB935&lt;&gt;""), AB935, IF(AND($C934=$C936, AB936&lt;&gt;""), AB936, IF(AND($C934=$C937, AB937&lt;&gt;""), AB937, IF(AND($C934=$C938, AB938&lt;&gt;""), AB938, "")))))</f>
        <v/>
      </c>
      <c r="AC934" s="90" t="str">
        <f>IF(TMInput!AB934&lt;&gt;"", TMInput!AB934, IF(AND($C934=$C935, AC935&lt;&gt;""), AC935, IF(AND($C934=$C936, AC936&lt;&gt;""), AC936, IF(AND($C934=$C937, AC937&lt;&gt;""), AC937, IF(AND($C934=$C938, AC938&lt;&gt;""), AC938, "")))))</f>
        <v/>
      </c>
      <c r="AD934" s="90" t="str">
        <f>IF(TMInput!AC934&lt;&gt;"", TMInput!AC934, IF(AND($C934=$C935, AD935&lt;&gt;""), AD935, IF(AND($C934=$C936, AD936&lt;&gt;""), AD936, IF(AND($C934=$C937, AD937&lt;&gt;""), AD937, IF(AND($C934=$C938, AD938&lt;&gt;""), AD938, "")))))</f>
        <v/>
      </c>
      <c r="AE934" s="90" t="str">
        <f>IF(TMInput!AD934&lt;&gt;"", TMInput!AD934, IF(AND($C934=$C935, AE935&lt;&gt;""), AE935, IF(AND($C934=$C936, AE936&lt;&gt;""), AE936, IF(AND($C934=$C937, AE937&lt;&gt;""), AE937, IF(AND($C934=$C938, AE938&lt;&gt;""), AE938, "")))))</f>
        <v/>
      </c>
    </row>
    <row r="935">
      <c r="A935" s="85" t="b">
        <f t="shared" si="1"/>
        <v>0</v>
      </c>
      <c r="B935" s="90" t="str">
        <f>IF(AND(TMInput!A935="",$C935&lt;&gt;""),B934,TMInput!A935)</f>
        <v/>
      </c>
      <c r="C935" s="90" t="str">
        <f>TMInput!B935</f>
        <v/>
      </c>
      <c r="D935" s="85" t="str">
        <f>IF(AND(TMInput!C935="",$C935&lt;&gt;""),D934,TMInput!C935)</f>
        <v/>
      </c>
      <c r="E935" s="90" t="str">
        <f>IF(TMInput!D935&lt;&gt;"",TMInput!D935,IF(AND($C935=$C936, E936&lt;&gt;""),E936, IF(AND($C935=$C937, E937&lt;&gt;""), E937,"")))</f>
        <v/>
      </c>
      <c r="F935" s="90" t="str">
        <f>IF(TMInput!E935&lt;&gt;"",TMInput!E935,IF(AND($C935=$C936, F936&lt;&gt;""),F936, IF(AND($C935=$C937, F937&lt;&gt;""), F937,"")))</f>
        <v/>
      </c>
      <c r="G935" s="85" t="str">
        <f>IF(TMInput!F935&lt;&gt;"",TMInput!F935,IF(AND($C935=$C936, G936&lt;&gt;""),G936, IF(AND($C935=$C937, G937&lt;&gt;""), G937,"")))</f>
        <v/>
      </c>
      <c r="H935" s="90" t="str">
        <f>TMInput!G935</f>
        <v/>
      </c>
      <c r="I935" s="90" t="str">
        <f>TMInput!H935</f>
        <v/>
      </c>
      <c r="J935" s="90" t="str">
        <f>IF(TMInput!$A935="",J934,TMInput!I935)</f>
        <v/>
      </c>
      <c r="K935" s="85" t="str">
        <f>IF(TMInput!J935&lt;&gt;"",TMInput!J935,IF(AND($C935=$C936, K936&lt;&gt;""),K936, IF(AND($C935=$C937, K937&lt;&gt;""), K937,"")))</f>
        <v/>
      </c>
      <c r="L935" s="85" t="str">
        <f>IF(TMInput!K935&lt;&gt;"",TMInput!K935,IF(AND($C935=$C936, L936&lt;&gt;""),L936, IF(AND($C935=$C937, L937&lt;&gt;""), L937,"")))</f>
        <v/>
      </c>
      <c r="M935" s="90" t="str">
        <f>IF(TMInput!L935&lt;&gt;"",TMInput!L935,IF(AND($C935=$C936, M936&lt;&gt;""),M936, IF(AND($C935=$C937, M937&lt;&gt;""), M937,"")))</f>
        <v/>
      </c>
      <c r="N935" s="90" t="str">
        <f>IF(TMInput!M935&lt;&gt;"",TMInput!M935,IF(AND($C935=$C936, N936&lt;&gt;""),N936, IF(AND($C935=$C937, N937&lt;&gt;""), N937,"")))</f>
        <v/>
      </c>
      <c r="O935" s="90" t="str">
        <f>IF(TMInput!N935&lt;&gt;"",TMInput!N935,IF(AND($C935=$C936, O936&lt;&gt;""),O936, IF(AND($C935=$C937, O937&lt;&gt;""), O937,"")))</f>
        <v/>
      </c>
      <c r="P935" s="85" t="str">
        <f>IF(TMInput!O935&lt;&gt;"",TMInput!O935,IF(AND($C935=$C936, P936&lt;&gt;""),P936, IF(AND($C935=$C937, P937&lt;&gt;""), P937,"")))</f>
        <v/>
      </c>
      <c r="Q935" s="90" t="str">
        <f>IF(TMInput!P935&lt;&gt;"",TMInput!P935,IF(AND($C935=$C936, Q936&lt;&gt;""),Q936, IF(AND($C935=$C937, Q937&lt;&gt;""), Q937,"")))</f>
        <v/>
      </c>
      <c r="R935" s="90" t="str">
        <f>IF(TMInput!Q935&lt;&gt;"", TMInput!Q935, IF(AND(OR($C935&amp;$H935=$C936&amp;$H936, $C935&amp;$I935=$C936&amp;$I936), R936&lt;&gt;""), R936, IF(AND(OR($C935&amp;$H935=$C937&amp;$H937, $C935&amp;$I935=$C937&amp;$I937), R937&lt;&gt;""), R937, IF(AND(OR($C935&amp;$H935=$C938&amp;$H938, $C935&amp;$I935=$C938&amp;$I938), R938&lt;&gt;""), R938, IF(AND(OR($C935&amp;$H935=$C939&amp;$H939, $C935&amp;$I935=$C939&amp;$I939), R939&lt;&gt;""), R939, "")))))</f>
        <v/>
      </c>
      <c r="S935" s="90" t="str">
        <f>IF(TMInput!R935&lt;&gt;"", TMInput!R935, IF(AND(OR($C935&amp;$H935=$C936&amp;$H936, $C935&amp;$I935=$C936&amp;$I936), S936&lt;&gt;""), S936, IF(AND(OR($C935&amp;$H935=$C937&amp;$H937, $C935&amp;$I935=$C937&amp;$I937), S937&lt;&gt;""), S937, IF(AND(OR($C935&amp;$H935=$C938&amp;$H938, $C935&amp;$I935=$C938&amp;$I938), S938&lt;&gt;""), S938, IF(AND(OR($C935&amp;$H935=$C939&amp;$H939, $C935&amp;$I935=$C939&amp;$I939), S939&lt;&gt;""), S939, "")))))</f>
        <v/>
      </c>
      <c r="T935" s="90" t="str">
        <f>IF(TMInput!S935&lt;&gt;"", TMInput!S935, IF(AND(OR($C935&amp;$H935=$C936&amp;$H936, $C935&amp;$I935=$C936&amp;$I936), T936&lt;&gt;""), T936, IF(AND(OR($C935&amp;$H935=$C937&amp;$H937, $C935&amp;$I935=$C937&amp;$I937), T937&lt;&gt;""), T937, IF(AND(OR($C935&amp;$H935=$C938&amp;$H938, $C935&amp;$I935=$C938&amp;$I938), T938&lt;&gt;""), T938, IF(AND(OR($C935&amp;$H935=$C939&amp;$H939, $C935&amp;$I935=$C939&amp;$I939), T939&lt;&gt;""), T939, "")))))</f>
        <v/>
      </c>
      <c r="U935" s="90" t="str">
        <f>IF(TMInput!T935&lt;&gt;"", TMInput!T935, IF(AND($C935=$C936, U936&lt;&gt;""), U936, IF(AND($C935=$C937, U937&lt;&gt;""), U937, IF(AND($C935=$C938, U938&lt;&gt;""), U938, IF(AND($C935=$C939, U939&lt;&gt;""), U939, "")))))</f>
        <v/>
      </c>
      <c r="V935" s="90" t="str">
        <f>IF(TMInput!U935&lt;&gt;"", TMInput!U935, IF(AND($C935=$C936, V936&lt;&gt;""), V936, IF(AND($C935=$C937, V937&lt;&gt;""), V937, IF(AND($C935=$C938, V938&lt;&gt;""), V938, IF(AND($C935=$C939, V939&lt;&gt;""), V939, "")))))</f>
        <v/>
      </c>
      <c r="W935" s="90" t="str">
        <f>IF(TMInput!V935&lt;&gt;"", TMInput!V935, IF(AND($C935=$C936, W936&lt;&gt;""), W936, IF(AND($C935=$C937, W937&lt;&gt;""), W937, IF(AND($C935=$C938, W938&lt;&gt;""), W938, IF(AND($C935=$C939, W939&lt;&gt;""), W939, "")))))</f>
        <v/>
      </c>
      <c r="X935" s="90" t="str">
        <f>IF(TMInput!W935&lt;&gt;"", TMInput!W935, IF(AND($C935=$C936, X936&lt;&gt;""), X936, IF(AND($C935=$C937, X937&lt;&gt;""), X937, IF(AND($C935=$C938, X938&lt;&gt;""), X938, IF(AND($C935=$C939, X939&lt;&gt;""), X939, "")))))</f>
        <v/>
      </c>
      <c r="Y935" s="90" t="str">
        <f>IF(TMInput!X935&lt;&gt;"", TMInput!X935, IF(AND($C935=$C936, Y936&lt;&gt;""), Y936, IF(AND($C935=$C937, Y937&lt;&gt;""), Y937, IF(AND($C935=$C938, Y938&lt;&gt;""), Y938, IF(AND($C935=$C939, Y939&lt;&gt;""), Y939, "")))))</f>
        <v/>
      </c>
      <c r="Z935" s="90" t="str">
        <f>IF(TMInput!Y935&lt;&gt;"", TMInput!Y935, IF(AND($C935=$C936, Z936&lt;&gt;""), Z936, IF(AND($C935=$C937, Z937&lt;&gt;""), Z937, IF(AND($C935=$C938, Z938&lt;&gt;""), Z938, IF(AND($C935=$C939, Z939&lt;&gt;""), Z939, "")))))</f>
        <v/>
      </c>
      <c r="AA935" s="90" t="str">
        <f>IF(TMInput!Z935&lt;&gt;"", TMInput!Z935, IF(AND($C935=$C936, AA936&lt;&gt;""), AA936, IF(AND($C935=$C937, AA937&lt;&gt;""), AA937, IF(AND($C935=$C938, AA938&lt;&gt;""), AA938, IF(AND($C935=$C939, AA939&lt;&gt;""), AA939, "")))))</f>
        <v/>
      </c>
      <c r="AB935" s="90" t="str">
        <f>IF(TMInput!AA935&lt;&gt;"", TMInput!AA935, IF(AND($C935=$C936, AB936&lt;&gt;""), AB936, IF(AND($C935=$C937, AB937&lt;&gt;""), AB937, IF(AND($C935=$C938, AB938&lt;&gt;""), AB938, IF(AND($C935=$C939, AB939&lt;&gt;""), AB939, "")))))</f>
        <v/>
      </c>
      <c r="AC935" s="90" t="str">
        <f>IF(TMInput!AB935&lt;&gt;"", TMInput!AB935, IF(AND($C935=$C936, AC936&lt;&gt;""), AC936, IF(AND($C935=$C937, AC937&lt;&gt;""), AC937, IF(AND($C935=$C938, AC938&lt;&gt;""), AC938, IF(AND($C935=$C939, AC939&lt;&gt;""), AC939, "")))))</f>
        <v/>
      </c>
      <c r="AD935" s="90" t="str">
        <f>IF(TMInput!AC935&lt;&gt;"", TMInput!AC935, IF(AND($C935=$C936, AD936&lt;&gt;""), AD936, IF(AND($C935=$C937, AD937&lt;&gt;""), AD937, IF(AND($C935=$C938, AD938&lt;&gt;""), AD938, IF(AND($C935=$C939, AD939&lt;&gt;""), AD939, "")))))</f>
        <v/>
      </c>
      <c r="AE935" s="90" t="str">
        <f>IF(TMInput!AD935&lt;&gt;"", TMInput!AD935, IF(AND($C935=$C936, AE936&lt;&gt;""), AE936, IF(AND($C935=$C937, AE937&lt;&gt;""), AE937, IF(AND($C935=$C938, AE938&lt;&gt;""), AE938, IF(AND($C935=$C939, AE939&lt;&gt;""), AE939, "")))))</f>
        <v/>
      </c>
    </row>
    <row r="936">
      <c r="A936" s="85" t="b">
        <f t="shared" si="1"/>
        <v>0</v>
      </c>
      <c r="B936" s="90" t="str">
        <f>IF(AND(TMInput!A936="",$C936&lt;&gt;""),B935,TMInput!A936)</f>
        <v/>
      </c>
      <c r="C936" s="90" t="str">
        <f>TMInput!B936</f>
        <v/>
      </c>
      <c r="D936" s="85" t="str">
        <f>IF(AND(TMInput!C936="",$C936&lt;&gt;""),D935,TMInput!C936)</f>
        <v/>
      </c>
      <c r="E936" s="90" t="str">
        <f>IF(TMInput!D936&lt;&gt;"",TMInput!D936,IF(AND($C936=$C937, E937&lt;&gt;""),E937, IF(AND($C936=$C938, E938&lt;&gt;""), E938,"")))</f>
        <v/>
      </c>
      <c r="F936" s="90" t="str">
        <f>IF(TMInput!E936&lt;&gt;"",TMInput!E936,IF(AND($C936=$C937, F937&lt;&gt;""),F937, IF(AND($C936=$C938, F938&lt;&gt;""), F938,"")))</f>
        <v/>
      </c>
      <c r="G936" s="85" t="str">
        <f>IF(TMInput!F936&lt;&gt;"",TMInput!F936,IF(AND($C936=$C937, G937&lt;&gt;""),G937, IF(AND($C936=$C938, G938&lt;&gt;""), G938,"")))</f>
        <v/>
      </c>
      <c r="H936" s="90" t="str">
        <f>TMInput!G936</f>
        <v/>
      </c>
      <c r="I936" s="90" t="str">
        <f>TMInput!H936</f>
        <v/>
      </c>
      <c r="J936" s="90" t="str">
        <f>IF(TMInput!$A936="",J935,TMInput!I936)</f>
        <v/>
      </c>
      <c r="K936" s="85" t="str">
        <f>IF(TMInput!J936&lt;&gt;"",TMInput!J936,IF(AND($C936=$C937, K937&lt;&gt;""),K937, IF(AND($C936=$C938, K938&lt;&gt;""), K938,"")))</f>
        <v/>
      </c>
      <c r="L936" s="85" t="str">
        <f>IF(TMInput!K936&lt;&gt;"",TMInput!K936,IF(AND($C936=$C937, L937&lt;&gt;""),L937, IF(AND($C936=$C938, L938&lt;&gt;""), L938,"")))</f>
        <v/>
      </c>
      <c r="M936" s="90" t="str">
        <f>IF(TMInput!L936&lt;&gt;"",TMInput!L936,IF(AND($C936=$C937, M937&lt;&gt;""),M937, IF(AND($C936=$C938, M938&lt;&gt;""), M938,"")))</f>
        <v/>
      </c>
      <c r="N936" s="90" t="str">
        <f>IF(TMInput!M936&lt;&gt;"",TMInput!M936,IF(AND($C936=$C937, N937&lt;&gt;""),N937, IF(AND($C936=$C938, N938&lt;&gt;""), N938,"")))</f>
        <v/>
      </c>
      <c r="O936" s="90" t="str">
        <f>IF(TMInput!N936&lt;&gt;"",TMInput!N936,IF(AND($C936=$C937, O937&lt;&gt;""),O937, IF(AND($C936=$C938, O938&lt;&gt;""), O938,"")))</f>
        <v/>
      </c>
      <c r="P936" s="85" t="str">
        <f>IF(TMInput!O936&lt;&gt;"",TMInput!O936,IF(AND($C936=$C937, P937&lt;&gt;""),P937, IF(AND($C936=$C938, P938&lt;&gt;""), P938,"")))</f>
        <v/>
      </c>
      <c r="Q936" s="90" t="str">
        <f>IF(TMInput!P936&lt;&gt;"",TMInput!P936,IF(AND($C936=$C937, Q937&lt;&gt;""),Q937, IF(AND($C936=$C938, Q938&lt;&gt;""), Q938,"")))</f>
        <v/>
      </c>
      <c r="R936" s="90" t="str">
        <f>IF(TMInput!Q936&lt;&gt;"", TMInput!Q936, IF(AND(OR($C936&amp;$H936=$C937&amp;$H937, $C936&amp;$I936=$C937&amp;$I937), R937&lt;&gt;""), R937, IF(AND(OR($C936&amp;$H936=$C938&amp;$H938, $C936&amp;$I936=$C938&amp;$I938), R938&lt;&gt;""), R938, IF(AND(OR($C936&amp;$H936=$C939&amp;$H939, $C936&amp;$I936=$C939&amp;$I939), R939&lt;&gt;""), R939, IF(AND(OR($C936&amp;$H936=$C940&amp;$H940, $C936&amp;$I936=$C940&amp;$I940), R940&lt;&gt;""), R940, "")))))</f>
        <v/>
      </c>
      <c r="S936" s="90" t="str">
        <f>IF(TMInput!R936&lt;&gt;"", TMInput!R936, IF(AND(OR($C936&amp;$H936=$C937&amp;$H937, $C936&amp;$I936=$C937&amp;$I937), S937&lt;&gt;""), S937, IF(AND(OR($C936&amp;$H936=$C938&amp;$H938, $C936&amp;$I936=$C938&amp;$I938), S938&lt;&gt;""), S938, IF(AND(OR($C936&amp;$H936=$C939&amp;$H939, $C936&amp;$I936=$C939&amp;$I939), S939&lt;&gt;""), S939, IF(AND(OR($C936&amp;$H936=$C940&amp;$H940, $C936&amp;$I936=$C940&amp;$I940), S940&lt;&gt;""), S940, "")))))</f>
        <v/>
      </c>
      <c r="T936" s="90" t="str">
        <f>IF(TMInput!S936&lt;&gt;"", TMInput!S936, IF(AND(OR($C936&amp;$H936=$C937&amp;$H937, $C936&amp;$I936=$C937&amp;$I937), T937&lt;&gt;""), T937, IF(AND(OR($C936&amp;$H936=$C938&amp;$H938, $C936&amp;$I936=$C938&amp;$I938), T938&lt;&gt;""), T938, IF(AND(OR($C936&amp;$H936=$C939&amp;$H939, $C936&amp;$I936=$C939&amp;$I939), T939&lt;&gt;""), T939, IF(AND(OR($C936&amp;$H936=$C940&amp;$H940, $C936&amp;$I936=$C940&amp;$I940), T940&lt;&gt;""), T940, "")))))</f>
        <v/>
      </c>
      <c r="U936" s="90" t="str">
        <f>IF(TMInput!T936&lt;&gt;"", TMInput!T936, IF(AND($C936=$C937, U937&lt;&gt;""), U937, IF(AND($C936=$C938, U938&lt;&gt;""), U938, IF(AND($C936=$C939, U939&lt;&gt;""), U939, IF(AND($C936=$C940, U940&lt;&gt;""), U940, "")))))</f>
        <v/>
      </c>
      <c r="V936" s="90" t="str">
        <f>IF(TMInput!U936&lt;&gt;"", TMInput!U936, IF(AND($C936=$C937, V937&lt;&gt;""), V937, IF(AND($C936=$C938, V938&lt;&gt;""), V938, IF(AND($C936=$C939, V939&lt;&gt;""), V939, IF(AND($C936=$C940, V940&lt;&gt;""), V940, "")))))</f>
        <v/>
      </c>
      <c r="W936" s="90" t="str">
        <f>IF(TMInput!V936&lt;&gt;"", TMInput!V936, IF(AND($C936=$C937, W937&lt;&gt;""), W937, IF(AND($C936=$C938, W938&lt;&gt;""), W938, IF(AND($C936=$C939, W939&lt;&gt;""), W939, IF(AND($C936=$C940, W940&lt;&gt;""), W940, "")))))</f>
        <v/>
      </c>
      <c r="X936" s="90" t="str">
        <f>IF(TMInput!W936&lt;&gt;"", TMInput!W936, IF(AND($C936=$C937, X937&lt;&gt;""), X937, IF(AND($C936=$C938, X938&lt;&gt;""), X938, IF(AND($C936=$C939, X939&lt;&gt;""), X939, IF(AND($C936=$C940, X940&lt;&gt;""), X940, "")))))</f>
        <v/>
      </c>
      <c r="Y936" s="90" t="str">
        <f>IF(TMInput!X936&lt;&gt;"", TMInput!X936, IF(AND($C936=$C937, Y937&lt;&gt;""), Y937, IF(AND($C936=$C938, Y938&lt;&gt;""), Y938, IF(AND($C936=$C939, Y939&lt;&gt;""), Y939, IF(AND($C936=$C940, Y940&lt;&gt;""), Y940, "")))))</f>
        <v/>
      </c>
      <c r="Z936" s="90" t="str">
        <f>IF(TMInput!Y936&lt;&gt;"", TMInput!Y936, IF(AND($C936=$C937, Z937&lt;&gt;""), Z937, IF(AND($C936=$C938, Z938&lt;&gt;""), Z938, IF(AND($C936=$C939, Z939&lt;&gt;""), Z939, IF(AND($C936=$C940, Z940&lt;&gt;""), Z940, "")))))</f>
        <v/>
      </c>
      <c r="AA936" s="90" t="str">
        <f>IF(TMInput!Z936&lt;&gt;"", TMInput!Z936, IF(AND($C936=$C937, AA937&lt;&gt;""), AA937, IF(AND($C936=$C938, AA938&lt;&gt;""), AA938, IF(AND($C936=$C939, AA939&lt;&gt;""), AA939, IF(AND($C936=$C940, AA940&lt;&gt;""), AA940, "")))))</f>
        <v/>
      </c>
      <c r="AB936" s="90" t="str">
        <f>IF(TMInput!AA936&lt;&gt;"", TMInput!AA936, IF(AND($C936=$C937, AB937&lt;&gt;""), AB937, IF(AND($C936=$C938, AB938&lt;&gt;""), AB938, IF(AND($C936=$C939, AB939&lt;&gt;""), AB939, IF(AND($C936=$C940, AB940&lt;&gt;""), AB940, "")))))</f>
        <v/>
      </c>
      <c r="AC936" s="90" t="str">
        <f>IF(TMInput!AB936&lt;&gt;"", TMInput!AB936, IF(AND($C936=$C937, AC937&lt;&gt;""), AC937, IF(AND($C936=$C938, AC938&lt;&gt;""), AC938, IF(AND($C936=$C939, AC939&lt;&gt;""), AC939, IF(AND($C936=$C940, AC940&lt;&gt;""), AC940, "")))))</f>
        <v/>
      </c>
      <c r="AD936" s="90" t="str">
        <f>IF(TMInput!AC936&lt;&gt;"", TMInput!AC936, IF(AND($C936=$C937, AD937&lt;&gt;""), AD937, IF(AND($C936=$C938, AD938&lt;&gt;""), AD938, IF(AND($C936=$C939, AD939&lt;&gt;""), AD939, IF(AND($C936=$C940, AD940&lt;&gt;""), AD940, "")))))</f>
        <v/>
      </c>
      <c r="AE936" s="90" t="str">
        <f>IF(TMInput!AD936&lt;&gt;"", TMInput!AD936, IF(AND($C936=$C937, AE937&lt;&gt;""), AE937, IF(AND($C936=$C938, AE938&lt;&gt;""), AE938, IF(AND($C936=$C939, AE939&lt;&gt;""), AE939, IF(AND($C936=$C940, AE940&lt;&gt;""), AE940, "")))))</f>
        <v/>
      </c>
    </row>
    <row r="937">
      <c r="A937" s="85" t="b">
        <f t="shared" si="1"/>
        <v>0</v>
      </c>
      <c r="B937" s="90" t="str">
        <f>IF(AND(TMInput!A937="",$C937&lt;&gt;""),B936,TMInput!A937)</f>
        <v/>
      </c>
      <c r="C937" s="90" t="str">
        <f>TMInput!B937</f>
        <v/>
      </c>
      <c r="D937" s="85" t="str">
        <f>IF(AND(TMInput!C937="",$C937&lt;&gt;""),D936,TMInput!C937)</f>
        <v/>
      </c>
      <c r="E937" s="90" t="str">
        <f>IF(TMInput!D937&lt;&gt;"",TMInput!D937,IF(AND($C937=$C938, E938&lt;&gt;""),E938, IF(AND($C937=$C939, E939&lt;&gt;""), E939,"")))</f>
        <v/>
      </c>
      <c r="F937" s="90" t="str">
        <f>IF(TMInput!E937&lt;&gt;"",TMInput!E937,IF(AND($C937=$C938, F938&lt;&gt;""),F938, IF(AND($C937=$C939, F939&lt;&gt;""), F939,"")))</f>
        <v/>
      </c>
      <c r="G937" s="85" t="str">
        <f>IF(TMInput!F937&lt;&gt;"",TMInput!F937,IF(AND($C937=$C938, G938&lt;&gt;""),G938, IF(AND($C937=$C939, G939&lt;&gt;""), G939,"")))</f>
        <v/>
      </c>
      <c r="H937" s="90" t="str">
        <f>TMInput!G937</f>
        <v/>
      </c>
      <c r="I937" s="90" t="str">
        <f>TMInput!H937</f>
        <v/>
      </c>
      <c r="J937" s="90" t="str">
        <f>IF(TMInput!$A937="",J936,TMInput!I937)</f>
        <v/>
      </c>
      <c r="K937" s="85" t="str">
        <f>IF(TMInput!J937&lt;&gt;"",TMInput!J937,IF(AND($C937=$C938, K938&lt;&gt;""),K938, IF(AND($C937=$C939, K939&lt;&gt;""), K939,"")))</f>
        <v/>
      </c>
      <c r="L937" s="85" t="str">
        <f>IF(TMInput!K937&lt;&gt;"",TMInput!K937,IF(AND($C937=$C938, L938&lt;&gt;""),L938, IF(AND($C937=$C939, L939&lt;&gt;""), L939,"")))</f>
        <v/>
      </c>
      <c r="M937" s="90" t="str">
        <f>IF(TMInput!L937&lt;&gt;"",TMInput!L937,IF(AND($C937=$C938, M938&lt;&gt;""),M938, IF(AND($C937=$C939, M939&lt;&gt;""), M939,"")))</f>
        <v/>
      </c>
      <c r="N937" s="90" t="str">
        <f>IF(TMInput!M937&lt;&gt;"",TMInput!M937,IF(AND($C937=$C938, N938&lt;&gt;""),N938, IF(AND($C937=$C939, N939&lt;&gt;""), N939,"")))</f>
        <v/>
      </c>
      <c r="O937" s="90" t="str">
        <f>IF(TMInput!N937&lt;&gt;"",TMInput!N937,IF(AND($C937=$C938, O938&lt;&gt;""),O938, IF(AND($C937=$C939, O939&lt;&gt;""), O939,"")))</f>
        <v/>
      </c>
      <c r="P937" s="85" t="str">
        <f>IF(TMInput!O937&lt;&gt;"",TMInput!O937,IF(AND($C937=$C938, P938&lt;&gt;""),P938, IF(AND($C937=$C939, P939&lt;&gt;""), P939,"")))</f>
        <v/>
      </c>
      <c r="Q937" s="90" t="str">
        <f>IF(TMInput!P937&lt;&gt;"",TMInput!P937,IF(AND($C937=$C938, Q938&lt;&gt;""),Q938, IF(AND($C937=$C939, Q939&lt;&gt;""), Q939,"")))</f>
        <v/>
      </c>
      <c r="R937" s="90" t="str">
        <f>IF(TMInput!Q937&lt;&gt;"", TMInput!Q937, IF(AND(OR($C937&amp;$H937=$C938&amp;$H938, $C937&amp;$I937=$C938&amp;$I938), R938&lt;&gt;""), R938, IF(AND(OR($C937&amp;$H937=$C939&amp;$H939, $C937&amp;$I937=$C939&amp;$I939), R939&lt;&gt;""), R939, IF(AND(OR($C937&amp;$H937=$C940&amp;$H940, $C937&amp;$I937=$C940&amp;$I940), R940&lt;&gt;""), R940, IF(AND(OR($C937&amp;$H937=$C941&amp;$H941, $C937&amp;$I937=$C941&amp;$I941), R941&lt;&gt;""), R941, "")))))</f>
        <v/>
      </c>
      <c r="S937" s="90" t="str">
        <f>IF(TMInput!R937&lt;&gt;"", TMInput!R937, IF(AND(OR($C937&amp;$H937=$C938&amp;$H938, $C937&amp;$I937=$C938&amp;$I938), S938&lt;&gt;""), S938, IF(AND(OR($C937&amp;$H937=$C939&amp;$H939, $C937&amp;$I937=$C939&amp;$I939), S939&lt;&gt;""), S939, IF(AND(OR($C937&amp;$H937=$C940&amp;$H940, $C937&amp;$I937=$C940&amp;$I940), S940&lt;&gt;""), S940, IF(AND(OR($C937&amp;$H937=$C941&amp;$H941, $C937&amp;$I937=$C941&amp;$I941), S941&lt;&gt;""), S941, "")))))</f>
        <v/>
      </c>
      <c r="T937" s="90" t="str">
        <f>IF(TMInput!S937&lt;&gt;"", TMInput!S937, IF(AND(OR($C937&amp;$H937=$C938&amp;$H938, $C937&amp;$I937=$C938&amp;$I938), T938&lt;&gt;""), T938, IF(AND(OR($C937&amp;$H937=$C939&amp;$H939, $C937&amp;$I937=$C939&amp;$I939), T939&lt;&gt;""), T939, IF(AND(OR($C937&amp;$H937=$C940&amp;$H940, $C937&amp;$I937=$C940&amp;$I940), T940&lt;&gt;""), T940, IF(AND(OR($C937&amp;$H937=$C941&amp;$H941, $C937&amp;$I937=$C941&amp;$I941), T941&lt;&gt;""), T941, "")))))</f>
        <v/>
      </c>
      <c r="U937" s="90" t="str">
        <f>IF(TMInput!T937&lt;&gt;"", TMInput!T937, IF(AND($C937=$C938, U938&lt;&gt;""), U938, IF(AND($C937=$C939, U939&lt;&gt;""), U939, IF(AND($C937=$C940, U940&lt;&gt;""), U940, IF(AND($C937=$C941, U941&lt;&gt;""), U941, "")))))</f>
        <v/>
      </c>
      <c r="V937" s="90" t="str">
        <f>IF(TMInput!U937&lt;&gt;"", TMInput!U937, IF(AND($C937=$C938, V938&lt;&gt;""), V938, IF(AND($C937=$C939, V939&lt;&gt;""), V939, IF(AND($C937=$C940, V940&lt;&gt;""), V940, IF(AND($C937=$C941, V941&lt;&gt;""), V941, "")))))</f>
        <v/>
      </c>
      <c r="W937" s="90" t="str">
        <f>IF(TMInput!V937&lt;&gt;"", TMInput!V937, IF(AND($C937=$C938, W938&lt;&gt;""), W938, IF(AND($C937=$C939, W939&lt;&gt;""), W939, IF(AND($C937=$C940, W940&lt;&gt;""), W940, IF(AND($C937=$C941, W941&lt;&gt;""), W941, "")))))</f>
        <v/>
      </c>
      <c r="X937" s="90" t="str">
        <f>IF(TMInput!W937&lt;&gt;"", TMInput!W937, IF(AND($C937=$C938, X938&lt;&gt;""), X938, IF(AND($C937=$C939, X939&lt;&gt;""), X939, IF(AND($C937=$C940, X940&lt;&gt;""), X940, IF(AND($C937=$C941, X941&lt;&gt;""), X941, "")))))</f>
        <v/>
      </c>
      <c r="Y937" s="90" t="str">
        <f>IF(TMInput!X937&lt;&gt;"", TMInput!X937, IF(AND($C937=$C938, Y938&lt;&gt;""), Y938, IF(AND($C937=$C939, Y939&lt;&gt;""), Y939, IF(AND($C937=$C940, Y940&lt;&gt;""), Y940, IF(AND($C937=$C941, Y941&lt;&gt;""), Y941, "")))))</f>
        <v/>
      </c>
      <c r="Z937" s="90" t="str">
        <f>IF(TMInput!Y937&lt;&gt;"", TMInput!Y937, IF(AND($C937=$C938, Z938&lt;&gt;""), Z938, IF(AND($C937=$C939, Z939&lt;&gt;""), Z939, IF(AND($C937=$C940, Z940&lt;&gt;""), Z940, IF(AND($C937=$C941, Z941&lt;&gt;""), Z941, "")))))</f>
        <v/>
      </c>
      <c r="AA937" s="90" t="str">
        <f>IF(TMInput!Z937&lt;&gt;"", TMInput!Z937, IF(AND($C937=$C938, AA938&lt;&gt;""), AA938, IF(AND($C937=$C939, AA939&lt;&gt;""), AA939, IF(AND($C937=$C940, AA940&lt;&gt;""), AA940, IF(AND($C937=$C941, AA941&lt;&gt;""), AA941, "")))))</f>
        <v/>
      </c>
      <c r="AB937" s="90" t="str">
        <f>IF(TMInput!AA937&lt;&gt;"", TMInput!AA937, IF(AND($C937=$C938, AB938&lt;&gt;""), AB938, IF(AND($C937=$C939, AB939&lt;&gt;""), AB939, IF(AND($C937=$C940, AB940&lt;&gt;""), AB940, IF(AND($C937=$C941, AB941&lt;&gt;""), AB941, "")))))</f>
        <v/>
      </c>
      <c r="AC937" s="90" t="str">
        <f>IF(TMInput!AB937&lt;&gt;"", TMInput!AB937, IF(AND($C937=$C938, AC938&lt;&gt;""), AC938, IF(AND($C937=$C939, AC939&lt;&gt;""), AC939, IF(AND($C937=$C940, AC940&lt;&gt;""), AC940, IF(AND($C937=$C941, AC941&lt;&gt;""), AC941, "")))))</f>
        <v/>
      </c>
      <c r="AD937" s="90" t="str">
        <f>IF(TMInput!AC937&lt;&gt;"", TMInput!AC937, IF(AND($C937=$C938, AD938&lt;&gt;""), AD938, IF(AND($C937=$C939, AD939&lt;&gt;""), AD939, IF(AND($C937=$C940, AD940&lt;&gt;""), AD940, IF(AND($C937=$C941, AD941&lt;&gt;""), AD941, "")))))</f>
        <v/>
      </c>
      <c r="AE937" s="90" t="str">
        <f>IF(TMInput!AD937&lt;&gt;"", TMInput!AD937, IF(AND($C937=$C938, AE938&lt;&gt;""), AE938, IF(AND($C937=$C939, AE939&lt;&gt;""), AE939, IF(AND($C937=$C940, AE940&lt;&gt;""), AE940, IF(AND($C937=$C941, AE941&lt;&gt;""), AE941, "")))))</f>
        <v/>
      </c>
    </row>
    <row r="938">
      <c r="A938" s="85" t="b">
        <f t="shared" si="1"/>
        <v>0</v>
      </c>
      <c r="B938" s="90" t="str">
        <f>IF(AND(TMInput!A938="",$C938&lt;&gt;""),B937,TMInput!A938)</f>
        <v/>
      </c>
      <c r="C938" s="90" t="str">
        <f>TMInput!B938</f>
        <v/>
      </c>
      <c r="D938" s="85" t="str">
        <f>IF(AND(TMInput!C938="",$C938&lt;&gt;""),D937,TMInput!C938)</f>
        <v/>
      </c>
      <c r="E938" s="90" t="str">
        <f>IF(TMInput!D938&lt;&gt;"",TMInput!D938,IF(AND($C938=$C939, E939&lt;&gt;""),E939, IF(AND($C938=$C940, E940&lt;&gt;""), E940,"")))</f>
        <v/>
      </c>
      <c r="F938" s="90" t="str">
        <f>IF(TMInput!E938&lt;&gt;"",TMInput!E938,IF(AND($C938=$C939, F939&lt;&gt;""),F939, IF(AND($C938=$C940, F940&lt;&gt;""), F940,"")))</f>
        <v/>
      </c>
      <c r="G938" s="85" t="str">
        <f>IF(TMInput!F938&lt;&gt;"",TMInput!F938,IF(AND($C938=$C939, G939&lt;&gt;""),G939, IF(AND($C938=$C940, G940&lt;&gt;""), G940,"")))</f>
        <v/>
      </c>
      <c r="H938" s="90" t="str">
        <f>TMInput!G938</f>
        <v/>
      </c>
      <c r="I938" s="90" t="str">
        <f>TMInput!H938</f>
        <v/>
      </c>
      <c r="J938" s="90" t="str">
        <f>IF(TMInput!$A938="",J937,TMInput!I938)</f>
        <v/>
      </c>
      <c r="K938" s="85" t="str">
        <f>IF(TMInput!J938&lt;&gt;"",TMInput!J938,IF(AND($C938=$C939, K939&lt;&gt;""),K939, IF(AND($C938=$C940, K940&lt;&gt;""), K940,"")))</f>
        <v/>
      </c>
      <c r="L938" s="85" t="str">
        <f>IF(TMInput!K938&lt;&gt;"",TMInput!K938,IF(AND($C938=$C939, L939&lt;&gt;""),L939, IF(AND($C938=$C940, L940&lt;&gt;""), L940,"")))</f>
        <v/>
      </c>
      <c r="M938" s="90" t="str">
        <f>IF(TMInput!L938&lt;&gt;"",TMInput!L938,IF(AND($C938=$C939, M939&lt;&gt;""),M939, IF(AND($C938=$C940, M940&lt;&gt;""), M940,"")))</f>
        <v/>
      </c>
      <c r="N938" s="90" t="str">
        <f>IF(TMInput!M938&lt;&gt;"",TMInput!M938,IF(AND($C938=$C939, N939&lt;&gt;""),N939, IF(AND($C938=$C940, N940&lt;&gt;""), N940,"")))</f>
        <v/>
      </c>
      <c r="O938" s="90" t="str">
        <f>IF(TMInput!N938&lt;&gt;"",TMInput!N938,IF(AND($C938=$C939, O939&lt;&gt;""),O939, IF(AND($C938=$C940, O940&lt;&gt;""), O940,"")))</f>
        <v/>
      </c>
      <c r="P938" s="85" t="str">
        <f>IF(TMInput!O938&lt;&gt;"",TMInput!O938,IF(AND($C938=$C939, P939&lt;&gt;""),P939, IF(AND($C938=$C940, P940&lt;&gt;""), P940,"")))</f>
        <v/>
      </c>
      <c r="Q938" s="90" t="str">
        <f>IF(TMInput!P938&lt;&gt;"",TMInput!P938,IF(AND($C938=$C939, Q939&lt;&gt;""),Q939, IF(AND($C938=$C940, Q940&lt;&gt;""), Q940,"")))</f>
        <v/>
      </c>
      <c r="R938" s="90" t="str">
        <f>IF(TMInput!Q938&lt;&gt;"", TMInput!Q938, IF(AND(OR($C938&amp;$H938=$C939&amp;$H939, $C938&amp;$I938=$C939&amp;$I939), R939&lt;&gt;""), R939, IF(AND(OR($C938&amp;$H938=$C940&amp;$H940, $C938&amp;$I938=$C940&amp;$I940), R940&lt;&gt;""), R940, IF(AND(OR($C938&amp;$H938=$C941&amp;$H941, $C938&amp;$I938=$C941&amp;$I941), R941&lt;&gt;""), R941, IF(AND(OR($C938&amp;$H938=$C942&amp;$H942, $C938&amp;$I938=$C942&amp;$I942), R942&lt;&gt;""), R942, "")))))</f>
        <v/>
      </c>
      <c r="S938" s="90" t="str">
        <f>IF(TMInput!R938&lt;&gt;"", TMInput!R938, IF(AND(OR($C938&amp;$H938=$C939&amp;$H939, $C938&amp;$I938=$C939&amp;$I939), S939&lt;&gt;""), S939, IF(AND(OR($C938&amp;$H938=$C940&amp;$H940, $C938&amp;$I938=$C940&amp;$I940), S940&lt;&gt;""), S940, IF(AND(OR($C938&amp;$H938=$C941&amp;$H941, $C938&amp;$I938=$C941&amp;$I941), S941&lt;&gt;""), S941, IF(AND(OR($C938&amp;$H938=$C942&amp;$H942, $C938&amp;$I938=$C942&amp;$I942), S942&lt;&gt;""), S942, "")))))</f>
        <v/>
      </c>
      <c r="T938" s="90" t="str">
        <f>IF(TMInput!S938&lt;&gt;"", TMInput!S938, IF(AND(OR($C938&amp;$H938=$C939&amp;$H939, $C938&amp;$I938=$C939&amp;$I939), T939&lt;&gt;""), T939, IF(AND(OR($C938&amp;$H938=$C940&amp;$H940, $C938&amp;$I938=$C940&amp;$I940), T940&lt;&gt;""), T940, IF(AND(OR($C938&amp;$H938=$C941&amp;$H941, $C938&amp;$I938=$C941&amp;$I941), T941&lt;&gt;""), T941, IF(AND(OR($C938&amp;$H938=$C942&amp;$H942, $C938&amp;$I938=$C942&amp;$I942), T942&lt;&gt;""), T942, "")))))</f>
        <v/>
      </c>
      <c r="U938" s="90" t="str">
        <f>IF(TMInput!T938&lt;&gt;"", TMInput!T938, IF(AND($C938=$C939, U939&lt;&gt;""), U939, IF(AND($C938=$C940, U940&lt;&gt;""), U940, IF(AND($C938=$C941, U941&lt;&gt;""), U941, IF(AND($C938=$C942, U942&lt;&gt;""), U942, "")))))</f>
        <v/>
      </c>
      <c r="V938" s="90" t="str">
        <f>IF(TMInput!U938&lt;&gt;"", TMInput!U938, IF(AND($C938=$C939, V939&lt;&gt;""), V939, IF(AND($C938=$C940, V940&lt;&gt;""), V940, IF(AND($C938=$C941, V941&lt;&gt;""), V941, IF(AND($C938=$C942, V942&lt;&gt;""), V942, "")))))</f>
        <v/>
      </c>
      <c r="W938" s="90" t="str">
        <f>IF(TMInput!V938&lt;&gt;"", TMInput!V938, IF(AND($C938=$C939, W939&lt;&gt;""), W939, IF(AND($C938=$C940, W940&lt;&gt;""), W940, IF(AND($C938=$C941, W941&lt;&gt;""), W941, IF(AND($C938=$C942, W942&lt;&gt;""), W942, "")))))</f>
        <v/>
      </c>
      <c r="X938" s="90" t="str">
        <f>IF(TMInput!W938&lt;&gt;"", TMInput!W938, IF(AND($C938=$C939, X939&lt;&gt;""), X939, IF(AND($C938=$C940, X940&lt;&gt;""), X940, IF(AND($C938=$C941, X941&lt;&gt;""), X941, IF(AND($C938=$C942, X942&lt;&gt;""), X942, "")))))</f>
        <v/>
      </c>
      <c r="Y938" s="90" t="str">
        <f>IF(TMInput!X938&lt;&gt;"", TMInput!X938, IF(AND($C938=$C939, Y939&lt;&gt;""), Y939, IF(AND($C938=$C940, Y940&lt;&gt;""), Y940, IF(AND($C938=$C941, Y941&lt;&gt;""), Y941, IF(AND($C938=$C942, Y942&lt;&gt;""), Y942, "")))))</f>
        <v/>
      </c>
      <c r="Z938" s="90" t="str">
        <f>IF(TMInput!Y938&lt;&gt;"", TMInput!Y938, IF(AND($C938=$C939, Z939&lt;&gt;""), Z939, IF(AND($C938=$C940, Z940&lt;&gt;""), Z940, IF(AND($C938=$C941, Z941&lt;&gt;""), Z941, IF(AND($C938=$C942, Z942&lt;&gt;""), Z942, "")))))</f>
        <v/>
      </c>
      <c r="AA938" s="90" t="str">
        <f>IF(TMInput!Z938&lt;&gt;"", TMInput!Z938, IF(AND($C938=$C939, AA939&lt;&gt;""), AA939, IF(AND($C938=$C940, AA940&lt;&gt;""), AA940, IF(AND($C938=$C941, AA941&lt;&gt;""), AA941, IF(AND($C938=$C942, AA942&lt;&gt;""), AA942, "")))))</f>
        <v/>
      </c>
      <c r="AB938" s="90" t="str">
        <f>IF(TMInput!AA938&lt;&gt;"", TMInput!AA938, IF(AND($C938=$C939, AB939&lt;&gt;""), AB939, IF(AND($C938=$C940, AB940&lt;&gt;""), AB940, IF(AND($C938=$C941, AB941&lt;&gt;""), AB941, IF(AND($C938=$C942, AB942&lt;&gt;""), AB942, "")))))</f>
        <v/>
      </c>
      <c r="AC938" s="90" t="str">
        <f>IF(TMInput!AB938&lt;&gt;"", TMInput!AB938, IF(AND($C938=$C939, AC939&lt;&gt;""), AC939, IF(AND($C938=$C940, AC940&lt;&gt;""), AC940, IF(AND($C938=$C941, AC941&lt;&gt;""), AC941, IF(AND($C938=$C942, AC942&lt;&gt;""), AC942, "")))))</f>
        <v/>
      </c>
      <c r="AD938" s="90" t="str">
        <f>IF(TMInput!AC938&lt;&gt;"", TMInput!AC938, IF(AND($C938=$C939, AD939&lt;&gt;""), AD939, IF(AND($C938=$C940, AD940&lt;&gt;""), AD940, IF(AND($C938=$C941, AD941&lt;&gt;""), AD941, IF(AND($C938=$C942, AD942&lt;&gt;""), AD942, "")))))</f>
        <v/>
      </c>
      <c r="AE938" s="90" t="str">
        <f>IF(TMInput!AD938&lt;&gt;"", TMInput!AD938, IF(AND($C938=$C939, AE939&lt;&gt;""), AE939, IF(AND($C938=$C940, AE940&lt;&gt;""), AE940, IF(AND($C938=$C941, AE941&lt;&gt;""), AE941, IF(AND($C938=$C942, AE942&lt;&gt;""), AE942, "")))))</f>
        <v/>
      </c>
    </row>
    <row r="939">
      <c r="A939" s="85" t="b">
        <f t="shared" si="1"/>
        <v>0</v>
      </c>
      <c r="B939" s="90" t="str">
        <f>IF(AND(TMInput!A939="",$C939&lt;&gt;""),B938,TMInput!A939)</f>
        <v/>
      </c>
      <c r="C939" s="90" t="str">
        <f>TMInput!B939</f>
        <v/>
      </c>
      <c r="D939" s="85" t="str">
        <f>IF(AND(TMInput!C939="",$C939&lt;&gt;""),D938,TMInput!C939)</f>
        <v/>
      </c>
      <c r="E939" s="90" t="str">
        <f>IF(TMInput!D939&lt;&gt;"",TMInput!D939,IF(AND($C939=$C940, E940&lt;&gt;""),E940, IF(AND($C939=$C941, E941&lt;&gt;""), E941,"")))</f>
        <v/>
      </c>
      <c r="F939" s="90" t="str">
        <f>IF(TMInput!E939&lt;&gt;"",TMInput!E939,IF(AND($C939=$C940, F940&lt;&gt;""),F940, IF(AND($C939=$C941, F941&lt;&gt;""), F941,"")))</f>
        <v/>
      </c>
      <c r="G939" s="85" t="str">
        <f>IF(TMInput!F939&lt;&gt;"",TMInput!F939,IF(AND($C939=$C940, G940&lt;&gt;""),G940, IF(AND($C939=$C941, G941&lt;&gt;""), G941,"")))</f>
        <v/>
      </c>
      <c r="H939" s="90" t="str">
        <f>TMInput!G939</f>
        <v/>
      </c>
      <c r="I939" s="90" t="str">
        <f>TMInput!H939</f>
        <v/>
      </c>
      <c r="J939" s="90" t="str">
        <f>IF(TMInput!$A939="",J938,TMInput!I939)</f>
        <v/>
      </c>
      <c r="K939" s="85" t="str">
        <f>IF(TMInput!J939&lt;&gt;"",TMInput!J939,IF(AND($C939=$C940, K940&lt;&gt;""),K940, IF(AND($C939=$C941, K941&lt;&gt;""), K941,"")))</f>
        <v/>
      </c>
      <c r="L939" s="85" t="str">
        <f>IF(TMInput!K939&lt;&gt;"",TMInput!K939,IF(AND($C939=$C940, L940&lt;&gt;""),L940, IF(AND($C939=$C941, L941&lt;&gt;""), L941,"")))</f>
        <v/>
      </c>
      <c r="M939" s="90" t="str">
        <f>IF(TMInput!L939&lt;&gt;"",TMInput!L939,IF(AND($C939=$C940, M940&lt;&gt;""),M940, IF(AND($C939=$C941, M941&lt;&gt;""), M941,"")))</f>
        <v/>
      </c>
      <c r="N939" s="90" t="str">
        <f>IF(TMInput!M939&lt;&gt;"",TMInput!M939,IF(AND($C939=$C940, N940&lt;&gt;""),N940, IF(AND($C939=$C941, N941&lt;&gt;""), N941,"")))</f>
        <v/>
      </c>
      <c r="O939" s="90" t="str">
        <f>IF(TMInput!N939&lt;&gt;"",TMInput!N939,IF(AND($C939=$C940, O940&lt;&gt;""),O940, IF(AND($C939=$C941, O941&lt;&gt;""), O941,"")))</f>
        <v/>
      </c>
      <c r="P939" s="85" t="str">
        <f>IF(TMInput!O939&lt;&gt;"",TMInput!O939,IF(AND($C939=$C940, P940&lt;&gt;""),P940, IF(AND($C939=$C941, P941&lt;&gt;""), P941,"")))</f>
        <v/>
      </c>
      <c r="Q939" s="90" t="str">
        <f>IF(TMInput!P939&lt;&gt;"",TMInput!P939,IF(AND($C939=$C940, Q940&lt;&gt;""),Q940, IF(AND($C939=$C941, Q941&lt;&gt;""), Q941,"")))</f>
        <v/>
      </c>
      <c r="R939" s="90" t="str">
        <f>IF(TMInput!Q939&lt;&gt;"", TMInput!Q939, IF(AND(OR($C939&amp;$H939=$C940&amp;$H940, $C939&amp;$I939=$C940&amp;$I940), R940&lt;&gt;""), R940, IF(AND(OR($C939&amp;$H939=$C941&amp;$H941, $C939&amp;$I939=$C941&amp;$I941), R941&lt;&gt;""), R941, IF(AND(OR($C939&amp;$H939=$C942&amp;$H942, $C939&amp;$I939=$C942&amp;$I942), R942&lt;&gt;""), R942, IF(AND(OR($C939&amp;$H939=$C943&amp;$H943, $C939&amp;$I939=$C943&amp;$I943), R943&lt;&gt;""), R943, "")))))</f>
        <v/>
      </c>
      <c r="S939" s="90" t="str">
        <f>IF(TMInput!R939&lt;&gt;"", TMInput!R939, IF(AND(OR($C939&amp;$H939=$C940&amp;$H940, $C939&amp;$I939=$C940&amp;$I940), S940&lt;&gt;""), S940, IF(AND(OR($C939&amp;$H939=$C941&amp;$H941, $C939&amp;$I939=$C941&amp;$I941), S941&lt;&gt;""), S941, IF(AND(OR($C939&amp;$H939=$C942&amp;$H942, $C939&amp;$I939=$C942&amp;$I942), S942&lt;&gt;""), S942, IF(AND(OR($C939&amp;$H939=$C943&amp;$H943, $C939&amp;$I939=$C943&amp;$I943), S943&lt;&gt;""), S943, "")))))</f>
        <v/>
      </c>
      <c r="T939" s="90" t="str">
        <f>IF(TMInput!S939&lt;&gt;"", TMInput!S939, IF(AND(OR($C939&amp;$H939=$C940&amp;$H940, $C939&amp;$I939=$C940&amp;$I940), T940&lt;&gt;""), T940, IF(AND(OR($C939&amp;$H939=$C941&amp;$H941, $C939&amp;$I939=$C941&amp;$I941), T941&lt;&gt;""), T941, IF(AND(OR($C939&amp;$H939=$C942&amp;$H942, $C939&amp;$I939=$C942&amp;$I942), T942&lt;&gt;""), T942, IF(AND(OR($C939&amp;$H939=$C943&amp;$H943, $C939&amp;$I939=$C943&amp;$I943), T943&lt;&gt;""), T943, "")))))</f>
        <v/>
      </c>
      <c r="U939" s="90" t="str">
        <f>IF(TMInput!T939&lt;&gt;"", TMInput!T939, IF(AND($C939=$C940, U940&lt;&gt;""), U940, IF(AND($C939=$C941, U941&lt;&gt;""), U941, IF(AND($C939=$C942, U942&lt;&gt;""), U942, IF(AND($C939=$C943, U943&lt;&gt;""), U943, "")))))</f>
        <v/>
      </c>
      <c r="V939" s="90" t="str">
        <f>IF(TMInput!U939&lt;&gt;"", TMInput!U939, IF(AND($C939=$C940, V940&lt;&gt;""), V940, IF(AND($C939=$C941, V941&lt;&gt;""), V941, IF(AND($C939=$C942, V942&lt;&gt;""), V942, IF(AND($C939=$C943, V943&lt;&gt;""), V943, "")))))</f>
        <v/>
      </c>
      <c r="W939" s="90" t="str">
        <f>IF(TMInput!V939&lt;&gt;"", TMInput!V939, IF(AND($C939=$C940, W940&lt;&gt;""), W940, IF(AND($C939=$C941, W941&lt;&gt;""), W941, IF(AND($C939=$C942, W942&lt;&gt;""), W942, IF(AND($C939=$C943, W943&lt;&gt;""), W943, "")))))</f>
        <v/>
      </c>
      <c r="X939" s="90" t="str">
        <f>IF(TMInput!W939&lt;&gt;"", TMInput!W939, IF(AND($C939=$C940, X940&lt;&gt;""), X940, IF(AND($C939=$C941, X941&lt;&gt;""), X941, IF(AND($C939=$C942, X942&lt;&gt;""), X942, IF(AND($C939=$C943, X943&lt;&gt;""), X943, "")))))</f>
        <v/>
      </c>
      <c r="Y939" s="90" t="str">
        <f>IF(TMInput!X939&lt;&gt;"", TMInput!X939, IF(AND($C939=$C940, Y940&lt;&gt;""), Y940, IF(AND($C939=$C941, Y941&lt;&gt;""), Y941, IF(AND($C939=$C942, Y942&lt;&gt;""), Y942, IF(AND($C939=$C943, Y943&lt;&gt;""), Y943, "")))))</f>
        <v/>
      </c>
      <c r="Z939" s="90" t="str">
        <f>IF(TMInput!Y939&lt;&gt;"", TMInput!Y939, IF(AND($C939=$C940, Z940&lt;&gt;""), Z940, IF(AND($C939=$C941, Z941&lt;&gt;""), Z941, IF(AND($C939=$C942, Z942&lt;&gt;""), Z942, IF(AND($C939=$C943, Z943&lt;&gt;""), Z943, "")))))</f>
        <v/>
      </c>
      <c r="AA939" s="90" t="str">
        <f>IF(TMInput!Z939&lt;&gt;"", TMInput!Z939, IF(AND($C939=$C940, AA940&lt;&gt;""), AA940, IF(AND($C939=$C941, AA941&lt;&gt;""), AA941, IF(AND($C939=$C942, AA942&lt;&gt;""), AA942, IF(AND($C939=$C943, AA943&lt;&gt;""), AA943, "")))))</f>
        <v/>
      </c>
      <c r="AB939" s="90" t="str">
        <f>IF(TMInput!AA939&lt;&gt;"", TMInput!AA939, IF(AND($C939=$C940, AB940&lt;&gt;""), AB940, IF(AND($C939=$C941, AB941&lt;&gt;""), AB941, IF(AND($C939=$C942, AB942&lt;&gt;""), AB942, IF(AND($C939=$C943, AB943&lt;&gt;""), AB943, "")))))</f>
        <v/>
      </c>
      <c r="AC939" s="90" t="str">
        <f>IF(TMInput!AB939&lt;&gt;"", TMInput!AB939, IF(AND($C939=$C940, AC940&lt;&gt;""), AC940, IF(AND($C939=$C941, AC941&lt;&gt;""), AC941, IF(AND($C939=$C942, AC942&lt;&gt;""), AC942, IF(AND($C939=$C943, AC943&lt;&gt;""), AC943, "")))))</f>
        <v/>
      </c>
      <c r="AD939" s="90" t="str">
        <f>IF(TMInput!AC939&lt;&gt;"", TMInput!AC939, IF(AND($C939=$C940, AD940&lt;&gt;""), AD940, IF(AND($C939=$C941, AD941&lt;&gt;""), AD941, IF(AND($C939=$C942, AD942&lt;&gt;""), AD942, IF(AND($C939=$C943, AD943&lt;&gt;""), AD943, "")))))</f>
        <v/>
      </c>
      <c r="AE939" s="90" t="str">
        <f>IF(TMInput!AD939&lt;&gt;"", TMInput!AD939, IF(AND($C939=$C940, AE940&lt;&gt;""), AE940, IF(AND($C939=$C941, AE941&lt;&gt;""), AE941, IF(AND($C939=$C942, AE942&lt;&gt;""), AE942, IF(AND($C939=$C943, AE943&lt;&gt;""), AE943, "")))))</f>
        <v/>
      </c>
    </row>
    <row r="940">
      <c r="A940" s="85" t="b">
        <f t="shared" si="1"/>
        <v>0</v>
      </c>
      <c r="B940" s="90" t="str">
        <f>IF(AND(TMInput!A940="",$C940&lt;&gt;""),B939,TMInput!A940)</f>
        <v/>
      </c>
      <c r="C940" s="90" t="str">
        <f>TMInput!B940</f>
        <v/>
      </c>
      <c r="D940" s="85" t="str">
        <f>IF(AND(TMInput!C940="",$C940&lt;&gt;""),D939,TMInput!C940)</f>
        <v/>
      </c>
      <c r="E940" s="90" t="str">
        <f>IF(TMInput!D940&lt;&gt;"",TMInput!D940,IF(AND($C940=$C941, E941&lt;&gt;""),E941, IF(AND($C940=$C942, E942&lt;&gt;""), E942,"")))</f>
        <v/>
      </c>
      <c r="F940" s="90" t="str">
        <f>IF(TMInput!E940&lt;&gt;"",TMInput!E940,IF(AND($C940=$C941, F941&lt;&gt;""),F941, IF(AND($C940=$C942, F942&lt;&gt;""), F942,"")))</f>
        <v/>
      </c>
      <c r="G940" s="85" t="str">
        <f>IF(TMInput!F940&lt;&gt;"",TMInput!F940,IF(AND($C940=$C941, G941&lt;&gt;""),G941, IF(AND($C940=$C942, G942&lt;&gt;""), G942,"")))</f>
        <v/>
      </c>
      <c r="H940" s="90" t="str">
        <f>TMInput!G940</f>
        <v/>
      </c>
      <c r="I940" s="90" t="str">
        <f>TMInput!H940</f>
        <v/>
      </c>
      <c r="J940" s="90" t="str">
        <f>IF(TMInput!$A940="",J939,TMInput!I940)</f>
        <v/>
      </c>
      <c r="K940" s="85" t="str">
        <f>IF(TMInput!J940&lt;&gt;"",TMInput!J940,IF(AND($C940=$C941, K941&lt;&gt;""),K941, IF(AND($C940=$C942, K942&lt;&gt;""), K942,"")))</f>
        <v/>
      </c>
      <c r="L940" s="85" t="str">
        <f>IF(TMInput!K940&lt;&gt;"",TMInput!K940,IF(AND($C940=$C941, L941&lt;&gt;""),L941, IF(AND($C940=$C942, L942&lt;&gt;""), L942,"")))</f>
        <v/>
      </c>
      <c r="M940" s="90" t="str">
        <f>IF(TMInput!L940&lt;&gt;"",TMInput!L940,IF(AND($C940=$C941, M941&lt;&gt;""),M941, IF(AND($C940=$C942, M942&lt;&gt;""), M942,"")))</f>
        <v/>
      </c>
      <c r="N940" s="90" t="str">
        <f>IF(TMInput!M940&lt;&gt;"",TMInput!M940,IF(AND($C940=$C941, N941&lt;&gt;""),N941, IF(AND($C940=$C942, N942&lt;&gt;""), N942,"")))</f>
        <v/>
      </c>
      <c r="O940" s="90" t="str">
        <f>IF(TMInput!N940&lt;&gt;"",TMInput!N940,IF(AND($C940=$C941, O941&lt;&gt;""),O941, IF(AND($C940=$C942, O942&lt;&gt;""), O942,"")))</f>
        <v/>
      </c>
      <c r="P940" s="85" t="str">
        <f>IF(TMInput!O940&lt;&gt;"",TMInput!O940,IF(AND($C940=$C941, P941&lt;&gt;""),P941, IF(AND($C940=$C942, P942&lt;&gt;""), P942,"")))</f>
        <v/>
      </c>
      <c r="Q940" s="90" t="str">
        <f>IF(TMInput!P940&lt;&gt;"",TMInput!P940,IF(AND($C940=$C941, Q941&lt;&gt;""),Q941, IF(AND($C940=$C942, Q942&lt;&gt;""), Q942,"")))</f>
        <v/>
      </c>
      <c r="R940" s="90" t="str">
        <f>IF(TMInput!Q940&lt;&gt;"", TMInput!Q940, IF(AND(OR($C940&amp;$H940=$C941&amp;$H941, $C940&amp;$I940=$C941&amp;$I941), R941&lt;&gt;""), R941, IF(AND(OR($C940&amp;$H940=$C942&amp;$H942, $C940&amp;$I940=$C942&amp;$I942), R942&lt;&gt;""), R942, IF(AND(OR($C940&amp;$H940=$C943&amp;$H943, $C940&amp;$I940=$C943&amp;$I943), R943&lt;&gt;""), R943, IF(AND(OR($C940&amp;$H940=$C944&amp;$H944, $C940&amp;$I940=$C944&amp;$I944), R944&lt;&gt;""), R944, "")))))</f>
        <v/>
      </c>
      <c r="S940" s="90" t="str">
        <f>IF(TMInput!R940&lt;&gt;"", TMInput!R940, IF(AND(OR($C940&amp;$H940=$C941&amp;$H941, $C940&amp;$I940=$C941&amp;$I941), S941&lt;&gt;""), S941, IF(AND(OR($C940&amp;$H940=$C942&amp;$H942, $C940&amp;$I940=$C942&amp;$I942), S942&lt;&gt;""), S942, IF(AND(OR($C940&amp;$H940=$C943&amp;$H943, $C940&amp;$I940=$C943&amp;$I943), S943&lt;&gt;""), S943, IF(AND(OR($C940&amp;$H940=$C944&amp;$H944, $C940&amp;$I940=$C944&amp;$I944), S944&lt;&gt;""), S944, "")))))</f>
        <v/>
      </c>
      <c r="T940" s="90" t="str">
        <f>IF(TMInput!S940&lt;&gt;"", TMInput!S940, IF(AND(OR($C940&amp;$H940=$C941&amp;$H941, $C940&amp;$I940=$C941&amp;$I941), T941&lt;&gt;""), T941, IF(AND(OR($C940&amp;$H940=$C942&amp;$H942, $C940&amp;$I940=$C942&amp;$I942), T942&lt;&gt;""), T942, IF(AND(OR($C940&amp;$H940=$C943&amp;$H943, $C940&amp;$I940=$C943&amp;$I943), T943&lt;&gt;""), T943, IF(AND(OR($C940&amp;$H940=$C944&amp;$H944, $C940&amp;$I940=$C944&amp;$I944), T944&lt;&gt;""), T944, "")))))</f>
        <v/>
      </c>
      <c r="U940" s="90" t="str">
        <f>IF(TMInput!T940&lt;&gt;"", TMInput!T940, IF(AND($C940=$C941, U941&lt;&gt;""), U941, IF(AND($C940=$C942, U942&lt;&gt;""), U942, IF(AND($C940=$C943, U943&lt;&gt;""), U943, IF(AND($C940=$C944, U944&lt;&gt;""), U944, "")))))</f>
        <v/>
      </c>
      <c r="V940" s="90" t="str">
        <f>IF(TMInput!U940&lt;&gt;"", TMInput!U940, IF(AND($C940=$C941, V941&lt;&gt;""), V941, IF(AND($C940=$C942, V942&lt;&gt;""), V942, IF(AND($C940=$C943, V943&lt;&gt;""), V943, IF(AND($C940=$C944, V944&lt;&gt;""), V944, "")))))</f>
        <v/>
      </c>
      <c r="W940" s="90" t="str">
        <f>IF(TMInput!V940&lt;&gt;"", TMInput!V940, IF(AND($C940=$C941, W941&lt;&gt;""), W941, IF(AND($C940=$C942, W942&lt;&gt;""), W942, IF(AND($C940=$C943, W943&lt;&gt;""), W943, IF(AND($C940=$C944, W944&lt;&gt;""), W944, "")))))</f>
        <v/>
      </c>
      <c r="X940" s="90" t="str">
        <f>IF(TMInput!W940&lt;&gt;"", TMInput!W940, IF(AND($C940=$C941, X941&lt;&gt;""), X941, IF(AND($C940=$C942, X942&lt;&gt;""), X942, IF(AND($C940=$C943, X943&lt;&gt;""), X943, IF(AND($C940=$C944, X944&lt;&gt;""), X944, "")))))</f>
        <v/>
      </c>
      <c r="Y940" s="90" t="str">
        <f>IF(TMInput!X940&lt;&gt;"", TMInput!X940, IF(AND($C940=$C941, Y941&lt;&gt;""), Y941, IF(AND($C940=$C942, Y942&lt;&gt;""), Y942, IF(AND($C940=$C943, Y943&lt;&gt;""), Y943, IF(AND($C940=$C944, Y944&lt;&gt;""), Y944, "")))))</f>
        <v/>
      </c>
      <c r="Z940" s="90" t="str">
        <f>IF(TMInput!Y940&lt;&gt;"", TMInput!Y940, IF(AND($C940=$C941, Z941&lt;&gt;""), Z941, IF(AND($C940=$C942, Z942&lt;&gt;""), Z942, IF(AND($C940=$C943, Z943&lt;&gt;""), Z943, IF(AND($C940=$C944, Z944&lt;&gt;""), Z944, "")))))</f>
        <v/>
      </c>
      <c r="AA940" s="90" t="str">
        <f>IF(TMInput!Z940&lt;&gt;"", TMInput!Z940, IF(AND($C940=$C941, AA941&lt;&gt;""), AA941, IF(AND($C940=$C942, AA942&lt;&gt;""), AA942, IF(AND($C940=$C943, AA943&lt;&gt;""), AA943, IF(AND($C940=$C944, AA944&lt;&gt;""), AA944, "")))))</f>
        <v/>
      </c>
      <c r="AB940" s="90" t="str">
        <f>IF(TMInput!AA940&lt;&gt;"", TMInput!AA940, IF(AND($C940=$C941, AB941&lt;&gt;""), AB941, IF(AND($C940=$C942, AB942&lt;&gt;""), AB942, IF(AND($C940=$C943, AB943&lt;&gt;""), AB943, IF(AND($C940=$C944, AB944&lt;&gt;""), AB944, "")))))</f>
        <v/>
      </c>
      <c r="AC940" s="90" t="str">
        <f>IF(TMInput!AB940&lt;&gt;"", TMInput!AB940, IF(AND($C940=$C941, AC941&lt;&gt;""), AC941, IF(AND($C940=$C942, AC942&lt;&gt;""), AC942, IF(AND($C940=$C943, AC943&lt;&gt;""), AC943, IF(AND($C940=$C944, AC944&lt;&gt;""), AC944, "")))))</f>
        <v/>
      </c>
      <c r="AD940" s="90" t="str">
        <f>IF(TMInput!AC940&lt;&gt;"", TMInput!AC940, IF(AND($C940=$C941, AD941&lt;&gt;""), AD941, IF(AND($C940=$C942, AD942&lt;&gt;""), AD942, IF(AND($C940=$C943, AD943&lt;&gt;""), AD943, IF(AND($C940=$C944, AD944&lt;&gt;""), AD944, "")))))</f>
        <v/>
      </c>
      <c r="AE940" s="90" t="str">
        <f>IF(TMInput!AD940&lt;&gt;"", TMInput!AD940, IF(AND($C940=$C941, AE941&lt;&gt;""), AE941, IF(AND($C940=$C942, AE942&lt;&gt;""), AE942, IF(AND($C940=$C943, AE943&lt;&gt;""), AE943, IF(AND($C940=$C944, AE944&lt;&gt;""), AE944, "")))))</f>
        <v/>
      </c>
    </row>
    <row r="941">
      <c r="A941" s="85" t="b">
        <f t="shared" si="1"/>
        <v>0</v>
      </c>
      <c r="B941" s="90" t="str">
        <f>IF(AND(TMInput!A941="",$C941&lt;&gt;""),B940,TMInput!A941)</f>
        <v/>
      </c>
      <c r="C941" s="90" t="str">
        <f>TMInput!B941</f>
        <v/>
      </c>
      <c r="D941" s="85" t="str">
        <f>IF(AND(TMInput!C941="",$C941&lt;&gt;""),D940,TMInput!C941)</f>
        <v/>
      </c>
      <c r="E941" s="90" t="str">
        <f>IF(TMInput!D941&lt;&gt;"",TMInput!D941,IF(AND($C941=$C942, E942&lt;&gt;""),E942, IF(AND($C941=$C943, E943&lt;&gt;""), E943,"")))</f>
        <v/>
      </c>
      <c r="F941" s="90" t="str">
        <f>IF(TMInput!E941&lt;&gt;"",TMInput!E941,IF(AND($C941=$C942, F942&lt;&gt;""),F942, IF(AND($C941=$C943, F943&lt;&gt;""), F943,"")))</f>
        <v/>
      </c>
      <c r="G941" s="85" t="str">
        <f>IF(TMInput!F941&lt;&gt;"",TMInput!F941,IF(AND($C941=$C942, G942&lt;&gt;""),G942, IF(AND($C941=$C943, G943&lt;&gt;""), G943,"")))</f>
        <v/>
      </c>
      <c r="H941" s="90" t="str">
        <f>TMInput!G941</f>
        <v/>
      </c>
      <c r="I941" s="90" t="str">
        <f>TMInput!H941</f>
        <v/>
      </c>
      <c r="J941" s="90" t="str">
        <f>IF(TMInput!$A941="",J940,TMInput!I941)</f>
        <v/>
      </c>
      <c r="K941" s="85" t="str">
        <f>IF(TMInput!J941&lt;&gt;"",TMInput!J941,IF(AND($C941=$C942, K942&lt;&gt;""),K942, IF(AND($C941=$C943, K943&lt;&gt;""), K943,"")))</f>
        <v/>
      </c>
      <c r="L941" s="85" t="str">
        <f>IF(TMInput!K941&lt;&gt;"",TMInput!K941,IF(AND($C941=$C942, L942&lt;&gt;""),L942, IF(AND($C941=$C943, L943&lt;&gt;""), L943,"")))</f>
        <v/>
      </c>
      <c r="M941" s="90" t="str">
        <f>IF(TMInput!L941&lt;&gt;"",TMInput!L941,IF(AND($C941=$C942, M942&lt;&gt;""),M942, IF(AND($C941=$C943, M943&lt;&gt;""), M943,"")))</f>
        <v/>
      </c>
      <c r="N941" s="90" t="str">
        <f>IF(TMInput!M941&lt;&gt;"",TMInput!M941,IF(AND($C941=$C942, N942&lt;&gt;""),N942, IF(AND($C941=$C943, N943&lt;&gt;""), N943,"")))</f>
        <v/>
      </c>
      <c r="O941" s="90" t="str">
        <f>IF(TMInput!N941&lt;&gt;"",TMInput!N941,IF(AND($C941=$C942, O942&lt;&gt;""),O942, IF(AND($C941=$C943, O943&lt;&gt;""), O943,"")))</f>
        <v/>
      </c>
      <c r="P941" s="85" t="str">
        <f>IF(TMInput!O941&lt;&gt;"",TMInput!O941,IF(AND($C941=$C942, P942&lt;&gt;""),P942, IF(AND($C941=$C943, P943&lt;&gt;""), P943,"")))</f>
        <v/>
      </c>
      <c r="Q941" s="90" t="str">
        <f>IF(TMInput!P941&lt;&gt;"",TMInput!P941,IF(AND($C941=$C942, Q942&lt;&gt;""),Q942, IF(AND($C941=$C943, Q943&lt;&gt;""), Q943,"")))</f>
        <v/>
      </c>
      <c r="R941" s="90" t="str">
        <f>IF(TMInput!Q941&lt;&gt;"", TMInput!Q941, IF(AND(OR($C941&amp;$H941=$C942&amp;$H942, $C941&amp;$I941=$C942&amp;$I942), R942&lt;&gt;""), R942, IF(AND(OR($C941&amp;$H941=$C943&amp;$H943, $C941&amp;$I941=$C943&amp;$I943), R943&lt;&gt;""), R943, IF(AND(OR($C941&amp;$H941=$C944&amp;$H944, $C941&amp;$I941=$C944&amp;$I944), R944&lt;&gt;""), R944, IF(AND(OR($C941&amp;$H941=$C945&amp;$H945, $C941&amp;$I941=$C945&amp;$I945), R945&lt;&gt;""), R945, "")))))</f>
        <v/>
      </c>
      <c r="S941" s="90" t="str">
        <f>IF(TMInput!R941&lt;&gt;"", TMInput!R941, IF(AND(OR($C941&amp;$H941=$C942&amp;$H942, $C941&amp;$I941=$C942&amp;$I942), S942&lt;&gt;""), S942, IF(AND(OR($C941&amp;$H941=$C943&amp;$H943, $C941&amp;$I941=$C943&amp;$I943), S943&lt;&gt;""), S943, IF(AND(OR($C941&amp;$H941=$C944&amp;$H944, $C941&amp;$I941=$C944&amp;$I944), S944&lt;&gt;""), S944, IF(AND(OR($C941&amp;$H941=$C945&amp;$H945, $C941&amp;$I941=$C945&amp;$I945), S945&lt;&gt;""), S945, "")))))</f>
        <v/>
      </c>
      <c r="T941" s="90" t="str">
        <f>IF(TMInput!S941&lt;&gt;"", TMInput!S941, IF(AND(OR($C941&amp;$H941=$C942&amp;$H942, $C941&amp;$I941=$C942&amp;$I942), T942&lt;&gt;""), T942, IF(AND(OR($C941&amp;$H941=$C943&amp;$H943, $C941&amp;$I941=$C943&amp;$I943), T943&lt;&gt;""), T943, IF(AND(OR($C941&amp;$H941=$C944&amp;$H944, $C941&amp;$I941=$C944&amp;$I944), T944&lt;&gt;""), T944, IF(AND(OR($C941&amp;$H941=$C945&amp;$H945, $C941&amp;$I941=$C945&amp;$I945), T945&lt;&gt;""), T945, "")))))</f>
        <v/>
      </c>
      <c r="U941" s="90" t="str">
        <f>IF(TMInput!T941&lt;&gt;"", TMInput!T941, IF(AND($C941=$C942, U942&lt;&gt;""), U942, IF(AND($C941=$C943, U943&lt;&gt;""), U943, IF(AND($C941=$C944, U944&lt;&gt;""), U944, IF(AND($C941=$C945, U945&lt;&gt;""), U945, "")))))</f>
        <v/>
      </c>
      <c r="V941" s="90" t="str">
        <f>IF(TMInput!U941&lt;&gt;"", TMInput!U941, IF(AND($C941=$C942, V942&lt;&gt;""), V942, IF(AND($C941=$C943, V943&lt;&gt;""), V943, IF(AND($C941=$C944, V944&lt;&gt;""), V944, IF(AND($C941=$C945, V945&lt;&gt;""), V945, "")))))</f>
        <v/>
      </c>
      <c r="W941" s="90" t="str">
        <f>IF(TMInput!V941&lt;&gt;"", TMInput!V941, IF(AND($C941=$C942, W942&lt;&gt;""), W942, IF(AND($C941=$C943, W943&lt;&gt;""), W943, IF(AND($C941=$C944, W944&lt;&gt;""), W944, IF(AND($C941=$C945, W945&lt;&gt;""), W945, "")))))</f>
        <v/>
      </c>
      <c r="X941" s="90" t="str">
        <f>IF(TMInput!W941&lt;&gt;"", TMInput!W941, IF(AND($C941=$C942, X942&lt;&gt;""), X942, IF(AND($C941=$C943, X943&lt;&gt;""), X943, IF(AND($C941=$C944, X944&lt;&gt;""), X944, IF(AND($C941=$C945, X945&lt;&gt;""), X945, "")))))</f>
        <v/>
      </c>
      <c r="Y941" s="90" t="str">
        <f>IF(TMInput!X941&lt;&gt;"", TMInput!X941, IF(AND($C941=$C942, Y942&lt;&gt;""), Y942, IF(AND($C941=$C943, Y943&lt;&gt;""), Y943, IF(AND($C941=$C944, Y944&lt;&gt;""), Y944, IF(AND($C941=$C945, Y945&lt;&gt;""), Y945, "")))))</f>
        <v/>
      </c>
      <c r="Z941" s="90" t="str">
        <f>IF(TMInput!Y941&lt;&gt;"", TMInput!Y941, IF(AND($C941=$C942, Z942&lt;&gt;""), Z942, IF(AND($C941=$C943, Z943&lt;&gt;""), Z943, IF(AND($C941=$C944, Z944&lt;&gt;""), Z944, IF(AND($C941=$C945, Z945&lt;&gt;""), Z945, "")))))</f>
        <v/>
      </c>
      <c r="AA941" s="90" t="str">
        <f>IF(TMInput!Z941&lt;&gt;"", TMInput!Z941, IF(AND($C941=$C942, AA942&lt;&gt;""), AA942, IF(AND($C941=$C943, AA943&lt;&gt;""), AA943, IF(AND($C941=$C944, AA944&lt;&gt;""), AA944, IF(AND($C941=$C945, AA945&lt;&gt;""), AA945, "")))))</f>
        <v/>
      </c>
      <c r="AB941" s="90" t="str">
        <f>IF(TMInput!AA941&lt;&gt;"", TMInput!AA941, IF(AND($C941=$C942, AB942&lt;&gt;""), AB942, IF(AND($C941=$C943, AB943&lt;&gt;""), AB943, IF(AND($C941=$C944, AB944&lt;&gt;""), AB944, IF(AND($C941=$C945, AB945&lt;&gt;""), AB945, "")))))</f>
        <v/>
      </c>
      <c r="AC941" s="90" t="str">
        <f>IF(TMInput!AB941&lt;&gt;"", TMInput!AB941, IF(AND($C941=$C942, AC942&lt;&gt;""), AC942, IF(AND($C941=$C943, AC943&lt;&gt;""), AC943, IF(AND($C941=$C944, AC944&lt;&gt;""), AC944, IF(AND($C941=$C945, AC945&lt;&gt;""), AC945, "")))))</f>
        <v/>
      </c>
      <c r="AD941" s="90" t="str">
        <f>IF(TMInput!AC941&lt;&gt;"", TMInput!AC941, IF(AND($C941=$C942, AD942&lt;&gt;""), AD942, IF(AND($C941=$C943, AD943&lt;&gt;""), AD943, IF(AND($C941=$C944, AD944&lt;&gt;""), AD944, IF(AND($C941=$C945, AD945&lt;&gt;""), AD945, "")))))</f>
        <v/>
      </c>
      <c r="AE941" s="90" t="str">
        <f>IF(TMInput!AD941&lt;&gt;"", TMInput!AD941, IF(AND($C941=$C942, AE942&lt;&gt;""), AE942, IF(AND($C941=$C943, AE943&lt;&gt;""), AE943, IF(AND($C941=$C944, AE944&lt;&gt;""), AE944, IF(AND($C941=$C945, AE945&lt;&gt;""), AE945, "")))))</f>
        <v/>
      </c>
    </row>
    <row r="942">
      <c r="A942" s="85" t="b">
        <f t="shared" si="1"/>
        <v>0</v>
      </c>
      <c r="B942" s="90" t="str">
        <f>IF(AND(TMInput!A942="",$C942&lt;&gt;""),B941,TMInput!A942)</f>
        <v/>
      </c>
      <c r="C942" s="90" t="str">
        <f>TMInput!B942</f>
        <v/>
      </c>
      <c r="D942" s="85" t="str">
        <f>IF(AND(TMInput!C942="",$C942&lt;&gt;""),D941,TMInput!C942)</f>
        <v/>
      </c>
      <c r="E942" s="90" t="str">
        <f>IF(TMInput!D942&lt;&gt;"",TMInput!D942,IF(AND($C942=$C943, E943&lt;&gt;""),E943, IF(AND($C942=$C944, E944&lt;&gt;""), E944,"")))</f>
        <v/>
      </c>
      <c r="F942" s="90" t="str">
        <f>IF(TMInput!E942&lt;&gt;"",TMInput!E942,IF(AND($C942=$C943, F943&lt;&gt;""),F943, IF(AND($C942=$C944, F944&lt;&gt;""), F944,"")))</f>
        <v/>
      </c>
      <c r="G942" s="85" t="str">
        <f>IF(TMInput!F942&lt;&gt;"",TMInput!F942,IF(AND($C942=$C943, G943&lt;&gt;""),G943, IF(AND($C942=$C944, G944&lt;&gt;""), G944,"")))</f>
        <v/>
      </c>
      <c r="H942" s="90" t="str">
        <f>TMInput!G942</f>
        <v/>
      </c>
      <c r="I942" s="90" t="str">
        <f>TMInput!H942</f>
        <v/>
      </c>
      <c r="J942" s="90" t="str">
        <f>IF(TMInput!$A942="",J941,TMInput!I942)</f>
        <v/>
      </c>
      <c r="K942" s="85" t="str">
        <f>IF(TMInput!J942&lt;&gt;"",TMInput!J942,IF(AND($C942=$C943, K943&lt;&gt;""),K943, IF(AND($C942=$C944, K944&lt;&gt;""), K944,"")))</f>
        <v/>
      </c>
      <c r="L942" s="85" t="str">
        <f>IF(TMInput!K942&lt;&gt;"",TMInput!K942,IF(AND($C942=$C943, L943&lt;&gt;""),L943, IF(AND($C942=$C944, L944&lt;&gt;""), L944,"")))</f>
        <v/>
      </c>
      <c r="M942" s="90" t="str">
        <f>IF(TMInput!L942&lt;&gt;"",TMInput!L942,IF(AND($C942=$C943, M943&lt;&gt;""),M943, IF(AND($C942=$C944, M944&lt;&gt;""), M944,"")))</f>
        <v/>
      </c>
      <c r="N942" s="90" t="str">
        <f>IF(TMInput!M942&lt;&gt;"",TMInput!M942,IF(AND($C942=$C943, N943&lt;&gt;""),N943, IF(AND($C942=$C944, N944&lt;&gt;""), N944,"")))</f>
        <v/>
      </c>
      <c r="O942" s="90" t="str">
        <f>IF(TMInput!N942&lt;&gt;"",TMInput!N942,IF(AND($C942=$C943, O943&lt;&gt;""),O943, IF(AND($C942=$C944, O944&lt;&gt;""), O944,"")))</f>
        <v/>
      </c>
      <c r="P942" s="85" t="str">
        <f>IF(TMInput!O942&lt;&gt;"",TMInput!O942,IF(AND($C942=$C943, P943&lt;&gt;""),P943, IF(AND($C942=$C944, P944&lt;&gt;""), P944,"")))</f>
        <v/>
      </c>
      <c r="Q942" s="90" t="str">
        <f>IF(TMInput!P942&lt;&gt;"",TMInput!P942,IF(AND($C942=$C943, Q943&lt;&gt;""),Q943, IF(AND($C942=$C944, Q944&lt;&gt;""), Q944,"")))</f>
        <v/>
      </c>
      <c r="R942" s="90" t="str">
        <f>IF(TMInput!Q942&lt;&gt;"", TMInput!Q942, IF(AND(OR($C942&amp;$H942=$C943&amp;$H943, $C942&amp;$I942=$C943&amp;$I943), R943&lt;&gt;""), R943, IF(AND(OR($C942&amp;$H942=$C944&amp;$H944, $C942&amp;$I942=$C944&amp;$I944), R944&lt;&gt;""), R944, IF(AND(OR($C942&amp;$H942=$C945&amp;$H945, $C942&amp;$I942=$C945&amp;$I945), R945&lt;&gt;""), R945, IF(AND(OR($C942&amp;$H942=$C946&amp;$H946, $C942&amp;$I942=$C946&amp;$I946), R946&lt;&gt;""), R946, "")))))</f>
        <v/>
      </c>
      <c r="S942" s="90" t="str">
        <f>IF(TMInput!R942&lt;&gt;"", TMInput!R942, IF(AND(OR($C942&amp;$H942=$C943&amp;$H943, $C942&amp;$I942=$C943&amp;$I943), S943&lt;&gt;""), S943, IF(AND(OR($C942&amp;$H942=$C944&amp;$H944, $C942&amp;$I942=$C944&amp;$I944), S944&lt;&gt;""), S944, IF(AND(OR($C942&amp;$H942=$C945&amp;$H945, $C942&amp;$I942=$C945&amp;$I945), S945&lt;&gt;""), S945, IF(AND(OR($C942&amp;$H942=$C946&amp;$H946, $C942&amp;$I942=$C946&amp;$I946), S946&lt;&gt;""), S946, "")))))</f>
        <v/>
      </c>
      <c r="T942" s="90" t="str">
        <f>IF(TMInput!S942&lt;&gt;"", TMInput!S942, IF(AND(OR($C942&amp;$H942=$C943&amp;$H943, $C942&amp;$I942=$C943&amp;$I943), T943&lt;&gt;""), T943, IF(AND(OR($C942&amp;$H942=$C944&amp;$H944, $C942&amp;$I942=$C944&amp;$I944), T944&lt;&gt;""), T944, IF(AND(OR($C942&amp;$H942=$C945&amp;$H945, $C942&amp;$I942=$C945&amp;$I945), T945&lt;&gt;""), T945, IF(AND(OR($C942&amp;$H942=$C946&amp;$H946, $C942&amp;$I942=$C946&amp;$I946), T946&lt;&gt;""), T946, "")))))</f>
        <v/>
      </c>
      <c r="U942" s="90" t="str">
        <f>IF(TMInput!T942&lt;&gt;"", TMInput!T942, IF(AND($C942=$C943, U943&lt;&gt;""), U943, IF(AND($C942=$C944, U944&lt;&gt;""), U944, IF(AND($C942=$C945, U945&lt;&gt;""), U945, IF(AND($C942=$C946, U946&lt;&gt;""), U946, "")))))</f>
        <v/>
      </c>
      <c r="V942" s="90" t="str">
        <f>IF(TMInput!U942&lt;&gt;"", TMInput!U942, IF(AND($C942=$C943, V943&lt;&gt;""), V943, IF(AND($C942=$C944, V944&lt;&gt;""), V944, IF(AND($C942=$C945, V945&lt;&gt;""), V945, IF(AND($C942=$C946, V946&lt;&gt;""), V946, "")))))</f>
        <v/>
      </c>
      <c r="W942" s="90" t="str">
        <f>IF(TMInput!V942&lt;&gt;"", TMInput!V942, IF(AND($C942=$C943, W943&lt;&gt;""), W943, IF(AND($C942=$C944, W944&lt;&gt;""), W944, IF(AND($C942=$C945, W945&lt;&gt;""), W945, IF(AND($C942=$C946, W946&lt;&gt;""), W946, "")))))</f>
        <v/>
      </c>
      <c r="X942" s="90" t="str">
        <f>IF(TMInput!W942&lt;&gt;"", TMInput!W942, IF(AND($C942=$C943, X943&lt;&gt;""), X943, IF(AND($C942=$C944, X944&lt;&gt;""), X944, IF(AND($C942=$C945, X945&lt;&gt;""), X945, IF(AND($C942=$C946, X946&lt;&gt;""), X946, "")))))</f>
        <v/>
      </c>
      <c r="Y942" s="90" t="str">
        <f>IF(TMInput!X942&lt;&gt;"", TMInput!X942, IF(AND($C942=$C943, Y943&lt;&gt;""), Y943, IF(AND($C942=$C944, Y944&lt;&gt;""), Y944, IF(AND($C942=$C945, Y945&lt;&gt;""), Y945, IF(AND($C942=$C946, Y946&lt;&gt;""), Y946, "")))))</f>
        <v/>
      </c>
      <c r="Z942" s="90" t="str">
        <f>IF(TMInput!Y942&lt;&gt;"", TMInput!Y942, IF(AND($C942=$C943, Z943&lt;&gt;""), Z943, IF(AND($C942=$C944, Z944&lt;&gt;""), Z944, IF(AND($C942=$C945, Z945&lt;&gt;""), Z945, IF(AND($C942=$C946, Z946&lt;&gt;""), Z946, "")))))</f>
        <v/>
      </c>
      <c r="AA942" s="90" t="str">
        <f>IF(TMInput!Z942&lt;&gt;"", TMInput!Z942, IF(AND($C942=$C943, AA943&lt;&gt;""), AA943, IF(AND($C942=$C944, AA944&lt;&gt;""), AA944, IF(AND($C942=$C945, AA945&lt;&gt;""), AA945, IF(AND($C942=$C946, AA946&lt;&gt;""), AA946, "")))))</f>
        <v/>
      </c>
      <c r="AB942" s="90" t="str">
        <f>IF(TMInput!AA942&lt;&gt;"", TMInput!AA942, IF(AND($C942=$C943, AB943&lt;&gt;""), AB943, IF(AND($C942=$C944, AB944&lt;&gt;""), AB944, IF(AND($C942=$C945, AB945&lt;&gt;""), AB945, IF(AND($C942=$C946, AB946&lt;&gt;""), AB946, "")))))</f>
        <v/>
      </c>
      <c r="AC942" s="90" t="str">
        <f>IF(TMInput!AB942&lt;&gt;"", TMInput!AB942, IF(AND($C942=$C943, AC943&lt;&gt;""), AC943, IF(AND($C942=$C944, AC944&lt;&gt;""), AC944, IF(AND($C942=$C945, AC945&lt;&gt;""), AC945, IF(AND($C942=$C946, AC946&lt;&gt;""), AC946, "")))))</f>
        <v/>
      </c>
      <c r="AD942" s="90" t="str">
        <f>IF(TMInput!AC942&lt;&gt;"", TMInput!AC942, IF(AND($C942=$C943, AD943&lt;&gt;""), AD943, IF(AND($C942=$C944, AD944&lt;&gt;""), AD944, IF(AND($C942=$C945, AD945&lt;&gt;""), AD945, IF(AND($C942=$C946, AD946&lt;&gt;""), AD946, "")))))</f>
        <v/>
      </c>
      <c r="AE942" s="90" t="str">
        <f>IF(TMInput!AD942&lt;&gt;"", TMInput!AD942, IF(AND($C942=$C943, AE943&lt;&gt;""), AE943, IF(AND($C942=$C944, AE944&lt;&gt;""), AE944, IF(AND($C942=$C945, AE945&lt;&gt;""), AE945, IF(AND($C942=$C946, AE946&lt;&gt;""), AE946, "")))))</f>
        <v/>
      </c>
    </row>
    <row r="943">
      <c r="A943" s="85" t="b">
        <f t="shared" si="1"/>
        <v>0</v>
      </c>
      <c r="B943" s="90" t="str">
        <f>IF(AND(TMInput!A943="",$C943&lt;&gt;""),B942,TMInput!A943)</f>
        <v/>
      </c>
      <c r="C943" s="90" t="str">
        <f>TMInput!B943</f>
        <v/>
      </c>
      <c r="D943" s="85" t="str">
        <f>IF(AND(TMInput!C943="",$C943&lt;&gt;""),D942,TMInput!C943)</f>
        <v/>
      </c>
      <c r="E943" s="90" t="str">
        <f>IF(TMInput!D943&lt;&gt;"",TMInput!D943,IF(AND($C943=$C944, E944&lt;&gt;""),E944, IF(AND($C943=$C945, E945&lt;&gt;""), E945,"")))</f>
        <v/>
      </c>
      <c r="F943" s="90" t="str">
        <f>IF(TMInput!E943&lt;&gt;"",TMInput!E943,IF(AND($C943=$C944, F944&lt;&gt;""),F944, IF(AND($C943=$C945, F945&lt;&gt;""), F945,"")))</f>
        <v/>
      </c>
      <c r="G943" s="85" t="str">
        <f>IF(TMInput!F943&lt;&gt;"",TMInput!F943,IF(AND($C943=$C944, G944&lt;&gt;""),G944, IF(AND($C943=$C945, G945&lt;&gt;""), G945,"")))</f>
        <v/>
      </c>
      <c r="H943" s="90" t="str">
        <f>TMInput!G943</f>
        <v/>
      </c>
      <c r="I943" s="90" t="str">
        <f>TMInput!H943</f>
        <v/>
      </c>
      <c r="J943" s="90" t="str">
        <f>IF(TMInput!$A943="",J942,TMInput!I943)</f>
        <v/>
      </c>
      <c r="K943" s="85" t="str">
        <f>IF(TMInput!J943&lt;&gt;"",TMInput!J943,IF(AND($C943=$C944, K944&lt;&gt;""),K944, IF(AND($C943=$C945, K945&lt;&gt;""), K945,"")))</f>
        <v/>
      </c>
      <c r="L943" s="85" t="str">
        <f>IF(TMInput!K943&lt;&gt;"",TMInput!K943,IF(AND($C943=$C944, L944&lt;&gt;""),L944, IF(AND($C943=$C945, L945&lt;&gt;""), L945,"")))</f>
        <v/>
      </c>
      <c r="M943" s="90" t="str">
        <f>IF(TMInput!L943&lt;&gt;"",TMInput!L943,IF(AND($C943=$C944, M944&lt;&gt;""),M944, IF(AND($C943=$C945, M945&lt;&gt;""), M945,"")))</f>
        <v/>
      </c>
      <c r="N943" s="90" t="str">
        <f>IF(TMInput!M943&lt;&gt;"",TMInput!M943,IF(AND($C943=$C944, N944&lt;&gt;""),N944, IF(AND($C943=$C945, N945&lt;&gt;""), N945,"")))</f>
        <v/>
      </c>
      <c r="O943" s="90" t="str">
        <f>IF(TMInput!N943&lt;&gt;"",TMInput!N943,IF(AND($C943=$C944, O944&lt;&gt;""),O944, IF(AND($C943=$C945, O945&lt;&gt;""), O945,"")))</f>
        <v/>
      </c>
      <c r="P943" s="85" t="str">
        <f>IF(TMInput!O943&lt;&gt;"",TMInput!O943,IF(AND($C943=$C944, P944&lt;&gt;""),P944, IF(AND($C943=$C945, P945&lt;&gt;""), P945,"")))</f>
        <v/>
      </c>
      <c r="Q943" s="90" t="str">
        <f>IF(TMInput!P943&lt;&gt;"",TMInput!P943,IF(AND($C943=$C944, Q944&lt;&gt;""),Q944, IF(AND($C943=$C945, Q945&lt;&gt;""), Q945,"")))</f>
        <v/>
      </c>
      <c r="R943" s="90" t="str">
        <f>IF(TMInput!Q943&lt;&gt;"", TMInput!Q943, IF(AND(OR($C943&amp;$H943=$C944&amp;$H944, $C943&amp;$I943=$C944&amp;$I944), R944&lt;&gt;""), R944, IF(AND(OR($C943&amp;$H943=$C945&amp;$H945, $C943&amp;$I943=$C945&amp;$I945), R945&lt;&gt;""), R945, IF(AND(OR($C943&amp;$H943=$C946&amp;$H946, $C943&amp;$I943=$C946&amp;$I946), R946&lt;&gt;""), R946, IF(AND(OR($C943&amp;$H943=$C947&amp;$H947, $C943&amp;$I943=$C947&amp;$I947), R947&lt;&gt;""), R947, "")))))</f>
        <v/>
      </c>
      <c r="S943" s="90" t="str">
        <f>IF(TMInput!R943&lt;&gt;"", TMInput!R943, IF(AND(OR($C943&amp;$H943=$C944&amp;$H944, $C943&amp;$I943=$C944&amp;$I944), S944&lt;&gt;""), S944, IF(AND(OR($C943&amp;$H943=$C945&amp;$H945, $C943&amp;$I943=$C945&amp;$I945), S945&lt;&gt;""), S945, IF(AND(OR($C943&amp;$H943=$C946&amp;$H946, $C943&amp;$I943=$C946&amp;$I946), S946&lt;&gt;""), S946, IF(AND(OR($C943&amp;$H943=$C947&amp;$H947, $C943&amp;$I943=$C947&amp;$I947), S947&lt;&gt;""), S947, "")))))</f>
        <v/>
      </c>
      <c r="T943" s="90" t="str">
        <f>IF(TMInput!S943&lt;&gt;"", TMInput!S943, IF(AND(OR($C943&amp;$H943=$C944&amp;$H944, $C943&amp;$I943=$C944&amp;$I944), T944&lt;&gt;""), T944, IF(AND(OR($C943&amp;$H943=$C945&amp;$H945, $C943&amp;$I943=$C945&amp;$I945), T945&lt;&gt;""), T945, IF(AND(OR($C943&amp;$H943=$C946&amp;$H946, $C943&amp;$I943=$C946&amp;$I946), T946&lt;&gt;""), T946, IF(AND(OR($C943&amp;$H943=$C947&amp;$H947, $C943&amp;$I943=$C947&amp;$I947), T947&lt;&gt;""), T947, "")))))</f>
        <v/>
      </c>
      <c r="U943" s="90" t="str">
        <f>IF(TMInput!T943&lt;&gt;"", TMInput!T943, IF(AND($C943=$C944, U944&lt;&gt;""), U944, IF(AND($C943=$C945, U945&lt;&gt;""), U945, IF(AND($C943=$C946, U946&lt;&gt;""), U946, IF(AND($C943=$C947, U947&lt;&gt;""), U947, "")))))</f>
        <v/>
      </c>
      <c r="V943" s="90" t="str">
        <f>IF(TMInput!U943&lt;&gt;"", TMInput!U943, IF(AND($C943=$C944, V944&lt;&gt;""), V944, IF(AND($C943=$C945, V945&lt;&gt;""), V945, IF(AND($C943=$C946, V946&lt;&gt;""), V946, IF(AND($C943=$C947, V947&lt;&gt;""), V947, "")))))</f>
        <v/>
      </c>
      <c r="W943" s="90" t="str">
        <f>IF(TMInput!V943&lt;&gt;"", TMInput!V943, IF(AND($C943=$C944, W944&lt;&gt;""), W944, IF(AND($C943=$C945, W945&lt;&gt;""), W945, IF(AND($C943=$C946, W946&lt;&gt;""), W946, IF(AND($C943=$C947, W947&lt;&gt;""), W947, "")))))</f>
        <v/>
      </c>
      <c r="X943" s="90" t="str">
        <f>IF(TMInput!W943&lt;&gt;"", TMInput!W943, IF(AND($C943=$C944, X944&lt;&gt;""), X944, IF(AND($C943=$C945, X945&lt;&gt;""), X945, IF(AND($C943=$C946, X946&lt;&gt;""), X946, IF(AND($C943=$C947, X947&lt;&gt;""), X947, "")))))</f>
        <v/>
      </c>
      <c r="Y943" s="90" t="str">
        <f>IF(TMInput!X943&lt;&gt;"", TMInput!X943, IF(AND($C943=$C944, Y944&lt;&gt;""), Y944, IF(AND($C943=$C945, Y945&lt;&gt;""), Y945, IF(AND($C943=$C946, Y946&lt;&gt;""), Y946, IF(AND($C943=$C947, Y947&lt;&gt;""), Y947, "")))))</f>
        <v/>
      </c>
      <c r="Z943" s="90" t="str">
        <f>IF(TMInput!Y943&lt;&gt;"", TMInput!Y943, IF(AND($C943=$C944, Z944&lt;&gt;""), Z944, IF(AND($C943=$C945, Z945&lt;&gt;""), Z945, IF(AND($C943=$C946, Z946&lt;&gt;""), Z946, IF(AND($C943=$C947, Z947&lt;&gt;""), Z947, "")))))</f>
        <v/>
      </c>
      <c r="AA943" s="90" t="str">
        <f>IF(TMInput!Z943&lt;&gt;"", TMInput!Z943, IF(AND($C943=$C944, AA944&lt;&gt;""), AA944, IF(AND($C943=$C945, AA945&lt;&gt;""), AA945, IF(AND($C943=$C946, AA946&lt;&gt;""), AA946, IF(AND($C943=$C947, AA947&lt;&gt;""), AA947, "")))))</f>
        <v/>
      </c>
      <c r="AB943" s="90" t="str">
        <f>IF(TMInput!AA943&lt;&gt;"", TMInput!AA943, IF(AND($C943=$C944, AB944&lt;&gt;""), AB944, IF(AND($C943=$C945, AB945&lt;&gt;""), AB945, IF(AND($C943=$C946, AB946&lt;&gt;""), AB946, IF(AND($C943=$C947, AB947&lt;&gt;""), AB947, "")))))</f>
        <v/>
      </c>
      <c r="AC943" s="90" t="str">
        <f>IF(TMInput!AB943&lt;&gt;"", TMInput!AB943, IF(AND($C943=$C944, AC944&lt;&gt;""), AC944, IF(AND($C943=$C945, AC945&lt;&gt;""), AC945, IF(AND($C943=$C946, AC946&lt;&gt;""), AC946, IF(AND($C943=$C947, AC947&lt;&gt;""), AC947, "")))))</f>
        <v/>
      </c>
      <c r="AD943" s="90" t="str">
        <f>IF(TMInput!AC943&lt;&gt;"", TMInput!AC943, IF(AND($C943=$C944, AD944&lt;&gt;""), AD944, IF(AND($C943=$C945, AD945&lt;&gt;""), AD945, IF(AND($C943=$C946, AD946&lt;&gt;""), AD946, IF(AND($C943=$C947, AD947&lt;&gt;""), AD947, "")))))</f>
        <v/>
      </c>
      <c r="AE943" s="90" t="str">
        <f>IF(TMInput!AD943&lt;&gt;"", TMInput!AD943, IF(AND($C943=$C944, AE944&lt;&gt;""), AE944, IF(AND($C943=$C945, AE945&lt;&gt;""), AE945, IF(AND($C943=$C946, AE946&lt;&gt;""), AE946, IF(AND($C943=$C947, AE947&lt;&gt;""), AE947, "")))))</f>
        <v/>
      </c>
    </row>
    <row r="944">
      <c r="A944" s="85" t="b">
        <f t="shared" si="1"/>
        <v>0</v>
      </c>
      <c r="B944" s="90" t="str">
        <f>IF(AND(TMInput!A944="",$C944&lt;&gt;""),B943,TMInput!A944)</f>
        <v/>
      </c>
      <c r="C944" s="90" t="str">
        <f>TMInput!B944</f>
        <v/>
      </c>
      <c r="D944" s="85" t="str">
        <f>IF(AND(TMInput!C944="",$C944&lt;&gt;""),D943,TMInput!C944)</f>
        <v/>
      </c>
      <c r="E944" s="90" t="str">
        <f>IF(TMInput!D944&lt;&gt;"",TMInput!D944,IF(AND($C944=$C945, E945&lt;&gt;""),E945, IF(AND($C944=$C946, E946&lt;&gt;""), E946,"")))</f>
        <v/>
      </c>
      <c r="F944" s="90" t="str">
        <f>IF(TMInput!E944&lt;&gt;"",TMInput!E944,IF(AND($C944=$C945, F945&lt;&gt;""),F945, IF(AND($C944=$C946, F946&lt;&gt;""), F946,"")))</f>
        <v/>
      </c>
      <c r="G944" s="85" t="str">
        <f>IF(TMInput!F944&lt;&gt;"",TMInput!F944,IF(AND($C944=$C945, G945&lt;&gt;""),G945, IF(AND($C944=$C946, G946&lt;&gt;""), G946,"")))</f>
        <v/>
      </c>
      <c r="H944" s="90" t="str">
        <f>TMInput!G944</f>
        <v/>
      </c>
      <c r="I944" s="90" t="str">
        <f>TMInput!H944</f>
        <v/>
      </c>
      <c r="J944" s="90" t="str">
        <f>IF(TMInput!$A944="",J943,TMInput!I944)</f>
        <v/>
      </c>
      <c r="K944" s="85" t="str">
        <f>IF(TMInput!J944&lt;&gt;"",TMInput!J944,IF(AND($C944=$C945, K945&lt;&gt;""),K945, IF(AND($C944=$C946, K946&lt;&gt;""), K946,"")))</f>
        <v/>
      </c>
      <c r="L944" s="85" t="str">
        <f>IF(TMInput!K944&lt;&gt;"",TMInput!K944,IF(AND($C944=$C945, L945&lt;&gt;""),L945, IF(AND($C944=$C946, L946&lt;&gt;""), L946,"")))</f>
        <v/>
      </c>
      <c r="M944" s="90" t="str">
        <f>IF(TMInput!L944&lt;&gt;"",TMInput!L944,IF(AND($C944=$C945, M945&lt;&gt;""),M945, IF(AND($C944=$C946, M946&lt;&gt;""), M946,"")))</f>
        <v/>
      </c>
      <c r="N944" s="90" t="str">
        <f>IF(TMInput!M944&lt;&gt;"",TMInput!M944,IF(AND($C944=$C945, N945&lt;&gt;""),N945, IF(AND($C944=$C946, N946&lt;&gt;""), N946,"")))</f>
        <v/>
      </c>
      <c r="O944" s="90" t="str">
        <f>IF(TMInput!N944&lt;&gt;"",TMInput!N944,IF(AND($C944=$C945, O945&lt;&gt;""),O945, IF(AND($C944=$C946, O946&lt;&gt;""), O946,"")))</f>
        <v/>
      </c>
      <c r="P944" s="85" t="str">
        <f>IF(TMInput!O944&lt;&gt;"",TMInput!O944,IF(AND($C944=$C945, P945&lt;&gt;""),P945, IF(AND($C944=$C946, P946&lt;&gt;""), P946,"")))</f>
        <v/>
      </c>
      <c r="Q944" s="90" t="str">
        <f>IF(TMInput!P944&lt;&gt;"",TMInput!P944,IF(AND($C944=$C945, Q945&lt;&gt;""),Q945, IF(AND($C944=$C946, Q946&lt;&gt;""), Q946,"")))</f>
        <v/>
      </c>
      <c r="R944" s="90" t="str">
        <f>IF(TMInput!Q944&lt;&gt;"", TMInput!Q944, IF(AND(OR($C944&amp;$H944=$C945&amp;$H945, $C944&amp;$I944=$C945&amp;$I945), R945&lt;&gt;""), R945, IF(AND(OR($C944&amp;$H944=$C946&amp;$H946, $C944&amp;$I944=$C946&amp;$I946), R946&lt;&gt;""), R946, IF(AND(OR($C944&amp;$H944=$C947&amp;$H947, $C944&amp;$I944=$C947&amp;$I947), R947&lt;&gt;""), R947, IF(AND(OR($C944&amp;$H944=$C948&amp;$H948, $C944&amp;$I944=$C948&amp;$I948), R948&lt;&gt;""), R948, "")))))</f>
        <v/>
      </c>
      <c r="S944" s="90" t="str">
        <f>IF(TMInput!R944&lt;&gt;"", TMInput!R944, IF(AND(OR($C944&amp;$H944=$C945&amp;$H945, $C944&amp;$I944=$C945&amp;$I945), S945&lt;&gt;""), S945, IF(AND(OR($C944&amp;$H944=$C946&amp;$H946, $C944&amp;$I944=$C946&amp;$I946), S946&lt;&gt;""), S946, IF(AND(OR($C944&amp;$H944=$C947&amp;$H947, $C944&amp;$I944=$C947&amp;$I947), S947&lt;&gt;""), S947, IF(AND(OR($C944&amp;$H944=$C948&amp;$H948, $C944&amp;$I944=$C948&amp;$I948), S948&lt;&gt;""), S948, "")))))</f>
        <v/>
      </c>
      <c r="T944" s="90" t="str">
        <f>IF(TMInput!S944&lt;&gt;"", TMInput!S944, IF(AND(OR($C944&amp;$H944=$C945&amp;$H945, $C944&amp;$I944=$C945&amp;$I945), T945&lt;&gt;""), T945, IF(AND(OR($C944&amp;$H944=$C946&amp;$H946, $C944&amp;$I944=$C946&amp;$I946), T946&lt;&gt;""), T946, IF(AND(OR($C944&amp;$H944=$C947&amp;$H947, $C944&amp;$I944=$C947&amp;$I947), T947&lt;&gt;""), T947, IF(AND(OR($C944&amp;$H944=$C948&amp;$H948, $C944&amp;$I944=$C948&amp;$I948), T948&lt;&gt;""), T948, "")))))</f>
        <v/>
      </c>
      <c r="U944" s="90" t="str">
        <f>IF(TMInput!T944&lt;&gt;"", TMInput!T944, IF(AND($C944=$C945, U945&lt;&gt;""), U945, IF(AND($C944=$C946, U946&lt;&gt;""), U946, IF(AND($C944=$C947, U947&lt;&gt;""), U947, IF(AND($C944=$C948, U948&lt;&gt;""), U948, "")))))</f>
        <v/>
      </c>
      <c r="V944" s="90" t="str">
        <f>IF(TMInput!U944&lt;&gt;"", TMInput!U944, IF(AND($C944=$C945, V945&lt;&gt;""), V945, IF(AND($C944=$C946, V946&lt;&gt;""), V946, IF(AND($C944=$C947, V947&lt;&gt;""), V947, IF(AND($C944=$C948, V948&lt;&gt;""), V948, "")))))</f>
        <v/>
      </c>
      <c r="W944" s="90" t="str">
        <f>IF(TMInput!V944&lt;&gt;"", TMInput!V944, IF(AND($C944=$C945, W945&lt;&gt;""), W945, IF(AND($C944=$C946, W946&lt;&gt;""), W946, IF(AND($C944=$C947, W947&lt;&gt;""), W947, IF(AND($C944=$C948, W948&lt;&gt;""), W948, "")))))</f>
        <v/>
      </c>
      <c r="X944" s="90" t="str">
        <f>IF(TMInput!W944&lt;&gt;"", TMInput!W944, IF(AND($C944=$C945, X945&lt;&gt;""), X945, IF(AND($C944=$C946, X946&lt;&gt;""), X946, IF(AND($C944=$C947, X947&lt;&gt;""), X947, IF(AND($C944=$C948, X948&lt;&gt;""), X948, "")))))</f>
        <v/>
      </c>
      <c r="Y944" s="90" t="str">
        <f>IF(TMInput!X944&lt;&gt;"", TMInput!X944, IF(AND($C944=$C945, Y945&lt;&gt;""), Y945, IF(AND($C944=$C946, Y946&lt;&gt;""), Y946, IF(AND($C944=$C947, Y947&lt;&gt;""), Y947, IF(AND($C944=$C948, Y948&lt;&gt;""), Y948, "")))))</f>
        <v/>
      </c>
      <c r="Z944" s="90" t="str">
        <f>IF(TMInput!Y944&lt;&gt;"", TMInput!Y944, IF(AND($C944=$C945, Z945&lt;&gt;""), Z945, IF(AND($C944=$C946, Z946&lt;&gt;""), Z946, IF(AND($C944=$C947, Z947&lt;&gt;""), Z947, IF(AND($C944=$C948, Z948&lt;&gt;""), Z948, "")))))</f>
        <v/>
      </c>
      <c r="AA944" s="90" t="str">
        <f>IF(TMInput!Z944&lt;&gt;"", TMInput!Z944, IF(AND($C944=$C945, AA945&lt;&gt;""), AA945, IF(AND($C944=$C946, AA946&lt;&gt;""), AA946, IF(AND($C944=$C947, AA947&lt;&gt;""), AA947, IF(AND($C944=$C948, AA948&lt;&gt;""), AA948, "")))))</f>
        <v/>
      </c>
      <c r="AB944" s="90" t="str">
        <f>IF(TMInput!AA944&lt;&gt;"", TMInput!AA944, IF(AND($C944=$C945, AB945&lt;&gt;""), AB945, IF(AND($C944=$C946, AB946&lt;&gt;""), AB946, IF(AND($C944=$C947, AB947&lt;&gt;""), AB947, IF(AND($C944=$C948, AB948&lt;&gt;""), AB948, "")))))</f>
        <v/>
      </c>
      <c r="AC944" s="90" t="str">
        <f>IF(TMInput!AB944&lt;&gt;"", TMInput!AB944, IF(AND($C944=$C945, AC945&lt;&gt;""), AC945, IF(AND($C944=$C946, AC946&lt;&gt;""), AC946, IF(AND($C944=$C947, AC947&lt;&gt;""), AC947, IF(AND($C944=$C948, AC948&lt;&gt;""), AC948, "")))))</f>
        <v/>
      </c>
      <c r="AD944" s="90" t="str">
        <f>IF(TMInput!AC944&lt;&gt;"", TMInput!AC944, IF(AND($C944=$C945, AD945&lt;&gt;""), AD945, IF(AND($C944=$C946, AD946&lt;&gt;""), AD946, IF(AND($C944=$C947, AD947&lt;&gt;""), AD947, IF(AND($C944=$C948, AD948&lt;&gt;""), AD948, "")))))</f>
        <v/>
      </c>
      <c r="AE944" s="90" t="str">
        <f>IF(TMInput!AD944&lt;&gt;"", TMInput!AD944, IF(AND($C944=$C945, AE945&lt;&gt;""), AE945, IF(AND($C944=$C946, AE946&lt;&gt;""), AE946, IF(AND($C944=$C947, AE947&lt;&gt;""), AE947, IF(AND($C944=$C948, AE948&lt;&gt;""), AE948, "")))))</f>
        <v/>
      </c>
    </row>
    <row r="945">
      <c r="A945" s="85" t="b">
        <f t="shared" si="1"/>
        <v>0</v>
      </c>
      <c r="B945" s="90" t="str">
        <f>IF(AND(TMInput!A945="",$C945&lt;&gt;""),B944,TMInput!A945)</f>
        <v/>
      </c>
      <c r="C945" s="90" t="str">
        <f>TMInput!B945</f>
        <v/>
      </c>
      <c r="D945" s="85" t="str">
        <f>IF(AND(TMInput!C945="",$C945&lt;&gt;""),D944,TMInput!C945)</f>
        <v/>
      </c>
      <c r="E945" s="90" t="str">
        <f>IF(TMInput!D945&lt;&gt;"",TMInput!D945,IF(AND($C945=$C946, E946&lt;&gt;""),E946, IF(AND($C945=$C947, E947&lt;&gt;""), E947,"")))</f>
        <v/>
      </c>
      <c r="F945" s="90" t="str">
        <f>IF(TMInput!E945&lt;&gt;"",TMInput!E945,IF(AND($C945=$C946, F946&lt;&gt;""),F946, IF(AND($C945=$C947, F947&lt;&gt;""), F947,"")))</f>
        <v/>
      </c>
      <c r="G945" s="85" t="str">
        <f>IF(TMInput!F945&lt;&gt;"",TMInput!F945,IF(AND($C945=$C946, G946&lt;&gt;""),G946, IF(AND($C945=$C947, G947&lt;&gt;""), G947,"")))</f>
        <v/>
      </c>
      <c r="H945" s="90" t="str">
        <f>TMInput!G945</f>
        <v/>
      </c>
      <c r="I945" s="90" t="str">
        <f>TMInput!H945</f>
        <v/>
      </c>
      <c r="J945" s="90" t="str">
        <f>IF(TMInput!$A945="",J944,TMInput!I945)</f>
        <v/>
      </c>
      <c r="K945" s="85" t="str">
        <f>IF(TMInput!J945&lt;&gt;"",TMInput!J945,IF(AND($C945=$C946, K946&lt;&gt;""),K946, IF(AND($C945=$C947, K947&lt;&gt;""), K947,"")))</f>
        <v/>
      </c>
      <c r="L945" s="85" t="str">
        <f>IF(TMInput!K945&lt;&gt;"",TMInput!K945,IF(AND($C945=$C946, L946&lt;&gt;""),L946, IF(AND($C945=$C947, L947&lt;&gt;""), L947,"")))</f>
        <v/>
      </c>
      <c r="M945" s="90" t="str">
        <f>IF(TMInput!L945&lt;&gt;"",TMInput!L945,IF(AND($C945=$C946, M946&lt;&gt;""),M946, IF(AND($C945=$C947, M947&lt;&gt;""), M947,"")))</f>
        <v/>
      </c>
      <c r="N945" s="90" t="str">
        <f>IF(TMInput!M945&lt;&gt;"",TMInput!M945,IF(AND($C945=$C946, N946&lt;&gt;""),N946, IF(AND($C945=$C947, N947&lt;&gt;""), N947,"")))</f>
        <v/>
      </c>
      <c r="O945" s="90" t="str">
        <f>IF(TMInput!N945&lt;&gt;"",TMInput!N945,IF(AND($C945=$C946, O946&lt;&gt;""),O946, IF(AND($C945=$C947, O947&lt;&gt;""), O947,"")))</f>
        <v/>
      </c>
      <c r="P945" s="85" t="str">
        <f>IF(TMInput!O945&lt;&gt;"",TMInput!O945,IF(AND($C945=$C946, P946&lt;&gt;""),P946, IF(AND($C945=$C947, P947&lt;&gt;""), P947,"")))</f>
        <v/>
      </c>
      <c r="Q945" s="90" t="str">
        <f>IF(TMInput!P945&lt;&gt;"",TMInput!P945,IF(AND($C945=$C946, Q946&lt;&gt;""),Q946, IF(AND($C945=$C947, Q947&lt;&gt;""), Q947,"")))</f>
        <v/>
      </c>
      <c r="R945" s="90" t="str">
        <f>IF(TMInput!Q945&lt;&gt;"", TMInput!Q945, IF(AND(OR($C945&amp;$H945=$C946&amp;$H946, $C945&amp;$I945=$C946&amp;$I946), R946&lt;&gt;""), R946, IF(AND(OR($C945&amp;$H945=$C947&amp;$H947, $C945&amp;$I945=$C947&amp;$I947), R947&lt;&gt;""), R947, IF(AND(OR($C945&amp;$H945=$C948&amp;$H948, $C945&amp;$I945=$C948&amp;$I948), R948&lt;&gt;""), R948, IF(AND(OR($C945&amp;$H945=$C949&amp;$H949, $C945&amp;$I945=$C949&amp;$I949), R949&lt;&gt;""), R949, "")))))</f>
        <v/>
      </c>
      <c r="S945" s="90" t="str">
        <f>IF(TMInput!R945&lt;&gt;"", TMInput!R945, IF(AND(OR($C945&amp;$H945=$C946&amp;$H946, $C945&amp;$I945=$C946&amp;$I946), S946&lt;&gt;""), S946, IF(AND(OR($C945&amp;$H945=$C947&amp;$H947, $C945&amp;$I945=$C947&amp;$I947), S947&lt;&gt;""), S947, IF(AND(OR($C945&amp;$H945=$C948&amp;$H948, $C945&amp;$I945=$C948&amp;$I948), S948&lt;&gt;""), S948, IF(AND(OR($C945&amp;$H945=$C949&amp;$H949, $C945&amp;$I945=$C949&amp;$I949), S949&lt;&gt;""), S949, "")))))</f>
        <v/>
      </c>
      <c r="T945" s="90" t="str">
        <f>IF(TMInput!S945&lt;&gt;"", TMInput!S945, IF(AND(OR($C945&amp;$H945=$C946&amp;$H946, $C945&amp;$I945=$C946&amp;$I946), T946&lt;&gt;""), T946, IF(AND(OR($C945&amp;$H945=$C947&amp;$H947, $C945&amp;$I945=$C947&amp;$I947), T947&lt;&gt;""), T947, IF(AND(OR($C945&amp;$H945=$C948&amp;$H948, $C945&amp;$I945=$C948&amp;$I948), T948&lt;&gt;""), T948, IF(AND(OR($C945&amp;$H945=$C949&amp;$H949, $C945&amp;$I945=$C949&amp;$I949), T949&lt;&gt;""), T949, "")))))</f>
        <v/>
      </c>
      <c r="U945" s="90" t="str">
        <f>IF(TMInput!T945&lt;&gt;"", TMInput!T945, IF(AND($C945=$C946, U946&lt;&gt;""), U946, IF(AND($C945=$C947, U947&lt;&gt;""), U947, IF(AND($C945=$C948, U948&lt;&gt;""), U948, IF(AND($C945=$C949, U949&lt;&gt;""), U949, "")))))</f>
        <v/>
      </c>
      <c r="V945" s="90" t="str">
        <f>IF(TMInput!U945&lt;&gt;"", TMInput!U945, IF(AND($C945=$C946, V946&lt;&gt;""), V946, IF(AND($C945=$C947, V947&lt;&gt;""), V947, IF(AND($C945=$C948, V948&lt;&gt;""), V948, IF(AND($C945=$C949, V949&lt;&gt;""), V949, "")))))</f>
        <v/>
      </c>
      <c r="W945" s="90" t="str">
        <f>IF(TMInput!V945&lt;&gt;"", TMInput!V945, IF(AND($C945=$C946, W946&lt;&gt;""), W946, IF(AND($C945=$C947, W947&lt;&gt;""), W947, IF(AND($C945=$C948, W948&lt;&gt;""), W948, IF(AND($C945=$C949, W949&lt;&gt;""), W949, "")))))</f>
        <v/>
      </c>
      <c r="X945" s="90" t="str">
        <f>IF(TMInput!W945&lt;&gt;"", TMInput!W945, IF(AND($C945=$C946, X946&lt;&gt;""), X946, IF(AND($C945=$C947, X947&lt;&gt;""), X947, IF(AND($C945=$C948, X948&lt;&gt;""), X948, IF(AND($C945=$C949, X949&lt;&gt;""), X949, "")))))</f>
        <v/>
      </c>
      <c r="Y945" s="90" t="str">
        <f>IF(TMInput!X945&lt;&gt;"", TMInput!X945, IF(AND($C945=$C946, Y946&lt;&gt;""), Y946, IF(AND($C945=$C947, Y947&lt;&gt;""), Y947, IF(AND($C945=$C948, Y948&lt;&gt;""), Y948, IF(AND($C945=$C949, Y949&lt;&gt;""), Y949, "")))))</f>
        <v/>
      </c>
      <c r="Z945" s="90" t="str">
        <f>IF(TMInput!Y945&lt;&gt;"", TMInput!Y945, IF(AND($C945=$C946, Z946&lt;&gt;""), Z946, IF(AND($C945=$C947, Z947&lt;&gt;""), Z947, IF(AND($C945=$C948, Z948&lt;&gt;""), Z948, IF(AND($C945=$C949, Z949&lt;&gt;""), Z949, "")))))</f>
        <v/>
      </c>
      <c r="AA945" s="90" t="str">
        <f>IF(TMInput!Z945&lt;&gt;"", TMInput!Z945, IF(AND($C945=$C946, AA946&lt;&gt;""), AA946, IF(AND($C945=$C947, AA947&lt;&gt;""), AA947, IF(AND($C945=$C948, AA948&lt;&gt;""), AA948, IF(AND($C945=$C949, AA949&lt;&gt;""), AA949, "")))))</f>
        <v/>
      </c>
      <c r="AB945" s="90" t="str">
        <f>IF(TMInput!AA945&lt;&gt;"", TMInput!AA945, IF(AND($C945=$C946, AB946&lt;&gt;""), AB946, IF(AND($C945=$C947, AB947&lt;&gt;""), AB947, IF(AND($C945=$C948, AB948&lt;&gt;""), AB948, IF(AND($C945=$C949, AB949&lt;&gt;""), AB949, "")))))</f>
        <v/>
      </c>
      <c r="AC945" s="90" t="str">
        <f>IF(TMInput!AB945&lt;&gt;"", TMInput!AB945, IF(AND($C945=$C946, AC946&lt;&gt;""), AC946, IF(AND($C945=$C947, AC947&lt;&gt;""), AC947, IF(AND($C945=$C948, AC948&lt;&gt;""), AC948, IF(AND($C945=$C949, AC949&lt;&gt;""), AC949, "")))))</f>
        <v/>
      </c>
      <c r="AD945" s="90" t="str">
        <f>IF(TMInput!AC945&lt;&gt;"", TMInput!AC945, IF(AND($C945=$C946, AD946&lt;&gt;""), AD946, IF(AND($C945=$C947, AD947&lt;&gt;""), AD947, IF(AND($C945=$C948, AD948&lt;&gt;""), AD948, IF(AND($C945=$C949, AD949&lt;&gt;""), AD949, "")))))</f>
        <v/>
      </c>
      <c r="AE945" s="90" t="str">
        <f>IF(TMInput!AD945&lt;&gt;"", TMInput!AD945, IF(AND($C945=$C946, AE946&lt;&gt;""), AE946, IF(AND($C945=$C947, AE947&lt;&gt;""), AE947, IF(AND($C945=$C948, AE948&lt;&gt;""), AE948, IF(AND($C945=$C949, AE949&lt;&gt;""), AE949, "")))))</f>
        <v/>
      </c>
    </row>
    <row r="946">
      <c r="A946" s="85" t="b">
        <f t="shared" si="1"/>
        <v>0</v>
      </c>
      <c r="B946" s="90" t="str">
        <f>IF(AND(TMInput!A946="",$C946&lt;&gt;""),B945,TMInput!A946)</f>
        <v/>
      </c>
      <c r="C946" s="90" t="str">
        <f>TMInput!B946</f>
        <v/>
      </c>
      <c r="D946" s="85" t="str">
        <f>IF(AND(TMInput!C946="",$C946&lt;&gt;""),D945,TMInput!C946)</f>
        <v/>
      </c>
      <c r="E946" s="90" t="str">
        <f>IF(TMInput!D946&lt;&gt;"",TMInput!D946,IF(AND($C946=$C947, E947&lt;&gt;""),E947, IF(AND($C946=$C948, E948&lt;&gt;""), E948,"")))</f>
        <v/>
      </c>
      <c r="F946" s="90" t="str">
        <f>IF(TMInput!E946&lt;&gt;"",TMInput!E946,IF(AND($C946=$C947, F947&lt;&gt;""),F947, IF(AND($C946=$C948, F948&lt;&gt;""), F948,"")))</f>
        <v/>
      </c>
      <c r="G946" s="85" t="str">
        <f>IF(TMInput!F946&lt;&gt;"",TMInput!F946,IF(AND($C946=$C947, G947&lt;&gt;""),G947, IF(AND($C946=$C948, G948&lt;&gt;""), G948,"")))</f>
        <v/>
      </c>
      <c r="H946" s="90" t="str">
        <f>TMInput!G946</f>
        <v/>
      </c>
      <c r="I946" s="90" t="str">
        <f>TMInput!H946</f>
        <v/>
      </c>
      <c r="J946" s="90" t="str">
        <f>IF(TMInput!$A946="",J945,TMInput!I946)</f>
        <v/>
      </c>
      <c r="K946" s="85" t="str">
        <f>IF(TMInput!J946&lt;&gt;"",TMInput!J946,IF(AND($C946=$C947, K947&lt;&gt;""),K947, IF(AND($C946=$C948, K948&lt;&gt;""), K948,"")))</f>
        <v/>
      </c>
      <c r="L946" s="85" t="str">
        <f>IF(TMInput!K946&lt;&gt;"",TMInput!K946,IF(AND($C946=$C947, L947&lt;&gt;""),L947, IF(AND($C946=$C948, L948&lt;&gt;""), L948,"")))</f>
        <v/>
      </c>
      <c r="M946" s="90" t="str">
        <f>IF(TMInput!L946&lt;&gt;"",TMInput!L946,IF(AND($C946=$C947, M947&lt;&gt;""),M947, IF(AND($C946=$C948, M948&lt;&gt;""), M948,"")))</f>
        <v/>
      </c>
      <c r="N946" s="90" t="str">
        <f>IF(TMInput!M946&lt;&gt;"",TMInput!M946,IF(AND($C946=$C947, N947&lt;&gt;""),N947, IF(AND($C946=$C948, N948&lt;&gt;""), N948,"")))</f>
        <v/>
      </c>
      <c r="O946" s="90" t="str">
        <f>IF(TMInput!N946&lt;&gt;"",TMInput!N946,IF(AND($C946=$C947, O947&lt;&gt;""),O947, IF(AND($C946=$C948, O948&lt;&gt;""), O948,"")))</f>
        <v/>
      </c>
      <c r="P946" s="85" t="str">
        <f>IF(TMInput!O946&lt;&gt;"",TMInput!O946,IF(AND($C946=$C947, P947&lt;&gt;""),P947, IF(AND($C946=$C948, P948&lt;&gt;""), P948,"")))</f>
        <v/>
      </c>
      <c r="Q946" s="90" t="str">
        <f>IF(TMInput!P946&lt;&gt;"",TMInput!P946,IF(AND($C946=$C947, Q947&lt;&gt;""),Q947, IF(AND($C946=$C948, Q948&lt;&gt;""), Q948,"")))</f>
        <v/>
      </c>
      <c r="R946" s="90" t="str">
        <f>IF(TMInput!Q946&lt;&gt;"", TMInput!Q946, IF(AND(OR($C946&amp;$H946=$C947&amp;$H947, $C946&amp;$I946=$C947&amp;$I947), R947&lt;&gt;""), R947, IF(AND(OR($C946&amp;$H946=$C948&amp;$H948, $C946&amp;$I946=$C948&amp;$I948), R948&lt;&gt;""), R948, IF(AND(OR($C946&amp;$H946=$C949&amp;$H949, $C946&amp;$I946=$C949&amp;$I949), R949&lt;&gt;""), R949, IF(AND(OR($C946&amp;$H946=$C950&amp;$H950, $C946&amp;$I946=$C950&amp;$I950), R950&lt;&gt;""), R950, "")))))</f>
        <v/>
      </c>
      <c r="S946" s="90" t="str">
        <f>IF(TMInput!R946&lt;&gt;"", TMInput!R946, IF(AND(OR($C946&amp;$H946=$C947&amp;$H947, $C946&amp;$I946=$C947&amp;$I947), S947&lt;&gt;""), S947, IF(AND(OR($C946&amp;$H946=$C948&amp;$H948, $C946&amp;$I946=$C948&amp;$I948), S948&lt;&gt;""), S948, IF(AND(OR($C946&amp;$H946=$C949&amp;$H949, $C946&amp;$I946=$C949&amp;$I949), S949&lt;&gt;""), S949, IF(AND(OR($C946&amp;$H946=$C950&amp;$H950, $C946&amp;$I946=$C950&amp;$I950), S950&lt;&gt;""), S950, "")))))</f>
        <v/>
      </c>
      <c r="T946" s="90" t="str">
        <f>IF(TMInput!S946&lt;&gt;"", TMInput!S946, IF(AND(OR($C946&amp;$H946=$C947&amp;$H947, $C946&amp;$I946=$C947&amp;$I947), T947&lt;&gt;""), T947, IF(AND(OR($C946&amp;$H946=$C948&amp;$H948, $C946&amp;$I946=$C948&amp;$I948), T948&lt;&gt;""), T948, IF(AND(OR($C946&amp;$H946=$C949&amp;$H949, $C946&amp;$I946=$C949&amp;$I949), T949&lt;&gt;""), T949, IF(AND(OR($C946&amp;$H946=$C950&amp;$H950, $C946&amp;$I946=$C950&amp;$I950), T950&lt;&gt;""), T950, "")))))</f>
        <v/>
      </c>
      <c r="U946" s="90" t="str">
        <f>IF(TMInput!T946&lt;&gt;"", TMInput!T946, IF(AND($C946=$C947, U947&lt;&gt;""), U947, IF(AND($C946=$C948, U948&lt;&gt;""), U948, IF(AND($C946=$C949, U949&lt;&gt;""), U949, IF(AND($C946=$C950, U950&lt;&gt;""), U950, "")))))</f>
        <v/>
      </c>
      <c r="V946" s="90" t="str">
        <f>IF(TMInput!U946&lt;&gt;"", TMInput!U946, IF(AND($C946=$C947, V947&lt;&gt;""), V947, IF(AND($C946=$C948, V948&lt;&gt;""), V948, IF(AND($C946=$C949, V949&lt;&gt;""), V949, IF(AND($C946=$C950, V950&lt;&gt;""), V950, "")))))</f>
        <v/>
      </c>
      <c r="W946" s="90" t="str">
        <f>IF(TMInput!V946&lt;&gt;"", TMInput!V946, IF(AND($C946=$C947, W947&lt;&gt;""), W947, IF(AND($C946=$C948, W948&lt;&gt;""), W948, IF(AND($C946=$C949, W949&lt;&gt;""), W949, IF(AND($C946=$C950, W950&lt;&gt;""), W950, "")))))</f>
        <v/>
      </c>
      <c r="X946" s="90" t="str">
        <f>IF(TMInput!W946&lt;&gt;"", TMInput!W946, IF(AND($C946=$C947, X947&lt;&gt;""), X947, IF(AND($C946=$C948, X948&lt;&gt;""), X948, IF(AND($C946=$C949, X949&lt;&gt;""), X949, IF(AND($C946=$C950, X950&lt;&gt;""), X950, "")))))</f>
        <v/>
      </c>
      <c r="Y946" s="90" t="str">
        <f>IF(TMInput!X946&lt;&gt;"", TMInput!X946, IF(AND($C946=$C947, Y947&lt;&gt;""), Y947, IF(AND($C946=$C948, Y948&lt;&gt;""), Y948, IF(AND($C946=$C949, Y949&lt;&gt;""), Y949, IF(AND($C946=$C950, Y950&lt;&gt;""), Y950, "")))))</f>
        <v/>
      </c>
      <c r="Z946" s="90" t="str">
        <f>IF(TMInput!Y946&lt;&gt;"", TMInput!Y946, IF(AND($C946=$C947, Z947&lt;&gt;""), Z947, IF(AND($C946=$C948, Z948&lt;&gt;""), Z948, IF(AND($C946=$C949, Z949&lt;&gt;""), Z949, IF(AND($C946=$C950, Z950&lt;&gt;""), Z950, "")))))</f>
        <v/>
      </c>
      <c r="AA946" s="90" t="str">
        <f>IF(TMInput!Z946&lt;&gt;"", TMInput!Z946, IF(AND($C946=$C947, AA947&lt;&gt;""), AA947, IF(AND($C946=$C948, AA948&lt;&gt;""), AA948, IF(AND($C946=$C949, AA949&lt;&gt;""), AA949, IF(AND($C946=$C950, AA950&lt;&gt;""), AA950, "")))))</f>
        <v/>
      </c>
      <c r="AB946" s="90" t="str">
        <f>IF(TMInput!AA946&lt;&gt;"", TMInput!AA946, IF(AND($C946=$C947, AB947&lt;&gt;""), AB947, IF(AND($C946=$C948, AB948&lt;&gt;""), AB948, IF(AND($C946=$C949, AB949&lt;&gt;""), AB949, IF(AND($C946=$C950, AB950&lt;&gt;""), AB950, "")))))</f>
        <v/>
      </c>
      <c r="AC946" s="90" t="str">
        <f>IF(TMInput!AB946&lt;&gt;"", TMInput!AB946, IF(AND($C946=$C947, AC947&lt;&gt;""), AC947, IF(AND($C946=$C948, AC948&lt;&gt;""), AC948, IF(AND($C946=$C949, AC949&lt;&gt;""), AC949, IF(AND($C946=$C950, AC950&lt;&gt;""), AC950, "")))))</f>
        <v/>
      </c>
      <c r="AD946" s="90" t="str">
        <f>IF(TMInput!AC946&lt;&gt;"", TMInput!AC946, IF(AND($C946=$C947, AD947&lt;&gt;""), AD947, IF(AND($C946=$C948, AD948&lt;&gt;""), AD948, IF(AND($C946=$C949, AD949&lt;&gt;""), AD949, IF(AND($C946=$C950, AD950&lt;&gt;""), AD950, "")))))</f>
        <v/>
      </c>
      <c r="AE946" s="90" t="str">
        <f>IF(TMInput!AD946&lt;&gt;"", TMInput!AD946, IF(AND($C946=$C947, AE947&lt;&gt;""), AE947, IF(AND($C946=$C948, AE948&lt;&gt;""), AE948, IF(AND($C946=$C949, AE949&lt;&gt;""), AE949, IF(AND($C946=$C950, AE950&lt;&gt;""), AE950, "")))))</f>
        <v/>
      </c>
    </row>
    <row r="947">
      <c r="A947" s="85" t="b">
        <f t="shared" si="1"/>
        <v>0</v>
      </c>
      <c r="B947" s="90" t="str">
        <f>IF(AND(TMInput!A947="",$C947&lt;&gt;""),B946,TMInput!A947)</f>
        <v/>
      </c>
      <c r="C947" s="90" t="str">
        <f>TMInput!B947</f>
        <v/>
      </c>
      <c r="D947" s="85" t="str">
        <f>IF(AND(TMInput!C947="",$C947&lt;&gt;""),D946,TMInput!C947)</f>
        <v/>
      </c>
      <c r="E947" s="90" t="str">
        <f>IF(TMInput!D947&lt;&gt;"",TMInput!D947,IF(AND($C947=$C948, E948&lt;&gt;""),E948, IF(AND($C947=$C949, E949&lt;&gt;""), E949,"")))</f>
        <v/>
      </c>
      <c r="F947" s="90" t="str">
        <f>IF(TMInput!E947&lt;&gt;"",TMInput!E947,IF(AND($C947=$C948, F948&lt;&gt;""),F948, IF(AND($C947=$C949, F949&lt;&gt;""), F949,"")))</f>
        <v/>
      </c>
      <c r="G947" s="85" t="str">
        <f>IF(TMInput!F947&lt;&gt;"",TMInput!F947,IF(AND($C947=$C948, G948&lt;&gt;""),G948, IF(AND($C947=$C949, G949&lt;&gt;""), G949,"")))</f>
        <v/>
      </c>
      <c r="H947" s="90" t="str">
        <f>TMInput!G947</f>
        <v/>
      </c>
      <c r="I947" s="90" t="str">
        <f>TMInput!H947</f>
        <v/>
      </c>
      <c r="J947" s="90" t="str">
        <f>IF(TMInput!$A947="",J946,TMInput!I947)</f>
        <v/>
      </c>
      <c r="K947" s="85" t="str">
        <f>IF(TMInput!J947&lt;&gt;"",TMInput!J947,IF(AND($C947=$C948, K948&lt;&gt;""),K948, IF(AND($C947=$C949, K949&lt;&gt;""), K949,"")))</f>
        <v/>
      </c>
      <c r="L947" s="85" t="str">
        <f>IF(TMInput!K947&lt;&gt;"",TMInput!K947,IF(AND($C947=$C948, L948&lt;&gt;""),L948, IF(AND($C947=$C949, L949&lt;&gt;""), L949,"")))</f>
        <v/>
      </c>
      <c r="M947" s="90" t="str">
        <f>IF(TMInput!L947&lt;&gt;"",TMInput!L947,IF(AND($C947=$C948, M948&lt;&gt;""),M948, IF(AND($C947=$C949, M949&lt;&gt;""), M949,"")))</f>
        <v/>
      </c>
      <c r="N947" s="90" t="str">
        <f>IF(TMInput!M947&lt;&gt;"",TMInput!M947,IF(AND($C947=$C948, N948&lt;&gt;""),N948, IF(AND($C947=$C949, N949&lt;&gt;""), N949,"")))</f>
        <v/>
      </c>
      <c r="O947" s="90" t="str">
        <f>IF(TMInput!N947&lt;&gt;"",TMInput!N947,IF(AND($C947=$C948, O948&lt;&gt;""),O948, IF(AND($C947=$C949, O949&lt;&gt;""), O949,"")))</f>
        <v/>
      </c>
      <c r="P947" s="85" t="str">
        <f>IF(TMInput!O947&lt;&gt;"",TMInput!O947,IF(AND($C947=$C948, P948&lt;&gt;""),P948, IF(AND($C947=$C949, P949&lt;&gt;""), P949,"")))</f>
        <v/>
      </c>
      <c r="Q947" s="90" t="str">
        <f>IF(TMInput!P947&lt;&gt;"",TMInput!P947,IF(AND($C947=$C948, Q948&lt;&gt;""),Q948, IF(AND($C947=$C949, Q949&lt;&gt;""), Q949,"")))</f>
        <v/>
      </c>
      <c r="R947" s="90" t="str">
        <f>IF(TMInput!Q947&lt;&gt;"", TMInput!Q947, IF(AND(OR($C947&amp;$H947=$C948&amp;$H948, $C947&amp;$I947=$C948&amp;$I948), R948&lt;&gt;""), R948, IF(AND(OR($C947&amp;$H947=$C949&amp;$H949, $C947&amp;$I947=$C949&amp;$I949), R949&lt;&gt;""), R949, IF(AND(OR($C947&amp;$H947=$C950&amp;$H950, $C947&amp;$I947=$C950&amp;$I950), R950&lt;&gt;""), R950, IF(AND(OR($C947&amp;$H947=$C951&amp;$H951, $C947&amp;$I947=$C951&amp;$I951), R951&lt;&gt;""), R951, "")))))</f>
        <v/>
      </c>
      <c r="S947" s="90" t="str">
        <f>IF(TMInput!R947&lt;&gt;"", TMInput!R947, IF(AND(OR($C947&amp;$H947=$C948&amp;$H948, $C947&amp;$I947=$C948&amp;$I948), S948&lt;&gt;""), S948, IF(AND(OR($C947&amp;$H947=$C949&amp;$H949, $C947&amp;$I947=$C949&amp;$I949), S949&lt;&gt;""), S949, IF(AND(OR($C947&amp;$H947=$C950&amp;$H950, $C947&amp;$I947=$C950&amp;$I950), S950&lt;&gt;""), S950, IF(AND(OR($C947&amp;$H947=$C951&amp;$H951, $C947&amp;$I947=$C951&amp;$I951), S951&lt;&gt;""), S951, "")))))</f>
        <v/>
      </c>
      <c r="T947" s="90" t="str">
        <f>IF(TMInput!S947&lt;&gt;"", TMInput!S947, IF(AND(OR($C947&amp;$H947=$C948&amp;$H948, $C947&amp;$I947=$C948&amp;$I948), T948&lt;&gt;""), T948, IF(AND(OR($C947&amp;$H947=$C949&amp;$H949, $C947&amp;$I947=$C949&amp;$I949), T949&lt;&gt;""), T949, IF(AND(OR($C947&amp;$H947=$C950&amp;$H950, $C947&amp;$I947=$C950&amp;$I950), T950&lt;&gt;""), T950, IF(AND(OR($C947&amp;$H947=$C951&amp;$H951, $C947&amp;$I947=$C951&amp;$I951), T951&lt;&gt;""), T951, "")))))</f>
        <v/>
      </c>
      <c r="U947" s="90" t="str">
        <f>IF(TMInput!T947&lt;&gt;"", TMInput!T947, IF(AND($C947=$C948, U948&lt;&gt;""), U948, IF(AND($C947=$C949, U949&lt;&gt;""), U949, IF(AND($C947=$C950, U950&lt;&gt;""), U950, IF(AND($C947=$C951, U951&lt;&gt;""), U951, "")))))</f>
        <v/>
      </c>
      <c r="V947" s="90" t="str">
        <f>IF(TMInput!U947&lt;&gt;"", TMInput!U947, IF(AND($C947=$C948, V948&lt;&gt;""), V948, IF(AND($C947=$C949, V949&lt;&gt;""), V949, IF(AND($C947=$C950, V950&lt;&gt;""), V950, IF(AND($C947=$C951, V951&lt;&gt;""), V951, "")))))</f>
        <v/>
      </c>
      <c r="W947" s="90" t="str">
        <f>IF(TMInput!V947&lt;&gt;"", TMInput!V947, IF(AND($C947=$C948, W948&lt;&gt;""), W948, IF(AND($C947=$C949, W949&lt;&gt;""), W949, IF(AND($C947=$C950, W950&lt;&gt;""), W950, IF(AND($C947=$C951, W951&lt;&gt;""), W951, "")))))</f>
        <v/>
      </c>
      <c r="X947" s="90" t="str">
        <f>IF(TMInput!W947&lt;&gt;"", TMInput!W947, IF(AND($C947=$C948, X948&lt;&gt;""), X948, IF(AND($C947=$C949, X949&lt;&gt;""), X949, IF(AND($C947=$C950, X950&lt;&gt;""), X950, IF(AND($C947=$C951, X951&lt;&gt;""), X951, "")))))</f>
        <v/>
      </c>
      <c r="Y947" s="90" t="str">
        <f>IF(TMInput!X947&lt;&gt;"", TMInput!X947, IF(AND($C947=$C948, Y948&lt;&gt;""), Y948, IF(AND($C947=$C949, Y949&lt;&gt;""), Y949, IF(AND($C947=$C950, Y950&lt;&gt;""), Y950, IF(AND($C947=$C951, Y951&lt;&gt;""), Y951, "")))))</f>
        <v/>
      </c>
      <c r="Z947" s="90" t="str">
        <f>IF(TMInput!Y947&lt;&gt;"", TMInput!Y947, IF(AND($C947=$C948, Z948&lt;&gt;""), Z948, IF(AND($C947=$C949, Z949&lt;&gt;""), Z949, IF(AND($C947=$C950, Z950&lt;&gt;""), Z950, IF(AND($C947=$C951, Z951&lt;&gt;""), Z951, "")))))</f>
        <v/>
      </c>
      <c r="AA947" s="90" t="str">
        <f>IF(TMInput!Z947&lt;&gt;"", TMInput!Z947, IF(AND($C947=$C948, AA948&lt;&gt;""), AA948, IF(AND($C947=$C949, AA949&lt;&gt;""), AA949, IF(AND($C947=$C950, AA950&lt;&gt;""), AA950, IF(AND($C947=$C951, AA951&lt;&gt;""), AA951, "")))))</f>
        <v/>
      </c>
      <c r="AB947" s="90" t="str">
        <f>IF(TMInput!AA947&lt;&gt;"", TMInput!AA947, IF(AND($C947=$C948, AB948&lt;&gt;""), AB948, IF(AND($C947=$C949, AB949&lt;&gt;""), AB949, IF(AND($C947=$C950, AB950&lt;&gt;""), AB950, IF(AND($C947=$C951, AB951&lt;&gt;""), AB951, "")))))</f>
        <v/>
      </c>
      <c r="AC947" s="90" t="str">
        <f>IF(TMInput!AB947&lt;&gt;"", TMInput!AB947, IF(AND($C947=$C948, AC948&lt;&gt;""), AC948, IF(AND($C947=$C949, AC949&lt;&gt;""), AC949, IF(AND($C947=$C950, AC950&lt;&gt;""), AC950, IF(AND($C947=$C951, AC951&lt;&gt;""), AC951, "")))))</f>
        <v/>
      </c>
      <c r="AD947" s="90" t="str">
        <f>IF(TMInput!AC947&lt;&gt;"", TMInput!AC947, IF(AND($C947=$C948, AD948&lt;&gt;""), AD948, IF(AND($C947=$C949, AD949&lt;&gt;""), AD949, IF(AND($C947=$C950, AD950&lt;&gt;""), AD950, IF(AND($C947=$C951, AD951&lt;&gt;""), AD951, "")))))</f>
        <v/>
      </c>
      <c r="AE947" s="90" t="str">
        <f>IF(TMInput!AD947&lt;&gt;"", TMInput!AD947, IF(AND($C947=$C948, AE948&lt;&gt;""), AE948, IF(AND($C947=$C949, AE949&lt;&gt;""), AE949, IF(AND($C947=$C950, AE950&lt;&gt;""), AE950, IF(AND($C947=$C951, AE951&lt;&gt;""), AE951, "")))))</f>
        <v/>
      </c>
    </row>
    <row r="948">
      <c r="A948" s="85" t="b">
        <f t="shared" si="1"/>
        <v>0</v>
      </c>
      <c r="B948" s="90" t="str">
        <f>IF(AND(TMInput!A948="",$C948&lt;&gt;""),B947,TMInput!A948)</f>
        <v/>
      </c>
      <c r="C948" s="90" t="str">
        <f>TMInput!B948</f>
        <v/>
      </c>
      <c r="D948" s="85" t="str">
        <f>IF(AND(TMInput!C948="",$C948&lt;&gt;""),D947,TMInput!C948)</f>
        <v/>
      </c>
      <c r="E948" s="90" t="str">
        <f>IF(TMInput!D948&lt;&gt;"",TMInput!D948,IF(AND($C948=$C949, E949&lt;&gt;""),E949, IF(AND($C948=$C950, E950&lt;&gt;""), E950,"")))</f>
        <v/>
      </c>
      <c r="F948" s="90" t="str">
        <f>IF(TMInput!E948&lt;&gt;"",TMInput!E948,IF(AND($C948=$C949, F949&lt;&gt;""),F949, IF(AND($C948=$C950, F950&lt;&gt;""), F950,"")))</f>
        <v/>
      </c>
      <c r="G948" s="85" t="str">
        <f>IF(TMInput!F948&lt;&gt;"",TMInput!F948,IF(AND($C948=$C949, G949&lt;&gt;""),G949, IF(AND($C948=$C950, G950&lt;&gt;""), G950,"")))</f>
        <v/>
      </c>
      <c r="H948" s="90" t="str">
        <f>TMInput!G948</f>
        <v/>
      </c>
      <c r="I948" s="90" t="str">
        <f>TMInput!H948</f>
        <v/>
      </c>
      <c r="J948" s="90" t="str">
        <f>IF(TMInput!$A948="",J947,TMInput!I948)</f>
        <v/>
      </c>
      <c r="K948" s="85" t="str">
        <f>IF(TMInput!J948&lt;&gt;"",TMInput!J948,IF(AND($C948=$C949, K949&lt;&gt;""),K949, IF(AND($C948=$C950, K950&lt;&gt;""), K950,"")))</f>
        <v/>
      </c>
      <c r="L948" s="85" t="str">
        <f>IF(TMInput!K948&lt;&gt;"",TMInput!K948,IF(AND($C948=$C949, L949&lt;&gt;""),L949, IF(AND($C948=$C950, L950&lt;&gt;""), L950,"")))</f>
        <v/>
      </c>
      <c r="M948" s="90" t="str">
        <f>IF(TMInput!L948&lt;&gt;"",TMInput!L948,IF(AND($C948=$C949, M949&lt;&gt;""),M949, IF(AND($C948=$C950, M950&lt;&gt;""), M950,"")))</f>
        <v/>
      </c>
      <c r="N948" s="90" t="str">
        <f>IF(TMInput!M948&lt;&gt;"",TMInput!M948,IF(AND($C948=$C949, N949&lt;&gt;""),N949, IF(AND($C948=$C950, N950&lt;&gt;""), N950,"")))</f>
        <v/>
      </c>
      <c r="O948" s="90" t="str">
        <f>IF(TMInput!N948&lt;&gt;"",TMInput!N948,IF(AND($C948=$C949, O949&lt;&gt;""),O949, IF(AND($C948=$C950, O950&lt;&gt;""), O950,"")))</f>
        <v/>
      </c>
      <c r="P948" s="85" t="str">
        <f>IF(TMInput!O948&lt;&gt;"",TMInput!O948,IF(AND($C948=$C949, P949&lt;&gt;""),P949, IF(AND($C948=$C950, P950&lt;&gt;""), P950,"")))</f>
        <v/>
      </c>
      <c r="Q948" s="90" t="str">
        <f>IF(TMInput!P948&lt;&gt;"",TMInput!P948,IF(AND($C948=$C949, Q949&lt;&gt;""),Q949, IF(AND($C948=$C950, Q950&lt;&gt;""), Q950,"")))</f>
        <v/>
      </c>
      <c r="R948" s="90" t="str">
        <f>IF(TMInput!Q948&lt;&gt;"", TMInput!Q948, IF(AND(OR($C948&amp;$H948=$C949&amp;$H949, $C948&amp;$I948=$C949&amp;$I949), R949&lt;&gt;""), R949, IF(AND(OR($C948&amp;$H948=$C950&amp;$H950, $C948&amp;$I948=$C950&amp;$I950), R950&lt;&gt;""), R950, IF(AND(OR($C948&amp;$H948=$C951&amp;$H951, $C948&amp;$I948=$C951&amp;$I951), R951&lt;&gt;""), R951, IF(AND(OR($C948&amp;$H948=$C952&amp;$H952, $C948&amp;$I948=$C952&amp;$I952), R952&lt;&gt;""), R952, "")))))</f>
        <v/>
      </c>
      <c r="S948" s="90" t="str">
        <f>IF(TMInput!R948&lt;&gt;"", TMInput!R948, IF(AND(OR($C948&amp;$H948=$C949&amp;$H949, $C948&amp;$I948=$C949&amp;$I949), S949&lt;&gt;""), S949, IF(AND(OR($C948&amp;$H948=$C950&amp;$H950, $C948&amp;$I948=$C950&amp;$I950), S950&lt;&gt;""), S950, IF(AND(OR($C948&amp;$H948=$C951&amp;$H951, $C948&amp;$I948=$C951&amp;$I951), S951&lt;&gt;""), S951, IF(AND(OR($C948&amp;$H948=$C952&amp;$H952, $C948&amp;$I948=$C952&amp;$I952), S952&lt;&gt;""), S952, "")))))</f>
        <v/>
      </c>
      <c r="T948" s="90" t="str">
        <f>IF(TMInput!S948&lt;&gt;"", TMInput!S948, IF(AND(OR($C948&amp;$H948=$C949&amp;$H949, $C948&amp;$I948=$C949&amp;$I949), T949&lt;&gt;""), T949, IF(AND(OR($C948&amp;$H948=$C950&amp;$H950, $C948&amp;$I948=$C950&amp;$I950), T950&lt;&gt;""), T950, IF(AND(OR($C948&amp;$H948=$C951&amp;$H951, $C948&amp;$I948=$C951&amp;$I951), T951&lt;&gt;""), T951, IF(AND(OR($C948&amp;$H948=$C952&amp;$H952, $C948&amp;$I948=$C952&amp;$I952), T952&lt;&gt;""), T952, "")))))</f>
        <v/>
      </c>
      <c r="U948" s="90" t="str">
        <f>IF(TMInput!T948&lt;&gt;"", TMInput!T948, IF(AND($C948=$C949, U949&lt;&gt;""), U949, IF(AND($C948=$C950, U950&lt;&gt;""), U950, IF(AND($C948=$C951, U951&lt;&gt;""), U951, IF(AND($C948=$C952, U952&lt;&gt;""), U952, "")))))</f>
        <v/>
      </c>
      <c r="V948" s="90" t="str">
        <f>IF(TMInput!U948&lt;&gt;"", TMInput!U948, IF(AND($C948=$C949, V949&lt;&gt;""), V949, IF(AND($C948=$C950, V950&lt;&gt;""), V950, IF(AND($C948=$C951, V951&lt;&gt;""), V951, IF(AND($C948=$C952, V952&lt;&gt;""), V952, "")))))</f>
        <v/>
      </c>
      <c r="W948" s="90" t="str">
        <f>IF(TMInput!V948&lt;&gt;"", TMInput!V948, IF(AND($C948=$C949, W949&lt;&gt;""), W949, IF(AND($C948=$C950, W950&lt;&gt;""), W950, IF(AND($C948=$C951, W951&lt;&gt;""), W951, IF(AND($C948=$C952, W952&lt;&gt;""), W952, "")))))</f>
        <v/>
      </c>
      <c r="X948" s="90" t="str">
        <f>IF(TMInput!W948&lt;&gt;"", TMInput!W948, IF(AND($C948=$C949, X949&lt;&gt;""), X949, IF(AND($C948=$C950, X950&lt;&gt;""), X950, IF(AND($C948=$C951, X951&lt;&gt;""), X951, IF(AND($C948=$C952, X952&lt;&gt;""), X952, "")))))</f>
        <v/>
      </c>
      <c r="Y948" s="90" t="str">
        <f>IF(TMInput!X948&lt;&gt;"", TMInput!X948, IF(AND($C948=$C949, Y949&lt;&gt;""), Y949, IF(AND($C948=$C950, Y950&lt;&gt;""), Y950, IF(AND($C948=$C951, Y951&lt;&gt;""), Y951, IF(AND($C948=$C952, Y952&lt;&gt;""), Y952, "")))))</f>
        <v/>
      </c>
      <c r="Z948" s="90" t="str">
        <f>IF(TMInput!Y948&lt;&gt;"", TMInput!Y948, IF(AND($C948=$C949, Z949&lt;&gt;""), Z949, IF(AND($C948=$C950, Z950&lt;&gt;""), Z950, IF(AND($C948=$C951, Z951&lt;&gt;""), Z951, IF(AND($C948=$C952, Z952&lt;&gt;""), Z952, "")))))</f>
        <v/>
      </c>
      <c r="AA948" s="90" t="str">
        <f>IF(TMInput!Z948&lt;&gt;"", TMInput!Z948, IF(AND($C948=$C949, AA949&lt;&gt;""), AA949, IF(AND($C948=$C950, AA950&lt;&gt;""), AA950, IF(AND($C948=$C951, AA951&lt;&gt;""), AA951, IF(AND($C948=$C952, AA952&lt;&gt;""), AA952, "")))))</f>
        <v/>
      </c>
      <c r="AB948" s="90" t="str">
        <f>IF(TMInput!AA948&lt;&gt;"", TMInput!AA948, IF(AND($C948=$C949, AB949&lt;&gt;""), AB949, IF(AND($C948=$C950, AB950&lt;&gt;""), AB950, IF(AND($C948=$C951, AB951&lt;&gt;""), AB951, IF(AND($C948=$C952, AB952&lt;&gt;""), AB952, "")))))</f>
        <v/>
      </c>
      <c r="AC948" s="90" t="str">
        <f>IF(TMInput!AB948&lt;&gt;"", TMInput!AB948, IF(AND($C948=$C949, AC949&lt;&gt;""), AC949, IF(AND($C948=$C950, AC950&lt;&gt;""), AC950, IF(AND($C948=$C951, AC951&lt;&gt;""), AC951, IF(AND($C948=$C952, AC952&lt;&gt;""), AC952, "")))))</f>
        <v/>
      </c>
      <c r="AD948" s="90" t="str">
        <f>IF(TMInput!AC948&lt;&gt;"", TMInput!AC948, IF(AND($C948=$C949, AD949&lt;&gt;""), AD949, IF(AND($C948=$C950, AD950&lt;&gt;""), AD950, IF(AND($C948=$C951, AD951&lt;&gt;""), AD951, IF(AND($C948=$C952, AD952&lt;&gt;""), AD952, "")))))</f>
        <v/>
      </c>
      <c r="AE948" s="90" t="str">
        <f>IF(TMInput!AD948&lt;&gt;"", TMInput!AD948, IF(AND($C948=$C949, AE949&lt;&gt;""), AE949, IF(AND($C948=$C950, AE950&lt;&gt;""), AE950, IF(AND($C948=$C951, AE951&lt;&gt;""), AE951, IF(AND($C948=$C952, AE952&lt;&gt;""), AE952, "")))))</f>
        <v/>
      </c>
    </row>
    <row r="949">
      <c r="A949" s="85" t="b">
        <f t="shared" si="1"/>
        <v>0</v>
      </c>
      <c r="B949" s="90" t="str">
        <f>IF(AND(TMInput!A949="",$C949&lt;&gt;""),B948,TMInput!A949)</f>
        <v/>
      </c>
      <c r="C949" s="90" t="str">
        <f>TMInput!B949</f>
        <v/>
      </c>
      <c r="D949" s="85" t="str">
        <f>IF(AND(TMInput!C949="",$C949&lt;&gt;""),D948,TMInput!C949)</f>
        <v/>
      </c>
      <c r="E949" s="90" t="str">
        <f>IF(TMInput!D949&lt;&gt;"",TMInput!D949,IF(AND($C949=$C950, E950&lt;&gt;""),E950, IF(AND($C949=$C951, E951&lt;&gt;""), E951,"")))</f>
        <v/>
      </c>
      <c r="F949" s="90" t="str">
        <f>IF(TMInput!E949&lt;&gt;"",TMInput!E949,IF(AND($C949=$C950, F950&lt;&gt;""),F950, IF(AND($C949=$C951, F951&lt;&gt;""), F951,"")))</f>
        <v/>
      </c>
      <c r="G949" s="85" t="str">
        <f>IF(TMInput!F949&lt;&gt;"",TMInput!F949,IF(AND($C949=$C950, G950&lt;&gt;""),G950, IF(AND($C949=$C951, G951&lt;&gt;""), G951,"")))</f>
        <v/>
      </c>
      <c r="H949" s="90" t="str">
        <f>TMInput!G949</f>
        <v/>
      </c>
      <c r="I949" s="90" t="str">
        <f>TMInput!H949</f>
        <v/>
      </c>
      <c r="J949" s="90" t="str">
        <f>IF(TMInput!$A949="",J948,TMInput!I949)</f>
        <v/>
      </c>
      <c r="K949" s="85" t="str">
        <f>IF(TMInput!J949&lt;&gt;"",TMInput!J949,IF(AND($C949=$C950, K950&lt;&gt;""),K950, IF(AND($C949=$C951, K951&lt;&gt;""), K951,"")))</f>
        <v/>
      </c>
      <c r="L949" s="85" t="str">
        <f>IF(TMInput!K949&lt;&gt;"",TMInput!K949,IF(AND($C949=$C950, L950&lt;&gt;""),L950, IF(AND($C949=$C951, L951&lt;&gt;""), L951,"")))</f>
        <v/>
      </c>
      <c r="M949" s="90" t="str">
        <f>IF(TMInput!L949&lt;&gt;"",TMInput!L949,IF(AND($C949=$C950, M950&lt;&gt;""),M950, IF(AND($C949=$C951, M951&lt;&gt;""), M951,"")))</f>
        <v/>
      </c>
      <c r="N949" s="90" t="str">
        <f>IF(TMInput!M949&lt;&gt;"",TMInput!M949,IF(AND($C949=$C950, N950&lt;&gt;""),N950, IF(AND($C949=$C951, N951&lt;&gt;""), N951,"")))</f>
        <v/>
      </c>
      <c r="O949" s="90" t="str">
        <f>IF(TMInput!N949&lt;&gt;"",TMInput!N949,IF(AND($C949=$C950, O950&lt;&gt;""),O950, IF(AND($C949=$C951, O951&lt;&gt;""), O951,"")))</f>
        <v/>
      </c>
      <c r="P949" s="85" t="str">
        <f>IF(TMInput!O949&lt;&gt;"",TMInput!O949,IF(AND($C949=$C950, P950&lt;&gt;""),P950, IF(AND($C949=$C951, P951&lt;&gt;""), P951,"")))</f>
        <v/>
      </c>
      <c r="Q949" s="90" t="str">
        <f>IF(TMInput!P949&lt;&gt;"",TMInput!P949,IF(AND($C949=$C950, Q950&lt;&gt;""),Q950, IF(AND($C949=$C951, Q951&lt;&gt;""), Q951,"")))</f>
        <v/>
      </c>
      <c r="R949" s="90" t="str">
        <f>IF(TMInput!Q949&lt;&gt;"", TMInput!Q949, IF(AND(OR($C949&amp;$H949=$C950&amp;$H950, $C949&amp;$I949=$C950&amp;$I950), R950&lt;&gt;""), R950, IF(AND(OR($C949&amp;$H949=$C951&amp;$H951, $C949&amp;$I949=$C951&amp;$I951), R951&lt;&gt;""), R951, IF(AND(OR($C949&amp;$H949=$C952&amp;$H952, $C949&amp;$I949=$C952&amp;$I952), R952&lt;&gt;""), R952, IF(AND(OR($C949&amp;$H949=$C953&amp;$H953, $C949&amp;$I949=$C953&amp;$I953), R953&lt;&gt;""), R953, "")))))</f>
        <v/>
      </c>
      <c r="S949" s="90" t="str">
        <f>IF(TMInput!R949&lt;&gt;"", TMInput!R949, IF(AND(OR($C949&amp;$H949=$C950&amp;$H950, $C949&amp;$I949=$C950&amp;$I950), S950&lt;&gt;""), S950, IF(AND(OR($C949&amp;$H949=$C951&amp;$H951, $C949&amp;$I949=$C951&amp;$I951), S951&lt;&gt;""), S951, IF(AND(OR($C949&amp;$H949=$C952&amp;$H952, $C949&amp;$I949=$C952&amp;$I952), S952&lt;&gt;""), S952, IF(AND(OR($C949&amp;$H949=$C953&amp;$H953, $C949&amp;$I949=$C953&amp;$I953), S953&lt;&gt;""), S953, "")))))</f>
        <v/>
      </c>
      <c r="T949" s="90" t="str">
        <f>IF(TMInput!S949&lt;&gt;"", TMInput!S949, IF(AND(OR($C949&amp;$H949=$C950&amp;$H950, $C949&amp;$I949=$C950&amp;$I950), T950&lt;&gt;""), T950, IF(AND(OR($C949&amp;$H949=$C951&amp;$H951, $C949&amp;$I949=$C951&amp;$I951), T951&lt;&gt;""), T951, IF(AND(OR($C949&amp;$H949=$C952&amp;$H952, $C949&amp;$I949=$C952&amp;$I952), T952&lt;&gt;""), T952, IF(AND(OR($C949&amp;$H949=$C953&amp;$H953, $C949&amp;$I949=$C953&amp;$I953), T953&lt;&gt;""), T953, "")))))</f>
        <v/>
      </c>
      <c r="U949" s="90" t="str">
        <f>IF(TMInput!T949&lt;&gt;"", TMInput!T949, IF(AND($C949=$C950, U950&lt;&gt;""), U950, IF(AND($C949=$C951, U951&lt;&gt;""), U951, IF(AND($C949=$C952, U952&lt;&gt;""), U952, IF(AND($C949=$C953, U953&lt;&gt;""), U953, "")))))</f>
        <v/>
      </c>
      <c r="V949" s="90" t="str">
        <f>IF(TMInput!U949&lt;&gt;"", TMInput!U949, IF(AND($C949=$C950, V950&lt;&gt;""), V950, IF(AND($C949=$C951, V951&lt;&gt;""), V951, IF(AND($C949=$C952, V952&lt;&gt;""), V952, IF(AND($C949=$C953, V953&lt;&gt;""), V953, "")))))</f>
        <v/>
      </c>
      <c r="W949" s="90" t="str">
        <f>IF(TMInput!V949&lt;&gt;"", TMInput!V949, IF(AND($C949=$C950, W950&lt;&gt;""), W950, IF(AND($C949=$C951, W951&lt;&gt;""), W951, IF(AND($C949=$C952, W952&lt;&gt;""), W952, IF(AND($C949=$C953, W953&lt;&gt;""), W953, "")))))</f>
        <v/>
      </c>
      <c r="X949" s="90" t="str">
        <f>IF(TMInput!W949&lt;&gt;"", TMInput!W949, IF(AND($C949=$C950, X950&lt;&gt;""), X950, IF(AND($C949=$C951, X951&lt;&gt;""), X951, IF(AND($C949=$C952, X952&lt;&gt;""), X952, IF(AND($C949=$C953, X953&lt;&gt;""), X953, "")))))</f>
        <v/>
      </c>
      <c r="Y949" s="90" t="str">
        <f>IF(TMInput!X949&lt;&gt;"", TMInput!X949, IF(AND($C949=$C950, Y950&lt;&gt;""), Y950, IF(AND($C949=$C951, Y951&lt;&gt;""), Y951, IF(AND($C949=$C952, Y952&lt;&gt;""), Y952, IF(AND($C949=$C953, Y953&lt;&gt;""), Y953, "")))))</f>
        <v/>
      </c>
      <c r="Z949" s="90" t="str">
        <f>IF(TMInput!Y949&lt;&gt;"", TMInput!Y949, IF(AND($C949=$C950, Z950&lt;&gt;""), Z950, IF(AND($C949=$C951, Z951&lt;&gt;""), Z951, IF(AND($C949=$C952, Z952&lt;&gt;""), Z952, IF(AND($C949=$C953, Z953&lt;&gt;""), Z953, "")))))</f>
        <v/>
      </c>
      <c r="AA949" s="90" t="str">
        <f>IF(TMInput!Z949&lt;&gt;"", TMInput!Z949, IF(AND($C949=$C950, AA950&lt;&gt;""), AA950, IF(AND($C949=$C951, AA951&lt;&gt;""), AA951, IF(AND($C949=$C952, AA952&lt;&gt;""), AA952, IF(AND($C949=$C953, AA953&lt;&gt;""), AA953, "")))))</f>
        <v/>
      </c>
      <c r="AB949" s="90" t="str">
        <f>IF(TMInput!AA949&lt;&gt;"", TMInput!AA949, IF(AND($C949=$C950, AB950&lt;&gt;""), AB950, IF(AND($C949=$C951, AB951&lt;&gt;""), AB951, IF(AND($C949=$C952, AB952&lt;&gt;""), AB952, IF(AND($C949=$C953, AB953&lt;&gt;""), AB953, "")))))</f>
        <v/>
      </c>
      <c r="AC949" s="90" t="str">
        <f>IF(TMInput!AB949&lt;&gt;"", TMInput!AB949, IF(AND($C949=$C950, AC950&lt;&gt;""), AC950, IF(AND($C949=$C951, AC951&lt;&gt;""), AC951, IF(AND($C949=$C952, AC952&lt;&gt;""), AC952, IF(AND($C949=$C953, AC953&lt;&gt;""), AC953, "")))))</f>
        <v/>
      </c>
      <c r="AD949" s="90" t="str">
        <f>IF(TMInput!AC949&lt;&gt;"", TMInput!AC949, IF(AND($C949=$C950, AD950&lt;&gt;""), AD950, IF(AND($C949=$C951, AD951&lt;&gt;""), AD951, IF(AND($C949=$C952, AD952&lt;&gt;""), AD952, IF(AND($C949=$C953, AD953&lt;&gt;""), AD953, "")))))</f>
        <v/>
      </c>
      <c r="AE949" s="90" t="str">
        <f>IF(TMInput!AD949&lt;&gt;"", TMInput!AD949, IF(AND($C949=$C950, AE950&lt;&gt;""), AE950, IF(AND($C949=$C951, AE951&lt;&gt;""), AE951, IF(AND($C949=$C952, AE952&lt;&gt;""), AE952, IF(AND($C949=$C953, AE953&lt;&gt;""), AE953, "")))))</f>
        <v/>
      </c>
    </row>
    <row r="950">
      <c r="A950" s="85" t="b">
        <f t="shared" si="1"/>
        <v>0</v>
      </c>
      <c r="B950" s="90" t="str">
        <f>IF(AND(TMInput!A950="",$C950&lt;&gt;""),B949,TMInput!A950)</f>
        <v/>
      </c>
      <c r="C950" s="90" t="str">
        <f>TMInput!B950</f>
        <v/>
      </c>
      <c r="D950" s="85" t="str">
        <f>IF(AND(TMInput!C950="",$C950&lt;&gt;""),D949,TMInput!C950)</f>
        <v/>
      </c>
      <c r="E950" s="90" t="str">
        <f>IF(TMInput!D950&lt;&gt;"",TMInput!D950,IF(AND($C950=$C951, E951&lt;&gt;""),E951, IF(AND($C950=$C952, E952&lt;&gt;""), E952,"")))</f>
        <v/>
      </c>
      <c r="F950" s="90" t="str">
        <f>IF(TMInput!E950&lt;&gt;"",TMInput!E950,IF(AND($C950=$C951, F951&lt;&gt;""),F951, IF(AND($C950=$C952, F952&lt;&gt;""), F952,"")))</f>
        <v/>
      </c>
      <c r="G950" s="85" t="str">
        <f>IF(TMInput!F950&lt;&gt;"",TMInput!F950,IF(AND($C950=$C951, G951&lt;&gt;""),G951, IF(AND($C950=$C952, G952&lt;&gt;""), G952,"")))</f>
        <v/>
      </c>
      <c r="H950" s="90" t="str">
        <f>TMInput!G950</f>
        <v/>
      </c>
      <c r="I950" s="90" t="str">
        <f>TMInput!H950</f>
        <v/>
      </c>
      <c r="J950" s="90" t="str">
        <f>IF(TMInput!$A950="",J949,TMInput!I950)</f>
        <v/>
      </c>
      <c r="K950" s="85" t="str">
        <f>IF(TMInput!J950&lt;&gt;"",TMInput!J950,IF(AND($C950=$C951, K951&lt;&gt;""),K951, IF(AND($C950=$C952, K952&lt;&gt;""), K952,"")))</f>
        <v/>
      </c>
      <c r="L950" s="85" t="str">
        <f>IF(TMInput!K950&lt;&gt;"",TMInput!K950,IF(AND($C950=$C951, L951&lt;&gt;""),L951, IF(AND($C950=$C952, L952&lt;&gt;""), L952,"")))</f>
        <v/>
      </c>
      <c r="M950" s="90" t="str">
        <f>IF(TMInput!L950&lt;&gt;"",TMInput!L950,IF(AND($C950=$C951, M951&lt;&gt;""),M951, IF(AND($C950=$C952, M952&lt;&gt;""), M952,"")))</f>
        <v/>
      </c>
      <c r="N950" s="90" t="str">
        <f>IF(TMInput!M950&lt;&gt;"",TMInput!M950,IF(AND($C950=$C951, N951&lt;&gt;""),N951, IF(AND($C950=$C952, N952&lt;&gt;""), N952,"")))</f>
        <v/>
      </c>
      <c r="O950" s="90" t="str">
        <f>IF(TMInput!N950&lt;&gt;"",TMInput!N950,IF(AND($C950=$C951, O951&lt;&gt;""),O951, IF(AND($C950=$C952, O952&lt;&gt;""), O952,"")))</f>
        <v/>
      </c>
      <c r="P950" s="85" t="str">
        <f>IF(TMInput!O950&lt;&gt;"",TMInput!O950,IF(AND($C950=$C951, P951&lt;&gt;""),P951, IF(AND($C950=$C952, P952&lt;&gt;""), P952,"")))</f>
        <v/>
      </c>
      <c r="Q950" s="90" t="str">
        <f>IF(TMInput!P950&lt;&gt;"",TMInput!P950,IF(AND($C950=$C951, Q951&lt;&gt;""),Q951, IF(AND($C950=$C952, Q952&lt;&gt;""), Q952,"")))</f>
        <v/>
      </c>
      <c r="R950" s="90" t="str">
        <f>IF(TMInput!Q950&lt;&gt;"", TMInput!Q950, IF(AND(OR($C950&amp;$H950=$C951&amp;$H951, $C950&amp;$I950=$C951&amp;$I951), R951&lt;&gt;""), R951, IF(AND(OR($C950&amp;$H950=$C952&amp;$H952, $C950&amp;$I950=$C952&amp;$I952), R952&lt;&gt;""), R952, IF(AND(OR($C950&amp;$H950=$C953&amp;$H953, $C950&amp;$I950=$C953&amp;$I953), R953&lt;&gt;""), R953, IF(AND(OR($C950&amp;$H950=$C954&amp;$H954, $C950&amp;$I950=$C954&amp;$I954), R954&lt;&gt;""), R954, "")))))</f>
        <v/>
      </c>
      <c r="S950" s="90" t="str">
        <f>IF(TMInput!R950&lt;&gt;"", TMInput!R950, IF(AND(OR($C950&amp;$H950=$C951&amp;$H951, $C950&amp;$I950=$C951&amp;$I951), S951&lt;&gt;""), S951, IF(AND(OR($C950&amp;$H950=$C952&amp;$H952, $C950&amp;$I950=$C952&amp;$I952), S952&lt;&gt;""), S952, IF(AND(OR($C950&amp;$H950=$C953&amp;$H953, $C950&amp;$I950=$C953&amp;$I953), S953&lt;&gt;""), S953, IF(AND(OR($C950&amp;$H950=$C954&amp;$H954, $C950&amp;$I950=$C954&amp;$I954), S954&lt;&gt;""), S954, "")))))</f>
        <v/>
      </c>
      <c r="T950" s="90" t="str">
        <f>IF(TMInput!S950&lt;&gt;"", TMInput!S950, IF(AND(OR($C950&amp;$H950=$C951&amp;$H951, $C950&amp;$I950=$C951&amp;$I951), T951&lt;&gt;""), T951, IF(AND(OR($C950&amp;$H950=$C952&amp;$H952, $C950&amp;$I950=$C952&amp;$I952), T952&lt;&gt;""), T952, IF(AND(OR($C950&amp;$H950=$C953&amp;$H953, $C950&amp;$I950=$C953&amp;$I953), T953&lt;&gt;""), T953, IF(AND(OR($C950&amp;$H950=$C954&amp;$H954, $C950&amp;$I950=$C954&amp;$I954), T954&lt;&gt;""), T954, "")))))</f>
        <v/>
      </c>
      <c r="U950" s="90" t="str">
        <f>IF(TMInput!T950&lt;&gt;"", TMInput!T950, IF(AND($C950=$C951, U951&lt;&gt;""), U951, IF(AND($C950=$C952, U952&lt;&gt;""), U952, IF(AND($C950=$C953, U953&lt;&gt;""), U953, IF(AND($C950=$C954, U954&lt;&gt;""), U954, "")))))</f>
        <v/>
      </c>
      <c r="V950" s="90" t="str">
        <f>IF(TMInput!U950&lt;&gt;"", TMInput!U950, IF(AND($C950=$C951, V951&lt;&gt;""), V951, IF(AND($C950=$C952, V952&lt;&gt;""), V952, IF(AND($C950=$C953, V953&lt;&gt;""), V953, IF(AND($C950=$C954, V954&lt;&gt;""), V954, "")))))</f>
        <v/>
      </c>
      <c r="W950" s="90" t="str">
        <f>IF(TMInput!V950&lt;&gt;"", TMInput!V950, IF(AND($C950=$C951, W951&lt;&gt;""), W951, IF(AND($C950=$C952, W952&lt;&gt;""), W952, IF(AND($C950=$C953, W953&lt;&gt;""), W953, IF(AND($C950=$C954, W954&lt;&gt;""), W954, "")))))</f>
        <v/>
      </c>
      <c r="X950" s="90" t="str">
        <f>IF(TMInput!W950&lt;&gt;"", TMInput!W950, IF(AND($C950=$C951, X951&lt;&gt;""), X951, IF(AND($C950=$C952, X952&lt;&gt;""), X952, IF(AND($C950=$C953, X953&lt;&gt;""), X953, IF(AND($C950=$C954, X954&lt;&gt;""), X954, "")))))</f>
        <v/>
      </c>
      <c r="Y950" s="90" t="str">
        <f>IF(TMInput!X950&lt;&gt;"", TMInput!X950, IF(AND($C950=$C951, Y951&lt;&gt;""), Y951, IF(AND($C950=$C952, Y952&lt;&gt;""), Y952, IF(AND($C950=$C953, Y953&lt;&gt;""), Y953, IF(AND($C950=$C954, Y954&lt;&gt;""), Y954, "")))))</f>
        <v/>
      </c>
      <c r="Z950" s="90" t="str">
        <f>IF(TMInput!Y950&lt;&gt;"", TMInput!Y950, IF(AND($C950=$C951, Z951&lt;&gt;""), Z951, IF(AND($C950=$C952, Z952&lt;&gt;""), Z952, IF(AND($C950=$C953, Z953&lt;&gt;""), Z953, IF(AND($C950=$C954, Z954&lt;&gt;""), Z954, "")))))</f>
        <v/>
      </c>
      <c r="AA950" s="90" t="str">
        <f>IF(TMInput!Z950&lt;&gt;"", TMInput!Z950, IF(AND($C950=$C951, AA951&lt;&gt;""), AA951, IF(AND($C950=$C952, AA952&lt;&gt;""), AA952, IF(AND($C950=$C953, AA953&lt;&gt;""), AA953, IF(AND($C950=$C954, AA954&lt;&gt;""), AA954, "")))))</f>
        <v/>
      </c>
      <c r="AB950" s="90" t="str">
        <f>IF(TMInput!AA950&lt;&gt;"", TMInput!AA950, IF(AND($C950=$C951, AB951&lt;&gt;""), AB951, IF(AND($C950=$C952, AB952&lt;&gt;""), AB952, IF(AND($C950=$C953, AB953&lt;&gt;""), AB953, IF(AND($C950=$C954, AB954&lt;&gt;""), AB954, "")))))</f>
        <v/>
      </c>
      <c r="AC950" s="90" t="str">
        <f>IF(TMInput!AB950&lt;&gt;"", TMInput!AB950, IF(AND($C950=$C951, AC951&lt;&gt;""), AC951, IF(AND($C950=$C952, AC952&lt;&gt;""), AC952, IF(AND($C950=$C953, AC953&lt;&gt;""), AC953, IF(AND($C950=$C954, AC954&lt;&gt;""), AC954, "")))))</f>
        <v/>
      </c>
      <c r="AD950" s="90" t="str">
        <f>IF(TMInput!AC950&lt;&gt;"", TMInput!AC950, IF(AND($C950=$C951, AD951&lt;&gt;""), AD951, IF(AND($C950=$C952, AD952&lt;&gt;""), AD952, IF(AND($C950=$C953, AD953&lt;&gt;""), AD953, IF(AND($C950=$C954, AD954&lt;&gt;""), AD954, "")))))</f>
        <v/>
      </c>
      <c r="AE950" s="90" t="str">
        <f>IF(TMInput!AD950&lt;&gt;"", TMInput!AD950, IF(AND($C950=$C951, AE951&lt;&gt;""), AE951, IF(AND($C950=$C952, AE952&lt;&gt;""), AE952, IF(AND($C950=$C953, AE953&lt;&gt;""), AE953, IF(AND($C950=$C954, AE954&lt;&gt;""), AE954, "")))))</f>
        <v/>
      </c>
    </row>
    <row r="951">
      <c r="A951" s="85" t="b">
        <f t="shared" si="1"/>
        <v>0</v>
      </c>
      <c r="B951" s="90" t="str">
        <f>IF(AND(TMInput!A951="",$C951&lt;&gt;""),B950,TMInput!A951)</f>
        <v/>
      </c>
      <c r="C951" s="90" t="str">
        <f>TMInput!B951</f>
        <v/>
      </c>
      <c r="D951" s="85" t="str">
        <f>IF(AND(TMInput!C951="",$C951&lt;&gt;""),D950,TMInput!C951)</f>
        <v/>
      </c>
      <c r="E951" s="90" t="str">
        <f>IF(TMInput!D951&lt;&gt;"",TMInput!D951,IF(AND($C951=$C952, E952&lt;&gt;""),E952, IF(AND($C951=$C953, E953&lt;&gt;""), E953,"")))</f>
        <v/>
      </c>
      <c r="F951" s="90" t="str">
        <f>IF(TMInput!E951&lt;&gt;"",TMInput!E951,IF(AND($C951=$C952, F952&lt;&gt;""),F952, IF(AND($C951=$C953, F953&lt;&gt;""), F953,"")))</f>
        <v/>
      </c>
      <c r="G951" s="85" t="str">
        <f>IF(TMInput!F951&lt;&gt;"",TMInput!F951,IF(AND($C951=$C952, G952&lt;&gt;""),G952, IF(AND($C951=$C953, G953&lt;&gt;""), G953,"")))</f>
        <v/>
      </c>
      <c r="H951" s="90" t="str">
        <f>TMInput!G951</f>
        <v/>
      </c>
      <c r="I951" s="90" t="str">
        <f>TMInput!H951</f>
        <v/>
      </c>
      <c r="J951" s="90" t="str">
        <f>IF(TMInput!$A951="",J950,TMInput!I951)</f>
        <v/>
      </c>
      <c r="K951" s="85" t="str">
        <f>IF(TMInput!J951&lt;&gt;"",TMInput!J951,IF(AND($C951=$C952, K952&lt;&gt;""),K952, IF(AND($C951=$C953, K953&lt;&gt;""), K953,"")))</f>
        <v/>
      </c>
      <c r="L951" s="85" t="str">
        <f>IF(TMInput!K951&lt;&gt;"",TMInput!K951,IF(AND($C951=$C952, L952&lt;&gt;""),L952, IF(AND($C951=$C953, L953&lt;&gt;""), L953,"")))</f>
        <v/>
      </c>
      <c r="M951" s="90" t="str">
        <f>IF(TMInput!L951&lt;&gt;"",TMInput!L951,IF(AND($C951=$C952, M952&lt;&gt;""),M952, IF(AND($C951=$C953, M953&lt;&gt;""), M953,"")))</f>
        <v/>
      </c>
      <c r="N951" s="90" t="str">
        <f>IF(TMInput!M951&lt;&gt;"",TMInput!M951,IF(AND($C951=$C952, N952&lt;&gt;""),N952, IF(AND($C951=$C953, N953&lt;&gt;""), N953,"")))</f>
        <v/>
      </c>
      <c r="O951" s="90" t="str">
        <f>IF(TMInput!N951&lt;&gt;"",TMInput!N951,IF(AND($C951=$C952, O952&lt;&gt;""),O952, IF(AND($C951=$C953, O953&lt;&gt;""), O953,"")))</f>
        <v/>
      </c>
      <c r="P951" s="85" t="str">
        <f>IF(TMInput!O951&lt;&gt;"",TMInput!O951,IF(AND($C951=$C952, P952&lt;&gt;""),P952, IF(AND($C951=$C953, P953&lt;&gt;""), P953,"")))</f>
        <v/>
      </c>
      <c r="Q951" s="90" t="str">
        <f>IF(TMInput!P951&lt;&gt;"",TMInput!P951,IF(AND($C951=$C952, Q952&lt;&gt;""),Q952, IF(AND($C951=$C953, Q953&lt;&gt;""), Q953,"")))</f>
        <v/>
      </c>
      <c r="R951" s="90" t="str">
        <f>IF(TMInput!Q951&lt;&gt;"", TMInput!Q951, IF(AND(OR($C951&amp;$H951=$C952&amp;$H952, $C951&amp;$I951=$C952&amp;$I952), R952&lt;&gt;""), R952, IF(AND(OR($C951&amp;$H951=$C953&amp;$H953, $C951&amp;$I951=$C953&amp;$I953), R953&lt;&gt;""), R953, IF(AND(OR($C951&amp;$H951=$C954&amp;$H954, $C951&amp;$I951=$C954&amp;$I954), R954&lt;&gt;""), R954, IF(AND(OR($C951&amp;$H951=$C955&amp;$H955, $C951&amp;$I951=$C955&amp;$I955), R955&lt;&gt;""), R955, "")))))</f>
        <v/>
      </c>
      <c r="S951" s="90" t="str">
        <f>IF(TMInput!R951&lt;&gt;"", TMInput!R951, IF(AND(OR($C951&amp;$H951=$C952&amp;$H952, $C951&amp;$I951=$C952&amp;$I952), S952&lt;&gt;""), S952, IF(AND(OR($C951&amp;$H951=$C953&amp;$H953, $C951&amp;$I951=$C953&amp;$I953), S953&lt;&gt;""), S953, IF(AND(OR($C951&amp;$H951=$C954&amp;$H954, $C951&amp;$I951=$C954&amp;$I954), S954&lt;&gt;""), S954, IF(AND(OR($C951&amp;$H951=$C955&amp;$H955, $C951&amp;$I951=$C955&amp;$I955), S955&lt;&gt;""), S955, "")))))</f>
        <v/>
      </c>
      <c r="T951" s="90" t="str">
        <f>IF(TMInput!S951&lt;&gt;"", TMInput!S951, IF(AND(OR($C951&amp;$H951=$C952&amp;$H952, $C951&amp;$I951=$C952&amp;$I952), T952&lt;&gt;""), T952, IF(AND(OR($C951&amp;$H951=$C953&amp;$H953, $C951&amp;$I951=$C953&amp;$I953), T953&lt;&gt;""), T953, IF(AND(OR($C951&amp;$H951=$C954&amp;$H954, $C951&amp;$I951=$C954&amp;$I954), T954&lt;&gt;""), T954, IF(AND(OR($C951&amp;$H951=$C955&amp;$H955, $C951&amp;$I951=$C955&amp;$I955), T955&lt;&gt;""), T955, "")))))</f>
        <v/>
      </c>
      <c r="U951" s="90" t="str">
        <f>IF(TMInput!T951&lt;&gt;"", TMInput!T951, IF(AND($C951=$C952, U952&lt;&gt;""), U952, IF(AND($C951=$C953, U953&lt;&gt;""), U953, IF(AND($C951=$C954, U954&lt;&gt;""), U954, IF(AND($C951=$C955, U955&lt;&gt;""), U955, "")))))</f>
        <v/>
      </c>
      <c r="V951" s="90" t="str">
        <f>IF(TMInput!U951&lt;&gt;"", TMInput!U951, IF(AND($C951=$C952, V952&lt;&gt;""), V952, IF(AND($C951=$C953, V953&lt;&gt;""), V953, IF(AND($C951=$C954, V954&lt;&gt;""), V954, IF(AND($C951=$C955, V955&lt;&gt;""), V955, "")))))</f>
        <v/>
      </c>
      <c r="W951" s="90" t="str">
        <f>IF(TMInput!V951&lt;&gt;"", TMInput!V951, IF(AND($C951=$C952, W952&lt;&gt;""), W952, IF(AND($C951=$C953, W953&lt;&gt;""), W953, IF(AND($C951=$C954, W954&lt;&gt;""), W954, IF(AND($C951=$C955, W955&lt;&gt;""), W955, "")))))</f>
        <v/>
      </c>
      <c r="X951" s="90" t="str">
        <f>IF(TMInput!W951&lt;&gt;"", TMInput!W951, IF(AND($C951=$C952, X952&lt;&gt;""), X952, IF(AND($C951=$C953, X953&lt;&gt;""), X953, IF(AND($C951=$C954, X954&lt;&gt;""), X954, IF(AND($C951=$C955, X955&lt;&gt;""), X955, "")))))</f>
        <v/>
      </c>
      <c r="Y951" s="90" t="str">
        <f>IF(TMInput!X951&lt;&gt;"", TMInput!X951, IF(AND($C951=$C952, Y952&lt;&gt;""), Y952, IF(AND($C951=$C953, Y953&lt;&gt;""), Y953, IF(AND($C951=$C954, Y954&lt;&gt;""), Y954, IF(AND($C951=$C955, Y955&lt;&gt;""), Y955, "")))))</f>
        <v/>
      </c>
      <c r="Z951" s="90" t="str">
        <f>IF(TMInput!Y951&lt;&gt;"", TMInput!Y951, IF(AND($C951=$C952, Z952&lt;&gt;""), Z952, IF(AND($C951=$C953, Z953&lt;&gt;""), Z953, IF(AND($C951=$C954, Z954&lt;&gt;""), Z954, IF(AND($C951=$C955, Z955&lt;&gt;""), Z955, "")))))</f>
        <v/>
      </c>
      <c r="AA951" s="90" t="str">
        <f>IF(TMInput!Z951&lt;&gt;"", TMInput!Z951, IF(AND($C951=$C952, AA952&lt;&gt;""), AA952, IF(AND($C951=$C953, AA953&lt;&gt;""), AA953, IF(AND($C951=$C954, AA954&lt;&gt;""), AA954, IF(AND($C951=$C955, AA955&lt;&gt;""), AA955, "")))))</f>
        <v/>
      </c>
      <c r="AB951" s="90" t="str">
        <f>IF(TMInput!AA951&lt;&gt;"", TMInput!AA951, IF(AND($C951=$C952, AB952&lt;&gt;""), AB952, IF(AND($C951=$C953, AB953&lt;&gt;""), AB953, IF(AND($C951=$C954, AB954&lt;&gt;""), AB954, IF(AND($C951=$C955, AB955&lt;&gt;""), AB955, "")))))</f>
        <v/>
      </c>
      <c r="AC951" s="90" t="str">
        <f>IF(TMInput!AB951&lt;&gt;"", TMInput!AB951, IF(AND($C951=$C952, AC952&lt;&gt;""), AC952, IF(AND($C951=$C953, AC953&lt;&gt;""), AC953, IF(AND($C951=$C954, AC954&lt;&gt;""), AC954, IF(AND($C951=$C955, AC955&lt;&gt;""), AC955, "")))))</f>
        <v/>
      </c>
      <c r="AD951" s="90" t="str">
        <f>IF(TMInput!AC951&lt;&gt;"", TMInput!AC951, IF(AND($C951=$C952, AD952&lt;&gt;""), AD952, IF(AND($C951=$C953, AD953&lt;&gt;""), AD953, IF(AND($C951=$C954, AD954&lt;&gt;""), AD954, IF(AND($C951=$C955, AD955&lt;&gt;""), AD955, "")))))</f>
        <v/>
      </c>
      <c r="AE951" s="90" t="str">
        <f>IF(TMInput!AD951&lt;&gt;"", TMInput!AD951, IF(AND($C951=$C952, AE952&lt;&gt;""), AE952, IF(AND($C951=$C953, AE953&lt;&gt;""), AE953, IF(AND($C951=$C954, AE954&lt;&gt;""), AE954, IF(AND($C951=$C955, AE955&lt;&gt;""), AE955, "")))))</f>
        <v/>
      </c>
    </row>
    <row r="952">
      <c r="A952" s="85" t="b">
        <f t="shared" si="1"/>
        <v>0</v>
      </c>
      <c r="B952" s="90" t="str">
        <f>IF(AND(TMInput!A952="",$C952&lt;&gt;""),B951,TMInput!A952)</f>
        <v/>
      </c>
      <c r="C952" s="90" t="str">
        <f>TMInput!B952</f>
        <v/>
      </c>
      <c r="D952" s="85" t="str">
        <f>IF(AND(TMInput!C952="",$C952&lt;&gt;""),D951,TMInput!C952)</f>
        <v/>
      </c>
      <c r="E952" s="90" t="str">
        <f>IF(TMInput!D952&lt;&gt;"",TMInput!D952,IF(AND($C952=$C953, E953&lt;&gt;""),E953, IF(AND($C952=$C954, E954&lt;&gt;""), E954,"")))</f>
        <v/>
      </c>
      <c r="F952" s="90" t="str">
        <f>IF(TMInput!E952&lt;&gt;"",TMInput!E952,IF(AND($C952=$C953, F953&lt;&gt;""),F953, IF(AND($C952=$C954, F954&lt;&gt;""), F954,"")))</f>
        <v/>
      </c>
      <c r="G952" s="85" t="str">
        <f>IF(TMInput!F952&lt;&gt;"",TMInput!F952,IF(AND($C952=$C953, G953&lt;&gt;""),G953, IF(AND($C952=$C954, G954&lt;&gt;""), G954,"")))</f>
        <v/>
      </c>
      <c r="H952" s="90" t="str">
        <f>TMInput!G952</f>
        <v/>
      </c>
      <c r="I952" s="90" t="str">
        <f>TMInput!H952</f>
        <v/>
      </c>
      <c r="J952" s="90" t="str">
        <f>IF(TMInput!$A952="",J951,TMInput!I952)</f>
        <v/>
      </c>
      <c r="K952" s="85" t="str">
        <f>IF(TMInput!J952&lt;&gt;"",TMInput!J952,IF(AND($C952=$C953, K953&lt;&gt;""),K953, IF(AND($C952=$C954, K954&lt;&gt;""), K954,"")))</f>
        <v/>
      </c>
      <c r="L952" s="85" t="str">
        <f>IF(TMInput!K952&lt;&gt;"",TMInput!K952,IF(AND($C952=$C953, L953&lt;&gt;""),L953, IF(AND($C952=$C954, L954&lt;&gt;""), L954,"")))</f>
        <v/>
      </c>
      <c r="M952" s="90" t="str">
        <f>IF(TMInput!L952&lt;&gt;"",TMInput!L952,IF(AND($C952=$C953, M953&lt;&gt;""),M953, IF(AND($C952=$C954, M954&lt;&gt;""), M954,"")))</f>
        <v/>
      </c>
      <c r="N952" s="90" t="str">
        <f>IF(TMInput!M952&lt;&gt;"",TMInput!M952,IF(AND($C952=$C953, N953&lt;&gt;""),N953, IF(AND($C952=$C954, N954&lt;&gt;""), N954,"")))</f>
        <v/>
      </c>
      <c r="O952" s="90" t="str">
        <f>IF(TMInput!N952&lt;&gt;"",TMInput!N952,IF(AND($C952=$C953, O953&lt;&gt;""),O953, IF(AND($C952=$C954, O954&lt;&gt;""), O954,"")))</f>
        <v/>
      </c>
      <c r="P952" s="85" t="str">
        <f>IF(TMInput!O952&lt;&gt;"",TMInput!O952,IF(AND($C952=$C953, P953&lt;&gt;""),P953, IF(AND($C952=$C954, P954&lt;&gt;""), P954,"")))</f>
        <v/>
      </c>
      <c r="Q952" s="90" t="str">
        <f>IF(TMInput!P952&lt;&gt;"",TMInput!P952,IF(AND($C952=$C953, Q953&lt;&gt;""),Q953, IF(AND($C952=$C954, Q954&lt;&gt;""), Q954,"")))</f>
        <v/>
      </c>
      <c r="R952" s="90" t="str">
        <f>IF(TMInput!Q952&lt;&gt;"", TMInput!Q952, IF(AND(OR($C952&amp;$H952=$C953&amp;$H953, $C952&amp;$I952=$C953&amp;$I953), R953&lt;&gt;""), R953, IF(AND(OR($C952&amp;$H952=$C954&amp;$H954, $C952&amp;$I952=$C954&amp;$I954), R954&lt;&gt;""), R954, IF(AND(OR($C952&amp;$H952=$C955&amp;$H955, $C952&amp;$I952=$C955&amp;$I955), R955&lt;&gt;""), R955, IF(AND(OR($C952&amp;$H952=$C956&amp;$H956, $C952&amp;$I952=$C956&amp;$I956), R956&lt;&gt;""), R956, "")))))</f>
        <v/>
      </c>
      <c r="S952" s="90" t="str">
        <f>IF(TMInput!R952&lt;&gt;"", TMInput!R952, IF(AND(OR($C952&amp;$H952=$C953&amp;$H953, $C952&amp;$I952=$C953&amp;$I953), S953&lt;&gt;""), S953, IF(AND(OR($C952&amp;$H952=$C954&amp;$H954, $C952&amp;$I952=$C954&amp;$I954), S954&lt;&gt;""), S954, IF(AND(OR($C952&amp;$H952=$C955&amp;$H955, $C952&amp;$I952=$C955&amp;$I955), S955&lt;&gt;""), S955, IF(AND(OR($C952&amp;$H952=$C956&amp;$H956, $C952&amp;$I952=$C956&amp;$I956), S956&lt;&gt;""), S956, "")))))</f>
        <v/>
      </c>
      <c r="T952" s="90" t="str">
        <f>IF(TMInput!S952&lt;&gt;"", TMInput!S952, IF(AND(OR($C952&amp;$H952=$C953&amp;$H953, $C952&amp;$I952=$C953&amp;$I953), T953&lt;&gt;""), T953, IF(AND(OR($C952&amp;$H952=$C954&amp;$H954, $C952&amp;$I952=$C954&amp;$I954), T954&lt;&gt;""), T954, IF(AND(OR($C952&amp;$H952=$C955&amp;$H955, $C952&amp;$I952=$C955&amp;$I955), T955&lt;&gt;""), T955, IF(AND(OR($C952&amp;$H952=$C956&amp;$H956, $C952&amp;$I952=$C956&amp;$I956), T956&lt;&gt;""), T956, "")))))</f>
        <v/>
      </c>
      <c r="U952" s="90" t="str">
        <f>IF(TMInput!T952&lt;&gt;"", TMInput!T952, IF(AND($C952=$C953, U953&lt;&gt;""), U953, IF(AND($C952=$C954, U954&lt;&gt;""), U954, IF(AND($C952=$C955, U955&lt;&gt;""), U955, IF(AND($C952=$C956, U956&lt;&gt;""), U956, "")))))</f>
        <v/>
      </c>
      <c r="V952" s="90" t="str">
        <f>IF(TMInput!U952&lt;&gt;"", TMInput!U952, IF(AND($C952=$C953, V953&lt;&gt;""), V953, IF(AND($C952=$C954, V954&lt;&gt;""), V954, IF(AND($C952=$C955, V955&lt;&gt;""), V955, IF(AND($C952=$C956, V956&lt;&gt;""), V956, "")))))</f>
        <v/>
      </c>
      <c r="W952" s="90" t="str">
        <f>IF(TMInput!V952&lt;&gt;"", TMInput!V952, IF(AND($C952=$C953, W953&lt;&gt;""), W953, IF(AND($C952=$C954, W954&lt;&gt;""), W954, IF(AND($C952=$C955, W955&lt;&gt;""), W955, IF(AND($C952=$C956, W956&lt;&gt;""), W956, "")))))</f>
        <v/>
      </c>
      <c r="X952" s="90" t="str">
        <f>IF(TMInput!W952&lt;&gt;"", TMInput!W952, IF(AND($C952=$C953, X953&lt;&gt;""), X953, IF(AND($C952=$C954, X954&lt;&gt;""), X954, IF(AND($C952=$C955, X955&lt;&gt;""), X955, IF(AND($C952=$C956, X956&lt;&gt;""), X956, "")))))</f>
        <v/>
      </c>
      <c r="Y952" s="90" t="str">
        <f>IF(TMInput!X952&lt;&gt;"", TMInput!X952, IF(AND($C952=$C953, Y953&lt;&gt;""), Y953, IF(AND($C952=$C954, Y954&lt;&gt;""), Y954, IF(AND($C952=$C955, Y955&lt;&gt;""), Y955, IF(AND($C952=$C956, Y956&lt;&gt;""), Y956, "")))))</f>
        <v/>
      </c>
      <c r="Z952" s="90" t="str">
        <f>IF(TMInput!Y952&lt;&gt;"", TMInput!Y952, IF(AND($C952=$C953, Z953&lt;&gt;""), Z953, IF(AND($C952=$C954, Z954&lt;&gt;""), Z954, IF(AND($C952=$C955, Z955&lt;&gt;""), Z955, IF(AND($C952=$C956, Z956&lt;&gt;""), Z956, "")))))</f>
        <v/>
      </c>
      <c r="AA952" s="90" t="str">
        <f>IF(TMInput!Z952&lt;&gt;"", TMInput!Z952, IF(AND($C952=$C953, AA953&lt;&gt;""), AA953, IF(AND($C952=$C954, AA954&lt;&gt;""), AA954, IF(AND($C952=$C955, AA955&lt;&gt;""), AA955, IF(AND($C952=$C956, AA956&lt;&gt;""), AA956, "")))))</f>
        <v/>
      </c>
      <c r="AB952" s="90" t="str">
        <f>IF(TMInput!AA952&lt;&gt;"", TMInput!AA952, IF(AND($C952=$C953, AB953&lt;&gt;""), AB953, IF(AND($C952=$C954, AB954&lt;&gt;""), AB954, IF(AND($C952=$C955, AB955&lt;&gt;""), AB955, IF(AND($C952=$C956, AB956&lt;&gt;""), AB956, "")))))</f>
        <v/>
      </c>
      <c r="AC952" s="90" t="str">
        <f>IF(TMInput!AB952&lt;&gt;"", TMInput!AB952, IF(AND($C952=$C953, AC953&lt;&gt;""), AC953, IF(AND($C952=$C954, AC954&lt;&gt;""), AC954, IF(AND($C952=$C955, AC955&lt;&gt;""), AC955, IF(AND($C952=$C956, AC956&lt;&gt;""), AC956, "")))))</f>
        <v/>
      </c>
      <c r="AD952" s="90" t="str">
        <f>IF(TMInput!AC952&lt;&gt;"", TMInput!AC952, IF(AND($C952=$C953, AD953&lt;&gt;""), AD953, IF(AND($C952=$C954, AD954&lt;&gt;""), AD954, IF(AND($C952=$C955, AD955&lt;&gt;""), AD955, IF(AND($C952=$C956, AD956&lt;&gt;""), AD956, "")))))</f>
        <v/>
      </c>
      <c r="AE952" s="90" t="str">
        <f>IF(TMInput!AD952&lt;&gt;"", TMInput!AD952, IF(AND($C952=$C953, AE953&lt;&gt;""), AE953, IF(AND($C952=$C954, AE954&lt;&gt;""), AE954, IF(AND($C952=$C955, AE955&lt;&gt;""), AE955, IF(AND($C952=$C956, AE956&lt;&gt;""), AE956, "")))))</f>
        <v/>
      </c>
    </row>
    <row r="953">
      <c r="A953" s="85" t="b">
        <f t="shared" si="1"/>
        <v>0</v>
      </c>
      <c r="B953" s="90" t="str">
        <f>IF(AND(TMInput!A953="",$C953&lt;&gt;""),B952,TMInput!A953)</f>
        <v/>
      </c>
      <c r="C953" s="90" t="str">
        <f>TMInput!B953</f>
        <v/>
      </c>
      <c r="D953" s="85" t="str">
        <f>IF(AND(TMInput!C953="",$C953&lt;&gt;""),D952,TMInput!C953)</f>
        <v/>
      </c>
      <c r="E953" s="90" t="str">
        <f>IF(TMInput!D953&lt;&gt;"",TMInput!D953,IF(AND($C953=$C954, E954&lt;&gt;""),E954, IF(AND($C953=$C955, E955&lt;&gt;""), E955,"")))</f>
        <v/>
      </c>
      <c r="F953" s="90" t="str">
        <f>IF(TMInput!E953&lt;&gt;"",TMInput!E953,IF(AND($C953=$C954, F954&lt;&gt;""),F954, IF(AND($C953=$C955, F955&lt;&gt;""), F955,"")))</f>
        <v/>
      </c>
      <c r="G953" s="85" t="str">
        <f>IF(TMInput!F953&lt;&gt;"",TMInput!F953,IF(AND($C953=$C954, G954&lt;&gt;""),G954, IF(AND($C953=$C955, G955&lt;&gt;""), G955,"")))</f>
        <v/>
      </c>
      <c r="H953" s="90" t="str">
        <f>TMInput!G953</f>
        <v/>
      </c>
      <c r="I953" s="90" t="str">
        <f>TMInput!H953</f>
        <v/>
      </c>
      <c r="J953" s="90" t="str">
        <f>IF(TMInput!$A953="",J952,TMInput!I953)</f>
        <v/>
      </c>
      <c r="K953" s="85" t="str">
        <f>IF(TMInput!J953&lt;&gt;"",TMInput!J953,IF(AND($C953=$C954, K954&lt;&gt;""),K954, IF(AND($C953=$C955, K955&lt;&gt;""), K955,"")))</f>
        <v/>
      </c>
      <c r="L953" s="85" t="str">
        <f>IF(TMInput!K953&lt;&gt;"",TMInput!K953,IF(AND($C953=$C954, L954&lt;&gt;""),L954, IF(AND($C953=$C955, L955&lt;&gt;""), L955,"")))</f>
        <v/>
      </c>
      <c r="M953" s="90" t="str">
        <f>IF(TMInput!L953&lt;&gt;"",TMInput!L953,IF(AND($C953=$C954, M954&lt;&gt;""),M954, IF(AND($C953=$C955, M955&lt;&gt;""), M955,"")))</f>
        <v/>
      </c>
      <c r="N953" s="90" t="str">
        <f>IF(TMInput!M953&lt;&gt;"",TMInput!M953,IF(AND($C953=$C954, N954&lt;&gt;""),N954, IF(AND($C953=$C955, N955&lt;&gt;""), N955,"")))</f>
        <v/>
      </c>
      <c r="O953" s="90" t="str">
        <f>IF(TMInput!N953&lt;&gt;"",TMInput!N953,IF(AND($C953=$C954, O954&lt;&gt;""),O954, IF(AND($C953=$C955, O955&lt;&gt;""), O955,"")))</f>
        <v/>
      </c>
      <c r="P953" s="85" t="str">
        <f>IF(TMInput!O953&lt;&gt;"",TMInput!O953,IF(AND($C953=$C954, P954&lt;&gt;""),P954, IF(AND($C953=$C955, P955&lt;&gt;""), P955,"")))</f>
        <v/>
      </c>
      <c r="Q953" s="90" t="str">
        <f>IF(TMInput!P953&lt;&gt;"",TMInput!P953,IF(AND($C953=$C954, Q954&lt;&gt;""),Q954, IF(AND($C953=$C955, Q955&lt;&gt;""), Q955,"")))</f>
        <v/>
      </c>
      <c r="R953" s="90" t="str">
        <f>IF(TMInput!Q953&lt;&gt;"", TMInput!Q953, IF(AND(OR($C953&amp;$H953=$C954&amp;$H954, $C953&amp;$I953=$C954&amp;$I954), R954&lt;&gt;""), R954, IF(AND(OR($C953&amp;$H953=$C955&amp;$H955, $C953&amp;$I953=$C955&amp;$I955), R955&lt;&gt;""), R955, IF(AND(OR($C953&amp;$H953=$C956&amp;$H956, $C953&amp;$I953=$C956&amp;$I956), R956&lt;&gt;""), R956, IF(AND(OR($C953&amp;$H953=$C957&amp;$H957, $C953&amp;$I953=$C957&amp;$I957), R957&lt;&gt;""), R957, "")))))</f>
        <v/>
      </c>
      <c r="S953" s="90" t="str">
        <f>IF(TMInput!R953&lt;&gt;"", TMInput!R953, IF(AND(OR($C953&amp;$H953=$C954&amp;$H954, $C953&amp;$I953=$C954&amp;$I954), S954&lt;&gt;""), S954, IF(AND(OR($C953&amp;$H953=$C955&amp;$H955, $C953&amp;$I953=$C955&amp;$I955), S955&lt;&gt;""), S955, IF(AND(OR($C953&amp;$H953=$C956&amp;$H956, $C953&amp;$I953=$C956&amp;$I956), S956&lt;&gt;""), S956, IF(AND(OR($C953&amp;$H953=$C957&amp;$H957, $C953&amp;$I953=$C957&amp;$I957), S957&lt;&gt;""), S957, "")))))</f>
        <v/>
      </c>
      <c r="T953" s="90" t="str">
        <f>IF(TMInput!S953&lt;&gt;"", TMInput!S953, IF(AND(OR($C953&amp;$H953=$C954&amp;$H954, $C953&amp;$I953=$C954&amp;$I954), T954&lt;&gt;""), T954, IF(AND(OR($C953&amp;$H953=$C955&amp;$H955, $C953&amp;$I953=$C955&amp;$I955), T955&lt;&gt;""), T955, IF(AND(OR($C953&amp;$H953=$C956&amp;$H956, $C953&amp;$I953=$C956&amp;$I956), T956&lt;&gt;""), T956, IF(AND(OR($C953&amp;$H953=$C957&amp;$H957, $C953&amp;$I953=$C957&amp;$I957), T957&lt;&gt;""), T957, "")))))</f>
        <v/>
      </c>
      <c r="U953" s="90" t="str">
        <f>IF(TMInput!T953&lt;&gt;"", TMInput!T953, IF(AND($C953=$C954, U954&lt;&gt;""), U954, IF(AND($C953=$C955, U955&lt;&gt;""), U955, IF(AND($C953=$C956, U956&lt;&gt;""), U956, IF(AND($C953=$C957, U957&lt;&gt;""), U957, "")))))</f>
        <v/>
      </c>
      <c r="V953" s="90" t="str">
        <f>IF(TMInput!U953&lt;&gt;"", TMInput!U953, IF(AND($C953=$C954, V954&lt;&gt;""), V954, IF(AND($C953=$C955, V955&lt;&gt;""), V955, IF(AND($C953=$C956, V956&lt;&gt;""), V956, IF(AND($C953=$C957, V957&lt;&gt;""), V957, "")))))</f>
        <v/>
      </c>
      <c r="W953" s="90" t="str">
        <f>IF(TMInput!V953&lt;&gt;"", TMInput!V953, IF(AND($C953=$C954, W954&lt;&gt;""), W954, IF(AND($C953=$C955, W955&lt;&gt;""), W955, IF(AND($C953=$C956, W956&lt;&gt;""), W956, IF(AND($C953=$C957, W957&lt;&gt;""), W957, "")))))</f>
        <v/>
      </c>
      <c r="X953" s="90" t="str">
        <f>IF(TMInput!W953&lt;&gt;"", TMInput!W953, IF(AND($C953=$C954, X954&lt;&gt;""), X954, IF(AND($C953=$C955, X955&lt;&gt;""), X955, IF(AND($C953=$C956, X956&lt;&gt;""), X956, IF(AND($C953=$C957, X957&lt;&gt;""), X957, "")))))</f>
        <v/>
      </c>
      <c r="Y953" s="90" t="str">
        <f>IF(TMInput!X953&lt;&gt;"", TMInput!X953, IF(AND($C953=$C954, Y954&lt;&gt;""), Y954, IF(AND($C953=$C955, Y955&lt;&gt;""), Y955, IF(AND($C953=$C956, Y956&lt;&gt;""), Y956, IF(AND($C953=$C957, Y957&lt;&gt;""), Y957, "")))))</f>
        <v/>
      </c>
      <c r="Z953" s="90" t="str">
        <f>IF(TMInput!Y953&lt;&gt;"", TMInput!Y953, IF(AND($C953=$C954, Z954&lt;&gt;""), Z954, IF(AND($C953=$C955, Z955&lt;&gt;""), Z955, IF(AND($C953=$C956, Z956&lt;&gt;""), Z956, IF(AND($C953=$C957, Z957&lt;&gt;""), Z957, "")))))</f>
        <v/>
      </c>
      <c r="AA953" s="90" t="str">
        <f>IF(TMInput!Z953&lt;&gt;"", TMInput!Z953, IF(AND($C953=$C954, AA954&lt;&gt;""), AA954, IF(AND($C953=$C955, AA955&lt;&gt;""), AA955, IF(AND($C953=$C956, AA956&lt;&gt;""), AA956, IF(AND($C953=$C957, AA957&lt;&gt;""), AA957, "")))))</f>
        <v/>
      </c>
      <c r="AB953" s="90" t="str">
        <f>IF(TMInput!AA953&lt;&gt;"", TMInput!AA953, IF(AND($C953=$C954, AB954&lt;&gt;""), AB954, IF(AND($C953=$C955, AB955&lt;&gt;""), AB955, IF(AND($C953=$C956, AB956&lt;&gt;""), AB956, IF(AND($C953=$C957, AB957&lt;&gt;""), AB957, "")))))</f>
        <v/>
      </c>
      <c r="AC953" s="90" t="str">
        <f>IF(TMInput!AB953&lt;&gt;"", TMInput!AB953, IF(AND($C953=$C954, AC954&lt;&gt;""), AC954, IF(AND($C953=$C955, AC955&lt;&gt;""), AC955, IF(AND($C953=$C956, AC956&lt;&gt;""), AC956, IF(AND($C953=$C957, AC957&lt;&gt;""), AC957, "")))))</f>
        <v/>
      </c>
      <c r="AD953" s="90" t="str">
        <f>IF(TMInput!AC953&lt;&gt;"", TMInput!AC953, IF(AND($C953=$C954, AD954&lt;&gt;""), AD954, IF(AND($C953=$C955, AD955&lt;&gt;""), AD955, IF(AND($C953=$C956, AD956&lt;&gt;""), AD956, IF(AND($C953=$C957, AD957&lt;&gt;""), AD957, "")))))</f>
        <v/>
      </c>
      <c r="AE953" s="90" t="str">
        <f>IF(TMInput!AD953&lt;&gt;"", TMInput!AD953, IF(AND($C953=$C954, AE954&lt;&gt;""), AE954, IF(AND($C953=$C955, AE955&lt;&gt;""), AE955, IF(AND($C953=$C956, AE956&lt;&gt;""), AE956, IF(AND($C953=$C957, AE957&lt;&gt;""), AE957, "")))))</f>
        <v/>
      </c>
    </row>
    <row r="954">
      <c r="A954" s="85" t="b">
        <f t="shared" si="1"/>
        <v>0</v>
      </c>
      <c r="B954" s="90" t="str">
        <f>IF(AND(TMInput!A954="",$C954&lt;&gt;""),B953,TMInput!A954)</f>
        <v/>
      </c>
      <c r="C954" s="90" t="str">
        <f>TMInput!B954</f>
        <v/>
      </c>
      <c r="D954" s="85" t="str">
        <f>IF(AND(TMInput!C954="",$C954&lt;&gt;""),D953,TMInput!C954)</f>
        <v/>
      </c>
      <c r="E954" s="90" t="str">
        <f>IF(TMInput!D954&lt;&gt;"",TMInput!D954,IF(AND($C954=$C955, E955&lt;&gt;""),E955, IF(AND($C954=$C956, E956&lt;&gt;""), E956,"")))</f>
        <v/>
      </c>
      <c r="F954" s="90" t="str">
        <f>IF(TMInput!E954&lt;&gt;"",TMInput!E954,IF(AND($C954=$C955, F955&lt;&gt;""),F955, IF(AND($C954=$C956, F956&lt;&gt;""), F956,"")))</f>
        <v/>
      </c>
      <c r="G954" s="85" t="str">
        <f>IF(TMInput!F954&lt;&gt;"",TMInput!F954,IF(AND($C954=$C955, G955&lt;&gt;""),G955, IF(AND($C954=$C956, G956&lt;&gt;""), G956,"")))</f>
        <v/>
      </c>
      <c r="H954" s="90" t="str">
        <f>TMInput!G954</f>
        <v/>
      </c>
      <c r="I954" s="90" t="str">
        <f>TMInput!H954</f>
        <v/>
      </c>
      <c r="J954" s="90" t="str">
        <f>IF(TMInput!$A954="",J953,TMInput!I954)</f>
        <v/>
      </c>
      <c r="K954" s="85" t="str">
        <f>IF(TMInput!J954&lt;&gt;"",TMInput!J954,IF(AND($C954=$C955, K955&lt;&gt;""),K955, IF(AND($C954=$C956, K956&lt;&gt;""), K956,"")))</f>
        <v/>
      </c>
      <c r="L954" s="85" t="str">
        <f>IF(TMInput!K954&lt;&gt;"",TMInput!K954,IF(AND($C954=$C955, L955&lt;&gt;""),L955, IF(AND($C954=$C956, L956&lt;&gt;""), L956,"")))</f>
        <v/>
      </c>
      <c r="M954" s="90" t="str">
        <f>IF(TMInput!L954&lt;&gt;"",TMInput!L954,IF(AND($C954=$C955, M955&lt;&gt;""),M955, IF(AND($C954=$C956, M956&lt;&gt;""), M956,"")))</f>
        <v/>
      </c>
      <c r="N954" s="90" t="str">
        <f>IF(TMInput!M954&lt;&gt;"",TMInput!M954,IF(AND($C954=$C955, N955&lt;&gt;""),N955, IF(AND($C954=$C956, N956&lt;&gt;""), N956,"")))</f>
        <v/>
      </c>
      <c r="O954" s="90" t="str">
        <f>IF(TMInput!N954&lt;&gt;"",TMInput!N954,IF(AND($C954=$C955, O955&lt;&gt;""),O955, IF(AND($C954=$C956, O956&lt;&gt;""), O956,"")))</f>
        <v/>
      </c>
      <c r="P954" s="85" t="str">
        <f>IF(TMInput!O954&lt;&gt;"",TMInput!O954,IF(AND($C954=$C955, P955&lt;&gt;""),P955, IF(AND($C954=$C956, P956&lt;&gt;""), P956,"")))</f>
        <v/>
      </c>
      <c r="Q954" s="90" t="str">
        <f>IF(TMInput!P954&lt;&gt;"",TMInput!P954,IF(AND($C954=$C955, Q955&lt;&gt;""),Q955, IF(AND($C954=$C956, Q956&lt;&gt;""), Q956,"")))</f>
        <v/>
      </c>
      <c r="R954" s="90" t="str">
        <f>IF(TMInput!Q954&lt;&gt;"", TMInput!Q954, IF(AND(OR($C954&amp;$H954=$C955&amp;$H955, $C954&amp;$I954=$C955&amp;$I955), R955&lt;&gt;""), R955, IF(AND(OR($C954&amp;$H954=$C956&amp;$H956, $C954&amp;$I954=$C956&amp;$I956), R956&lt;&gt;""), R956, IF(AND(OR($C954&amp;$H954=$C957&amp;$H957, $C954&amp;$I954=$C957&amp;$I957), R957&lt;&gt;""), R957, IF(AND(OR($C954&amp;$H954=$C958&amp;$H958, $C954&amp;$I954=$C958&amp;$I958), R958&lt;&gt;""), R958, "")))))</f>
        <v/>
      </c>
      <c r="S954" s="90" t="str">
        <f>IF(TMInput!R954&lt;&gt;"", TMInput!R954, IF(AND(OR($C954&amp;$H954=$C955&amp;$H955, $C954&amp;$I954=$C955&amp;$I955), S955&lt;&gt;""), S955, IF(AND(OR($C954&amp;$H954=$C956&amp;$H956, $C954&amp;$I954=$C956&amp;$I956), S956&lt;&gt;""), S956, IF(AND(OR($C954&amp;$H954=$C957&amp;$H957, $C954&amp;$I954=$C957&amp;$I957), S957&lt;&gt;""), S957, IF(AND(OR($C954&amp;$H954=$C958&amp;$H958, $C954&amp;$I954=$C958&amp;$I958), S958&lt;&gt;""), S958, "")))))</f>
        <v/>
      </c>
      <c r="T954" s="90" t="str">
        <f>IF(TMInput!S954&lt;&gt;"", TMInput!S954, IF(AND(OR($C954&amp;$H954=$C955&amp;$H955, $C954&amp;$I954=$C955&amp;$I955), T955&lt;&gt;""), T955, IF(AND(OR($C954&amp;$H954=$C956&amp;$H956, $C954&amp;$I954=$C956&amp;$I956), T956&lt;&gt;""), T956, IF(AND(OR($C954&amp;$H954=$C957&amp;$H957, $C954&amp;$I954=$C957&amp;$I957), T957&lt;&gt;""), T957, IF(AND(OR($C954&amp;$H954=$C958&amp;$H958, $C954&amp;$I954=$C958&amp;$I958), T958&lt;&gt;""), T958, "")))))</f>
        <v/>
      </c>
      <c r="U954" s="90" t="str">
        <f>IF(TMInput!T954&lt;&gt;"", TMInput!T954, IF(AND($C954=$C955, U955&lt;&gt;""), U955, IF(AND($C954=$C956, U956&lt;&gt;""), U956, IF(AND($C954=$C957, U957&lt;&gt;""), U957, IF(AND($C954=$C958, U958&lt;&gt;""), U958, "")))))</f>
        <v/>
      </c>
      <c r="V954" s="90" t="str">
        <f>IF(TMInput!U954&lt;&gt;"", TMInput!U954, IF(AND($C954=$C955, V955&lt;&gt;""), V955, IF(AND($C954=$C956, V956&lt;&gt;""), V956, IF(AND($C954=$C957, V957&lt;&gt;""), V957, IF(AND($C954=$C958, V958&lt;&gt;""), V958, "")))))</f>
        <v/>
      </c>
      <c r="W954" s="90" t="str">
        <f>IF(TMInput!V954&lt;&gt;"", TMInput!V954, IF(AND($C954=$C955, W955&lt;&gt;""), W955, IF(AND($C954=$C956, W956&lt;&gt;""), W956, IF(AND($C954=$C957, W957&lt;&gt;""), W957, IF(AND($C954=$C958, W958&lt;&gt;""), W958, "")))))</f>
        <v/>
      </c>
      <c r="X954" s="90" t="str">
        <f>IF(TMInput!W954&lt;&gt;"", TMInput!W954, IF(AND($C954=$C955, X955&lt;&gt;""), X955, IF(AND($C954=$C956, X956&lt;&gt;""), X956, IF(AND($C954=$C957, X957&lt;&gt;""), X957, IF(AND($C954=$C958, X958&lt;&gt;""), X958, "")))))</f>
        <v/>
      </c>
      <c r="Y954" s="90" t="str">
        <f>IF(TMInput!X954&lt;&gt;"", TMInput!X954, IF(AND($C954=$C955, Y955&lt;&gt;""), Y955, IF(AND($C954=$C956, Y956&lt;&gt;""), Y956, IF(AND($C954=$C957, Y957&lt;&gt;""), Y957, IF(AND($C954=$C958, Y958&lt;&gt;""), Y958, "")))))</f>
        <v/>
      </c>
      <c r="Z954" s="90" t="str">
        <f>IF(TMInput!Y954&lt;&gt;"", TMInput!Y954, IF(AND($C954=$C955, Z955&lt;&gt;""), Z955, IF(AND($C954=$C956, Z956&lt;&gt;""), Z956, IF(AND($C954=$C957, Z957&lt;&gt;""), Z957, IF(AND($C954=$C958, Z958&lt;&gt;""), Z958, "")))))</f>
        <v/>
      </c>
      <c r="AA954" s="90" t="str">
        <f>IF(TMInput!Z954&lt;&gt;"", TMInput!Z954, IF(AND($C954=$C955, AA955&lt;&gt;""), AA955, IF(AND($C954=$C956, AA956&lt;&gt;""), AA956, IF(AND($C954=$C957, AA957&lt;&gt;""), AA957, IF(AND($C954=$C958, AA958&lt;&gt;""), AA958, "")))))</f>
        <v/>
      </c>
      <c r="AB954" s="90" t="str">
        <f>IF(TMInput!AA954&lt;&gt;"", TMInput!AA954, IF(AND($C954=$C955, AB955&lt;&gt;""), AB955, IF(AND($C954=$C956, AB956&lt;&gt;""), AB956, IF(AND($C954=$C957, AB957&lt;&gt;""), AB957, IF(AND($C954=$C958, AB958&lt;&gt;""), AB958, "")))))</f>
        <v/>
      </c>
      <c r="AC954" s="90" t="str">
        <f>IF(TMInput!AB954&lt;&gt;"", TMInput!AB954, IF(AND($C954=$C955, AC955&lt;&gt;""), AC955, IF(AND($C954=$C956, AC956&lt;&gt;""), AC956, IF(AND($C954=$C957, AC957&lt;&gt;""), AC957, IF(AND($C954=$C958, AC958&lt;&gt;""), AC958, "")))))</f>
        <v/>
      </c>
      <c r="AD954" s="90" t="str">
        <f>IF(TMInput!AC954&lt;&gt;"", TMInput!AC954, IF(AND($C954=$C955, AD955&lt;&gt;""), AD955, IF(AND($C954=$C956, AD956&lt;&gt;""), AD956, IF(AND($C954=$C957, AD957&lt;&gt;""), AD957, IF(AND($C954=$C958, AD958&lt;&gt;""), AD958, "")))))</f>
        <v/>
      </c>
      <c r="AE954" s="90" t="str">
        <f>IF(TMInput!AD954&lt;&gt;"", TMInput!AD954, IF(AND($C954=$C955, AE955&lt;&gt;""), AE955, IF(AND($C954=$C956, AE956&lt;&gt;""), AE956, IF(AND($C954=$C957, AE957&lt;&gt;""), AE957, IF(AND($C954=$C958, AE958&lt;&gt;""), AE958, "")))))</f>
        <v/>
      </c>
    </row>
    <row r="955">
      <c r="A955" s="85" t="b">
        <f t="shared" si="1"/>
        <v>0</v>
      </c>
      <c r="B955" s="90" t="str">
        <f>IF(AND(TMInput!A955="",$C955&lt;&gt;""),B954,TMInput!A955)</f>
        <v/>
      </c>
      <c r="C955" s="90" t="str">
        <f>TMInput!B955</f>
        <v/>
      </c>
      <c r="D955" s="85" t="str">
        <f>IF(AND(TMInput!C955="",$C955&lt;&gt;""),D954,TMInput!C955)</f>
        <v/>
      </c>
      <c r="E955" s="90" t="str">
        <f>IF(TMInput!D955&lt;&gt;"",TMInput!D955,IF(AND($C955=$C956, E956&lt;&gt;""),E956, IF(AND($C955=$C957, E957&lt;&gt;""), E957,"")))</f>
        <v/>
      </c>
      <c r="F955" s="90" t="str">
        <f>IF(TMInput!E955&lt;&gt;"",TMInput!E955,IF(AND($C955=$C956, F956&lt;&gt;""),F956, IF(AND($C955=$C957, F957&lt;&gt;""), F957,"")))</f>
        <v/>
      </c>
      <c r="G955" s="85" t="str">
        <f>IF(TMInput!F955&lt;&gt;"",TMInput!F955,IF(AND($C955=$C956, G956&lt;&gt;""),G956, IF(AND($C955=$C957, G957&lt;&gt;""), G957,"")))</f>
        <v/>
      </c>
      <c r="H955" s="90" t="str">
        <f>TMInput!G955</f>
        <v/>
      </c>
      <c r="I955" s="90" t="str">
        <f>TMInput!H955</f>
        <v/>
      </c>
      <c r="J955" s="90" t="str">
        <f>IF(TMInput!$A955="",J954,TMInput!I955)</f>
        <v/>
      </c>
      <c r="K955" s="85" t="str">
        <f>IF(TMInput!J955&lt;&gt;"",TMInput!J955,IF(AND($C955=$C956, K956&lt;&gt;""),K956, IF(AND($C955=$C957, K957&lt;&gt;""), K957,"")))</f>
        <v/>
      </c>
      <c r="L955" s="85" t="str">
        <f>IF(TMInput!K955&lt;&gt;"",TMInput!K955,IF(AND($C955=$C956, L956&lt;&gt;""),L956, IF(AND($C955=$C957, L957&lt;&gt;""), L957,"")))</f>
        <v/>
      </c>
      <c r="M955" s="90" t="str">
        <f>IF(TMInput!L955&lt;&gt;"",TMInput!L955,IF(AND($C955=$C956, M956&lt;&gt;""),M956, IF(AND($C955=$C957, M957&lt;&gt;""), M957,"")))</f>
        <v/>
      </c>
      <c r="N955" s="90" t="str">
        <f>IF(TMInput!M955&lt;&gt;"",TMInput!M955,IF(AND($C955=$C956, N956&lt;&gt;""),N956, IF(AND($C955=$C957, N957&lt;&gt;""), N957,"")))</f>
        <v/>
      </c>
      <c r="O955" s="90" t="str">
        <f>IF(TMInput!N955&lt;&gt;"",TMInput!N955,IF(AND($C955=$C956, O956&lt;&gt;""),O956, IF(AND($C955=$C957, O957&lt;&gt;""), O957,"")))</f>
        <v/>
      </c>
      <c r="P955" s="85" t="str">
        <f>IF(TMInput!O955&lt;&gt;"",TMInput!O955,IF(AND($C955=$C956, P956&lt;&gt;""),P956, IF(AND($C955=$C957, P957&lt;&gt;""), P957,"")))</f>
        <v/>
      </c>
      <c r="Q955" s="90" t="str">
        <f>IF(TMInput!P955&lt;&gt;"",TMInput!P955,IF(AND($C955=$C956, Q956&lt;&gt;""),Q956, IF(AND($C955=$C957, Q957&lt;&gt;""), Q957,"")))</f>
        <v/>
      </c>
      <c r="R955" s="90" t="str">
        <f>IF(TMInput!Q955&lt;&gt;"", TMInput!Q955, IF(AND(OR($C955&amp;$H955=$C956&amp;$H956, $C955&amp;$I955=$C956&amp;$I956), R956&lt;&gt;""), R956, IF(AND(OR($C955&amp;$H955=$C957&amp;$H957, $C955&amp;$I955=$C957&amp;$I957), R957&lt;&gt;""), R957, IF(AND(OR($C955&amp;$H955=$C958&amp;$H958, $C955&amp;$I955=$C958&amp;$I958), R958&lt;&gt;""), R958, IF(AND(OR($C955&amp;$H955=$C959&amp;$H959, $C955&amp;$I955=$C959&amp;$I959), R959&lt;&gt;""), R959, "")))))</f>
        <v/>
      </c>
      <c r="S955" s="90" t="str">
        <f>IF(TMInput!R955&lt;&gt;"", TMInput!R955, IF(AND(OR($C955&amp;$H955=$C956&amp;$H956, $C955&amp;$I955=$C956&amp;$I956), S956&lt;&gt;""), S956, IF(AND(OR($C955&amp;$H955=$C957&amp;$H957, $C955&amp;$I955=$C957&amp;$I957), S957&lt;&gt;""), S957, IF(AND(OR($C955&amp;$H955=$C958&amp;$H958, $C955&amp;$I955=$C958&amp;$I958), S958&lt;&gt;""), S958, IF(AND(OR($C955&amp;$H955=$C959&amp;$H959, $C955&amp;$I955=$C959&amp;$I959), S959&lt;&gt;""), S959, "")))))</f>
        <v/>
      </c>
      <c r="T955" s="90" t="str">
        <f>IF(TMInput!S955&lt;&gt;"", TMInput!S955, IF(AND(OR($C955&amp;$H955=$C956&amp;$H956, $C955&amp;$I955=$C956&amp;$I956), T956&lt;&gt;""), T956, IF(AND(OR($C955&amp;$H955=$C957&amp;$H957, $C955&amp;$I955=$C957&amp;$I957), T957&lt;&gt;""), T957, IF(AND(OR($C955&amp;$H955=$C958&amp;$H958, $C955&amp;$I955=$C958&amp;$I958), T958&lt;&gt;""), T958, IF(AND(OR($C955&amp;$H955=$C959&amp;$H959, $C955&amp;$I955=$C959&amp;$I959), T959&lt;&gt;""), T959, "")))))</f>
        <v/>
      </c>
      <c r="U955" s="90" t="str">
        <f>IF(TMInput!T955&lt;&gt;"", TMInput!T955, IF(AND($C955=$C956, U956&lt;&gt;""), U956, IF(AND($C955=$C957, U957&lt;&gt;""), U957, IF(AND($C955=$C958, U958&lt;&gt;""), U958, IF(AND($C955=$C959, U959&lt;&gt;""), U959, "")))))</f>
        <v/>
      </c>
      <c r="V955" s="90" t="str">
        <f>IF(TMInput!U955&lt;&gt;"", TMInput!U955, IF(AND($C955=$C956, V956&lt;&gt;""), V956, IF(AND($C955=$C957, V957&lt;&gt;""), V957, IF(AND($C955=$C958, V958&lt;&gt;""), V958, IF(AND($C955=$C959, V959&lt;&gt;""), V959, "")))))</f>
        <v/>
      </c>
      <c r="W955" s="90" t="str">
        <f>IF(TMInput!V955&lt;&gt;"", TMInput!V955, IF(AND($C955=$C956, W956&lt;&gt;""), W956, IF(AND($C955=$C957, W957&lt;&gt;""), W957, IF(AND($C955=$C958, W958&lt;&gt;""), W958, IF(AND($C955=$C959, W959&lt;&gt;""), W959, "")))))</f>
        <v/>
      </c>
      <c r="X955" s="90" t="str">
        <f>IF(TMInput!W955&lt;&gt;"", TMInput!W955, IF(AND($C955=$C956, X956&lt;&gt;""), X956, IF(AND($C955=$C957, X957&lt;&gt;""), X957, IF(AND($C955=$C958, X958&lt;&gt;""), X958, IF(AND($C955=$C959, X959&lt;&gt;""), X959, "")))))</f>
        <v/>
      </c>
      <c r="Y955" s="90" t="str">
        <f>IF(TMInput!X955&lt;&gt;"", TMInput!X955, IF(AND($C955=$C956, Y956&lt;&gt;""), Y956, IF(AND($C955=$C957, Y957&lt;&gt;""), Y957, IF(AND($C955=$C958, Y958&lt;&gt;""), Y958, IF(AND($C955=$C959, Y959&lt;&gt;""), Y959, "")))))</f>
        <v/>
      </c>
      <c r="Z955" s="90" t="str">
        <f>IF(TMInput!Y955&lt;&gt;"", TMInput!Y955, IF(AND($C955=$C956, Z956&lt;&gt;""), Z956, IF(AND($C955=$C957, Z957&lt;&gt;""), Z957, IF(AND($C955=$C958, Z958&lt;&gt;""), Z958, IF(AND($C955=$C959, Z959&lt;&gt;""), Z959, "")))))</f>
        <v/>
      </c>
      <c r="AA955" s="90" t="str">
        <f>IF(TMInput!Z955&lt;&gt;"", TMInput!Z955, IF(AND($C955=$C956, AA956&lt;&gt;""), AA956, IF(AND($C955=$C957, AA957&lt;&gt;""), AA957, IF(AND($C955=$C958, AA958&lt;&gt;""), AA958, IF(AND($C955=$C959, AA959&lt;&gt;""), AA959, "")))))</f>
        <v/>
      </c>
      <c r="AB955" s="90" t="str">
        <f>IF(TMInput!AA955&lt;&gt;"", TMInput!AA955, IF(AND($C955=$C956, AB956&lt;&gt;""), AB956, IF(AND($C955=$C957, AB957&lt;&gt;""), AB957, IF(AND($C955=$C958, AB958&lt;&gt;""), AB958, IF(AND($C955=$C959, AB959&lt;&gt;""), AB959, "")))))</f>
        <v/>
      </c>
      <c r="AC955" s="90" t="str">
        <f>IF(TMInput!AB955&lt;&gt;"", TMInput!AB955, IF(AND($C955=$C956, AC956&lt;&gt;""), AC956, IF(AND($C955=$C957, AC957&lt;&gt;""), AC957, IF(AND($C955=$C958, AC958&lt;&gt;""), AC958, IF(AND($C955=$C959, AC959&lt;&gt;""), AC959, "")))))</f>
        <v/>
      </c>
      <c r="AD955" s="90" t="str">
        <f>IF(TMInput!AC955&lt;&gt;"", TMInput!AC955, IF(AND($C955=$C956, AD956&lt;&gt;""), AD956, IF(AND($C955=$C957, AD957&lt;&gt;""), AD957, IF(AND($C955=$C958, AD958&lt;&gt;""), AD958, IF(AND($C955=$C959, AD959&lt;&gt;""), AD959, "")))))</f>
        <v/>
      </c>
      <c r="AE955" s="90" t="str">
        <f>IF(TMInput!AD955&lt;&gt;"", TMInput!AD955, IF(AND($C955=$C956, AE956&lt;&gt;""), AE956, IF(AND($C955=$C957, AE957&lt;&gt;""), AE957, IF(AND($C955=$C958, AE958&lt;&gt;""), AE958, IF(AND($C955=$C959, AE959&lt;&gt;""), AE959, "")))))</f>
        <v/>
      </c>
    </row>
    <row r="956">
      <c r="A956" s="85" t="b">
        <f t="shared" si="1"/>
        <v>0</v>
      </c>
      <c r="B956" s="90" t="str">
        <f>IF(AND(TMInput!A956="",$C956&lt;&gt;""),B955,TMInput!A956)</f>
        <v/>
      </c>
      <c r="C956" s="90" t="str">
        <f>TMInput!B956</f>
        <v/>
      </c>
      <c r="D956" s="85" t="str">
        <f>IF(AND(TMInput!C956="",$C956&lt;&gt;""),D955,TMInput!C956)</f>
        <v/>
      </c>
      <c r="E956" s="90" t="str">
        <f>IF(TMInput!D956&lt;&gt;"",TMInput!D956,IF(AND($C956=$C957, E957&lt;&gt;""),E957, IF(AND($C956=$C958, E958&lt;&gt;""), E958,"")))</f>
        <v/>
      </c>
      <c r="F956" s="90" t="str">
        <f>IF(TMInput!E956&lt;&gt;"",TMInput!E956,IF(AND($C956=$C957, F957&lt;&gt;""),F957, IF(AND($C956=$C958, F958&lt;&gt;""), F958,"")))</f>
        <v/>
      </c>
      <c r="G956" s="85" t="str">
        <f>IF(TMInput!F956&lt;&gt;"",TMInput!F956,IF(AND($C956=$C957, G957&lt;&gt;""),G957, IF(AND($C956=$C958, G958&lt;&gt;""), G958,"")))</f>
        <v/>
      </c>
      <c r="H956" s="90" t="str">
        <f>TMInput!G956</f>
        <v/>
      </c>
      <c r="I956" s="90" t="str">
        <f>TMInput!H956</f>
        <v/>
      </c>
      <c r="J956" s="90" t="str">
        <f>IF(TMInput!$A956="",J955,TMInput!I956)</f>
        <v/>
      </c>
      <c r="K956" s="85" t="str">
        <f>IF(TMInput!J956&lt;&gt;"",TMInput!J956,IF(AND($C956=$C957, K957&lt;&gt;""),K957, IF(AND($C956=$C958, K958&lt;&gt;""), K958,"")))</f>
        <v/>
      </c>
      <c r="L956" s="85" t="str">
        <f>IF(TMInput!K956&lt;&gt;"",TMInput!K956,IF(AND($C956=$C957, L957&lt;&gt;""),L957, IF(AND($C956=$C958, L958&lt;&gt;""), L958,"")))</f>
        <v/>
      </c>
      <c r="M956" s="90" t="str">
        <f>IF(TMInput!L956&lt;&gt;"",TMInput!L956,IF(AND($C956=$C957, M957&lt;&gt;""),M957, IF(AND($C956=$C958, M958&lt;&gt;""), M958,"")))</f>
        <v/>
      </c>
      <c r="N956" s="90" t="str">
        <f>IF(TMInput!M956&lt;&gt;"",TMInput!M956,IF(AND($C956=$C957, N957&lt;&gt;""),N957, IF(AND($C956=$C958, N958&lt;&gt;""), N958,"")))</f>
        <v/>
      </c>
      <c r="O956" s="90" t="str">
        <f>IF(TMInput!N956&lt;&gt;"",TMInput!N956,IF(AND($C956=$C957, O957&lt;&gt;""),O957, IF(AND($C956=$C958, O958&lt;&gt;""), O958,"")))</f>
        <v/>
      </c>
      <c r="P956" s="85" t="str">
        <f>IF(TMInput!O956&lt;&gt;"",TMInput!O956,IF(AND($C956=$C957, P957&lt;&gt;""),P957, IF(AND($C956=$C958, P958&lt;&gt;""), P958,"")))</f>
        <v/>
      </c>
      <c r="Q956" s="90" t="str">
        <f>IF(TMInput!P956&lt;&gt;"",TMInput!P956,IF(AND($C956=$C957, Q957&lt;&gt;""),Q957, IF(AND($C956=$C958, Q958&lt;&gt;""), Q958,"")))</f>
        <v/>
      </c>
      <c r="R956" s="90" t="str">
        <f>IF(TMInput!Q956&lt;&gt;"", TMInput!Q956, IF(AND(OR($C956&amp;$H956=$C957&amp;$H957, $C956&amp;$I956=$C957&amp;$I957), R957&lt;&gt;""), R957, IF(AND(OR($C956&amp;$H956=$C958&amp;$H958, $C956&amp;$I956=$C958&amp;$I958), R958&lt;&gt;""), R958, IF(AND(OR($C956&amp;$H956=$C959&amp;$H959, $C956&amp;$I956=$C959&amp;$I959), R959&lt;&gt;""), R959, IF(AND(OR($C956&amp;$H956=$C960&amp;$H960, $C956&amp;$I956=$C960&amp;$I960), R960&lt;&gt;""), R960, "")))))</f>
        <v/>
      </c>
      <c r="S956" s="90" t="str">
        <f>IF(TMInput!R956&lt;&gt;"", TMInput!R956, IF(AND(OR($C956&amp;$H956=$C957&amp;$H957, $C956&amp;$I956=$C957&amp;$I957), S957&lt;&gt;""), S957, IF(AND(OR($C956&amp;$H956=$C958&amp;$H958, $C956&amp;$I956=$C958&amp;$I958), S958&lt;&gt;""), S958, IF(AND(OR($C956&amp;$H956=$C959&amp;$H959, $C956&amp;$I956=$C959&amp;$I959), S959&lt;&gt;""), S959, IF(AND(OR($C956&amp;$H956=$C960&amp;$H960, $C956&amp;$I956=$C960&amp;$I960), S960&lt;&gt;""), S960, "")))))</f>
        <v/>
      </c>
      <c r="T956" s="90" t="str">
        <f>IF(TMInput!S956&lt;&gt;"", TMInput!S956, IF(AND(OR($C956&amp;$H956=$C957&amp;$H957, $C956&amp;$I956=$C957&amp;$I957), T957&lt;&gt;""), T957, IF(AND(OR($C956&amp;$H956=$C958&amp;$H958, $C956&amp;$I956=$C958&amp;$I958), T958&lt;&gt;""), T958, IF(AND(OR($C956&amp;$H956=$C959&amp;$H959, $C956&amp;$I956=$C959&amp;$I959), T959&lt;&gt;""), T959, IF(AND(OR($C956&amp;$H956=$C960&amp;$H960, $C956&amp;$I956=$C960&amp;$I960), T960&lt;&gt;""), T960, "")))))</f>
        <v/>
      </c>
      <c r="U956" s="90" t="str">
        <f>IF(TMInput!T956&lt;&gt;"", TMInput!T956, IF(AND($C956=$C957, U957&lt;&gt;""), U957, IF(AND($C956=$C958, U958&lt;&gt;""), U958, IF(AND($C956=$C959, U959&lt;&gt;""), U959, IF(AND($C956=$C960, U960&lt;&gt;""), U960, "")))))</f>
        <v/>
      </c>
      <c r="V956" s="90" t="str">
        <f>IF(TMInput!U956&lt;&gt;"", TMInput!U956, IF(AND($C956=$C957, V957&lt;&gt;""), V957, IF(AND($C956=$C958, V958&lt;&gt;""), V958, IF(AND($C956=$C959, V959&lt;&gt;""), V959, IF(AND($C956=$C960, V960&lt;&gt;""), V960, "")))))</f>
        <v/>
      </c>
      <c r="W956" s="90" t="str">
        <f>IF(TMInput!V956&lt;&gt;"", TMInput!V956, IF(AND($C956=$C957, W957&lt;&gt;""), W957, IF(AND($C956=$C958, W958&lt;&gt;""), W958, IF(AND($C956=$C959, W959&lt;&gt;""), W959, IF(AND($C956=$C960, W960&lt;&gt;""), W960, "")))))</f>
        <v/>
      </c>
      <c r="X956" s="90" t="str">
        <f>IF(TMInput!W956&lt;&gt;"", TMInput!W956, IF(AND($C956=$C957, X957&lt;&gt;""), X957, IF(AND($C956=$C958, X958&lt;&gt;""), X958, IF(AND($C956=$C959, X959&lt;&gt;""), X959, IF(AND($C956=$C960, X960&lt;&gt;""), X960, "")))))</f>
        <v/>
      </c>
      <c r="Y956" s="90" t="str">
        <f>IF(TMInput!X956&lt;&gt;"", TMInput!X956, IF(AND($C956=$C957, Y957&lt;&gt;""), Y957, IF(AND($C956=$C958, Y958&lt;&gt;""), Y958, IF(AND($C956=$C959, Y959&lt;&gt;""), Y959, IF(AND($C956=$C960, Y960&lt;&gt;""), Y960, "")))))</f>
        <v/>
      </c>
      <c r="Z956" s="90" t="str">
        <f>IF(TMInput!Y956&lt;&gt;"", TMInput!Y956, IF(AND($C956=$C957, Z957&lt;&gt;""), Z957, IF(AND($C956=$C958, Z958&lt;&gt;""), Z958, IF(AND($C956=$C959, Z959&lt;&gt;""), Z959, IF(AND($C956=$C960, Z960&lt;&gt;""), Z960, "")))))</f>
        <v/>
      </c>
      <c r="AA956" s="90" t="str">
        <f>IF(TMInput!Z956&lt;&gt;"", TMInput!Z956, IF(AND($C956=$C957, AA957&lt;&gt;""), AA957, IF(AND($C956=$C958, AA958&lt;&gt;""), AA958, IF(AND($C956=$C959, AA959&lt;&gt;""), AA959, IF(AND($C956=$C960, AA960&lt;&gt;""), AA960, "")))))</f>
        <v/>
      </c>
      <c r="AB956" s="90" t="str">
        <f>IF(TMInput!AA956&lt;&gt;"", TMInput!AA956, IF(AND($C956=$C957, AB957&lt;&gt;""), AB957, IF(AND($C956=$C958, AB958&lt;&gt;""), AB958, IF(AND($C956=$C959, AB959&lt;&gt;""), AB959, IF(AND($C956=$C960, AB960&lt;&gt;""), AB960, "")))))</f>
        <v/>
      </c>
      <c r="AC956" s="90" t="str">
        <f>IF(TMInput!AB956&lt;&gt;"", TMInput!AB956, IF(AND($C956=$C957, AC957&lt;&gt;""), AC957, IF(AND($C956=$C958, AC958&lt;&gt;""), AC958, IF(AND($C956=$C959, AC959&lt;&gt;""), AC959, IF(AND($C956=$C960, AC960&lt;&gt;""), AC960, "")))))</f>
        <v/>
      </c>
      <c r="AD956" s="90" t="str">
        <f>IF(TMInput!AC956&lt;&gt;"", TMInput!AC956, IF(AND($C956=$C957, AD957&lt;&gt;""), AD957, IF(AND($C956=$C958, AD958&lt;&gt;""), AD958, IF(AND($C956=$C959, AD959&lt;&gt;""), AD959, IF(AND($C956=$C960, AD960&lt;&gt;""), AD960, "")))))</f>
        <v/>
      </c>
      <c r="AE956" s="90" t="str">
        <f>IF(TMInput!AD956&lt;&gt;"", TMInput!AD956, IF(AND($C956=$C957, AE957&lt;&gt;""), AE957, IF(AND($C956=$C958, AE958&lt;&gt;""), AE958, IF(AND($C956=$C959, AE959&lt;&gt;""), AE959, IF(AND($C956=$C960, AE960&lt;&gt;""), AE960, "")))))</f>
        <v/>
      </c>
    </row>
    <row r="957">
      <c r="A957" s="85" t="b">
        <f t="shared" si="1"/>
        <v>0</v>
      </c>
      <c r="B957" s="90" t="str">
        <f>IF(AND(TMInput!A957="",$C957&lt;&gt;""),B956,TMInput!A957)</f>
        <v/>
      </c>
      <c r="C957" s="90" t="str">
        <f>TMInput!B957</f>
        <v/>
      </c>
      <c r="D957" s="85" t="str">
        <f>IF(AND(TMInput!C957="",$C957&lt;&gt;""),D956,TMInput!C957)</f>
        <v/>
      </c>
      <c r="E957" s="90" t="str">
        <f>IF(TMInput!D957&lt;&gt;"",TMInput!D957,IF(AND($C957=$C958, E958&lt;&gt;""),E958, IF(AND($C957=$C959, E959&lt;&gt;""), E959,"")))</f>
        <v/>
      </c>
      <c r="F957" s="90" t="str">
        <f>IF(TMInput!E957&lt;&gt;"",TMInput!E957,IF(AND($C957=$C958, F958&lt;&gt;""),F958, IF(AND($C957=$C959, F959&lt;&gt;""), F959,"")))</f>
        <v/>
      </c>
      <c r="G957" s="85" t="str">
        <f>IF(TMInput!F957&lt;&gt;"",TMInput!F957,IF(AND($C957=$C958, G958&lt;&gt;""),G958, IF(AND($C957=$C959, G959&lt;&gt;""), G959,"")))</f>
        <v/>
      </c>
      <c r="H957" s="90" t="str">
        <f>TMInput!G957</f>
        <v/>
      </c>
      <c r="I957" s="90" t="str">
        <f>TMInput!H957</f>
        <v/>
      </c>
      <c r="J957" s="90" t="str">
        <f>IF(TMInput!$A957="",J956,TMInput!I957)</f>
        <v/>
      </c>
      <c r="K957" s="85" t="str">
        <f>IF(TMInput!J957&lt;&gt;"",TMInput!J957,IF(AND($C957=$C958, K958&lt;&gt;""),K958, IF(AND($C957=$C959, K959&lt;&gt;""), K959,"")))</f>
        <v/>
      </c>
      <c r="L957" s="85" t="str">
        <f>IF(TMInput!K957&lt;&gt;"",TMInput!K957,IF(AND($C957=$C958, L958&lt;&gt;""),L958, IF(AND($C957=$C959, L959&lt;&gt;""), L959,"")))</f>
        <v/>
      </c>
      <c r="M957" s="90" t="str">
        <f>IF(TMInput!L957&lt;&gt;"",TMInput!L957,IF(AND($C957=$C958, M958&lt;&gt;""),M958, IF(AND($C957=$C959, M959&lt;&gt;""), M959,"")))</f>
        <v/>
      </c>
      <c r="N957" s="90" t="str">
        <f>IF(TMInput!M957&lt;&gt;"",TMInput!M957,IF(AND($C957=$C958, N958&lt;&gt;""),N958, IF(AND($C957=$C959, N959&lt;&gt;""), N959,"")))</f>
        <v/>
      </c>
      <c r="O957" s="90" t="str">
        <f>IF(TMInput!N957&lt;&gt;"",TMInput!N957,IF(AND($C957=$C958, O958&lt;&gt;""),O958, IF(AND($C957=$C959, O959&lt;&gt;""), O959,"")))</f>
        <v/>
      </c>
      <c r="P957" s="85" t="str">
        <f>IF(TMInput!O957&lt;&gt;"",TMInput!O957,IF(AND($C957=$C958, P958&lt;&gt;""),P958, IF(AND($C957=$C959, P959&lt;&gt;""), P959,"")))</f>
        <v/>
      </c>
      <c r="Q957" s="90" t="str">
        <f>IF(TMInput!P957&lt;&gt;"",TMInput!P957,IF(AND($C957=$C958, Q958&lt;&gt;""),Q958, IF(AND($C957=$C959, Q959&lt;&gt;""), Q959,"")))</f>
        <v/>
      </c>
      <c r="R957" s="90" t="str">
        <f>IF(TMInput!Q957&lt;&gt;"", TMInput!Q957, IF(AND(OR($C957&amp;$H957=$C958&amp;$H958, $C957&amp;$I957=$C958&amp;$I958), R958&lt;&gt;""), R958, IF(AND(OR($C957&amp;$H957=$C959&amp;$H959, $C957&amp;$I957=$C959&amp;$I959), R959&lt;&gt;""), R959, IF(AND(OR($C957&amp;$H957=$C960&amp;$H960, $C957&amp;$I957=$C960&amp;$I960), R960&lt;&gt;""), R960, IF(AND(OR($C957&amp;$H957=$C961&amp;$H961, $C957&amp;$I957=$C961&amp;$I961), R961&lt;&gt;""), R961, "")))))</f>
        <v/>
      </c>
      <c r="S957" s="90" t="str">
        <f>IF(TMInput!R957&lt;&gt;"", TMInput!R957, IF(AND(OR($C957&amp;$H957=$C958&amp;$H958, $C957&amp;$I957=$C958&amp;$I958), S958&lt;&gt;""), S958, IF(AND(OR($C957&amp;$H957=$C959&amp;$H959, $C957&amp;$I957=$C959&amp;$I959), S959&lt;&gt;""), S959, IF(AND(OR($C957&amp;$H957=$C960&amp;$H960, $C957&amp;$I957=$C960&amp;$I960), S960&lt;&gt;""), S960, IF(AND(OR($C957&amp;$H957=$C961&amp;$H961, $C957&amp;$I957=$C961&amp;$I961), S961&lt;&gt;""), S961, "")))))</f>
        <v/>
      </c>
      <c r="T957" s="90" t="str">
        <f>IF(TMInput!S957&lt;&gt;"", TMInput!S957, IF(AND(OR($C957&amp;$H957=$C958&amp;$H958, $C957&amp;$I957=$C958&amp;$I958), T958&lt;&gt;""), T958, IF(AND(OR($C957&amp;$H957=$C959&amp;$H959, $C957&amp;$I957=$C959&amp;$I959), T959&lt;&gt;""), T959, IF(AND(OR($C957&amp;$H957=$C960&amp;$H960, $C957&amp;$I957=$C960&amp;$I960), T960&lt;&gt;""), T960, IF(AND(OR($C957&amp;$H957=$C961&amp;$H961, $C957&amp;$I957=$C961&amp;$I961), T961&lt;&gt;""), T961, "")))))</f>
        <v/>
      </c>
      <c r="U957" s="90" t="str">
        <f>IF(TMInput!T957&lt;&gt;"", TMInput!T957, IF(AND($C957=$C958, U958&lt;&gt;""), U958, IF(AND($C957=$C959, U959&lt;&gt;""), U959, IF(AND($C957=$C960, U960&lt;&gt;""), U960, IF(AND($C957=$C961, U961&lt;&gt;""), U961, "")))))</f>
        <v/>
      </c>
      <c r="V957" s="90" t="str">
        <f>IF(TMInput!U957&lt;&gt;"", TMInput!U957, IF(AND($C957=$C958, V958&lt;&gt;""), V958, IF(AND($C957=$C959, V959&lt;&gt;""), V959, IF(AND($C957=$C960, V960&lt;&gt;""), V960, IF(AND($C957=$C961, V961&lt;&gt;""), V961, "")))))</f>
        <v/>
      </c>
      <c r="W957" s="90" t="str">
        <f>IF(TMInput!V957&lt;&gt;"", TMInput!V957, IF(AND($C957=$C958, W958&lt;&gt;""), W958, IF(AND($C957=$C959, W959&lt;&gt;""), W959, IF(AND($C957=$C960, W960&lt;&gt;""), W960, IF(AND($C957=$C961, W961&lt;&gt;""), W961, "")))))</f>
        <v/>
      </c>
      <c r="X957" s="90" t="str">
        <f>IF(TMInput!W957&lt;&gt;"", TMInput!W957, IF(AND($C957=$C958, X958&lt;&gt;""), X958, IF(AND($C957=$C959, X959&lt;&gt;""), X959, IF(AND($C957=$C960, X960&lt;&gt;""), X960, IF(AND($C957=$C961, X961&lt;&gt;""), X961, "")))))</f>
        <v/>
      </c>
      <c r="Y957" s="90" t="str">
        <f>IF(TMInput!X957&lt;&gt;"", TMInput!X957, IF(AND($C957=$C958, Y958&lt;&gt;""), Y958, IF(AND($C957=$C959, Y959&lt;&gt;""), Y959, IF(AND($C957=$C960, Y960&lt;&gt;""), Y960, IF(AND($C957=$C961, Y961&lt;&gt;""), Y961, "")))))</f>
        <v/>
      </c>
      <c r="Z957" s="90" t="str">
        <f>IF(TMInput!Y957&lt;&gt;"", TMInput!Y957, IF(AND($C957=$C958, Z958&lt;&gt;""), Z958, IF(AND($C957=$C959, Z959&lt;&gt;""), Z959, IF(AND($C957=$C960, Z960&lt;&gt;""), Z960, IF(AND($C957=$C961, Z961&lt;&gt;""), Z961, "")))))</f>
        <v/>
      </c>
      <c r="AA957" s="90" t="str">
        <f>IF(TMInput!Z957&lt;&gt;"", TMInput!Z957, IF(AND($C957=$C958, AA958&lt;&gt;""), AA958, IF(AND($C957=$C959, AA959&lt;&gt;""), AA959, IF(AND($C957=$C960, AA960&lt;&gt;""), AA960, IF(AND($C957=$C961, AA961&lt;&gt;""), AA961, "")))))</f>
        <v/>
      </c>
      <c r="AB957" s="90" t="str">
        <f>IF(TMInput!AA957&lt;&gt;"", TMInput!AA957, IF(AND($C957=$C958, AB958&lt;&gt;""), AB958, IF(AND($C957=$C959, AB959&lt;&gt;""), AB959, IF(AND($C957=$C960, AB960&lt;&gt;""), AB960, IF(AND($C957=$C961, AB961&lt;&gt;""), AB961, "")))))</f>
        <v/>
      </c>
      <c r="AC957" s="90" t="str">
        <f>IF(TMInput!AB957&lt;&gt;"", TMInput!AB957, IF(AND($C957=$C958, AC958&lt;&gt;""), AC958, IF(AND($C957=$C959, AC959&lt;&gt;""), AC959, IF(AND($C957=$C960, AC960&lt;&gt;""), AC960, IF(AND($C957=$C961, AC961&lt;&gt;""), AC961, "")))))</f>
        <v/>
      </c>
      <c r="AD957" s="90" t="str">
        <f>IF(TMInput!AC957&lt;&gt;"", TMInput!AC957, IF(AND($C957=$C958, AD958&lt;&gt;""), AD958, IF(AND($C957=$C959, AD959&lt;&gt;""), AD959, IF(AND($C957=$C960, AD960&lt;&gt;""), AD960, IF(AND($C957=$C961, AD961&lt;&gt;""), AD961, "")))))</f>
        <v/>
      </c>
      <c r="AE957" s="90" t="str">
        <f>IF(TMInput!AD957&lt;&gt;"", TMInput!AD957, IF(AND($C957=$C958, AE958&lt;&gt;""), AE958, IF(AND($C957=$C959, AE959&lt;&gt;""), AE959, IF(AND($C957=$C960, AE960&lt;&gt;""), AE960, IF(AND($C957=$C961, AE961&lt;&gt;""), AE961, "")))))</f>
        <v/>
      </c>
    </row>
    <row r="958">
      <c r="A958" s="85" t="b">
        <f t="shared" si="1"/>
        <v>0</v>
      </c>
      <c r="B958" s="90" t="str">
        <f>IF(AND(TMInput!A958="",$C958&lt;&gt;""),B957,TMInput!A958)</f>
        <v/>
      </c>
      <c r="C958" s="90" t="str">
        <f>TMInput!B958</f>
        <v/>
      </c>
      <c r="D958" s="85" t="str">
        <f>IF(AND(TMInput!C958="",$C958&lt;&gt;""),D957,TMInput!C958)</f>
        <v/>
      </c>
      <c r="E958" s="90" t="str">
        <f>IF(TMInput!D958&lt;&gt;"",TMInput!D958,IF(AND($C958=$C959, E959&lt;&gt;""),E959, IF(AND($C958=$C960, E960&lt;&gt;""), E960,"")))</f>
        <v/>
      </c>
      <c r="F958" s="90" t="str">
        <f>IF(TMInput!E958&lt;&gt;"",TMInput!E958,IF(AND($C958=$C959, F959&lt;&gt;""),F959, IF(AND($C958=$C960, F960&lt;&gt;""), F960,"")))</f>
        <v/>
      </c>
      <c r="G958" s="85" t="str">
        <f>IF(TMInput!F958&lt;&gt;"",TMInput!F958,IF(AND($C958=$C959, G959&lt;&gt;""),G959, IF(AND($C958=$C960, G960&lt;&gt;""), G960,"")))</f>
        <v/>
      </c>
      <c r="H958" s="90" t="str">
        <f>TMInput!G958</f>
        <v/>
      </c>
      <c r="I958" s="90" t="str">
        <f>TMInput!H958</f>
        <v/>
      </c>
      <c r="J958" s="90" t="str">
        <f>IF(TMInput!$A958="",J957,TMInput!I958)</f>
        <v/>
      </c>
      <c r="K958" s="85" t="str">
        <f>IF(TMInput!J958&lt;&gt;"",TMInput!J958,IF(AND($C958=$C959, K959&lt;&gt;""),K959, IF(AND($C958=$C960, K960&lt;&gt;""), K960,"")))</f>
        <v/>
      </c>
      <c r="L958" s="85" t="str">
        <f>IF(TMInput!K958&lt;&gt;"",TMInput!K958,IF(AND($C958=$C959, L959&lt;&gt;""),L959, IF(AND($C958=$C960, L960&lt;&gt;""), L960,"")))</f>
        <v/>
      </c>
      <c r="M958" s="90" t="str">
        <f>IF(TMInput!L958&lt;&gt;"",TMInput!L958,IF(AND($C958=$C959, M959&lt;&gt;""),M959, IF(AND($C958=$C960, M960&lt;&gt;""), M960,"")))</f>
        <v/>
      </c>
      <c r="N958" s="90" t="str">
        <f>IF(TMInput!M958&lt;&gt;"",TMInput!M958,IF(AND($C958=$C959, N959&lt;&gt;""),N959, IF(AND($C958=$C960, N960&lt;&gt;""), N960,"")))</f>
        <v/>
      </c>
      <c r="O958" s="90" t="str">
        <f>IF(TMInput!N958&lt;&gt;"",TMInput!N958,IF(AND($C958=$C959, O959&lt;&gt;""),O959, IF(AND($C958=$C960, O960&lt;&gt;""), O960,"")))</f>
        <v/>
      </c>
      <c r="P958" s="85" t="str">
        <f>IF(TMInput!O958&lt;&gt;"",TMInput!O958,IF(AND($C958=$C959, P959&lt;&gt;""),P959, IF(AND($C958=$C960, P960&lt;&gt;""), P960,"")))</f>
        <v/>
      </c>
      <c r="Q958" s="90" t="str">
        <f>IF(TMInput!P958&lt;&gt;"",TMInput!P958,IF(AND($C958=$C959, Q959&lt;&gt;""),Q959, IF(AND($C958=$C960, Q960&lt;&gt;""), Q960,"")))</f>
        <v/>
      </c>
      <c r="R958" s="90" t="str">
        <f>IF(TMInput!Q958&lt;&gt;"", TMInput!Q958, IF(AND(OR($C958&amp;$H958=$C959&amp;$H959, $C958&amp;$I958=$C959&amp;$I959), R959&lt;&gt;""), R959, IF(AND(OR($C958&amp;$H958=$C960&amp;$H960, $C958&amp;$I958=$C960&amp;$I960), R960&lt;&gt;""), R960, IF(AND(OR($C958&amp;$H958=$C961&amp;$H961, $C958&amp;$I958=$C961&amp;$I961), R961&lt;&gt;""), R961, IF(AND(OR($C958&amp;$H958=$C962&amp;$H962, $C958&amp;$I958=$C962&amp;$I962), R962&lt;&gt;""), R962, "")))))</f>
        <v/>
      </c>
      <c r="S958" s="90" t="str">
        <f>IF(TMInput!R958&lt;&gt;"", TMInput!R958, IF(AND(OR($C958&amp;$H958=$C959&amp;$H959, $C958&amp;$I958=$C959&amp;$I959), S959&lt;&gt;""), S959, IF(AND(OR($C958&amp;$H958=$C960&amp;$H960, $C958&amp;$I958=$C960&amp;$I960), S960&lt;&gt;""), S960, IF(AND(OR($C958&amp;$H958=$C961&amp;$H961, $C958&amp;$I958=$C961&amp;$I961), S961&lt;&gt;""), S961, IF(AND(OR($C958&amp;$H958=$C962&amp;$H962, $C958&amp;$I958=$C962&amp;$I962), S962&lt;&gt;""), S962, "")))))</f>
        <v/>
      </c>
      <c r="T958" s="90" t="str">
        <f>IF(TMInput!S958&lt;&gt;"", TMInput!S958, IF(AND(OR($C958&amp;$H958=$C959&amp;$H959, $C958&amp;$I958=$C959&amp;$I959), T959&lt;&gt;""), T959, IF(AND(OR($C958&amp;$H958=$C960&amp;$H960, $C958&amp;$I958=$C960&amp;$I960), T960&lt;&gt;""), T960, IF(AND(OR($C958&amp;$H958=$C961&amp;$H961, $C958&amp;$I958=$C961&amp;$I961), T961&lt;&gt;""), T961, IF(AND(OR($C958&amp;$H958=$C962&amp;$H962, $C958&amp;$I958=$C962&amp;$I962), T962&lt;&gt;""), T962, "")))))</f>
        <v/>
      </c>
      <c r="U958" s="90" t="str">
        <f>IF(TMInput!T958&lt;&gt;"", TMInput!T958, IF(AND($C958=$C959, U959&lt;&gt;""), U959, IF(AND($C958=$C960, U960&lt;&gt;""), U960, IF(AND($C958=$C961, U961&lt;&gt;""), U961, IF(AND($C958=$C962, U962&lt;&gt;""), U962, "")))))</f>
        <v/>
      </c>
      <c r="V958" s="90" t="str">
        <f>IF(TMInput!U958&lt;&gt;"", TMInput!U958, IF(AND($C958=$C959, V959&lt;&gt;""), V959, IF(AND($C958=$C960, V960&lt;&gt;""), V960, IF(AND($C958=$C961, V961&lt;&gt;""), V961, IF(AND($C958=$C962, V962&lt;&gt;""), V962, "")))))</f>
        <v/>
      </c>
      <c r="W958" s="90" t="str">
        <f>IF(TMInput!V958&lt;&gt;"", TMInput!V958, IF(AND($C958=$C959, W959&lt;&gt;""), W959, IF(AND($C958=$C960, W960&lt;&gt;""), W960, IF(AND($C958=$C961, W961&lt;&gt;""), W961, IF(AND($C958=$C962, W962&lt;&gt;""), W962, "")))))</f>
        <v/>
      </c>
      <c r="X958" s="90" t="str">
        <f>IF(TMInput!W958&lt;&gt;"", TMInput!W958, IF(AND($C958=$C959, X959&lt;&gt;""), X959, IF(AND($C958=$C960, X960&lt;&gt;""), X960, IF(AND($C958=$C961, X961&lt;&gt;""), X961, IF(AND($C958=$C962, X962&lt;&gt;""), X962, "")))))</f>
        <v/>
      </c>
      <c r="Y958" s="90" t="str">
        <f>IF(TMInput!X958&lt;&gt;"", TMInput!X958, IF(AND($C958=$C959, Y959&lt;&gt;""), Y959, IF(AND($C958=$C960, Y960&lt;&gt;""), Y960, IF(AND($C958=$C961, Y961&lt;&gt;""), Y961, IF(AND($C958=$C962, Y962&lt;&gt;""), Y962, "")))))</f>
        <v/>
      </c>
      <c r="Z958" s="90" t="str">
        <f>IF(TMInput!Y958&lt;&gt;"", TMInput!Y958, IF(AND($C958=$C959, Z959&lt;&gt;""), Z959, IF(AND($C958=$C960, Z960&lt;&gt;""), Z960, IF(AND($C958=$C961, Z961&lt;&gt;""), Z961, IF(AND($C958=$C962, Z962&lt;&gt;""), Z962, "")))))</f>
        <v/>
      </c>
      <c r="AA958" s="90" t="str">
        <f>IF(TMInput!Z958&lt;&gt;"", TMInput!Z958, IF(AND($C958=$C959, AA959&lt;&gt;""), AA959, IF(AND($C958=$C960, AA960&lt;&gt;""), AA960, IF(AND($C958=$C961, AA961&lt;&gt;""), AA961, IF(AND($C958=$C962, AA962&lt;&gt;""), AA962, "")))))</f>
        <v/>
      </c>
      <c r="AB958" s="90" t="str">
        <f>IF(TMInput!AA958&lt;&gt;"", TMInput!AA958, IF(AND($C958=$C959, AB959&lt;&gt;""), AB959, IF(AND($C958=$C960, AB960&lt;&gt;""), AB960, IF(AND($C958=$C961, AB961&lt;&gt;""), AB961, IF(AND($C958=$C962, AB962&lt;&gt;""), AB962, "")))))</f>
        <v/>
      </c>
      <c r="AC958" s="90" t="str">
        <f>IF(TMInput!AB958&lt;&gt;"", TMInput!AB958, IF(AND($C958=$C959, AC959&lt;&gt;""), AC959, IF(AND($C958=$C960, AC960&lt;&gt;""), AC960, IF(AND($C958=$C961, AC961&lt;&gt;""), AC961, IF(AND($C958=$C962, AC962&lt;&gt;""), AC962, "")))))</f>
        <v/>
      </c>
      <c r="AD958" s="90" t="str">
        <f>IF(TMInput!AC958&lt;&gt;"", TMInput!AC958, IF(AND($C958=$C959, AD959&lt;&gt;""), AD959, IF(AND($C958=$C960, AD960&lt;&gt;""), AD960, IF(AND($C958=$C961, AD961&lt;&gt;""), AD961, IF(AND($C958=$C962, AD962&lt;&gt;""), AD962, "")))))</f>
        <v/>
      </c>
      <c r="AE958" s="90" t="str">
        <f>IF(TMInput!AD958&lt;&gt;"", TMInput!AD958, IF(AND($C958=$C959, AE959&lt;&gt;""), AE959, IF(AND($C958=$C960, AE960&lt;&gt;""), AE960, IF(AND($C958=$C961, AE961&lt;&gt;""), AE961, IF(AND($C958=$C962, AE962&lt;&gt;""), AE962, "")))))</f>
        <v/>
      </c>
    </row>
    <row r="959">
      <c r="A959" s="85" t="b">
        <f t="shared" si="1"/>
        <v>0</v>
      </c>
      <c r="B959" s="90" t="str">
        <f>IF(AND(TMInput!A959="",$C959&lt;&gt;""),B958,TMInput!A959)</f>
        <v/>
      </c>
      <c r="C959" s="90" t="str">
        <f>TMInput!B959</f>
        <v/>
      </c>
      <c r="D959" s="85" t="str">
        <f>IF(AND(TMInput!C959="",$C959&lt;&gt;""),D958,TMInput!C959)</f>
        <v/>
      </c>
      <c r="E959" s="90" t="str">
        <f>IF(TMInput!D959&lt;&gt;"",TMInput!D959,IF(AND($C959=$C960, E960&lt;&gt;""),E960, IF(AND($C959=$C961, E961&lt;&gt;""), E961,"")))</f>
        <v/>
      </c>
      <c r="F959" s="90" t="str">
        <f>IF(TMInput!E959&lt;&gt;"",TMInput!E959,IF(AND($C959=$C960, F960&lt;&gt;""),F960, IF(AND($C959=$C961, F961&lt;&gt;""), F961,"")))</f>
        <v/>
      </c>
      <c r="G959" s="85" t="str">
        <f>IF(TMInput!F959&lt;&gt;"",TMInput!F959,IF(AND($C959=$C960, G960&lt;&gt;""),G960, IF(AND($C959=$C961, G961&lt;&gt;""), G961,"")))</f>
        <v/>
      </c>
      <c r="H959" s="90" t="str">
        <f>TMInput!G959</f>
        <v/>
      </c>
      <c r="I959" s="90" t="str">
        <f>TMInput!H959</f>
        <v/>
      </c>
      <c r="J959" s="90" t="str">
        <f>IF(TMInput!$A959="",J958,TMInput!I959)</f>
        <v/>
      </c>
      <c r="K959" s="85" t="str">
        <f>IF(TMInput!J959&lt;&gt;"",TMInput!J959,IF(AND($C959=$C960, K960&lt;&gt;""),K960, IF(AND($C959=$C961, K961&lt;&gt;""), K961,"")))</f>
        <v/>
      </c>
      <c r="L959" s="85" t="str">
        <f>IF(TMInput!K959&lt;&gt;"",TMInput!K959,IF(AND($C959=$C960, L960&lt;&gt;""),L960, IF(AND($C959=$C961, L961&lt;&gt;""), L961,"")))</f>
        <v/>
      </c>
      <c r="M959" s="90" t="str">
        <f>IF(TMInput!L959&lt;&gt;"",TMInput!L959,IF(AND($C959=$C960, M960&lt;&gt;""),M960, IF(AND($C959=$C961, M961&lt;&gt;""), M961,"")))</f>
        <v/>
      </c>
      <c r="N959" s="90" t="str">
        <f>IF(TMInput!M959&lt;&gt;"",TMInput!M959,IF(AND($C959=$C960, N960&lt;&gt;""),N960, IF(AND($C959=$C961, N961&lt;&gt;""), N961,"")))</f>
        <v/>
      </c>
      <c r="O959" s="90" t="str">
        <f>IF(TMInput!N959&lt;&gt;"",TMInput!N959,IF(AND($C959=$C960, O960&lt;&gt;""),O960, IF(AND($C959=$C961, O961&lt;&gt;""), O961,"")))</f>
        <v/>
      </c>
      <c r="P959" s="85" t="str">
        <f>IF(TMInput!O959&lt;&gt;"",TMInput!O959,IF(AND($C959=$C960, P960&lt;&gt;""),P960, IF(AND($C959=$C961, P961&lt;&gt;""), P961,"")))</f>
        <v/>
      </c>
      <c r="Q959" s="90" t="str">
        <f>IF(TMInput!P959&lt;&gt;"",TMInput!P959,IF(AND($C959=$C960, Q960&lt;&gt;""),Q960, IF(AND($C959=$C961, Q961&lt;&gt;""), Q961,"")))</f>
        <v/>
      </c>
      <c r="R959" s="90" t="str">
        <f>IF(TMInput!Q959&lt;&gt;"", TMInput!Q959, IF(AND(OR($C959&amp;$H959=$C960&amp;$H960, $C959&amp;$I959=$C960&amp;$I960), R960&lt;&gt;""), R960, IF(AND(OR($C959&amp;$H959=$C961&amp;$H961, $C959&amp;$I959=$C961&amp;$I961), R961&lt;&gt;""), R961, IF(AND(OR($C959&amp;$H959=$C962&amp;$H962, $C959&amp;$I959=$C962&amp;$I962), R962&lt;&gt;""), R962, IF(AND(OR($C959&amp;$H959=$C963&amp;$H963, $C959&amp;$I959=$C963&amp;$I963), R963&lt;&gt;""), R963, "")))))</f>
        <v/>
      </c>
      <c r="S959" s="90" t="str">
        <f>IF(TMInput!R959&lt;&gt;"", TMInput!R959, IF(AND(OR($C959&amp;$H959=$C960&amp;$H960, $C959&amp;$I959=$C960&amp;$I960), S960&lt;&gt;""), S960, IF(AND(OR($C959&amp;$H959=$C961&amp;$H961, $C959&amp;$I959=$C961&amp;$I961), S961&lt;&gt;""), S961, IF(AND(OR($C959&amp;$H959=$C962&amp;$H962, $C959&amp;$I959=$C962&amp;$I962), S962&lt;&gt;""), S962, IF(AND(OR($C959&amp;$H959=$C963&amp;$H963, $C959&amp;$I959=$C963&amp;$I963), S963&lt;&gt;""), S963, "")))))</f>
        <v/>
      </c>
      <c r="T959" s="90" t="str">
        <f>IF(TMInput!S959&lt;&gt;"", TMInput!S959, IF(AND(OR($C959&amp;$H959=$C960&amp;$H960, $C959&amp;$I959=$C960&amp;$I960), T960&lt;&gt;""), T960, IF(AND(OR($C959&amp;$H959=$C961&amp;$H961, $C959&amp;$I959=$C961&amp;$I961), T961&lt;&gt;""), T961, IF(AND(OR($C959&amp;$H959=$C962&amp;$H962, $C959&amp;$I959=$C962&amp;$I962), T962&lt;&gt;""), T962, IF(AND(OR($C959&amp;$H959=$C963&amp;$H963, $C959&amp;$I959=$C963&amp;$I963), T963&lt;&gt;""), T963, "")))))</f>
        <v/>
      </c>
      <c r="U959" s="90" t="str">
        <f>IF(TMInput!T959&lt;&gt;"", TMInput!T959, IF(AND($C959=$C960, U960&lt;&gt;""), U960, IF(AND($C959=$C961, U961&lt;&gt;""), U961, IF(AND($C959=$C962, U962&lt;&gt;""), U962, IF(AND($C959=$C963, U963&lt;&gt;""), U963, "")))))</f>
        <v/>
      </c>
      <c r="V959" s="90" t="str">
        <f>IF(TMInput!U959&lt;&gt;"", TMInput!U959, IF(AND($C959=$C960, V960&lt;&gt;""), V960, IF(AND($C959=$C961, V961&lt;&gt;""), V961, IF(AND($C959=$C962, V962&lt;&gt;""), V962, IF(AND($C959=$C963, V963&lt;&gt;""), V963, "")))))</f>
        <v/>
      </c>
      <c r="W959" s="90" t="str">
        <f>IF(TMInput!V959&lt;&gt;"", TMInput!V959, IF(AND($C959=$C960, W960&lt;&gt;""), W960, IF(AND($C959=$C961, W961&lt;&gt;""), W961, IF(AND($C959=$C962, W962&lt;&gt;""), W962, IF(AND($C959=$C963, W963&lt;&gt;""), W963, "")))))</f>
        <v/>
      </c>
      <c r="X959" s="90" t="str">
        <f>IF(TMInput!W959&lt;&gt;"", TMInput!W959, IF(AND($C959=$C960, X960&lt;&gt;""), X960, IF(AND($C959=$C961, X961&lt;&gt;""), X961, IF(AND($C959=$C962, X962&lt;&gt;""), X962, IF(AND($C959=$C963, X963&lt;&gt;""), X963, "")))))</f>
        <v/>
      </c>
      <c r="Y959" s="90" t="str">
        <f>IF(TMInput!X959&lt;&gt;"", TMInput!X959, IF(AND($C959=$C960, Y960&lt;&gt;""), Y960, IF(AND($C959=$C961, Y961&lt;&gt;""), Y961, IF(AND($C959=$C962, Y962&lt;&gt;""), Y962, IF(AND($C959=$C963, Y963&lt;&gt;""), Y963, "")))))</f>
        <v/>
      </c>
      <c r="Z959" s="90" t="str">
        <f>IF(TMInput!Y959&lt;&gt;"", TMInput!Y959, IF(AND($C959=$C960, Z960&lt;&gt;""), Z960, IF(AND($C959=$C961, Z961&lt;&gt;""), Z961, IF(AND($C959=$C962, Z962&lt;&gt;""), Z962, IF(AND($C959=$C963, Z963&lt;&gt;""), Z963, "")))))</f>
        <v/>
      </c>
      <c r="AA959" s="90" t="str">
        <f>IF(TMInput!Z959&lt;&gt;"", TMInput!Z959, IF(AND($C959=$C960, AA960&lt;&gt;""), AA960, IF(AND($C959=$C961, AA961&lt;&gt;""), AA961, IF(AND($C959=$C962, AA962&lt;&gt;""), AA962, IF(AND($C959=$C963, AA963&lt;&gt;""), AA963, "")))))</f>
        <v/>
      </c>
      <c r="AB959" s="90" t="str">
        <f>IF(TMInput!AA959&lt;&gt;"", TMInput!AA959, IF(AND($C959=$C960, AB960&lt;&gt;""), AB960, IF(AND($C959=$C961, AB961&lt;&gt;""), AB961, IF(AND($C959=$C962, AB962&lt;&gt;""), AB962, IF(AND($C959=$C963, AB963&lt;&gt;""), AB963, "")))))</f>
        <v/>
      </c>
      <c r="AC959" s="90" t="str">
        <f>IF(TMInput!AB959&lt;&gt;"", TMInput!AB959, IF(AND($C959=$C960, AC960&lt;&gt;""), AC960, IF(AND($C959=$C961, AC961&lt;&gt;""), AC961, IF(AND($C959=$C962, AC962&lt;&gt;""), AC962, IF(AND($C959=$C963, AC963&lt;&gt;""), AC963, "")))))</f>
        <v/>
      </c>
      <c r="AD959" s="90" t="str">
        <f>IF(TMInput!AC959&lt;&gt;"", TMInput!AC959, IF(AND($C959=$C960, AD960&lt;&gt;""), AD960, IF(AND($C959=$C961, AD961&lt;&gt;""), AD961, IF(AND($C959=$C962, AD962&lt;&gt;""), AD962, IF(AND($C959=$C963, AD963&lt;&gt;""), AD963, "")))))</f>
        <v/>
      </c>
      <c r="AE959" s="90" t="str">
        <f>IF(TMInput!AD959&lt;&gt;"", TMInput!AD959, IF(AND($C959=$C960, AE960&lt;&gt;""), AE960, IF(AND($C959=$C961, AE961&lt;&gt;""), AE961, IF(AND($C959=$C962, AE962&lt;&gt;""), AE962, IF(AND($C959=$C963, AE963&lt;&gt;""), AE963, "")))))</f>
        <v/>
      </c>
    </row>
    <row r="960">
      <c r="A960" s="85" t="b">
        <f t="shared" si="1"/>
        <v>0</v>
      </c>
      <c r="B960" s="90" t="str">
        <f>IF(AND(TMInput!A960="",$C960&lt;&gt;""),B959,TMInput!A960)</f>
        <v/>
      </c>
      <c r="C960" s="90" t="str">
        <f>TMInput!B960</f>
        <v/>
      </c>
      <c r="D960" s="85" t="str">
        <f>IF(AND(TMInput!C960="",$C960&lt;&gt;""),D959,TMInput!C960)</f>
        <v/>
      </c>
      <c r="E960" s="90" t="str">
        <f>IF(TMInput!D960&lt;&gt;"",TMInput!D960,IF(AND($C960=$C961, E961&lt;&gt;""),E961, IF(AND($C960=$C962, E962&lt;&gt;""), E962,"")))</f>
        <v/>
      </c>
      <c r="F960" s="90" t="str">
        <f>IF(TMInput!E960&lt;&gt;"",TMInput!E960,IF(AND($C960=$C961, F961&lt;&gt;""),F961, IF(AND($C960=$C962, F962&lt;&gt;""), F962,"")))</f>
        <v/>
      </c>
      <c r="G960" s="85" t="str">
        <f>IF(TMInput!F960&lt;&gt;"",TMInput!F960,IF(AND($C960=$C961, G961&lt;&gt;""),G961, IF(AND($C960=$C962, G962&lt;&gt;""), G962,"")))</f>
        <v/>
      </c>
      <c r="H960" s="90" t="str">
        <f>TMInput!G960</f>
        <v/>
      </c>
      <c r="I960" s="90" t="str">
        <f>TMInput!H960</f>
        <v/>
      </c>
      <c r="J960" s="90" t="str">
        <f>IF(TMInput!$A960="",J959,TMInput!I960)</f>
        <v/>
      </c>
      <c r="K960" s="85" t="str">
        <f>IF(TMInput!J960&lt;&gt;"",TMInput!J960,IF(AND($C960=$C961, K961&lt;&gt;""),K961, IF(AND($C960=$C962, K962&lt;&gt;""), K962,"")))</f>
        <v/>
      </c>
      <c r="L960" s="85" t="str">
        <f>IF(TMInput!K960&lt;&gt;"",TMInput!K960,IF(AND($C960=$C961, L961&lt;&gt;""),L961, IF(AND($C960=$C962, L962&lt;&gt;""), L962,"")))</f>
        <v/>
      </c>
      <c r="M960" s="90" t="str">
        <f>IF(TMInput!L960&lt;&gt;"",TMInput!L960,IF(AND($C960=$C961, M961&lt;&gt;""),M961, IF(AND($C960=$C962, M962&lt;&gt;""), M962,"")))</f>
        <v/>
      </c>
      <c r="N960" s="90" t="str">
        <f>IF(TMInput!M960&lt;&gt;"",TMInput!M960,IF(AND($C960=$C961, N961&lt;&gt;""),N961, IF(AND($C960=$C962, N962&lt;&gt;""), N962,"")))</f>
        <v/>
      </c>
      <c r="O960" s="90" t="str">
        <f>IF(TMInput!N960&lt;&gt;"",TMInput!N960,IF(AND($C960=$C961, O961&lt;&gt;""),O961, IF(AND($C960=$C962, O962&lt;&gt;""), O962,"")))</f>
        <v/>
      </c>
      <c r="P960" s="85" t="str">
        <f>IF(TMInput!O960&lt;&gt;"",TMInput!O960,IF(AND($C960=$C961, P961&lt;&gt;""),P961, IF(AND($C960=$C962, P962&lt;&gt;""), P962,"")))</f>
        <v/>
      </c>
      <c r="Q960" s="90" t="str">
        <f>IF(TMInput!P960&lt;&gt;"",TMInput!P960,IF(AND($C960=$C961, Q961&lt;&gt;""),Q961, IF(AND($C960=$C962, Q962&lt;&gt;""), Q962,"")))</f>
        <v/>
      </c>
      <c r="R960" s="90" t="str">
        <f>IF(TMInput!Q960&lt;&gt;"", TMInput!Q960, IF(AND(OR($C960&amp;$H960=$C961&amp;$H961, $C960&amp;$I960=$C961&amp;$I961), R961&lt;&gt;""), R961, IF(AND(OR($C960&amp;$H960=$C962&amp;$H962, $C960&amp;$I960=$C962&amp;$I962), R962&lt;&gt;""), R962, IF(AND(OR($C960&amp;$H960=$C963&amp;$H963, $C960&amp;$I960=$C963&amp;$I963), R963&lt;&gt;""), R963, IF(AND(OR($C960&amp;$H960=$C964&amp;$H964, $C960&amp;$I960=$C964&amp;$I964), R964&lt;&gt;""), R964, "")))))</f>
        <v/>
      </c>
      <c r="S960" s="90" t="str">
        <f>IF(TMInput!R960&lt;&gt;"", TMInput!R960, IF(AND(OR($C960&amp;$H960=$C961&amp;$H961, $C960&amp;$I960=$C961&amp;$I961), S961&lt;&gt;""), S961, IF(AND(OR($C960&amp;$H960=$C962&amp;$H962, $C960&amp;$I960=$C962&amp;$I962), S962&lt;&gt;""), S962, IF(AND(OR($C960&amp;$H960=$C963&amp;$H963, $C960&amp;$I960=$C963&amp;$I963), S963&lt;&gt;""), S963, IF(AND(OR($C960&amp;$H960=$C964&amp;$H964, $C960&amp;$I960=$C964&amp;$I964), S964&lt;&gt;""), S964, "")))))</f>
        <v/>
      </c>
      <c r="T960" s="90" t="str">
        <f>IF(TMInput!S960&lt;&gt;"", TMInput!S960, IF(AND(OR($C960&amp;$H960=$C961&amp;$H961, $C960&amp;$I960=$C961&amp;$I961), T961&lt;&gt;""), T961, IF(AND(OR($C960&amp;$H960=$C962&amp;$H962, $C960&amp;$I960=$C962&amp;$I962), T962&lt;&gt;""), T962, IF(AND(OR($C960&amp;$H960=$C963&amp;$H963, $C960&amp;$I960=$C963&amp;$I963), T963&lt;&gt;""), T963, IF(AND(OR($C960&amp;$H960=$C964&amp;$H964, $C960&amp;$I960=$C964&amp;$I964), T964&lt;&gt;""), T964, "")))))</f>
        <v/>
      </c>
      <c r="U960" s="90" t="str">
        <f>IF(TMInput!T960&lt;&gt;"", TMInput!T960, IF(AND($C960=$C961, U961&lt;&gt;""), U961, IF(AND($C960=$C962, U962&lt;&gt;""), U962, IF(AND($C960=$C963, U963&lt;&gt;""), U963, IF(AND($C960=$C964, U964&lt;&gt;""), U964, "")))))</f>
        <v/>
      </c>
      <c r="V960" s="90" t="str">
        <f>IF(TMInput!U960&lt;&gt;"", TMInput!U960, IF(AND($C960=$C961, V961&lt;&gt;""), V961, IF(AND($C960=$C962, V962&lt;&gt;""), V962, IF(AND($C960=$C963, V963&lt;&gt;""), V963, IF(AND($C960=$C964, V964&lt;&gt;""), V964, "")))))</f>
        <v/>
      </c>
      <c r="W960" s="90" t="str">
        <f>IF(TMInput!V960&lt;&gt;"", TMInput!V960, IF(AND($C960=$C961, W961&lt;&gt;""), W961, IF(AND($C960=$C962, W962&lt;&gt;""), W962, IF(AND($C960=$C963, W963&lt;&gt;""), W963, IF(AND($C960=$C964, W964&lt;&gt;""), W964, "")))))</f>
        <v/>
      </c>
      <c r="X960" s="90" t="str">
        <f>IF(TMInput!W960&lt;&gt;"", TMInput!W960, IF(AND($C960=$C961, X961&lt;&gt;""), X961, IF(AND($C960=$C962, X962&lt;&gt;""), X962, IF(AND($C960=$C963, X963&lt;&gt;""), X963, IF(AND($C960=$C964, X964&lt;&gt;""), X964, "")))))</f>
        <v/>
      </c>
      <c r="Y960" s="90" t="str">
        <f>IF(TMInput!X960&lt;&gt;"", TMInput!X960, IF(AND($C960=$C961, Y961&lt;&gt;""), Y961, IF(AND($C960=$C962, Y962&lt;&gt;""), Y962, IF(AND($C960=$C963, Y963&lt;&gt;""), Y963, IF(AND($C960=$C964, Y964&lt;&gt;""), Y964, "")))))</f>
        <v/>
      </c>
      <c r="Z960" s="90" t="str">
        <f>IF(TMInput!Y960&lt;&gt;"", TMInput!Y960, IF(AND($C960=$C961, Z961&lt;&gt;""), Z961, IF(AND($C960=$C962, Z962&lt;&gt;""), Z962, IF(AND($C960=$C963, Z963&lt;&gt;""), Z963, IF(AND($C960=$C964, Z964&lt;&gt;""), Z964, "")))))</f>
        <v/>
      </c>
      <c r="AA960" s="90" t="str">
        <f>IF(TMInput!Z960&lt;&gt;"", TMInput!Z960, IF(AND($C960=$C961, AA961&lt;&gt;""), AA961, IF(AND($C960=$C962, AA962&lt;&gt;""), AA962, IF(AND($C960=$C963, AA963&lt;&gt;""), AA963, IF(AND($C960=$C964, AA964&lt;&gt;""), AA964, "")))))</f>
        <v/>
      </c>
      <c r="AB960" s="90" t="str">
        <f>IF(TMInput!AA960&lt;&gt;"", TMInput!AA960, IF(AND($C960=$C961, AB961&lt;&gt;""), AB961, IF(AND($C960=$C962, AB962&lt;&gt;""), AB962, IF(AND($C960=$C963, AB963&lt;&gt;""), AB963, IF(AND($C960=$C964, AB964&lt;&gt;""), AB964, "")))))</f>
        <v/>
      </c>
      <c r="AC960" s="90" t="str">
        <f>IF(TMInput!AB960&lt;&gt;"", TMInput!AB960, IF(AND($C960=$C961, AC961&lt;&gt;""), AC961, IF(AND($C960=$C962, AC962&lt;&gt;""), AC962, IF(AND($C960=$C963, AC963&lt;&gt;""), AC963, IF(AND($C960=$C964, AC964&lt;&gt;""), AC964, "")))))</f>
        <v/>
      </c>
      <c r="AD960" s="90" t="str">
        <f>IF(TMInput!AC960&lt;&gt;"", TMInput!AC960, IF(AND($C960=$C961, AD961&lt;&gt;""), AD961, IF(AND($C960=$C962, AD962&lt;&gt;""), AD962, IF(AND($C960=$C963, AD963&lt;&gt;""), AD963, IF(AND($C960=$C964, AD964&lt;&gt;""), AD964, "")))))</f>
        <v/>
      </c>
      <c r="AE960" s="90" t="str">
        <f>IF(TMInput!AD960&lt;&gt;"", TMInput!AD960, IF(AND($C960=$C961, AE961&lt;&gt;""), AE961, IF(AND($C960=$C962, AE962&lt;&gt;""), AE962, IF(AND($C960=$C963, AE963&lt;&gt;""), AE963, IF(AND($C960=$C964, AE964&lt;&gt;""), AE964, "")))))</f>
        <v/>
      </c>
    </row>
    <row r="961">
      <c r="A961" s="85" t="b">
        <f t="shared" si="1"/>
        <v>0</v>
      </c>
      <c r="B961" s="90" t="str">
        <f>IF(AND(TMInput!A961="",$C961&lt;&gt;""),B960,TMInput!A961)</f>
        <v/>
      </c>
      <c r="C961" s="90" t="str">
        <f>TMInput!B961</f>
        <v/>
      </c>
      <c r="D961" s="85" t="str">
        <f>IF(AND(TMInput!C961="",$C961&lt;&gt;""),D960,TMInput!C961)</f>
        <v/>
      </c>
      <c r="E961" s="90" t="str">
        <f>IF(TMInput!D961&lt;&gt;"",TMInput!D961,IF(AND($C961=$C962, E962&lt;&gt;""),E962, IF(AND($C961=$C963, E963&lt;&gt;""), E963,"")))</f>
        <v/>
      </c>
      <c r="F961" s="90" t="str">
        <f>IF(TMInput!E961&lt;&gt;"",TMInput!E961,IF(AND($C961=$C962, F962&lt;&gt;""),F962, IF(AND($C961=$C963, F963&lt;&gt;""), F963,"")))</f>
        <v/>
      </c>
      <c r="G961" s="85" t="str">
        <f>IF(TMInput!F961&lt;&gt;"",TMInput!F961,IF(AND($C961=$C962, G962&lt;&gt;""),G962, IF(AND($C961=$C963, G963&lt;&gt;""), G963,"")))</f>
        <v/>
      </c>
      <c r="H961" s="90" t="str">
        <f>TMInput!G961</f>
        <v/>
      </c>
      <c r="I961" s="90" t="str">
        <f>TMInput!H961</f>
        <v/>
      </c>
      <c r="J961" s="90" t="str">
        <f>IF(TMInput!$A961="",J960,TMInput!I961)</f>
        <v/>
      </c>
      <c r="K961" s="85" t="str">
        <f>IF(TMInput!J961&lt;&gt;"",TMInput!J961,IF(AND($C961=$C962, K962&lt;&gt;""),K962, IF(AND($C961=$C963, K963&lt;&gt;""), K963,"")))</f>
        <v/>
      </c>
      <c r="L961" s="85" t="str">
        <f>IF(TMInput!K961&lt;&gt;"",TMInput!K961,IF(AND($C961=$C962, L962&lt;&gt;""),L962, IF(AND($C961=$C963, L963&lt;&gt;""), L963,"")))</f>
        <v/>
      </c>
      <c r="M961" s="90" t="str">
        <f>IF(TMInput!L961&lt;&gt;"",TMInput!L961,IF(AND($C961=$C962, M962&lt;&gt;""),M962, IF(AND($C961=$C963, M963&lt;&gt;""), M963,"")))</f>
        <v/>
      </c>
      <c r="N961" s="90" t="str">
        <f>IF(TMInput!M961&lt;&gt;"",TMInput!M961,IF(AND($C961=$C962, N962&lt;&gt;""),N962, IF(AND($C961=$C963, N963&lt;&gt;""), N963,"")))</f>
        <v/>
      </c>
      <c r="O961" s="90" t="str">
        <f>IF(TMInput!N961&lt;&gt;"",TMInput!N961,IF(AND($C961=$C962, O962&lt;&gt;""),O962, IF(AND($C961=$C963, O963&lt;&gt;""), O963,"")))</f>
        <v/>
      </c>
      <c r="P961" s="85" t="str">
        <f>IF(TMInput!O961&lt;&gt;"",TMInput!O961,IF(AND($C961=$C962, P962&lt;&gt;""),P962, IF(AND($C961=$C963, P963&lt;&gt;""), P963,"")))</f>
        <v/>
      </c>
      <c r="Q961" s="90" t="str">
        <f>IF(TMInput!P961&lt;&gt;"",TMInput!P961,IF(AND($C961=$C962, Q962&lt;&gt;""),Q962, IF(AND($C961=$C963, Q963&lt;&gt;""), Q963,"")))</f>
        <v/>
      </c>
      <c r="R961" s="90" t="str">
        <f>IF(TMInput!Q961&lt;&gt;"", TMInput!Q961, IF(AND(OR($C961&amp;$H961=$C962&amp;$H962, $C961&amp;$I961=$C962&amp;$I962), R962&lt;&gt;""), R962, IF(AND(OR($C961&amp;$H961=$C963&amp;$H963, $C961&amp;$I961=$C963&amp;$I963), R963&lt;&gt;""), R963, IF(AND(OR($C961&amp;$H961=$C964&amp;$H964, $C961&amp;$I961=$C964&amp;$I964), R964&lt;&gt;""), R964, IF(AND(OR($C961&amp;$H961=$C965&amp;$H965, $C961&amp;$I961=$C965&amp;$I965), R965&lt;&gt;""), R965, "")))))</f>
        <v/>
      </c>
      <c r="S961" s="90" t="str">
        <f>IF(TMInput!R961&lt;&gt;"", TMInput!R961, IF(AND(OR($C961&amp;$H961=$C962&amp;$H962, $C961&amp;$I961=$C962&amp;$I962), S962&lt;&gt;""), S962, IF(AND(OR($C961&amp;$H961=$C963&amp;$H963, $C961&amp;$I961=$C963&amp;$I963), S963&lt;&gt;""), S963, IF(AND(OR($C961&amp;$H961=$C964&amp;$H964, $C961&amp;$I961=$C964&amp;$I964), S964&lt;&gt;""), S964, IF(AND(OR($C961&amp;$H961=$C965&amp;$H965, $C961&amp;$I961=$C965&amp;$I965), S965&lt;&gt;""), S965, "")))))</f>
        <v/>
      </c>
      <c r="T961" s="90" t="str">
        <f>IF(TMInput!S961&lt;&gt;"", TMInput!S961, IF(AND(OR($C961&amp;$H961=$C962&amp;$H962, $C961&amp;$I961=$C962&amp;$I962), T962&lt;&gt;""), T962, IF(AND(OR($C961&amp;$H961=$C963&amp;$H963, $C961&amp;$I961=$C963&amp;$I963), T963&lt;&gt;""), T963, IF(AND(OR($C961&amp;$H961=$C964&amp;$H964, $C961&amp;$I961=$C964&amp;$I964), T964&lt;&gt;""), T964, IF(AND(OR($C961&amp;$H961=$C965&amp;$H965, $C961&amp;$I961=$C965&amp;$I965), T965&lt;&gt;""), T965, "")))))</f>
        <v/>
      </c>
      <c r="U961" s="90" t="str">
        <f>IF(TMInput!T961&lt;&gt;"", TMInput!T961, IF(AND($C961=$C962, U962&lt;&gt;""), U962, IF(AND($C961=$C963, U963&lt;&gt;""), U963, IF(AND($C961=$C964, U964&lt;&gt;""), U964, IF(AND($C961=$C965, U965&lt;&gt;""), U965, "")))))</f>
        <v/>
      </c>
      <c r="V961" s="90" t="str">
        <f>IF(TMInput!U961&lt;&gt;"", TMInput!U961, IF(AND($C961=$C962, V962&lt;&gt;""), V962, IF(AND($C961=$C963, V963&lt;&gt;""), V963, IF(AND($C961=$C964, V964&lt;&gt;""), V964, IF(AND($C961=$C965, V965&lt;&gt;""), V965, "")))))</f>
        <v/>
      </c>
      <c r="W961" s="90" t="str">
        <f>IF(TMInput!V961&lt;&gt;"", TMInput!V961, IF(AND($C961=$C962, W962&lt;&gt;""), W962, IF(AND($C961=$C963, W963&lt;&gt;""), W963, IF(AND($C961=$C964, W964&lt;&gt;""), W964, IF(AND($C961=$C965, W965&lt;&gt;""), W965, "")))))</f>
        <v/>
      </c>
      <c r="X961" s="90" t="str">
        <f>IF(TMInput!W961&lt;&gt;"", TMInput!W961, IF(AND($C961=$C962, X962&lt;&gt;""), X962, IF(AND($C961=$C963, X963&lt;&gt;""), X963, IF(AND($C961=$C964, X964&lt;&gt;""), X964, IF(AND($C961=$C965, X965&lt;&gt;""), X965, "")))))</f>
        <v/>
      </c>
      <c r="Y961" s="90" t="str">
        <f>IF(TMInput!X961&lt;&gt;"", TMInput!X961, IF(AND($C961=$C962, Y962&lt;&gt;""), Y962, IF(AND($C961=$C963, Y963&lt;&gt;""), Y963, IF(AND($C961=$C964, Y964&lt;&gt;""), Y964, IF(AND($C961=$C965, Y965&lt;&gt;""), Y965, "")))))</f>
        <v/>
      </c>
      <c r="Z961" s="90" t="str">
        <f>IF(TMInput!Y961&lt;&gt;"", TMInput!Y961, IF(AND($C961=$C962, Z962&lt;&gt;""), Z962, IF(AND($C961=$C963, Z963&lt;&gt;""), Z963, IF(AND($C961=$C964, Z964&lt;&gt;""), Z964, IF(AND($C961=$C965, Z965&lt;&gt;""), Z965, "")))))</f>
        <v/>
      </c>
      <c r="AA961" s="90" t="str">
        <f>IF(TMInput!Z961&lt;&gt;"", TMInput!Z961, IF(AND($C961=$C962, AA962&lt;&gt;""), AA962, IF(AND($C961=$C963, AA963&lt;&gt;""), AA963, IF(AND($C961=$C964, AA964&lt;&gt;""), AA964, IF(AND($C961=$C965, AA965&lt;&gt;""), AA965, "")))))</f>
        <v/>
      </c>
      <c r="AB961" s="90" t="str">
        <f>IF(TMInput!AA961&lt;&gt;"", TMInput!AA961, IF(AND($C961=$C962, AB962&lt;&gt;""), AB962, IF(AND($C961=$C963, AB963&lt;&gt;""), AB963, IF(AND($C961=$C964, AB964&lt;&gt;""), AB964, IF(AND($C961=$C965, AB965&lt;&gt;""), AB965, "")))))</f>
        <v/>
      </c>
      <c r="AC961" s="90" t="str">
        <f>IF(TMInput!AB961&lt;&gt;"", TMInput!AB961, IF(AND($C961=$C962, AC962&lt;&gt;""), AC962, IF(AND($C961=$C963, AC963&lt;&gt;""), AC963, IF(AND($C961=$C964, AC964&lt;&gt;""), AC964, IF(AND($C961=$C965, AC965&lt;&gt;""), AC965, "")))))</f>
        <v/>
      </c>
      <c r="AD961" s="90" t="str">
        <f>IF(TMInput!AC961&lt;&gt;"", TMInput!AC961, IF(AND($C961=$C962, AD962&lt;&gt;""), AD962, IF(AND($C961=$C963, AD963&lt;&gt;""), AD963, IF(AND($C961=$C964, AD964&lt;&gt;""), AD964, IF(AND($C961=$C965, AD965&lt;&gt;""), AD965, "")))))</f>
        <v/>
      </c>
      <c r="AE961" s="90" t="str">
        <f>IF(TMInput!AD961&lt;&gt;"", TMInput!AD961, IF(AND($C961=$C962, AE962&lt;&gt;""), AE962, IF(AND($C961=$C963, AE963&lt;&gt;""), AE963, IF(AND($C961=$C964, AE964&lt;&gt;""), AE964, IF(AND($C961=$C965, AE965&lt;&gt;""), AE965, "")))))</f>
        <v/>
      </c>
    </row>
    <row r="962">
      <c r="A962" s="85" t="b">
        <f t="shared" si="1"/>
        <v>0</v>
      </c>
      <c r="B962" s="90" t="str">
        <f>IF(AND(TMInput!A962="",$C962&lt;&gt;""),B961,TMInput!A962)</f>
        <v/>
      </c>
      <c r="C962" s="90" t="str">
        <f>TMInput!B962</f>
        <v/>
      </c>
      <c r="D962" s="85" t="str">
        <f>IF(AND(TMInput!C962="",$C962&lt;&gt;""),D961,TMInput!C962)</f>
        <v/>
      </c>
      <c r="E962" s="90" t="str">
        <f>IF(TMInput!D962&lt;&gt;"",TMInput!D962,IF(AND($C962=$C963, E963&lt;&gt;""),E963, IF(AND($C962=$C964, E964&lt;&gt;""), E964,"")))</f>
        <v/>
      </c>
      <c r="F962" s="90" t="str">
        <f>IF(TMInput!E962&lt;&gt;"",TMInput!E962,IF(AND($C962=$C963, F963&lt;&gt;""),F963, IF(AND($C962=$C964, F964&lt;&gt;""), F964,"")))</f>
        <v/>
      </c>
      <c r="G962" s="85" t="str">
        <f>IF(TMInput!F962&lt;&gt;"",TMInput!F962,IF(AND($C962=$C963, G963&lt;&gt;""),G963, IF(AND($C962=$C964, G964&lt;&gt;""), G964,"")))</f>
        <v/>
      </c>
      <c r="H962" s="90" t="str">
        <f>TMInput!G962</f>
        <v/>
      </c>
      <c r="I962" s="90" t="str">
        <f>TMInput!H962</f>
        <v/>
      </c>
      <c r="J962" s="90" t="str">
        <f>IF(TMInput!$A962="",J961,TMInput!I962)</f>
        <v/>
      </c>
      <c r="K962" s="85" t="str">
        <f>IF(TMInput!J962&lt;&gt;"",TMInput!J962,IF(AND($C962=$C963, K963&lt;&gt;""),K963, IF(AND($C962=$C964, K964&lt;&gt;""), K964,"")))</f>
        <v/>
      </c>
      <c r="L962" s="85" t="str">
        <f>IF(TMInput!K962&lt;&gt;"",TMInput!K962,IF(AND($C962=$C963, L963&lt;&gt;""),L963, IF(AND($C962=$C964, L964&lt;&gt;""), L964,"")))</f>
        <v/>
      </c>
      <c r="M962" s="90" t="str">
        <f>IF(TMInput!L962&lt;&gt;"",TMInput!L962,IF(AND($C962=$C963, M963&lt;&gt;""),M963, IF(AND($C962=$C964, M964&lt;&gt;""), M964,"")))</f>
        <v/>
      </c>
      <c r="N962" s="90" t="str">
        <f>IF(TMInput!M962&lt;&gt;"",TMInput!M962,IF(AND($C962=$C963, N963&lt;&gt;""),N963, IF(AND($C962=$C964, N964&lt;&gt;""), N964,"")))</f>
        <v/>
      </c>
      <c r="O962" s="90" t="str">
        <f>IF(TMInput!N962&lt;&gt;"",TMInput!N962,IF(AND($C962=$C963, O963&lt;&gt;""),O963, IF(AND($C962=$C964, O964&lt;&gt;""), O964,"")))</f>
        <v/>
      </c>
      <c r="P962" s="85" t="str">
        <f>IF(TMInput!O962&lt;&gt;"",TMInput!O962,IF(AND($C962=$C963, P963&lt;&gt;""),P963, IF(AND($C962=$C964, P964&lt;&gt;""), P964,"")))</f>
        <v/>
      </c>
      <c r="Q962" s="90" t="str">
        <f>IF(TMInput!P962&lt;&gt;"",TMInput!P962,IF(AND($C962=$C963, Q963&lt;&gt;""),Q963, IF(AND($C962=$C964, Q964&lt;&gt;""), Q964,"")))</f>
        <v/>
      </c>
      <c r="R962" s="90" t="str">
        <f>IF(TMInput!Q962&lt;&gt;"", TMInput!Q962, IF(AND(OR($C962&amp;$H962=$C963&amp;$H963, $C962&amp;$I962=$C963&amp;$I963), R963&lt;&gt;""), R963, IF(AND(OR($C962&amp;$H962=$C964&amp;$H964, $C962&amp;$I962=$C964&amp;$I964), R964&lt;&gt;""), R964, IF(AND(OR($C962&amp;$H962=$C965&amp;$H965, $C962&amp;$I962=$C965&amp;$I965), R965&lt;&gt;""), R965, IF(AND(OR($C962&amp;$H962=$C966&amp;$H966, $C962&amp;$I962=$C966&amp;$I966), R966&lt;&gt;""), R966, "")))))</f>
        <v/>
      </c>
      <c r="S962" s="90" t="str">
        <f>IF(TMInput!R962&lt;&gt;"", TMInput!R962, IF(AND(OR($C962&amp;$H962=$C963&amp;$H963, $C962&amp;$I962=$C963&amp;$I963), S963&lt;&gt;""), S963, IF(AND(OR($C962&amp;$H962=$C964&amp;$H964, $C962&amp;$I962=$C964&amp;$I964), S964&lt;&gt;""), S964, IF(AND(OR($C962&amp;$H962=$C965&amp;$H965, $C962&amp;$I962=$C965&amp;$I965), S965&lt;&gt;""), S965, IF(AND(OR($C962&amp;$H962=$C966&amp;$H966, $C962&amp;$I962=$C966&amp;$I966), S966&lt;&gt;""), S966, "")))))</f>
        <v/>
      </c>
      <c r="T962" s="90" t="str">
        <f>IF(TMInput!S962&lt;&gt;"", TMInput!S962, IF(AND(OR($C962&amp;$H962=$C963&amp;$H963, $C962&amp;$I962=$C963&amp;$I963), T963&lt;&gt;""), T963, IF(AND(OR($C962&amp;$H962=$C964&amp;$H964, $C962&amp;$I962=$C964&amp;$I964), T964&lt;&gt;""), T964, IF(AND(OR($C962&amp;$H962=$C965&amp;$H965, $C962&amp;$I962=$C965&amp;$I965), T965&lt;&gt;""), T965, IF(AND(OR($C962&amp;$H962=$C966&amp;$H966, $C962&amp;$I962=$C966&amp;$I966), T966&lt;&gt;""), T966, "")))))</f>
        <v/>
      </c>
      <c r="U962" s="90" t="str">
        <f>IF(TMInput!T962&lt;&gt;"", TMInput!T962, IF(AND($C962=$C963, U963&lt;&gt;""), U963, IF(AND($C962=$C964, U964&lt;&gt;""), U964, IF(AND($C962=$C965, U965&lt;&gt;""), U965, IF(AND($C962=$C966, U966&lt;&gt;""), U966, "")))))</f>
        <v/>
      </c>
      <c r="V962" s="90" t="str">
        <f>IF(TMInput!U962&lt;&gt;"", TMInput!U962, IF(AND($C962=$C963, V963&lt;&gt;""), V963, IF(AND($C962=$C964, V964&lt;&gt;""), V964, IF(AND($C962=$C965, V965&lt;&gt;""), V965, IF(AND($C962=$C966, V966&lt;&gt;""), V966, "")))))</f>
        <v/>
      </c>
      <c r="W962" s="90" t="str">
        <f>IF(TMInput!V962&lt;&gt;"", TMInput!V962, IF(AND($C962=$C963, W963&lt;&gt;""), W963, IF(AND($C962=$C964, W964&lt;&gt;""), W964, IF(AND($C962=$C965, W965&lt;&gt;""), W965, IF(AND($C962=$C966, W966&lt;&gt;""), W966, "")))))</f>
        <v/>
      </c>
      <c r="X962" s="90" t="str">
        <f>IF(TMInput!W962&lt;&gt;"", TMInput!W962, IF(AND($C962=$C963, X963&lt;&gt;""), X963, IF(AND($C962=$C964, X964&lt;&gt;""), X964, IF(AND($C962=$C965, X965&lt;&gt;""), X965, IF(AND($C962=$C966, X966&lt;&gt;""), X966, "")))))</f>
        <v/>
      </c>
      <c r="Y962" s="90" t="str">
        <f>IF(TMInput!X962&lt;&gt;"", TMInput!X962, IF(AND($C962=$C963, Y963&lt;&gt;""), Y963, IF(AND($C962=$C964, Y964&lt;&gt;""), Y964, IF(AND($C962=$C965, Y965&lt;&gt;""), Y965, IF(AND($C962=$C966, Y966&lt;&gt;""), Y966, "")))))</f>
        <v/>
      </c>
      <c r="Z962" s="90" t="str">
        <f>IF(TMInput!Y962&lt;&gt;"", TMInput!Y962, IF(AND($C962=$C963, Z963&lt;&gt;""), Z963, IF(AND($C962=$C964, Z964&lt;&gt;""), Z964, IF(AND($C962=$C965, Z965&lt;&gt;""), Z965, IF(AND($C962=$C966, Z966&lt;&gt;""), Z966, "")))))</f>
        <v/>
      </c>
      <c r="AA962" s="90" t="str">
        <f>IF(TMInput!Z962&lt;&gt;"", TMInput!Z962, IF(AND($C962=$C963, AA963&lt;&gt;""), AA963, IF(AND($C962=$C964, AA964&lt;&gt;""), AA964, IF(AND($C962=$C965, AA965&lt;&gt;""), AA965, IF(AND($C962=$C966, AA966&lt;&gt;""), AA966, "")))))</f>
        <v/>
      </c>
      <c r="AB962" s="90" t="str">
        <f>IF(TMInput!AA962&lt;&gt;"", TMInput!AA962, IF(AND($C962=$C963, AB963&lt;&gt;""), AB963, IF(AND($C962=$C964, AB964&lt;&gt;""), AB964, IF(AND($C962=$C965, AB965&lt;&gt;""), AB965, IF(AND($C962=$C966, AB966&lt;&gt;""), AB966, "")))))</f>
        <v/>
      </c>
      <c r="AC962" s="90" t="str">
        <f>IF(TMInput!AB962&lt;&gt;"", TMInput!AB962, IF(AND($C962=$C963, AC963&lt;&gt;""), AC963, IF(AND($C962=$C964, AC964&lt;&gt;""), AC964, IF(AND($C962=$C965, AC965&lt;&gt;""), AC965, IF(AND($C962=$C966, AC966&lt;&gt;""), AC966, "")))))</f>
        <v/>
      </c>
      <c r="AD962" s="90" t="str">
        <f>IF(TMInput!AC962&lt;&gt;"", TMInput!AC962, IF(AND($C962=$C963, AD963&lt;&gt;""), AD963, IF(AND($C962=$C964, AD964&lt;&gt;""), AD964, IF(AND($C962=$C965, AD965&lt;&gt;""), AD965, IF(AND($C962=$C966, AD966&lt;&gt;""), AD966, "")))))</f>
        <v/>
      </c>
      <c r="AE962" s="90" t="str">
        <f>IF(TMInput!AD962&lt;&gt;"", TMInput!AD962, IF(AND($C962=$C963, AE963&lt;&gt;""), AE963, IF(AND($C962=$C964, AE964&lt;&gt;""), AE964, IF(AND($C962=$C965, AE965&lt;&gt;""), AE965, IF(AND($C962=$C966, AE966&lt;&gt;""), AE966, "")))))</f>
        <v/>
      </c>
    </row>
    <row r="963">
      <c r="A963" s="85" t="b">
        <f t="shared" si="1"/>
        <v>0</v>
      </c>
      <c r="B963" s="90" t="str">
        <f>IF(AND(TMInput!A963="",$C963&lt;&gt;""),B962,TMInput!A963)</f>
        <v/>
      </c>
      <c r="C963" s="90" t="str">
        <f>TMInput!B963</f>
        <v/>
      </c>
      <c r="D963" s="85" t="str">
        <f>IF(AND(TMInput!C963="",$C963&lt;&gt;""),D962,TMInput!C963)</f>
        <v/>
      </c>
      <c r="E963" s="90" t="str">
        <f>IF(TMInput!D963&lt;&gt;"",TMInput!D963,IF(AND($C963=$C964, E964&lt;&gt;""),E964, IF(AND($C963=$C965, E965&lt;&gt;""), E965,"")))</f>
        <v/>
      </c>
      <c r="F963" s="90" t="str">
        <f>IF(TMInput!E963&lt;&gt;"",TMInput!E963,IF(AND($C963=$C964, F964&lt;&gt;""),F964, IF(AND($C963=$C965, F965&lt;&gt;""), F965,"")))</f>
        <v/>
      </c>
      <c r="G963" s="85" t="str">
        <f>IF(TMInput!F963&lt;&gt;"",TMInput!F963,IF(AND($C963=$C964, G964&lt;&gt;""),G964, IF(AND($C963=$C965, G965&lt;&gt;""), G965,"")))</f>
        <v/>
      </c>
      <c r="H963" s="90" t="str">
        <f>TMInput!G963</f>
        <v/>
      </c>
      <c r="I963" s="90" t="str">
        <f>TMInput!H963</f>
        <v/>
      </c>
      <c r="J963" s="90" t="str">
        <f>IF(TMInput!$A963="",J962,TMInput!I963)</f>
        <v/>
      </c>
      <c r="K963" s="85" t="str">
        <f>IF(TMInput!J963&lt;&gt;"",TMInput!J963,IF(AND($C963=$C964, K964&lt;&gt;""),K964, IF(AND($C963=$C965, K965&lt;&gt;""), K965,"")))</f>
        <v/>
      </c>
      <c r="L963" s="85" t="str">
        <f>IF(TMInput!K963&lt;&gt;"",TMInput!K963,IF(AND($C963=$C964, L964&lt;&gt;""),L964, IF(AND($C963=$C965, L965&lt;&gt;""), L965,"")))</f>
        <v/>
      </c>
      <c r="M963" s="90" t="str">
        <f>IF(TMInput!L963&lt;&gt;"",TMInput!L963,IF(AND($C963=$C964, M964&lt;&gt;""),M964, IF(AND($C963=$C965, M965&lt;&gt;""), M965,"")))</f>
        <v/>
      </c>
      <c r="N963" s="90" t="str">
        <f>IF(TMInput!M963&lt;&gt;"",TMInput!M963,IF(AND($C963=$C964, N964&lt;&gt;""),N964, IF(AND($C963=$C965, N965&lt;&gt;""), N965,"")))</f>
        <v/>
      </c>
      <c r="O963" s="90" t="str">
        <f>IF(TMInput!N963&lt;&gt;"",TMInput!N963,IF(AND($C963=$C964, O964&lt;&gt;""),O964, IF(AND($C963=$C965, O965&lt;&gt;""), O965,"")))</f>
        <v/>
      </c>
      <c r="P963" s="85" t="str">
        <f>IF(TMInput!O963&lt;&gt;"",TMInput!O963,IF(AND($C963=$C964, P964&lt;&gt;""),P964, IF(AND($C963=$C965, P965&lt;&gt;""), P965,"")))</f>
        <v/>
      </c>
      <c r="Q963" s="90" t="str">
        <f>IF(TMInput!P963&lt;&gt;"",TMInput!P963,IF(AND($C963=$C964, Q964&lt;&gt;""),Q964, IF(AND($C963=$C965, Q965&lt;&gt;""), Q965,"")))</f>
        <v/>
      </c>
      <c r="R963" s="90" t="str">
        <f>IF(TMInput!Q963&lt;&gt;"", TMInput!Q963, IF(AND(OR($C963&amp;$H963=$C964&amp;$H964, $C963&amp;$I963=$C964&amp;$I964), R964&lt;&gt;""), R964, IF(AND(OR($C963&amp;$H963=$C965&amp;$H965, $C963&amp;$I963=$C965&amp;$I965), R965&lt;&gt;""), R965, IF(AND(OR($C963&amp;$H963=$C966&amp;$H966, $C963&amp;$I963=$C966&amp;$I966), R966&lt;&gt;""), R966, IF(AND(OR($C963&amp;$H963=$C967&amp;$H967, $C963&amp;$I963=$C967&amp;$I967), R967&lt;&gt;""), R967, "")))))</f>
        <v/>
      </c>
      <c r="S963" s="90" t="str">
        <f>IF(TMInput!R963&lt;&gt;"", TMInput!R963, IF(AND(OR($C963&amp;$H963=$C964&amp;$H964, $C963&amp;$I963=$C964&amp;$I964), S964&lt;&gt;""), S964, IF(AND(OR($C963&amp;$H963=$C965&amp;$H965, $C963&amp;$I963=$C965&amp;$I965), S965&lt;&gt;""), S965, IF(AND(OR($C963&amp;$H963=$C966&amp;$H966, $C963&amp;$I963=$C966&amp;$I966), S966&lt;&gt;""), S966, IF(AND(OR($C963&amp;$H963=$C967&amp;$H967, $C963&amp;$I963=$C967&amp;$I967), S967&lt;&gt;""), S967, "")))))</f>
        <v/>
      </c>
      <c r="T963" s="90" t="str">
        <f>IF(TMInput!S963&lt;&gt;"", TMInput!S963, IF(AND(OR($C963&amp;$H963=$C964&amp;$H964, $C963&amp;$I963=$C964&amp;$I964), T964&lt;&gt;""), T964, IF(AND(OR($C963&amp;$H963=$C965&amp;$H965, $C963&amp;$I963=$C965&amp;$I965), T965&lt;&gt;""), T965, IF(AND(OR($C963&amp;$H963=$C966&amp;$H966, $C963&amp;$I963=$C966&amp;$I966), T966&lt;&gt;""), T966, IF(AND(OR($C963&amp;$H963=$C967&amp;$H967, $C963&amp;$I963=$C967&amp;$I967), T967&lt;&gt;""), T967, "")))))</f>
        <v/>
      </c>
      <c r="U963" s="90" t="str">
        <f>IF(TMInput!T963&lt;&gt;"", TMInput!T963, IF(AND($C963=$C964, U964&lt;&gt;""), U964, IF(AND($C963=$C965, U965&lt;&gt;""), U965, IF(AND($C963=$C966, U966&lt;&gt;""), U966, IF(AND($C963=$C967, U967&lt;&gt;""), U967, "")))))</f>
        <v/>
      </c>
      <c r="V963" s="90" t="str">
        <f>IF(TMInput!U963&lt;&gt;"", TMInput!U963, IF(AND($C963=$C964, V964&lt;&gt;""), V964, IF(AND($C963=$C965, V965&lt;&gt;""), V965, IF(AND($C963=$C966, V966&lt;&gt;""), V966, IF(AND($C963=$C967, V967&lt;&gt;""), V967, "")))))</f>
        <v/>
      </c>
      <c r="W963" s="90" t="str">
        <f>IF(TMInput!V963&lt;&gt;"", TMInput!V963, IF(AND($C963=$C964, W964&lt;&gt;""), W964, IF(AND($C963=$C965, W965&lt;&gt;""), W965, IF(AND($C963=$C966, W966&lt;&gt;""), W966, IF(AND($C963=$C967, W967&lt;&gt;""), W967, "")))))</f>
        <v/>
      </c>
      <c r="X963" s="90" t="str">
        <f>IF(TMInput!W963&lt;&gt;"", TMInput!W963, IF(AND($C963=$C964, X964&lt;&gt;""), X964, IF(AND($C963=$C965, X965&lt;&gt;""), X965, IF(AND($C963=$C966, X966&lt;&gt;""), X966, IF(AND($C963=$C967, X967&lt;&gt;""), X967, "")))))</f>
        <v/>
      </c>
      <c r="Y963" s="90" t="str">
        <f>IF(TMInput!X963&lt;&gt;"", TMInput!X963, IF(AND($C963=$C964, Y964&lt;&gt;""), Y964, IF(AND($C963=$C965, Y965&lt;&gt;""), Y965, IF(AND($C963=$C966, Y966&lt;&gt;""), Y966, IF(AND($C963=$C967, Y967&lt;&gt;""), Y967, "")))))</f>
        <v/>
      </c>
      <c r="Z963" s="90" t="str">
        <f>IF(TMInput!Y963&lt;&gt;"", TMInput!Y963, IF(AND($C963=$C964, Z964&lt;&gt;""), Z964, IF(AND($C963=$C965, Z965&lt;&gt;""), Z965, IF(AND($C963=$C966, Z966&lt;&gt;""), Z966, IF(AND($C963=$C967, Z967&lt;&gt;""), Z967, "")))))</f>
        <v/>
      </c>
      <c r="AA963" s="90" t="str">
        <f>IF(TMInput!Z963&lt;&gt;"", TMInput!Z963, IF(AND($C963=$C964, AA964&lt;&gt;""), AA964, IF(AND($C963=$C965, AA965&lt;&gt;""), AA965, IF(AND($C963=$C966, AA966&lt;&gt;""), AA966, IF(AND($C963=$C967, AA967&lt;&gt;""), AA967, "")))))</f>
        <v/>
      </c>
      <c r="AB963" s="90" t="str">
        <f>IF(TMInput!AA963&lt;&gt;"", TMInput!AA963, IF(AND($C963=$C964, AB964&lt;&gt;""), AB964, IF(AND($C963=$C965, AB965&lt;&gt;""), AB965, IF(AND($C963=$C966, AB966&lt;&gt;""), AB966, IF(AND($C963=$C967, AB967&lt;&gt;""), AB967, "")))))</f>
        <v/>
      </c>
      <c r="AC963" s="90" t="str">
        <f>IF(TMInput!AB963&lt;&gt;"", TMInput!AB963, IF(AND($C963=$C964, AC964&lt;&gt;""), AC964, IF(AND($C963=$C965, AC965&lt;&gt;""), AC965, IF(AND($C963=$C966, AC966&lt;&gt;""), AC966, IF(AND($C963=$C967, AC967&lt;&gt;""), AC967, "")))))</f>
        <v/>
      </c>
      <c r="AD963" s="90" t="str">
        <f>IF(TMInput!AC963&lt;&gt;"", TMInput!AC963, IF(AND($C963=$C964, AD964&lt;&gt;""), AD964, IF(AND($C963=$C965, AD965&lt;&gt;""), AD965, IF(AND($C963=$C966, AD966&lt;&gt;""), AD966, IF(AND($C963=$C967, AD967&lt;&gt;""), AD967, "")))))</f>
        <v/>
      </c>
      <c r="AE963" s="90" t="str">
        <f>IF(TMInput!AD963&lt;&gt;"", TMInput!AD963, IF(AND($C963=$C964, AE964&lt;&gt;""), AE964, IF(AND($C963=$C965, AE965&lt;&gt;""), AE965, IF(AND($C963=$C966, AE966&lt;&gt;""), AE966, IF(AND($C963=$C967, AE967&lt;&gt;""), AE967, "")))))</f>
        <v/>
      </c>
    </row>
    <row r="964">
      <c r="A964" s="85" t="b">
        <f t="shared" si="1"/>
        <v>0</v>
      </c>
      <c r="B964" s="90" t="str">
        <f>IF(AND(TMInput!A964="",$C964&lt;&gt;""),B963,TMInput!A964)</f>
        <v/>
      </c>
      <c r="C964" s="90" t="str">
        <f>TMInput!B964</f>
        <v/>
      </c>
      <c r="D964" s="85" t="str">
        <f>IF(AND(TMInput!C964="",$C964&lt;&gt;""),D963,TMInput!C964)</f>
        <v/>
      </c>
      <c r="E964" s="90" t="str">
        <f>IF(TMInput!D964&lt;&gt;"",TMInput!D964,IF(AND($C964=$C965, E965&lt;&gt;""),E965, IF(AND($C964=$C966, E966&lt;&gt;""), E966,"")))</f>
        <v/>
      </c>
      <c r="F964" s="90" t="str">
        <f>IF(TMInput!E964&lt;&gt;"",TMInput!E964,IF(AND($C964=$C965, F965&lt;&gt;""),F965, IF(AND($C964=$C966, F966&lt;&gt;""), F966,"")))</f>
        <v/>
      </c>
      <c r="G964" s="85" t="str">
        <f>IF(TMInput!F964&lt;&gt;"",TMInput!F964,IF(AND($C964=$C965, G965&lt;&gt;""),G965, IF(AND($C964=$C966, G966&lt;&gt;""), G966,"")))</f>
        <v/>
      </c>
      <c r="H964" s="90" t="str">
        <f>TMInput!G964</f>
        <v/>
      </c>
      <c r="I964" s="90" t="str">
        <f>TMInput!H964</f>
        <v/>
      </c>
      <c r="J964" s="90" t="str">
        <f>IF(TMInput!$A964="",J963,TMInput!I964)</f>
        <v/>
      </c>
      <c r="K964" s="85" t="str">
        <f>IF(TMInput!J964&lt;&gt;"",TMInput!J964,IF(AND($C964=$C965, K965&lt;&gt;""),K965, IF(AND($C964=$C966, K966&lt;&gt;""), K966,"")))</f>
        <v/>
      </c>
      <c r="L964" s="85" t="str">
        <f>IF(TMInput!K964&lt;&gt;"",TMInput!K964,IF(AND($C964=$C965, L965&lt;&gt;""),L965, IF(AND($C964=$C966, L966&lt;&gt;""), L966,"")))</f>
        <v/>
      </c>
      <c r="M964" s="90" t="str">
        <f>IF(TMInput!L964&lt;&gt;"",TMInput!L964,IF(AND($C964=$C965, M965&lt;&gt;""),M965, IF(AND($C964=$C966, M966&lt;&gt;""), M966,"")))</f>
        <v/>
      </c>
      <c r="N964" s="90" t="str">
        <f>IF(TMInput!M964&lt;&gt;"",TMInput!M964,IF(AND($C964=$C965, N965&lt;&gt;""),N965, IF(AND($C964=$C966, N966&lt;&gt;""), N966,"")))</f>
        <v/>
      </c>
      <c r="O964" s="90" t="str">
        <f>IF(TMInput!N964&lt;&gt;"",TMInput!N964,IF(AND($C964=$C965, O965&lt;&gt;""),O965, IF(AND($C964=$C966, O966&lt;&gt;""), O966,"")))</f>
        <v/>
      </c>
      <c r="P964" s="85" t="str">
        <f>IF(TMInput!O964&lt;&gt;"",TMInput!O964,IF(AND($C964=$C965, P965&lt;&gt;""),P965, IF(AND($C964=$C966, P966&lt;&gt;""), P966,"")))</f>
        <v/>
      </c>
      <c r="Q964" s="90" t="str">
        <f>IF(TMInput!P964&lt;&gt;"",TMInput!P964,IF(AND($C964=$C965, Q965&lt;&gt;""),Q965, IF(AND($C964=$C966, Q966&lt;&gt;""), Q966,"")))</f>
        <v/>
      </c>
      <c r="R964" s="90" t="str">
        <f>IF(TMInput!Q964&lt;&gt;"", TMInput!Q964, IF(AND(OR($C964&amp;$H964=$C965&amp;$H965, $C964&amp;$I964=$C965&amp;$I965), R965&lt;&gt;""), R965, IF(AND(OR($C964&amp;$H964=$C966&amp;$H966, $C964&amp;$I964=$C966&amp;$I966), R966&lt;&gt;""), R966, IF(AND(OR($C964&amp;$H964=$C967&amp;$H967, $C964&amp;$I964=$C967&amp;$I967), R967&lt;&gt;""), R967, IF(AND(OR($C964&amp;$H964=$C968&amp;$H968, $C964&amp;$I964=$C968&amp;$I968), R968&lt;&gt;""), R968, "")))))</f>
        <v/>
      </c>
      <c r="S964" s="90" t="str">
        <f>IF(TMInput!R964&lt;&gt;"", TMInput!R964, IF(AND(OR($C964&amp;$H964=$C965&amp;$H965, $C964&amp;$I964=$C965&amp;$I965), S965&lt;&gt;""), S965, IF(AND(OR($C964&amp;$H964=$C966&amp;$H966, $C964&amp;$I964=$C966&amp;$I966), S966&lt;&gt;""), S966, IF(AND(OR($C964&amp;$H964=$C967&amp;$H967, $C964&amp;$I964=$C967&amp;$I967), S967&lt;&gt;""), S967, IF(AND(OR($C964&amp;$H964=$C968&amp;$H968, $C964&amp;$I964=$C968&amp;$I968), S968&lt;&gt;""), S968, "")))))</f>
        <v/>
      </c>
      <c r="T964" s="90" t="str">
        <f>IF(TMInput!S964&lt;&gt;"", TMInput!S964, IF(AND(OR($C964&amp;$H964=$C965&amp;$H965, $C964&amp;$I964=$C965&amp;$I965), T965&lt;&gt;""), T965, IF(AND(OR($C964&amp;$H964=$C966&amp;$H966, $C964&amp;$I964=$C966&amp;$I966), T966&lt;&gt;""), T966, IF(AND(OR($C964&amp;$H964=$C967&amp;$H967, $C964&amp;$I964=$C967&amp;$I967), T967&lt;&gt;""), T967, IF(AND(OR($C964&amp;$H964=$C968&amp;$H968, $C964&amp;$I964=$C968&amp;$I968), T968&lt;&gt;""), T968, "")))))</f>
        <v/>
      </c>
      <c r="U964" s="90" t="str">
        <f>IF(TMInput!T964&lt;&gt;"", TMInput!T964, IF(AND($C964=$C965, U965&lt;&gt;""), U965, IF(AND($C964=$C966, U966&lt;&gt;""), U966, IF(AND($C964=$C967, U967&lt;&gt;""), U967, IF(AND($C964=$C968, U968&lt;&gt;""), U968, "")))))</f>
        <v/>
      </c>
      <c r="V964" s="90" t="str">
        <f>IF(TMInput!U964&lt;&gt;"", TMInput!U964, IF(AND($C964=$C965, V965&lt;&gt;""), V965, IF(AND($C964=$C966, V966&lt;&gt;""), V966, IF(AND($C964=$C967, V967&lt;&gt;""), V967, IF(AND($C964=$C968, V968&lt;&gt;""), V968, "")))))</f>
        <v/>
      </c>
      <c r="W964" s="90" t="str">
        <f>IF(TMInput!V964&lt;&gt;"", TMInput!V964, IF(AND($C964=$C965, W965&lt;&gt;""), W965, IF(AND($C964=$C966, W966&lt;&gt;""), W966, IF(AND($C964=$C967, W967&lt;&gt;""), W967, IF(AND($C964=$C968, W968&lt;&gt;""), W968, "")))))</f>
        <v/>
      </c>
      <c r="X964" s="90" t="str">
        <f>IF(TMInput!W964&lt;&gt;"", TMInput!W964, IF(AND($C964=$C965, X965&lt;&gt;""), X965, IF(AND($C964=$C966, X966&lt;&gt;""), X966, IF(AND($C964=$C967, X967&lt;&gt;""), X967, IF(AND($C964=$C968, X968&lt;&gt;""), X968, "")))))</f>
        <v/>
      </c>
      <c r="Y964" s="90" t="str">
        <f>IF(TMInput!X964&lt;&gt;"", TMInput!X964, IF(AND($C964=$C965, Y965&lt;&gt;""), Y965, IF(AND($C964=$C966, Y966&lt;&gt;""), Y966, IF(AND($C964=$C967, Y967&lt;&gt;""), Y967, IF(AND($C964=$C968, Y968&lt;&gt;""), Y968, "")))))</f>
        <v/>
      </c>
      <c r="Z964" s="90" t="str">
        <f>IF(TMInput!Y964&lt;&gt;"", TMInput!Y964, IF(AND($C964=$C965, Z965&lt;&gt;""), Z965, IF(AND($C964=$C966, Z966&lt;&gt;""), Z966, IF(AND($C964=$C967, Z967&lt;&gt;""), Z967, IF(AND($C964=$C968, Z968&lt;&gt;""), Z968, "")))))</f>
        <v/>
      </c>
      <c r="AA964" s="90" t="str">
        <f>IF(TMInput!Z964&lt;&gt;"", TMInput!Z964, IF(AND($C964=$C965, AA965&lt;&gt;""), AA965, IF(AND($C964=$C966, AA966&lt;&gt;""), AA966, IF(AND($C964=$C967, AA967&lt;&gt;""), AA967, IF(AND($C964=$C968, AA968&lt;&gt;""), AA968, "")))))</f>
        <v/>
      </c>
      <c r="AB964" s="90" t="str">
        <f>IF(TMInput!AA964&lt;&gt;"", TMInput!AA964, IF(AND($C964=$C965, AB965&lt;&gt;""), AB965, IF(AND($C964=$C966, AB966&lt;&gt;""), AB966, IF(AND($C964=$C967, AB967&lt;&gt;""), AB967, IF(AND($C964=$C968, AB968&lt;&gt;""), AB968, "")))))</f>
        <v/>
      </c>
      <c r="AC964" s="90" t="str">
        <f>IF(TMInput!AB964&lt;&gt;"", TMInput!AB964, IF(AND($C964=$C965, AC965&lt;&gt;""), AC965, IF(AND($C964=$C966, AC966&lt;&gt;""), AC966, IF(AND($C964=$C967, AC967&lt;&gt;""), AC967, IF(AND($C964=$C968, AC968&lt;&gt;""), AC968, "")))))</f>
        <v/>
      </c>
      <c r="AD964" s="90" t="str">
        <f>IF(TMInput!AC964&lt;&gt;"", TMInput!AC964, IF(AND($C964=$C965, AD965&lt;&gt;""), AD965, IF(AND($C964=$C966, AD966&lt;&gt;""), AD966, IF(AND($C964=$C967, AD967&lt;&gt;""), AD967, IF(AND($C964=$C968, AD968&lt;&gt;""), AD968, "")))))</f>
        <v/>
      </c>
      <c r="AE964" s="90" t="str">
        <f>IF(TMInput!AD964&lt;&gt;"", TMInput!AD964, IF(AND($C964=$C965, AE965&lt;&gt;""), AE965, IF(AND($C964=$C966, AE966&lt;&gt;""), AE966, IF(AND($C964=$C967, AE967&lt;&gt;""), AE967, IF(AND($C964=$C968, AE968&lt;&gt;""), AE968, "")))))</f>
        <v/>
      </c>
    </row>
    <row r="965">
      <c r="A965" s="85" t="b">
        <f t="shared" si="1"/>
        <v>0</v>
      </c>
      <c r="B965" s="90" t="str">
        <f>IF(AND(TMInput!A965="",$C965&lt;&gt;""),B964,TMInput!A965)</f>
        <v/>
      </c>
      <c r="C965" s="90" t="str">
        <f>TMInput!B965</f>
        <v/>
      </c>
      <c r="D965" s="85" t="str">
        <f>IF(AND(TMInput!C965="",$C965&lt;&gt;""),D964,TMInput!C965)</f>
        <v/>
      </c>
      <c r="E965" s="90" t="str">
        <f>IF(TMInput!D965&lt;&gt;"",TMInput!D965,IF(AND($C965=$C966, E966&lt;&gt;""),E966, IF(AND($C965=$C967, E967&lt;&gt;""), E967,"")))</f>
        <v/>
      </c>
      <c r="F965" s="90" t="str">
        <f>IF(TMInput!E965&lt;&gt;"",TMInput!E965,IF(AND($C965=$C966, F966&lt;&gt;""),F966, IF(AND($C965=$C967, F967&lt;&gt;""), F967,"")))</f>
        <v/>
      </c>
      <c r="G965" s="85" t="str">
        <f>IF(TMInput!F965&lt;&gt;"",TMInput!F965,IF(AND($C965=$C966, G966&lt;&gt;""),G966, IF(AND($C965=$C967, G967&lt;&gt;""), G967,"")))</f>
        <v/>
      </c>
      <c r="H965" s="90" t="str">
        <f>TMInput!G965</f>
        <v/>
      </c>
      <c r="I965" s="90" t="str">
        <f>TMInput!H965</f>
        <v/>
      </c>
      <c r="J965" s="90" t="str">
        <f>IF(TMInput!$A965="",J964,TMInput!I965)</f>
        <v/>
      </c>
      <c r="K965" s="85" t="str">
        <f>IF(TMInput!J965&lt;&gt;"",TMInput!J965,IF(AND($C965=$C966, K966&lt;&gt;""),K966, IF(AND($C965=$C967, K967&lt;&gt;""), K967,"")))</f>
        <v/>
      </c>
      <c r="L965" s="85" t="str">
        <f>IF(TMInput!K965&lt;&gt;"",TMInput!K965,IF(AND($C965=$C966, L966&lt;&gt;""),L966, IF(AND($C965=$C967, L967&lt;&gt;""), L967,"")))</f>
        <v/>
      </c>
      <c r="M965" s="90" t="str">
        <f>IF(TMInput!L965&lt;&gt;"",TMInput!L965,IF(AND($C965=$C966, M966&lt;&gt;""),M966, IF(AND($C965=$C967, M967&lt;&gt;""), M967,"")))</f>
        <v/>
      </c>
      <c r="N965" s="90" t="str">
        <f>IF(TMInput!M965&lt;&gt;"",TMInput!M965,IF(AND($C965=$C966, N966&lt;&gt;""),N966, IF(AND($C965=$C967, N967&lt;&gt;""), N967,"")))</f>
        <v/>
      </c>
      <c r="O965" s="90" t="str">
        <f>IF(TMInput!N965&lt;&gt;"",TMInput!N965,IF(AND($C965=$C966, O966&lt;&gt;""),O966, IF(AND($C965=$C967, O967&lt;&gt;""), O967,"")))</f>
        <v/>
      </c>
      <c r="P965" s="85" t="str">
        <f>IF(TMInput!O965&lt;&gt;"",TMInput!O965,IF(AND($C965=$C966, P966&lt;&gt;""),P966, IF(AND($C965=$C967, P967&lt;&gt;""), P967,"")))</f>
        <v/>
      </c>
      <c r="Q965" s="90" t="str">
        <f>IF(TMInput!P965&lt;&gt;"",TMInput!P965,IF(AND($C965=$C966, Q966&lt;&gt;""),Q966, IF(AND($C965=$C967, Q967&lt;&gt;""), Q967,"")))</f>
        <v/>
      </c>
      <c r="R965" s="90" t="str">
        <f>IF(TMInput!Q965&lt;&gt;"", TMInput!Q965, IF(AND(OR($C965&amp;$H965=$C966&amp;$H966, $C965&amp;$I965=$C966&amp;$I966), R966&lt;&gt;""), R966, IF(AND(OR($C965&amp;$H965=$C967&amp;$H967, $C965&amp;$I965=$C967&amp;$I967), R967&lt;&gt;""), R967, IF(AND(OR($C965&amp;$H965=$C968&amp;$H968, $C965&amp;$I965=$C968&amp;$I968), R968&lt;&gt;""), R968, IF(AND(OR($C965&amp;$H965=$C969&amp;$H969, $C965&amp;$I965=$C969&amp;$I969), R969&lt;&gt;""), R969, "")))))</f>
        <v/>
      </c>
      <c r="S965" s="90" t="str">
        <f>IF(TMInput!R965&lt;&gt;"", TMInput!R965, IF(AND(OR($C965&amp;$H965=$C966&amp;$H966, $C965&amp;$I965=$C966&amp;$I966), S966&lt;&gt;""), S966, IF(AND(OR($C965&amp;$H965=$C967&amp;$H967, $C965&amp;$I965=$C967&amp;$I967), S967&lt;&gt;""), S967, IF(AND(OR($C965&amp;$H965=$C968&amp;$H968, $C965&amp;$I965=$C968&amp;$I968), S968&lt;&gt;""), S968, IF(AND(OR($C965&amp;$H965=$C969&amp;$H969, $C965&amp;$I965=$C969&amp;$I969), S969&lt;&gt;""), S969, "")))))</f>
        <v/>
      </c>
      <c r="T965" s="90" t="str">
        <f>IF(TMInput!S965&lt;&gt;"", TMInput!S965, IF(AND(OR($C965&amp;$H965=$C966&amp;$H966, $C965&amp;$I965=$C966&amp;$I966), T966&lt;&gt;""), T966, IF(AND(OR($C965&amp;$H965=$C967&amp;$H967, $C965&amp;$I965=$C967&amp;$I967), T967&lt;&gt;""), T967, IF(AND(OR($C965&amp;$H965=$C968&amp;$H968, $C965&amp;$I965=$C968&amp;$I968), T968&lt;&gt;""), T968, IF(AND(OR($C965&amp;$H965=$C969&amp;$H969, $C965&amp;$I965=$C969&amp;$I969), T969&lt;&gt;""), T969, "")))))</f>
        <v/>
      </c>
      <c r="U965" s="90" t="str">
        <f>IF(TMInput!T965&lt;&gt;"", TMInput!T965, IF(AND($C965=$C966, U966&lt;&gt;""), U966, IF(AND($C965=$C967, U967&lt;&gt;""), U967, IF(AND($C965=$C968, U968&lt;&gt;""), U968, IF(AND($C965=$C969, U969&lt;&gt;""), U969, "")))))</f>
        <v/>
      </c>
      <c r="V965" s="90" t="str">
        <f>IF(TMInput!U965&lt;&gt;"", TMInput!U965, IF(AND($C965=$C966, V966&lt;&gt;""), V966, IF(AND($C965=$C967, V967&lt;&gt;""), V967, IF(AND($C965=$C968, V968&lt;&gt;""), V968, IF(AND($C965=$C969, V969&lt;&gt;""), V969, "")))))</f>
        <v/>
      </c>
      <c r="W965" s="90" t="str">
        <f>IF(TMInput!V965&lt;&gt;"", TMInput!V965, IF(AND($C965=$C966, W966&lt;&gt;""), W966, IF(AND($C965=$C967, W967&lt;&gt;""), W967, IF(AND($C965=$C968, W968&lt;&gt;""), W968, IF(AND($C965=$C969, W969&lt;&gt;""), W969, "")))))</f>
        <v/>
      </c>
      <c r="X965" s="90" t="str">
        <f>IF(TMInput!W965&lt;&gt;"", TMInput!W965, IF(AND($C965=$C966, X966&lt;&gt;""), X966, IF(AND($C965=$C967, X967&lt;&gt;""), X967, IF(AND($C965=$C968, X968&lt;&gt;""), X968, IF(AND($C965=$C969, X969&lt;&gt;""), X969, "")))))</f>
        <v/>
      </c>
      <c r="Y965" s="90" t="str">
        <f>IF(TMInput!X965&lt;&gt;"", TMInput!X965, IF(AND($C965=$C966, Y966&lt;&gt;""), Y966, IF(AND($C965=$C967, Y967&lt;&gt;""), Y967, IF(AND($C965=$C968, Y968&lt;&gt;""), Y968, IF(AND($C965=$C969, Y969&lt;&gt;""), Y969, "")))))</f>
        <v/>
      </c>
      <c r="Z965" s="90" t="str">
        <f>IF(TMInput!Y965&lt;&gt;"", TMInput!Y965, IF(AND($C965=$C966, Z966&lt;&gt;""), Z966, IF(AND($C965=$C967, Z967&lt;&gt;""), Z967, IF(AND($C965=$C968, Z968&lt;&gt;""), Z968, IF(AND($C965=$C969, Z969&lt;&gt;""), Z969, "")))))</f>
        <v/>
      </c>
      <c r="AA965" s="90" t="str">
        <f>IF(TMInput!Z965&lt;&gt;"", TMInput!Z965, IF(AND($C965=$C966, AA966&lt;&gt;""), AA966, IF(AND($C965=$C967, AA967&lt;&gt;""), AA967, IF(AND($C965=$C968, AA968&lt;&gt;""), AA968, IF(AND($C965=$C969, AA969&lt;&gt;""), AA969, "")))))</f>
        <v/>
      </c>
      <c r="AB965" s="90" t="str">
        <f>IF(TMInput!AA965&lt;&gt;"", TMInput!AA965, IF(AND($C965=$C966, AB966&lt;&gt;""), AB966, IF(AND($C965=$C967, AB967&lt;&gt;""), AB967, IF(AND($C965=$C968, AB968&lt;&gt;""), AB968, IF(AND($C965=$C969, AB969&lt;&gt;""), AB969, "")))))</f>
        <v/>
      </c>
      <c r="AC965" s="90" t="str">
        <f>IF(TMInput!AB965&lt;&gt;"", TMInput!AB965, IF(AND($C965=$C966, AC966&lt;&gt;""), AC966, IF(AND($C965=$C967, AC967&lt;&gt;""), AC967, IF(AND($C965=$C968, AC968&lt;&gt;""), AC968, IF(AND($C965=$C969, AC969&lt;&gt;""), AC969, "")))))</f>
        <v/>
      </c>
      <c r="AD965" s="90" t="str">
        <f>IF(TMInput!AC965&lt;&gt;"", TMInput!AC965, IF(AND($C965=$C966, AD966&lt;&gt;""), AD966, IF(AND($C965=$C967, AD967&lt;&gt;""), AD967, IF(AND($C965=$C968, AD968&lt;&gt;""), AD968, IF(AND($C965=$C969, AD969&lt;&gt;""), AD969, "")))))</f>
        <v/>
      </c>
      <c r="AE965" s="90" t="str">
        <f>IF(TMInput!AD965&lt;&gt;"", TMInput!AD965, IF(AND($C965=$C966, AE966&lt;&gt;""), AE966, IF(AND($C965=$C967, AE967&lt;&gt;""), AE967, IF(AND($C965=$C968, AE968&lt;&gt;""), AE968, IF(AND($C965=$C969, AE969&lt;&gt;""), AE969, "")))))</f>
        <v/>
      </c>
    </row>
    <row r="966">
      <c r="A966" s="85" t="b">
        <f t="shared" si="1"/>
        <v>0</v>
      </c>
      <c r="B966" s="90" t="str">
        <f>IF(AND(TMInput!A966="",$C966&lt;&gt;""),B965,TMInput!A966)</f>
        <v/>
      </c>
      <c r="C966" s="90" t="str">
        <f>TMInput!B966</f>
        <v/>
      </c>
      <c r="D966" s="85" t="str">
        <f>IF(AND(TMInput!C966="",$C966&lt;&gt;""),D965,TMInput!C966)</f>
        <v/>
      </c>
      <c r="E966" s="90" t="str">
        <f>IF(TMInput!D966&lt;&gt;"",TMInput!D966,IF(AND($C966=$C967, E967&lt;&gt;""),E967, IF(AND($C966=$C968, E968&lt;&gt;""), E968,"")))</f>
        <v/>
      </c>
      <c r="F966" s="90" t="str">
        <f>IF(TMInput!E966&lt;&gt;"",TMInput!E966,IF(AND($C966=$C967, F967&lt;&gt;""),F967, IF(AND($C966=$C968, F968&lt;&gt;""), F968,"")))</f>
        <v/>
      </c>
      <c r="G966" s="85" t="str">
        <f>IF(TMInput!F966&lt;&gt;"",TMInput!F966,IF(AND($C966=$C967, G967&lt;&gt;""),G967, IF(AND($C966=$C968, G968&lt;&gt;""), G968,"")))</f>
        <v/>
      </c>
      <c r="H966" s="90" t="str">
        <f>TMInput!G966</f>
        <v/>
      </c>
      <c r="I966" s="90" t="str">
        <f>TMInput!H966</f>
        <v/>
      </c>
      <c r="J966" s="90" t="str">
        <f>IF(TMInput!$A966="",J965,TMInput!I966)</f>
        <v/>
      </c>
      <c r="K966" s="85" t="str">
        <f>IF(TMInput!J966&lt;&gt;"",TMInput!J966,IF(AND($C966=$C967, K967&lt;&gt;""),K967, IF(AND($C966=$C968, K968&lt;&gt;""), K968,"")))</f>
        <v/>
      </c>
      <c r="L966" s="85" t="str">
        <f>IF(TMInput!K966&lt;&gt;"",TMInput!K966,IF(AND($C966=$C967, L967&lt;&gt;""),L967, IF(AND($C966=$C968, L968&lt;&gt;""), L968,"")))</f>
        <v/>
      </c>
      <c r="M966" s="90" t="str">
        <f>IF(TMInput!L966&lt;&gt;"",TMInput!L966,IF(AND($C966=$C967, M967&lt;&gt;""),M967, IF(AND($C966=$C968, M968&lt;&gt;""), M968,"")))</f>
        <v/>
      </c>
      <c r="N966" s="90" t="str">
        <f>IF(TMInput!M966&lt;&gt;"",TMInput!M966,IF(AND($C966=$C967, N967&lt;&gt;""),N967, IF(AND($C966=$C968, N968&lt;&gt;""), N968,"")))</f>
        <v/>
      </c>
      <c r="O966" s="90" t="str">
        <f>IF(TMInput!N966&lt;&gt;"",TMInput!N966,IF(AND($C966=$C967, O967&lt;&gt;""),O967, IF(AND($C966=$C968, O968&lt;&gt;""), O968,"")))</f>
        <v/>
      </c>
      <c r="P966" s="85" t="str">
        <f>IF(TMInput!O966&lt;&gt;"",TMInput!O966,IF(AND($C966=$C967, P967&lt;&gt;""),P967, IF(AND($C966=$C968, P968&lt;&gt;""), P968,"")))</f>
        <v/>
      </c>
      <c r="Q966" s="90" t="str">
        <f>IF(TMInput!P966&lt;&gt;"",TMInput!P966,IF(AND($C966=$C967, Q967&lt;&gt;""),Q967, IF(AND($C966=$C968, Q968&lt;&gt;""), Q968,"")))</f>
        <v/>
      </c>
      <c r="R966" s="90" t="str">
        <f>IF(TMInput!Q966&lt;&gt;"", TMInput!Q966, IF(AND(OR($C966&amp;$H966=$C967&amp;$H967, $C966&amp;$I966=$C967&amp;$I967), R967&lt;&gt;""), R967, IF(AND(OR($C966&amp;$H966=$C968&amp;$H968, $C966&amp;$I966=$C968&amp;$I968), R968&lt;&gt;""), R968, IF(AND(OR($C966&amp;$H966=$C969&amp;$H969, $C966&amp;$I966=$C969&amp;$I969), R969&lt;&gt;""), R969, IF(AND(OR($C966&amp;$H966=$C970&amp;$H970, $C966&amp;$I966=$C970&amp;$I970), R970&lt;&gt;""), R970, "")))))</f>
        <v/>
      </c>
      <c r="S966" s="90" t="str">
        <f>IF(TMInput!R966&lt;&gt;"", TMInput!R966, IF(AND(OR($C966&amp;$H966=$C967&amp;$H967, $C966&amp;$I966=$C967&amp;$I967), S967&lt;&gt;""), S967, IF(AND(OR($C966&amp;$H966=$C968&amp;$H968, $C966&amp;$I966=$C968&amp;$I968), S968&lt;&gt;""), S968, IF(AND(OR($C966&amp;$H966=$C969&amp;$H969, $C966&amp;$I966=$C969&amp;$I969), S969&lt;&gt;""), S969, IF(AND(OR($C966&amp;$H966=$C970&amp;$H970, $C966&amp;$I966=$C970&amp;$I970), S970&lt;&gt;""), S970, "")))))</f>
        <v/>
      </c>
      <c r="T966" s="90" t="str">
        <f>IF(TMInput!S966&lt;&gt;"", TMInput!S966, IF(AND(OR($C966&amp;$H966=$C967&amp;$H967, $C966&amp;$I966=$C967&amp;$I967), T967&lt;&gt;""), T967, IF(AND(OR($C966&amp;$H966=$C968&amp;$H968, $C966&amp;$I966=$C968&amp;$I968), T968&lt;&gt;""), T968, IF(AND(OR($C966&amp;$H966=$C969&amp;$H969, $C966&amp;$I966=$C969&amp;$I969), T969&lt;&gt;""), T969, IF(AND(OR($C966&amp;$H966=$C970&amp;$H970, $C966&amp;$I966=$C970&amp;$I970), T970&lt;&gt;""), T970, "")))))</f>
        <v/>
      </c>
      <c r="U966" s="90" t="str">
        <f>IF(TMInput!T966&lt;&gt;"", TMInput!T966, IF(AND($C966=$C967, U967&lt;&gt;""), U967, IF(AND($C966=$C968, U968&lt;&gt;""), U968, IF(AND($C966=$C969, U969&lt;&gt;""), U969, IF(AND($C966=$C970, U970&lt;&gt;""), U970, "")))))</f>
        <v/>
      </c>
      <c r="V966" s="90" t="str">
        <f>IF(TMInput!U966&lt;&gt;"", TMInput!U966, IF(AND($C966=$C967, V967&lt;&gt;""), V967, IF(AND($C966=$C968, V968&lt;&gt;""), V968, IF(AND($C966=$C969, V969&lt;&gt;""), V969, IF(AND($C966=$C970, V970&lt;&gt;""), V970, "")))))</f>
        <v/>
      </c>
      <c r="W966" s="90" t="str">
        <f>IF(TMInput!V966&lt;&gt;"", TMInput!V966, IF(AND($C966=$C967, W967&lt;&gt;""), W967, IF(AND($C966=$C968, W968&lt;&gt;""), W968, IF(AND($C966=$C969, W969&lt;&gt;""), W969, IF(AND($C966=$C970, W970&lt;&gt;""), W970, "")))))</f>
        <v/>
      </c>
      <c r="X966" s="90" t="str">
        <f>IF(TMInput!W966&lt;&gt;"", TMInput!W966, IF(AND($C966=$C967, X967&lt;&gt;""), X967, IF(AND($C966=$C968, X968&lt;&gt;""), X968, IF(AND($C966=$C969, X969&lt;&gt;""), X969, IF(AND($C966=$C970, X970&lt;&gt;""), X970, "")))))</f>
        <v/>
      </c>
      <c r="Y966" s="90" t="str">
        <f>IF(TMInput!X966&lt;&gt;"", TMInput!X966, IF(AND($C966=$C967, Y967&lt;&gt;""), Y967, IF(AND($C966=$C968, Y968&lt;&gt;""), Y968, IF(AND($C966=$C969, Y969&lt;&gt;""), Y969, IF(AND($C966=$C970, Y970&lt;&gt;""), Y970, "")))))</f>
        <v/>
      </c>
      <c r="Z966" s="90" t="str">
        <f>IF(TMInput!Y966&lt;&gt;"", TMInput!Y966, IF(AND($C966=$C967, Z967&lt;&gt;""), Z967, IF(AND($C966=$C968, Z968&lt;&gt;""), Z968, IF(AND($C966=$C969, Z969&lt;&gt;""), Z969, IF(AND($C966=$C970, Z970&lt;&gt;""), Z970, "")))))</f>
        <v/>
      </c>
      <c r="AA966" s="90" t="str">
        <f>IF(TMInput!Z966&lt;&gt;"", TMInput!Z966, IF(AND($C966=$C967, AA967&lt;&gt;""), AA967, IF(AND($C966=$C968, AA968&lt;&gt;""), AA968, IF(AND($C966=$C969, AA969&lt;&gt;""), AA969, IF(AND($C966=$C970, AA970&lt;&gt;""), AA970, "")))))</f>
        <v/>
      </c>
      <c r="AB966" s="90" t="str">
        <f>IF(TMInput!AA966&lt;&gt;"", TMInput!AA966, IF(AND($C966=$C967, AB967&lt;&gt;""), AB967, IF(AND($C966=$C968, AB968&lt;&gt;""), AB968, IF(AND($C966=$C969, AB969&lt;&gt;""), AB969, IF(AND($C966=$C970, AB970&lt;&gt;""), AB970, "")))))</f>
        <v/>
      </c>
      <c r="AC966" s="90" t="str">
        <f>IF(TMInput!AB966&lt;&gt;"", TMInput!AB966, IF(AND($C966=$C967, AC967&lt;&gt;""), AC967, IF(AND($C966=$C968, AC968&lt;&gt;""), AC968, IF(AND($C966=$C969, AC969&lt;&gt;""), AC969, IF(AND($C966=$C970, AC970&lt;&gt;""), AC970, "")))))</f>
        <v/>
      </c>
      <c r="AD966" s="90" t="str">
        <f>IF(TMInput!AC966&lt;&gt;"", TMInput!AC966, IF(AND($C966=$C967, AD967&lt;&gt;""), AD967, IF(AND($C966=$C968, AD968&lt;&gt;""), AD968, IF(AND($C966=$C969, AD969&lt;&gt;""), AD969, IF(AND($C966=$C970, AD970&lt;&gt;""), AD970, "")))))</f>
        <v/>
      </c>
      <c r="AE966" s="90" t="str">
        <f>IF(TMInput!AD966&lt;&gt;"", TMInput!AD966, IF(AND($C966=$C967, AE967&lt;&gt;""), AE967, IF(AND($C966=$C968, AE968&lt;&gt;""), AE968, IF(AND($C966=$C969, AE969&lt;&gt;""), AE969, IF(AND($C966=$C970, AE970&lt;&gt;""), AE970, "")))))</f>
        <v/>
      </c>
    </row>
    <row r="967">
      <c r="A967" s="85" t="b">
        <f t="shared" si="1"/>
        <v>0</v>
      </c>
      <c r="B967" s="90" t="str">
        <f>IF(AND(TMInput!A967="",$C967&lt;&gt;""),B966,TMInput!A967)</f>
        <v/>
      </c>
      <c r="C967" s="90" t="str">
        <f>TMInput!B967</f>
        <v/>
      </c>
      <c r="D967" s="85" t="str">
        <f>IF(AND(TMInput!C967="",$C967&lt;&gt;""),D966,TMInput!C967)</f>
        <v/>
      </c>
      <c r="E967" s="90" t="str">
        <f>IF(TMInput!D967&lt;&gt;"",TMInput!D967,IF(AND($C967=$C968, E968&lt;&gt;""),E968, IF(AND($C967=$C969, E969&lt;&gt;""), E969,"")))</f>
        <v/>
      </c>
      <c r="F967" s="90" t="str">
        <f>IF(TMInput!E967&lt;&gt;"",TMInput!E967,IF(AND($C967=$C968, F968&lt;&gt;""),F968, IF(AND($C967=$C969, F969&lt;&gt;""), F969,"")))</f>
        <v/>
      </c>
      <c r="G967" s="85" t="str">
        <f>IF(TMInput!F967&lt;&gt;"",TMInput!F967,IF(AND($C967=$C968, G968&lt;&gt;""),G968, IF(AND($C967=$C969, G969&lt;&gt;""), G969,"")))</f>
        <v/>
      </c>
      <c r="H967" s="90" t="str">
        <f>TMInput!G967</f>
        <v/>
      </c>
      <c r="I967" s="90" t="str">
        <f>TMInput!H967</f>
        <v/>
      </c>
      <c r="J967" s="90" t="str">
        <f>IF(TMInput!$A967="",J966,TMInput!I967)</f>
        <v/>
      </c>
      <c r="K967" s="85" t="str">
        <f>IF(TMInput!J967&lt;&gt;"",TMInput!J967,IF(AND($C967=$C968, K968&lt;&gt;""),K968, IF(AND($C967=$C969, K969&lt;&gt;""), K969,"")))</f>
        <v/>
      </c>
      <c r="L967" s="85" t="str">
        <f>IF(TMInput!K967&lt;&gt;"",TMInput!K967,IF(AND($C967=$C968, L968&lt;&gt;""),L968, IF(AND($C967=$C969, L969&lt;&gt;""), L969,"")))</f>
        <v/>
      </c>
      <c r="M967" s="90" t="str">
        <f>IF(TMInput!L967&lt;&gt;"",TMInput!L967,IF(AND($C967=$C968, M968&lt;&gt;""),M968, IF(AND($C967=$C969, M969&lt;&gt;""), M969,"")))</f>
        <v/>
      </c>
      <c r="N967" s="90" t="str">
        <f>IF(TMInput!M967&lt;&gt;"",TMInput!M967,IF(AND($C967=$C968, N968&lt;&gt;""),N968, IF(AND($C967=$C969, N969&lt;&gt;""), N969,"")))</f>
        <v/>
      </c>
      <c r="O967" s="90" t="str">
        <f>IF(TMInput!N967&lt;&gt;"",TMInput!N967,IF(AND($C967=$C968, O968&lt;&gt;""),O968, IF(AND($C967=$C969, O969&lt;&gt;""), O969,"")))</f>
        <v/>
      </c>
      <c r="P967" s="85" t="str">
        <f>IF(TMInput!O967&lt;&gt;"",TMInput!O967,IF(AND($C967=$C968, P968&lt;&gt;""),P968, IF(AND($C967=$C969, P969&lt;&gt;""), P969,"")))</f>
        <v/>
      </c>
      <c r="Q967" s="90" t="str">
        <f>IF(TMInput!P967&lt;&gt;"",TMInput!P967,IF(AND($C967=$C968, Q968&lt;&gt;""),Q968, IF(AND($C967=$C969, Q969&lt;&gt;""), Q969,"")))</f>
        <v/>
      </c>
      <c r="R967" s="90" t="str">
        <f>IF(TMInput!Q967&lt;&gt;"", TMInput!Q967, IF(AND(OR($C967&amp;$H967=$C968&amp;$H968, $C967&amp;$I967=$C968&amp;$I968), R968&lt;&gt;""), R968, IF(AND(OR($C967&amp;$H967=$C969&amp;$H969, $C967&amp;$I967=$C969&amp;$I969), R969&lt;&gt;""), R969, IF(AND(OR($C967&amp;$H967=$C970&amp;$H970, $C967&amp;$I967=$C970&amp;$I970), R970&lt;&gt;""), R970, IF(AND(OR($C967&amp;$H967=$C971&amp;$H971, $C967&amp;$I967=$C971&amp;$I971), R971&lt;&gt;""), R971, "")))))</f>
        <v/>
      </c>
      <c r="S967" s="90" t="str">
        <f>IF(TMInput!R967&lt;&gt;"", TMInput!R967, IF(AND(OR($C967&amp;$H967=$C968&amp;$H968, $C967&amp;$I967=$C968&amp;$I968), S968&lt;&gt;""), S968, IF(AND(OR($C967&amp;$H967=$C969&amp;$H969, $C967&amp;$I967=$C969&amp;$I969), S969&lt;&gt;""), S969, IF(AND(OR($C967&amp;$H967=$C970&amp;$H970, $C967&amp;$I967=$C970&amp;$I970), S970&lt;&gt;""), S970, IF(AND(OR($C967&amp;$H967=$C971&amp;$H971, $C967&amp;$I967=$C971&amp;$I971), S971&lt;&gt;""), S971, "")))))</f>
        <v/>
      </c>
      <c r="T967" s="90" t="str">
        <f>IF(TMInput!S967&lt;&gt;"", TMInput!S967, IF(AND(OR($C967&amp;$H967=$C968&amp;$H968, $C967&amp;$I967=$C968&amp;$I968), T968&lt;&gt;""), T968, IF(AND(OR($C967&amp;$H967=$C969&amp;$H969, $C967&amp;$I967=$C969&amp;$I969), T969&lt;&gt;""), T969, IF(AND(OR($C967&amp;$H967=$C970&amp;$H970, $C967&amp;$I967=$C970&amp;$I970), T970&lt;&gt;""), T970, IF(AND(OR($C967&amp;$H967=$C971&amp;$H971, $C967&amp;$I967=$C971&amp;$I971), T971&lt;&gt;""), T971, "")))))</f>
        <v/>
      </c>
      <c r="U967" s="90" t="str">
        <f>IF(TMInput!T967&lt;&gt;"", TMInput!T967, IF(AND($C967=$C968, U968&lt;&gt;""), U968, IF(AND($C967=$C969, U969&lt;&gt;""), U969, IF(AND($C967=$C970, U970&lt;&gt;""), U970, IF(AND($C967=$C971, U971&lt;&gt;""), U971, "")))))</f>
        <v/>
      </c>
      <c r="V967" s="90" t="str">
        <f>IF(TMInput!U967&lt;&gt;"", TMInput!U967, IF(AND($C967=$C968, V968&lt;&gt;""), V968, IF(AND($C967=$C969, V969&lt;&gt;""), V969, IF(AND($C967=$C970, V970&lt;&gt;""), V970, IF(AND($C967=$C971, V971&lt;&gt;""), V971, "")))))</f>
        <v/>
      </c>
      <c r="W967" s="90" t="str">
        <f>IF(TMInput!V967&lt;&gt;"", TMInput!V967, IF(AND($C967=$C968, W968&lt;&gt;""), W968, IF(AND($C967=$C969, W969&lt;&gt;""), W969, IF(AND($C967=$C970, W970&lt;&gt;""), W970, IF(AND($C967=$C971, W971&lt;&gt;""), W971, "")))))</f>
        <v/>
      </c>
      <c r="X967" s="90" t="str">
        <f>IF(TMInput!W967&lt;&gt;"", TMInput!W967, IF(AND($C967=$C968, X968&lt;&gt;""), X968, IF(AND($C967=$C969, X969&lt;&gt;""), X969, IF(AND($C967=$C970, X970&lt;&gt;""), X970, IF(AND($C967=$C971, X971&lt;&gt;""), X971, "")))))</f>
        <v/>
      </c>
      <c r="Y967" s="90" t="str">
        <f>IF(TMInput!X967&lt;&gt;"", TMInput!X967, IF(AND($C967=$C968, Y968&lt;&gt;""), Y968, IF(AND($C967=$C969, Y969&lt;&gt;""), Y969, IF(AND($C967=$C970, Y970&lt;&gt;""), Y970, IF(AND($C967=$C971, Y971&lt;&gt;""), Y971, "")))))</f>
        <v/>
      </c>
      <c r="Z967" s="90" t="str">
        <f>IF(TMInput!Y967&lt;&gt;"", TMInput!Y967, IF(AND($C967=$C968, Z968&lt;&gt;""), Z968, IF(AND($C967=$C969, Z969&lt;&gt;""), Z969, IF(AND($C967=$C970, Z970&lt;&gt;""), Z970, IF(AND($C967=$C971, Z971&lt;&gt;""), Z971, "")))))</f>
        <v/>
      </c>
      <c r="AA967" s="90" t="str">
        <f>IF(TMInput!Z967&lt;&gt;"", TMInput!Z967, IF(AND($C967=$C968, AA968&lt;&gt;""), AA968, IF(AND($C967=$C969, AA969&lt;&gt;""), AA969, IF(AND($C967=$C970, AA970&lt;&gt;""), AA970, IF(AND($C967=$C971, AA971&lt;&gt;""), AA971, "")))))</f>
        <v/>
      </c>
      <c r="AB967" s="90" t="str">
        <f>IF(TMInput!AA967&lt;&gt;"", TMInput!AA967, IF(AND($C967=$C968, AB968&lt;&gt;""), AB968, IF(AND($C967=$C969, AB969&lt;&gt;""), AB969, IF(AND($C967=$C970, AB970&lt;&gt;""), AB970, IF(AND($C967=$C971, AB971&lt;&gt;""), AB971, "")))))</f>
        <v/>
      </c>
      <c r="AC967" s="90" t="str">
        <f>IF(TMInput!AB967&lt;&gt;"", TMInput!AB967, IF(AND($C967=$C968, AC968&lt;&gt;""), AC968, IF(AND($C967=$C969, AC969&lt;&gt;""), AC969, IF(AND($C967=$C970, AC970&lt;&gt;""), AC970, IF(AND($C967=$C971, AC971&lt;&gt;""), AC971, "")))))</f>
        <v/>
      </c>
      <c r="AD967" s="90" t="str">
        <f>IF(TMInput!AC967&lt;&gt;"", TMInput!AC967, IF(AND($C967=$C968, AD968&lt;&gt;""), AD968, IF(AND($C967=$C969, AD969&lt;&gt;""), AD969, IF(AND($C967=$C970, AD970&lt;&gt;""), AD970, IF(AND($C967=$C971, AD971&lt;&gt;""), AD971, "")))))</f>
        <v/>
      </c>
      <c r="AE967" s="90" t="str">
        <f>IF(TMInput!AD967&lt;&gt;"", TMInput!AD967, IF(AND($C967=$C968, AE968&lt;&gt;""), AE968, IF(AND($C967=$C969, AE969&lt;&gt;""), AE969, IF(AND($C967=$C970, AE970&lt;&gt;""), AE970, IF(AND($C967=$C971, AE971&lt;&gt;""), AE971, "")))))</f>
        <v/>
      </c>
    </row>
    <row r="968">
      <c r="A968" s="85" t="b">
        <f t="shared" si="1"/>
        <v>0</v>
      </c>
      <c r="B968" s="90" t="str">
        <f>IF(AND(TMInput!A968="",$C968&lt;&gt;""),B967,TMInput!A968)</f>
        <v/>
      </c>
      <c r="C968" s="90" t="str">
        <f>TMInput!B968</f>
        <v/>
      </c>
      <c r="D968" s="85" t="str">
        <f>IF(AND(TMInput!C968="",$C968&lt;&gt;""),D967,TMInput!C968)</f>
        <v/>
      </c>
      <c r="E968" s="90" t="str">
        <f>IF(TMInput!D968&lt;&gt;"",TMInput!D968,IF(AND($C968=$C969, E969&lt;&gt;""),E969, IF(AND($C968=$C970, E970&lt;&gt;""), E970,"")))</f>
        <v/>
      </c>
      <c r="F968" s="90" t="str">
        <f>IF(TMInput!E968&lt;&gt;"",TMInput!E968,IF(AND($C968=$C969, F969&lt;&gt;""),F969, IF(AND($C968=$C970, F970&lt;&gt;""), F970,"")))</f>
        <v/>
      </c>
      <c r="G968" s="85" t="str">
        <f>IF(TMInput!F968&lt;&gt;"",TMInput!F968,IF(AND($C968=$C969, G969&lt;&gt;""),G969, IF(AND($C968=$C970, G970&lt;&gt;""), G970,"")))</f>
        <v/>
      </c>
      <c r="H968" s="90" t="str">
        <f>TMInput!G968</f>
        <v/>
      </c>
      <c r="I968" s="90" t="str">
        <f>TMInput!H968</f>
        <v/>
      </c>
      <c r="J968" s="90" t="str">
        <f>IF(TMInput!$A968="",J967,TMInput!I968)</f>
        <v/>
      </c>
      <c r="K968" s="85" t="str">
        <f>IF(TMInput!J968&lt;&gt;"",TMInput!J968,IF(AND($C968=$C969, K969&lt;&gt;""),K969, IF(AND($C968=$C970, K970&lt;&gt;""), K970,"")))</f>
        <v/>
      </c>
      <c r="L968" s="85" t="str">
        <f>IF(TMInput!K968&lt;&gt;"",TMInput!K968,IF(AND($C968=$C969, L969&lt;&gt;""),L969, IF(AND($C968=$C970, L970&lt;&gt;""), L970,"")))</f>
        <v/>
      </c>
      <c r="M968" s="90" t="str">
        <f>IF(TMInput!L968&lt;&gt;"",TMInput!L968,IF(AND($C968=$C969, M969&lt;&gt;""),M969, IF(AND($C968=$C970, M970&lt;&gt;""), M970,"")))</f>
        <v/>
      </c>
      <c r="N968" s="90" t="str">
        <f>IF(TMInput!M968&lt;&gt;"",TMInput!M968,IF(AND($C968=$C969, N969&lt;&gt;""),N969, IF(AND($C968=$C970, N970&lt;&gt;""), N970,"")))</f>
        <v/>
      </c>
      <c r="O968" s="90" t="str">
        <f>IF(TMInput!N968&lt;&gt;"",TMInput!N968,IF(AND($C968=$C969, O969&lt;&gt;""),O969, IF(AND($C968=$C970, O970&lt;&gt;""), O970,"")))</f>
        <v/>
      </c>
      <c r="P968" s="85" t="str">
        <f>IF(TMInput!O968&lt;&gt;"",TMInput!O968,IF(AND($C968=$C969, P969&lt;&gt;""),P969, IF(AND($C968=$C970, P970&lt;&gt;""), P970,"")))</f>
        <v/>
      </c>
      <c r="Q968" s="90" t="str">
        <f>IF(TMInput!P968&lt;&gt;"",TMInput!P968,IF(AND($C968=$C969, Q969&lt;&gt;""),Q969, IF(AND($C968=$C970, Q970&lt;&gt;""), Q970,"")))</f>
        <v/>
      </c>
      <c r="R968" s="90" t="str">
        <f>IF(TMInput!Q968&lt;&gt;"", TMInput!Q968, IF(AND(OR($C968&amp;$H968=$C969&amp;$H969, $C968&amp;$I968=$C969&amp;$I969), R969&lt;&gt;""), R969, IF(AND(OR($C968&amp;$H968=$C970&amp;$H970, $C968&amp;$I968=$C970&amp;$I970), R970&lt;&gt;""), R970, IF(AND(OR($C968&amp;$H968=$C971&amp;$H971, $C968&amp;$I968=$C971&amp;$I971), R971&lt;&gt;""), R971, IF(AND(OR($C968&amp;$H968=$C972&amp;$H972, $C968&amp;$I968=$C972&amp;$I972), R972&lt;&gt;""), R972, "")))))</f>
        <v/>
      </c>
      <c r="S968" s="90" t="str">
        <f>IF(TMInput!R968&lt;&gt;"", TMInput!R968, IF(AND(OR($C968&amp;$H968=$C969&amp;$H969, $C968&amp;$I968=$C969&amp;$I969), S969&lt;&gt;""), S969, IF(AND(OR($C968&amp;$H968=$C970&amp;$H970, $C968&amp;$I968=$C970&amp;$I970), S970&lt;&gt;""), S970, IF(AND(OR($C968&amp;$H968=$C971&amp;$H971, $C968&amp;$I968=$C971&amp;$I971), S971&lt;&gt;""), S971, IF(AND(OR($C968&amp;$H968=$C972&amp;$H972, $C968&amp;$I968=$C972&amp;$I972), S972&lt;&gt;""), S972, "")))))</f>
        <v/>
      </c>
      <c r="T968" s="90" t="str">
        <f>IF(TMInput!S968&lt;&gt;"", TMInput!S968, IF(AND(OR($C968&amp;$H968=$C969&amp;$H969, $C968&amp;$I968=$C969&amp;$I969), T969&lt;&gt;""), T969, IF(AND(OR($C968&amp;$H968=$C970&amp;$H970, $C968&amp;$I968=$C970&amp;$I970), T970&lt;&gt;""), T970, IF(AND(OR($C968&amp;$H968=$C971&amp;$H971, $C968&amp;$I968=$C971&amp;$I971), T971&lt;&gt;""), T971, IF(AND(OR($C968&amp;$H968=$C972&amp;$H972, $C968&amp;$I968=$C972&amp;$I972), T972&lt;&gt;""), T972, "")))))</f>
        <v/>
      </c>
      <c r="U968" s="90" t="str">
        <f>IF(TMInput!T968&lt;&gt;"", TMInput!T968, IF(AND($C968=$C969, U969&lt;&gt;""), U969, IF(AND($C968=$C970, U970&lt;&gt;""), U970, IF(AND($C968=$C971, U971&lt;&gt;""), U971, IF(AND($C968=$C972, U972&lt;&gt;""), U972, "")))))</f>
        <v/>
      </c>
      <c r="V968" s="90" t="str">
        <f>IF(TMInput!U968&lt;&gt;"", TMInput!U968, IF(AND($C968=$C969, V969&lt;&gt;""), V969, IF(AND($C968=$C970, V970&lt;&gt;""), V970, IF(AND($C968=$C971, V971&lt;&gt;""), V971, IF(AND($C968=$C972, V972&lt;&gt;""), V972, "")))))</f>
        <v/>
      </c>
      <c r="W968" s="90" t="str">
        <f>IF(TMInput!V968&lt;&gt;"", TMInput!V968, IF(AND($C968=$C969, W969&lt;&gt;""), W969, IF(AND($C968=$C970, W970&lt;&gt;""), W970, IF(AND($C968=$C971, W971&lt;&gt;""), W971, IF(AND($C968=$C972, W972&lt;&gt;""), W972, "")))))</f>
        <v/>
      </c>
      <c r="X968" s="90" t="str">
        <f>IF(TMInput!W968&lt;&gt;"", TMInput!W968, IF(AND($C968=$C969, X969&lt;&gt;""), X969, IF(AND($C968=$C970, X970&lt;&gt;""), X970, IF(AND($C968=$C971, X971&lt;&gt;""), X971, IF(AND($C968=$C972, X972&lt;&gt;""), X972, "")))))</f>
        <v/>
      </c>
      <c r="Y968" s="90" t="str">
        <f>IF(TMInput!X968&lt;&gt;"", TMInput!X968, IF(AND($C968=$C969, Y969&lt;&gt;""), Y969, IF(AND($C968=$C970, Y970&lt;&gt;""), Y970, IF(AND($C968=$C971, Y971&lt;&gt;""), Y971, IF(AND($C968=$C972, Y972&lt;&gt;""), Y972, "")))))</f>
        <v/>
      </c>
      <c r="Z968" s="90" t="str">
        <f>IF(TMInput!Y968&lt;&gt;"", TMInput!Y968, IF(AND($C968=$C969, Z969&lt;&gt;""), Z969, IF(AND($C968=$C970, Z970&lt;&gt;""), Z970, IF(AND($C968=$C971, Z971&lt;&gt;""), Z971, IF(AND($C968=$C972, Z972&lt;&gt;""), Z972, "")))))</f>
        <v/>
      </c>
      <c r="AA968" s="90" t="str">
        <f>IF(TMInput!Z968&lt;&gt;"", TMInput!Z968, IF(AND($C968=$C969, AA969&lt;&gt;""), AA969, IF(AND($C968=$C970, AA970&lt;&gt;""), AA970, IF(AND($C968=$C971, AA971&lt;&gt;""), AA971, IF(AND($C968=$C972, AA972&lt;&gt;""), AA972, "")))))</f>
        <v/>
      </c>
      <c r="AB968" s="90" t="str">
        <f>IF(TMInput!AA968&lt;&gt;"", TMInput!AA968, IF(AND($C968=$C969, AB969&lt;&gt;""), AB969, IF(AND($C968=$C970, AB970&lt;&gt;""), AB970, IF(AND($C968=$C971, AB971&lt;&gt;""), AB971, IF(AND($C968=$C972, AB972&lt;&gt;""), AB972, "")))))</f>
        <v/>
      </c>
      <c r="AC968" s="90" t="str">
        <f>IF(TMInput!AB968&lt;&gt;"", TMInput!AB968, IF(AND($C968=$C969, AC969&lt;&gt;""), AC969, IF(AND($C968=$C970, AC970&lt;&gt;""), AC970, IF(AND($C968=$C971, AC971&lt;&gt;""), AC971, IF(AND($C968=$C972, AC972&lt;&gt;""), AC972, "")))))</f>
        <v/>
      </c>
      <c r="AD968" s="90" t="str">
        <f>IF(TMInput!AC968&lt;&gt;"", TMInput!AC968, IF(AND($C968=$C969, AD969&lt;&gt;""), AD969, IF(AND($C968=$C970, AD970&lt;&gt;""), AD970, IF(AND($C968=$C971, AD971&lt;&gt;""), AD971, IF(AND($C968=$C972, AD972&lt;&gt;""), AD972, "")))))</f>
        <v/>
      </c>
      <c r="AE968" s="90" t="str">
        <f>IF(TMInput!AD968&lt;&gt;"", TMInput!AD968, IF(AND($C968=$C969, AE969&lt;&gt;""), AE969, IF(AND($C968=$C970, AE970&lt;&gt;""), AE970, IF(AND($C968=$C971, AE971&lt;&gt;""), AE971, IF(AND($C968=$C972, AE972&lt;&gt;""), AE972, "")))))</f>
        <v/>
      </c>
    </row>
    <row r="969">
      <c r="A969" s="85" t="b">
        <f t="shared" si="1"/>
        <v>0</v>
      </c>
      <c r="B969" s="90" t="str">
        <f>IF(AND(TMInput!A969="",$C969&lt;&gt;""),B968,TMInput!A969)</f>
        <v/>
      </c>
      <c r="C969" s="90" t="str">
        <f>TMInput!B969</f>
        <v/>
      </c>
      <c r="D969" s="85" t="str">
        <f>IF(AND(TMInput!C969="",$C969&lt;&gt;""),D968,TMInput!C969)</f>
        <v/>
      </c>
      <c r="E969" s="90" t="str">
        <f>IF(TMInput!D969&lt;&gt;"",TMInput!D969,IF(AND($C969=$C970, E970&lt;&gt;""),E970, IF(AND($C969=$C971, E971&lt;&gt;""), E971,"")))</f>
        <v/>
      </c>
      <c r="F969" s="90" t="str">
        <f>IF(TMInput!E969&lt;&gt;"",TMInput!E969,IF(AND($C969=$C970, F970&lt;&gt;""),F970, IF(AND($C969=$C971, F971&lt;&gt;""), F971,"")))</f>
        <v/>
      </c>
      <c r="G969" s="85" t="str">
        <f>IF(TMInput!F969&lt;&gt;"",TMInput!F969,IF(AND($C969=$C970, G970&lt;&gt;""),G970, IF(AND($C969=$C971, G971&lt;&gt;""), G971,"")))</f>
        <v/>
      </c>
      <c r="H969" s="90" t="str">
        <f>TMInput!G969</f>
        <v/>
      </c>
      <c r="I969" s="90" t="str">
        <f>TMInput!H969</f>
        <v/>
      </c>
      <c r="J969" s="90" t="str">
        <f>IF(TMInput!$A969="",J968,TMInput!I969)</f>
        <v/>
      </c>
      <c r="K969" s="85" t="str">
        <f>IF(TMInput!J969&lt;&gt;"",TMInput!J969,IF(AND($C969=$C970, K970&lt;&gt;""),K970, IF(AND($C969=$C971, K971&lt;&gt;""), K971,"")))</f>
        <v/>
      </c>
      <c r="L969" s="85" t="str">
        <f>IF(TMInput!K969&lt;&gt;"",TMInput!K969,IF(AND($C969=$C970, L970&lt;&gt;""),L970, IF(AND($C969=$C971, L971&lt;&gt;""), L971,"")))</f>
        <v/>
      </c>
      <c r="M969" s="90" t="str">
        <f>IF(TMInput!L969&lt;&gt;"",TMInput!L969,IF(AND($C969=$C970, M970&lt;&gt;""),M970, IF(AND($C969=$C971, M971&lt;&gt;""), M971,"")))</f>
        <v/>
      </c>
      <c r="N969" s="90" t="str">
        <f>IF(TMInput!M969&lt;&gt;"",TMInput!M969,IF(AND($C969=$C970, N970&lt;&gt;""),N970, IF(AND($C969=$C971, N971&lt;&gt;""), N971,"")))</f>
        <v/>
      </c>
      <c r="O969" s="90" t="str">
        <f>IF(TMInput!N969&lt;&gt;"",TMInput!N969,IF(AND($C969=$C970, O970&lt;&gt;""),O970, IF(AND($C969=$C971, O971&lt;&gt;""), O971,"")))</f>
        <v/>
      </c>
      <c r="P969" s="85" t="str">
        <f>IF(TMInput!O969&lt;&gt;"",TMInput!O969,IF(AND($C969=$C970, P970&lt;&gt;""),P970, IF(AND($C969=$C971, P971&lt;&gt;""), P971,"")))</f>
        <v/>
      </c>
      <c r="Q969" s="90" t="str">
        <f>IF(TMInput!P969&lt;&gt;"",TMInput!P969,IF(AND($C969=$C970, Q970&lt;&gt;""),Q970, IF(AND($C969=$C971, Q971&lt;&gt;""), Q971,"")))</f>
        <v/>
      </c>
      <c r="R969" s="90" t="str">
        <f>IF(TMInput!Q969&lt;&gt;"", TMInput!Q969, IF(AND(OR($C969&amp;$H969=$C970&amp;$H970, $C969&amp;$I969=$C970&amp;$I970), R970&lt;&gt;""), R970, IF(AND(OR($C969&amp;$H969=$C971&amp;$H971, $C969&amp;$I969=$C971&amp;$I971), R971&lt;&gt;""), R971, IF(AND(OR($C969&amp;$H969=$C972&amp;$H972, $C969&amp;$I969=$C972&amp;$I972), R972&lt;&gt;""), R972, IF(AND(OR($C969&amp;$H969=$C973&amp;$H973, $C969&amp;$I969=$C973&amp;$I973), R973&lt;&gt;""), R973, "")))))</f>
        <v/>
      </c>
      <c r="S969" s="90" t="str">
        <f>IF(TMInput!R969&lt;&gt;"", TMInput!R969, IF(AND(OR($C969&amp;$H969=$C970&amp;$H970, $C969&amp;$I969=$C970&amp;$I970), S970&lt;&gt;""), S970, IF(AND(OR($C969&amp;$H969=$C971&amp;$H971, $C969&amp;$I969=$C971&amp;$I971), S971&lt;&gt;""), S971, IF(AND(OR($C969&amp;$H969=$C972&amp;$H972, $C969&amp;$I969=$C972&amp;$I972), S972&lt;&gt;""), S972, IF(AND(OR($C969&amp;$H969=$C973&amp;$H973, $C969&amp;$I969=$C973&amp;$I973), S973&lt;&gt;""), S973, "")))))</f>
        <v/>
      </c>
      <c r="T969" s="90" t="str">
        <f>IF(TMInput!S969&lt;&gt;"", TMInput!S969, IF(AND(OR($C969&amp;$H969=$C970&amp;$H970, $C969&amp;$I969=$C970&amp;$I970), T970&lt;&gt;""), T970, IF(AND(OR($C969&amp;$H969=$C971&amp;$H971, $C969&amp;$I969=$C971&amp;$I971), T971&lt;&gt;""), T971, IF(AND(OR($C969&amp;$H969=$C972&amp;$H972, $C969&amp;$I969=$C972&amp;$I972), T972&lt;&gt;""), T972, IF(AND(OR($C969&amp;$H969=$C973&amp;$H973, $C969&amp;$I969=$C973&amp;$I973), T973&lt;&gt;""), T973, "")))))</f>
        <v/>
      </c>
      <c r="U969" s="90" t="str">
        <f>IF(TMInput!T969&lt;&gt;"", TMInput!T969, IF(AND($C969=$C970, U970&lt;&gt;""), U970, IF(AND($C969=$C971, U971&lt;&gt;""), U971, IF(AND($C969=$C972, U972&lt;&gt;""), U972, IF(AND($C969=$C973, U973&lt;&gt;""), U973, "")))))</f>
        <v/>
      </c>
      <c r="V969" s="90" t="str">
        <f>IF(TMInput!U969&lt;&gt;"", TMInput!U969, IF(AND($C969=$C970, V970&lt;&gt;""), V970, IF(AND($C969=$C971, V971&lt;&gt;""), V971, IF(AND($C969=$C972, V972&lt;&gt;""), V972, IF(AND($C969=$C973, V973&lt;&gt;""), V973, "")))))</f>
        <v/>
      </c>
      <c r="W969" s="90" t="str">
        <f>IF(TMInput!V969&lt;&gt;"", TMInput!V969, IF(AND($C969=$C970, W970&lt;&gt;""), W970, IF(AND($C969=$C971, W971&lt;&gt;""), W971, IF(AND($C969=$C972, W972&lt;&gt;""), W972, IF(AND($C969=$C973, W973&lt;&gt;""), W973, "")))))</f>
        <v/>
      </c>
      <c r="X969" s="90" t="str">
        <f>IF(TMInput!W969&lt;&gt;"", TMInput!W969, IF(AND($C969=$C970, X970&lt;&gt;""), X970, IF(AND($C969=$C971, X971&lt;&gt;""), X971, IF(AND($C969=$C972, X972&lt;&gt;""), X972, IF(AND($C969=$C973, X973&lt;&gt;""), X973, "")))))</f>
        <v/>
      </c>
      <c r="Y969" s="90" t="str">
        <f>IF(TMInput!X969&lt;&gt;"", TMInput!X969, IF(AND($C969=$C970, Y970&lt;&gt;""), Y970, IF(AND($C969=$C971, Y971&lt;&gt;""), Y971, IF(AND($C969=$C972, Y972&lt;&gt;""), Y972, IF(AND($C969=$C973, Y973&lt;&gt;""), Y973, "")))))</f>
        <v/>
      </c>
      <c r="Z969" s="90" t="str">
        <f>IF(TMInput!Y969&lt;&gt;"", TMInput!Y969, IF(AND($C969=$C970, Z970&lt;&gt;""), Z970, IF(AND($C969=$C971, Z971&lt;&gt;""), Z971, IF(AND($C969=$C972, Z972&lt;&gt;""), Z972, IF(AND($C969=$C973, Z973&lt;&gt;""), Z973, "")))))</f>
        <v/>
      </c>
      <c r="AA969" s="90" t="str">
        <f>IF(TMInput!Z969&lt;&gt;"", TMInput!Z969, IF(AND($C969=$C970, AA970&lt;&gt;""), AA970, IF(AND($C969=$C971, AA971&lt;&gt;""), AA971, IF(AND($C969=$C972, AA972&lt;&gt;""), AA972, IF(AND($C969=$C973, AA973&lt;&gt;""), AA973, "")))))</f>
        <v/>
      </c>
      <c r="AB969" s="90" t="str">
        <f>IF(TMInput!AA969&lt;&gt;"", TMInput!AA969, IF(AND($C969=$C970, AB970&lt;&gt;""), AB970, IF(AND($C969=$C971, AB971&lt;&gt;""), AB971, IF(AND($C969=$C972, AB972&lt;&gt;""), AB972, IF(AND($C969=$C973, AB973&lt;&gt;""), AB973, "")))))</f>
        <v/>
      </c>
      <c r="AC969" s="90" t="str">
        <f>IF(TMInput!AB969&lt;&gt;"", TMInput!AB969, IF(AND($C969=$C970, AC970&lt;&gt;""), AC970, IF(AND($C969=$C971, AC971&lt;&gt;""), AC971, IF(AND($C969=$C972, AC972&lt;&gt;""), AC972, IF(AND($C969=$C973, AC973&lt;&gt;""), AC973, "")))))</f>
        <v/>
      </c>
      <c r="AD969" s="90" t="str">
        <f>IF(TMInput!AC969&lt;&gt;"", TMInput!AC969, IF(AND($C969=$C970, AD970&lt;&gt;""), AD970, IF(AND($C969=$C971, AD971&lt;&gt;""), AD971, IF(AND($C969=$C972, AD972&lt;&gt;""), AD972, IF(AND($C969=$C973, AD973&lt;&gt;""), AD973, "")))))</f>
        <v/>
      </c>
      <c r="AE969" s="90" t="str">
        <f>IF(TMInput!AD969&lt;&gt;"", TMInput!AD969, IF(AND($C969=$C970, AE970&lt;&gt;""), AE970, IF(AND($C969=$C971, AE971&lt;&gt;""), AE971, IF(AND($C969=$C972, AE972&lt;&gt;""), AE972, IF(AND($C969=$C973, AE973&lt;&gt;""), AE973, "")))))</f>
        <v/>
      </c>
    </row>
    <row r="970">
      <c r="A970" s="85" t="b">
        <f t="shared" si="1"/>
        <v>0</v>
      </c>
      <c r="B970" s="90" t="str">
        <f>IF(AND(TMInput!A970="",$C970&lt;&gt;""),B969,TMInput!A970)</f>
        <v/>
      </c>
      <c r="C970" s="90" t="str">
        <f>TMInput!B970</f>
        <v/>
      </c>
      <c r="D970" s="85" t="str">
        <f>IF(AND(TMInput!C970="",$C970&lt;&gt;""),D969,TMInput!C970)</f>
        <v/>
      </c>
      <c r="E970" s="90" t="str">
        <f>IF(TMInput!D970&lt;&gt;"",TMInput!D970,IF(AND($C970=$C971, E971&lt;&gt;""),E971, IF(AND($C970=$C972, E972&lt;&gt;""), E972,"")))</f>
        <v/>
      </c>
      <c r="F970" s="90" t="str">
        <f>IF(TMInput!E970&lt;&gt;"",TMInput!E970,IF(AND($C970=$C971, F971&lt;&gt;""),F971, IF(AND($C970=$C972, F972&lt;&gt;""), F972,"")))</f>
        <v/>
      </c>
      <c r="G970" s="85" t="str">
        <f>IF(TMInput!F970&lt;&gt;"",TMInput!F970,IF(AND($C970=$C971, G971&lt;&gt;""),G971, IF(AND($C970=$C972, G972&lt;&gt;""), G972,"")))</f>
        <v/>
      </c>
      <c r="H970" s="90" t="str">
        <f>TMInput!G970</f>
        <v/>
      </c>
      <c r="I970" s="90" t="str">
        <f>TMInput!H970</f>
        <v/>
      </c>
      <c r="J970" s="90" t="str">
        <f>IF(TMInput!$A970="",J969,TMInput!I970)</f>
        <v/>
      </c>
      <c r="K970" s="85" t="str">
        <f>IF(TMInput!J970&lt;&gt;"",TMInput!J970,IF(AND($C970=$C971, K971&lt;&gt;""),K971, IF(AND($C970=$C972, K972&lt;&gt;""), K972,"")))</f>
        <v/>
      </c>
      <c r="L970" s="85" t="str">
        <f>IF(TMInput!K970&lt;&gt;"",TMInput!K970,IF(AND($C970=$C971, L971&lt;&gt;""),L971, IF(AND($C970=$C972, L972&lt;&gt;""), L972,"")))</f>
        <v/>
      </c>
      <c r="M970" s="90" t="str">
        <f>IF(TMInput!L970&lt;&gt;"",TMInput!L970,IF(AND($C970=$C971, M971&lt;&gt;""),M971, IF(AND($C970=$C972, M972&lt;&gt;""), M972,"")))</f>
        <v/>
      </c>
      <c r="N970" s="90" t="str">
        <f>IF(TMInput!M970&lt;&gt;"",TMInput!M970,IF(AND($C970=$C971, N971&lt;&gt;""),N971, IF(AND($C970=$C972, N972&lt;&gt;""), N972,"")))</f>
        <v/>
      </c>
      <c r="O970" s="90" t="str">
        <f>IF(TMInput!N970&lt;&gt;"",TMInput!N970,IF(AND($C970=$C971, O971&lt;&gt;""),O971, IF(AND($C970=$C972, O972&lt;&gt;""), O972,"")))</f>
        <v/>
      </c>
      <c r="P970" s="85" t="str">
        <f>IF(TMInput!O970&lt;&gt;"",TMInput!O970,IF(AND($C970=$C971, P971&lt;&gt;""),P971, IF(AND($C970=$C972, P972&lt;&gt;""), P972,"")))</f>
        <v/>
      </c>
      <c r="Q970" s="90" t="str">
        <f>IF(TMInput!P970&lt;&gt;"",TMInput!P970,IF(AND($C970=$C971, Q971&lt;&gt;""),Q971, IF(AND($C970=$C972, Q972&lt;&gt;""), Q972,"")))</f>
        <v/>
      </c>
      <c r="R970" s="90" t="str">
        <f>IF(TMInput!Q970&lt;&gt;"", TMInput!Q970, IF(AND(OR($C970&amp;$H970=$C971&amp;$H971, $C970&amp;$I970=$C971&amp;$I971), R971&lt;&gt;""), R971, IF(AND(OR($C970&amp;$H970=$C972&amp;$H972, $C970&amp;$I970=$C972&amp;$I972), R972&lt;&gt;""), R972, IF(AND(OR($C970&amp;$H970=$C973&amp;$H973, $C970&amp;$I970=$C973&amp;$I973), R973&lt;&gt;""), R973, IF(AND(OR($C970&amp;$H970=$C974&amp;$H974, $C970&amp;$I970=$C974&amp;$I974), R974&lt;&gt;""), R974, "")))))</f>
        <v/>
      </c>
      <c r="S970" s="90" t="str">
        <f>IF(TMInput!R970&lt;&gt;"", TMInput!R970, IF(AND(OR($C970&amp;$H970=$C971&amp;$H971, $C970&amp;$I970=$C971&amp;$I971), S971&lt;&gt;""), S971, IF(AND(OR($C970&amp;$H970=$C972&amp;$H972, $C970&amp;$I970=$C972&amp;$I972), S972&lt;&gt;""), S972, IF(AND(OR($C970&amp;$H970=$C973&amp;$H973, $C970&amp;$I970=$C973&amp;$I973), S973&lt;&gt;""), S973, IF(AND(OR($C970&amp;$H970=$C974&amp;$H974, $C970&amp;$I970=$C974&amp;$I974), S974&lt;&gt;""), S974, "")))))</f>
        <v/>
      </c>
      <c r="T970" s="90" t="str">
        <f>IF(TMInput!S970&lt;&gt;"", TMInput!S970, IF(AND(OR($C970&amp;$H970=$C971&amp;$H971, $C970&amp;$I970=$C971&amp;$I971), T971&lt;&gt;""), T971, IF(AND(OR($C970&amp;$H970=$C972&amp;$H972, $C970&amp;$I970=$C972&amp;$I972), T972&lt;&gt;""), T972, IF(AND(OR($C970&amp;$H970=$C973&amp;$H973, $C970&amp;$I970=$C973&amp;$I973), T973&lt;&gt;""), T973, IF(AND(OR($C970&amp;$H970=$C974&amp;$H974, $C970&amp;$I970=$C974&amp;$I974), T974&lt;&gt;""), T974, "")))))</f>
        <v/>
      </c>
      <c r="U970" s="90" t="str">
        <f>IF(TMInput!T970&lt;&gt;"", TMInput!T970, IF(AND($C970=$C971, U971&lt;&gt;""), U971, IF(AND($C970=$C972, U972&lt;&gt;""), U972, IF(AND($C970=$C973, U973&lt;&gt;""), U973, IF(AND($C970=$C974, U974&lt;&gt;""), U974, "")))))</f>
        <v/>
      </c>
      <c r="V970" s="90" t="str">
        <f>IF(TMInput!U970&lt;&gt;"", TMInput!U970, IF(AND($C970=$C971, V971&lt;&gt;""), V971, IF(AND($C970=$C972, V972&lt;&gt;""), V972, IF(AND($C970=$C973, V973&lt;&gt;""), V973, IF(AND($C970=$C974, V974&lt;&gt;""), V974, "")))))</f>
        <v/>
      </c>
      <c r="W970" s="90" t="str">
        <f>IF(TMInput!V970&lt;&gt;"", TMInput!V970, IF(AND($C970=$C971, W971&lt;&gt;""), W971, IF(AND($C970=$C972, W972&lt;&gt;""), W972, IF(AND($C970=$C973, W973&lt;&gt;""), W973, IF(AND($C970=$C974, W974&lt;&gt;""), W974, "")))))</f>
        <v/>
      </c>
      <c r="X970" s="90" t="str">
        <f>IF(TMInput!W970&lt;&gt;"", TMInput!W970, IF(AND($C970=$C971, X971&lt;&gt;""), X971, IF(AND($C970=$C972, X972&lt;&gt;""), X972, IF(AND($C970=$C973, X973&lt;&gt;""), X973, IF(AND($C970=$C974, X974&lt;&gt;""), X974, "")))))</f>
        <v/>
      </c>
      <c r="Y970" s="90" t="str">
        <f>IF(TMInput!X970&lt;&gt;"", TMInput!X970, IF(AND($C970=$C971, Y971&lt;&gt;""), Y971, IF(AND($C970=$C972, Y972&lt;&gt;""), Y972, IF(AND($C970=$C973, Y973&lt;&gt;""), Y973, IF(AND($C970=$C974, Y974&lt;&gt;""), Y974, "")))))</f>
        <v/>
      </c>
      <c r="Z970" s="90" t="str">
        <f>IF(TMInput!Y970&lt;&gt;"", TMInput!Y970, IF(AND($C970=$C971, Z971&lt;&gt;""), Z971, IF(AND($C970=$C972, Z972&lt;&gt;""), Z972, IF(AND($C970=$C973, Z973&lt;&gt;""), Z973, IF(AND($C970=$C974, Z974&lt;&gt;""), Z974, "")))))</f>
        <v/>
      </c>
      <c r="AA970" s="90" t="str">
        <f>IF(TMInput!Z970&lt;&gt;"", TMInput!Z970, IF(AND($C970=$C971, AA971&lt;&gt;""), AA971, IF(AND($C970=$C972, AA972&lt;&gt;""), AA972, IF(AND($C970=$C973, AA973&lt;&gt;""), AA973, IF(AND($C970=$C974, AA974&lt;&gt;""), AA974, "")))))</f>
        <v/>
      </c>
      <c r="AB970" s="90" t="str">
        <f>IF(TMInput!AA970&lt;&gt;"", TMInput!AA970, IF(AND($C970=$C971, AB971&lt;&gt;""), AB971, IF(AND($C970=$C972, AB972&lt;&gt;""), AB972, IF(AND($C970=$C973, AB973&lt;&gt;""), AB973, IF(AND($C970=$C974, AB974&lt;&gt;""), AB974, "")))))</f>
        <v/>
      </c>
      <c r="AC970" s="90" t="str">
        <f>IF(TMInput!AB970&lt;&gt;"", TMInput!AB970, IF(AND($C970=$C971, AC971&lt;&gt;""), AC971, IF(AND($C970=$C972, AC972&lt;&gt;""), AC972, IF(AND($C970=$C973, AC973&lt;&gt;""), AC973, IF(AND($C970=$C974, AC974&lt;&gt;""), AC974, "")))))</f>
        <v/>
      </c>
      <c r="AD970" s="90" t="str">
        <f>IF(TMInput!AC970&lt;&gt;"", TMInput!AC970, IF(AND($C970=$C971, AD971&lt;&gt;""), AD971, IF(AND($C970=$C972, AD972&lt;&gt;""), AD972, IF(AND($C970=$C973, AD973&lt;&gt;""), AD973, IF(AND($C970=$C974, AD974&lt;&gt;""), AD974, "")))))</f>
        <v/>
      </c>
      <c r="AE970" s="90" t="str">
        <f>IF(TMInput!AD970&lt;&gt;"", TMInput!AD970, IF(AND($C970=$C971, AE971&lt;&gt;""), AE971, IF(AND($C970=$C972, AE972&lt;&gt;""), AE972, IF(AND($C970=$C973, AE973&lt;&gt;""), AE973, IF(AND($C970=$C974, AE974&lt;&gt;""), AE974, "")))))</f>
        <v/>
      </c>
    </row>
    <row r="971">
      <c r="A971" s="85" t="b">
        <f t="shared" si="1"/>
        <v>0</v>
      </c>
      <c r="B971" s="90" t="str">
        <f>IF(AND(TMInput!A971="",$C971&lt;&gt;""),B970,TMInput!A971)</f>
        <v/>
      </c>
      <c r="C971" s="90" t="str">
        <f>TMInput!B971</f>
        <v/>
      </c>
      <c r="D971" s="85" t="str">
        <f>IF(AND(TMInput!C971="",$C971&lt;&gt;""),D970,TMInput!C971)</f>
        <v/>
      </c>
      <c r="E971" s="90" t="str">
        <f>IF(TMInput!D971&lt;&gt;"",TMInput!D971,IF(AND($C971=$C972, E972&lt;&gt;""),E972, IF(AND($C971=$C973, E973&lt;&gt;""), E973,"")))</f>
        <v/>
      </c>
      <c r="F971" s="90" t="str">
        <f>IF(TMInput!E971&lt;&gt;"",TMInput!E971,IF(AND($C971=$C972, F972&lt;&gt;""),F972, IF(AND($C971=$C973, F973&lt;&gt;""), F973,"")))</f>
        <v/>
      </c>
      <c r="G971" s="85" t="str">
        <f>IF(TMInput!F971&lt;&gt;"",TMInput!F971,IF(AND($C971=$C972, G972&lt;&gt;""),G972, IF(AND($C971=$C973, G973&lt;&gt;""), G973,"")))</f>
        <v/>
      </c>
      <c r="H971" s="90" t="str">
        <f>TMInput!G971</f>
        <v/>
      </c>
      <c r="I971" s="90" t="str">
        <f>TMInput!H971</f>
        <v/>
      </c>
      <c r="J971" s="90" t="str">
        <f>IF(TMInput!$A971="",J970,TMInput!I971)</f>
        <v/>
      </c>
      <c r="K971" s="85" t="str">
        <f>IF(TMInput!J971&lt;&gt;"",TMInput!J971,IF(AND($C971=$C972, K972&lt;&gt;""),K972, IF(AND($C971=$C973, K973&lt;&gt;""), K973,"")))</f>
        <v/>
      </c>
      <c r="L971" s="85" t="str">
        <f>IF(TMInput!K971&lt;&gt;"",TMInput!K971,IF(AND($C971=$C972, L972&lt;&gt;""),L972, IF(AND($C971=$C973, L973&lt;&gt;""), L973,"")))</f>
        <v/>
      </c>
      <c r="M971" s="90" t="str">
        <f>IF(TMInput!L971&lt;&gt;"",TMInput!L971,IF(AND($C971=$C972, M972&lt;&gt;""),M972, IF(AND($C971=$C973, M973&lt;&gt;""), M973,"")))</f>
        <v/>
      </c>
      <c r="N971" s="90" t="str">
        <f>IF(TMInput!M971&lt;&gt;"",TMInput!M971,IF(AND($C971=$C972, N972&lt;&gt;""),N972, IF(AND($C971=$C973, N973&lt;&gt;""), N973,"")))</f>
        <v/>
      </c>
      <c r="O971" s="90" t="str">
        <f>IF(TMInput!N971&lt;&gt;"",TMInput!N971,IF(AND($C971=$C972, O972&lt;&gt;""),O972, IF(AND($C971=$C973, O973&lt;&gt;""), O973,"")))</f>
        <v/>
      </c>
      <c r="P971" s="85" t="str">
        <f>IF(TMInput!O971&lt;&gt;"",TMInput!O971,IF(AND($C971=$C972, P972&lt;&gt;""),P972, IF(AND($C971=$C973, P973&lt;&gt;""), P973,"")))</f>
        <v/>
      </c>
      <c r="Q971" s="90" t="str">
        <f>IF(TMInput!P971&lt;&gt;"",TMInput!P971,IF(AND($C971=$C972, Q972&lt;&gt;""),Q972, IF(AND($C971=$C973, Q973&lt;&gt;""), Q973,"")))</f>
        <v/>
      </c>
      <c r="R971" s="90" t="str">
        <f>IF(TMInput!Q971&lt;&gt;"", TMInput!Q971, IF(AND(OR($C971&amp;$H971=$C972&amp;$H972, $C971&amp;$I971=$C972&amp;$I972), R972&lt;&gt;""), R972, IF(AND(OR($C971&amp;$H971=$C973&amp;$H973, $C971&amp;$I971=$C973&amp;$I973), R973&lt;&gt;""), R973, IF(AND(OR($C971&amp;$H971=$C974&amp;$H974, $C971&amp;$I971=$C974&amp;$I974), R974&lt;&gt;""), R974, IF(AND(OR($C971&amp;$H971=$C975&amp;$H975, $C971&amp;$I971=$C975&amp;$I975), R975&lt;&gt;""), R975, "")))))</f>
        <v/>
      </c>
      <c r="S971" s="90" t="str">
        <f>IF(TMInput!R971&lt;&gt;"", TMInput!R971, IF(AND(OR($C971&amp;$H971=$C972&amp;$H972, $C971&amp;$I971=$C972&amp;$I972), S972&lt;&gt;""), S972, IF(AND(OR($C971&amp;$H971=$C973&amp;$H973, $C971&amp;$I971=$C973&amp;$I973), S973&lt;&gt;""), S973, IF(AND(OR($C971&amp;$H971=$C974&amp;$H974, $C971&amp;$I971=$C974&amp;$I974), S974&lt;&gt;""), S974, IF(AND(OR($C971&amp;$H971=$C975&amp;$H975, $C971&amp;$I971=$C975&amp;$I975), S975&lt;&gt;""), S975, "")))))</f>
        <v/>
      </c>
      <c r="T971" s="90" t="str">
        <f>IF(TMInput!S971&lt;&gt;"", TMInput!S971, IF(AND(OR($C971&amp;$H971=$C972&amp;$H972, $C971&amp;$I971=$C972&amp;$I972), T972&lt;&gt;""), T972, IF(AND(OR($C971&amp;$H971=$C973&amp;$H973, $C971&amp;$I971=$C973&amp;$I973), T973&lt;&gt;""), T973, IF(AND(OR($C971&amp;$H971=$C974&amp;$H974, $C971&amp;$I971=$C974&amp;$I974), T974&lt;&gt;""), T974, IF(AND(OR($C971&amp;$H971=$C975&amp;$H975, $C971&amp;$I971=$C975&amp;$I975), T975&lt;&gt;""), T975, "")))))</f>
        <v/>
      </c>
      <c r="U971" s="90" t="str">
        <f>IF(TMInput!T971&lt;&gt;"", TMInput!T971, IF(AND($C971=$C972, U972&lt;&gt;""), U972, IF(AND($C971=$C973, U973&lt;&gt;""), U973, IF(AND($C971=$C974, U974&lt;&gt;""), U974, IF(AND($C971=$C975, U975&lt;&gt;""), U975, "")))))</f>
        <v/>
      </c>
      <c r="V971" s="90" t="str">
        <f>IF(TMInput!U971&lt;&gt;"", TMInput!U971, IF(AND($C971=$C972, V972&lt;&gt;""), V972, IF(AND($C971=$C973, V973&lt;&gt;""), V973, IF(AND($C971=$C974, V974&lt;&gt;""), V974, IF(AND($C971=$C975, V975&lt;&gt;""), V975, "")))))</f>
        <v/>
      </c>
      <c r="W971" s="90" t="str">
        <f>IF(TMInput!V971&lt;&gt;"", TMInput!V971, IF(AND($C971=$C972, W972&lt;&gt;""), W972, IF(AND($C971=$C973, W973&lt;&gt;""), W973, IF(AND($C971=$C974, W974&lt;&gt;""), W974, IF(AND($C971=$C975, W975&lt;&gt;""), W975, "")))))</f>
        <v/>
      </c>
      <c r="X971" s="90" t="str">
        <f>IF(TMInput!W971&lt;&gt;"", TMInput!W971, IF(AND($C971=$C972, X972&lt;&gt;""), X972, IF(AND($C971=$C973, X973&lt;&gt;""), X973, IF(AND($C971=$C974, X974&lt;&gt;""), X974, IF(AND($C971=$C975, X975&lt;&gt;""), X975, "")))))</f>
        <v/>
      </c>
      <c r="Y971" s="90" t="str">
        <f>IF(TMInput!X971&lt;&gt;"", TMInput!X971, IF(AND($C971=$C972, Y972&lt;&gt;""), Y972, IF(AND($C971=$C973, Y973&lt;&gt;""), Y973, IF(AND($C971=$C974, Y974&lt;&gt;""), Y974, IF(AND($C971=$C975, Y975&lt;&gt;""), Y975, "")))))</f>
        <v/>
      </c>
      <c r="Z971" s="90" t="str">
        <f>IF(TMInput!Y971&lt;&gt;"", TMInput!Y971, IF(AND($C971=$C972, Z972&lt;&gt;""), Z972, IF(AND($C971=$C973, Z973&lt;&gt;""), Z973, IF(AND($C971=$C974, Z974&lt;&gt;""), Z974, IF(AND($C971=$C975, Z975&lt;&gt;""), Z975, "")))))</f>
        <v/>
      </c>
      <c r="AA971" s="90" t="str">
        <f>IF(TMInput!Z971&lt;&gt;"", TMInput!Z971, IF(AND($C971=$C972, AA972&lt;&gt;""), AA972, IF(AND($C971=$C973, AA973&lt;&gt;""), AA973, IF(AND($C971=$C974, AA974&lt;&gt;""), AA974, IF(AND($C971=$C975, AA975&lt;&gt;""), AA975, "")))))</f>
        <v/>
      </c>
      <c r="AB971" s="90" t="str">
        <f>IF(TMInput!AA971&lt;&gt;"", TMInput!AA971, IF(AND($C971=$C972, AB972&lt;&gt;""), AB972, IF(AND($C971=$C973, AB973&lt;&gt;""), AB973, IF(AND($C971=$C974, AB974&lt;&gt;""), AB974, IF(AND($C971=$C975, AB975&lt;&gt;""), AB975, "")))))</f>
        <v/>
      </c>
      <c r="AC971" s="90" t="str">
        <f>IF(TMInput!AB971&lt;&gt;"", TMInput!AB971, IF(AND($C971=$C972, AC972&lt;&gt;""), AC972, IF(AND($C971=$C973, AC973&lt;&gt;""), AC973, IF(AND($C971=$C974, AC974&lt;&gt;""), AC974, IF(AND($C971=$C975, AC975&lt;&gt;""), AC975, "")))))</f>
        <v/>
      </c>
      <c r="AD971" s="90" t="str">
        <f>IF(TMInput!AC971&lt;&gt;"", TMInput!AC971, IF(AND($C971=$C972, AD972&lt;&gt;""), AD972, IF(AND($C971=$C973, AD973&lt;&gt;""), AD973, IF(AND($C971=$C974, AD974&lt;&gt;""), AD974, IF(AND($C971=$C975, AD975&lt;&gt;""), AD975, "")))))</f>
        <v/>
      </c>
      <c r="AE971" s="90" t="str">
        <f>IF(TMInput!AD971&lt;&gt;"", TMInput!AD971, IF(AND($C971=$C972, AE972&lt;&gt;""), AE972, IF(AND($C971=$C973, AE973&lt;&gt;""), AE973, IF(AND($C971=$C974, AE974&lt;&gt;""), AE974, IF(AND($C971=$C975, AE975&lt;&gt;""), AE975, "")))))</f>
        <v/>
      </c>
    </row>
    <row r="972">
      <c r="A972" s="85" t="b">
        <f t="shared" si="1"/>
        <v>0</v>
      </c>
      <c r="B972" s="90" t="str">
        <f>IF(AND(TMInput!A972="",$C972&lt;&gt;""),B971,TMInput!A972)</f>
        <v/>
      </c>
      <c r="C972" s="90" t="str">
        <f>TMInput!B972</f>
        <v/>
      </c>
      <c r="D972" s="85" t="str">
        <f>IF(AND(TMInput!C972="",$C972&lt;&gt;""),D971,TMInput!C972)</f>
        <v/>
      </c>
      <c r="E972" s="90" t="str">
        <f>IF(TMInput!D972&lt;&gt;"",TMInput!D972,IF(AND($C972=$C973, E973&lt;&gt;""),E973, IF(AND($C972=$C974, E974&lt;&gt;""), E974,"")))</f>
        <v/>
      </c>
      <c r="F972" s="90" t="str">
        <f>IF(TMInput!E972&lt;&gt;"",TMInput!E972,IF(AND($C972=$C973, F973&lt;&gt;""),F973, IF(AND($C972=$C974, F974&lt;&gt;""), F974,"")))</f>
        <v/>
      </c>
      <c r="G972" s="85" t="str">
        <f>IF(TMInput!F972&lt;&gt;"",TMInput!F972,IF(AND($C972=$C973, G973&lt;&gt;""),G973, IF(AND($C972=$C974, G974&lt;&gt;""), G974,"")))</f>
        <v/>
      </c>
      <c r="H972" s="90" t="str">
        <f>TMInput!G972</f>
        <v/>
      </c>
      <c r="I972" s="90" t="str">
        <f>TMInput!H972</f>
        <v/>
      </c>
      <c r="J972" s="90" t="str">
        <f>IF(TMInput!$A972="",J971,TMInput!I972)</f>
        <v/>
      </c>
      <c r="K972" s="85" t="str">
        <f>IF(TMInput!J972&lt;&gt;"",TMInput!J972,IF(AND($C972=$C973, K973&lt;&gt;""),K973, IF(AND($C972=$C974, K974&lt;&gt;""), K974,"")))</f>
        <v/>
      </c>
      <c r="L972" s="85" t="str">
        <f>IF(TMInput!K972&lt;&gt;"",TMInput!K972,IF(AND($C972=$C973, L973&lt;&gt;""),L973, IF(AND($C972=$C974, L974&lt;&gt;""), L974,"")))</f>
        <v/>
      </c>
      <c r="M972" s="90" t="str">
        <f>IF(TMInput!L972&lt;&gt;"",TMInput!L972,IF(AND($C972=$C973, M973&lt;&gt;""),M973, IF(AND($C972=$C974, M974&lt;&gt;""), M974,"")))</f>
        <v/>
      </c>
      <c r="N972" s="90" t="str">
        <f>IF(TMInput!M972&lt;&gt;"",TMInput!M972,IF(AND($C972=$C973, N973&lt;&gt;""),N973, IF(AND($C972=$C974, N974&lt;&gt;""), N974,"")))</f>
        <v/>
      </c>
      <c r="O972" s="90" t="str">
        <f>IF(TMInput!N972&lt;&gt;"",TMInput!N972,IF(AND($C972=$C973, O973&lt;&gt;""),O973, IF(AND($C972=$C974, O974&lt;&gt;""), O974,"")))</f>
        <v/>
      </c>
      <c r="P972" s="85" t="str">
        <f>IF(TMInput!O972&lt;&gt;"",TMInput!O972,IF(AND($C972=$C973, P973&lt;&gt;""),P973, IF(AND($C972=$C974, P974&lt;&gt;""), P974,"")))</f>
        <v/>
      </c>
      <c r="Q972" s="90" t="str">
        <f>IF(TMInput!P972&lt;&gt;"",TMInput!P972,IF(AND($C972=$C973, Q973&lt;&gt;""),Q973, IF(AND($C972=$C974, Q974&lt;&gt;""), Q974,"")))</f>
        <v/>
      </c>
      <c r="R972" s="90" t="str">
        <f>IF(TMInput!Q972&lt;&gt;"", TMInput!Q972, IF(AND(OR($C972&amp;$H972=$C973&amp;$H973, $C972&amp;$I972=$C973&amp;$I973), R973&lt;&gt;""), R973, IF(AND(OR($C972&amp;$H972=$C974&amp;$H974, $C972&amp;$I972=$C974&amp;$I974), R974&lt;&gt;""), R974, IF(AND(OR($C972&amp;$H972=$C975&amp;$H975, $C972&amp;$I972=$C975&amp;$I975), R975&lt;&gt;""), R975, IF(AND(OR($C972&amp;$H972=$C976&amp;$H976, $C972&amp;$I972=$C976&amp;$I976), R976&lt;&gt;""), R976, "")))))</f>
        <v/>
      </c>
      <c r="S972" s="90" t="str">
        <f>IF(TMInput!R972&lt;&gt;"", TMInput!R972, IF(AND(OR($C972&amp;$H972=$C973&amp;$H973, $C972&amp;$I972=$C973&amp;$I973), S973&lt;&gt;""), S973, IF(AND(OR($C972&amp;$H972=$C974&amp;$H974, $C972&amp;$I972=$C974&amp;$I974), S974&lt;&gt;""), S974, IF(AND(OR($C972&amp;$H972=$C975&amp;$H975, $C972&amp;$I972=$C975&amp;$I975), S975&lt;&gt;""), S975, IF(AND(OR($C972&amp;$H972=$C976&amp;$H976, $C972&amp;$I972=$C976&amp;$I976), S976&lt;&gt;""), S976, "")))))</f>
        <v/>
      </c>
      <c r="T972" s="90" t="str">
        <f>IF(TMInput!S972&lt;&gt;"", TMInput!S972, IF(AND(OR($C972&amp;$H972=$C973&amp;$H973, $C972&amp;$I972=$C973&amp;$I973), T973&lt;&gt;""), T973, IF(AND(OR($C972&amp;$H972=$C974&amp;$H974, $C972&amp;$I972=$C974&amp;$I974), T974&lt;&gt;""), T974, IF(AND(OR($C972&amp;$H972=$C975&amp;$H975, $C972&amp;$I972=$C975&amp;$I975), T975&lt;&gt;""), T975, IF(AND(OR($C972&amp;$H972=$C976&amp;$H976, $C972&amp;$I972=$C976&amp;$I976), T976&lt;&gt;""), T976, "")))))</f>
        <v/>
      </c>
      <c r="U972" s="90" t="str">
        <f>IF(TMInput!T972&lt;&gt;"", TMInput!T972, IF(AND($C972=$C973, U973&lt;&gt;""), U973, IF(AND($C972=$C974, U974&lt;&gt;""), U974, IF(AND($C972=$C975, U975&lt;&gt;""), U975, IF(AND($C972=$C976, U976&lt;&gt;""), U976, "")))))</f>
        <v/>
      </c>
      <c r="V972" s="90" t="str">
        <f>IF(TMInput!U972&lt;&gt;"", TMInput!U972, IF(AND($C972=$C973, V973&lt;&gt;""), V973, IF(AND($C972=$C974, V974&lt;&gt;""), V974, IF(AND($C972=$C975, V975&lt;&gt;""), V975, IF(AND($C972=$C976, V976&lt;&gt;""), V976, "")))))</f>
        <v/>
      </c>
      <c r="W972" s="90" t="str">
        <f>IF(TMInput!V972&lt;&gt;"", TMInput!V972, IF(AND($C972=$C973, W973&lt;&gt;""), W973, IF(AND($C972=$C974, W974&lt;&gt;""), W974, IF(AND($C972=$C975, W975&lt;&gt;""), W975, IF(AND($C972=$C976, W976&lt;&gt;""), W976, "")))))</f>
        <v/>
      </c>
      <c r="X972" s="90" t="str">
        <f>IF(TMInput!W972&lt;&gt;"", TMInput!W972, IF(AND($C972=$C973, X973&lt;&gt;""), X973, IF(AND($C972=$C974, X974&lt;&gt;""), X974, IF(AND($C972=$C975, X975&lt;&gt;""), X975, IF(AND($C972=$C976, X976&lt;&gt;""), X976, "")))))</f>
        <v/>
      </c>
      <c r="Y972" s="90" t="str">
        <f>IF(TMInput!X972&lt;&gt;"", TMInput!X972, IF(AND($C972=$C973, Y973&lt;&gt;""), Y973, IF(AND($C972=$C974, Y974&lt;&gt;""), Y974, IF(AND($C972=$C975, Y975&lt;&gt;""), Y975, IF(AND($C972=$C976, Y976&lt;&gt;""), Y976, "")))))</f>
        <v/>
      </c>
      <c r="Z972" s="90" t="str">
        <f>IF(TMInput!Y972&lt;&gt;"", TMInput!Y972, IF(AND($C972=$C973, Z973&lt;&gt;""), Z973, IF(AND($C972=$C974, Z974&lt;&gt;""), Z974, IF(AND($C972=$C975, Z975&lt;&gt;""), Z975, IF(AND($C972=$C976, Z976&lt;&gt;""), Z976, "")))))</f>
        <v/>
      </c>
      <c r="AA972" s="90" t="str">
        <f>IF(TMInput!Z972&lt;&gt;"", TMInput!Z972, IF(AND($C972=$C973, AA973&lt;&gt;""), AA973, IF(AND($C972=$C974, AA974&lt;&gt;""), AA974, IF(AND($C972=$C975, AA975&lt;&gt;""), AA975, IF(AND($C972=$C976, AA976&lt;&gt;""), AA976, "")))))</f>
        <v/>
      </c>
      <c r="AB972" s="90" t="str">
        <f>IF(TMInput!AA972&lt;&gt;"", TMInput!AA972, IF(AND($C972=$C973, AB973&lt;&gt;""), AB973, IF(AND($C972=$C974, AB974&lt;&gt;""), AB974, IF(AND($C972=$C975, AB975&lt;&gt;""), AB975, IF(AND($C972=$C976, AB976&lt;&gt;""), AB976, "")))))</f>
        <v/>
      </c>
      <c r="AC972" s="90" t="str">
        <f>IF(TMInput!AB972&lt;&gt;"", TMInput!AB972, IF(AND($C972=$C973, AC973&lt;&gt;""), AC973, IF(AND($C972=$C974, AC974&lt;&gt;""), AC974, IF(AND($C972=$C975, AC975&lt;&gt;""), AC975, IF(AND($C972=$C976, AC976&lt;&gt;""), AC976, "")))))</f>
        <v/>
      </c>
      <c r="AD972" s="90" t="str">
        <f>IF(TMInput!AC972&lt;&gt;"", TMInput!AC972, IF(AND($C972=$C973, AD973&lt;&gt;""), AD973, IF(AND($C972=$C974, AD974&lt;&gt;""), AD974, IF(AND($C972=$C975, AD975&lt;&gt;""), AD975, IF(AND($C972=$C976, AD976&lt;&gt;""), AD976, "")))))</f>
        <v/>
      </c>
      <c r="AE972" s="90" t="str">
        <f>IF(TMInput!AD972&lt;&gt;"", TMInput!AD972, IF(AND($C972=$C973, AE973&lt;&gt;""), AE973, IF(AND($C972=$C974, AE974&lt;&gt;""), AE974, IF(AND($C972=$C975, AE975&lt;&gt;""), AE975, IF(AND($C972=$C976, AE976&lt;&gt;""), AE976, "")))))</f>
        <v/>
      </c>
    </row>
    <row r="973">
      <c r="A973" s="85" t="b">
        <f t="shared" si="1"/>
        <v>0</v>
      </c>
      <c r="B973" s="90" t="str">
        <f>IF(AND(TMInput!A973="",$C973&lt;&gt;""),B972,TMInput!A973)</f>
        <v/>
      </c>
      <c r="C973" s="90" t="str">
        <f>TMInput!B973</f>
        <v/>
      </c>
      <c r="D973" s="85" t="str">
        <f>IF(AND(TMInput!C973="",$C973&lt;&gt;""),D972,TMInput!C973)</f>
        <v/>
      </c>
      <c r="E973" s="90" t="str">
        <f>IF(TMInput!D973&lt;&gt;"",TMInput!D973,IF(AND($C973=$C974, E974&lt;&gt;""),E974, IF(AND($C973=$C975, E975&lt;&gt;""), E975,"")))</f>
        <v/>
      </c>
      <c r="F973" s="90" t="str">
        <f>IF(TMInput!E973&lt;&gt;"",TMInput!E973,IF(AND($C973=$C974, F974&lt;&gt;""),F974, IF(AND($C973=$C975, F975&lt;&gt;""), F975,"")))</f>
        <v/>
      </c>
      <c r="G973" s="85" t="str">
        <f>IF(TMInput!F973&lt;&gt;"",TMInput!F973,IF(AND($C973=$C974, G974&lt;&gt;""),G974, IF(AND($C973=$C975, G975&lt;&gt;""), G975,"")))</f>
        <v/>
      </c>
      <c r="H973" s="90" t="str">
        <f>TMInput!G973</f>
        <v/>
      </c>
      <c r="I973" s="90" t="str">
        <f>TMInput!H973</f>
        <v/>
      </c>
      <c r="J973" s="90" t="str">
        <f>IF(TMInput!$A973="",J972,TMInput!I973)</f>
        <v/>
      </c>
      <c r="K973" s="85" t="str">
        <f>IF(TMInput!J973&lt;&gt;"",TMInput!J973,IF(AND($C973=$C974, K974&lt;&gt;""),K974, IF(AND($C973=$C975, K975&lt;&gt;""), K975,"")))</f>
        <v/>
      </c>
      <c r="L973" s="85" t="str">
        <f>IF(TMInput!K973&lt;&gt;"",TMInput!K973,IF(AND($C973=$C974, L974&lt;&gt;""),L974, IF(AND($C973=$C975, L975&lt;&gt;""), L975,"")))</f>
        <v/>
      </c>
      <c r="M973" s="90" t="str">
        <f>IF(TMInput!L973&lt;&gt;"",TMInput!L973,IF(AND($C973=$C974, M974&lt;&gt;""),M974, IF(AND($C973=$C975, M975&lt;&gt;""), M975,"")))</f>
        <v/>
      </c>
      <c r="N973" s="90" t="str">
        <f>IF(TMInput!M973&lt;&gt;"",TMInput!M973,IF(AND($C973=$C974, N974&lt;&gt;""),N974, IF(AND($C973=$C975, N975&lt;&gt;""), N975,"")))</f>
        <v/>
      </c>
      <c r="O973" s="90" t="str">
        <f>IF(TMInput!N973&lt;&gt;"",TMInput!N973,IF(AND($C973=$C974, O974&lt;&gt;""),O974, IF(AND($C973=$C975, O975&lt;&gt;""), O975,"")))</f>
        <v/>
      </c>
      <c r="P973" s="85" t="str">
        <f>IF(TMInput!O973&lt;&gt;"",TMInput!O973,IF(AND($C973=$C974, P974&lt;&gt;""),P974, IF(AND($C973=$C975, P975&lt;&gt;""), P975,"")))</f>
        <v/>
      </c>
      <c r="Q973" s="90" t="str">
        <f>IF(TMInput!P973&lt;&gt;"",TMInput!P973,IF(AND($C973=$C974, Q974&lt;&gt;""),Q974, IF(AND($C973=$C975, Q975&lt;&gt;""), Q975,"")))</f>
        <v/>
      </c>
      <c r="R973" s="90" t="str">
        <f>IF(TMInput!Q973&lt;&gt;"", TMInput!Q973, IF(AND(OR($C973&amp;$H973=$C974&amp;$H974, $C973&amp;$I973=$C974&amp;$I974), R974&lt;&gt;""), R974, IF(AND(OR($C973&amp;$H973=$C975&amp;$H975, $C973&amp;$I973=$C975&amp;$I975), R975&lt;&gt;""), R975, IF(AND(OR($C973&amp;$H973=$C976&amp;$H976, $C973&amp;$I973=$C976&amp;$I976), R976&lt;&gt;""), R976, IF(AND(OR($C973&amp;$H973=$C977&amp;$H977, $C973&amp;$I973=$C977&amp;$I977), R977&lt;&gt;""), R977, "")))))</f>
        <v/>
      </c>
      <c r="S973" s="90" t="str">
        <f>IF(TMInput!R973&lt;&gt;"", TMInput!R973, IF(AND(OR($C973&amp;$H973=$C974&amp;$H974, $C973&amp;$I973=$C974&amp;$I974), S974&lt;&gt;""), S974, IF(AND(OR($C973&amp;$H973=$C975&amp;$H975, $C973&amp;$I973=$C975&amp;$I975), S975&lt;&gt;""), S975, IF(AND(OR($C973&amp;$H973=$C976&amp;$H976, $C973&amp;$I973=$C976&amp;$I976), S976&lt;&gt;""), S976, IF(AND(OR($C973&amp;$H973=$C977&amp;$H977, $C973&amp;$I973=$C977&amp;$I977), S977&lt;&gt;""), S977, "")))))</f>
        <v/>
      </c>
      <c r="T973" s="90" t="str">
        <f>IF(TMInput!S973&lt;&gt;"", TMInput!S973, IF(AND(OR($C973&amp;$H973=$C974&amp;$H974, $C973&amp;$I973=$C974&amp;$I974), T974&lt;&gt;""), T974, IF(AND(OR($C973&amp;$H973=$C975&amp;$H975, $C973&amp;$I973=$C975&amp;$I975), T975&lt;&gt;""), T975, IF(AND(OR($C973&amp;$H973=$C976&amp;$H976, $C973&amp;$I973=$C976&amp;$I976), T976&lt;&gt;""), T976, IF(AND(OR($C973&amp;$H973=$C977&amp;$H977, $C973&amp;$I973=$C977&amp;$I977), T977&lt;&gt;""), T977, "")))))</f>
        <v/>
      </c>
      <c r="U973" s="90" t="str">
        <f>IF(TMInput!T973&lt;&gt;"", TMInput!T973, IF(AND($C973=$C974, U974&lt;&gt;""), U974, IF(AND($C973=$C975, U975&lt;&gt;""), U975, IF(AND($C973=$C976, U976&lt;&gt;""), U976, IF(AND($C973=$C977, U977&lt;&gt;""), U977, "")))))</f>
        <v/>
      </c>
      <c r="V973" s="90" t="str">
        <f>IF(TMInput!U973&lt;&gt;"", TMInput!U973, IF(AND($C973=$C974, V974&lt;&gt;""), V974, IF(AND($C973=$C975, V975&lt;&gt;""), V975, IF(AND($C973=$C976, V976&lt;&gt;""), V976, IF(AND($C973=$C977, V977&lt;&gt;""), V977, "")))))</f>
        <v/>
      </c>
      <c r="W973" s="90" t="str">
        <f>IF(TMInput!V973&lt;&gt;"", TMInput!V973, IF(AND($C973=$C974, W974&lt;&gt;""), W974, IF(AND($C973=$C975, W975&lt;&gt;""), W975, IF(AND($C973=$C976, W976&lt;&gt;""), W976, IF(AND($C973=$C977, W977&lt;&gt;""), W977, "")))))</f>
        <v/>
      </c>
      <c r="X973" s="90" t="str">
        <f>IF(TMInput!W973&lt;&gt;"", TMInput!W973, IF(AND($C973=$C974, X974&lt;&gt;""), X974, IF(AND($C973=$C975, X975&lt;&gt;""), X975, IF(AND($C973=$C976, X976&lt;&gt;""), X976, IF(AND($C973=$C977, X977&lt;&gt;""), X977, "")))))</f>
        <v/>
      </c>
      <c r="Y973" s="90" t="str">
        <f>IF(TMInput!X973&lt;&gt;"", TMInput!X973, IF(AND($C973=$C974, Y974&lt;&gt;""), Y974, IF(AND($C973=$C975, Y975&lt;&gt;""), Y975, IF(AND($C973=$C976, Y976&lt;&gt;""), Y976, IF(AND($C973=$C977, Y977&lt;&gt;""), Y977, "")))))</f>
        <v/>
      </c>
      <c r="Z973" s="90" t="str">
        <f>IF(TMInput!Y973&lt;&gt;"", TMInput!Y973, IF(AND($C973=$C974, Z974&lt;&gt;""), Z974, IF(AND($C973=$C975, Z975&lt;&gt;""), Z975, IF(AND($C973=$C976, Z976&lt;&gt;""), Z976, IF(AND($C973=$C977, Z977&lt;&gt;""), Z977, "")))))</f>
        <v/>
      </c>
      <c r="AA973" s="90" t="str">
        <f>IF(TMInput!Z973&lt;&gt;"", TMInput!Z973, IF(AND($C973=$C974, AA974&lt;&gt;""), AA974, IF(AND($C973=$C975, AA975&lt;&gt;""), AA975, IF(AND($C973=$C976, AA976&lt;&gt;""), AA976, IF(AND($C973=$C977, AA977&lt;&gt;""), AA977, "")))))</f>
        <v/>
      </c>
      <c r="AB973" s="90" t="str">
        <f>IF(TMInput!AA973&lt;&gt;"", TMInput!AA973, IF(AND($C973=$C974, AB974&lt;&gt;""), AB974, IF(AND($C973=$C975, AB975&lt;&gt;""), AB975, IF(AND($C973=$C976, AB976&lt;&gt;""), AB976, IF(AND($C973=$C977, AB977&lt;&gt;""), AB977, "")))))</f>
        <v/>
      </c>
      <c r="AC973" s="90" t="str">
        <f>IF(TMInput!AB973&lt;&gt;"", TMInput!AB973, IF(AND($C973=$C974, AC974&lt;&gt;""), AC974, IF(AND($C973=$C975, AC975&lt;&gt;""), AC975, IF(AND($C973=$C976, AC976&lt;&gt;""), AC976, IF(AND($C973=$C977, AC977&lt;&gt;""), AC977, "")))))</f>
        <v/>
      </c>
      <c r="AD973" s="90" t="str">
        <f>IF(TMInput!AC973&lt;&gt;"", TMInput!AC973, IF(AND($C973=$C974, AD974&lt;&gt;""), AD974, IF(AND($C973=$C975, AD975&lt;&gt;""), AD975, IF(AND($C973=$C976, AD976&lt;&gt;""), AD976, IF(AND($C973=$C977, AD977&lt;&gt;""), AD977, "")))))</f>
        <v/>
      </c>
      <c r="AE973" s="90" t="str">
        <f>IF(TMInput!AD973&lt;&gt;"", TMInput!AD973, IF(AND($C973=$C974, AE974&lt;&gt;""), AE974, IF(AND($C973=$C975, AE975&lt;&gt;""), AE975, IF(AND($C973=$C976, AE976&lt;&gt;""), AE976, IF(AND($C973=$C977, AE977&lt;&gt;""), AE977, "")))))</f>
        <v/>
      </c>
    </row>
    <row r="974">
      <c r="A974" s="85" t="b">
        <f t="shared" si="1"/>
        <v>0</v>
      </c>
      <c r="B974" s="90" t="str">
        <f>IF(AND(TMInput!A974="",$C974&lt;&gt;""),B973,TMInput!A974)</f>
        <v/>
      </c>
      <c r="C974" s="90" t="str">
        <f>TMInput!B974</f>
        <v/>
      </c>
      <c r="D974" s="85" t="str">
        <f>IF(AND(TMInput!C974="",$C974&lt;&gt;""),D973,TMInput!C974)</f>
        <v/>
      </c>
      <c r="E974" s="90" t="str">
        <f>IF(TMInput!D974&lt;&gt;"",TMInput!D974,IF(AND($C974=$C975, E975&lt;&gt;""),E975, IF(AND($C974=$C976, E976&lt;&gt;""), E976,"")))</f>
        <v/>
      </c>
      <c r="F974" s="90" t="str">
        <f>IF(TMInput!E974&lt;&gt;"",TMInput!E974,IF(AND($C974=$C975, F975&lt;&gt;""),F975, IF(AND($C974=$C976, F976&lt;&gt;""), F976,"")))</f>
        <v/>
      </c>
      <c r="G974" s="85" t="str">
        <f>IF(TMInput!F974&lt;&gt;"",TMInput!F974,IF(AND($C974=$C975, G975&lt;&gt;""),G975, IF(AND($C974=$C976, G976&lt;&gt;""), G976,"")))</f>
        <v/>
      </c>
      <c r="H974" s="90" t="str">
        <f>TMInput!G974</f>
        <v/>
      </c>
      <c r="I974" s="90" t="str">
        <f>TMInput!H974</f>
        <v/>
      </c>
      <c r="J974" s="90" t="str">
        <f>IF(TMInput!$A974="",J973,TMInput!I974)</f>
        <v/>
      </c>
      <c r="K974" s="85" t="str">
        <f>IF(TMInput!J974&lt;&gt;"",TMInput!J974,IF(AND($C974=$C975, K975&lt;&gt;""),K975, IF(AND($C974=$C976, K976&lt;&gt;""), K976,"")))</f>
        <v/>
      </c>
      <c r="L974" s="85" t="str">
        <f>IF(TMInput!K974&lt;&gt;"",TMInput!K974,IF(AND($C974=$C975, L975&lt;&gt;""),L975, IF(AND($C974=$C976, L976&lt;&gt;""), L976,"")))</f>
        <v/>
      </c>
      <c r="M974" s="90" t="str">
        <f>IF(TMInput!L974&lt;&gt;"",TMInput!L974,IF(AND($C974=$C975, M975&lt;&gt;""),M975, IF(AND($C974=$C976, M976&lt;&gt;""), M976,"")))</f>
        <v/>
      </c>
      <c r="N974" s="90" t="str">
        <f>IF(TMInput!M974&lt;&gt;"",TMInput!M974,IF(AND($C974=$C975, N975&lt;&gt;""),N975, IF(AND($C974=$C976, N976&lt;&gt;""), N976,"")))</f>
        <v/>
      </c>
      <c r="O974" s="90" t="str">
        <f>IF(TMInput!N974&lt;&gt;"",TMInput!N974,IF(AND($C974=$C975, O975&lt;&gt;""),O975, IF(AND($C974=$C976, O976&lt;&gt;""), O976,"")))</f>
        <v/>
      </c>
      <c r="P974" s="85" t="str">
        <f>IF(TMInput!O974&lt;&gt;"",TMInput!O974,IF(AND($C974=$C975, P975&lt;&gt;""),P975, IF(AND($C974=$C976, P976&lt;&gt;""), P976,"")))</f>
        <v/>
      </c>
      <c r="Q974" s="90" t="str">
        <f>IF(TMInput!P974&lt;&gt;"",TMInput!P974,IF(AND($C974=$C975, Q975&lt;&gt;""),Q975, IF(AND($C974=$C976, Q976&lt;&gt;""), Q976,"")))</f>
        <v/>
      </c>
      <c r="R974" s="90" t="str">
        <f>IF(TMInput!Q974&lt;&gt;"", TMInput!Q974, IF(AND(OR($C974&amp;$H974=$C975&amp;$H975, $C974&amp;$I974=$C975&amp;$I975), R975&lt;&gt;""), R975, IF(AND(OR($C974&amp;$H974=$C976&amp;$H976, $C974&amp;$I974=$C976&amp;$I976), R976&lt;&gt;""), R976, IF(AND(OR($C974&amp;$H974=$C977&amp;$H977, $C974&amp;$I974=$C977&amp;$I977), R977&lt;&gt;""), R977, IF(AND(OR($C974&amp;$H974=$C978&amp;$H978, $C974&amp;$I974=$C978&amp;$I978), R978&lt;&gt;""), R978, "")))))</f>
        <v/>
      </c>
      <c r="S974" s="90" t="str">
        <f>IF(TMInput!R974&lt;&gt;"", TMInput!R974, IF(AND(OR($C974&amp;$H974=$C975&amp;$H975, $C974&amp;$I974=$C975&amp;$I975), S975&lt;&gt;""), S975, IF(AND(OR($C974&amp;$H974=$C976&amp;$H976, $C974&amp;$I974=$C976&amp;$I976), S976&lt;&gt;""), S976, IF(AND(OR($C974&amp;$H974=$C977&amp;$H977, $C974&amp;$I974=$C977&amp;$I977), S977&lt;&gt;""), S977, IF(AND(OR($C974&amp;$H974=$C978&amp;$H978, $C974&amp;$I974=$C978&amp;$I978), S978&lt;&gt;""), S978, "")))))</f>
        <v/>
      </c>
      <c r="T974" s="90" t="str">
        <f>IF(TMInput!S974&lt;&gt;"", TMInput!S974, IF(AND(OR($C974&amp;$H974=$C975&amp;$H975, $C974&amp;$I974=$C975&amp;$I975), T975&lt;&gt;""), T975, IF(AND(OR($C974&amp;$H974=$C976&amp;$H976, $C974&amp;$I974=$C976&amp;$I976), T976&lt;&gt;""), T976, IF(AND(OR($C974&amp;$H974=$C977&amp;$H977, $C974&amp;$I974=$C977&amp;$I977), T977&lt;&gt;""), T977, IF(AND(OR($C974&amp;$H974=$C978&amp;$H978, $C974&amp;$I974=$C978&amp;$I978), T978&lt;&gt;""), T978, "")))))</f>
        <v/>
      </c>
      <c r="U974" s="90" t="str">
        <f>IF(TMInput!T974&lt;&gt;"", TMInput!T974, IF(AND($C974=$C975, U975&lt;&gt;""), U975, IF(AND($C974=$C976, U976&lt;&gt;""), U976, IF(AND($C974=$C977, U977&lt;&gt;""), U977, IF(AND($C974=$C978, U978&lt;&gt;""), U978, "")))))</f>
        <v/>
      </c>
      <c r="V974" s="90" t="str">
        <f>IF(TMInput!U974&lt;&gt;"", TMInput!U974, IF(AND($C974=$C975, V975&lt;&gt;""), V975, IF(AND($C974=$C976, V976&lt;&gt;""), V976, IF(AND($C974=$C977, V977&lt;&gt;""), V977, IF(AND($C974=$C978, V978&lt;&gt;""), V978, "")))))</f>
        <v/>
      </c>
      <c r="W974" s="90" t="str">
        <f>IF(TMInput!V974&lt;&gt;"", TMInput!V974, IF(AND($C974=$C975, W975&lt;&gt;""), W975, IF(AND($C974=$C976, W976&lt;&gt;""), W976, IF(AND($C974=$C977, W977&lt;&gt;""), W977, IF(AND($C974=$C978, W978&lt;&gt;""), W978, "")))))</f>
        <v/>
      </c>
      <c r="X974" s="90" t="str">
        <f>IF(TMInput!W974&lt;&gt;"", TMInput!W974, IF(AND($C974=$C975, X975&lt;&gt;""), X975, IF(AND($C974=$C976, X976&lt;&gt;""), X976, IF(AND($C974=$C977, X977&lt;&gt;""), X977, IF(AND($C974=$C978, X978&lt;&gt;""), X978, "")))))</f>
        <v/>
      </c>
      <c r="Y974" s="90" t="str">
        <f>IF(TMInput!X974&lt;&gt;"", TMInput!X974, IF(AND($C974=$C975, Y975&lt;&gt;""), Y975, IF(AND($C974=$C976, Y976&lt;&gt;""), Y976, IF(AND($C974=$C977, Y977&lt;&gt;""), Y977, IF(AND($C974=$C978, Y978&lt;&gt;""), Y978, "")))))</f>
        <v/>
      </c>
      <c r="Z974" s="90" t="str">
        <f>IF(TMInput!Y974&lt;&gt;"", TMInput!Y974, IF(AND($C974=$C975, Z975&lt;&gt;""), Z975, IF(AND($C974=$C976, Z976&lt;&gt;""), Z976, IF(AND($C974=$C977, Z977&lt;&gt;""), Z977, IF(AND($C974=$C978, Z978&lt;&gt;""), Z978, "")))))</f>
        <v/>
      </c>
      <c r="AA974" s="90" t="str">
        <f>IF(TMInput!Z974&lt;&gt;"", TMInput!Z974, IF(AND($C974=$C975, AA975&lt;&gt;""), AA975, IF(AND($C974=$C976, AA976&lt;&gt;""), AA976, IF(AND($C974=$C977, AA977&lt;&gt;""), AA977, IF(AND($C974=$C978, AA978&lt;&gt;""), AA978, "")))))</f>
        <v/>
      </c>
      <c r="AB974" s="90" t="str">
        <f>IF(TMInput!AA974&lt;&gt;"", TMInput!AA974, IF(AND($C974=$C975, AB975&lt;&gt;""), AB975, IF(AND($C974=$C976, AB976&lt;&gt;""), AB976, IF(AND($C974=$C977, AB977&lt;&gt;""), AB977, IF(AND($C974=$C978, AB978&lt;&gt;""), AB978, "")))))</f>
        <v/>
      </c>
      <c r="AC974" s="90" t="str">
        <f>IF(TMInput!AB974&lt;&gt;"", TMInput!AB974, IF(AND($C974=$C975, AC975&lt;&gt;""), AC975, IF(AND($C974=$C976, AC976&lt;&gt;""), AC976, IF(AND($C974=$C977, AC977&lt;&gt;""), AC977, IF(AND($C974=$C978, AC978&lt;&gt;""), AC978, "")))))</f>
        <v/>
      </c>
      <c r="AD974" s="90" t="str">
        <f>IF(TMInput!AC974&lt;&gt;"", TMInput!AC974, IF(AND($C974=$C975, AD975&lt;&gt;""), AD975, IF(AND($C974=$C976, AD976&lt;&gt;""), AD976, IF(AND($C974=$C977, AD977&lt;&gt;""), AD977, IF(AND($C974=$C978, AD978&lt;&gt;""), AD978, "")))))</f>
        <v/>
      </c>
      <c r="AE974" s="90" t="str">
        <f>IF(TMInput!AD974&lt;&gt;"", TMInput!AD974, IF(AND($C974=$C975, AE975&lt;&gt;""), AE975, IF(AND($C974=$C976, AE976&lt;&gt;""), AE976, IF(AND($C974=$C977, AE977&lt;&gt;""), AE977, IF(AND($C974=$C978, AE978&lt;&gt;""), AE978, "")))))</f>
        <v/>
      </c>
    </row>
    <row r="975">
      <c r="A975" s="85" t="b">
        <f t="shared" si="1"/>
        <v>0</v>
      </c>
      <c r="B975" s="90" t="str">
        <f>IF(AND(TMInput!A975="",$C975&lt;&gt;""),B974,TMInput!A975)</f>
        <v/>
      </c>
      <c r="C975" s="90" t="str">
        <f>TMInput!B975</f>
        <v/>
      </c>
      <c r="D975" s="85" t="str">
        <f>IF(AND(TMInput!C975="",$C975&lt;&gt;""),D974,TMInput!C975)</f>
        <v/>
      </c>
      <c r="E975" s="90" t="str">
        <f>IF(TMInput!D975&lt;&gt;"",TMInput!D975,IF(AND($C975=$C976, E976&lt;&gt;""),E976, IF(AND($C975=$C977, E977&lt;&gt;""), E977,"")))</f>
        <v/>
      </c>
      <c r="F975" s="90" t="str">
        <f>IF(TMInput!E975&lt;&gt;"",TMInput!E975,IF(AND($C975=$C976, F976&lt;&gt;""),F976, IF(AND($C975=$C977, F977&lt;&gt;""), F977,"")))</f>
        <v/>
      </c>
      <c r="G975" s="85" t="str">
        <f>IF(TMInput!F975&lt;&gt;"",TMInput!F975,IF(AND($C975=$C976, G976&lt;&gt;""),G976, IF(AND($C975=$C977, G977&lt;&gt;""), G977,"")))</f>
        <v/>
      </c>
      <c r="H975" s="90" t="str">
        <f>TMInput!G975</f>
        <v/>
      </c>
      <c r="I975" s="90" t="str">
        <f>TMInput!H975</f>
        <v/>
      </c>
      <c r="J975" s="90" t="str">
        <f>IF(TMInput!$A975="",J974,TMInput!I975)</f>
        <v/>
      </c>
      <c r="K975" s="85" t="str">
        <f>IF(TMInput!J975&lt;&gt;"",TMInput!J975,IF(AND($C975=$C976, K976&lt;&gt;""),K976, IF(AND($C975=$C977, K977&lt;&gt;""), K977,"")))</f>
        <v/>
      </c>
      <c r="L975" s="85" t="str">
        <f>IF(TMInput!K975&lt;&gt;"",TMInput!K975,IF(AND($C975=$C976, L976&lt;&gt;""),L976, IF(AND($C975=$C977, L977&lt;&gt;""), L977,"")))</f>
        <v/>
      </c>
      <c r="M975" s="90" t="str">
        <f>IF(TMInput!L975&lt;&gt;"",TMInput!L975,IF(AND($C975=$C976, M976&lt;&gt;""),M976, IF(AND($C975=$C977, M977&lt;&gt;""), M977,"")))</f>
        <v/>
      </c>
      <c r="N975" s="90" t="str">
        <f>IF(TMInput!M975&lt;&gt;"",TMInput!M975,IF(AND($C975=$C976, N976&lt;&gt;""),N976, IF(AND($C975=$C977, N977&lt;&gt;""), N977,"")))</f>
        <v/>
      </c>
      <c r="O975" s="90" t="str">
        <f>IF(TMInput!N975&lt;&gt;"",TMInput!N975,IF(AND($C975=$C976, O976&lt;&gt;""),O976, IF(AND($C975=$C977, O977&lt;&gt;""), O977,"")))</f>
        <v/>
      </c>
      <c r="P975" s="85" t="str">
        <f>IF(TMInput!O975&lt;&gt;"",TMInput!O975,IF(AND($C975=$C976, P976&lt;&gt;""),P976, IF(AND($C975=$C977, P977&lt;&gt;""), P977,"")))</f>
        <v/>
      </c>
      <c r="Q975" s="90" t="str">
        <f>IF(TMInput!P975&lt;&gt;"",TMInput!P975,IF(AND($C975=$C976, Q976&lt;&gt;""),Q976, IF(AND($C975=$C977, Q977&lt;&gt;""), Q977,"")))</f>
        <v/>
      </c>
      <c r="R975" s="90" t="str">
        <f>IF(TMInput!Q975&lt;&gt;"", TMInput!Q975, IF(AND(OR($C975&amp;$H975=$C976&amp;$H976, $C975&amp;$I975=$C976&amp;$I976), R976&lt;&gt;""), R976, IF(AND(OR($C975&amp;$H975=$C977&amp;$H977, $C975&amp;$I975=$C977&amp;$I977), R977&lt;&gt;""), R977, IF(AND(OR($C975&amp;$H975=$C978&amp;$H978, $C975&amp;$I975=$C978&amp;$I978), R978&lt;&gt;""), R978, IF(AND(OR($C975&amp;$H975=$C979&amp;$H979, $C975&amp;$I975=$C979&amp;$I979), R979&lt;&gt;""), R979, "")))))</f>
        <v/>
      </c>
      <c r="S975" s="90" t="str">
        <f>IF(TMInput!R975&lt;&gt;"", TMInput!R975, IF(AND(OR($C975&amp;$H975=$C976&amp;$H976, $C975&amp;$I975=$C976&amp;$I976), S976&lt;&gt;""), S976, IF(AND(OR($C975&amp;$H975=$C977&amp;$H977, $C975&amp;$I975=$C977&amp;$I977), S977&lt;&gt;""), S977, IF(AND(OR($C975&amp;$H975=$C978&amp;$H978, $C975&amp;$I975=$C978&amp;$I978), S978&lt;&gt;""), S978, IF(AND(OR($C975&amp;$H975=$C979&amp;$H979, $C975&amp;$I975=$C979&amp;$I979), S979&lt;&gt;""), S979, "")))))</f>
        <v/>
      </c>
      <c r="T975" s="90" t="str">
        <f>IF(TMInput!S975&lt;&gt;"", TMInput!S975, IF(AND(OR($C975&amp;$H975=$C976&amp;$H976, $C975&amp;$I975=$C976&amp;$I976), T976&lt;&gt;""), T976, IF(AND(OR($C975&amp;$H975=$C977&amp;$H977, $C975&amp;$I975=$C977&amp;$I977), T977&lt;&gt;""), T977, IF(AND(OR($C975&amp;$H975=$C978&amp;$H978, $C975&amp;$I975=$C978&amp;$I978), T978&lt;&gt;""), T978, IF(AND(OR($C975&amp;$H975=$C979&amp;$H979, $C975&amp;$I975=$C979&amp;$I979), T979&lt;&gt;""), T979, "")))))</f>
        <v/>
      </c>
      <c r="U975" s="90" t="str">
        <f>IF(TMInput!T975&lt;&gt;"", TMInput!T975, IF(AND($C975=$C976, U976&lt;&gt;""), U976, IF(AND($C975=$C977, U977&lt;&gt;""), U977, IF(AND($C975=$C978, U978&lt;&gt;""), U978, IF(AND($C975=$C979, U979&lt;&gt;""), U979, "")))))</f>
        <v/>
      </c>
      <c r="V975" s="90" t="str">
        <f>IF(TMInput!U975&lt;&gt;"", TMInput!U975, IF(AND($C975=$C976, V976&lt;&gt;""), V976, IF(AND($C975=$C977, V977&lt;&gt;""), V977, IF(AND($C975=$C978, V978&lt;&gt;""), V978, IF(AND($C975=$C979, V979&lt;&gt;""), V979, "")))))</f>
        <v/>
      </c>
      <c r="W975" s="90" t="str">
        <f>IF(TMInput!V975&lt;&gt;"", TMInput!V975, IF(AND($C975=$C976, W976&lt;&gt;""), W976, IF(AND($C975=$C977, W977&lt;&gt;""), W977, IF(AND($C975=$C978, W978&lt;&gt;""), W978, IF(AND($C975=$C979, W979&lt;&gt;""), W979, "")))))</f>
        <v/>
      </c>
      <c r="X975" s="90" t="str">
        <f>IF(TMInput!W975&lt;&gt;"", TMInput!W975, IF(AND($C975=$C976, X976&lt;&gt;""), X976, IF(AND($C975=$C977, X977&lt;&gt;""), X977, IF(AND($C975=$C978, X978&lt;&gt;""), X978, IF(AND($C975=$C979, X979&lt;&gt;""), X979, "")))))</f>
        <v/>
      </c>
      <c r="Y975" s="90" t="str">
        <f>IF(TMInput!X975&lt;&gt;"", TMInput!X975, IF(AND($C975=$C976, Y976&lt;&gt;""), Y976, IF(AND($C975=$C977, Y977&lt;&gt;""), Y977, IF(AND($C975=$C978, Y978&lt;&gt;""), Y978, IF(AND($C975=$C979, Y979&lt;&gt;""), Y979, "")))))</f>
        <v/>
      </c>
      <c r="Z975" s="90" t="str">
        <f>IF(TMInput!Y975&lt;&gt;"", TMInput!Y975, IF(AND($C975=$C976, Z976&lt;&gt;""), Z976, IF(AND($C975=$C977, Z977&lt;&gt;""), Z977, IF(AND($C975=$C978, Z978&lt;&gt;""), Z978, IF(AND($C975=$C979, Z979&lt;&gt;""), Z979, "")))))</f>
        <v/>
      </c>
      <c r="AA975" s="90" t="str">
        <f>IF(TMInput!Z975&lt;&gt;"", TMInput!Z975, IF(AND($C975=$C976, AA976&lt;&gt;""), AA976, IF(AND($C975=$C977, AA977&lt;&gt;""), AA977, IF(AND($C975=$C978, AA978&lt;&gt;""), AA978, IF(AND($C975=$C979, AA979&lt;&gt;""), AA979, "")))))</f>
        <v/>
      </c>
      <c r="AB975" s="90" t="str">
        <f>IF(TMInput!AA975&lt;&gt;"", TMInput!AA975, IF(AND($C975=$C976, AB976&lt;&gt;""), AB976, IF(AND($C975=$C977, AB977&lt;&gt;""), AB977, IF(AND($C975=$C978, AB978&lt;&gt;""), AB978, IF(AND($C975=$C979, AB979&lt;&gt;""), AB979, "")))))</f>
        <v/>
      </c>
      <c r="AC975" s="90" t="str">
        <f>IF(TMInput!AB975&lt;&gt;"", TMInput!AB975, IF(AND($C975=$C976, AC976&lt;&gt;""), AC976, IF(AND($C975=$C977, AC977&lt;&gt;""), AC977, IF(AND($C975=$C978, AC978&lt;&gt;""), AC978, IF(AND($C975=$C979, AC979&lt;&gt;""), AC979, "")))))</f>
        <v/>
      </c>
      <c r="AD975" s="90" t="str">
        <f>IF(TMInput!AC975&lt;&gt;"", TMInput!AC975, IF(AND($C975=$C976, AD976&lt;&gt;""), AD976, IF(AND($C975=$C977, AD977&lt;&gt;""), AD977, IF(AND($C975=$C978, AD978&lt;&gt;""), AD978, IF(AND($C975=$C979, AD979&lt;&gt;""), AD979, "")))))</f>
        <v/>
      </c>
      <c r="AE975" s="90" t="str">
        <f>IF(TMInput!AD975&lt;&gt;"", TMInput!AD975, IF(AND($C975=$C976, AE976&lt;&gt;""), AE976, IF(AND($C975=$C977, AE977&lt;&gt;""), AE977, IF(AND($C975=$C978, AE978&lt;&gt;""), AE978, IF(AND($C975=$C979, AE979&lt;&gt;""), AE979, "")))))</f>
        <v/>
      </c>
    </row>
    <row r="976">
      <c r="A976" s="85" t="b">
        <f t="shared" si="1"/>
        <v>0</v>
      </c>
      <c r="B976" s="90" t="str">
        <f>IF(AND(TMInput!A976="",$C976&lt;&gt;""),B975,TMInput!A976)</f>
        <v/>
      </c>
      <c r="C976" s="90" t="str">
        <f>TMInput!B976</f>
        <v/>
      </c>
      <c r="D976" s="85" t="str">
        <f>IF(AND(TMInput!C976="",$C976&lt;&gt;""),D975,TMInput!C976)</f>
        <v/>
      </c>
      <c r="E976" s="90" t="str">
        <f>IF(TMInput!D976&lt;&gt;"",TMInput!D976,IF(AND($C976=$C977, E977&lt;&gt;""),E977, IF(AND($C976=$C978, E978&lt;&gt;""), E978,"")))</f>
        <v/>
      </c>
      <c r="F976" s="90" t="str">
        <f>IF(TMInput!E976&lt;&gt;"",TMInput!E976,IF(AND($C976=$C977, F977&lt;&gt;""),F977, IF(AND($C976=$C978, F978&lt;&gt;""), F978,"")))</f>
        <v/>
      </c>
      <c r="G976" s="85" t="str">
        <f>IF(TMInput!F976&lt;&gt;"",TMInput!F976,IF(AND($C976=$C977, G977&lt;&gt;""),G977, IF(AND($C976=$C978, G978&lt;&gt;""), G978,"")))</f>
        <v/>
      </c>
      <c r="H976" s="90" t="str">
        <f>TMInput!G976</f>
        <v/>
      </c>
      <c r="I976" s="90" t="str">
        <f>TMInput!H976</f>
        <v/>
      </c>
      <c r="J976" s="90" t="str">
        <f>IF(TMInput!$A976="",J975,TMInput!I976)</f>
        <v/>
      </c>
      <c r="K976" s="85" t="str">
        <f>IF(TMInput!J976&lt;&gt;"",TMInput!J976,IF(AND($C976=$C977, K977&lt;&gt;""),K977, IF(AND($C976=$C978, K978&lt;&gt;""), K978,"")))</f>
        <v/>
      </c>
      <c r="L976" s="85" t="str">
        <f>IF(TMInput!K976&lt;&gt;"",TMInput!K976,IF(AND($C976=$C977, L977&lt;&gt;""),L977, IF(AND($C976=$C978, L978&lt;&gt;""), L978,"")))</f>
        <v/>
      </c>
      <c r="M976" s="90" t="str">
        <f>IF(TMInput!L976&lt;&gt;"",TMInput!L976,IF(AND($C976=$C977, M977&lt;&gt;""),M977, IF(AND($C976=$C978, M978&lt;&gt;""), M978,"")))</f>
        <v/>
      </c>
      <c r="N976" s="90" t="str">
        <f>IF(TMInput!M976&lt;&gt;"",TMInput!M976,IF(AND($C976=$C977, N977&lt;&gt;""),N977, IF(AND($C976=$C978, N978&lt;&gt;""), N978,"")))</f>
        <v/>
      </c>
      <c r="O976" s="90" t="str">
        <f>IF(TMInput!N976&lt;&gt;"",TMInput!N976,IF(AND($C976=$C977, O977&lt;&gt;""),O977, IF(AND($C976=$C978, O978&lt;&gt;""), O978,"")))</f>
        <v/>
      </c>
      <c r="P976" s="85" t="str">
        <f>IF(TMInput!O976&lt;&gt;"",TMInput!O976,IF(AND($C976=$C977, P977&lt;&gt;""),P977, IF(AND($C976=$C978, P978&lt;&gt;""), P978,"")))</f>
        <v/>
      </c>
      <c r="Q976" s="90" t="str">
        <f>IF(TMInput!P976&lt;&gt;"",TMInput!P976,IF(AND($C976=$C977, Q977&lt;&gt;""),Q977, IF(AND($C976=$C978, Q978&lt;&gt;""), Q978,"")))</f>
        <v/>
      </c>
      <c r="R976" s="90" t="str">
        <f>IF(TMInput!Q976&lt;&gt;"", TMInput!Q976, IF(AND(OR($C976&amp;$H976=$C977&amp;$H977, $C976&amp;$I976=$C977&amp;$I977), R977&lt;&gt;""), R977, IF(AND(OR($C976&amp;$H976=$C978&amp;$H978, $C976&amp;$I976=$C978&amp;$I978), R978&lt;&gt;""), R978, IF(AND(OR($C976&amp;$H976=$C979&amp;$H979, $C976&amp;$I976=$C979&amp;$I979), R979&lt;&gt;""), R979, IF(AND(OR($C976&amp;$H976=$C980&amp;$H980, $C976&amp;$I976=$C980&amp;$I980), R980&lt;&gt;""), R980, "")))))</f>
        <v/>
      </c>
      <c r="S976" s="90" t="str">
        <f>IF(TMInput!R976&lt;&gt;"", TMInput!R976, IF(AND(OR($C976&amp;$H976=$C977&amp;$H977, $C976&amp;$I976=$C977&amp;$I977), S977&lt;&gt;""), S977, IF(AND(OR($C976&amp;$H976=$C978&amp;$H978, $C976&amp;$I976=$C978&amp;$I978), S978&lt;&gt;""), S978, IF(AND(OR($C976&amp;$H976=$C979&amp;$H979, $C976&amp;$I976=$C979&amp;$I979), S979&lt;&gt;""), S979, IF(AND(OR($C976&amp;$H976=$C980&amp;$H980, $C976&amp;$I976=$C980&amp;$I980), S980&lt;&gt;""), S980, "")))))</f>
        <v/>
      </c>
      <c r="T976" s="90" t="str">
        <f>IF(TMInput!S976&lt;&gt;"", TMInput!S976, IF(AND(OR($C976&amp;$H976=$C977&amp;$H977, $C976&amp;$I976=$C977&amp;$I977), T977&lt;&gt;""), T977, IF(AND(OR($C976&amp;$H976=$C978&amp;$H978, $C976&amp;$I976=$C978&amp;$I978), T978&lt;&gt;""), T978, IF(AND(OR($C976&amp;$H976=$C979&amp;$H979, $C976&amp;$I976=$C979&amp;$I979), T979&lt;&gt;""), T979, IF(AND(OR($C976&amp;$H976=$C980&amp;$H980, $C976&amp;$I976=$C980&amp;$I980), T980&lt;&gt;""), T980, "")))))</f>
        <v/>
      </c>
      <c r="U976" s="90" t="str">
        <f>IF(TMInput!T976&lt;&gt;"", TMInput!T976, IF(AND($C976=$C977, U977&lt;&gt;""), U977, IF(AND($C976=$C978, U978&lt;&gt;""), U978, IF(AND($C976=$C979, U979&lt;&gt;""), U979, IF(AND($C976=$C980, U980&lt;&gt;""), U980, "")))))</f>
        <v/>
      </c>
      <c r="V976" s="90" t="str">
        <f>IF(TMInput!U976&lt;&gt;"", TMInput!U976, IF(AND($C976=$C977, V977&lt;&gt;""), V977, IF(AND($C976=$C978, V978&lt;&gt;""), V978, IF(AND($C976=$C979, V979&lt;&gt;""), V979, IF(AND($C976=$C980, V980&lt;&gt;""), V980, "")))))</f>
        <v/>
      </c>
      <c r="W976" s="90" t="str">
        <f>IF(TMInput!V976&lt;&gt;"", TMInput!V976, IF(AND($C976=$C977, W977&lt;&gt;""), W977, IF(AND($C976=$C978, W978&lt;&gt;""), W978, IF(AND($C976=$C979, W979&lt;&gt;""), W979, IF(AND($C976=$C980, W980&lt;&gt;""), W980, "")))))</f>
        <v/>
      </c>
      <c r="X976" s="90" t="str">
        <f>IF(TMInput!W976&lt;&gt;"", TMInput!W976, IF(AND($C976=$C977, X977&lt;&gt;""), X977, IF(AND($C976=$C978, X978&lt;&gt;""), X978, IF(AND($C976=$C979, X979&lt;&gt;""), X979, IF(AND($C976=$C980, X980&lt;&gt;""), X980, "")))))</f>
        <v/>
      </c>
      <c r="Y976" s="90" t="str">
        <f>IF(TMInput!X976&lt;&gt;"", TMInput!X976, IF(AND($C976=$C977, Y977&lt;&gt;""), Y977, IF(AND($C976=$C978, Y978&lt;&gt;""), Y978, IF(AND($C976=$C979, Y979&lt;&gt;""), Y979, IF(AND($C976=$C980, Y980&lt;&gt;""), Y980, "")))))</f>
        <v/>
      </c>
      <c r="Z976" s="90" t="str">
        <f>IF(TMInput!Y976&lt;&gt;"", TMInput!Y976, IF(AND($C976=$C977, Z977&lt;&gt;""), Z977, IF(AND($C976=$C978, Z978&lt;&gt;""), Z978, IF(AND($C976=$C979, Z979&lt;&gt;""), Z979, IF(AND($C976=$C980, Z980&lt;&gt;""), Z980, "")))))</f>
        <v/>
      </c>
      <c r="AA976" s="90" t="str">
        <f>IF(TMInput!Z976&lt;&gt;"", TMInput!Z976, IF(AND($C976=$C977, AA977&lt;&gt;""), AA977, IF(AND($C976=$C978, AA978&lt;&gt;""), AA978, IF(AND($C976=$C979, AA979&lt;&gt;""), AA979, IF(AND($C976=$C980, AA980&lt;&gt;""), AA980, "")))))</f>
        <v/>
      </c>
      <c r="AB976" s="90" t="str">
        <f>IF(TMInput!AA976&lt;&gt;"", TMInput!AA976, IF(AND($C976=$C977, AB977&lt;&gt;""), AB977, IF(AND($C976=$C978, AB978&lt;&gt;""), AB978, IF(AND($C976=$C979, AB979&lt;&gt;""), AB979, IF(AND($C976=$C980, AB980&lt;&gt;""), AB980, "")))))</f>
        <v/>
      </c>
      <c r="AC976" s="90" t="str">
        <f>IF(TMInput!AB976&lt;&gt;"", TMInput!AB976, IF(AND($C976=$C977, AC977&lt;&gt;""), AC977, IF(AND($C976=$C978, AC978&lt;&gt;""), AC978, IF(AND($C976=$C979, AC979&lt;&gt;""), AC979, IF(AND($C976=$C980, AC980&lt;&gt;""), AC980, "")))))</f>
        <v/>
      </c>
      <c r="AD976" s="90" t="str">
        <f>IF(TMInput!AC976&lt;&gt;"", TMInput!AC976, IF(AND($C976=$C977, AD977&lt;&gt;""), AD977, IF(AND($C976=$C978, AD978&lt;&gt;""), AD978, IF(AND($C976=$C979, AD979&lt;&gt;""), AD979, IF(AND($C976=$C980, AD980&lt;&gt;""), AD980, "")))))</f>
        <v/>
      </c>
      <c r="AE976" s="90" t="str">
        <f>IF(TMInput!AD976&lt;&gt;"", TMInput!AD976, IF(AND($C976=$C977, AE977&lt;&gt;""), AE977, IF(AND($C976=$C978, AE978&lt;&gt;""), AE978, IF(AND($C976=$C979, AE979&lt;&gt;""), AE979, IF(AND($C976=$C980, AE980&lt;&gt;""), AE980, "")))))</f>
        <v/>
      </c>
    </row>
    <row r="977">
      <c r="A977" s="85" t="b">
        <f t="shared" si="1"/>
        <v>0</v>
      </c>
      <c r="B977" s="90" t="str">
        <f>IF(AND(TMInput!A977="",$C977&lt;&gt;""),B976,TMInput!A977)</f>
        <v/>
      </c>
      <c r="C977" s="90" t="str">
        <f>TMInput!B977</f>
        <v/>
      </c>
      <c r="D977" s="85" t="str">
        <f>IF(AND(TMInput!C977="",$C977&lt;&gt;""),D976,TMInput!C977)</f>
        <v/>
      </c>
      <c r="E977" s="90" t="str">
        <f>IF(TMInput!D977&lt;&gt;"",TMInput!D977,IF(AND($C977=$C978, E978&lt;&gt;""),E978, IF(AND($C977=$C979, E979&lt;&gt;""), E979,"")))</f>
        <v/>
      </c>
      <c r="F977" s="90" t="str">
        <f>IF(TMInput!E977&lt;&gt;"",TMInput!E977,IF(AND($C977=$C978, F978&lt;&gt;""),F978, IF(AND($C977=$C979, F979&lt;&gt;""), F979,"")))</f>
        <v/>
      </c>
      <c r="G977" s="85" t="str">
        <f>IF(TMInput!F977&lt;&gt;"",TMInput!F977,IF(AND($C977=$C978, G978&lt;&gt;""),G978, IF(AND($C977=$C979, G979&lt;&gt;""), G979,"")))</f>
        <v/>
      </c>
      <c r="H977" s="90" t="str">
        <f>TMInput!G977</f>
        <v/>
      </c>
      <c r="I977" s="90" t="str">
        <f>TMInput!H977</f>
        <v/>
      </c>
      <c r="J977" s="90" t="str">
        <f>IF(TMInput!$A977="",J976,TMInput!I977)</f>
        <v/>
      </c>
      <c r="K977" s="85" t="str">
        <f>IF(TMInput!J977&lt;&gt;"",TMInput!J977,IF(AND($C977=$C978, K978&lt;&gt;""),K978, IF(AND($C977=$C979, K979&lt;&gt;""), K979,"")))</f>
        <v/>
      </c>
      <c r="L977" s="85" t="str">
        <f>IF(TMInput!K977&lt;&gt;"",TMInput!K977,IF(AND($C977=$C978, L978&lt;&gt;""),L978, IF(AND($C977=$C979, L979&lt;&gt;""), L979,"")))</f>
        <v/>
      </c>
      <c r="M977" s="90" t="str">
        <f>IF(TMInput!L977&lt;&gt;"",TMInput!L977,IF(AND($C977=$C978, M978&lt;&gt;""),M978, IF(AND($C977=$C979, M979&lt;&gt;""), M979,"")))</f>
        <v/>
      </c>
      <c r="N977" s="90" t="str">
        <f>IF(TMInput!M977&lt;&gt;"",TMInput!M977,IF(AND($C977=$C978, N978&lt;&gt;""),N978, IF(AND($C977=$C979, N979&lt;&gt;""), N979,"")))</f>
        <v/>
      </c>
      <c r="O977" s="90" t="str">
        <f>IF(TMInput!N977&lt;&gt;"",TMInput!N977,IF(AND($C977=$C978, O978&lt;&gt;""),O978, IF(AND($C977=$C979, O979&lt;&gt;""), O979,"")))</f>
        <v/>
      </c>
      <c r="P977" s="85" t="str">
        <f>IF(TMInput!O977&lt;&gt;"",TMInput!O977,IF(AND($C977=$C978, P978&lt;&gt;""),P978, IF(AND($C977=$C979, P979&lt;&gt;""), P979,"")))</f>
        <v/>
      </c>
      <c r="Q977" s="90" t="str">
        <f>IF(TMInput!P977&lt;&gt;"",TMInput!P977,IF(AND($C977=$C978, Q978&lt;&gt;""),Q978, IF(AND($C977=$C979, Q979&lt;&gt;""), Q979,"")))</f>
        <v/>
      </c>
      <c r="R977" s="90" t="str">
        <f>IF(TMInput!Q977&lt;&gt;"", TMInput!Q977, IF(AND(OR($C977&amp;$H977=$C978&amp;$H978, $C977&amp;$I977=$C978&amp;$I978), R978&lt;&gt;""), R978, IF(AND(OR($C977&amp;$H977=$C979&amp;$H979, $C977&amp;$I977=$C979&amp;$I979), R979&lt;&gt;""), R979, IF(AND(OR($C977&amp;$H977=$C980&amp;$H980, $C977&amp;$I977=$C980&amp;$I980), R980&lt;&gt;""), R980, IF(AND(OR($C977&amp;$H977=$C981&amp;$H981, $C977&amp;$I977=$C981&amp;$I981), R981&lt;&gt;""), R981, "")))))</f>
        <v/>
      </c>
      <c r="S977" s="90" t="str">
        <f>IF(TMInput!R977&lt;&gt;"", TMInput!R977, IF(AND(OR($C977&amp;$H977=$C978&amp;$H978, $C977&amp;$I977=$C978&amp;$I978), S978&lt;&gt;""), S978, IF(AND(OR($C977&amp;$H977=$C979&amp;$H979, $C977&amp;$I977=$C979&amp;$I979), S979&lt;&gt;""), S979, IF(AND(OR($C977&amp;$H977=$C980&amp;$H980, $C977&amp;$I977=$C980&amp;$I980), S980&lt;&gt;""), S980, IF(AND(OR($C977&amp;$H977=$C981&amp;$H981, $C977&amp;$I977=$C981&amp;$I981), S981&lt;&gt;""), S981, "")))))</f>
        <v/>
      </c>
      <c r="T977" s="90" t="str">
        <f>IF(TMInput!S977&lt;&gt;"", TMInput!S977, IF(AND(OR($C977&amp;$H977=$C978&amp;$H978, $C977&amp;$I977=$C978&amp;$I978), T978&lt;&gt;""), T978, IF(AND(OR($C977&amp;$H977=$C979&amp;$H979, $C977&amp;$I977=$C979&amp;$I979), T979&lt;&gt;""), T979, IF(AND(OR($C977&amp;$H977=$C980&amp;$H980, $C977&amp;$I977=$C980&amp;$I980), T980&lt;&gt;""), T980, IF(AND(OR($C977&amp;$H977=$C981&amp;$H981, $C977&amp;$I977=$C981&amp;$I981), T981&lt;&gt;""), T981, "")))))</f>
        <v/>
      </c>
      <c r="U977" s="90" t="str">
        <f>IF(TMInput!T977&lt;&gt;"", TMInput!T977, IF(AND($C977=$C978, U978&lt;&gt;""), U978, IF(AND($C977=$C979, U979&lt;&gt;""), U979, IF(AND($C977=$C980, U980&lt;&gt;""), U980, IF(AND($C977=$C981, U981&lt;&gt;""), U981, "")))))</f>
        <v/>
      </c>
      <c r="V977" s="90" t="str">
        <f>IF(TMInput!U977&lt;&gt;"", TMInput!U977, IF(AND($C977=$C978, V978&lt;&gt;""), V978, IF(AND($C977=$C979, V979&lt;&gt;""), V979, IF(AND($C977=$C980, V980&lt;&gt;""), V980, IF(AND($C977=$C981, V981&lt;&gt;""), V981, "")))))</f>
        <v/>
      </c>
      <c r="W977" s="90" t="str">
        <f>IF(TMInput!V977&lt;&gt;"", TMInput!V977, IF(AND($C977=$C978, W978&lt;&gt;""), W978, IF(AND($C977=$C979, W979&lt;&gt;""), W979, IF(AND($C977=$C980, W980&lt;&gt;""), W980, IF(AND($C977=$C981, W981&lt;&gt;""), W981, "")))))</f>
        <v/>
      </c>
      <c r="X977" s="90" t="str">
        <f>IF(TMInput!W977&lt;&gt;"", TMInput!W977, IF(AND($C977=$C978, X978&lt;&gt;""), X978, IF(AND($C977=$C979, X979&lt;&gt;""), X979, IF(AND($C977=$C980, X980&lt;&gt;""), X980, IF(AND($C977=$C981, X981&lt;&gt;""), X981, "")))))</f>
        <v/>
      </c>
      <c r="Y977" s="90" t="str">
        <f>IF(TMInput!X977&lt;&gt;"", TMInput!X977, IF(AND($C977=$C978, Y978&lt;&gt;""), Y978, IF(AND($C977=$C979, Y979&lt;&gt;""), Y979, IF(AND($C977=$C980, Y980&lt;&gt;""), Y980, IF(AND($C977=$C981, Y981&lt;&gt;""), Y981, "")))))</f>
        <v/>
      </c>
      <c r="Z977" s="90" t="str">
        <f>IF(TMInput!Y977&lt;&gt;"", TMInput!Y977, IF(AND($C977=$C978, Z978&lt;&gt;""), Z978, IF(AND($C977=$C979, Z979&lt;&gt;""), Z979, IF(AND($C977=$C980, Z980&lt;&gt;""), Z980, IF(AND($C977=$C981, Z981&lt;&gt;""), Z981, "")))))</f>
        <v/>
      </c>
      <c r="AA977" s="90" t="str">
        <f>IF(TMInput!Z977&lt;&gt;"", TMInput!Z977, IF(AND($C977=$C978, AA978&lt;&gt;""), AA978, IF(AND($C977=$C979, AA979&lt;&gt;""), AA979, IF(AND($C977=$C980, AA980&lt;&gt;""), AA980, IF(AND($C977=$C981, AA981&lt;&gt;""), AA981, "")))))</f>
        <v/>
      </c>
      <c r="AB977" s="90" t="str">
        <f>IF(TMInput!AA977&lt;&gt;"", TMInput!AA977, IF(AND($C977=$C978, AB978&lt;&gt;""), AB978, IF(AND($C977=$C979, AB979&lt;&gt;""), AB979, IF(AND($C977=$C980, AB980&lt;&gt;""), AB980, IF(AND($C977=$C981, AB981&lt;&gt;""), AB981, "")))))</f>
        <v/>
      </c>
      <c r="AC977" s="90" t="str">
        <f>IF(TMInput!AB977&lt;&gt;"", TMInput!AB977, IF(AND($C977=$C978, AC978&lt;&gt;""), AC978, IF(AND($C977=$C979, AC979&lt;&gt;""), AC979, IF(AND($C977=$C980, AC980&lt;&gt;""), AC980, IF(AND($C977=$C981, AC981&lt;&gt;""), AC981, "")))))</f>
        <v/>
      </c>
      <c r="AD977" s="90" t="str">
        <f>IF(TMInput!AC977&lt;&gt;"", TMInput!AC977, IF(AND($C977=$C978, AD978&lt;&gt;""), AD978, IF(AND($C977=$C979, AD979&lt;&gt;""), AD979, IF(AND($C977=$C980, AD980&lt;&gt;""), AD980, IF(AND($C977=$C981, AD981&lt;&gt;""), AD981, "")))))</f>
        <v/>
      </c>
      <c r="AE977" s="90" t="str">
        <f>IF(TMInput!AD977&lt;&gt;"", TMInput!AD977, IF(AND($C977=$C978, AE978&lt;&gt;""), AE978, IF(AND($C977=$C979, AE979&lt;&gt;""), AE979, IF(AND($C977=$C980, AE980&lt;&gt;""), AE980, IF(AND($C977=$C981, AE981&lt;&gt;""), AE981, "")))))</f>
        <v/>
      </c>
    </row>
    <row r="978">
      <c r="A978" s="85" t="b">
        <f t="shared" si="1"/>
        <v>0</v>
      </c>
      <c r="B978" s="90" t="str">
        <f>IF(AND(TMInput!A978="",$C978&lt;&gt;""),B977,TMInput!A978)</f>
        <v/>
      </c>
      <c r="C978" s="90" t="str">
        <f>TMInput!B978</f>
        <v/>
      </c>
      <c r="D978" s="85" t="str">
        <f>IF(AND(TMInput!C978="",$C978&lt;&gt;""),D977,TMInput!C978)</f>
        <v/>
      </c>
      <c r="E978" s="90" t="str">
        <f>IF(TMInput!D978&lt;&gt;"",TMInput!D978,IF(AND($C978=$C979, E979&lt;&gt;""),E979, IF(AND($C978=$C980, E980&lt;&gt;""), E980,"")))</f>
        <v/>
      </c>
      <c r="F978" s="90" t="str">
        <f>IF(TMInput!E978&lt;&gt;"",TMInput!E978,IF(AND($C978=$C979, F979&lt;&gt;""),F979, IF(AND($C978=$C980, F980&lt;&gt;""), F980,"")))</f>
        <v/>
      </c>
      <c r="G978" s="85" t="str">
        <f>IF(TMInput!F978&lt;&gt;"",TMInput!F978,IF(AND($C978=$C979, G979&lt;&gt;""),G979, IF(AND($C978=$C980, G980&lt;&gt;""), G980,"")))</f>
        <v/>
      </c>
      <c r="H978" s="90" t="str">
        <f>TMInput!G978</f>
        <v/>
      </c>
      <c r="I978" s="90" t="str">
        <f>TMInput!H978</f>
        <v/>
      </c>
      <c r="J978" s="90" t="str">
        <f>IF(TMInput!$A978="",J977,TMInput!I978)</f>
        <v/>
      </c>
      <c r="K978" s="85" t="str">
        <f>IF(TMInput!J978&lt;&gt;"",TMInput!J978,IF(AND($C978=$C979, K979&lt;&gt;""),K979, IF(AND($C978=$C980, K980&lt;&gt;""), K980,"")))</f>
        <v/>
      </c>
      <c r="L978" s="85" t="str">
        <f>IF(TMInput!K978&lt;&gt;"",TMInput!K978,IF(AND($C978=$C979, L979&lt;&gt;""),L979, IF(AND($C978=$C980, L980&lt;&gt;""), L980,"")))</f>
        <v/>
      </c>
      <c r="M978" s="90" t="str">
        <f>IF(TMInput!L978&lt;&gt;"",TMInput!L978,IF(AND($C978=$C979, M979&lt;&gt;""),M979, IF(AND($C978=$C980, M980&lt;&gt;""), M980,"")))</f>
        <v/>
      </c>
      <c r="N978" s="90" t="str">
        <f>IF(TMInput!M978&lt;&gt;"",TMInput!M978,IF(AND($C978=$C979, N979&lt;&gt;""),N979, IF(AND($C978=$C980, N980&lt;&gt;""), N980,"")))</f>
        <v/>
      </c>
      <c r="O978" s="90" t="str">
        <f>IF(TMInput!N978&lt;&gt;"",TMInput!N978,IF(AND($C978=$C979, O979&lt;&gt;""),O979, IF(AND($C978=$C980, O980&lt;&gt;""), O980,"")))</f>
        <v/>
      </c>
      <c r="P978" s="85" t="str">
        <f>IF(TMInput!O978&lt;&gt;"",TMInput!O978,IF(AND($C978=$C979, P979&lt;&gt;""),P979, IF(AND($C978=$C980, P980&lt;&gt;""), P980,"")))</f>
        <v/>
      </c>
      <c r="Q978" s="90" t="str">
        <f>IF(TMInput!P978&lt;&gt;"",TMInput!P978,IF(AND($C978=$C979, Q979&lt;&gt;""),Q979, IF(AND($C978=$C980, Q980&lt;&gt;""), Q980,"")))</f>
        <v/>
      </c>
      <c r="R978" s="90" t="str">
        <f>IF(TMInput!Q978&lt;&gt;"", TMInput!Q978, IF(AND(OR($C978&amp;$H978=$C979&amp;$H979, $C978&amp;$I978=$C979&amp;$I979), R979&lt;&gt;""), R979, IF(AND(OR($C978&amp;$H978=$C980&amp;$H980, $C978&amp;$I978=$C980&amp;$I980), R980&lt;&gt;""), R980, IF(AND(OR($C978&amp;$H978=$C981&amp;$H981, $C978&amp;$I978=$C981&amp;$I981), R981&lt;&gt;""), R981, IF(AND(OR($C978&amp;$H978=$C982&amp;$H982, $C978&amp;$I978=$C982&amp;$I982), R982&lt;&gt;""), R982, "")))))</f>
        <v/>
      </c>
      <c r="S978" s="90" t="str">
        <f>IF(TMInput!R978&lt;&gt;"", TMInput!R978, IF(AND(OR($C978&amp;$H978=$C979&amp;$H979, $C978&amp;$I978=$C979&amp;$I979), S979&lt;&gt;""), S979, IF(AND(OR($C978&amp;$H978=$C980&amp;$H980, $C978&amp;$I978=$C980&amp;$I980), S980&lt;&gt;""), S980, IF(AND(OR($C978&amp;$H978=$C981&amp;$H981, $C978&amp;$I978=$C981&amp;$I981), S981&lt;&gt;""), S981, IF(AND(OR($C978&amp;$H978=$C982&amp;$H982, $C978&amp;$I978=$C982&amp;$I982), S982&lt;&gt;""), S982, "")))))</f>
        <v/>
      </c>
      <c r="T978" s="90" t="str">
        <f>IF(TMInput!S978&lt;&gt;"", TMInput!S978, IF(AND(OR($C978&amp;$H978=$C979&amp;$H979, $C978&amp;$I978=$C979&amp;$I979), T979&lt;&gt;""), T979, IF(AND(OR($C978&amp;$H978=$C980&amp;$H980, $C978&amp;$I978=$C980&amp;$I980), T980&lt;&gt;""), T980, IF(AND(OR($C978&amp;$H978=$C981&amp;$H981, $C978&amp;$I978=$C981&amp;$I981), T981&lt;&gt;""), T981, IF(AND(OR($C978&amp;$H978=$C982&amp;$H982, $C978&amp;$I978=$C982&amp;$I982), T982&lt;&gt;""), T982, "")))))</f>
        <v/>
      </c>
      <c r="U978" s="90" t="str">
        <f>IF(TMInput!T978&lt;&gt;"", TMInput!T978, IF(AND($C978=$C979, U979&lt;&gt;""), U979, IF(AND($C978=$C980, U980&lt;&gt;""), U980, IF(AND($C978=$C981, U981&lt;&gt;""), U981, IF(AND($C978=$C982, U982&lt;&gt;""), U982, "")))))</f>
        <v/>
      </c>
      <c r="V978" s="90" t="str">
        <f>IF(TMInput!U978&lt;&gt;"", TMInput!U978, IF(AND($C978=$C979, V979&lt;&gt;""), V979, IF(AND($C978=$C980, V980&lt;&gt;""), V980, IF(AND($C978=$C981, V981&lt;&gt;""), V981, IF(AND($C978=$C982, V982&lt;&gt;""), V982, "")))))</f>
        <v/>
      </c>
      <c r="W978" s="90" t="str">
        <f>IF(TMInput!V978&lt;&gt;"", TMInput!V978, IF(AND($C978=$C979, W979&lt;&gt;""), W979, IF(AND($C978=$C980, W980&lt;&gt;""), W980, IF(AND($C978=$C981, W981&lt;&gt;""), W981, IF(AND($C978=$C982, W982&lt;&gt;""), W982, "")))))</f>
        <v/>
      </c>
      <c r="X978" s="90" t="str">
        <f>IF(TMInput!W978&lt;&gt;"", TMInput!W978, IF(AND($C978=$C979, X979&lt;&gt;""), X979, IF(AND($C978=$C980, X980&lt;&gt;""), X980, IF(AND($C978=$C981, X981&lt;&gt;""), X981, IF(AND($C978=$C982, X982&lt;&gt;""), X982, "")))))</f>
        <v/>
      </c>
      <c r="Y978" s="90" t="str">
        <f>IF(TMInput!X978&lt;&gt;"", TMInput!X978, IF(AND($C978=$C979, Y979&lt;&gt;""), Y979, IF(AND($C978=$C980, Y980&lt;&gt;""), Y980, IF(AND($C978=$C981, Y981&lt;&gt;""), Y981, IF(AND($C978=$C982, Y982&lt;&gt;""), Y982, "")))))</f>
        <v/>
      </c>
      <c r="Z978" s="90" t="str">
        <f>IF(TMInput!Y978&lt;&gt;"", TMInput!Y978, IF(AND($C978=$C979, Z979&lt;&gt;""), Z979, IF(AND($C978=$C980, Z980&lt;&gt;""), Z980, IF(AND($C978=$C981, Z981&lt;&gt;""), Z981, IF(AND($C978=$C982, Z982&lt;&gt;""), Z982, "")))))</f>
        <v/>
      </c>
      <c r="AA978" s="90" t="str">
        <f>IF(TMInput!Z978&lt;&gt;"", TMInput!Z978, IF(AND($C978=$C979, AA979&lt;&gt;""), AA979, IF(AND($C978=$C980, AA980&lt;&gt;""), AA980, IF(AND($C978=$C981, AA981&lt;&gt;""), AA981, IF(AND($C978=$C982, AA982&lt;&gt;""), AA982, "")))))</f>
        <v/>
      </c>
      <c r="AB978" s="90" t="str">
        <f>IF(TMInput!AA978&lt;&gt;"", TMInput!AA978, IF(AND($C978=$C979, AB979&lt;&gt;""), AB979, IF(AND($C978=$C980, AB980&lt;&gt;""), AB980, IF(AND($C978=$C981, AB981&lt;&gt;""), AB981, IF(AND($C978=$C982, AB982&lt;&gt;""), AB982, "")))))</f>
        <v/>
      </c>
      <c r="AC978" s="90" t="str">
        <f>IF(TMInput!AB978&lt;&gt;"", TMInput!AB978, IF(AND($C978=$C979, AC979&lt;&gt;""), AC979, IF(AND($C978=$C980, AC980&lt;&gt;""), AC980, IF(AND($C978=$C981, AC981&lt;&gt;""), AC981, IF(AND($C978=$C982, AC982&lt;&gt;""), AC982, "")))))</f>
        <v/>
      </c>
      <c r="AD978" s="90" t="str">
        <f>IF(TMInput!AC978&lt;&gt;"", TMInput!AC978, IF(AND($C978=$C979, AD979&lt;&gt;""), AD979, IF(AND($C978=$C980, AD980&lt;&gt;""), AD980, IF(AND($C978=$C981, AD981&lt;&gt;""), AD981, IF(AND($C978=$C982, AD982&lt;&gt;""), AD982, "")))))</f>
        <v/>
      </c>
      <c r="AE978" s="90" t="str">
        <f>IF(TMInput!AD978&lt;&gt;"", TMInput!AD978, IF(AND($C978=$C979, AE979&lt;&gt;""), AE979, IF(AND($C978=$C980, AE980&lt;&gt;""), AE980, IF(AND($C978=$C981, AE981&lt;&gt;""), AE981, IF(AND($C978=$C982, AE982&lt;&gt;""), AE982, "")))))</f>
        <v/>
      </c>
    </row>
    <row r="979">
      <c r="A979" s="85" t="b">
        <f t="shared" si="1"/>
        <v>0</v>
      </c>
      <c r="B979" s="90" t="str">
        <f>IF(AND(TMInput!A979="",$C979&lt;&gt;""),B978,TMInput!A979)</f>
        <v/>
      </c>
      <c r="C979" s="90" t="str">
        <f>TMInput!B979</f>
        <v/>
      </c>
      <c r="D979" s="85" t="str">
        <f>IF(AND(TMInput!C979="",$C979&lt;&gt;""),D978,TMInput!C979)</f>
        <v/>
      </c>
      <c r="E979" s="90" t="str">
        <f>IF(TMInput!D979&lt;&gt;"",TMInput!D979,IF(AND($C979=$C980, E980&lt;&gt;""),E980, IF(AND($C979=$C981, E981&lt;&gt;""), E981,"")))</f>
        <v/>
      </c>
      <c r="F979" s="90" t="str">
        <f>IF(TMInput!E979&lt;&gt;"",TMInput!E979,IF(AND($C979=$C980, F980&lt;&gt;""),F980, IF(AND($C979=$C981, F981&lt;&gt;""), F981,"")))</f>
        <v/>
      </c>
      <c r="G979" s="85" t="str">
        <f>IF(TMInput!F979&lt;&gt;"",TMInput!F979,IF(AND($C979=$C980, G980&lt;&gt;""),G980, IF(AND($C979=$C981, G981&lt;&gt;""), G981,"")))</f>
        <v/>
      </c>
      <c r="H979" s="90" t="str">
        <f>TMInput!G979</f>
        <v/>
      </c>
      <c r="I979" s="90" t="str">
        <f>TMInput!H979</f>
        <v/>
      </c>
      <c r="J979" s="90" t="str">
        <f>IF(TMInput!$A979="",J978,TMInput!I979)</f>
        <v/>
      </c>
      <c r="K979" s="85" t="str">
        <f>IF(TMInput!J979&lt;&gt;"",TMInput!J979,IF(AND($C979=$C980, K980&lt;&gt;""),K980, IF(AND($C979=$C981, K981&lt;&gt;""), K981,"")))</f>
        <v/>
      </c>
      <c r="L979" s="85" t="str">
        <f>IF(TMInput!K979&lt;&gt;"",TMInput!K979,IF(AND($C979=$C980, L980&lt;&gt;""),L980, IF(AND($C979=$C981, L981&lt;&gt;""), L981,"")))</f>
        <v/>
      </c>
      <c r="M979" s="90" t="str">
        <f>IF(TMInput!L979&lt;&gt;"",TMInput!L979,IF(AND($C979=$C980, M980&lt;&gt;""),M980, IF(AND($C979=$C981, M981&lt;&gt;""), M981,"")))</f>
        <v/>
      </c>
      <c r="N979" s="90" t="str">
        <f>IF(TMInput!M979&lt;&gt;"",TMInput!M979,IF(AND($C979=$C980, N980&lt;&gt;""),N980, IF(AND($C979=$C981, N981&lt;&gt;""), N981,"")))</f>
        <v/>
      </c>
      <c r="O979" s="90" t="str">
        <f>IF(TMInput!N979&lt;&gt;"",TMInput!N979,IF(AND($C979=$C980, O980&lt;&gt;""),O980, IF(AND($C979=$C981, O981&lt;&gt;""), O981,"")))</f>
        <v/>
      </c>
      <c r="P979" s="85" t="str">
        <f>IF(TMInput!O979&lt;&gt;"",TMInput!O979,IF(AND($C979=$C980, P980&lt;&gt;""),P980, IF(AND($C979=$C981, P981&lt;&gt;""), P981,"")))</f>
        <v/>
      </c>
      <c r="Q979" s="90" t="str">
        <f>IF(TMInput!P979&lt;&gt;"",TMInput!P979,IF(AND($C979=$C980, Q980&lt;&gt;""),Q980, IF(AND($C979=$C981, Q981&lt;&gt;""), Q981,"")))</f>
        <v/>
      </c>
      <c r="R979" s="90" t="str">
        <f>IF(TMInput!Q979&lt;&gt;"", TMInput!Q979, IF(AND(OR($C979&amp;$H979=$C980&amp;$H980, $C979&amp;$I979=$C980&amp;$I980), R980&lt;&gt;""), R980, IF(AND(OR($C979&amp;$H979=$C981&amp;$H981, $C979&amp;$I979=$C981&amp;$I981), R981&lt;&gt;""), R981, IF(AND(OR($C979&amp;$H979=$C982&amp;$H982, $C979&amp;$I979=$C982&amp;$I982), R982&lt;&gt;""), R982, IF(AND(OR($C979&amp;$H979=$C983&amp;$H983, $C979&amp;$I979=$C983&amp;$I983), R983&lt;&gt;""), R983, "")))))</f>
        <v/>
      </c>
      <c r="S979" s="90" t="str">
        <f>IF(TMInput!R979&lt;&gt;"", TMInput!R979, IF(AND(OR($C979&amp;$H979=$C980&amp;$H980, $C979&amp;$I979=$C980&amp;$I980), S980&lt;&gt;""), S980, IF(AND(OR($C979&amp;$H979=$C981&amp;$H981, $C979&amp;$I979=$C981&amp;$I981), S981&lt;&gt;""), S981, IF(AND(OR($C979&amp;$H979=$C982&amp;$H982, $C979&amp;$I979=$C982&amp;$I982), S982&lt;&gt;""), S982, IF(AND(OR($C979&amp;$H979=$C983&amp;$H983, $C979&amp;$I979=$C983&amp;$I983), S983&lt;&gt;""), S983, "")))))</f>
        <v/>
      </c>
      <c r="T979" s="90" t="str">
        <f>IF(TMInput!S979&lt;&gt;"", TMInput!S979, IF(AND(OR($C979&amp;$H979=$C980&amp;$H980, $C979&amp;$I979=$C980&amp;$I980), T980&lt;&gt;""), T980, IF(AND(OR($C979&amp;$H979=$C981&amp;$H981, $C979&amp;$I979=$C981&amp;$I981), T981&lt;&gt;""), T981, IF(AND(OR($C979&amp;$H979=$C982&amp;$H982, $C979&amp;$I979=$C982&amp;$I982), T982&lt;&gt;""), T982, IF(AND(OR($C979&amp;$H979=$C983&amp;$H983, $C979&amp;$I979=$C983&amp;$I983), T983&lt;&gt;""), T983, "")))))</f>
        <v/>
      </c>
      <c r="U979" s="90" t="str">
        <f>IF(TMInput!T979&lt;&gt;"", TMInput!T979, IF(AND($C979=$C980, U980&lt;&gt;""), U980, IF(AND($C979=$C981, U981&lt;&gt;""), U981, IF(AND($C979=$C982, U982&lt;&gt;""), U982, IF(AND($C979=$C983, U983&lt;&gt;""), U983, "")))))</f>
        <v/>
      </c>
      <c r="V979" s="90" t="str">
        <f>IF(TMInput!U979&lt;&gt;"", TMInput!U979, IF(AND($C979=$C980, V980&lt;&gt;""), V980, IF(AND($C979=$C981, V981&lt;&gt;""), V981, IF(AND($C979=$C982, V982&lt;&gt;""), V982, IF(AND($C979=$C983, V983&lt;&gt;""), V983, "")))))</f>
        <v/>
      </c>
      <c r="W979" s="90" t="str">
        <f>IF(TMInput!V979&lt;&gt;"", TMInput!V979, IF(AND($C979=$C980, W980&lt;&gt;""), W980, IF(AND($C979=$C981, W981&lt;&gt;""), W981, IF(AND($C979=$C982, W982&lt;&gt;""), W982, IF(AND($C979=$C983, W983&lt;&gt;""), W983, "")))))</f>
        <v/>
      </c>
      <c r="X979" s="90" t="str">
        <f>IF(TMInput!W979&lt;&gt;"", TMInput!W979, IF(AND($C979=$C980, X980&lt;&gt;""), X980, IF(AND($C979=$C981, X981&lt;&gt;""), X981, IF(AND($C979=$C982, X982&lt;&gt;""), X982, IF(AND($C979=$C983, X983&lt;&gt;""), X983, "")))))</f>
        <v/>
      </c>
      <c r="Y979" s="90" t="str">
        <f>IF(TMInput!X979&lt;&gt;"", TMInput!X979, IF(AND($C979=$C980, Y980&lt;&gt;""), Y980, IF(AND($C979=$C981, Y981&lt;&gt;""), Y981, IF(AND($C979=$C982, Y982&lt;&gt;""), Y982, IF(AND($C979=$C983, Y983&lt;&gt;""), Y983, "")))))</f>
        <v/>
      </c>
      <c r="Z979" s="90" t="str">
        <f>IF(TMInput!Y979&lt;&gt;"", TMInput!Y979, IF(AND($C979=$C980, Z980&lt;&gt;""), Z980, IF(AND($C979=$C981, Z981&lt;&gt;""), Z981, IF(AND($C979=$C982, Z982&lt;&gt;""), Z982, IF(AND($C979=$C983, Z983&lt;&gt;""), Z983, "")))))</f>
        <v/>
      </c>
      <c r="AA979" s="90" t="str">
        <f>IF(TMInput!Z979&lt;&gt;"", TMInput!Z979, IF(AND($C979=$C980, AA980&lt;&gt;""), AA980, IF(AND($C979=$C981, AA981&lt;&gt;""), AA981, IF(AND($C979=$C982, AA982&lt;&gt;""), AA982, IF(AND($C979=$C983, AA983&lt;&gt;""), AA983, "")))))</f>
        <v/>
      </c>
      <c r="AB979" s="90" t="str">
        <f>IF(TMInput!AA979&lt;&gt;"", TMInput!AA979, IF(AND($C979=$C980, AB980&lt;&gt;""), AB980, IF(AND($C979=$C981, AB981&lt;&gt;""), AB981, IF(AND($C979=$C982, AB982&lt;&gt;""), AB982, IF(AND($C979=$C983, AB983&lt;&gt;""), AB983, "")))))</f>
        <v/>
      </c>
      <c r="AC979" s="90" t="str">
        <f>IF(TMInput!AB979&lt;&gt;"", TMInput!AB979, IF(AND($C979=$C980, AC980&lt;&gt;""), AC980, IF(AND($C979=$C981, AC981&lt;&gt;""), AC981, IF(AND($C979=$C982, AC982&lt;&gt;""), AC982, IF(AND($C979=$C983, AC983&lt;&gt;""), AC983, "")))))</f>
        <v/>
      </c>
      <c r="AD979" s="90" t="str">
        <f>IF(TMInput!AC979&lt;&gt;"", TMInput!AC979, IF(AND($C979=$C980, AD980&lt;&gt;""), AD980, IF(AND($C979=$C981, AD981&lt;&gt;""), AD981, IF(AND($C979=$C982, AD982&lt;&gt;""), AD982, IF(AND($C979=$C983, AD983&lt;&gt;""), AD983, "")))))</f>
        <v/>
      </c>
      <c r="AE979" s="90" t="str">
        <f>IF(TMInput!AD979&lt;&gt;"", TMInput!AD979, IF(AND($C979=$C980, AE980&lt;&gt;""), AE980, IF(AND($C979=$C981, AE981&lt;&gt;""), AE981, IF(AND($C979=$C982, AE982&lt;&gt;""), AE982, IF(AND($C979=$C983, AE983&lt;&gt;""), AE983, "")))))</f>
        <v/>
      </c>
    </row>
    <row r="980">
      <c r="A980" s="85" t="b">
        <f t="shared" si="1"/>
        <v>0</v>
      </c>
      <c r="B980" s="90" t="str">
        <f>IF(AND(TMInput!A980="",$C980&lt;&gt;""),B979,TMInput!A980)</f>
        <v/>
      </c>
      <c r="C980" s="90" t="str">
        <f>TMInput!B980</f>
        <v/>
      </c>
      <c r="D980" s="85" t="str">
        <f>IF(AND(TMInput!C980="",$C980&lt;&gt;""),D979,TMInput!C980)</f>
        <v/>
      </c>
      <c r="E980" s="90" t="str">
        <f>IF(TMInput!D980&lt;&gt;"",TMInput!D980,IF(AND($C980=$C981, E981&lt;&gt;""),E981, IF(AND($C980=$C982, E982&lt;&gt;""), E982,"")))</f>
        <v/>
      </c>
      <c r="F980" s="90" t="str">
        <f>IF(TMInput!E980&lt;&gt;"",TMInput!E980,IF(AND($C980=$C981, F981&lt;&gt;""),F981, IF(AND($C980=$C982, F982&lt;&gt;""), F982,"")))</f>
        <v/>
      </c>
      <c r="G980" s="85" t="str">
        <f>IF(TMInput!F980&lt;&gt;"",TMInput!F980,IF(AND($C980=$C981, G981&lt;&gt;""),G981, IF(AND($C980=$C982, G982&lt;&gt;""), G982,"")))</f>
        <v/>
      </c>
      <c r="H980" s="90" t="str">
        <f>TMInput!G980</f>
        <v/>
      </c>
      <c r="I980" s="90" t="str">
        <f>TMInput!H980</f>
        <v/>
      </c>
      <c r="J980" s="90" t="str">
        <f>IF(TMInput!$A980="",J979,TMInput!I980)</f>
        <v/>
      </c>
      <c r="K980" s="85" t="str">
        <f>IF(TMInput!J980&lt;&gt;"",TMInput!J980,IF(AND($C980=$C981, K981&lt;&gt;""),K981, IF(AND($C980=$C982, K982&lt;&gt;""), K982,"")))</f>
        <v/>
      </c>
      <c r="L980" s="85" t="str">
        <f>IF(TMInput!K980&lt;&gt;"",TMInput!K980,IF(AND($C980=$C981, L981&lt;&gt;""),L981, IF(AND($C980=$C982, L982&lt;&gt;""), L982,"")))</f>
        <v/>
      </c>
      <c r="M980" s="90" t="str">
        <f>IF(TMInput!L980&lt;&gt;"",TMInput!L980,IF(AND($C980=$C981, M981&lt;&gt;""),M981, IF(AND($C980=$C982, M982&lt;&gt;""), M982,"")))</f>
        <v/>
      </c>
      <c r="N980" s="90" t="str">
        <f>IF(TMInput!M980&lt;&gt;"",TMInput!M980,IF(AND($C980=$C981, N981&lt;&gt;""),N981, IF(AND($C980=$C982, N982&lt;&gt;""), N982,"")))</f>
        <v/>
      </c>
      <c r="O980" s="90" t="str">
        <f>IF(TMInput!N980&lt;&gt;"",TMInput!N980,IF(AND($C980=$C981, O981&lt;&gt;""),O981, IF(AND($C980=$C982, O982&lt;&gt;""), O982,"")))</f>
        <v/>
      </c>
      <c r="P980" s="85" t="str">
        <f>IF(TMInput!O980&lt;&gt;"",TMInput!O980,IF(AND($C980=$C981, P981&lt;&gt;""),P981, IF(AND($C980=$C982, P982&lt;&gt;""), P982,"")))</f>
        <v/>
      </c>
      <c r="Q980" s="90" t="str">
        <f>IF(TMInput!P980&lt;&gt;"",TMInput!P980,IF(AND($C980=$C981, Q981&lt;&gt;""),Q981, IF(AND($C980=$C982, Q982&lt;&gt;""), Q982,"")))</f>
        <v/>
      </c>
      <c r="R980" s="90" t="str">
        <f>IF(TMInput!Q980&lt;&gt;"", TMInput!Q980, IF(AND(OR($C980&amp;$H980=$C981&amp;$H981, $C980&amp;$I980=$C981&amp;$I981), R981&lt;&gt;""), R981, IF(AND(OR($C980&amp;$H980=$C982&amp;$H982, $C980&amp;$I980=$C982&amp;$I982), R982&lt;&gt;""), R982, IF(AND(OR($C980&amp;$H980=$C983&amp;$H983, $C980&amp;$I980=$C983&amp;$I983), R983&lt;&gt;""), R983, IF(AND(OR($C980&amp;$H980=$C984&amp;$H984, $C980&amp;$I980=$C984&amp;$I984), R984&lt;&gt;""), R984, "")))))</f>
        <v/>
      </c>
      <c r="S980" s="90" t="str">
        <f>IF(TMInput!R980&lt;&gt;"", TMInput!R980, IF(AND(OR($C980&amp;$H980=$C981&amp;$H981, $C980&amp;$I980=$C981&amp;$I981), S981&lt;&gt;""), S981, IF(AND(OR($C980&amp;$H980=$C982&amp;$H982, $C980&amp;$I980=$C982&amp;$I982), S982&lt;&gt;""), S982, IF(AND(OR($C980&amp;$H980=$C983&amp;$H983, $C980&amp;$I980=$C983&amp;$I983), S983&lt;&gt;""), S983, IF(AND(OR($C980&amp;$H980=$C984&amp;$H984, $C980&amp;$I980=$C984&amp;$I984), S984&lt;&gt;""), S984, "")))))</f>
        <v/>
      </c>
      <c r="T980" s="90" t="str">
        <f>IF(TMInput!S980&lt;&gt;"", TMInput!S980, IF(AND(OR($C980&amp;$H980=$C981&amp;$H981, $C980&amp;$I980=$C981&amp;$I981), T981&lt;&gt;""), T981, IF(AND(OR($C980&amp;$H980=$C982&amp;$H982, $C980&amp;$I980=$C982&amp;$I982), T982&lt;&gt;""), T982, IF(AND(OR($C980&amp;$H980=$C983&amp;$H983, $C980&amp;$I980=$C983&amp;$I983), T983&lt;&gt;""), T983, IF(AND(OR($C980&amp;$H980=$C984&amp;$H984, $C980&amp;$I980=$C984&amp;$I984), T984&lt;&gt;""), T984, "")))))</f>
        <v/>
      </c>
      <c r="U980" s="90" t="str">
        <f>IF(TMInput!T980&lt;&gt;"", TMInput!T980, IF(AND($C980=$C981, U981&lt;&gt;""), U981, IF(AND($C980=$C982, U982&lt;&gt;""), U982, IF(AND($C980=$C983, U983&lt;&gt;""), U983, IF(AND($C980=$C984, U984&lt;&gt;""), U984, "")))))</f>
        <v/>
      </c>
      <c r="V980" s="90" t="str">
        <f>IF(TMInput!U980&lt;&gt;"", TMInput!U980, IF(AND($C980=$C981, V981&lt;&gt;""), V981, IF(AND($C980=$C982, V982&lt;&gt;""), V982, IF(AND($C980=$C983, V983&lt;&gt;""), V983, IF(AND($C980=$C984, V984&lt;&gt;""), V984, "")))))</f>
        <v/>
      </c>
      <c r="W980" s="90" t="str">
        <f>IF(TMInput!V980&lt;&gt;"", TMInput!V980, IF(AND($C980=$C981, W981&lt;&gt;""), W981, IF(AND($C980=$C982, W982&lt;&gt;""), W982, IF(AND($C980=$C983, W983&lt;&gt;""), W983, IF(AND($C980=$C984, W984&lt;&gt;""), W984, "")))))</f>
        <v/>
      </c>
      <c r="X980" s="90" t="str">
        <f>IF(TMInput!W980&lt;&gt;"", TMInput!W980, IF(AND($C980=$C981, X981&lt;&gt;""), X981, IF(AND($C980=$C982, X982&lt;&gt;""), X982, IF(AND($C980=$C983, X983&lt;&gt;""), X983, IF(AND($C980=$C984, X984&lt;&gt;""), X984, "")))))</f>
        <v/>
      </c>
      <c r="Y980" s="90" t="str">
        <f>IF(TMInput!X980&lt;&gt;"", TMInput!X980, IF(AND($C980=$C981, Y981&lt;&gt;""), Y981, IF(AND($C980=$C982, Y982&lt;&gt;""), Y982, IF(AND($C980=$C983, Y983&lt;&gt;""), Y983, IF(AND($C980=$C984, Y984&lt;&gt;""), Y984, "")))))</f>
        <v/>
      </c>
      <c r="Z980" s="90" t="str">
        <f>IF(TMInput!Y980&lt;&gt;"", TMInput!Y980, IF(AND($C980=$C981, Z981&lt;&gt;""), Z981, IF(AND($C980=$C982, Z982&lt;&gt;""), Z982, IF(AND($C980=$C983, Z983&lt;&gt;""), Z983, IF(AND($C980=$C984, Z984&lt;&gt;""), Z984, "")))))</f>
        <v/>
      </c>
      <c r="AA980" s="90" t="str">
        <f>IF(TMInput!Z980&lt;&gt;"", TMInput!Z980, IF(AND($C980=$C981, AA981&lt;&gt;""), AA981, IF(AND($C980=$C982, AA982&lt;&gt;""), AA982, IF(AND($C980=$C983, AA983&lt;&gt;""), AA983, IF(AND($C980=$C984, AA984&lt;&gt;""), AA984, "")))))</f>
        <v/>
      </c>
      <c r="AB980" s="90" t="str">
        <f>IF(TMInput!AA980&lt;&gt;"", TMInput!AA980, IF(AND($C980=$C981, AB981&lt;&gt;""), AB981, IF(AND($C980=$C982, AB982&lt;&gt;""), AB982, IF(AND($C980=$C983, AB983&lt;&gt;""), AB983, IF(AND($C980=$C984, AB984&lt;&gt;""), AB984, "")))))</f>
        <v/>
      </c>
      <c r="AC980" s="90" t="str">
        <f>IF(TMInput!AB980&lt;&gt;"", TMInput!AB980, IF(AND($C980=$C981, AC981&lt;&gt;""), AC981, IF(AND($C980=$C982, AC982&lt;&gt;""), AC982, IF(AND($C980=$C983, AC983&lt;&gt;""), AC983, IF(AND($C980=$C984, AC984&lt;&gt;""), AC984, "")))))</f>
        <v/>
      </c>
      <c r="AD980" s="90" t="str">
        <f>IF(TMInput!AC980&lt;&gt;"", TMInput!AC980, IF(AND($C980=$C981, AD981&lt;&gt;""), AD981, IF(AND($C980=$C982, AD982&lt;&gt;""), AD982, IF(AND($C980=$C983, AD983&lt;&gt;""), AD983, IF(AND($C980=$C984, AD984&lt;&gt;""), AD984, "")))))</f>
        <v/>
      </c>
      <c r="AE980" s="90" t="str">
        <f>IF(TMInput!AD980&lt;&gt;"", TMInput!AD980, IF(AND($C980=$C981, AE981&lt;&gt;""), AE981, IF(AND($C980=$C982, AE982&lt;&gt;""), AE982, IF(AND($C980=$C983, AE983&lt;&gt;""), AE983, IF(AND($C980=$C984, AE984&lt;&gt;""), AE984, "")))))</f>
        <v/>
      </c>
    </row>
    <row r="981">
      <c r="A981" s="85" t="b">
        <f t="shared" si="1"/>
        <v>0</v>
      </c>
      <c r="B981" s="90" t="str">
        <f>IF(AND(TMInput!A981="",$C981&lt;&gt;""),B980,TMInput!A981)</f>
        <v/>
      </c>
      <c r="C981" s="90" t="str">
        <f>TMInput!B981</f>
        <v/>
      </c>
      <c r="D981" s="85" t="str">
        <f>IF(AND(TMInput!C981="",$C981&lt;&gt;""),D980,TMInput!C981)</f>
        <v/>
      </c>
      <c r="E981" s="90" t="str">
        <f>IF(TMInput!D981&lt;&gt;"",TMInput!D981,IF(AND($C981=$C982, E982&lt;&gt;""),E982, IF(AND($C981=$C983, E983&lt;&gt;""), E983,"")))</f>
        <v/>
      </c>
      <c r="F981" s="90" t="str">
        <f>IF(TMInput!E981&lt;&gt;"",TMInput!E981,IF(AND($C981=$C982, F982&lt;&gt;""),F982, IF(AND($C981=$C983, F983&lt;&gt;""), F983,"")))</f>
        <v/>
      </c>
      <c r="G981" s="85" t="str">
        <f>IF(TMInput!F981&lt;&gt;"",TMInput!F981,IF(AND($C981=$C982, G982&lt;&gt;""),G982, IF(AND($C981=$C983, G983&lt;&gt;""), G983,"")))</f>
        <v/>
      </c>
      <c r="H981" s="90" t="str">
        <f>TMInput!G981</f>
        <v/>
      </c>
      <c r="I981" s="90" t="str">
        <f>TMInput!H981</f>
        <v/>
      </c>
      <c r="J981" s="90" t="str">
        <f>IF(TMInput!$A981="",J980,TMInput!I981)</f>
        <v/>
      </c>
      <c r="K981" s="85" t="str">
        <f>IF(TMInput!J981&lt;&gt;"",TMInput!J981,IF(AND($C981=$C982, K982&lt;&gt;""),K982, IF(AND($C981=$C983, K983&lt;&gt;""), K983,"")))</f>
        <v/>
      </c>
      <c r="L981" s="85" t="str">
        <f>IF(TMInput!K981&lt;&gt;"",TMInput!K981,IF(AND($C981=$C982, L982&lt;&gt;""),L982, IF(AND($C981=$C983, L983&lt;&gt;""), L983,"")))</f>
        <v/>
      </c>
      <c r="M981" s="90" t="str">
        <f>IF(TMInput!L981&lt;&gt;"",TMInput!L981,IF(AND($C981=$C982, M982&lt;&gt;""),M982, IF(AND($C981=$C983, M983&lt;&gt;""), M983,"")))</f>
        <v/>
      </c>
      <c r="N981" s="90" t="str">
        <f>IF(TMInput!M981&lt;&gt;"",TMInput!M981,IF(AND($C981=$C982, N982&lt;&gt;""),N982, IF(AND($C981=$C983, N983&lt;&gt;""), N983,"")))</f>
        <v/>
      </c>
      <c r="O981" s="90" t="str">
        <f>IF(TMInput!N981&lt;&gt;"",TMInput!N981,IF(AND($C981=$C982, O982&lt;&gt;""),O982, IF(AND($C981=$C983, O983&lt;&gt;""), O983,"")))</f>
        <v/>
      </c>
      <c r="P981" s="85" t="str">
        <f>IF(TMInput!O981&lt;&gt;"",TMInput!O981,IF(AND($C981=$C982, P982&lt;&gt;""),P982, IF(AND($C981=$C983, P983&lt;&gt;""), P983,"")))</f>
        <v/>
      </c>
      <c r="Q981" s="90" t="str">
        <f>IF(TMInput!P981&lt;&gt;"",TMInput!P981,IF(AND($C981=$C982, Q982&lt;&gt;""),Q982, IF(AND($C981=$C983, Q983&lt;&gt;""), Q983,"")))</f>
        <v/>
      </c>
      <c r="R981" s="90" t="str">
        <f>IF(TMInput!Q981&lt;&gt;"", TMInput!Q981, IF(AND(OR($C981&amp;$H981=$C982&amp;$H982, $C981&amp;$I981=$C982&amp;$I982), R982&lt;&gt;""), R982, IF(AND(OR($C981&amp;$H981=$C983&amp;$H983, $C981&amp;$I981=$C983&amp;$I983), R983&lt;&gt;""), R983, IF(AND(OR($C981&amp;$H981=$C984&amp;$H984, $C981&amp;$I981=$C984&amp;$I984), R984&lt;&gt;""), R984, IF(AND(OR($C981&amp;$H981=$C985&amp;$H985, $C981&amp;$I981=$C985&amp;$I985), R985&lt;&gt;""), R985, "")))))</f>
        <v/>
      </c>
      <c r="S981" s="90" t="str">
        <f>IF(TMInput!R981&lt;&gt;"", TMInput!R981, IF(AND(OR($C981&amp;$H981=$C982&amp;$H982, $C981&amp;$I981=$C982&amp;$I982), S982&lt;&gt;""), S982, IF(AND(OR($C981&amp;$H981=$C983&amp;$H983, $C981&amp;$I981=$C983&amp;$I983), S983&lt;&gt;""), S983, IF(AND(OR($C981&amp;$H981=$C984&amp;$H984, $C981&amp;$I981=$C984&amp;$I984), S984&lt;&gt;""), S984, IF(AND(OR($C981&amp;$H981=$C985&amp;$H985, $C981&amp;$I981=$C985&amp;$I985), S985&lt;&gt;""), S985, "")))))</f>
        <v/>
      </c>
      <c r="T981" s="90" t="str">
        <f>IF(TMInput!S981&lt;&gt;"", TMInput!S981, IF(AND(OR($C981&amp;$H981=$C982&amp;$H982, $C981&amp;$I981=$C982&amp;$I982), T982&lt;&gt;""), T982, IF(AND(OR($C981&amp;$H981=$C983&amp;$H983, $C981&amp;$I981=$C983&amp;$I983), T983&lt;&gt;""), T983, IF(AND(OR($C981&amp;$H981=$C984&amp;$H984, $C981&amp;$I981=$C984&amp;$I984), T984&lt;&gt;""), T984, IF(AND(OR($C981&amp;$H981=$C985&amp;$H985, $C981&amp;$I981=$C985&amp;$I985), T985&lt;&gt;""), T985, "")))))</f>
        <v/>
      </c>
      <c r="U981" s="90" t="str">
        <f>IF(TMInput!T981&lt;&gt;"", TMInput!T981, IF(AND($C981=$C982, U982&lt;&gt;""), U982, IF(AND($C981=$C983, U983&lt;&gt;""), U983, IF(AND($C981=$C984, U984&lt;&gt;""), U984, IF(AND($C981=$C985, U985&lt;&gt;""), U985, "")))))</f>
        <v/>
      </c>
      <c r="V981" s="90" t="str">
        <f>IF(TMInput!U981&lt;&gt;"", TMInput!U981, IF(AND($C981=$C982, V982&lt;&gt;""), V982, IF(AND($C981=$C983, V983&lt;&gt;""), V983, IF(AND($C981=$C984, V984&lt;&gt;""), V984, IF(AND($C981=$C985, V985&lt;&gt;""), V985, "")))))</f>
        <v/>
      </c>
      <c r="W981" s="90" t="str">
        <f>IF(TMInput!V981&lt;&gt;"", TMInput!V981, IF(AND($C981=$C982, W982&lt;&gt;""), W982, IF(AND($C981=$C983, W983&lt;&gt;""), W983, IF(AND($C981=$C984, W984&lt;&gt;""), W984, IF(AND($C981=$C985, W985&lt;&gt;""), W985, "")))))</f>
        <v/>
      </c>
      <c r="X981" s="90" t="str">
        <f>IF(TMInput!W981&lt;&gt;"", TMInput!W981, IF(AND($C981=$C982, X982&lt;&gt;""), X982, IF(AND($C981=$C983, X983&lt;&gt;""), X983, IF(AND($C981=$C984, X984&lt;&gt;""), X984, IF(AND($C981=$C985, X985&lt;&gt;""), X985, "")))))</f>
        <v/>
      </c>
      <c r="Y981" s="90" t="str">
        <f>IF(TMInput!X981&lt;&gt;"", TMInput!X981, IF(AND($C981=$C982, Y982&lt;&gt;""), Y982, IF(AND($C981=$C983, Y983&lt;&gt;""), Y983, IF(AND($C981=$C984, Y984&lt;&gt;""), Y984, IF(AND($C981=$C985, Y985&lt;&gt;""), Y985, "")))))</f>
        <v/>
      </c>
      <c r="Z981" s="90" t="str">
        <f>IF(TMInput!Y981&lt;&gt;"", TMInput!Y981, IF(AND($C981=$C982, Z982&lt;&gt;""), Z982, IF(AND($C981=$C983, Z983&lt;&gt;""), Z983, IF(AND($C981=$C984, Z984&lt;&gt;""), Z984, IF(AND($C981=$C985, Z985&lt;&gt;""), Z985, "")))))</f>
        <v/>
      </c>
      <c r="AA981" s="90" t="str">
        <f>IF(TMInput!Z981&lt;&gt;"", TMInput!Z981, IF(AND($C981=$C982, AA982&lt;&gt;""), AA982, IF(AND($C981=$C983, AA983&lt;&gt;""), AA983, IF(AND($C981=$C984, AA984&lt;&gt;""), AA984, IF(AND($C981=$C985, AA985&lt;&gt;""), AA985, "")))))</f>
        <v/>
      </c>
      <c r="AB981" s="90" t="str">
        <f>IF(TMInput!AA981&lt;&gt;"", TMInput!AA981, IF(AND($C981=$C982, AB982&lt;&gt;""), AB982, IF(AND($C981=$C983, AB983&lt;&gt;""), AB983, IF(AND($C981=$C984, AB984&lt;&gt;""), AB984, IF(AND($C981=$C985, AB985&lt;&gt;""), AB985, "")))))</f>
        <v/>
      </c>
      <c r="AC981" s="90" t="str">
        <f>IF(TMInput!AB981&lt;&gt;"", TMInput!AB981, IF(AND($C981=$C982, AC982&lt;&gt;""), AC982, IF(AND($C981=$C983, AC983&lt;&gt;""), AC983, IF(AND($C981=$C984, AC984&lt;&gt;""), AC984, IF(AND($C981=$C985, AC985&lt;&gt;""), AC985, "")))))</f>
        <v/>
      </c>
      <c r="AD981" s="90" t="str">
        <f>IF(TMInput!AC981&lt;&gt;"", TMInput!AC981, IF(AND($C981=$C982, AD982&lt;&gt;""), AD982, IF(AND($C981=$C983, AD983&lt;&gt;""), AD983, IF(AND($C981=$C984, AD984&lt;&gt;""), AD984, IF(AND($C981=$C985, AD985&lt;&gt;""), AD985, "")))))</f>
        <v/>
      </c>
      <c r="AE981" s="90" t="str">
        <f>IF(TMInput!AD981&lt;&gt;"", TMInput!AD981, IF(AND($C981=$C982, AE982&lt;&gt;""), AE982, IF(AND($C981=$C983, AE983&lt;&gt;""), AE983, IF(AND($C981=$C984, AE984&lt;&gt;""), AE984, IF(AND($C981=$C985, AE985&lt;&gt;""), AE985, "")))))</f>
        <v/>
      </c>
    </row>
    <row r="982">
      <c r="A982" s="85" t="b">
        <f t="shared" si="1"/>
        <v>0</v>
      </c>
      <c r="B982" s="90" t="str">
        <f>IF(AND(TMInput!A982="",$C982&lt;&gt;""),B981,TMInput!A982)</f>
        <v/>
      </c>
      <c r="C982" s="90" t="str">
        <f>TMInput!B982</f>
        <v/>
      </c>
      <c r="D982" s="85" t="str">
        <f>IF(AND(TMInput!C982="",$C982&lt;&gt;""),D981,TMInput!C982)</f>
        <v/>
      </c>
      <c r="E982" s="90" t="str">
        <f>IF(TMInput!D982&lt;&gt;"",TMInput!D982,IF(AND($C982=$C983, E983&lt;&gt;""),E983, IF(AND($C982=$C984, E984&lt;&gt;""), E984,"")))</f>
        <v/>
      </c>
      <c r="F982" s="90" t="str">
        <f>IF(TMInput!E982&lt;&gt;"",TMInput!E982,IF(AND($C982=$C983, F983&lt;&gt;""),F983, IF(AND($C982=$C984, F984&lt;&gt;""), F984,"")))</f>
        <v/>
      </c>
      <c r="G982" s="85" t="str">
        <f>IF(TMInput!F982&lt;&gt;"",TMInput!F982,IF(AND($C982=$C983, G983&lt;&gt;""),G983, IF(AND($C982=$C984, G984&lt;&gt;""), G984,"")))</f>
        <v/>
      </c>
      <c r="H982" s="90" t="str">
        <f>TMInput!G982</f>
        <v/>
      </c>
      <c r="I982" s="90" t="str">
        <f>TMInput!H982</f>
        <v/>
      </c>
      <c r="J982" s="90" t="str">
        <f>IF(TMInput!$A982="",J981,TMInput!I982)</f>
        <v/>
      </c>
      <c r="K982" s="85" t="str">
        <f>IF(TMInput!J982&lt;&gt;"",TMInput!J982,IF(AND($C982=$C983, K983&lt;&gt;""),K983, IF(AND($C982=$C984, K984&lt;&gt;""), K984,"")))</f>
        <v/>
      </c>
      <c r="L982" s="85" t="str">
        <f>IF(TMInput!K982&lt;&gt;"",TMInput!K982,IF(AND($C982=$C983, L983&lt;&gt;""),L983, IF(AND($C982=$C984, L984&lt;&gt;""), L984,"")))</f>
        <v/>
      </c>
      <c r="M982" s="90" t="str">
        <f>IF(TMInput!L982&lt;&gt;"",TMInput!L982,IF(AND($C982=$C983, M983&lt;&gt;""),M983, IF(AND($C982=$C984, M984&lt;&gt;""), M984,"")))</f>
        <v/>
      </c>
      <c r="N982" s="90" t="str">
        <f>IF(TMInput!M982&lt;&gt;"",TMInput!M982,IF(AND($C982=$C983, N983&lt;&gt;""),N983, IF(AND($C982=$C984, N984&lt;&gt;""), N984,"")))</f>
        <v/>
      </c>
      <c r="O982" s="90" t="str">
        <f>IF(TMInput!N982&lt;&gt;"",TMInput!N982,IF(AND($C982=$C983, O983&lt;&gt;""),O983, IF(AND($C982=$C984, O984&lt;&gt;""), O984,"")))</f>
        <v/>
      </c>
      <c r="P982" s="85" t="str">
        <f>IF(TMInput!O982&lt;&gt;"",TMInput!O982,IF(AND($C982=$C983, P983&lt;&gt;""),P983, IF(AND($C982=$C984, P984&lt;&gt;""), P984,"")))</f>
        <v/>
      </c>
      <c r="Q982" s="90" t="str">
        <f>IF(TMInput!P982&lt;&gt;"",TMInput!P982,IF(AND($C982=$C983, Q983&lt;&gt;""),Q983, IF(AND($C982=$C984, Q984&lt;&gt;""), Q984,"")))</f>
        <v/>
      </c>
      <c r="R982" s="90" t="str">
        <f>IF(TMInput!Q982&lt;&gt;"", TMInput!Q982, IF(AND(OR($C982&amp;$H982=$C983&amp;$H983, $C982&amp;$I982=$C983&amp;$I983), R983&lt;&gt;""), R983, IF(AND(OR($C982&amp;$H982=$C984&amp;$H984, $C982&amp;$I982=$C984&amp;$I984), R984&lt;&gt;""), R984, IF(AND(OR($C982&amp;$H982=$C985&amp;$H985, $C982&amp;$I982=$C985&amp;$I985), R985&lt;&gt;""), R985, IF(AND(OR($C982&amp;$H982=$C986&amp;$H986, $C982&amp;$I982=$C986&amp;$I986), R986&lt;&gt;""), R986, "")))))</f>
        <v/>
      </c>
      <c r="S982" s="90" t="str">
        <f>IF(TMInput!R982&lt;&gt;"", TMInput!R982, IF(AND(OR($C982&amp;$H982=$C983&amp;$H983, $C982&amp;$I982=$C983&amp;$I983), S983&lt;&gt;""), S983, IF(AND(OR($C982&amp;$H982=$C984&amp;$H984, $C982&amp;$I982=$C984&amp;$I984), S984&lt;&gt;""), S984, IF(AND(OR($C982&amp;$H982=$C985&amp;$H985, $C982&amp;$I982=$C985&amp;$I985), S985&lt;&gt;""), S985, IF(AND(OR($C982&amp;$H982=$C986&amp;$H986, $C982&amp;$I982=$C986&amp;$I986), S986&lt;&gt;""), S986, "")))))</f>
        <v/>
      </c>
      <c r="T982" s="90" t="str">
        <f>IF(TMInput!S982&lt;&gt;"", TMInput!S982, IF(AND(OR($C982&amp;$H982=$C983&amp;$H983, $C982&amp;$I982=$C983&amp;$I983), T983&lt;&gt;""), T983, IF(AND(OR($C982&amp;$H982=$C984&amp;$H984, $C982&amp;$I982=$C984&amp;$I984), T984&lt;&gt;""), T984, IF(AND(OR($C982&amp;$H982=$C985&amp;$H985, $C982&amp;$I982=$C985&amp;$I985), T985&lt;&gt;""), T985, IF(AND(OR($C982&amp;$H982=$C986&amp;$H986, $C982&amp;$I982=$C986&amp;$I986), T986&lt;&gt;""), T986, "")))))</f>
        <v/>
      </c>
      <c r="U982" s="90" t="str">
        <f>IF(TMInput!T982&lt;&gt;"", TMInput!T982, IF(AND($C982=$C983, U983&lt;&gt;""), U983, IF(AND($C982=$C984, U984&lt;&gt;""), U984, IF(AND($C982=$C985, U985&lt;&gt;""), U985, IF(AND($C982=$C986, U986&lt;&gt;""), U986, "")))))</f>
        <v/>
      </c>
      <c r="V982" s="90" t="str">
        <f>IF(TMInput!U982&lt;&gt;"", TMInput!U982, IF(AND($C982=$C983, V983&lt;&gt;""), V983, IF(AND($C982=$C984, V984&lt;&gt;""), V984, IF(AND($C982=$C985, V985&lt;&gt;""), V985, IF(AND($C982=$C986, V986&lt;&gt;""), V986, "")))))</f>
        <v/>
      </c>
      <c r="W982" s="90" t="str">
        <f>IF(TMInput!V982&lt;&gt;"", TMInput!V982, IF(AND($C982=$C983, W983&lt;&gt;""), W983, IF(AND($C982=$C984, W984&lt;&gt;""), W984, IF(AND($C982=$C985, W985&lt;&gt;""), W985, IF(AND($C982=$C986, W986&lt;&gt;""), W986, "")))))</f>
        <v/>
      </c>
      <c r="X982" s="90" t="str">
        <f>IF(TMInput!W982&lt;&gt;"", TMInput!W982, IF(AND($C982=$C983, X983&lt;&gt;""), X983, IF(AND($C982=$C984, X984&lt;&gt;""), X984, IF(AND($C982=$C985, X985&lt;&gt;""), X985, IF(AND($C982=$C986, X986&lt;&gt;""), X986, "")))))</f>
        <v/>
      </c>
      <c r="Y982" s="90" t="str">
        <f>IF(TMInput!X982&lt;&gt;"", TMInput!X982, IF(AND($C982=$C983, Y983&lt;&gt;""), Y983, IF(AND($C982=$C984, Y984&lt;&gt;""), Y984, IF(AND($C982=$C985, Y985&lt;&gt;""), Y985, IF(AND($C982=$C986, Y986&lt;&gt;""), Y986, "")))))</f>
        <v/>
      </c>
      <c r="Z982" s="90" t="str">
        <f>IF(TMInput!Y982&lt;&gt;"", TMInput!Y982, IF(AND($C982=$C983, Z983&lt;&gt;""), Z983, IF(AND($C982=$C984, Z984&lt;&gt;""), Z984, IF(AND($C982=$C985, Z985&lt;&gt;""), Z985, IF(AND($C982=$C986, Z986&lt;&gt;""), Z986, "")))))</f>
        <v/>
      </c>
      <c r="AA982" s="90" t="str">
        <f>IF(TMInput!Z982&lt;&gt;"", TMInput!Z982, IF(AND($C982=$C983, AA983&lt;&gt;""), AA983, IF(AND($C982=$C984, AA984&lt;&gt;""), AA984, IF(AND($C982=$C985, AA985&lt;&gt;""), AA985, IF(AND($C982=$C986, AA986&lt;&gt;""), AA986, "")))))</f>
        <v/>
      </c>
      <c r="AB982" s="90" t="str">
        <f>IF(TMInput!AA982&lt;&gt;"", TMInput!AA982, IF(AND($C982=$C983, AB983&lt;&gt;""), AB983, IF(AND($C982=$C984, AB984&lt;&gt;""), AB984, IF(AND($C982=$C985, AB985&lt;&gt;""), AB985, IF(AND($C982=$C986, AB986&lt;&gt;""), AB986, "")))))</f>
        <v/>
      </c>
      <c r="AC982" s="90" t="str">
        <f>IF(TMInput!AB982&lt;&gt;"", TMInput!AB982, IF(AND($C982=$C983, AC983&lt;&gt;""), AC983, IF(AND($C982=$C984, AC984&lt;&gt;""), AC984, IF(AND($C982=$C985, AC985&lt;&gt;""), AC985, IF(AND($C982=$C986, AC986&lt;&gt;""), AC986, "")))))</f>
        <v/>
      </c>
      <c r="AD982" s="90" t="str">
        <f>IF(TMInput!AC982&lt;&gt;"", TMInput!AC982, IF(AND($C982=$C983, AD983&lt;&gt;""), AD983, IF(AND($C982=$C984, AD984&lt;&gt;""), AD984, IF(AND($C982=$C985, AD985&lt;&gt;""), AD985, IF(AND($C982=$C986, AD986&lt;&gt;""), AD986, "")))))</f>
        <v/>
      </c>
      <c r="AE982" s="90" t="str">
        <f>IF(TMInput!AD982&lt;&gt;"", TMInput!AD982, IF(AND($C982=$C983, AE983&lt;&gt;""), AE983, IF(AND($C982=$C984, AE984&lt;&gt;""), AE984, IF(AND($C982=$C985, AE985&lt;&gt;""), AE985, IF(AND($C982=$C986, AE986&lt;&gt;""), AE986, "")))))</f>
        <v/>
      </c>
    </row>
    <row r="983">
      <c r="A983" s="85" t="b">
        <f t="shared" si="1"/>
        <v>0</v>
      </c>
      <c r="B983" s="90" t="str">
        <f>IF(AND(TMInput!A983="",$C983&lt;&gt;""),B982,TMInput!A983)</f>
        <v/>
      </c>
      <c r="C983" s="90" t="str">
        <f>TMInput!B983</f>
        <v/>
      </c>
      <c r="D983" s="85" t="str">
        <f>IF(AND(TMInput!C983="",$C983&lt;&gt;""),D982,TMInput!C983)</f>
        <v/>
      </c>
      <c r="E983" s="90" t="str">
        <f>IF(TMInput!D983&lt;&gt;"",TMInput!D983,IF(AND($C983=$C984, E984&lt;&gt;""),E984, IF(AND($C983=$C985, E985&lt;&gt;""), E985,"")))</f>
        <v/>
      </c>
      <c r="F983" s="90" t="str">
        <f>IF(TMInput!E983&lt;&gt;"",TMInput!E983,IF(AND($C983=$C984, F984&lt;&gt;""),F984, IF(AND($C983=$C985, F985&lt;&gt;""), F985,"")))</f>
        <v/>
      </c>
      <c r="G983" s="85" t="str">
        <f>IF(TMInput!F983&lt;&gt;"",TMInput!F983,IF(AND($C983=$C984, G984&lt;&gt;""),G984, IF(AND($C983=$C985, G985&lt;&gt;""), G985,"")))</f>
        <v/>
      </c>
      <c r="H983" s="90" t="str">
        <f>TMInput!G983</f>
        <v/>
      </c>
      <c r="I983" s="90" t="str">
        <f>TMInput!H983</f>
        <v/>
      </c>
      <c r="J983" s="90" t="str">
        <f>IF(TMInput!$A983="",J982,TMInput!I983)</f>
        <v/>
      </c>
      <c r="K983" s="85" t="str">
        <f>IF(TMInput!J983&lt;&gt;"",TMInput!J983,IF(AND($C983=$C984, K984&lt;&gt;""),K984, IF(AND($C983=$C985, K985&lt;&gt;""), K985,"")))</f>
        <v/>
      </c>
      <c r="L983" s="85" t="str">
        <f>IF(TMInput!K983&lt;&gt;"",TMInput!K983,IF(AND($C983=$C984, L984&lt;&gt;""),L984, IF(AND($C983=$C985, L985&lt;&gt;""), L985,"")))</f>
        <v/>
      </c>
      <c r="M983" s="90" t="str">
        <f>IF(TMInput!L983&lt;&gt;"",TMInput!L983,IF(AND($C983=$C984, M984&lt;&gt;""),M984, IF(AND($C983=$C985, M985&lt;&gt;""), M985,"")))</f>
        <v/>
      </c>
      <c r="N983" s="90" t="str">
        <f>IF(TMInput!M983&lt;&gt;"",TMInput!M983,IF(AND($C983=$C984, N984&lt;&gt;""),N984, IF(AND($C983=$C985, N985&lt;&gt;""), N985,"")))</f>
        <v/>
      </c>
      <c r="O983" s="90" t="str">
        <f>IF(TMInput!N983&lt;&gt;"",TMInput!N983,IF(AND($C983=$C984, O984&lt;&gt;""),O984, IF(AND($C983=$C985, O985&lt;&gt;""), O985,"")))</f>
        <v/>
      </c>
      <c r="P983" s="85" t="str">
        <f>IF(TMInput!O983&lt;&gt;"",TMInput!O983,IF(AND($C983=$C984, P984&lt;&gt;""),P984, IF(AND($C983=$C985, P985&lt;&gt;""), P985,"")))</f>
        <v/>
      </c>
      <c r="Q983" s="90" t="str">
        <f>IF(TMInput!P983&lt;&gt;"",TMInput!P983,IF(AND($C983=$C984, Q984&lt;&gt;""),Q984, IF(AND($C983=$C985, Q985&lt;&gt;""), Q985,"")))</f>
        <v/>
      </c>
      <c r="R983" s="90" t="str">
        <f>IF(TMInput!Q983&lt;&gt;"", TMInput!Q983, IF(AND(OR($C983&amp;$H983=$C984&amp;$H984, $C983&amp;$I983=$C984&amp;$I984), R984&lt;&gt;""), R984, IF(AND(OR($C983&amp;$H983=$C985&amp;$H985, $C983&amp;$I983=$C985&amp;$I985), R985&lt;&gt;""), R985, IF(AND(OR($C983&amp;$H983=$C986&amp;$H986, $C983&amp;$I983=$C986&amp;$I986), R986&lt;&gt;""), R986, IF(AND(OR($C983&amp;$H983=$C987&amp;$H987, $C983&amp;$I983=$C987&amp;$I987), R987&lt;&gt;""), R987, "")))))</f>
        <v/>
      </c>
      <c r="S983" s="90" t="str">
        <f>IF(TMInput!R983&lt;&gt;"", TMInput!R983, IF(AND(OR($C983&amp;$H983=$C984&amp;$H984, $C983&amp;$I983=$C984&amp;$I984), S984&lt;&gt;""), S984, IF(AND(OR($C983&amp;$H983=$C985&amp;$H985, $C983&amp;$I983=$C985&amp;$I985), S985&lt;&gt;""), S985, IF(AND(OR($C983&amp;$H983=$C986&amp;$H986, $C983&amp;$I983=$C986&amp;$I986), S986&lt;&gt;""), S986, IF(AND(OR($C983&amp;$H983=$C987&amp;$H987, $C983&amp;$I983=$C987&amp;$I987), S987&lt;&gt;""), S987, "")))))</f>
        <v/>
      </c>
      <c r="T983" s="90" t="str">
        <f>IF(TMInput!S983&lt;&gt;"", TMInput!S983, IF(AND(OR($C983&amp;$H983=$C984&amp;$H984, $C983&amp;$I983=$C984&amp;$I984), T984&lt;&gt;""), T984, IF(AND(OR($C983&amp;$H983=$C985&amp;$H985, $C983&amp;$I983=$C985&amp;$I985), T985&lt;&gt;""), T985, IF(AND(OR($C983&amp;$H983=$C986&amp;$H986, $C983&amp;$I983=$C986&amp;$I986), T986&lt;&gt;""), T986, IF(AND(OR($C983&amp;$H983=$C987&amp;$H987, $C983&amp;$I983=$C987&amp;$I987), T987&lt;&gt;""), T987, "")))))</f>
        <v/>
      </c>
      <c r="U983" s="90" t="str">
        <f>IF(TMInput!T983&lt;&gt;"", TMInput!T983, IF(AND($C983=$C984, U984&lt;&gt;""), U984, IF(AND($C983=$C985, U985&lt;&gt;""), U985, IF(AND($C983=$C986, U986&lt;&gt;""), U986, IF(AND($C983=$C987, U987&lt;&gt;""), U987, "")))))</f>
        <v/>
      </c>
      <c r="V983" s="90" t="str">
        <f>IF(TMInput!U983&lt;&gt;"", TMInput!U983, IF(AND($C983=$C984, V984&lt;&gt;""), V984, IF(AND($C983=$C985, V985&lt;&gt;""), V985, IF(AND($C983=$C986, V986&lt;&gt;""), V986, IF(AND($C983=$C987, V987&lt;&gt;""), V987, "")))))</f>
        <v/>
      </c>
      <c r="W983" s="90" t="str">
        <f>IF(TMInput!V983&lt;&gt;"", TMInput!V983, IF(AND($C983=$C984, W984&lt;&gt;""), W984, IF(AND($C983=$C985, W985&lt;&gt;""), W985, IF(AND($C983=$C986, W986&lt;&gt;""), W986, IF(AND($C983=$C987, W987&lt;&gt;""), W987, "")))))</f>
        <v/>
      </c>
      <c r="X983" s="90" t="str">
        <f>IF(TMInput!W983&lt;&gt;"", TMInput!W983, IF(AND($C983=$C984, X984&lt;&gt;""), X984, IF(AND($C983=$C985, X985&lt;&gt;""), X985, IF(AND($C983=$C986, X986&lt;&gt;""), X986, IF(AND($C983=$C987, X987&lt;&gt;""), X987, "")))))</f>
        <v/>
      </c>
      <c r="Y983" s="90" t="str">
        <f>IF(TMInput!X983&lt;&gt;"", TMInput!X983, IF(AND($C983=$C984, Y984&lt;&gt;""), Y984, IF(AND($C983=$C985, Y985&lt;&gt;""), Y985, IF(AND($C983=$C986, Y986&lt;&gt;""), Y986, IF(AND($C983=$C987, Y987&lt;&gt;""), Y987, "")))))</f>
        <v/>
      </c>
      <c r="Z983" s="90" t="str">
        <f>IF(TMInput!Y983&lt;&gt;"", TMInput!Y983, IF(AND($C983=$C984, Z984&lt;&gt;""), Z984, IF(AND($C983=$C985, Z985&lt;&gt;""), Z985, IF(AND($C983=$C986, Z986&lt;&gt;""), Z986, IF(AND($C983=$C987, Z987&lt;&gt;""), Z987, "")))))</f>
        <v/>
      </c>
      <c r="AA983" s="90" t="str">
        <f>IF(TMInput!Z983&lt;&gt;"", TMInput!Z983, IF(AND($C983=$C984, AA984&lt;&gt;""), AA984, IF(AND($C983=$C985, AA985&lt;&gt;""), AA985, IF(AND($C983=$C986, AA986&lt;&gt;""), AA986, IF(AND($C983=$C987, AA987&lt;&gt;""), AA987, "")))))</f>
        <v/>
      </c>
      <c r="AB983" s="90" t="str">
        <f>IF(TMInput!AA983&lt;&gt;"", TMInput!AA983, IF(AND($C983=$C984, AB984&lt;&gt;""), AB984, IF(AND($C983=$C985, AB985&lt;&gt;""), AB985, IF(AND($C983=$C986, AB986&lt;&gt;""), AB986, IF(AND($C983=$C987, AB987&lt;&gt;""), AB987, "")))))</f>
        <v/>
      </c>
      <c r="AC983" s="90" t="str">
        <f>IF(TMInput!AB983&lt;&gt;"", TMInput!AB983, IF(AND($C983=$C984, AC984&lt;&gt;""), AC984, IF(AND($C983=$C985, AC985&lt;&gt;""), AC985, IF(AND($C983=$C986, AC986&lt;&gt;""), AC986, IF(AND($C983=$C987, AC987&lt;&gt;""), AC987, "")))))</f>
        <v/>
      </c>
      <c r="AD983" s="90" t="str">
        <f>IF(TMInput!AC983&lt;&gt;"", TMInput!AC983, IF(AND($C983=$C984, AD984&lt;&gt;""), AD984, IF(AND($C983=$C985, AD985&lt;&gt;""), AD985, IF(AND($C983=$C986, AD986&lt;&gt;""), AD986, IF(AND($C983=$C987, AD987&lt;&gt;""), AD987, "")))))</f>
        <v/>
      </c>
      <c r="AE983" s="90" t="str">
        <f>IF(TMInput!AD983&lt;&gt;"", TMInput!AD983, IF(AND($C983=$C984, AE984&lt;&gt;""), AE984, IF(AND($C983=$C985, AE985&lt;&gt;""), AE985, IF(AND($C983=$C986, AE986&lt;&gt;""), AE986, IF(AND($C983=$C987, AE987&lt;&gt;""), AE987, "")))))</f>
        <v/>
      </c>
    </row>
    <row r="984">
      <c r="A984" s="85" t="b">
        <f t="shared" si="1"/>
        <v>0</v>
      </c>
      <c r="B984" s="90" t="str">
        <f>IF(AND(TMInput!A984="",$C984&lt;&gt;""),B983,TMInput!A984)</f>
        <v/>
      </c>
      <c r="C984" s="90" t="str">
        <f>TMInput!B984</f>
        <v/>
      </c>
      <c r="D984" s="85" t="str">
        <f>IF(AND(TMInput!C984="",$C984&lt;&gt;""),D983,TMInput!C984)</f>
        <v/>
      </c>
      <c r="E984" s="90" t="str">
        <f>IF(TMInput!D984&lt;&gt;"",TMInput!D984,IF(AND($C984=$C985, E985&lt;&gt;""),E985, IF(AND($C984=$C986, E986&lt;&gt;""), E986,"")))</f>
        <v/>
      </c>
      <c r="F984" s="90" t="str">
        <f>IF(TMInput!E984&lt;&gt;"",TMInput!E984,IF(AND($C984=$C985, F985&lt;&gt;""),F985, IF(AND($C984=$C986, F986&lt;&gt;""), F986,"")))</f>
        <v/>
      </c>
      <c r="G984" s="85" t="str">
        <f>IF(TMInput!F984&lt;&gt;"",TMInput!F984,IF(AND($C984=$C985, G985&lt;&gt;""),G985, IF(AND($C984=$C986, G986&lt;&gt;""), G986,"")))</f>
        <v/>
      </c>
      <c r="H984" s="90" t="str">
        <f>TMInput!G984</f>
        <v/>
      </c>
      <c r="I984" s="90" t="str">
        <f>TMInput!H984</f>
        <v/>
      </c>
      <c r="J984" s="90" t="str">
        <f>IF(TMInput!$A984="",J983,TMInput!I984)</f>
        <v/>
      </c>
      <c r="K984" s="85" t="str">
        <f>IF(TMInput!J984&lt;&gt;"",TMInput!J984,IF(AND($C984=$C985, K985&lt;&gt;""),K985, IF(AND($C984=$C986, K986&lt;&gt;""), K986,"")))</f>
        <v/>
      </c>
      <c r="L984" s="85" t="str">
        <f>IF(TMInput!K984&lt;&gt;"",TMInput!K984,IF(AND($C984=$C985, L985&lt;&gt;""),L985, IF(AND($C984=$C986, L986&lt;&gt;""), L986,"")))</f>
        <v/>
      </c>
      <c r="M984" s="90" t="str">
        <f>IF(TMInput!L984&lt;&gt;"",TMInput!L984,IF(AND($C984=$C985, M985&lt;&gt;""),M985, IF(AND($C984=$C986, M986&lt;&gt;""), M986,"")))</f>
        <v/>
      </c>
      <c r="N984" s="90" t="str">
        <f>IF(TMInput!M984&lt;&gt;"",TMInput!M984,IF(AND($C984=$C985, N985&lt;&gt;""),N985, IF(AND($C984=$C986, N986&lt;&gt;""), N986,"")))</f>
        <v/>
      </c>
      <c r="O984" s="90" t="str">
        <f>IF(TMInput!N984&lt;&gt;"",TMInput!N984,IF(AND($C984=$C985, O985&lt;&gt;""),O985, IF(AND($C984=$C986, O986&lt;&gt;""), O986,"")))</f>
        <v/>
      </c>
      <c r="P984" s="85" t="str">
        <f>IF(TMInput!O984&lt;&gt;"",TMInput!O984,IF(AND($C984=$C985, P985&lt;&gt;""),P985, IF(AND($C984=$C986, P986&lt;&gt;""), P986,"")))</f>
        <v/>
      </c>
      <c r="Q984" s="90" t="str">
        <f>IF(TMInput!P984&lt;&gt;"",TMInput!P984,IF(AND($C984=$C985, Q985&lt;&gt;""),Q985, IF(AND($C984=$C986, Q986&lt;&gt;""), Q986,"")))</f>
        <v/>
      </c>
      <c r="R984" s="90" t="str">
        <f>IF(TMInput!Q984&lt;&gt;"", TMInput!Q984, IF(AND(OR($C984&amp;$H984=$C985&amp;$H985, $C984&amp;$I984=$C985&amp;$I985), R985&lt;&gt;""), R985, IF(AND(OR($C984&amp;$H984=$C986&amp;$H986, $C984&amp;$I984=$C986&amp;$I986), R986&lt;&gt;""), R986, IF(AND(OR($C984&amp;$H984=$C987&amp;$H987, $C984&amp;$I984=$C987&amp;$I987), R987&lt;&gt;""), R987, IF(AND(OR($C984&amp;$H984=$C988&amp;$H988, $C984&amp;$I984=$C988&amp;$I988), R988&lt;&gt;""), R988, "")))))</f>
        <v/>
      </c>
      <c r="S984" s="90" t="str">
        <f>IF(TMInput!R984&lt;&gt;"", TMInput!R984, IF(AND(OR($C984&amp;$H984=$C985&amp;$H985, $C984&amp;$I984=$C985&amp;$I985), S985&lt;&gt;""), S985, IF(AND(OR($C984&amp;$H984=$C986&amp;$H986, $C984&amp;$I984=$C986&amp;$I986), S986&lt;&gt;""), S986, IF(AND(OR($C984&amp;$H984=$C987&amp;$H987, $C984&amp;$I984=$C987&amp;$I987), S987&lt;&gt;""), S987, IF(AND(OR($C984&amp;$H984=$C988&amp;$H988, $C984&amp;$I984=$C988&amp;$I988), S988&lt;&gt;""), S988, "")))))</f>
        <v/>
      </c>
      <c r="T984" s="90" t="str">
        <f>IF(TMInput!S984&lt;&gt;"", TMInput!S984, IF(AND(OR($C984&amp;$H984=$C985&amp;$H985, $C984&amp;$I984=$C985&amp;$I985), T985&lt;&gt;""), T985, IF(AND(OR($C984&amp;$H984=$C986&amp;$H986, $C984&amp;$I984=$C986&amp;$I986), T986&lt;&gt;""), T986, IF(AND(OR($C984&amp;$H984=$C987&amp;$H987, $C984&amp;$I984=$C987&amp;$I987), T987&lt;&gt;""), T987, IF(AND(OR($C984&amp;$H984=$C988&amp;$H988, $C984&amp;$I984=$C988&amp;$I988), T988&lt;&gt;""), T988, "")))))</f>
        <v/>
      </c>
      <c r="U984" s="90" t="str">
        <f>IF(TMInput!T984&lt;&gt;"", TMInput!T984, IF(AND($C984=$C985, U985&lt;&gt;""), U985, IF(AND($C984=$C986, U986&lt;&gt;""), U986, IF(AND($C984=$C987, U987&lt;&gt;""), U987, IF(AND($C984=$C988, U988&lt;&gt;""), U988, "")))))</f>
        <v/>
      </c>
      <c r="V984" s="90" t="str">
        <f>IF(TMInput!U984&lt;&gt;"", TMInput!U984, IF(AND($C984=$C985, V985&lt;&gt;""), V985, IF(AND($C984=$C986, V986&lt;&gt;""), V986, IF(AND($C984=$C987, V987&lt;&gt;""), V987, IF(AND($C984=$C988, V988&lt;&gt;""), V988, "")))))</f>
        <v/>
      </c>
      <c r="W984" s="90" t="str">
        <f>IF(TMInput!V984&lt;&gt;"", TMInput!V984, IF(AND($C984=$C985, W985&lt;&gt;""), W985, IF(AND($C984=$C986, W986&lt;&gt;""), W986, IF(AND($C984=$C987, W987&lt;&gt;""), W987, IF(AND($C984=$C988, W988&lt;&gt;""), W988, "")))))</f>
        <v/>
      </c>
      <c r="X984" s="90" t="str">
        <f>IF(TMInput!W984&lt;&gt;"", TMInput!W984, IF(AND($C984=$C985, X985&lt;&gt;""), X985, IF(AND($C984=$C986, X986&lt;&gt;""), X986, IF(AND($C984=$C987, X987&lt;&gt;""), X987, IF(AND($C984=$C988, X988&lt;&gt;""), X988, "")))))</f>
        <v/>
      </c>
      <c r="Y984" s="90" t="str">
        <f>IF(TMInput!X984&lt;&gt;"", TMInput!X984, IF(AND($C984=$C985, Y985&lt;&gt;""), Y985, IF(AND($C984=$C986, Y986&lt;&gt;""), Y986, IF(AND($C984=$C987, Y987&lt;&gt;""), Y987, IF(AND($C984=$C988, Y988&lt;&gt;""), Y988, "")))))</f>
        <v/>
      </c>
      <c r="Z984" s="90" t="str">
        <f>IF(TMInput!Y984&lt;&gt;"", TMInput!Y984, IF(AND($C984=$C985, Z985&lt;&gt;""), Z985, IF(AND($C984=$C986, Z986&lt;&gt;""), Z986, IF(AND($C984=$C987, Z987&lt;&gt;""), Z987, IF(AND($C984=$C988, Z988&lt;&gt;""), Z988, "")))))</f>
        <v/>
      </c>
      <c r="AA984" s="90" t="str">
        <f>IF(TMInput!Z984&lt;&gt;"", TMInput!Z984, IF(AND($C984=$C985, AA985&lt;&gt;""), AA985, IF(AND($C984=$C986, AA986&lt;&gt;""), AA986, IF(AND($C984=$C987, AA987&lt;&gt;""), AA987, IF(AND($C984=$C988, AA988&lt;&gt;""), AA988, "")))))</f>
        <v/>
      </c>
      <c r="AB984" s="90" t="str">
        <f>IF(TMInput!AA984&lt;&gt;"", TMInput!AA984, IF(AND($C984=$C985, AB985&lt;&gt;""), AB985, IF(AND($C984=$C986, AB986&lt;&gt;""), AB986, IF(AND($C984=$C987, AB987&lt;&gt;""), AB987, IF(AND($C984=$C988, AB988&lt;&gt;""), AB988, "")))))</f>
        <v/>
      </c>
      <c r="AC984" s="90" t="str">
        <f>IF(TMInput!AB984&lt;&gt;"", TMInput!AB984, IF(AND($C984=$C985, AC985&lt;&gt;""), AC985, IF(AND($C984=$C986, AC986&lt;&gt;""), AC986, IF(AND($C984=$C987, AC987&lt;&gt;""), AC987, IF(AND($C984=$C988, AC988&lt;&gt;""), AC988, "")))))</f>
        <v/>
      </c>
      <c r="AD984" s="90" t="str">
        <f>IF(TMInput!AC984&lt;&gt;"", TMInput!AC984, IF(AND($C984=$C985, AD985&lt;&gt;""), AD985, IF(AND($C984=$C986, AD986&lt;&gt;""), AD986, IF(AND($C984=$C987, AD987&lt;&gt;""), AD987, IF(AND($C984=$C988, AD988&lt;&gt;""), AD988, "")))))</f>
        <v/>
      </c>
      <c r="AE984" s="90" t="str">
        <f>IF(TMInput!AD984&lt;&gt;"", TMInput!AD984, IF(AND($C984=$C985, AE985&lt;&gt;""), AE985, IF(AND($C984=$C986, AE986&lt;&gt;""), AE986, IF(AND($C984=$C987, AE987&lt;&gt;""), AE987, IF(AND($C984=$C988, AE988&lt;&gt;""), AE988, "")))))</f>
        <v/>
      </c>
    </row>
    <row r="985">
      <c r="A985" s="85" t="b">
        <f t="shared" si="1"/>
        <v>0</v>
      </c>
      <c r="B985" s="90" t="str">
        <f>IF(AND(TMInput!A985="",$C985&lt;&gt;""),B984,TMInput!A985)</f>
        <v/>
      </c>
      <c r="C985" s="90" t="str">
        <f>TMInput!B985</f>
        <v/>
      </c>
      <c r="D985" s="85" t="str">
        <f>IF(AND(TMInput!C985="",$C985&lt;&gt;""),D984,TMInput!C985)</f>
        <v/>
      </c>
      <c r="E985" s="90" t="str">
        <f>IF(TMInput!D985&lt;&gt;"",TMInput!D985,IF(AND($C985=$C986, E986&lt;&gt;""),E986, IF(AND($C985=$C987, E987&lt;&gt;""), E987,"")))</f>
        <v/>
      </c>
      <c r="F985" s="90" t="str">
        <f>IF(TMInput!E985&lt;&gt;"",TMInput!E985,IF(AND($C985=$C986, F986&lt;&gt;""),F986, IF(AND($C985=$C987, F987&lt;&gt;""), F987,"")))</f>
        <v/>
      </c>
      <c r="G985" s="85" t="str">
        <f>IF(TMInput!F985&lt;&gt;"",TMInput!F985,IF(AND($C985=$C986, G986&lt;&gt;""),G986, IF(AND($C985=$C987, G987&lt;&gt;""), G987,"")))</f>
        <v/>
      </c>
      <c r="H985" s="90" t="str">
        <f>TMInput!G985</f>
        <v/>
      </c>
      <c r="I985" s="90" t="str">
        <f>TMInput!H985</f>
        <v/>
      </c>
      <c r="J985" s="90" t="str">
        <f>IF(TMInput!$A985="",J984,TMInput!I985)</f>
        <v/>
      </c>
      <c r="K985" s="85" t="str">
        <f>IF(TMInput!J985&lt;&gt;"",TMInput!J985,IF(AND($C985=$C986, K986&lt;&gt;""),K986, IF(AND($C985=$C987, K987&lt;&gt;""), K987,"")))</f>
        <v/>
      </c>
      <c r="L985" s="85" t="str">
        <f>IF(TMInput!K985&lt;&gt;"",TMInput!K985,IF(AND($C985=$C986, L986&lt;&gt;""),L986, IF(AND($C985=$C987, L987&lt;&gt;""), L987,"")))</f>
        <v/>
      </c>
      <c r="M985" s="90" t="str">
        <f>IF(TMInput!L985&lt;&gt;"",TMInput!L985,IF(AND($C985=$C986, M986&lt;&gt;""),M986, IF(AND($C985=$C987, M987&lt;&gt;""), M987,"")))</f>
        <v/>
      </c>
      <c r="N985" s="90" t="str">
        <f>IF(TMInput!M985&lt;&gt;"",TMInput!M985,IF(AND($C985=$C986, N986&lt;&gt;""),N986, IF(AND($C985=$C987, N987&lt;&gt;""), N987,"")))</f>
        <v/>
      </c>
      <c r="O985" s="90" t="str">
        <f>IF(TMInput!N985&lt;&gt;"",TMInput!N985,IF(AND($C985=$C986, O986&lt;&gt;""),O986, IF(AND($C985=$C987, O987&lt;&gt;""), O987,"")))</f>
        <v/>
      </c>
      <c r="P985" s="85" t="str">
        <f>IF(TMInput!O985&lt;&gt;"",TMInput!O985,IF(AND($C985=$C986, P986&lt;&gt;""),P986, IF(AND($C985=$C987, P987&lt;&gt;""), P987,"")))</f>
        <v/>
      </c>
      <c r="Q985" s="90" t="str">
        <f>IF(TMInput!P985&lt;&gt;"",TMInput!P985,IF(AND($C985=$C986, Q986&lt;&gt;""),Q986, IF(AND($C985=$C987, Q987&lt;&gt;""), Q987,"")))</f>
        <v/>
      </c>
      <c r="R985" s="90" t="str">
        <f>IF(TMInput!Q985&lt;&gt;"", TMInput!Q985, IF(AND(OR($C985&amp;$H985=$C986&amp;$H986, $C985&amp;$I985=$C986&amp;$I986), R986&lt;&gt;""), R986, IF(AND(OR($C985&amp;$H985=$C987&amp;$H987, $C985&amp;$I985=$C987&amp;$I987), R987&lt;&gt;""), R987, IF(AND(OR($C985&amp;$H985=$C988&amp;$H988, $C985&amp;$I985=$C988&amp;$I988), R988&lt;&gt;""), R988, IF(AND(OR($C985&amp;$H985=$C989&amp;$H989, $C985&amp;$I985=$C989&amp;$I989), R989&lt;&gt;""), R989, "")))))</f>
        <v/>
      </c>
      <c r="S985" s="90" t="str">
        <f>IF(TMInput!R985&lt;&gt;"", TMInput!R985, IF(AND(OR($C985&amp;$H985=$C986&amp;$H986, $C985&amp;$I985=$C986&amp;$I986), S986&lt;&gt;""), S986, IF(AND(OR($C985&amp;$H985=$C987&amp;$H987, $C985&amp;$I985=$C987&amp;$I987), S987&lt;&gt;""), S987, IF(AND(OR($C985&amp;$H985=$C988&amp;$H988, $C985&amp;$I985=$C988&amp;$I988), S988&lt;&gt;""), S988, IF(AND(OR($C985&amp;$H985=$C989&amp;$H989, $C985&amp;$I985=$C989&amp;$I989), S989&lt;&gt;""), S989, "")))))</f>
        <v/>
      </c>
      <c r="T985" s="90" t="str">
        <f>IF(TMInput!S985&lt;&gt;"", TMInput!S985, IF(AND(OR($C985&amp;$H985=$C986&amp;$H986, $C985&amp;$I985=$C986&amp;$I986), T986&lt;&gt;""), T986, IF(AND(OR($C985&amp;$H985=$C987&amp;$H987, $C985&amp;$I985=$C987&amp;$I987), T987&lt;&gt;""), T987, IF(AND(OR($C985&amp;$H985=$C988&amp;$H988, $C985&amp;$I985=$C988&amp;$I988), T988&lt;&gt;""), T988, IF(AND(OR($C985&amp;$H985=$C989&amp;$H989, $C985&amp;$I985=$C989&amp;$I989), T989&lt;&gt;""), T989, "")))))</f>
        <v/>
      </c>
      <c r="U985" s="90" t="str">
        <f>IF(TMInput!T985&lt;&gt;"", TMInput!T985, IF(AND($C985=$C986, U986&lt;&gt;""), U986, IF(AND($C985=$C987, U987&lt;&gt;""), U987, IF(AND($C985=$C988, U988&lt;&gt;""), U988, IF(AND($C985=$C989, U989&lt;&gt;""), U989, "")))))</f>
        <v/>
      </c>
      <c r="V985" s="90" t="str">
        <f>IF(TMInput!U985&lt;&gt;"", TMInput!U985, IF(AND($C985=$C986, V986&lt;&gt;""), V986, IF(AND($C985=$C987, V987&lt;&gt;""), V987, IF(AND($C985=$C988, V988&lt;&gt;""), V988, IF(AND($C985=$C989, V989&lt;&gt;""), V989, "")))))</f>
        <v/>
      </c>
      <c r="W985" s="90" t="str">
        <f>IF(TMInput!V985&lt;&gt;"", TMInput!V985, IF(AND($C985=$C986, W986&lt;&gt;""), W986, IF(AND($C985=$C987, W987&lt;&gt;""), W987, IF(AND($C985=$C988, W988&lt;&gt;""), W988, IF(AND($C985=$C989, W989&lt;&gt;""), W989, "")))))</f>
        <v/>
      </c>
      <c r="X985" s="90" t="str">
        <f>IF(TMInput!W985&lt;&gt;"", TMInput!W985, IF(AND($C985=$C986, X986&lt;&gt;""), X986, IF(AND($C985=$C987, X987&lt;&gt;""), X987, IF(AND($C985=$C988, X988&lt;&gt;""), X988, IF(AND($C985=$C989, X989&lt;&gt;""), X989, "")))))</f>
        <v/>
      </c>
      <c r="Y985" s="90" t="str">
        <f>IF(TMInput!X985&lt;&gt;"", TMInput!X985, IF(AND($C985=$C986, Y986&lt;&gt;""), Y986, IF(AND($C985=$C987, Y987&lt;&gt;""), Y987, IF(AND($C985=$C988, Y988&lt;&gt;""), Y988, IF(AND($C985=$C989, Y989&lt;&gt;""), Y989, "")))))</f>
        <v/>
      </c>
      <c r="Z985" s="90" t="str">
        <f>IF(TMInput!Y985&lt;&gt;"", TMInput!Y985, IF(AND($C985=$C986, Z986&lt;&gt;""), Z986, IF(AND($C985=$C987, Z987&lt;&gt;""), Z987, IF(AND($C985=$C988, Z988&lt;&gt;""), Z988, IF(AND($C985=$C989, Z989&lt;&gt;""), Z989, "")))))</f>
        <v/>
      </c>
      <c r="AA985" s="90" t="str">
        <f>IF(TMInput!Z985&lt;&gt;"", TMInput!Z985, IF(AND($C985=$C986, AA986&lt;&gt;""), AA986, IF(AND($C985=$C987, AA987&lt;&gt;""), AA987, IF(AND($C985=$C988, AA988&lt;&gt;""), AA988, IF(AND($C985=$C989, AA989&lt;&gt;""), AA989, "")))))</f>
        <v/>
      </c>
      <c r="AB985" s="90" t="str">
        <f>IF(TMInput!AA985&lt;&gt;"", TMInput!AA985, IF(AND($C985=$C986, AB986&lt;&gt;""), AB986, IF(AND($C985=$C987, AB987&lt;&gt;""), AB987, IF(AND($C985=$C988, AB988&lt;&gt;""), AB988, IF(AND($C985=$C989, AB989&lt;&gt;""), AB989, "")))))</f>
        <v/>
      </c>
      <c r="AC985" s="90" t="str">
        <f>IF(TMInput!AB985&lt;&gt;"", TMInput!AB985, IF(AND($C985=$C986, AC986&lt;&gt;""), AC986, IF(AND($C985=$C987, AC987&lt;&gt;""), AC987, IF(AND($C985=$C988, AC988&lt;&gt;""), AC988, IF(AND($C985=$C989, AC989&lt;&gt;""), AC989, "")))))</f>
        <v/>
      </c>
      <c r="AD985" s="90" t="str">
        <f>IF(TMInput!AC985&lt;&gt;"", TMInput!AC985, IF(AND($C985=$C986, AD986&lt;&gt;""), AD986, IF(AND($C985=$C987, AD987&lt;&gt;""), AD987, IF(AND($C985=$C988, AD988&lt;&gt;""), AD988, IF(AND($C985=$C989, AD989&lt;&gt;""), AD989, "")))))</f>
        <v/>
      </c>
      <c r="AE985" s="90" t="str">
        <f>IF(TMInput!AD985&lt;&gt;"", TMInput!AD985, IF(AND($C985=$C986, AE986&lt;&gt;""), AE986, IF(AND($C985=$C987, AE987&lt;&gt;""), AE987, IF(AND($C985=$C988, AE988&lt;&gt;""), AE988, IF(AND($C985=$C989, AE989&lt;&gt;""), AE989, "")))))</f>
        <v/>
      </c>
    </row>
    <row r="986">
      <c r="A986" s="85" t="b">
        <f t="shared" si="1"/>
        <v>0</v>
      </c>
      <c r="B986" s="90" t="str">
        <f>IF(AND(TMInput!A986="",$C986&lt;&gt;""),B985,TMInput!A986)</f>
        <v/>
      </c>
      <c r="C986" s="90" t="str">
        <f>TMInput!B986</f>
        <v/>
      </c>
      <c r="D986" s="85" t="str">
        <f>IF(AND(TMInput!C986="",$C986&lt;&gt;""),D985,TMInput!C986)</f>
        <v/>
      </c>
      <c r="E986" s="90" t="str">
        <f>IF(TMInput!D986&lt;&gt;"",TMInput!D986,IF(AND($C986=$C987, E987&lt;&gt;""),E987, IF(AND($C986=$C988, E988&lt;&gt;""), E988,"")))</f>
        <v/>
      </c>
      <c r="F986" s="90" t="str">
        <f>IF(TMInput!E986&lt;&gt;"",TMInput!E986,IF(AND($C986=$C987, F987&lt;&gt;""),F987, IF(AND($C986=$C988, F988&lt;&gt;""), F988,"")))</f>
        <v/>
      </c>
      <c r="G986" s="85" t="str">
        <f>IF(TMInput!F986&lt;&gt;"",TMInput!F986,IF(AND($C986=$C987, G987&lt;&gt;""),G987, IF(AND($C986=$C988, G988&lt;&gt;""), G988,"")))</f>
        <v/>
      </c>
      <c r="H986" s="90" t="str">
        <f>TMInput!G986</f>
        <v/>
      </c>
      <c r="I986" s="90" t="str">
        <f>TMInput!H986</f>
        <v/>
      </c>
      <c r="J986" s="90" t="str">
        <f>IF(TMInput!$A986="",J985,TMInput!I986)</f>
        <v/>
      </c>
      <c r="K986" s="85" t="str">
        <f>IF(TMInput!J986&lt;&gt;"",TMInput!J986,IF(AND($C986=$C987, K987&lt;&gt;""),K987, IF(AND($C986=$C988, K988&lt;&gt;""), K988,"")))</f>
        <v/>
      </c>
      <c r="L986" s="85" t="str">
        <f>IF(TMInput!K986&lt;&gt;"",TMInput!K986,IF(AND($C986=$C987, L987&lt;&gt;""),L987, IF(AND($C986=$C988, L988&lt;&gt;""), L988,"")))</f>
        <v/>
      </c>
      <c r="M986" s="90" t="str">
        <f>IF(TMInput!L986&lt;&gt;"",TMInput!L986,IF(AND($C986=$C987, M987&lt;&gt;""),M987, IF(AND($C986=$C988, M988&lt;&gt;""), M988,"")))</f>
        <v/>
      </c>
      <c r="N986" s="90" t="str">
        <f>IF(TMInput!M986&lt;&gt;"",TMInput!M986,IF(AND($C986=$C987, N987&lt;&gt;""),N987, IF(AND($C986=$C988, N988&lt;&gt;""), N988,"")))</f>
        <v/>
      </c>
      <c r="O986" s="90" t="str">
        <f>IF(TMInput!N986&lt;&gt;"",TMInput!N986,IF(AND($C986=$C987, O987&lt;&gt;""),O987, IF(AND($C986=$C988, O988&lt;&gt;""), O988,"")))</f>
        <v/>
      </c>
      <c r="P986" s="85" t="str">
        <f>IF(TMInput!O986&lt;&gt;"",TMInput!O986,IF(AND($C986=$C987, P987&lt;&gt;""),P987, IF(AND($C986=$C988, P988&lt;&gt;""), P988,"")))</f>
        <v/>
      </c>
      <c r="Q986" s="90" t="str">
        <f>IF(TMInput!P986&lt;&gt;"",TMInput!P986,IF(AND($C986=$C987, Q987&lt;&gt;""),Q987, IF(AND($C986=$C988, Q988&lt;&gt;""), Q988,"")))</f>
        <v/>
      </c>
      <c r="R986" s="90" t="str">
        <f>IF(TMInput!Q986&lt;&gt;"", TMInput!Q986, IF(AND(OR($C986&amp;$H986=$C987&amp;$H987, $C986&amp;$I986=$C987&amp;$I987), R987&lt;&gt;""), R987, IF(AND(OR($C986&amp;$H986=$C988&amp;$H988, $C986&amp;$I986=$C988&amp;$I988), R988&lt;&gt;""), R988, IF(AND(OR($C986&amp;$H986=$C989&amp;$H989, $C986&amp;$I986=$C989&amp;$I989), R989&lt;&gt;""), R989, IF(AND(OR($C986&amp;$H986=$C990&amp;$H990, $C986&amp;$I986=$C990&amp;$I990), R990&lt;&gt;""), R990, "")))))</f>
        <v/>
      </c>
      <c r="S986" s="90" t="str">
        <f>IF(TMInput!R986&lt;&gt;"", TMInput!R986, IF(AND(OR($C986&amp;$H986=$C987&amp;$H987, $C986&amp;$I986=$C987&amp;$I987), S987&lt;&gt;""), S987, IF(AND(OR($C986&amp;$H986=$C988&amp;$H988, $C986&amp;$I986=$C988&amp;$I988), S988&lt;&gt;""), S988, IF(AND(OR($C986&amp;$H986=$C989&amp;$H989, $C986&amp;$I986=$C989&amp;$I989), S989&lt;&gt;""), S989, IF(AND(OR($C986&amp;$H986=$C990&amp;$H990, $C986&amp;$I986=$C990&amp;$I990), S990&lt;&gt;""), S990, "")))))</f>
        <v/>
      </c>
      <c r="T986" s="90" t="str">
        <f>IF(TMInput!S986&lt;&gt;"", TMInput!S986, IF(AND(OR($C986&amp;$H986=$C987&amp;$H987, $C986&amp;$I986=$C987&amp;$I987), T987&lt;&gt;""), T987, IF(AND(OR($C986&amp;$H986=$C988&amp;$H988, $C986&amp;$I986=$C988&amp;$I988), T988&lt;&gt;""), T988, IF(AND(OR($C986&amp;$H986=$C989&amp;$H989, $C986&amp;$I986=$C989&amp;$I989), T989&lt;&gt;""), T989, IF(AND(OR($C986&amp;$H986=$C990&amp;$H990, $C986&amp;$I986=$C990&amp;$I990), T990&lt;&gt;""), T990, "")))))</f>
        <v/>
      </c>
      <c r="U986" s="90" t="str">
        <f>IF(TMInput!T986&lt;&gt;"", TMInput!T986, IF(AND($C986=$C987, U987&lt;&gt;""), U987, IF(AND($C986=$C988, U988&lt;&gt;""), U988, IF(AND($C986=$C989, U989&lt;&gt;""), U989, IF(AND($C986=$C990, U990&lt;&gt;""), U990, "")))))</f>
        <v/>
      </c>
      <c r="V986" s="90" t="str">
        <f>IF(TMInput!U986&lt;&gt;"", TMInput!U986, IF(AND($C986=$C987, V987&lt;&gt;""), V987, IF(AND($C986=$C988, V988&lt;&gt;""), V988, IF(AND($C986=$C989, V989&lt;&gt;""), V989, IF(AND($C986=$C990, V990&lt;&gt;""), V990, "")))))</f>
        <v/>
      </c>
      <c r="W986" s="90" t="str">
        <f>IF(TMInput!V986&lt;&gt;"", TMInput!V986, IF(AND($C986=$C987, W987&lt;&gt;""), W987, IF(AND($C986=$C988, W988&lt;&gt;""), W988, IF(AND($C986=$C989, W989&lt;&gt;""), W989, IF(AND($C986=$C990, W990&lt;&gt;""), W990, "")))))</f>
        <v/>
      </c>
      <c r="X986" s="90" t="str">
        <f>IF(TMInput!W986&lt;&gt;"", TMInput!W986, IF(AND($C986=$C987, X987&lt;&gt;""), X987, IF(AND($C986=$C988, X988&lt;&gt;""), X988, IF(AND($C986=$C989, X989&lt;&gt;""), X989, IF(AND($C986=$C990, X990&lt;&gt;""), X990, "")))))</f>
        <v/>
      </c>
      <c r="Y986" s="90" t="str">
        <f>IF(TMInput!X986&lt;&gt;"", TMInput!X986, IF(AND($C986=$C987, Y987&lt;&gt;""), Y987, IF(AND($C986=$C988, Y988&lt;&gt;""), Y988, IF(AND($C986=$C989, Y989&lt;&gt;""), Y989, IF(AND($C986=$C990, Y990&lt;&gt;""), Y990, "")))))</f>
        <v/>
      </c>
      <c r="Z986" s="90" t="str">
        <f>IF(TMInput!Y986&lt;&gt;"", TMInput!Y986, IF(AND($C986=$C987, Z987&lt;&gt;""), Z987, IF(AND($C986=$C988, Z988&lt;&gt;""), Z988, IF(AND($C986=$C989, Z989&lt;&gt;""), Z989, IF(AND($C986=$C990, Z990&lt;&gt;""), Z990, "")))))</f>
        <v/>
      </c>
      <c r="AA986" s="90" t="str">
        <f>IF(TMInput!Z986&lt;&gt;"", TMInput!Z986, IF(AND($C986=$C987, AA987&lt;&gt;""), AA987, IF(AND($C986=$C988, AA988&lt;&gt;""), AA988, IF(AND($C986=$C989, AA989&lt;&gt;""), AA989, IF(AND($C986=$C990, AA990&lt;&gt;""), AA990, "")))))</f>
        <v/>
      </c>
      <c r="AB986" s="90" t="str">
        <f>IF(TMInput!AA986&lt;&gt;"", TMInput!AA986, IF(AND($C986=$C987, AB987&lt;&gt;""), AB987, IF(AND($C986=$C988, AB988&lt;&gt;""), AB988, IF(AND($C986=$C989, AB989&lt;&gt;""), AB989, IF(AND($C986=$C990, AB990&lt;&gt;""), AB990, "")))))</f>
        <v/>
      </c>
      <c r="AC986" s="90" t="str">
        <f>IF(TMInput!AB986&lt;&gt;"", TMInput!AB986, IF(AND($C986=$C987, AC987&lt;&gt;""), AC987, IF(AND($C986=$C988, AC988&lt;&gt;""), AC988, IF(AND($C986=$C989, AC989&lt;&gt;""), AC989, IF(AND($C986=$C990, AC990&lt;&gt;""), AC990, "")))))</f>
        <v/>
      </c>
      <c r="AD986" s="90" t="str">
        <f>IF(TMInput!AC986&lt;&gt;"", TMInput!AC986, IF(AND($C986=$C987, AD987&lt;&gt;""), AD987, IF(AND($C986=$C988, AD988&lt;&gt;""), AD988, IF(AND($C986=$C989, AD989&lt;&gt;""), AD989, IF(AND($C986=$C990, AD990&lt;&gt;""), AD990, "")))))</f>
        <v/>
      </c>
      <c r="AE986" s="90" t="str">
        <f>IF(TMInput!AD986&lt;&gt;"", TMInput!AD986, IF(AND($C986=$C987, AE987&lt;&gt;""), AE987, IF(AND($C986=$C988, AE988&lt;&gt;""), AE988, IF(AND($C986=$C989, AE989&lt;&gt;""), AE989, IF(AND($C986=$C990, AE990&lt;&gt;""), AE990, "")))))</f>
        <v/>
      </c>
    </row>
    <row r="987">
      <c r="A987" s="85" t="b">
        <f t="shared" si="1"/>
        <v>0</v>
      </c>
      <c r="B987" s="90" t="str">
        <f>IF(AND(TMInput!A987="",$C987&lt;&gt;""),B986,TMInput!A987)</f>
        <v/>
      </c>
      <c r="C987" s="90" t="str">
        <f>TMInput!B987</f>
        <v/>
      </c>
      <c r="D987" s="85" t="str">
        <f>IF(AND(TMInput!C987="",$C987&lt;&gt;""),D986,TMInput!C987)</f>
        <v/>
      </c>
      <c r="E987" s="90" t="str">
        <f>IF(TMInput!D987&lt;&gt;"",TMInput!D987,IF(AND($C987=$C988, E988&lt;&gt;""),E988, IF(AND($C987=$C989, E989&lt;&gt;""), E989,"")))</f>
        <v/>
      </c>
      <c r="F987" s="90" t="str">
        <f>IF(TMInput!E987&lt;&gt;"",TMInput!E987,IF(AND($C987=$C988, F988&lt;&gt;""),F988, IF(AND($C987=$C989, F989&lt;&gt;""), F989,"")))</f>
        <v/>
      </c>
      <c r="G987" s="85" t="str">
        <f>IF(TMInput!F987&lt;&gt;"",TMInput!F987,IF(AND($C987=$C988, G988&lt;&gt;""),G988, IF(AND($C987=$C989, G989&lt;&gt;""), G989,"")))</f>
        <v/>
      </c>
      <c r="H987" s="90" t="str">
        <f>TMInput!G987</f>
        <v/>
      </c>
      <c r="I987" s="90" t="str">
        <f>TMInput!H987</f>
        <v/>
      </c>
      <c r="J987" s="90" t="str">
        <f>IF(TMInput!$A987="",J986,TMInput!I987)</f>
        <v/>
      </c>
      <c r="K987" s="85" t="str">
        <f>IF(TMInput!J987&lt;&gt;"",TMInput!J987,IF(AND($C987=$C988, K988&lt;&gt;""),K988, IF(AND($C987=$C989, K989&lt;&gt;""), K989,"")))</f>
        <v/>
      </c>
      <c r="L987" s="85" t="str">
        <f>IF(TMInput!K987&lt;&gt;"",TMInput!K987,IF(AND($C987=$C988, L988&lt;&gt;""),L988, IF(AND($C987=$C989, L989&lt;&gt;""), L989,"")))</f>
        <v/>
      </c>
      <c r="M987" s="90" t="str">
        <f>IF(TMInput!L987&lt;&gt;"",TMInput!L987,IF(AND($C987=$C988, M988&lt;&gt;""),M988, IF(AND($C987=$C989, M989&lt;&gt;""), M989,"")))</f>
        <v/>
      </c>
      <c r="N987" s="90" t="str">
        <f>IF(TMInput!M987&lt;&gt;"",TMInput!M987,IF(AND($C987=$C988, N988&lt;&gt;""),N988, IF(AND($C987=$C989, N989&lt;&gt;""), N989,"")))</f>
        <v/>
      </c>
      <c r="O987" s="90" t="str">
        <f>IF(TMInput!N987&lt;&gt;"",TMInput!N987,IF(AND($C987=$C988, O988&lt;&gt;""),O988, IF(AND($C987=$C989, O989&lt;&gt;""), O989,"")))</f>
        <v/>
      </c>
      <c r="P987" s="85" t="str">
        <f>IF(TMInput!O987&lt;&gt;"",TMInput!O987,IF(AND($C987=$C988, P988&lt;&gt;""),P988, IF(AND($C987=$C989, P989&lt;&gt;""), P989,"")))</f>
        <v/>
      </c>
      <c r="Q987" s="90" t="str">
        <f>IF(TMInput!P987&lt;&gt;"",TMInput!P987,IF(AND($C987=$C988, Q988&lt;&gt;""),Q988, IF(AND($C987=$C989, Q989&lt;&gt;""), Q989,"")))</f>
        <v/>
      </c>
      <c r="R987" s="90" t="str">
        <f>IF(TMInput!Q987&lt;&gt;"", TMInput!Q987, IF(AND(OR($C987&amp;$H987=$C988&amp;$H988, $C987&amp;$I987=$C988&amp;$I988), R988&lt;&gt;""), R988, IF(AND(OR($C987&amp;$H987=$C989&amp;$H989, $C987&amp;$I987=$C989&amp;$I989), R989&lt;&gt;""), R989, IF(AND(OR($C987&amp;$H987=$C990&amp;$H990, $C987&amp;$I987=$C990&amp;$I990), R990&lt;&gt;""), R990, IF(AND(OR($C987&amp;$H987=$C991&amp;$H991, $C987&amp;$I987=$C991&amp;$I991), R991&lt;&gt;""), R991, "")))))</f>
        <v/>
      </c>
      <c r="S987" s="90" t="str">
        <f>IF(TMInput!R987&lt;&gt;"", TMInput!R987, IF(AND(OR($C987&amp;$H987=$C988&amp;$H988, $C987&amp;$I987=$C988&amp;$I988), S988&lt;&gt;""), S988, IF(AND(OR($C987&amp;$H987=$C989&amp;$H989, $C987&amp;$I987=$C989&amp;$I989), S989&lt;&gt;""), S989, IF(AND(OR($C987&amp;$H987=$C990&amp;$H990, $C987&amp;$I987=$C990&amp;$I990), S990&lt;&gt;""), S990, IF(AND(OR($C987&amp;$H987=$C991&amp;$H991, $C987&amp;$I987=$C991&amp;$I991), S991&lt;&gt;""), S991, "")))))</f>
        <v/>
      </c>
      <c r="T987" s="90" t="str">
        <f>IF(TMInput!S987&lt;&gt;"", TMInput!S987, IF(AND(OR($C987&amp;$H987=$C988&amp;$H988, $C987&amp;$I987=$C988&amp;$I988), T988&lt;&gt;""), T988, IF(AND(OR($C987&amp;$H987=$C989&amp;$H989, $C987&amp;$I987=$C989&amp;$I989), T989&lt;&gt;""), T989, IF(AND(OR($C987&amp;$H987=$C990&amp;$H990, $C987&amp;$I987=$C990&amp;$I990), T990&lt;&gt;""), T990, IF(AND(OR($C987&amp;$H987=$C991&amp;$H991, $C987&amp;$I987=$C991&amp;$I991), T991&lt;&gt;""), T991, "")))))</f>
        <v/>
      </c>
      <c r="U987" s="90" t="str">
        <f>IF(TMInput!T987&lt;&gt;"", TMInput!T987, IF(AND($C987=$C988, U988&lt;&gt;""), U988, IF(AND($C987=$C989, U989&lt;&gt;""), U989, IF(AND($C987=$C990, U990&lt;&gt;""), U990, IF(AND($C987=$C991, U991&lt;&gt;""), U991, "")))))</f>
        <v/>
      </c>
      <c r="V987" s="90" t="str">
        <f>IF(TMInput!U987&lt;&gt;"", TMInput!U987, IF(AND($C987=$C988, V988&lt;&gt;""), V988, IF(AND($C987=$C989, V989&lt;&gt;""), V989, IF(AND($C987=$C990, V990&lt;&gt;""), V990, IF(AND($C987=$C991, V991&lt;&gt;""), V991, "")))))</f>
        <v/>
      </c>
      <c r="W987" s="90" t="str">
        <f>IF(TMInput!V987&lt;&gt;"", TMInput!V987, IF(AND($C987=$C988, W988&lt;&gt;""), W988, IF(AND($C987=$C989, W989&lt;&gt;""), W989, IF(AND($C987=$C990, W990&lt;&gt;""), W990, IF(AND($C987=$C991, W991&lt;&gt;""), W991, "")))))</f>
        <v/>
      </c>
      <c r="X987" s="90" t="str">
        <f>IF(TMInput!W987&lt;&gt;"", TMInput!W987, IF(AND($C987=$C988, X988&lt;&gt;""), X988, IF(AND($C987=$C989, X989&lt;&gt;""), X989, IF(AND($C987=$C990, X990&lt;&gt;""), X990, IF(AND($C987=$C991, X991&lt;&gt;""), X991, "")))))</f>
        <v/>
      </c>
      <c r="Y987" s="90" t="str">
        <f>IF(TMInput!X987&lt;&gt;"", TMInput!X987, IF(AND($C987=$C988, Y988&lt;&gt;""), Y988, IF(AND($C987=$C989, Y989&lt;&gt;""), Y989, IF(AND($C987=$C990, Y990&lt;&gt;""), Y990, IF(AND($C987=$C991, Y991&lt;&gt;""), Y991, "")))))</f>
        <v/>
      </c>
      <c r="Z987" s="90" t="str">
        <f>IF(TMInput!Y987&lt;&gt;"", TMInput!Y987, IF(AND($C987=$C988, Z988&lt;&gt;""), Z988, IF(AND($C987=$C989, Z989&lt;&gt;""), Z989, IF(AND($C987=$C990, Z990&lt;&gt;""), Z990, IF(AND($C987=$C991, Z991&lt;&gt;""), Z991, "")))))</f>
        <v/>
      </c>
      <c r="AA987" s="90" t="str">
        <f>IF(TMInput!Z987&lt;&gt;"", TMInput!Z987, IF(AND($C987=$C988, AA988&lt;&gt;""), AA988, IF(AND($C987=$C989, AA989&lt;&gt;""), AA989, IF(AND($C987=$C990, AA990&lt;&gt;""), AA990, IF(AND($C987=$C991, AA991&lt;&gt;""), AA991, "")))))</f>
        <v/>
      </c>
      <c r="AB987" s="90" t="str">
        <f>IF(TMInput!AA987&lt;&gt;"", TMInput!AA987, IF(AND($C987=$C988, AB988&lt;&gt;""), AB988, IF(AND($C987=$C989, AB989&lt;&gt;""), AB989, IF(AND($C987=$C990, AB990&lt;&gt;""), AB990, IF(AND($C987=$C991, AB991&lt;&gt;""), AB991, "")))))</f>
        <v/>
      </c>
      <c r="AC987" s="90" t="str">
        <f>IF(TMInput!AB987&lt;&gt;"", TMInput!AB987, IF(AND($C987=$C988, AC988&lt;&gt;""), AC988, IF(AND($C987=$C989, AC989&lt;&gt;""), AC989, IF(AND($C987=$C990, AC990&lt;&gt;""), AC990, IF(AND($C987=$C991, AC991&lt;&gt;""), AC991, "")))))</f>
        <v/>
      </c>
      <c r="AD987" s="90" t="str">
        <f>IF(TMInput!AC987&lt;&gt;"", TMInput!AC987, IF(AND($C987=$C988, AD988&lt;&gt;""), AD988, IF(AND($C987=$C989, AD989&lt;&gt;""), AD989, IF(AND($C987=$C990, AD990&lt;&gt;""), AD990, IF(AND($C987=$C991, AD991&lt;&gt;""), AD991, "")))))</f>
        <v/>
      </c>
      <c r="AE987" s="90" t="str">
        <f>IF(TMInput!AD987&lt;&gt;"", TMInput!AD987, IF(AND($C987=$C988, AE988&lt;&gt;""), AE988, IF(AND($C987=$C989, AE989&lt;&gt;""), AE989, IF(AND($C987=$C990, AE990&lt;&gt;""), AE990, IF(AND($C987=$C991, AE991&lt;&gt;""), AE991, "")))))</f>
        <v/>
      </c>
    </row>
    <row r="988">
      <c r="A988" s="85" t="b">
        <f t="shared" si="1"/>
        <v>0</v>
      </c>
      <c r="B988" s="90" t="str">
        <f>IF(AND(TMInput!A988="",$C988&lt;&gt;""),B987,TMInput!A988)</f>
        <v/>
      </c>
      <c r="C988" s="90" t="str">
        <f>TMInput!B988</f>
        <v/>
      </c>
      <c r="D988" s="85" t="str">
        <f>IF(AND(TMInput!C988="",$C988&lt;&gt;""),D987,TMInput!C988)</f>
        <v/>
      </c>
      <c r="E988" s="90" t="str">
        <f>IF(TMInput!D988&lt;&gt;"",TMInput!D988,IF(AND($C988=$C989, E989&lt;&gt;""),E989, IF(AND($C988=$C990, E990&lt;&gt;""), E990,"")))</f>
        <v/>
      </c>
      <c r="F988" s="90" t="str">
        <f>IF(TMInput!E988&lt;&gt;"",TMInput!E988,IF(AND($C988=$C989, F989&lt;&gt;""),F989, IF(AND($C988=$C990, F990&lt;&gt;""), F990,"")))</f>
        <v/>
      </c>
      <c r="G988" s="85" t="str">
        <f>IF(TMInput!F988&lt;&gt;"",TMInput!F988,IF(AND($C988=$C989, G989&lt;&gt;""),G989, IF(AND($C988=$C990, G990&lt;&gt;""), G990,"")))</f>
        <v/>
      </c>
      <c r="H988" s="90" t="str">
        <f>TMInput!G988</f>
        <v/>
      </c>
      <c r="I988" s="90" t="str">
        <f>TMInput!H988</f>
        <v/>
      </c>
      <c r="J988" s="90" t="str">
        <f>IF(TMInput!$A988="",J987,TMInput!I988)</f>
        <v/>
      </c>
      <c r="K988" s="85" t="str">
        <f>IF(TMInput!J988&lt;&gt;"",TMInput!J988,IF(AND($C988=$C989, K989&lt;&gt;""),K989, IF(AND($C988=$C990, K990&lt;&gt;""), K990,"")))</f>
        <v/>
      </c>
      <c r="L988" s="85" t="str">
        <f>IF(TMInput!K988&lt;&gt;"",TMInput!K988,IF(AND($C988=$C989, L989&lt;&gt;""),L989, IF(AND($C988=$C990, L990&lt;&gt;""), L990,"")))</f>
        <v/>
      </c>
      <c r="M988" s="90" t="str">
        <f>IF(TMInput!L988&lt;&gt;"",TMInput!L988,IF(AND($C988=$C989, M989&lt;&gt;""),M989, IF(AND($C988=$C990, M990&lt;&gt;""), M990,"")))</f>
        <v/>
      </c>
      <c r="N988" s="90" t="str">
        <f>IF(TMInput!M988&lt;&gt;"",TMInput!M988,IF(AND($C988=$C989, N989&lt;&gt;""),N989, IF(AND($C988=$C990, N990&lt;&gt;""), N990,"")))</f>
        <v/>
      </c>
      <c r="O988" s="90" t="str">
        <f>IF(TMInput!N988&lt;&gt;"",TMInput!N988,IF(AND($C988=$C989, O989&lt;&gt;""),O989, IF(AND($C988=$C990, O990&lt;&gt;""), O990,"")))</f>
        <v/>
      </c>
      <c r="P988" s="85" t="str">
        <f>IF(TMInput!O988&lt;&gt;"",TMInput!O988,IF(AND($C988=$C989, P989&lt;&gt;""),P989, IF(AND($C988=$C990, P990&lt;&gt;""), P990,"")))</f>
        <v/>
      </c>
      <c r="Q988" s="90" t="str">
        <f>IF(TMInput!P988&lt;&gt;"",TMInput!P988,IF(AND($C988=$C989, Q989&lt;&gt;""),Q989, IF(AND($C988=$C990, Q990&lt;&gt;""), Q990,"")))</f>
        <v/>
      </c>
      <c r="R988" s="90" t="str">
        <f>IF(TMInput!Q988&lt;&gt;"", TMInput!Q988, IF(AND(OR($C988&amp;$H988=$C989&amp;$H989, $C988&amp;$I988=$C989&amp;$I989), R989&lt;&gt;""), R989, IF(AND(OR($C988&amp;$H988=$C990&amp;$H990, $C988&amp;$I988=$C990&amp;$I990), R990&lt;&gt;""), R990, IF(AND(OR($C988&amp;$H988=$C991&amp;$H991, $C988&amp;$I988=$C991&amp;$I991), R991&lt;&gt;""), R991, IF(AND(OR($C988&amp;$H988=$C992&amp;$H992, $C988&amp;$I988=$C992&amp;$I992), R992&lt;&gt;""), R992, "")))))</f>
        <v/>
      </c>
      <c r="S988" s="90" t="str">
        <f>IF(TMInput!R988&lt;&gt;"", TMInput!R988, IF(AND(OR($C988&amp;$H988=$C989&amp;$H989, $C988&amp;$I988=$C989&amp;$I989), S989&lt;&gt;""), S989, IF(AND(OR($C988&amp;$H988=$C990&amp;$H990, $C988&amp;$I988=$C990&amp;$I990), S990&lt;&gt;""), S990, IF(AND(OR($C988&amp;$H988=$C991&amp;$H991, $C988&amp;$I988=$C991&amp;$I991), S991&lt;&gt;""), S991, IF(AND(OR($C988&amp;$H988=$C992&amp;$H992, $C988&amp;$I988=$C992&amp;$I992), S992&lt;&gt;""), S992, "")))))</f>
        <v/>
      </c>
      <c r="T988" s="90" t="str">
        <f>IF(TMInput!S988&lt;&gt;"", TMInput!S988, IF(AND(OR($C988&amp;$H988=$C989&amp;$H989, $C988&amp;$I988=$C989&amp;$I989), T989&lt;&gt;""), T989, IF(AND(OR($C988&amp;$H988=$C990&amp;$H990, $C988&amp;$I988=$C990&amp;$I990), T990&lt;&gt;""), T990, IF(AND(OR($C988&amp;$H988=$C991&amp;$H991, $C988&amp;$I988=$C991&amp;$I991), T991&lt;&gt;""), T991, IF(AND(OR($C988&amp;$H988=$C992&amp;$H992, $C988&amp;$I988=$C992&amp;$I992), T992&lt;&gt;""), T992, "")))))</f>
        <v/>
      </c>
      <c r="U988" s="90" t="str">
        <f>IF(TMInput!T988&lt;&gt;"", TMInput!T988, IF(AND($C988=$C989, U989&lt;&gt;""), U989, IF(AND($C988=$C990, U990&lt;&gt;""), U990, IF(AND($C988=$C991, U991&lt;&gt;""), U991, IF(AND($C988=$C992, U992&lt;&gt;""), U992, "")))))</f>
        <v/>
      </c>
      <c r="V988" s="90" t="str">
        <f>IF(TMInput!U988&lt;&gt;"", TMInput!U988, IF(AND($C988=$C989, V989&lt;&gt;""), V989, IF(AND($C988=$C990, V990&lt;&gt;""), V990, IF(AND($C988=$C991, V991&lt;&gt;""), V991, IF(AND($C988=$C992, V992&lt;&gt;""), V992, "")))))</f>
        <v/>
      </c>
      <c r="W988" s="90" t="str">
        <f>IF(TMInput!V988&lt;&gt;"", TMInput!V988, IF(AND($C988=$C989, W989&lt;&gt;""), W989, IF(AND($C988=$C990, W990&lt;&gt;""), W990, IF(AND($C988=$C991, W991&lt;&gt;""), W991, IF(AND($C988=$C992, W992&lt;&gt;""), W992, "")))))</f>
        <v/>
      </c>
      <c r="X988" s="90" t="str">
        <f>IF(TMInput!W988&lt;&gt;"", TMInput!W988, IF(AND($C988=$C989, X989&lt;&gt;""), X989, IF(AND($C988=$C990, X990&lt;&gt;""), X990, IF(AND($C988=$C991, X991&lt;&gt;""), X991, IF(AND($C988=$C992, X992&lt;&gt;""), X992, "")))))</f>
        <v/>
      </c>
      <c r="Y988" s="90" t="str">
        <f>IF(TMInput!X988&lt;&gt;"", TMInput!X988, IF(AND($C988=$C989, Y989&lt;&gt;""), Y989, IF(AND($C988=$C990, Y990&lt;&gt;""), Y990, IF(AND($C988=$C991, Y991&lt;&gt;""), Y991, IF(AND($C988=$C992, Y992&lt;&gt;""), Y992, "")))))</f>
        <v/>
      </c>
      <c r="Z988" s="90" t="str">
        <f>IF(TMInput!Y988&lt;&gt;"", TMInput!Y988, IF(AND($C988=$C989, Z989&lt;&gt;""), Z989, IF(AND($C988=$C990, Z990&lt;&gt;""), Z990, IF(AND($C988=$C991, Z991&lt;&gt;""), Z991, IF(AND($C988=$C992, Z992&lt;&gt;""), Z992, "")))))</f>
        <v/>
      </c>
      <c r="AA988" s="90" t="str">
        <f>IF(TMInput!Z988&lt;&gt;"", TMInput!Z988, IF(AND($C988=$C989, AA989&lt;&gt;""), AA989, IF(AND($C988=$C990, AA990&lt;&gt;""), AA990, IF(AND($C988=$C991, AA991&lt;&gt;""), AA991, IF(AND($C988=$C992, AA992&lt;&gt;""), AA992, "")))))</f>
        <v/>
      </c>
      <c r="AB988" s="90" t="str">
        <f>IF(TMInput!AA988&lt;&gt;"", TMInput!AA988, IF(AND($C988=$C989, AB989&lt;&gt;""), AB989, IF(AND($C988=$C990, AB990&lt;&gt;""), AB990, IF(AND($C988=$C991, AB991&lt;&gt;""), AB991, IF(AND($C988=$C992, AB992&lt;&gt;""), AB992, "")))))</f>
        <v/>
      </c>
      <c r="AC988" s="90" t="str">
        <f>IF(TMInput!AB988&lt;&gt;"", TMInput!AB988, IF(AND($C988=$C989, AC989&lt;&gt;""), AC989, IF(AND($C988=$C990, AC990&lt;&gt;""), AC990, IF(AND($C988=$C991, AC991&lt;&gt;""), AC991, IF(AND($C988=$C992, AC992&lt;&gt;""), AC992, "")))))</f>
        <v/>
      </c>
      <c r="AD988" s="90" t="str">
        <f>IF(TMInput!AC988&lt;&gt;"", TMInput!AC988, IF(AND($C988=$C989, AD989&lt;&gt;""), AD989, IF(AND($C988=$C990, AD990&lt;&gt;""), AD990, IF(AND($C988=$C991, AD991&lt;&gt;""), AD991, IF(AND($C988=$C992, AD992&lt;&gt;""), AD992, "")))))</f>
        <v/>
      </c>
      <c r="AE988" s="90" t="str">
        <f>IF(TMInput!AD988&lt;&gt;"", TMInput!AD988, IF(AND($C988=$C989, AE989&lt;&gt;""), AE989, IF(AND($C988=$C990, AE990&lt;&gt;""), AE990, IF(AND($C988=$C991, AE991&lt;&gt;""), AE991, IF(AND($C988=$C992, AE992&lt;&gt;""), AE992, "")))))</f>
        <v/>
      </c>
    </row>
    <row r="989">
      <c r="A989" s="85" t="b">
        <f t="shared" si="1"/>
        <v>0</v>
      </c>
      <c r="B989" s="90" t="str">
        <f>IF(AND(TMInput!A989="",$C989&lt;&gt;""),B988,TMInput!A989)</f>
        <v/>
      </c>
      <c r="C989" s="90" t="str">
        <f>TMInput!B989</f>
        <v/>
      </c>
      <c r="D989" s="85" t="str">
        <f>IF(AND(TMInput!C989="",$C989&lt;&gt;""),D988,TMInput!C989)</f>
        <v/>
      </c>
      <c r="E989" s="90" t="str">
        <f>IF(TMInput!D989&lt;&gt;"",TMInput!D989,IF(AND($C989=$C990, E990&lt;&gt;""),E990, IF(AND($C989=$C991, E991&lt;&gt;""), E991,"")))</f>
        <v/>
      </c>
      <c r="F989" s="90" t="str">
        <f>IF(TMInput!E989&lt;&gt;"",TMInput!E989,IF(AND($C989=$C990, F990&lt;&gt;""),F990, IF(AND($C989=$C991, F991&lt;&gt;""), F991,"")))</f>
        <v/>
      </c>
      <c r="G989" s="85" t="str">
        <f>IF(TMInput!F989&lt;&gt;"",TMInput!F989,IF(AND($C989=$C990, G990&lt;&gt;""),G990, IF(AND($C989=$C991, G991&lt;&gt;""), G991,"")))</f>
        <v/>
      </c>
      <c r="H989" s="90" t="str">
        <f>TMInput!G989</f>
        <v/>
      </c>
      <c r="I989" s="90" t="str">
        <f>TMInput!H989</f>
        <v/>
      </c>
      <c r="J989" s="90" t="str">
        <f>IF(TMInput!$A989="",J988,TMInput!I989)</f>
        <v/>
      </c>
      <c r="K989" s="85" t="str">
        <f>IF(TMInput!J989&lt;&gt;"",TMInput!J989,IF(AND($C989=$C990, K990&lt;&gt;""),K990, IF(AND($C989=$C991, K991&lt;&gt;""), K991,"")))</f>
        <v/>
      </c>
      <c r="L989" s="85" t="str">
        <f>IF(TMInput!K989&lt;&gt;"",TMInput!K989,IF(AND($C989=$C990, L990&lt;&gt;""),L990, IF(AND($C989=$C991, L991&lt;&gt;""), L991,"")))</f>
        <v/>
      </c>
      <c r="M989" s="90" t="str">
        <f>IF(TMInput!L989&lt;&gt;"",TMInput!L989,IF(AND($C989=$C990, M990&lt;&gt;""),M990, IF(AND($C989=$C991, M991&lt;&gt;""), M991,"")))</f>
        <v/>
      </c>
      <c r="N989" s="90" t="str">
        <f>IF(TMInput!M989&lt;&gt;"",TMInput!M989,IF(AND($C989=$C990, N990&lt;&gt;""),N990, IF(AND($C989=$C991, N991&lt;&gt;""), N991,"")))</f>
        <v/>
      </c>
      <c r="O989" s="90" t="str">
        <f>IF(TMInput!N989&lt;&gt;"",TMInput!N989,IF(AND($C989=$C990, O990&lt;&gt;""),O990, IF(AND($C989=$C991, O991&lt;&gt;""), O991,"")))</f>
        <v/>
      </c>
      <c r="P989" s="85" t="str">
        <f>IF(TMInput!O989&lt;&gt;"",TMInput!O989,IF(AND($C989=$C990, P990&lt;&gt;""),P990, IF(AND($C989=$C991, P991&lt;&gt;""), P991,"")))</f>
        <v/>
      </c>
      <c r="Q989" s="90" t="str">
        <f>IF(TMInput!P989&lt;&gt;"",TMInput!P989,IF(AND($C989=$C990, Q990&lt;&gt;""),Q990, IF(AND($C989=$C991, Q991&lt;&gt;""), Q991,"")))</f>
        <v/>
      </c>
      <c r="R989" s="90" t="str">
        <f>IF(TMInput!Q989&lt;&gt;"", TMInput!Q989, IF(AND(OR($C989&amp;$H989=$C990&amp;$H990, $C989&amp;$I989=$C990&amp;$I990), R990&lt;&gt;""), R990, IF(AND(OR($C989&amp;$H989=$C991&amp;$H991, $C989&amp;$I989=$C991&amp;$I991), R991&lt;&gt;""), R991, IF(AND(OR($C989&amp;$H989=$C992&amp;$H992, $C989&amp;$I989=$C992&amp;$I992), R992&lt;&gt;""), R992, IF(AND(OR($C989&amp;$H989=$C993&amp;$H993, $C989&amp;$I989=$C993&amp;$I993), R993&lt;&gt;""), R993, "")))))</f>
        <v/>
      </c>
      <c r="S989" s="90" t="str">
        <f>IF(TMInput!R989&lt;&gt;"", TMInput!R989, IF(AND(OR($C989&amp;$H989=$C990&amp;$H990, $C989&amp;$I989=$C990&amp;$I990), S990&lt;&gt;""), S990, IF(AND(OR($C989&amp;$H989=$C991&amp;$H991, $C989&amp;$I989=$C991&amp;$I991), S991&lt;&gt;""), S991, IF(AND(OR($C989&amp;$H989=$C992&amp;$H992, $C989&amp;$I989=$C992&amp;$I992), S992&lt;&gt;""), S992, IF(AND(OR($C989&amp;$H989=$C993&amp;$H993, $C989&amp;$I989=$C993&amp;$I993), S993&lt;&gt;""), S993, "")))))</f>
        <v/>
      </c>
      <c r="T989" s="90" t="str">
        <f>IF(TMInput!S989&lt;&gt;"", TMInput!S989, IF(AND(OR($C989&amp;$H989=$C990&amp;$H990, $C989&amp;$I989=$C990&amp;$I990), T990&lt;&gt;""), T990, IF(AND(OR($C989&amp;$H989=$C991&amp;$H991, $C989&amp;$I989=$C991&amp;$I991), T991&lt;&gt;""), T991, IF(AND(OR($C989&amp;$H989=$C992&amp;$H992, $C989&amp;$I989=$C992&amp;$I992), T992&lt;&gt;""), T992, IF(AND(OR($C989&amp;$H989=$C993&amp;$H993, $C989&amp;$I989=$C993&amp;$I993), T993&lt;&gt;""), T993, "")))))</f>
        <v/>
      </c>
      <c r="U989" s="90" t="str">
        <f>IF(TMInput!T989&lt;&gt;"", TMInput!T989, IF(AND($C989=$C990, U990&lt;&gt;""), U990, IF(AND($C989=$C991, U991&lt;&gt;""), U991, IF(AND($C989=$C992, U992&lt;&gt;""), U992, IF(AND($C989=$C993, U993&lt;&gt;""), U993, "")))))</f>
        <v/>
      </c>
      <c r="V989" s="90" t="str">
        <f>IF(TMInput!U989&lt;&gt;"", TMInput!U989, IF(AND($C989=$C990, V990&lt;&gt;""), V990, IF(AND($C989=$C991, V991&lt;&gt;""), V991, IF(AND($C989=$C992, V992&lt;&gt;""), V992, IF(AND($C989=$C993, V993&lt;&gt;""), V993, "")))))</f>
        <v/>
      </c>
      <c r="W989" s="90" t="str">
        <f>IF(TMInput!V989&lt;&gt;"", TMInput!V989, IF(AND($C989=$C990, W990&lt;&gt;""), W990, IF(AND($C989=$C991, W991&lt;&gt;""), W991, IF(AND($C989=$C992, W992&lt;&gt;""), W992, IF(AND($C989=$C993, W993&lt;&gt;""), W993, "")))))</f>
        <v/>
      </c>
      <c r="X989" s="90" t="str">
        <f>IF(TMInput!W989&lt;&gt;"", TMInput!W989, IF(AND($C989=$C990, X990&lt;&gt;""), X990, IF(AND($C989=$C991, X991&lt;&gt;""), X991, IF(AND($C989=$C992, X992&lt;&gt;""), X992, IF(AND($C989=$C993, X993&lt;&gt;""), X993, "")))))</f>
        <v/>
      </c>
      <c r="Y989" s="90" t="str">
        <f>IF(TMInput!X989&lt;&gt;"", TMInput!X989, IF(AND($C989=$C990, Y990&lt;&gt;""), Y990, IF(AND($C989=$C991, Y991&lt;&gt;""), Y991, IF(AND($C989=$C992, Y992&lt;&gt;""), Y992, IF(AND($C989=$C993, Y993&lt;&gt;""), Y993, "")))))</f>
        <v/>
      </c>
      <c r="Z989" s="90" t="str">
        <f>IF(TMInput!Y989&lt;&gt;"", TMInput!Y989, IF(AND($C989=$C990, Z990&lt;&gt;""), Z990, IF(AND($C989=$C991, Z991&lt;&gt;""), Z991, IF(AND($C989=$C992, Z992&lt;&gt;""), Z992, IF(AND($C989=$C993, Z993&lt;&gt;""), Z993, "")))))</f>
        <v/>
      </c>
      <c r="AA989" s="90" t="str">
        <f>IF(TMInput!Z989&lt;&gt;"", TMInput!Z989, IF(AND($C989=$C990, AA990&lt;&gt;""), AA990, IF(AND($C989=$C991, AA991&lt;&gt;""), AA991, IF(AND($C989=$C992, AA992&lt;&gt;""), AA992, IF(AND($C989=$C993, AA993&lt;&gt;""), AA993, "")))))</f>
        <v/>
      </c>
      <c r="AB989" s="90" t="str">
        <f>IF(TMInput!AA989&lt;&gt;"", TMInput!AA989, IF(AND($C989=$C990, AB990&lt;&gt;""), AB990, IF(AND($C989=$C991, AB991&lt;&gt;""), AB991, IF(AND($C989=$C992, AB992&lt;&gt;""), AB992, IF(AND($C989=$C993, AB993&lt;&gt;""), AB993, "")))))</f>
        <v/>
      </c>
      <c r="AC989" s="90" t="str">
        <f>IF(TMInput!AB989&lt;&gt;"", TMInput!AB989, IF(AND($C989=$C990, AC990&lt;&gt;""), AC990, IF(AND($C989=$C991, AC991&lt;&gt;""), AC991, IF(AND($C989=$C992, AC992&lt;&gt;""), AC992, IF(AND($C989=$C993, AC993&lt;&gt;""), AC993, "")))))</f>
        <v/>
      </c>
      <c r="AD989" s="90" t="str">
        <f>IF(TMInput!AC989&lt;&gt;"", TMInput!AC989, IF(AND($C989=$C990, AD990&lt;&gt;""), AD990, IF(AND($C989=$C991, AD991&lt;&gt;""), AD991, IF(AND($C989=$C992, AD992&lt;&gt;""), AD992, IF(AND($C989=$C993, AD993&lt;&gt;""), AD993, "")))))</f>
        <v/>
      </c>
      <c r="AE989" s="90" t="str">
        <f>IF(TMInput!AD989&lt;&gt;"", TMInput!AD989, IF(AND($C989=$C990, AE990&lt;&gt;""), AE990, IF(AND($C989=$C991, AE991&lt;&gt;""), AE991, IF(AND($C989=$C992, AE992&lt;&gt;""), AE992, IF(AND($C989=$C993, AE993&lt;&gt;""), AE993, "")))))</f>
        <v/>
      </c>
    </row>
    <row r="990">
      <c r="A990" s="85" t="b">
        <f t="shared" si="1"/>
        <v>0</v>
      </c>
      <c r="B990" s="90" t="str">
        <f>IF(AND(TMInput!A990="",$C990&lt;&gt;""),B989,TMInput!A990)</f>
        <v/>
      </c>
      <c r="C990" s="90" t="str">
        <f>TMInput!B990</f>
        <v/>
      </c>
      <c r="D990" s="85" t="str">
        <f>IF(AND(TMInput!C990="",$C990&lt;&gt;""),D989,TMInput!C990)</f>
        <v/>
      </c>
      <c r="E990" s="90" t="str">
        <f>IF(TMInput!D990&lt;&gt;"",TMInput!D990,IF(AND($C990=$C991, E991&lt;&gt;""),E991, IF(AND($C990=$C992, E992&lt;&gt;""), E992,"")))</f>
        <v/>
      </c>
      <c r="F990" s="90" t="str">
        <f>IF(TMInput!E990&lt;&gt;"",TMInput!E990,IF(AND($C990=$C991, F991&lt;&gt;""),F991, IF(AND($C990=$C992, F992&lt;&gt;""), F992,"")))</f>
        <v/>
      </c>
      <c r="G990" s="85" t="str">
        <f>IF(TMInput!F990&lt;&gt;"",TMInput!F990,IF(AND($C990=$C991, G991&lt;&gt;""),G991, IF(AND($C990=$C992, G992&lt;&gt;""), G992,"")))</f>
        <v/>
      </c>
      <c r="H990" s="90" t="str">
        <f>TMInput!G990</f>
        <v/>
      </c>
      <c r="I990" s="90" t="str">
        <f>TMInput!H990</f>
        <v/>
      </c>
      <c r="J990" s="90" t="str">
        <f>IF(TMInput!$A990="",J989,TMInput!I990)</f>
        <v/>
      </c>
      <c r="K990" s="85" t="str">
        <f>IF(TMInput!J990&lt;&gt;"",TMInput!J990,IF(AND($C990=$C991, K991&lt;&gt;""),K991, IF(AND($C990=$C992, K992&lt;&gt;""), K992,"")))</f>
        <v/>
      </c>
      <c r="L990" s="85" t="str">
        <f>IF(TMInput!K990&lt;&gt;"",TMInput!K990,IF(AND($C990=$C991, L991&lt;&gt;""),L991, IF(AND($C990=$C992, L992&lt;&gt;""), L992,"")))</f>
        <v/>
      </c>
      <c r="M990" s="90" t="str">
        <f>IF(TMInput!L990&lt;&gt;"",TMInput!L990,IF(AND($C990=$C991, M991&lt;&gt;""),M991, IF(AND($C990=$C992, M992&lt;&gt;""), M992,"")))</f>
        <v/>
      </c>
      <c r="N990" s="90" t="str">
        <f>IF(TMInput!M990&lt;&gt;"",TMInput!M990,IF(AND($C990=$C991, N991&lt;&gt;""),N991, IF(AND($C990=$C992, N992&lt;&gt;""), N992,"")))</f>
        <v/>
      </c>
      <c r="O990" s="90" t="str">
        <f>IF(TMInput!N990&lt;&gt;"",TMInput!N990,IF(AND($C990=$C991, O991&lt;&gt;""),O991, IF(AND($C990=$C992, O992&lt;&gt;""), O992,"")))</f>
        <v/>
      </c>
      <c r="P990" s="85" t="str">
        <f>IF(TMInput!O990&lt;&gt;"",TMInput!O990,IF(AND($C990=$C991, P991&lt;&gt;""),P991, IF(AND($C990=$C992, P992&lt;&gt;""), P992,"")))</f>
        <v/>
      </c>
      <c r="Q990" s="90" t="str">
        <f>IF(TMInput!P990&lt;&gt;"",TMInput!P990,IF(AND($C990=$C991, Q991&lt;&gt;""),Q991, IF(AND($C990=$C992, Q992&lt;&gt;""), Q992,"")))</f>
        <v/>
      </c>
      <c r="R990" s="90" t="str">
        <f>IF(TMInput!Q990&lt;&gt;"", TMInput!Q990, IF(AND(OR($C990&amp;$H990=$C991&amp;$H991, $C990&amp;$I990=$C991&amp;$I991), R991&lt;&gt;""), R991, IF(AND(OR($C990&amp;$H990=$C992&amp;$H992, $C990&amp;$I990=$C992&amp;$I992), R992&lt;&gt;""), R992, IF(AND(OR($C990&amp;$H990=$C993&amp;$H993, $C990&amp;$I990=$C993&amp;$I993), R993&lt;&gt;""), R993, IF(AND(OR($C990&amp;$H990=$C994&amp;$H994, $C990&amp;$I990=$C994&amp;$I994), R994&lt;&gt;""), R994, "")))))</f>
        <v/>
      </c>
      <c r="S990" s="90" t="str">
        <f>IF(TMInput!R990&lt;&gt;"", TMInput!R990, IF(AND(OR($C990&amp;$H990=$C991&amp;$H991, $C990&amp;$I990=$C991&amp;$I991), S991&lt;&gt;""), S991, IF(AND(OR($C990&amp;$H990=$C992&amp;$H992, $C990&amp;$I990=$C992&amp;$I992), S992&lt;&gt;""), S992, IF(AND(OR($C990&amp;$H990=$C993&amp;$H993, $C990&amp;$I990=$C993&amp;$I993), S993&lt;&gt;""), S993, IF(AND(OR($C990&amp;$H990=$C994&amp;$H994, $C990&amp;$I990=$C994&amp;$I994), S994&lt;&gt;""), S994, "")))))</f>
        <v/>
      </c>
      <c r="T990" s="90" t="str">
        <f>IF(TMInput!S990&lt;&gt;"", TMInput!S990, IF(AND(OR($C990&amp;$H990=$C991&amp;$H991, $C990&amp;$I990=$C991&amp;$I991), T991&lt;&gt;""), T991, IF(AND(OR($C990&amp;$H990=$C992&amp;$H992, $C990&amp;$I990=$C992&amp;$I992), T992&lt;&gt;""), T992, IF(AND(OR($C990&amp;$H990=$C993&amp;$H993, $C990&amp;$I990=$C993&amp;$I993), T993&lt;&gt;""), T993, IF(AND(OR($C990&amp;$H990=$C994&amp;$H994, $C990&amp;$I990=$C994&amp;$I994), T994&lt;&gt;""), T994, "")))))</f>
        <v/>
      </c>
      <c r="U990" s="90" t="str">
        <f>IF(TMInput!T990&lt;&gt;"", TMInput!T990, IF(AND($C990=$C991, U991&lt;&gt;""), U991, IF(AND($C990=$C992, U992&lt;&gt;""), U992, IF(AND($C990=$C993, U993&lt;&gt;""), U993, IF(AND($C990=$C994, U994&lt;&gt;""), U994, "")))))</f>
        <v/>
      </c>
      <c r="V990" s="90" t="str">
        <f>IF(TMInput!U990&lt;&gt;"", TMInput!U990, IF(AND($C990=$C991, V991&lt;&gt;""), V991, IF(AND($C990=$C992, V992&lt;&gt;""), V992, IF(AND($C990=$C993, V993&lt;&gt;""), V993, IF(AND($C990=$C994, V994&lt;&gt;""), V994, "")))))</f>
        <v/>
      </c>
      <c r="W990" s="90" t="str">
        <f>IF(TMInput!V990&lt;&gt;"", TMInput!V990, IF(AND($C990=$C991, W991&lt;&gt;""), W991, IF(AND($C990=$C992, W992&lt;&gt;""), W992, IF(AND($C990=$C993, W993&lt;&gt;""), W993, IF(AND($C990=$C994, W994&lt;&gt;""), W994, "")))))</f>
        <v/>
      </c>
      <c r="X990" s="90" t="str">
        <f>IF(TMInput!W990&lt;&gt;"", TMInput!W990, IF(AND($C990=$C991, X991&lt;&gt;""), X991, IF(AND($C990=$C992, X992&lt;&gt;""), X992, IF(AND($C990=$C993, X993&lt;&gt;""), X993, IF(AND($C990=$C994, X994&lt;&gt;""), X994, "")))))</f>
        <v/>
      </c>
      <c r="Y990" s="90" t="str">
        <f>IF(TMInput!X990&lt;&gt;"", TMInput!X990, IF(AND($C990=$C991, Y991&lt;&gt;""), Y991, IF(AND($C990=$C992, Y992&lt;&gt;""), Y992, IF(AND($C990=$C993, Y993&lt;&gt;""), Y993, IF(AND($C990=$C994, Y994&lt;&gt;""), Y994, "")))))</f>
        <v/>
      </c>
      <c r="Z990" s="90" t="str">
        <f>IF(TMInput!Y990&lt;&gt;"", TMInput!Y990, IF(AND($C990=$C991, Z991&lt;&gt;""), Z991, IF(AND($C990=$C992, Z992&lt;&gt;""), Z992, IF(AND($C990=$C993, Z993&lt;&gt;""), Z993, IF(AND($C990=$C994, Z994&lt;&gt;""), Z994, "")))))</f>
        <v/>
      </c>
      <c r="AA990" s="90" t="str">
        <f>IF(TMInput!Z990&lt;&gt;"", TMInput!Z990, IF(AND($C990=$C991, AA991&lt;&gt;""), AA991, IF(AND($C990=$C992, AA992&lt;&gt;""), AA992, IF(AND($C990=$C993, AA993&lt;&gt;""), AA993, IF(AND($C990=$C994, AA994&lt;&gt;""), AA994, "")))))</f>
        <v/>
      </c>
      <c r="AB990" s="90" t="str">
        <f>IF(TMInput!AA990&lt;&gt;"", TMInput!AA990, IF(AND($C990=$C991, AB991&lt;&gt;""), AB991, IF(AND($C990=$C992, AB992&lt;&gt;""), AB992, IF(AND($C990=$C993, AB993&lt;&gt;""), AB993, IF(AND($C990=$C994, AB994&lt;&gt;""), AB994, "")))))</f>
        <v/>
      </c>
      <c r="AC990" s="90" t="str">
        <f>IF(TMInput!AB990&lt;&gt;"", TMInput!AB990, IF(AND($C990=$C991, AC991&lt;&gt;""), AC991, IF(AND($C990=$C992, AC992&lt;&gt;""), AC992, IF(AND($C990=$C993, AC993&lt;&gt;""), AC993, IF(AND($C990=$C994, AC994&lt;&gt;""), AC994, "")))))</f>
        <v/>
      </c>
      <c r="AD990" s="90" t="str">
        <f>IF(TMInput!AC990&lt;&gt;"", TMInput!AC990, IF(AND($C990=$C991, AD991&lt;&gt;""), AD991, IF(AND($C990=$C992, AD992&lt;&gt;""), AD992, IF(AND($C990=$C993, AD993&lt;&gt;""), AD993, IF(AND($C990=$C994, AD994&lt;&gt;""), AD994, "")))))</f>
        <v/>
      </c>
      <c r="AE990" s="90" t="str">
        <f>IF(TMInput!AD990&lt;&gt;"", TMInput!AD990, IF(AND($C990=$C991, AE991&lt;&gt;""), AE991, IF(AND($C990=$C992, AE992&lt;&gt;""), AE992, IF(AND($C990=$C993, AE993&lt;&gt;""), AE993, IF(AND($C990=$C994, AE994&lt;&gt;""), AE994, "")))))</f>
        <v/>
      </c>
    </row>
    <row r="991">
      <c r="A991" s="85" t="b">
        <f t="shared" si="1"/>
        <v>0</v>
      </c>
      <c r="B991" s="90" t="str">
        <f>IF(AND(TMInput!A991="",$C991&lt;&gt;""),B990,TMInput!A991)</f>
        <v/>
      </c>
      <c r="C991" s="90" t="str">
        <f>TMInput!B991</f>
        <v/>
      </c>
      <c r="D991" s="85" t="str">
        <f>IF(AND(TMInput!C991="",$C991&lt;&gt;""),D990,TMInput!C991)</f>
        <v/>
      </c>
      <c r="E991" s="90" t="str">
        <f>IF(TMInput!D991&lt;&gt;"",TMInput!D991,IF(AND($C991=$C992, E992&lt;&gt;""),E992, IF(AND($C991=$C993, E993&lt;&gt;""), E993,"")))</f>
        <v/>
      </c>
      <c r="F991" s="90" t="str">
        <f>IF(TMInput!E991&lt;&gt;"",TMInput!E991,IF(AND($C991=$C992, F992&lt;&gt;""),F992, IF(AND($C991=$C993, F993&lt;&gt;""), F993,"")))</f>
        <v/>
      </c>
      <c r="G991" s="85" t="str">
        <f>IF(TMInput!F991&lt;&gt;"",TMInput!F991,IF(AND($C991=$C992, G992&lt;&gt;""),G992, IF(AND($C991=$C993, G993&lt;&gt;""), G993,"")))</f>
        <v/>
      </c>
      <c r="H991" s="90" t="str">
        <f>TMInput!G991</f>
        <v/>
      </c>
      <c r="I991" s="90" t="str">
        <f>TMInput!H991</f>
        <v/>
      </c>
      <c r="J991" s="90" t="str">
        <f>IF(TMInput!$A991="",J990,TMInput!I991)</f>
        <v/>
      </c>
      <c r="K991" s="85" t="str">
        <f>IF(TMInput!J991&lt;&gt;"",TMInput!J991,IF(AND($C991=$C992, K992&lt;&gt;""),K992, IF(AND($C991=$C993, K993&lt;&gt;""), K993,"")))</f>
        <v/>
      </c>
      <c r="L991" s="85" t="str">
        <f>IF(TMInput!K991&lt;&gt;"",TMInput!K991,IF(AND($C991=$C992, L992&lt;&gt;""),L992, IF(AND($C991=$C993, L993&lt;&gt;""), L993,"")))</f>
        <v/>
      </c>
      <c r="M991" s="90" t="str">
        <f>IF(TMInput!L991&lt;&gt;"",TMInput!L991,IF(AND($C991=$C992, M992&lt;&gt;""),M992, IF(AND($C991=$C993, M993&lt;&gt;""), M993,"")))</f>
        <v/>
      </c>
      <c r="N991" s="90" t="str">
        <f>IF(TMInput!M991&lt;&gt;"",TMInput!M991,IF(AND($C991=$C992, N992&lt;&gt;""),N992, IF(AND($C991=$C993, N993&lt;&gt;""), N993,"")))</f>
        <v/>
      </c>
      <c r="O991" s="90" t="str">
        <f>IF(TMInput!N991&lt;&gt;"",TMInput!N991,IF(AND($C991=$C992, O992&lt;&gt;""),O992, IF(AND($C991=$C993, O993&lt;&gt;""), O993,"")))</f>
        <v/>
      </c>
      <c r="P991" s="85" t="str">
        <f>IF(TMInput!O991&lt;&gt;"",TMInput!O991,IF(AND($C991=$C992, P992&lt;&gt;""),P992, IF(AND($C991=$C993, P993&lt;&gt;""), P993,"")))</f>
        <v/>
      </c>
      <c r="Q991" s="90" t="str">
        <f>IF(TMInput!P991&lt;&gt;"",TMInput!P991,IF(AND($C991=$C992, Q992&lt;&gt;""),Q992, IF(AND($C991=$C993, Q993&lt;&gt;""), Q993,"")))</f>
        <v/>
      </c>
      <c r="R991" s="90" t="str">
        <f>IF(TMInput!Q991&lt;&gt;"", TMInput!Q991, IF(AND(OR($C991&amp;$H991=$C992&amp;$H992, $C991&amp;$I991=$C992&amp;$I992), R992&lt;&gt;""), R992, IF(AND(OR($C991&amp;$H991=$C993&amp;$H993, $C991&amp;$I991=$C993&amp;$I993), R993&lt;&gt;""), R993, IF(AND(OR($C991&amp;$H991=$C994&amp;$H994, $C991&amp;$I991=$C994&amp;$I994), R994&lt;&gt;""), R994, IF(AND(OR($C991&amp;$H991=$C995&amp;$H995, $C991&amp;$I991=$C995&amp;$I995), R995&lt;&gt;""), R995, "")))))</f>
        <v/>
      </c>
      <c r="S991" s="90" t="str">
        <f>IF(TMInput!R991&lt;&gt;"", TMInput!R991, IF(AND(OR($C991&amp;$H991=$C992&amp;$H992, $C991&amp;$I991=$C992&amp;$I992), S992&lt;&gt;""), S992, IF(AND(OR($C991&amp;$H991=$C993&amp;$H993, $C991&amp;$I991=$C993&amp;$I993), S993&lt;&gt;""), S993, IF(AND(OR($C991&amp;$H991=$C994&amp;$H994, $C991&amp;$I991=$C994&amp;$I994), S994&lt;&gt;""), S994, IF(AND(OR($C991&amp;$H991=$C995&amp;$H995, $C991&amp;$I991=$C995&amp;$I995), S995&lt;&gt;""), S995, "")))))</f>
        <v/>
      </c>
      <c r="T991" s="90" t="str">
        <f>IF(TMInput!S991&lt;&gt;"", TMInput!S991, IF(AND(OR($C991&amp;$H991=$C992&amp;$H992, $C991&amp;$I991=$C992&amp;$I992), T992&lt;&gt;""), T992, IF(AND(OR($C991&amp;$H991=$C993&amp;$H993, $C991&amp;$I991=$C993&amp;$I993), T993&lt;&gt;""), T993, IF(AND(OR($C991&amp;$H991=$C994&amp;$H994, $C991&amp;$I991=$C994&amp;$I994), T994&lt;&gt;""), T994, IF(AND(OR($C991&amp;$H991=$C995&amp;$H995, $C991&amp;$I991=$C995&amp;$I995), T995&lt;&gt;""), T995, "")))))</f>
        <v/>
      </c>
      <c r="U991" s="90" t="str">
        <f>IF(TMInput!T991&lt;&gt;"", TMInput!T991, IF(AND($C991=$C992, U992&lt;&gt;""), U992, IF(AND($C991=$C993, U993&lt;&gt;""), U993, IF(AND($C991=$C994, U994&lt;&gt;""), U994, IF(AND($C991=$C995, U995&lt;&gt;""), U995, "")))))</f>
        <v/>
      </c>
      <c r="V991" s="90" t="str">
        <f>IF(TMInput!U991&lt;&gt;"", TMInput!U991, IF(AND($C991=$C992, V992&lt;&gt;""), V992, IF(AND($C991=$C993, V993&lt;&gt;""), V993, IF(AND($C991=$C994, V994&lt;&gt;""), V994, IF(AND($C991=$C995, V995&lt;&gt;""), V995, "")))))</f>
        <v/>
      </c>
      <c r="W991" s="90" t="str">
        <f>IF(TMInput!V991&lt;&gt;"", TMInput!V991, IF(AND($C991=$C992, W992&lt;&gt;""), W992, IF(AND($C991=$C993, W993&lt;&gt;""), W993, IF(AND($C991=$C994, W994&lt;&gt;""), W994, IF(AND($C991=$C995, W995&lt;&gt;""), W995, "")))))</f>
        <v/>
      </c>
      <c r="X991" s="90" t="str">
        <f>IF(TMInput!W991&lt;&gt;"", TMInput!W991, IF(AND($C991=$C992, X992&lt;&gt;""), X992, IF(AND($C991=$C993, X993&lt;&gt;""), X993, IF(AND($C991=$C994, X994&lt;&gt;""), X994, IF(AND($C991=$C995, X995&lt;&gt;""), X995, "")))))</f>
        <v/>
      </c>
      <c r="Y991" s="90" t="str">
        <f>IF(TMInput!X991&lt;&gt;"", TMInput!X991, IF(AND($C991=$C992, Y992&lt;&gt;""), Y992, IF(AND($C991=$C993, Y993&lt;&gt;""), Y993, IF(AND($C991=$C994, Y994&lt;&gt;""), Y994, IF(AND($C991=$C995, Y995&lt;&gt;""), Y995, "")))))</f>
        <v/>
      </c>
      <c r="Z991" s="90" t="str">
        <f>IF(TMInput!Y991&lt;&gt;"", TMInput!Y991, IF(AND($C991=$C992, Z992&lt;&gt;""), Z992, IF(AND($C991=$C993, Z993&lt;&gt;""), Z993, IF(AND($C991=$C994, Z994&lt;&gt;""), Z994, IF(AND($C991=$C995, Z995&lt;&gt;""), Z995, "")))))</f>
        <v/>
      </c>
      <c r="AA991" s="90" t="str">
        <f>IF(TMInput!Z991&lt;&gt;"", TMInput!Z991, IF(AND($C991=$C992, AA992&lt;&gt;""), AA992, IF(AND($C991=$C993, AA993&lt;&gt;""), AA993, IF(AND($C991=$C994, AA994&lt;&gt;""), AA994, IF(AND($C991=$C995, AA995&lt;&gt;""), AA995, "")))))</f>
        <v/>
      </c>
      <c r="AB991" s="90" t="str">
        <f>IF(TMInput!AA991&lt;&gt;"", TMInput!AA991, IF(AND($C991=$C992, AB992&lt;&gt;""), AB992, IF(AND($C991=$C993, AB993&lt;&gt;""), AB993, IF(AND($C991=$C994, AB994&lt;&gt;""), AB994, IF(AND($C991=$C995, AB995&lt;&gt;""), AB995, "")))))</f>
        <v/>
      </c>
      <c r="AC991" s="90" t="str">
        <f>IF(TMInput!AB991&lt;&gt;"", TMInput!AB991, IF(AND($C991=$C992, AC992&lt;&gt;""), AC992, IF(AND($C991=$C993, AC993&lt;&gt;""), AC993, IF(AND($C991=$C994, AC994&lt;&gt;""), AC994, IF(AND($C991=$C995, AC995&lt;&gt;""), AC995, "")))))</f>
        <v/>
      </c>
      <c r="AD991" s="90" t="str">
        <f>IF(TMInput!AC991&lt;&gt;"", TMInput!AC991, IF(AND($C991=$C992, AD992&lt;&gt;""), AD992, IF(AND($C991=$C993, AD993&lt;&gt;""), AD993, IF(AND($C991=$C994, AD994&lt;&gt;""), AD994, IF(AND($C991=$C995, AD995&lt;&gt;""), AD995, "")))))</f>
        <v/>
      </c>
      <c r="AE991" s="90" t="str">
        <f>IF(TMInput!AD991&lt;&gt;"", TMInput!AD991, IF(AND($C991=$C992, AE992&lt;&gt;""), AE992, IF(AND($C991=$C993, AE993&lt;&gt;""), AE993, IF(AND($C991=$C994, AE994&lt;&gt;""), AE994, IF(AND($C991=$C995, AE995&lt;&gt;""), AE995, "")))))</f>
        <v/>
      </c>
    </row>
    <row r="992">
      <c r="A992" s="85" t="b">
        <f t="shared" si="1"/>
        <v>0</v>
      </c>
      <c r="B992" s="90" t="str">
        <f>IF(AND(TMInput!A992="",$C992&lt;&gt;""),B991,TMInput!A992)</f>
        <v/>
      </c>
      <c r="C992" s="90" t="str">
        <f>TMInput!B992</f>
        <v/>
      </c>
      <c r="D992" s="85" t="str">
        <f>IF(AND(TMInput!C992="",$C992&lt;&gt;""),D991,TMInput!C992)</f>
        <v/>
      </c>
      <c r="E992" s="90" t="str">
        <f>IF(TMInput!D992&lt;&gt;"",TMInput!D992,IF(AND($C992=$C993, E993&lt;&gt;""),E993, IF(AND($C992=$C994, E994&lt;&gt;""), E994,"")))</f>
        <v/>
      </c>
      <c r="F992" s="90" t="str">
        <f>IF(TMInput!E992&lt;&gt;"",TMInput!E992,IF(AND($C992=$C993, F993&lt;&gt;""),F993, IF(AND($C992=$C994, F994&lt;&gt;""), F994,"")))</f>
        <v/>
      </c>
      <c r="G992" s="85" t="str">
        <f>IF(TMInput!F992&lt;&gt;"",TMInput!F992,IF(AND($C992=$C993, G993&lt;&gt;""),G993, IF(AND($C992=$C994, G994&lt;&gt;""), G994,"")))</f>
        <v/>
      </c>
      <c r="H992" s="90" t="str">
        <f>TMInput!G992</f>
        <v/>
      </c>
      <c r="I992" s="90" t="str">
        <f>TMInput!H992</f>
        <v/>
      </c>
      <c r="J992" s="90" t="str">
        <f>IF(TMInput!$A992="",J991,TMInput!I992)</f>
        <v/>
      </c>
      <c r="K992" s="85" t="str">
        <f>IF(TMInput!J992&lt;&gt;"",TMInput!J992,IF(AND($C992=$C993, K993&lt;&gt;""),K993, IF(AND($C992=$C994, K994&lt;&gt;""), K994,"")))</f>
        <v/>
      </c>
      <c r="L992" s="85" t="str">
        <f>IF(TMInput!K992&lt;&gt;"",TMInput!K992,IF(AND($C992=$C993, L993&lt;&gt;""),L993, IF(AND($C992=$C994, L994&lt;&gt;""), L994,"")))</f>
        <v/>
      </c>
      <c r="M992" s="90" t="str">
        <f>IF(TMInput!L992&lt;&gt;"",TMInput!L992,IF(AND($C992=$C993, M993&lt;&gt;""),M993, IF(AND($C992=$C994, M994&lt;&gt;""), M994,"")))</f>
        <v/>
      </c>
      <c r="N992" s="90" t="str">
        <f>IF(TMInput!M992&lt;&gt;"",TMInput!M992,IF(AND($C992=$C993, N993&lt;&gt;""),N993, IF(AND($C992=$C994, N994&lt;&gt;""), N994,"")))</f>
        <v/>
      </c>
      <c r="O992" s="90" t="str">
        <f>IF(TMInput!N992&lt;&gt;"",TMInput!N992,IF(AND($C992=$C993, O993&lt;&gt;""),O993, IF(AND($C992=$C994, O994&lt;&gt;""), O994,"")))</f>
        <v/>
      </c>
      <c r="P992" s="85" t="str">
        <f>IF(TMInput!O992&lt;&gt;"",TMInput!O992,IF(AND($C992=$C993, P993&lt;&gt;""),P993, IF(AND($C992=$C994, P994&lt;&gt;""), P994,"")))</f>
        <v/>
      </c>
      <c r="Q992" s="90" t="str">
        <f>IF(TMInput!P992&lt;&gt;"",TMInput!P992,IF(AND($C992=$C993, Q993&lt;&gt;""),Q993, IF(AND($C992=$C994, Q994&lt;&gt;""), Q994,"")))</f>
        <v/>
      </c>
      <c r="R992" s="90" t="str">
        <f>IF(TMInput!Q992&lt;&gt;"", TMInput!Q992, IF(AND(OR($C992&amp;$H992=$C993&amp;$H993, $C992&amp;$I992=$C993&amp;$I993), R993&lt;&gt;""), R993, IF(AND(OR($C992&amp;$H992=$C994&amp;$H994, $C992&amp;$I992=$C994&amp;$I994), R994&lt;&gt;""), R994, IF(AND(OR($C992&amp;$H992=$C995&amp;$H995, $C992&amp;$I992=$C995&amp;$I995), R995&lt;&gt;""), R995, IF(AND(OR($C992&amp;$H992=$C996&amp;$H996, $C992&amp;$I992=$C996&amp;$I996), R996&lt;&gt;""), R996, "")))))</f>
        <v/>
      </c>
      <c r="S992" s="90" t="str">
        <f>IF(TMInput!R992&lt;&gt;"", TMInput!R992, IF(AND(OR($C992&amp;$H992=$C993&amp;$H993, $C992&amp;$I992=$C993&amp;$I993), S993&lt;&gt;""), S993, IF(AND(OR($C992&amp;$H992=$C994&amp;$H994, $C992&amp;$I992=$C994&amp;$I994), S994&lt;&gt;""), S994, IF(AND(OR($C992&amp;$H992=$C995&amp;$H995, $C992&amp;$I992=$C995&amp;$I995), S995&lt;&gt;""), S995, IF(AND(OR($C992&amp;$H992=$C996&amp;$H996, $C992&amp;$I992=$C996&amp;$I996), S996&lt;&gt;""), S996, "")))))</f>
        <v/>
      </c>
      <c r="T992" s="90" t="str">
        <f>IF(TMInput!S992&lt;&gt;"", TMInput!S992, IF(AND(OR($C992&amp;$H992=$C993&amp;$H993, $C992&amp;$I992=$C993&amp;$I993), T993&lt;&gt;""), T993, IF(AND(OR($C992&amp;$H992=$C994&amp;$H994, $C992&amp;$I992=$C994&amp;$I994), T994&lt;&gt;""), T994, IF(AND(OR($C992&amp;$H992=$C995&amp;$H995, $C992&amp;$I992=$C995&amp;$I995), T995&lt;&gt;""), T995, IF(AND(OR($C992&amp;$H992=$C996&amp;$H996, $C992&amp;$I992=$C996&amp;$I996), T996&lt;&gt;""), T996, "")))))</f>
        <v/>
      </c>
      <c r="U992" s="90" t="str">
        <f>IF(TMInput!T992&lt;&gt;"", TMInput!T992, IF(AND($C992=$C993, U993&lt;&gt;""), U993, IF(AND($C992=$C994, U994&lt;&gt;""), U994, IF(AND($C992=$C995, U995&lt;&gt;""), U995, IF(AND($C992=$C996, U996&lt;&gt;""), U996, "")))))</f>
        <v/>
      </c>
      <c r="V992" s="90" t="str">
        <f>IF(TMInput!U992&lt;&gt;"", TMInput!U992, IF(AND($C992=$C993, V993&lt;&gt;""), V993, IF(AND($C992=$C994, V994&lt;&gt;""), V994, IF(AND($C992=$C995, V995&lt;&gt;""), V995, IF(AND($C992=$C996, V996&lt;&gt;""), V996, "")))))</f>
        <v/>
      </c>
      <c r="W992" s="90" t="str">
        <f>IF(TMInput!V992&lt;&gt;"", TMInput!V992, IF(AND($C992=$C993, W993&lt;&gt;""), W993, IF(AND($C992=$C994, W994&lt;&gt;""), W994, IF(AND($C992=$C995, W995&lt;&gt;""), W995, IF(AND($C992=$C996, W996&lt;&gt;""), W996, "")))))</f>
        <v/>
      </c>
      <c r="X992" s="90" t="str">
        <f>IF(TMInput!W992&lt;&gt;"", TMInput!W992, IF(AND($C992=$C993, X993&lt;&gt;""), X993, IF(AND($C992=$C994, X994&lt;&gt;""), X994, IF(AND($C992=$C995, X995&lt;&gt;""), X995, IF(AND($C992=$C996, X996&lt;&gt;""), X996, "")))))</f>
        <v/>
      </c>
      <c r="Y992" s="90" t="str">
        <f>IF(TMInput!X992&lt;&gt;"", TMInput!X992, IF(AND($C992=$C993, Y993&lt;&gt;""), Y993, IF(AND($C992=$C994, Y994&lt;&gt;""), Y994, IF(AND($C992=$C995, Y995&lt;&gt;""), Y995, IF(AND($C992=$C996, Y996&lt;&gt;""), Y996, "")))))</f>
        <v/>
      </c>
      <c r="Z992" s="90" t="str">
        <f>IF(TMInput!Y992&lt;&gt;"", TMInput!Y992, IF(AND($C992=$C993, Z993&lt;&gt;""), Z993, IF(AND($C992=$C994, Z994&lt;&gt;""), Z994, IF(AND($C992=$C995, Z995&lt;&gt;""), Z995, IF(AND($C992=$C996, Z996&lt;&gt;""), Z996, "")))))</f>
        <v/>
      </c>
      <c r="AA992" s="90" t="str">
        <f>IF(TMInput!Z992&lt;&gt;"", TMInput!Z992, IF(AND($C992=$C993, AA993&lt;&gt;""), AA993, IF(AND($C992=$C994, AA994&lt;&gt;""), AA994, IF(AND($C992=$C995, AA995&lt;&gt;""), AA995, IF(AND($C992=$C996, AA996&lt;&gt;""), AA996, "")))))</f>
        <v/>
      </c>
      <c r="AB992" s="90" t="str">
        <f>IF(TMInput!AA992&lt;&gt;"", TMInput!AA992, IF(AND($C992=$C993, AB993&lt;&gt;""), AB993, IF(AND($C992=$C994, AB994&lt;&gt;""), AB994, IF(AND($C992=$C995, AB995&lt;&gt;""), AB995, IF(AND($C992=$C996, AB996&lt;&gt;""), AB996, "")))))</f>
        <v/>
      </c>
      <c r="AC992" s="90" t="str">
        <f>IF(TMInput!AB992&lt;&gt;"", TMInput!AB992, IF(AND($C992=$C993, AC993&lt;&gt;""), AC993, IF(AND($C992=$C994, AC994&lt;&gt;""), AC994, IF(AND($C992=$C995, AC995&lt;&gt;""), AC995, IF(AND($C992=$C996, AC996&lt;&gt;""), AC996, "")))))</f>
        <v/>
      </c>
      <c r="AD992" s="90" t="str">
        <f>IF(TMInput!AC992&lt;&gt;"", TMInput!AC992, IF(AND($C992=$C993, AD993&lt;&gt;""), AD993, IF(AND($C992=$C994, AD994&lt;&gt;""), AD994, IF(AND($C992=$C995, AD995&lt;&gt;""), AD995, IF(AND($C992=$C996, AD996&lt;&gt;""), AD996, "")))))</f>
        <v/>
      </c>
      <c r="AE992" s="90" t="str">
        <f>IF(TMInput!AD992&lt;&gt;"", TMInput!AD992, IF(AND($C992=$C993, AE993&lt;&gt;""), AE993, IF(AND($C992=$C994, AE994&lt;&gt;""), AE994, IF(AND($C992=$C995, AE995&lt;&gt;""), AE995, IF(AND($C992=$C996, AE996&lt;&gt;""), AE996, "")))))</f>
        <v/>
      </c>
    </row>
    <row r="993">
      <c r="A993" s="85" t="b">
        <f t="shared" si="1"/>
        <v>0</v>
      </c>
      <c r="B993" s="90" t="str">
        <f>IF(AND(TMInput!A993="",$C993&lt;&gt;""),B992,TMInput!A993)</f>
        <v/>
      </c>
      <c r="C993" s="90" t="str">
        <f>TMInput!B993</f>
        <v/>
      </c>
      <c r="D993" s="85" t="str">
        <f>IF(AND(TMInput!C993="",$C993&lt;&gt;""),D992,TMInput!C993)</f>
        <v/>
      </c>
      <c r="E993" s="90" t="str">
        <f>IF(TMInput!D993&lt;&gt;"",TMInput!D993,IF(AND($C993=$C994, E994&lt;&gt;""),E994, IF(AND($C993=$C995, E995&lt;&gt;""), E995,"")))</f>
        <v/>
      </c>
      <c r="F993" s="90" t="str">
        <f>IF(TMInput!E993&lt;&gt;"",TMInput!E993,IF(AND($C993=$C994, F994&lt;&gt;""),F994, IF(AND($C993=$C995, F995&lt;&gt;""), F995,"")))</f>
        <v/>
      </c>
      <c r="G993" s="85" t="str">
        <f>IF(TMInput!F993&lt;&gt;"",TMInput!F993,IF(AND($C993=$C994, G994&lt;&gt;""),G994, IF(AND($C993=$C995, G995&lt;&gt;""), G995,"")))</f>
        <v/>
      </c>
      <c r="H993" s="90" t="str">
        <f>TMInput!G993</f>
        <v/>
      </c>
      <c r="I993" s="90" t="str">
        <f>TMInput!H993</f>
        <v/>
      </c>
      <c r="J993" s="90" t="str">
        <f>IF(TMInput!$A993="",J992,TMInput!I993)</f>
        <v/>
      </c>
      <c r="K993" s="85" t="str">
        <f>IF(TMInput!J993&lt;&gt;"",TMInput!J993,IF(AND($C993=$C994, K994&lt;&gt;""),K994, IF(AND($C993=$C995, K995&lt;&gt;""), K995,"")))</f>
        <v/>
      </c>
      <c r="L993" s="85" t="str">
        <f>IF(TMInput!K993&lt;&gt;"",TMInput!K993,IF(AND($C993=$C994, L994&lt;&gt;""),L994, IF(AND($C993=$C995, L995&lt;&gt;""), L995,"")))</f>
        <v/>
      </c>
      <c r="M993" s="90" t="str">
        <f>IF(TMInput!L993&lt;&gt;"",TMInput!L993,IF(AND($C993=$C994, M994&lt;&gt;""),M994, IF(AND($C993=$C995, M995&lt;&gt;""), M995,"")))</f>
        <v/>
      </c>
      <c r="N993" s="90" t="str">
        <f>IF(TMInput!M993&lt;&gt;"",TMInput!M993,IF(AND($C993=$C994, N994&lt;&gt;""),N994, IF(AND($C993=$C995, N995&lt;&gt;""), N995,"")))</f>
        <v/>
      </c>
      <c r="O993" s="90" t="str">
        <f>IF(TMInput!N993&lt;&gt;"",TMInput!N993,IF(AND($C993=$C994, O994&lt;&gt;""),O994, IF(AND($C993=$C995, O995&lt;&gt;""), O995,"")))</f>
        <v/>
      </c>
      <c r="P993" s="85" t="str">
        <f>IF(TMInput!O993&lt;&gt;"",TMInput!O993,IF(AND($C993=$C994, P994&lt;&gt;""),P994, IF(AND($C993=$C995, P995&lt;&gt;""), P995,"")))</f>
        <v/>
      </c>
      <c r="Q993" s="90" t="str">
        <f>IF(TMInput!P993&lt;&gt;"",TMInput!P993,IF(AND($C993=$C994, Q994&lt;&gt;""),Q994, IF(AND($C993=$C995, Q995&lt;&gt;""), Q995,"")))</f>
        <v/>
      </c>
      <c r="R993" s="90" t="str">
        <f>IF(TMInput!Q993&lt;&gt;"", TMInput!Q993, IF(AND(OR($C993&amp;$H993=$C994&amp;$H994, $C993&amp;$I993=$C994&amp;$I994), R994&lt;&gt;""), R994, IF(AND(OR($C993&amp;$H993=$C995&amp;$H995, $C993&amp;$I993=$C995&amp;$I995), R995&lt;&gt;""), R995, IF(AND(OR($C993&amp;$H993=$C996&amp;$H996, $C993&amp;$I993=$C996&amp;$I996), R996&lt;&gt;""), R996, IF(AND(OR($C993&amp;$H993=$C997&amp;$H997, $C993&amp;$I993=$C997&amp;$I997), R997&lt;&gt;""), R997, "")))))</f>
        <v/>
      </c>
      <c r="S993" s="90" t="str">
        <f>IF(TMInput!R993&lt;&gt;"", TMInput!R993, IF(AND(OR($C993&amp;$H993=$C994&amp;$H994, $C993&amp;$I993=$C994&amp;$I994), S994&lt;&gt;""), S994, IF(AND(OR($C993&amp;$H993=$C995&amp;$H995, $C993&amp;$I993=$C995&amp;$I995), S995&lt;&gt;""), S995, IF(AND(OR($C993&amp;$H993=$C996&amp;$H996, $C993&amp;$I993=$C996&amp;$I996), S996&lt;&gt;""), S996, IF(AND(OR($C993&amp;$H993=$C997&amp;$H997, $C993&amp;$I993=$C997&amp;$I997), S997&lt;&gt;""), S997, "")))))</f>
        <v/>
      </c>
      <c r="T993" s="90" t="str">
        <f>IF(TMInput!S993&lt;&gt;"", TMInput!S993, IF(AND(OR($C993&amp;$H993=$C994&amp;$H994, $C993&amp;$I993=$C994&amp;$I994), T994&lt;&gt;""), T994, IF(AND(OR($C993&amp;$H993=$C995&amp;$H995, $C993&amp;$I993=$C995&amp;$I995), T995&lt;&gt;""), T995, IF(AND(OR($C993&amp;$H993=$C996&amp;$H996, $C993&amp;$I993=$C996&amp;$I996), T996&lt;&gt;""), T996, IF(AND(OR($C993&amp;$H993=$C997&amp;$H997, $C993&amp;$I993=$C997&amp;$I997), T997&lt;&gt;""), T997, "")))))</f>
        <v/>
      </c>
      <c r="U993" s="90" t="str">
        <f>IF(TMInput!T993&lt;&gt;"", TMInput!T993, IF(AND($C993=$C994, U994&lt;&gt;""), U994, IF(AND($C993=$C995, U995&lt;&gt;""), U995, IF(AND($C993=$C996, U996&lt;&gt;""), U996, IF(AND($C993=$C997, U997&lt;&gt;""), U997, "")))))</f>
        <v/>
      </c>
      <c r="V993" s="90" t="str">
        <f>IF(TMInput!U993&lt;&gt;"", TMInput!U993, IF(AND($C993=$C994, V994&lt;&gt;""), V994, IF(AND($C993=$C995, V995&lt;&gt;""), V995, IF(AND($C993=$C996, V996&lt;&gt;""), V996, IF(AND($C993=$C997, V997&lt;&gt;""), V997, "")))))</f>
        <v/>
      </c>
      <c r="W993" s="90" t="str">
        <f>IF(TMInput!V993&lt;&gt;"", TMInput!V993, IF(AND($C993=$C994, W994&lt;&gt;""), W994, IF(AND($C993=$C995, W995&lt;&gt;""), W995, IF(AND($C993=$C996, W996&lt;&gt;""), W996, IF(AND($C993=$C997, W997&lt;&gt;""), W997, "")))))</f>
        <v/>
      </c>
      <c r="X993" s="90" t="str">
        <f>IF(TMInput!W993&lt;&gt;"", TMInput!W993, IF(AND($C993=$C994, X994&lt;&gt;""), X994, IF(AND($C993=$C995, X995&lt;&gt;""), X995, IF(AND($C993=$C996, X996&lt;&gt;""), X996, IF(AND($C993=$C997, X997&lt;&gt;""), X997, "")))))</f>
        <v/>
      </c>
      <c r="Y993" s="90" t="str">
        <f>IF(TMInput!X993&lt;&gt;"", TMInput!X993, IF(AND($C993=$C994, Y994&lt;&gt;""), Y994, IF(AND($C993=$C995, Y995&lt;&gt;""), Y995, IF(AND($C993=$C996, Y996&lt;&gt;""), Y996, IF(AND($C993=$C997, Y997&lt;&gt;""), Y997, "")))))</f>
        <v/>
      </c>
      <c r="Z993" s="90" t="str">
        <f>IF(TMInput!Y993&lt;&gt;"", TMInput!Y993, IF(AND($C993=$C994, Z994&lt;&gt;""), Z994, IF(AND($C993=$C995, Z995&lt;&gt;""), Z995, IF(AND($C993=$C996, Z996&lt;&gt;""), Z996, IF(AND($C993=$C997, Z997&lt;&gt;""), Z997, "")))))</f>
        <v/>
      </c>
      <c r="AA993" s="90" t="str">
        <f>IF(TMInput!Z993&lt;&gt;"", TMInput!Z993, IF(AND($C993=$C994, AA994&lt;&gt;""), AA994, IF(AND($C993=$C995, AA995&lt;&gt;""), AA995, IF(AND($C993=$C996, AA996&lt;&gt;""), AA996, IF(AND($C993=$C997, AA997&lt;&gt;""), AA997, "")))))</f>
        <v/>
      </c>
      <c r="AB993" s="90" t="str">
        <f>IF(TMInput!AA993&lt;&gt;"", TMInput!AA993, IF(AND($C993=$C994, AB994&lt;&gt;""), AB994, IF(AND($C993=$C995, AB995&lt;&gt;""), AB995, IF(AND($C993=$C996, AB996&lt;&gt;""), AB996, IF(AND($C993=$C997, AB997&lt;&gt;""), AB997, "")))))</f>
        <v/>
      </c>
      <c r="AC993" s="90" t="str">
        <f>IF(TMInput!AB993&lt;&gt;"", TMInput!AB993, IF(AND($C993=$C994, AC994&lt;&gt;""), AC994, IF(AND($C993=$C995, AC995&lt;&gt;""), AC995, IF(AND($C993=$C996, AC996&lt;&gt;""), AC996, IF(AND($C993=$C997, AC997&lt;&gt;""), AC997, "")))))</f>
        <v/>
      </c>
      <c r="AD993" s="90" t="str">
        <f>IF(TMInput!AC993&lt;&gt;"", TMInput!AC993, IF(AND($C993=$C994, AD994&lt;&gt;""), AD994, IF(AND($C993=$C995, AD995&lt;&gt;""), AD995, IF(AND($C993=$C996, AD996&lt;&gt;""), AD996, IF(AND($C993=$C997, AD997&lt;&gt;""), AD997, "")))))</f>
        <v/>
      </c>
      <c r="AE993" s="90" t="str">
        <f>IF(TMInput!AD993&lt;&gt;"", TMInput!AD993, IF(AND($C993=$C994, AE994&lt;&gt;""), AE994, IF(AND($C993=$C995, AE995&lt;&gt;""), AE995, IF(AND($C993=$C996, AE996&lt;&gt;""), AE996, IF(AND($C993=$C997, AE997&lt;&gt;""), AE997, "")))))</f>
        <v/>
      </c>
    </row>
    <row r="994">
      <c r="A994" s="85" t="b">
        <f t="shared" si="1"/>
        <v>0</v>
      </c>
      <c r="B994" s="90" t="str">
        <f>IF(AND(TMInput!A994="",$C994&lt;&gt;""),B993,TMInput!A994)</f>
        <v/>
      </c>
      <c r="C994" s="90" t="str">
        <f>TMInput!B994</f>
        <v/>
      </c>
      <c r="D994" s="85" t="str">
        <f>IF(AND(TMInput!C994="",$C994&lt;&gt;""),D993,TMInput!C994)</f>
        <v/>
      </c>
      <c r="E994" s="90" t="str">
        <f>IF(TMInput!D994&lt;&gt;"",TMInput!D994,IF(AND($C994=$C995, E995&lt;&gt;""),E995, IF(AND($C994=$C996, E996&lt;&gt;""), E996,"")))</f>
        <v/>
      </c>
      <c r="F994" s="90" t="str">
        <f>IF(TMInput!E994&lt;&gt;"",TMInput!E994,IF(AND($C994=$C995, F995&lt;&gt;""),F995, IF(AND($C994=$C996, F996&lt;&gt;""), F996,"")))</f>
        <v/>
      </c>
      <c r="G994" s="85" t="str">
        <f>IF(TMInput!F994&lt;&gt;"",TMInput!F994,IF(AND($C994=$C995, G995&lt;&gt;""),G995, IF(AND($C994=$C996, G996&lt;&gt;""), G996,"")))</f>
        <v/>
      </c>
      <c r="H994" s="90" t="str">
        <f>TMInput!G994</f>
        <v/>
      </c>
      <c r="I994" s="90" t="str">
        <f>TMInput!H994</f>
        <v/>
      </c>
      <c r="J994" s="90" t="str">
        <f>IF(TMInput!$A994="",J993,TMInput!I994)</f>
        <v/>
      </c>
      <c r="K994" s="85" t="str">
        <f>IF(TMInput!J994&lt;&gt;"",TMInput!J994,IF(AND($C994=$C995, K995&lt;&gt;""),K995, IF(AND($C994=$C996, K996&lt;&gt;""), K996,"")))</f>
        <v/>
      </c>
      <c r="L994" s="85" t="str">
        <f>IF(TMInput!K994&lt;&gt;"",TMInput!K994,IF(AND($C994=$C995, L995&lt;&gt;""),L995, IF(AND($C994=$C996, L996&lt;&gt;""), L996,"")))</f>
        <v/>
      </c>
      <c r="M994" s="90" t="str">
        <f>IF(TMInput!L994&lt;&gt;"",TMInput!L994,IF(AND($C994=$C995, M995&lt;&gt;""),M995, IF(AND($C994=$C996, M996&lt;&gt;""), M996,"")))</f>
        <v/>
      </c>
      <c r="N994" s="90" t="str">
        <f>IF(TMInput!M994&lt;&gt;"",TMInput!M994,IF(AND($C994=$C995, N995&lt;&gt;""),N995, IF(AND($C994=$C996, N996&lt;&gt;""), N996,"")))</f>
        <v/>
      </c>
      <c r="O994" s="90" t="str">
        <f>IF(TMInput!N994&lt;&gt;"",TMInput!N994,IF(AND($C994=$C995, O995&lt;&gt;""),O995, IF(AND($C994=$C996, O996&lt;&gt;""), O996,"")))</f>
        <v/>
      </c>
      <c r="P994" s="85" t="str">
        <f>IF(TMInput!O994&lt;&gt;"",TMInput!O994,IF(AND($C994=$C995, P995&lt;&gt;""),P995, IF(AND($C994=$C996, P996&lt;&gt;""), P996,"")))</f>
        <v/>
      </c>
      <c r="Q994" s="90" t="str">
        <f>IF(TMInput!P994&lt;&gt;"",TMInput!P994,IF(AND($C994=$C995, Q995&lt;&gt;""),Q995, IF(AND($C994=$C996, Q996&lt;&gt;""), Q996,"")))</f>
        <v/>
      </c>
      <c r="R994" s="90" t="str">
        <f>IF(TMInput!Q994&lt;&gt;"", TMInput!Q994, IF(AND(OR($C994&amp;$H994=$C995&amp;$H995, $C994&amp;$I994=$C995&amp;$I995), R995&lt;&gt;""), R995, IF(AND(OR($C994&amp;$H994=$C996&amp;$H996, $C994&amp;$I994=$C996&amp;$I996), R996&lt;&gt;""), R996, IF(AND(OR($C994&amp;$H994=$C997&amp;$H997, $C994&amp;$I994=$C997&amp;$I997), R997&lt;&gt;""), R997, IF(AND(OR($C994&amp;$H994=$C998&amp;$H998, $C994&amp;$I994=$C998&amp;$I998), R998&lt;&gt;""), R998, "")))))</f>
        <v/>
      </c>
      <c r="S994" s="90" t="str">
        <f>IF(TMInput!R994&lt;&gt;"", TMInput!R994, IF(AND(OR($C994&amp;$H994=$C995&amp;$H995, $C994&amp;$I994=$C995&amp;$I995), S995&lt;&gt;""), S995, IF(AND(OR($C994&amp;$H994=$C996&amp;$H996, $C994&amp;$I994=$C996&amp;$I996), S996&lt;&gt;""), S996, IF(AND(OR($C994&amp;$H994=$C997&amp;$H997, $C994&amp;$I994=$C997&amp;$I997), S997&lt;&gt;""), S997, IF(AND(OR($C994&amp;$H994=$C998&amp;$H998, $C994&amp;$I994=$C998&amp;$I998), S998&lt;&gt;""), S998, "")))))</f>
        <v/>
      </c>
      <c r="T994" s="90" t="str">
        <f>IF(TMInput!S994&lt;&gt;"", TMInput!S994, IF(AND(OR($C994&amp;$H994=$C995&amp;$H995, $C994&amp;$I994=$C995&amp;$I995), T995&lt;&gt;""), T995, IF(AND(OR($C994&amp;$H994=$C996&amp;$H996, $C994&amp;$I994=$C996&amp;$I996), T996&lt;&gt;""), T996, IF(AND(OR($C994&amp;$H994=$C997&amp;$H997, $C994&amp;$I994=$C997&amp;$I997), T997&lt;&gt;""), T997, IF(AND(OR($C994&amp;$H994=$C998&amp;$H998, $C994&amp;$I994=$C998&amp;$I998), T998&lt;&gt;""), T998, "")))))</f>
        <v/>
      </c>
      <c r="U994" s="90" t="str">
        <f>IF(TMInput!T994&lt;&gt;"", TMInput!T994, IF(AND($C994=$C995, U995&lt;&gt;""), U995, IF(AND($C994=$C996, U996&lt;&gt;""), U996, IF(AND($C994=$C997, U997&lt;&gt;""), U997, IF(AND($C994=$C998, U998&lt;&gt;""), U998, "")))))</f>
        <v/>
      </c>
      <c r="V994" s="90" t="str">
        <f>IF(TMInput!U994&lt;&gt;"", TMInput!U994, IF(AND($C994=$C995, V995&lt;&gt;""), V995, IF(AND($C994=$C996, V996&lt;&gt;""), V996, IF(AND($C994=$C997, V997&lt;&gt;""), V997, IF(AND($C994=$C998, V998&lt;&gt;""), V998, "")))))</f>
        <v/>
      </c>
      <c r="W994" s="90" t="str">
        <f>IF(TMInput!V994&lt;&gt;"", TMInput!V994, IF(AND($C994=$C995, W995&lt;&gt;""), W995, IF(AND($C994=$C996, W996&lt;&gt;""), W996, IF(AND($C994=$C997, W997&lt;&gt;""), W997, IF(AND($C994=$C998, W998&lt;&gt;""), W998, "")))))</f>
        <v/>
      </c>
      <c r="X994" s="90" t="str">
        <f>IF(TMInput!W994&lt;&gt;"", TMInput!W994, IF(AND($C994=$C995, X995&lt;&gt;""), X995, IF(AND($C994=$C996, X996&lt;&gt;""), X996, IF(AND($C994=$C997, X997&lt;&gt;""), X997, IF(AND($C994=$C998, X998&lt;&gt;""), X998, "")))))</f>
        <v/>
      </c>
      <c r="Y994" s="90" t="str">
        <f>IF(TMInput!X994&lt;&gt;"", TMInput!X994, IF(AND($C994=$C995, Y995&lt;&gt;""), Y995, IF(AND($C994=$C996, Y996&lt;&gt;""), Y996, IF(AND($C994=$C997, Y997&lt;&gt;""), Y997, IF(AND($C994=$C998, Y998&lt;&gt;""), Y998, "")))))</f>
        <v/>
      </c>
      <c r="Z994" s="90" t="str">
        <f>IF(TMInput!Y994&lt;&gt;"", TMInput!Y994, IF(AND($C994=$C995, Z995&lt;&gt;""), Z995, IF(AND($C994=$C996, Z996&lt;&gt;""), Z996, IF(AND($C994=$C997, Z997&lt;&gt;""), Z997, IF(AND($C994=$C998, Z998&lt;&gt;""), Z998, "")))))</f>
        <v/>
      </c>
      <c r="AA994" s="90" t="str">
        <f>IF(TMInput!Z994&lt;&gt;"", TMInput!Z994, IF(AND($C994=$C995, AA995&lt;&gt;""), AA995, IF(AND($C994=$C996, AA996&lt;&gt;""), AA996, IF(AND($C994=$C997, AA997&lt;&gt;""), AA997, IF(AND($C994=$C998, AA998&lt;&gt;""), AA998, "")))))</f>
        <v/>
      </c>
      <c r="AB994" s="90" t="str">
        <f>IF(TMInput!AA994&lt;&gt;"", TMInput!AA994, IF(AND($C994=$C995, AB995&lt;&gt;""), AB995, IF(AND($C994=$C996, AB996&lt;&gt;""), AB996, IF(AND($C994=$C997, AB997&lt;&gt;""), AB997, IF(AND($C994=$C998, AB998&lt;&gt;""), AB998, "")))))</f>
        <v/>
      </c>
      <c r="AC994" s="90" t="str">
        <f>IF(TMInput!AB994&lt;&gt;"", TMInput!AB994, IF(AND($C994=$C995, AC995&lt;&gt;""), AC995, IF(AND($C994=$C996, AC996&lt;&gt;""), AC996, IF(AND($C994=$C997, AC997&lt;&gt;""), AC997, IF(AND($C994=$C998, AC998&lt;&gt;""), AC998, "")))))</f>
        <v/>
      </c>
      <c r="AD994" s="90" t="str">
        <f>IF(TMInput!AC994&lt;&gt;"", TMInput!AC994, IF(AND($C994=$C995, AD995&lt;&gt;""), AD995, IF(AND($C994=$C996, AD996&lt;&gt;""), AD996, IF(AND($C994=$C997, AD997&lt;&gt;""), AD997, IF(AND($C994=$C998, AD998&lt;&gt;""), AD998, "")))))</f>
        <v/>
      </c>
      <c r="AE994" s="90" t="str">
        <f>IF(TMInput!AD994&lt;&gt;"", TMInput!AD994, IF(AND($C994=$C995, AE995&lt;&gt;""), AE995, IF(AND($C994=$C996, AE996&lt;&gt;""), AE996, IF(AND($C994=$C997, AE997&lt;&gt;""), AE997, IF(AND($C994=$C998, AE998&lt;&gt;""), AE998, "")))))</f>
        <v/>
      </c>
    </row>
    <row r="995">
      <c r="A995" s="85" t="b">
        <f t="shared" si="1"/>
        <v>0</v>
      </c>
      <c r="B995" s="90" t="str">
        <f>IF(AND(TMInput!A995="",$C995&lt;&gt;""),B994,TMInput!A995)</f>
        <v/>
      </c>
      <c r="C995" s="90" t="str">
        <f>TMInput!B995</f>
        <v/>
      </c>
      <c r="D995" s="85" t="str">
        <f>IF(AND(TMInput!C995="",$C995&lt;&gt;""),D994,TMInput!C995)</f>
        <v/>
      </c>
      <c r="E995" s="90" t="str">
        <f>IF(TMInput!D995&lt;&gt;"",TMInput!D995,IF(AND($C995=$C996, E996&lt;&gt;""),E996, IF(AND($C995=$C997, E997&lt;&gt;""), E997,"")))</f>
        <v/>
      </c>
      <c r="F995" s="90" t="str">
        <f>IF(TMInput!E995&lt;&gt;"",TMInput!E995,IF(AND($C995=$C996, F996&lt;&gt;""),F996, IF(AND($C995=$C997, F997&lt;&gt;""), F997,"")))</f>
        <v/>
      </c>
      <c r="G995" s="85" t="str">
        <f>IF(TMInput!F995&lt;&gt;"",TMInput!F995,IF(AND($C995=$C996, G996&lt;&gt;""),G996, IF(AND($C995=$C997, G997&lt;&gt;""), G997,"")))</f>
        <v/>
      </c>
      <c r="H995" s="90" t="str">
        <f>TMInput!G995</f>
        <v/>
      </c>
      <c r="I995" s="90" t="str">
        <f>TMInput!H995</f>
        <v/>
      </c>
      <c r="J995" s="90" t="str">
        <f>IF(TMInput!$A995="",J994,TMInput!I995)</f>
        <v/>
      </c>
      <c r="K995" s="85" t="str">
        <f>IF(TMInput!J995&lt;&gt;"",TMInput!J995,IF(AND($C995=$C996, K996&lt;&gt;""),K996, IF(AND($C995=$C997, K997&lt;&gt;""), K997,"")))</f>
        <v/>
      </c>
      <c r="L995" s="85" t="str">
        <f>IF(TMInput!K995&lt;&gt;"",TMInput!K995,IF(AND($C995=$C996, L996&lt;&gt;""),L996, IF(AND($C995=$C997, L997&lt;&gt;""), L997,"")))</f>
        <v/>
      </c>
      <c r="M995" s="90" t="str">
        <f>IF(TMInput!L995&lt;&gt;"",TMInput!L995,IF(AND($C995=$C996, M996&lt;&gt;""),M996, IF(AND($C995=$C997, M997&lt;&gt;""), M997,"")))</f>
        <v/>
      </c>
      <c r="N995" s="90" t="str">
        <f>IF(TMInput!M995&lt;&gt;"",TMInput!M995,IF(AND($C995=$C996, N996&lt;&gt;""),N996, IF(AND($C995=$C997, N997&lt;&gt;""), N997,"")))</f>
        <v/>
      </c>
      <c r="O995" s="90" t="str">
        <f>IF(TMInput!N995&lt;&gt;"",TMInput!N995,IF(AND($C995=$C996, O996&lt;&gt;""),O996, IF(AND($C995=$C997, O997&lt;&gt;""), O997,"")))</f>
        <v/>
      </c>
      <c r="P995" s="85" t="str">
        <f>IF(TMInput!O995&lt;&gt;"",TMInput!O995,IF(AND($C995=$C996, P996&lt;&gt;""),P996, IF(AND($C995=$C997, P997&lt;&gt;""), P997,"")))</f>
        <v/>
      </c>
      <c r="Q995" s="90" t="str">
        <f>IF(TMInput!P995&lt;&gt;"",TMInput!P995,IF(AND($C995=$C996, Q996&lt;&gt;""),Q996, IF(AND($C995=$C997, Q997&lt;&gt;""), Q997,"")))</f>
        <v/>
      </c>
      <c r="R995" s="90" t="str">
        <f>IF(TMInput!Q995&lt;&gt;"", TMInput!Q995, IF(AND(OR($C995&amp;$H995=$C996&amp;$H996, $C995&amp;$I995=$C996&amp;$I996), R996&lt;&gt;""), R996, IF(AND(OR($C995&amp;$H995=$C997&amp;$H997, $C995&amp;$I995=$C997&amp;$I997), R997&lt;&gt;""), R997, IF(AND(OR($C995&amp;$H995=$C998&amp;$H998, $C995&amp;$I995=$C998&amp;$I998), R998&lt;&gt;""), R998, IF(AND(OR($C995&amp;$H995=$C999&amp;$H999, $C995&amp;$I995=$C999&amp;$I999), R999&lt;&gt;""), R999, "")))))</f>
        <v/>
      </c>
      <c r="S995" s="90" t="str">
        <f>IF(TMInput!R995&lt;&gt;"", TMInput!R995, IF(AND(OR($C995&amp;$H995=$C996&amp;$H996, $C995&amp;$I995=$C996&amp;$I996), S996&lt;&gt;""), S996, IF(AND(OR($C995&amp;$H995=$C997&amp;$H997, $C995&amp;$I995=$C997&amp;$I997), S997&lt;&gt;""), S997, IF(AND(OR($C995&amp;$H995=$C998&amp;$H998, $C995&amp;$I995=$C998&amp;$I998), S998&lt;&gt;""), S998, IF(AND(OR($C995&amp;$H995=$C999&amp;$H999, $C995&amp;$I995=$C999&amp;$I999), S999&lt;&gt;""), S999, "")))))</f>
        <v/>
      </c>
      <c r="T995" s="90" t="str">
        <f>IF(TMInput!S995&lt;&gt;"", TMInput!S995, IF(AND(OR($C995&amp;$H995=$C996&amp;$H996, $C995&amp;$I995=$C996&amp;$I996), T996&lt;&gt;""), T996, IF(AND(OR($C995&amp;$H995=$C997&amp;$H997, $C995&amp;$I995=$C997&amp;$I997), T997&lt;&gt;""), T997, IF(AND(OR($C995&amp;$H995=$C998&amp;$H998, $C995&amp;$I995=$C998&amp;$I998), T998&lt;&gt;""), T998, IF(AND(OR($C995&amp;$H995=$C999&amp;$H999, $C995&amp;$I995=$C999&amp;$I999), T999&lt;&gt;""), T999, "")))))</f>
        <v/>
      </c>
      <c r="U995" s="90" t="str">
        <f>IF(TMInput!T995&lt;&gt;"", TMInput!T995, IF(AND($C995=$C996, U996&lt;&gt;""), U996, IF(AND($C995=$C997, U997&lt;&gt;""), U997, IF(AND($C995=$C998, U998&lt;&gt;""), U998, IF(AND($C995=$C999, U999&lt;&gt;""), U999, "")))))</f>
        <v/>
      </c>
      <c r="V995" s="90" t="str">
        <f>IF(TMInput!U995&lt;&gt;"", TMInput!U995, IF(AND($C995=$C996, V996&lt;&gt;""), V996, IF(AND($C995=$C997, V997&lt;&gt;""), V997, IF(AND($C995=$C998, V998&lt;&gt;""), V998, IF(AND($C995=$C999, V999&lt;&gt;""), V999, "")))))</f>
        <v/>
      </c>
      <c r="W995" s="90" t="str">
        <f>IF(TMInput!V995&lt;&gt;"", TMInput!V995, IF(AND($C995=$C996, W996&lt;&gt;""), W996, IF(AND($C995=$C997, W997&lt;&gt;""), W997, IF(AND($C995=$C998, W998&lt;&gt;""), W998, IF(AND($C995=$C999, W999&lt;&gt;""), W999, "")))))</f>
        <v/>
      </c>
      <c r="X995" s="90" t="str">
        <f>IF(TMInput!W995&lt;&gt;"", TMInput!W995, IF(AND($C995=$C996, X996&lt;&gt;""), X996, IF(AND($C995=$C997, X997&lt;&gt;""), X997, IF(AND($C995=$C998, X998&lt;&gt;""), X998, IF(AND($C995=$C999, X999&lt;&gt;""), X999, "")))))</f>
        <v/>
      </c>
      <c r="Y995" s="90" t="str">
        <f>IF(TMInput!X995&lt;&gt;"", TMInput!X995, IF(AND($C995=$C996, Y996&lt;&gt;""), Y996, IF(AND($C995=$C997, Y997&lt;&gt;""), Y997, IF(AND($C995=$C998, Y998&lt;&gt;""), Y998, IF(AND($C995=$C999, Y999&lt;&gt;""), Y999, "")))))</f>
        <v/>
      </c>
      <c r="Z995" s="90" t="str">
        <f>IF(TMInput!Y995&lt;&gt;"", TMInput!Y995, IF(AND($C995=$C996, Z996&lt;&gt;""), Z996, IF(AND($C995=$C997, Z997&lt;&gt;""), Z997, IF(AND($C995=$C998, Z998&lt;&gt;""), Z998, IF(AND($C995=$C999, Z999&lt;&gt;""), Z999, "")))))</f>
        <v/>
      </c>
      <c r="AA995" s="90" t="str">
        <f>IF(TMInput!Z995&lt;&gt;"", TMInput!Z995, IF(AND($C995=$C996, AA996&lt;&gt;""), AA996, IF(AND($C995=$C997, AA997&lt;&gt;""), AA997, IF(AND($C995=$C998, AA998&lt;&gt;""), AA998, IF(AND($C995=$C999, AA999&lt;&gt;""), AA999, "")))))</f>
        <v/>
      </c>
      <c r="AB995" s="90" t="str">
        <f>IF(TMInput!AA995&lt;&gt;"", TMInput!AA995, IF(AND($C995=$C996, AB996&lt;&gt;""), AB996, IF(AND($C995=$C997, AB997&lt;&gt;""), AB997, IF(AND($C995=$C998, AB998&lt;&gt;""), AB998, IF(AND($C995=$C999, AB999&lt;&gt;""), AB999, "")))))</f>
        <v/>
      </c>
      <c r="AC995" s="90" t="str">
        <f>IF(TMInput!AB995&lt;&gt;"", TMInput!AB995, IF(AND($C995=$C996, AC996&lt;&gt;""), AC996, IF(AND($C995=$C997, AC997&lt;&gt;""), AC997, IF(AND($C995=$C998, AC998&lt;&gt;""), AC998, IF(AND($C995=$C999, AC999&lt;&gt;""), AC999, "")))))</f>
        <v/>
      </c>
      <c r="AD995" s="90" t="str">
        <f>IF(TMInput!AC995&lt;&gt;"", TMInput!AC995, IF(AND($C995=$C996, AD996&lt;&gt;""), AD996, IF(AND($C995=$C997, AD997&lt;&gt;""), AD997, IF(AND($C995=$C998, AD998&lt;&gt;""), AD998, IF(AND($C995=$C999, AD999&lt;&gt;""), AD999, "")))))</f>
        <v/>
      </c>
      <c r="AE995" s="90" t="str">
        <f>IF(TMInput!AD995&lt;&gt;"", TMInput!AD995, IF(AND($C995=$C996, AE996&lt;&gt;""), AE996, IF(AND($C995=$C997, AE997&lt;&gt;""), AE997, IF(AND($C995=$C998, AE998&lt;&gt;""), AE998, IF(AND($C995=$C999, AE999&lt;&gt;""), AE999, "")))))</f>
        <v/>
      </c>
    </row>
    <row r="996">
      <c r="A996" s="85" t="b">
        <f t="shared" si="1"/>
        <v>0</v>
      </c>
      <c r="B996" s="90" t="str">
        <f>IF(AND(TMInput!A996="",$C996&lt;&gt;""),B995,TMInput!A996)</f>
        <v/>
      </c>
      <c r="C996" s="90" t="str">
        <f>TMInput!B996</f>
        <v/>
      </c>
      <c r="D996" s="85" t="str">
        <f>IF(AND(TMInput!C996="",$C996&lt;&gt;""),D995,TMInput!C996)</f>
        <v/>
      </c>
      <c r="E996" s="90" t="str">
        <f>IF(TMInput!D996&lt;&gt;"",TMInput!D996,IF(AND($C996=$C997, E997&lt;&gt;""),E997, IF(AND($C996=$C998, E998&lt;&gt;""), E998,"")))</f>
        <v/>
      </c>
      <c r="F996" s="90" t="str">
        <f>IF(TMInput!E996&lt;&gt;"",TMInput!E996,IF(AND($C996=$C997, F997&lt;&gt;""),F997, IF(AND($C996=$C998, F998&lt;&gt;""), F998,"")))</f>
        <v/>
      </c>
      <c r="G996" s="85" t="str">
        <f>IF(TMInput!F996&lt;&gt;"",TMInput!F996,IF(AND($C996=$C997, G997&lt;&gt;""),G997, IF(AND($C996=$C998, G998&lt;&gt;""), G998,"")))</f>
        <v/>
      </c>
      <c r="H996" s="90" t="str">
        <f>TMInput!G996</f>
        <v/>
      </c>
      <c r="I996" s="90" t="str">
        <f>TMInput!H996</f>
        <v/>
      </c>
      <c r="J996" s="90" t="str">
        <f>IF(TMInput!$A996="",J995,TMInput!I996)</f>
        <v/>
      </c>
      <c r="K996" s="85" t="str">
        <f>IF(TMInput!J996&lt;&gt;"",TMInput!J996,IF(AND($C996=$C997, K997&lt;&gt;""),K997, IF(AND($C996=$C998, K998&lt;&gt;""), K998,"")))</f>
        <v/>
      </c>
      <c r="L996" s="85" t="str">
        <f>IF(TMInput!K996&lt;&gt;"",TMInput!K996,IF(AND($C996=$C997, L997&lt;&gt;""),L997, IF(AND($C996=$C998, L998&lt;&gt;""), L998,"")))</f>
        <v/>
      </c>
      <c r="M996" s="90" t="str">
        <f>IF(TMInput!L996&lt;&gt;"",TMInput!L996,IF(AND($C996=$C997, M997&lt;&gt;""),M997, IF(AND($C996=$C998, M998&lt;&gt;""), M998,"")))</f>
        <v/>
      </c>
      <c r="N996" s="90" t="str">
        <f>IF(TMInput!M996&lt;&gt;"",TMInput!M996,IF(AND($C996=$C997, N997&lt;&gt;""),N997, IF(AND($C996=$C998, N998&lt;&gt;""), N998,"")))</f>
        <v/>
      </c>
      <c r="O996" s="90" t="str">
        <f>IF(TMInput!N996&lt;&gt;"",TMInput!N996,IF(AND($C996=$C997, O997&lt;&gt;""),O997, IF(AND($C996=$C998, O998&lt;&gt;""), O998,"")))</f>
        <v/>
      </c>
      <c r="P996" s="85" t="str">
        <f>IF(TMInput!O996&lt;&gt;"",TMInput!O996,IF(AND($C996=$C997, P997&lt;&gt;""),P997, IF(AND($C996=$C998, P998&lt;&gt;""), P998,"")))</f>
        <v/>
      </c>
      <c r="Q996" s="90" t="str">
        <f>IF(TMInput!P996&lt;&gt;"",TMInput!P996,IF(AND($C996=$C997, Q997&lt;&gt;""),Q997, IF(AND($C996=$C998, Q998&lt;&gt;""), Q998,"")))</f>
        <v/>
      </c>
      <c r="R996" s="90" t="str">
        <f>IF(TMInput!Q996&lt;&gt;"", TMInput!Q996, IF(AND(OR($C996&amp;$H996=$C997&amp;$H997, $C996&amp;$I996=$C997&amp;$I997), R997&lt;&gt;""), R997, IF(AND(OR($C996&amp;$H996=$C998&amp;$H998, $C996&amp;$I996=$C998&amp;$I998), R998&lt;&gt;""), R998, IF(AND(OR($C996&amp;$H996=$C999&amp;$H999, $C996&amp;$I996=$C999&amp;$I999), R999&lt;&gt;""), R999, IF(AND(OR($C996&amp;$H996=$C1000&amp;$H1000, $C996&amp;$I996=$C1000&amp;$I1000), R1000&lt;&gt;""), R1000, "")))))</f>
        <v/>
      </c>
      <c r="S996" s="90" t="str">
        <f>IF(TMInput!R996&lt;&gt;"", TMInput!R996, IF(AND(OR($C996&amp;$H996=$C997&amp;$H997, $C996&amp;$I996=$C997&amp;$I997), S997&lt;&gt;""), S997, IF(AND(OR($C996&amp;$H996=$C998&amp;$H998, $C996&amp;$I996=$C998&amp;$I998), S998&lt;&gt;""), S998, IF(AND(OR($C996&amp;$H996=$C999&amp;$H999, $C996&amp;$I996=$C999&amp;$I999), S999&lt;&gt;""), S999, IF(AND(OR($C996&amp;$H996=$C1000&amp;$H1000, $C996&amp;$I996=$C1000&amp;$I1000), S1000&lt;&gt;""), S1000, "")))))</f>
        <v/>
      </c>
      <c r="T996" s="90" t="str">
        <f>IF(TMInput!S996&lt;&gt;"", TMInput!S996, IF(AND(OR($C996&amp;$H996=$C997&amp;$H997, $C996&amp;$I996=$C997&amp;$I997), T997&lt;&gt;""), T997, IF(AND(OR($C996&amp;$H996=$C998&amp;$H998, $C996&amp;$I996=$C998&amp;$I998), T998&lt;&gt;""), T998, IF(AND(OR($C996&amp;$H996=$C999&amp;$H999, $C996&amp;$I996=$C999&amp;$I999), T999&lt;&gt;""), T999, IF(AND(OR($C996&amp;$H996=$C1000&amp;$H1000, $C996&amp;$I996=$C1000&amp;$I1000), T1000&lt;&gt;""), T1000, "")))))</f>
        <v/>
      </c>
      <c r="U996" s="90" t="str">
        <f>IF(TMInput!T996&lt;&gt;"", TMInput!T996, IF(AND($C996=$C997, U997&lt;&gt;""), U997, IF(AND($C996=$C998, U998&lt;&gt;""), U998, IF(AND($C996=$C999, U999&lt;&gt;""), U999, IF(AND($C996=$C1000, U1000&lt;&gt;""), U1000, "")))))</f>
        <v/>
      </c>
      <c r="V996" s="90" t="str">
        <f>IF(TMInput!U996&lt;&gt;"", TMInput!U996, IF(AND($C996=$C997, V997&lt;&gt;""), V997, IF(AND($C996=$C998, V998&lt;&gt;""), V998, IF(AND($C996=$C999, V999&lt;&gt;""), V999, IF(AND($C996=$C1000, V1000&lt;&gt;""), V1000, "")))))</f>
        <v/>
      </c>
      <c r="W996" s="90" t="str">
        <f>IF(TMInput!V996&lt;&gt;"", TMInput!V996, IF(AND($C996=$C997, W997&lt;&gt;""), W997, IF(AND($C996=$C998, W998&lt;&gt;""), W998, IF(AND($C996=$C999, W999&lt;&gt;""), W999, IF(AND($C996=$C1000, W1000&lt;&gt;""), W1000, "")))))</f>
        <v/>
      </c>
      <c r="X996" s="90" t="str">
        <f>IF(TMInput!W996&lt;&gt;"", TMInput!W996, IF(AND($C996=$C997, X997&lt;&gt;""), X997, IF(AND($C996=$C998, X998&lt;&gt;""), X998, IF(AND($C996=$C999, X999&lt;&gt;""), X999, IF(AND($C996=$C1000, X1000&lt;&gt;""), X1000, "")))))</f>
        <v/>
      </c>
      <c r="Y996" s="90" t="str">
        <f>IF(TMInput!X996&lt;&gt;"", TMInput!X996, IF(AND($C996=$C997, Y997&lt;&gt;""), Y997, IF(AND($C996=$C998, Y998&lt;&gt;""), Y998, IF(AND($C996=$C999, Y999&lt;&gt;""), Y999, IF(AND($C996=$C1000, Y1000&lt;&gt;""), Y1000, "")))))</f>
        <v/>
      </c>
      <c r="Z996" s="90" t="str">
        <f>IF(TMInput!Y996&lt;&gt;"", TMInput!Y996, IF(AND($C996=$C997, Z997&lt;&gt;""), Z997, IF(AND($C996=$C998, Z998&lt;&gt;""), Z998, IF(AND($C996=$C999, Z999&lt;&gt;""), Z999, IF(AND($C996=$C1000, Z1000&lt;&gt;""), Z1000, "")))))</f>
        <v/>
      </c>
      <c r="AA996" s="90" t="str">
        <f>IF(TMInput!Z996&lt;&gt;"", TMInput!Z996, IF(AND($C996=$C997, AA997&lt;&gt;""), AA997, IF(AND($C996=$C998, AA998&lt;&gt;""), AA998, IF(AND($C996=$C999, AA999&lt;&gt;""), AA999, IF(AND($C996=$C1000, AA1000&lt;&gt;""), AA1000, "")))))</f>
        <v/>
      </c>
      <c r="AB996" s="90" t="str">
        <f>IF(TMInput!AA996&lt;&gt;"", TMInput!AA996, IF(AND($C996=$C997, AB997&lt;&gt;""), AB997, IF(AND($C996=$C998, AB998&lt;&gt;""), AB998, IF(AND($C996=$C999, AB999&lt;&gt;""), AB999, IF(AND($C996=$C1000, AB1000&lt;&gt;""), AB1000, "")))))</f>
        <v/>
      </c>
      <c r="AC996" s="90" t="str">
        <f>IF(TMInput!AB996&lt;&gt;"", TMInput!AB996, IF(AND($C996=$C997, AC997&lt;&gt;""), AC997, IF(AND($C996=$C998, AC998&lt;&gt;""), AC998, IF(AND($C996=$C999, AC999&lt;&gt;""), AC999, IF(AND($C996=$C1000, AC1000&lt;&gt;""), AC1000, "")))))</f>
        <v/>
      </c>
      <c r="AD996" s="90" t="str">
        <f>IF(TMInput!AC996&lt;&gt;"", TMInput!AC996, IF(AND($C996=$C997, AD997&lt;&gt;""), AD997, IF(AND($C996=$C998, AD998&lt;&gt;""), AD998, IF(AND($C996=$C999, AD999&lt;&gt;""), AD999, IF(AND($C996=$C1000, AD1000&lt;&gt;""), AD1000, "")))))</f>
        <v/>
      </c>
      <c r="AE996" s="90" t="str">
        <f>IF(TMInput!AD996&lt;&gt;"", TMInput!AD996, IF(AND($C996=$C997, AE997&lt;&gt;""), AE997, IF(AND($C996=$C998, AE998&lt;&gt;""), AE998, IF(AND($C996=$C999, AE999&lt;&gt;""), AE999, IF(AND($C996=$C1000, AE1000&lt;&gt;""), AE1000, "")))))</f>
        <v/>
      </c>
    </row>
    <row r="997">
      <c r="A997" s="85" t="b">
        <f t="shared" si="1"/>
        <v>0</v>
      </c>
      <c r="B997" s="90" t="str">
        <f>IF(AND(TMInput!A997="",$C997&lt;&gt;""),B996,TMInput!A997)</f>
        <v/>
      </c>
      <c r="C997" s="90" t="str">
        <f>TMInput!B997</f>
        <v/>
      </c>
      <c r="D997" s="85" t="str">
        <f>IF(AND(TMInput!C997="",$C997&lt;&gt;""),D996,TMInput!C997)</f>
        <v/>
      </c>
      <c r="E997" s="90" t="str">
        <f>IF(TMInput!D997&lt;&gt;"",TMInput!D997,IF(AND($C997=$C998, E998&lt;&gt;""),E998, IF(AND($C997=$C999, E999&lt;&gt;""), E999,"")))</f>
        <v/>
      </c>
      <c r="F997" s="90" t="str">
        <f>IF(TMInput!E997&lt;&gt;"",TMInput!E997,IF(AND($C997=$C998, F998&lt;&gt;""),F998, IF(AND($C997=$C999, F999&lt;&gt;""), F999,"")))</f>
        <v/>
      </c>
      <c r="G997" s="85" t="str">
        <f>IF(TMInput!F997&lt;&gt;"",TMInput!F997,IF(AND($C997=$C998, G998&lt;&gt;""),G998, IF(AND($C997=$C999, G999&lt;&gt;""), G999,"")))</f>
        <v/>
      </c>
      <c r="H997" s="90" t="str">
        <f>TMInput!G997</f>
        <v/>
      </c>
      <c r="I997" s="90" t="str">
        <f>TMInput!H997</f>
        <v/>
      </c>
      <c r="J997" s="90" t="str">
        <f>IF(TMInput!$A997="",J996,TMInput!I997)</f>
        <v/>
      </c>
      <c r="K997" s="85" t="str">
        <f>IF(TMInput!J997&lt;&gt;"",TMInput!J997,IF(AND($C997=$C998, K998&lt;&gt;""),K998, IF(AND($C997=$C999, K999&lt;&gt;""), K999,"")))</f>
        <v/>
      </c>
      <c r="L997" s="85" t="str">
        <f>IF(TMInput!K997&lt;&gt;"",TMInput!K997,IF(AND($C997=$C998, L998&lt;&gt;""),L998, IF(AND($C997=$C999, L999&lt;&gt;""), L999,"")))</f>
        <v/>
      </c>
      <c r="M997" s="90" t="str">
        <f>IF(TMInput!L997&lt;&gt;"",TMInput!L997,IF(AND($C997=$C998, M998&lt;&gt;""),M998, IF(AND($C997=$C999, M999&lt;&gt;""), M999,"")))</f>
        <v/>
      </c>
      <c r="N997" s="90" t="str">
        <f>IF(TMInput!M997&lt;&gt;"",TMInput!M997,IF(AND($C997=$C998, N998&lt;&gt;""),N998, IF(AND($C997=$C999, N999&lt;&gt;""), N999,"")))</f>
        <v/>
      </c>
      <c r="O997" s="90" t="str">
        <f>IF(TMInput!N997&lt;&gt;"",TMInput!N997,IF(AND($C997=$C998, O998&lt;&gt;""),O998, IF(AND($C997=$C999, O999&lt;&gt;""), O999,"")))</f>
        <v/>
      </c>
      <c r="P997" s="85" t="str">
        <f>IF(TMInput!O997&lt;&gt;"",TMInput!O997,IF(AND($C997=$C998, P998&lt;&gt;""),P998, IF(AND($C997=$C999, P999&lt;&gt;""), P999,"")))</f>
        <v/>
      </c>
      <c r="Q997" s="90" t="str">
        <f>IF(TMInput!P997&lt;&gt;"",TMInput!P997,IF(AND($C997=$C998, Q998&lt;&gt;""),Q998, IF(AND($C997=$C999, Q999&lt;&gt;""), Q999,"")))</f>
        <v/>
      </c>
      <c r="R997" s="90" t="str">
        <f>IF(TMInput!Q997&lt;&gt;"", TMInput!Q997, IF(AND(OR($C997&amp;$H997=$C998&amp;$H998, $C997&amp;$I997=$C998&amp;$I998), R998&lt;&gt;""), R998, IF(AND(OR($C997&amp;$H997=$C999&amp;$H999, $C997&amp;$I997=$C999&amp;$I999), R999&lt;&gt;""), R999, IF(AND(OR($C997&amp;$H997=$C1000&amp;$H1000, $C997&amp;$I997=$C1000&amp;$I1000), R1000&lt;&gt;""), R1000, IF(AND(OR($C997&amp;$H997=$C1001&amp;$H1001, $C997&amp;$I997=$C1001&amp;$I1001), R1001&lt;&gt;""), R1001, "")))))</f>
        <v/>
      </c>
      <c r="S997" s="90" t="str">
        <f>IF(TMInput!R997&lt;&gt;"", TMInput!R997, IF(AND(OR($C997&amp;$H997=$C998&amp;$H998, $C997&amp;$I997=$C998&amp;$I998), S998&lt;&gt;""), S998, IF(AND(OR($C997&amp;$H997=$C999&amp;$H999, $C997&amp;$I997=$C999&amp;$I999), S999&lt;&gt;""), S999, IF(AND(OR($C997&amp;$H997=$C1000&amp;$H1000, $C997&amp;$I997=$C1000&amp;$I1000), S1000&lt;&gt;""), S1000, IF(AND(OR($C997&amp;$H997=$C1001&amp;$H1001, $C997&amp;$I997=$C1001&amp;$I1001), S1001&lt;&gt;""), S1001, "")))))</f>
        <v/>
      </c>
      <c r="T997" s="90" t="str">
        <f>IF(TMInput!S997&lt;&gt;"", TMInput!S997, IF(AND(OR($C997&amp;$H997=$C998&amp;$H998, $C997&amp;$I997=$C998&amp;$I998), T998&lt;&gt;""), T998, IF(AND(OR($C997&amp;$H997=$C999&amp;$H999, $C997&amp;$I997=$C999&amp;$I999), T999&lt;&gt;""), T999, IF(AND(OR($C997&amp;$H997=$C1000&amp;$H1000, $C997&amp;$I997=$C1000&amp;$I1000), T1000&lt;&gt;""), T1000, IF(AND(OR($C997&amp;$H997=$C1001&amp;$H1001, $C997&amp;$I997=$C1001&amp;$I1001), T1001&lt;&gt;""), T1001, "")))))</f>
        <v/>
      </c>
      <c r="U997" s="90" t="str">
        <f>IF(TMInput!T997&lt;&gt;"", TMInput!T997, IF(AND($C997=$C998, U998&lt;&gt;""), U998, IF(AND($C997=$C999, U999&lt;&gt;""), U999, IF(AND($C997=$C1000, U1000&lt;&gt;""), U1000, IF(AND($C997=$C1001, U1001&lt;&gt;""), U1001, "")))))</f>
        <v/>
      </c>
      <c r="V997" s="90" t="str">
        <f>IF(TMInput!U997&lt;&gt;"", TMInput!U997, IF(AND($C997=$C998, V998&lt;&gt;""), V998, IF(AND($C997=$C999, V999&lt;&gt;""), V999, IF(AND($C997=$C1000, V1000&lt;&gt;""), V1000, IF(AND($C997=$C1001, V1001&lt;&gt;""), V1001, "")))))</f>
        <v/>
      </c>
      <c r="W997" s="90" t="str">
        <f>IF(TMInput!V997&lt;&gt;"", TMInput!V997, IF(AND($C997=$C998, W998&lt;&gt;""), W998, IF(AND($C997=$C999, W999&lt;&gt;""), W999, IF(AND($C997=$C1000, W1000&lt;&gt;""), W1000, IF(AND($C997=$C1001, W1001&lt;&gt;""), W1001, "")))))</f>
        <v/>
      </c>
      <c r="X997" s="90" t="str">
        <f>IF(TMInput!W997&lt;&gt;"", TMInput!W997, IF(AND($C997=$C998, X998&lt;&gt;""), X998, IF(AND($C997=$C999, X999&lt;&gt;""), X999, IF(AND($C997=$C1000, X1000&lt;&gt;""), X1000, IF(AND($C997=$C1001, X1001&lt;&gt;""), X1001, "")))))</f>
        <v/>
      </c>
      <c r="Y997" s="90" t="str">
        <f>IF(TMInput!X997&lt;&gt;"", TMInput!X997, IF(AND($C997=$C998, Y998&lt;&gt;""), Y998, IF(AND($C997=$C999, Y999&lt;&gt;""), Y999, IF(AND($C997=$C1000, Y1000&lt;&gt;""), Y1000, IF(AND($C997=$C1001, Y1001&lt;&gt;""), Y1001, "")))))</f>
        <v/>
      </c>
      <c r="Z997" s="90" t="str">
        <f>IF(TMInput!Y997&lt;&gt;"", TMInput!Y997, IF(AND($C997=$C998, Z998&lt;&gt;""), Z998, IF(AND($C997=$C999, Z999&lt;&gt;""), Z999, IF(AND($C997=$C1000, Z1000&lt;&gt;""), Z1000, IF(AND($C997=$C1001, Z1001&lt;&gt;""), Z1001, "")))))</f>
        <v/>
      </c>
      <c r="AA997" s="90" t="str">
        <f>IF(TMInput!Z997&lt;&gt;"", TMInput!Z997, IF(AND($C997=$C998, AA998&lt;&gt;""), AA998, IF(AND($C997=$C999, AA999&lt;&gt;""), AA999, IF(AND($C997=$C1000, AA1000&lt;&gt;""), AA1000, IF(AND($C997=$C1001, AA1001&lt;&gt;""), AA1001, "")))))</f>
        <v/>
      </c>
      <c r="AB997" s="90" t="str">
        <f>IF(TMInput!AA997&lt;&gt;"", TMInput!AA997, IF(AND($C997=$C998, AB998&lt;&gt;""), AB998, IF(AND($C997=$C999, AB999&lt;&gt;""), AB999, IF(AND($C997=$C1000, AB1000&lt;&gt;""), AB1000, IF(AND($C997=$C1001, AB1001&lt;&gt;""), AB1001, "")))))</f>
        <v/>
      </c>
      <c r="AC997" s="90" t="str">
        <f>IF(TMInput!AB997&lt;&gt;"", TMInput!AB997, IF(AND($C997=$C998, AC998&lt;&gt;""), AC998, IF(AND($C997=$C999, AC999&lt;&gt;""), AC999, IF(AND($C997=$C1000, AC1000&lt;&gt;""), AC1000, IF(AND($C997=$C1001, AC1001&lt;&gt;""), AC1001, "")))))</f>
        <v/>
      </c>
      <c r="AD997" s="90" t="str">
        <f>IF(TMInput!AC997&lt;&gt;"", TMInput!AC997, IF(AND($C997=$C998, AD998&lt;&gt;""), AD998, IF(AND($C997=$C999, AD999&lt;&gt;""), AD999, IF(AND($C997=$C1000, AD1000&lt;&gt;""), AD1000, IF(AND($C997=$C1001, AD1001&lt;&gt;""), AD1001, "")))))</f>
        <v/>
      </c>
      <c r="AE997" s="90" t="str">
        <f>IF(TMInput!AD997&lt;&gt;"", TMInput!AD997, IF(AND($C997=$C998, AE998&lt;&gt;""), AE998, IF(AND($C997=$C999, AE999&lt;&gt;""), AE999, IF(AND($C997=$C1000, AE1000&lt;&gt;""), AE1000, IF(AND($C997=$C1001, AE1001&lt;&gt;""), AE1001, "")))))</f>
        <v/>
      </c>
    </row>
    <row r="998">
      <c r="A998" s="85" t="b">
        <f t="shared" si="1"/>
        <v>0</v>
      </c>
      <c r="B998" s="90" t="str">
        <f>IF(AND(TMInput!A998="",$C998&lt;&gt;""),B997,TMInput!A998)</f>
        <v/>
      </c>
      <c r="C998" s="90" t="str">
        <f>TMInput!B998</f>
        <v/>
      </c>
      <c r="D998" s="85" t="str">
        <f>IF(AND(TMInput!C998="",$C998&lt;&gt;""),D997,TMInput!C998)</f>
        <v/>
      </c>
      <c r="E998" s="90" t="str">
        <f>IF(TMInput!D998&lt;&gt;"",TMInput!D998,IF(AND($C998=$C999, E999&lt;&gt;""),E999, IF(AND($C998=$C1000, E1000&lt;&gt;""), E1000,"")))</f>
        <v/>
      </c>
      <c r="F998" s="90" t="str">
        <f>IF(TMInput!E998&lt;&gt;"",TMInput!E998,IF(AND($C998=$C999, F999&lt;&gt;""),F999, IF(AND($C998=$C1000, F1000&lt;&gt;""), F1000,"")))</f>
        <v/>
      </c>
      <c r="G998" s="85" t="str">
        <f>IF(TMInput!F998&lt;&gt;"",TMInput!F998,IF(AND($C998=$C999, G999&lt;&gt;""),G999, IF(AND($C998=$C1000, G1000&lt;&gt;""), G1000,"")))</f>
        <v/>
      </c>
      <c r="H998" s="90" t="str">
        <f>TMInput!G998</f>
        <v/>
      </c>
      <c r="I998" s="90" t="str">
        <f>TMInput!H998</f>
        <v/>
      </c>
      <c r="J998" s="90" t="str">
        <f>IF(TMInput!$A998="",J997,TMInput!I998)</f>
        <v/>
      </c>
      <c r="K998" s="85" t="str">
        <f>IF(TMInput!J998&lt;&gt;"",TMInput!J998,IF(AND($C998=$C999, K999&lt;&gt;""),K999, IF(AND($C998=$C1000, K1000&lt;&gt;""), K1000,"")))</f>
        <v/>
      </c>
      <c r="L998" s="85" t="str">
        <f>IF(TMInput!K998&lt;&gt;"",TMInput!K998,IF(AND($C998=$C999, L999&lt;&gt;""),L999, IF(AND($C998=$C1000, L1000&lt;&gt;""), L1000,"")))</f>
        <v/>
      </c>
      <c r="M998" s="90" t="str">
        <f>IF(TMInput!L998&lt;&gt;"",TMInput!L998,IF(AND($C998=$C999, M999&lt;&gt;""),M999, IF(AND($C998=$C1000, M1000&lt;&gt;""), M1000,"")))</f>
        <v/>
      </c>
      <c r="N998" s="90" t="str">
        <f>IF(TMInput!M998&lt;&gt;"",TMInput!M998,IF(AND($C998=$C999, N999&lt;&gt;""),N999, IF(AND($C998=$C1000, N1000&lt;&gt;""), N1000,"")))</f>
        <v/>
      </c>
      <c r="O998" s="90" t="str">
        <f>IF(TMInput!N998&lt;&gt;"",TMInput!N998,IF(AND($C998=$C999, O999&lt;&gt;""),O999, IF(AND($C998=$C1000, O1000&lt;&gt;""), O1000,"")))</f>
        <v/>
      </c>
      <c r="P998" s="85" t="str">
        <f>IF(TMInput!O998&lt;&gt;"",TMInput!O998,IF(AND($C998=$C999, P999&lt;&gt;""),P999, IF(AND($C998=$C1000, P1000&lt;&gt;""), P1000,"")))</f>
        <v/>
      </c>
      <c r="Q998" s="90" t="str">
        <f>IF(TMInput!P998&lt;&gt;"",TMInput!P998,IF(AND($C998=$C999, Q999&lt;&gt;""),Q999, IF(AND($C998=$C1000, Q1000&lt;&gt;""), Q1000,"")))</f>
        <v/>
      </c>
      <c r="R998" s="90" t="str">
        <f>IF(TMInput!Q998&lt;&gt;"", TMInput!Q998, IF(AND(OR($C998&amp;$H998=$C999&amp;$H999, $C998&amp;$I998=$C999&amp;$I999), R999&lt;&gt;""), R999, IF(AND(OR($C998&amp;$H998=$C1000&amp;$H1000, $C998&amp;$I998=$C1000&amp;$I1000), R1000&lt;&gt;""), R1000, IF(AND(OR($C998&amp;$H998=$C1001&amp;$H1001, $C998&amp;$I998=$C1001&amp;$I1001), R1001&lt;&gt;""), R1001, IF(AND(OR($C998&amp;$H998=$C1002&amp;$H1002, $C998&amp;$I998=$C1002&amp;$I1002), R1002&lt;&gt;""), R1002, "")))))</f>
        <v/>
      </c>
      <c r="S998" s="90" t="str">
        <f>IF(TMInput!R998&lt;&gt;"", TMInput!R998, IF(AND(OR($C998&amp;$H998=$C999&amp;$H999, $C998&amp;$I998=$C999&amp;$I999), S999&lt;&gt;""), S999, IF(AND(OR($C998&amp;$H998=$C1000&amp;$H1000, $C998&amp;$I998=$C1000&amp;$I1000), S1000&lt;&gt;""), S1000, IF(AND(OR($C998&amp;$H998=$C1001&amp;$H1001, $C998&amp;$I998=$C1001&amp;$I1001), S1001&lt;&gt;""), S1001, IF(AND(OR($C998&amp;$H998=$C1002&amp;$H1002, $C998&amp;$I998=$C1002&amp;$I1002), S1002&lt;&gt;""), S1002, "")))))</f>
        <v/>
      </c>
      <c r="T998" s="90" t="str">
        <f>IF(TMInput!S998&lt;&gt;"", TMInput!S998, IF(AND(OR($C998&amp;$H998=$C999&amp;$H999, $C998&amp;$I998=$C999&amp;$I999), T999&lt;&gt;""), T999, IF(AND(OR($C998&amp;$H998=$C1000&amp;$H1000, $C998&amp;$I998=$C1000&amp;$I1000), T1000&lt;&gt;""), T1000, IF(AND(OR($C998&amp;$H998=$C1001&amp;$H1001, $C998&amp;$I998=$C1001&amp;$I1001), T1001&lt;&gt;""), T1001, IF(AND(OR($C998&amp;$H998=$C1002&amp;$H1002, $C998&amp;$I998=$C1002&amp;$I1002), T1002&lt;&gt;""), T1002, "")))))</f>
        <v/>
      </c>
      <c r="U998" s="90" t="str">
        <f>IF(TMInput!T998&lt;&gt;"", TMInput!T998, IF(AND($C998=$C999, U999&lt;&gt;""), U999, IF(AND($C998=$C1000, U1000&lt;&gt;""), U1000, IF(AND($C998=$C1001, U1001&lt;&gt;""), U1001, IF(AND($C998=$C1002, U1002&lt;&gt;""), U1002, "")))))</f>
        <v/>
      </c>
      <c r="V998" s="90" t="str">
        <f>IF(TMInput!U998&lt;&gt;"", TMInput!U998, IF(AND($C998=$C999, V999&lt;&gt;""), V999, IF(AND($C998=$C1000, V1000&lt;&gt;""), V1000, IF(AND($C998=$C1001, V1001&lt;&gt;""), V1001, IF(AND($C998=$C1002, V1002&lt;&gt;""), V1002, "")))))</f>
        <v/>
      </c>
      <c r="W998" s="90" t="str">
        <f>IF(TMInput!V998&lt;&gt;"", TMInput!V998, IF(AND($C998=$C999, W999&lt;&gt;""), W999, IF(AND($C998=$C1000, W1000&lt;&gt;""), W1000, IF(AND($C998=$C1001, W1001&lt;&gt;""), W1001, IF(AND($C998=$C1002, W1002&lt;&gt;""), W1002, "")))))</f>
        <v/>
      </c>
      <c r="X998" s="90" t="str">
        <f>IF(TMInput!W998&lt;&gt;"", TMInput!W998, IF(AND($C998=$C999, X999&lt;&gt;""), X999, IF(AND($C998=$C1000, X1000&lt;&gt;""), X1000, IF(AND($C998=$C1001, X1001&lt;&gt;""), X1001, IF(AND($C998=$C1002, X1002&lt;&gt;""), X1002, "")))))</f>
        <v/>
      </c>
      <c r="Y998" s="90" t="str">
        <f>IF(TMInput!X998&lt;&gt;"", TMInput!X998, IF(AND($C998=$C999, Y999&lt;&gt;""), Y999, IF(AND($C998=$C1000, Y1000&lt;&gt;""), Y1000, IF(AND($C998=$C1001, Y1001&lt;&gt;""), Y1001, IF(AND($C998=$C1002, Y1002&lt;&gt;""), Y1002, "")))))</f>
        <v/>
      </c>
      <c r="Z998" s="90" t="str">
        <f>IF(TMInput!Y998&lt;&gt;"", TMInput!Y998, IF(AND($C998=$C999, Z999&lt;&gt;""), Z999, IF(AND($C998=$C1000, Z1000&lt;&gt;""), Z1000, IF(AND($C998=$C1001, Z1001&lt;&gt;""), Z1001, IF(AND($C998=$C1002, Z1002&lt;&gt;""), Z1002, "")))))</f>
        <v/>
      </c>
      <c r="AA998" s="90" t="str">
        <f>IF(TMInput!Z998&lt;&gt;"", TMInput!Z998, IF(AND($C998=$C999, AA999&lt;&gt;""), AA999, IF(AND($C998=$C1000, AA1000&lt;&gt;""), AA1000, IF(AND($C998=$C1001, AA1001&lt;&gt;""), AA1001, IF(AND($C998=$C1002, AA1002&lt;&gt;""), AA1002, "")))))</f>
        <v/>
      </c>
      <c r="AB998" s="90" t="str">
        <f>IF(TMInput!AA998&lt;&gt;"", TMInput!AA998, IF(AND($C998=$C999, AB999&lt;&gt;""), AB999, IF(AND($C998=$C1000, AB1000&lt;&gt;""), AB1000, IF(AND($C998=$C1001, AB1001&lt;&gt;""), AB1001, IF(AND($C998=$C1002, AB1002&lt;&gt;""), AB1002, "")))))</f>
        <v/>
      </c>
      <c r="AC998" s="90" t="str">
        <f>IF(TMInput!AB998&lt;&gt;"", TMInput!AB998, IF(AND($C998=$C999, AC999&lt;&gt;""), AC999, IF(AND($C998=$C1000, AC1000&lt;&gt;""), AC1000, IF(AND($C998=$C1001, AC1001&lt;&gt;""), AC1001, IF(AND($C998=$C1002, AC1002&lt;&gt;""), AC1002, "")))))</f>
        <v/>
      </c>
      <c r="AD998" s="90" t="str">
        <f>IF(TMInput!AC998&lt;&gt;"", TMInput!AC998, IF(AND($C998=$C999, AD999&lt;&gt;""), AD999, IF(AND($C998=$C1000, AD1000&lt;&gt;""), AD1000, IF(AND($C998=$C1001, AD1001&lt;&gt;""), AD1001, IF(AND($C998=$C1002, AD1002&lt;&gt;""), AD1002, "")))))</f>
        <v/>
      </c>
      <c r="AE998" s="90" t="str">
        <f>IF(TMInput!AD998&lt;&gt;"", TMInput!AD998, IF(AND($C998=$C999, AE999&lt;&gt;""), AE999, IF(AND($C998=$C1000, AE1000&lt;&gt;""), AE1000, IF(AND($C998=$C1001, AE1001&lt;&gt;""), AE1001, IF(AND($C998=$C1002, AE1002&lt;&gt;""), AE1002, "")))))</f>
        <v/>
      </c>
    </row>
    <row r="999">
      <c r="A999" s="85" t="b">
        <f t="shared" si="1"/>
        <v>0</v>
      </c>
      <c r="B999" s="90" t="str">
        <f>IF(AND(TMInput!A999="",$C999&lt;&gt;""),B998,TMInput!A999)</f>
        <v/>
      </c>
      <c r="C999" s="90" t="str">
        <f>TMInput!B999</f>
        <v/>
      </c>
      <c r="D999" s="85" t="str">
        <f>IF(AND(TMInput!C999="",$C999&lt;&gt;""),D998,TMInput!C999)</f>
        <v/>
      </c>
      <c r="E999" s="90" t="str">
        <f>IF(TMInput!D999&lt;&gt;"",TMInput!D999,IF(AND($C999=$C1000, E1000&lt;&gt;""),E1000, IF(AND($C999=$C1001, E1001&lt;&gt;""), E1001,"")))</f>
        <v/>
      </c>
      <c r="F999" s="90" t="str">
        <f>IF(TMInput!E999&lt;&gt;"",TMInput!E999,IF(AND($C999=$C1000, F1000&lt;&gt;""),F1000, IF(AND($C999=$C1001, F1001&lt;&gt;""), F1001,"")))</f>
        <v/>
      </c>
      <c r="G999" s="85" t="str">
        <f>IF(TMInput!F999&lt;&gt;"",TMInput!F999,IF(AND($C999=$C1000, G1000&lt;&gt;""),G1000, IF(AND($C999=$C1001, G1001&lt;&gt;""), G1001,"")))</f>
        <v/>
      </c>
      <c r="H999" s="90" t="str">
        <f>TMInput!G999</f>
        <v/>
      </c>
      <c r="I999" s="90" t="str">
        <f>TMInput!H999</f>
        <v/>
      </c>
      <c r="J999" s="90" t="str">
        <f>IF(TMInput!$A999="",J998,TMInput!I999)</f>
        <v/>
      </c>
      <c r="K999" s="85" t="str">
        <f>IF(TMInput!J999&lt;&gt;"",TMInput!J999,IF(AND($C999=$C1000, K1000&lt;&gt;""),K1000, IF(AND($C999=$C1001, K1001&lt;&gt;""), K1001,"")))</f>
        <v/>
      </c>
      <c r="L999" s="85" t="str">
        <f>IF(TMInput!K999&lt;&gt;"",TMInput!K999,IF(AND($C999=$C1000, L1000&lt;&gt;""),L1000, IF(AND($C999=$C1001, L1001&lt;&gt;""), L1001,"")))</f>
        <v/>
      </c>
      <c r="M999" s="90" t="str">
        <f>IF(TMInput!L999&lt;&gt;"",TMInput!L999,IF(AND($C999=$C1000, M1000&lt;&gt;""),M1000, IF(AND($C999=$C1001, M1001&lt;&gt;""), M1001,"")))</f>
        <v/>
      </c>
      <c r="N999" s="90" t="str">
        <f>IF(TMInput!M999&lt;&gt;"",TMInput!M999,IF(AND($C999=$C1000, N1000&lt;&gt;""),N1000, IF(AND($C999=$C1001, N1001&lt;&gt;""), N1001,"")))</f>
        <v/>
      </c>
      <c r="O999" s="90" t="str">
        <f>IF(TMInput!N999&lt;&gt;"",TMInput!N999,IF(AND($C999=$C1000, O1000&lt;&gt;""),O1000, IF(AND($C999=$C1001, O1001&lt;&gt;""), O1001,"")))</f>
        <v/>
      </c>
      <c r="P999" s="85" t="str">
        <f>IF(TMInput!O999&lt;&gt;"",TMInput!O999,IF(AND($C999=$C1000, P1000&lt;&gt;""),P1000, IF(AND($C999=$C1001, P1001&lt;&gt;""), P1001,"")))</f>
        <v/>
      </c>
      <c r="Q999" s="90" t="str">
        <f>IF(TMInput!P999&lt;&gt;"",TMInput!P999,IF(AND($C999=$C1000, Q1000&lt;&gt;""),Q1000, IF(AND($C999=$C1001, Q1001&lt;&gt;""), Q1001,"")))</f>
        <v/>
      </c>
      <c r="R999" s="90" t="str">
        <f>IF(TMInput!Q999&lt;&gt;"", TMInput!Q999, IF(AND(OR($C999&amp;$H999=$C1000&amp;$H1000, $C999&amp;$I999=$C1000&amp;$I1000), R1000&lt;&gt;""), R1000, IF(AND(OR($C999&amp;$H999=$C1001&amp;$H1001, $C999&amp;$I999=$C1001&amp;$I1001), R1001&lt;&gt;""), R1001, IF(AND(OR($C999&amp;$H999=$C1002&amp;$H1002, $C999&amp;$I999=$C1002&amp;$I1002), R1002&lt;&gt;""), R1002, IF(AND(OR($C999&amp;$H999=$C1003&amp;$H1003, $C999&amp;$I999=$C1003&amp;$I1003), R1003&lt;&gt;""), R1003, "")))))</f>
        <v/>
      </c>
      <c r="S999" s="90" t="str">
        <f>IF(TMInput!R999&lt;&gt;"", TMInput!R999, IF(AND(OR($C999&amp;$H999=$C1000&amp;$H1000, $C999&amp;$I999=$C1000&amp;$I1000), S1000&lt;&gt;""), S1000, IF(AND(OR($C999&amp;$H999=$C1001&amp;$H1001, $C999&amp;$I999=$C1001&amp;$I1001), S1001&lt;&gt;""), S1001, IF(AND(OR($C999&amp;$H999=$C1002&amp;$H1002, $C999&amp;$I999=$C1002&amp;$I1002), S1002&lt;&gt;""), S1002, IF(AND(OR($C999&amp;$H999=$C1003&amp;$H1003, $C999&amp;$I999=$C1003&amp;$I1003), S1003&lt;&gt;""), S1003, "")))))</f>
        <v/>
      </c>
      <c r="T999" s="90" t="str">
        <f>IF(TMInput!S999&lt;&gt;"", TMInput!S999, IF(AND(OR($C999&amp;$H999=$C1000&amp;$H1000, $C999&amp;$I999=$C1000&amp;$I1000), T1000&lt;&gt;""), T1000, IF(AND(OR($C999&amp;$H999=$C1001&amp;$H1001, $C999&amp;$I999=$C1001&amp;$I1001), T1001&lt;&gt;""), T1001, IF(AND(OR($C999&amp;$H999=$C1002&amp;$H1002, $C999&amp;$I999=$C1002&amp;$I1002), T1002&lt;&gt;""), T1002, IF(AND(OR($C999&amp;$H999=$C1003&amp;$H1003, $C999&amp;$I999=$C1003&amp;$I1003), T1003&lt;&gt;""), T1003, "")))))</f>
        <v/>
      </c>
      <c r="U999" s="90" t="str">
        <f>IF(TMInput!T999&lt;&gt;"", TMInput!T999, IF(AND($C999=$C1000, U1000&lt;&gt;""), U1000, IF(AND($C999=$C1001, U1001&lt;&gt;""), U1001, IF(AND($C999=$C1002, U1002&lt;&gt;""), U1002, IF(AND($C999=$C1003, U1003&lt;&gt;""), U1003, "")))))</f>
        <v/>
      </c>
      <c r="V999" s="90" t="str">
        <f>IF(TMInput!U999&lt;&gt;"", TMInput!U999, IF(AND($C999=$C1000, V1000&lt;&gt;""), V1000, IF(AND($C999=$C1001, V1001&lt;&gt;""), V1001, IF(AND($C999=$C1002, V1002&lt;&gt;""), V1002, IF(AND($C999=$C1003, V1003&lt;&gt;""), V1003, "")))))</f>
        <v/>
      </c>
      <c r="W999" s="90" t="str">
        <f>IF(TMInput!V999&lt;&gt;"", TMInput!V999, IF(AND($C999=$C1000, W1000&lt;&gt;""), W1000, IF(AND($C999=$C1001, W1001&lt;&gt;""), W1001, IF(AND($C999=$C1002, W1002&lt;&gt;""), W1002, IF(AND($C999=$C1003, W1003&lt;&gt;""), W1003, "")))))</f>
        <v/>
      </c>
      <c r="X999" s="90" t="str">
        <f>IF(TMInput!W999&lt;&gt;"", TMInput!W999, IF(AND($C999=$C1000, X1000&lt;&gt;""), X1000, IF(AND($C999=$C1001, X1001&lt;&gt;""), X1001, IF(AND($C999=$C1002, X1002&lt;&gt;""), X1002, IF(AND($C999=$C1003, X1003&lt;&gt;""), X1003, "")))))</f>
        <v/>
      </c>
      <c r="Y999" s="90" t="str">
        <f>IF(TMInput!X999&lt;&gt;"", TMInput!X999, IF(AND($C999=$C1000, Y1000&lt;&gt;""), Y1000, IF(AND($C999=$C1001, Y1001&lt;&gt;""), Y1001, IF(AND($C999=$C1002, Y1002&lt;&gt;""), Y1002, IF(AND($C999=$C1003, Y1003&lt;&gt;""), Y1003, "")))))</f>
        <v/>
      </c>
      <c r="Z999" s="90" t="str">
        <f>IF(TMInput!Y999&lt;&gt;"", TMInput!Y999, IF(AND($C999=$C1000, Z1000&lt;&gt;""), Z1000, IF(AND($C999=$C1001, Z1001&lt;&gt;""), Z1001, IF(AND($C999=$C1002, Z1002&lt;&gt;""), Z1002, IF(AND($C999=$C1003, Z1003&lt;&gt;""), Z1003, "")))))</f>
        <v/>
      </c>
      <c r="AA999" s="90" t="str">
        <f>IF(TMInput!Z999&lt;&gt;"", TMInput!Z999, IF(AND($C999=$C1000, AA1000&lt;&gt;""), AA1000, IF(AND($C999=$C1001, AA1001&lt;&gt;""), AA1001, IF(AND($C999=$C1002, AA1002&lt;&gt;""), AA1002, IF(AND($C999=$C1003, AA1003&lt;&gt;""), AA1003, "")))))</f>
        <v/>
      </c>
      <c r="AB999" s="90" t="str">
        <f>IF(TMInput!AA999&lt;&gt;"", TMInput!AA999, IF(AND($C999=$C1000, AB1000&lt;&gt;""), AB1000, IF(AND($C999=$C1001, AB1001&lt;&gt;""), AB1001, IF(AND($C999=$C1002, AB1002&lt;&gt;""), AB1002, IF(AND($C999=$C1003, AB1003&lt;&gt;""), AB1003, "")))))</f>
        <v/>
      </c>
      <c r="AC999" s="90" t="str">
        <f>IF(TMInput!AB999&lt;&gt;"", TMInput!AB999, IF(AND($C999=$C1000, AC1000&lt;&gt;""), AC1000, IF(AND($C999=$C1001, AC1001&lt;&gt;""), AC1001, IF(AND($C999=$C1002, AC1002&lt;&gt;""), AC1002, IF(AND($C999=$C1003, AC1003&lt;&gt;""), AC1003, "")))))</f>
        <v/>
      </c>
      <c r="AD999" s="90" t="str">
        <f>IF(TMInput!AC999&lt;&gt;"", TMInput!AC999, IF(AND($C999=$C1000, AD1000&lt;&gt;""), AD1000, IF(AND($C999=$C1001, AD1001&lt;&gt;""), AD1001, IF(AND($C999=$C1002, AD1002&lt;&gt;""), AD1002, IF(AND($C999=$C1003, AD1003&lt;&gt;""), AD1003, "")))))</f>
        <v/>
      </c>
      <c r="AE999" s="90" t="str">
        <f>IF(TMInput!AD999&lt;&gt;"", TMInput!AD999, IF(AND($C999=$C1000, AE1000&lt;&gt;""), AE1000, IF(AND($C999=$C1001, AE1001&lt;&gt;""), AE1001, IF(AND($C999=$C1002, AE1002&lt;&gt;""), AE1002, IF(AND($C999=$C1003, AE1003&lt;&gt;""), AE1003, "")))))</f>
        <v/>
      </c>
    </row>
    <row r="1000">
      <c r="A1000" s="85" t="b">
        <f t="shared" si="1"/>
        <v>0</v>
      </c>
      <c r="B1000" s="90" t="str">
        <f>IF(AND(TMInput!A1000="",$C1000&lt;&gt;""),B999,TMInput!A1000)</f>
        <v/>
      </c>
      <c r="C1000" s="90" t="str">
        <f>TMInput!B1000</f>
        <v/>
      </c>
      <c r="D1000" s="85" t="str">
        <f>IF(AND(TMInput!C1000="",$C1000&lt;&gt;""),D999,TMInput!C1000)</f>
        <v/>
      </c>
      <c r="E1000" s="90" t="str">
        <f>IF(TMInput!D1000&lt;&gt;"",TMInput!D1000,IF(AND($C1000=$C1001, E1001&lt;&gt;""),E1001, IF(AND($C1000=$C1002, E1002&lt;&gt;""), E1002,"")))</f>
        <v/>
      </c>
      <c r="F1000" s="90" t="str">
        <f>IF(TMInput!E1000&lt;&gt;"",TMInput!E1000,IF(AND($C1000=$C1001, F1001&lt;&gt;""),F1001, IF(AND($C1000=$C1002, F1002&lt;&gt;""), F1002,"")))</f>
        <v/>
      </c>
      <c r="G1000" s="85" t="str">
        <f>IF(TMInput!F1000&lt;&gt;"",TMInput!F1000,IF(AND($C1000=$C1001, G1001&lt;&gt;""),G1001, IF(AND($C1000=$C1002, G1002&lt;&gt;""), G1002,"")))</f>
        <v/>
      </c>
      <c r="H1000" s="90" t="str">
        <f>TMInput!G1000</f>
        <v/>
      </c>
      <c r="I1000" s="90" t="str">
        <f>TMInput!H1000</f>
        <v/>
      </c>
      <c r="J1000" s="90" t="str">
        <f>IF(TMInput!$A1000="",J999,TMInput!I1000)</f>
        <v/>
      </c>
      <c r="K1000" s="85" t="str">
        <f>IF(TMInput!J1000&lt;&gt;"",TMInput!J1000,IF(AND($C1000=$C1001, K1001&lt;&gt;""),K1001, IF(AND($C1000=$C1002, K1002&lt;&gt;""), K1002,"")))</f>
        <v/>
      </c>
      <c r="L1000" s="85" t="str">
        <f>IF(TMInput!K1000&lt;&gt;"",TMInput!K1000,IF(AND($C1000=$C1001, L1001&lt;&gt;""),L1001, IF(AND($C1000=$C1002, L1002&lt;&gt;""), L1002,"")))</f>
        <v/>
      </c>
      <c r="M1000" s="90" t="str">
        <f>IF(TMInput!L1000&lt;&gt;"",TMInput!L1000,IF(AND($C1000=$C1001, M1001&lt;&gt;""),M1001, IF(AND($C1000=$C1002, M1002&lt;&gt;""), M1002,"")))</f>
        <v/>
      </c>
      <c r="N1000" s="90" t="str">
        <f>IF(TMInput!M1000&lt;&gt;"",TMInput!M1000,IF(AND($C1000=$C1001, N1001&lt;&gt;""),N1001, IF(AND($C1000=$C1002, N1002&lt;&gt;""), N1002,"")))</f>
        <v/>
      </c>
      <c r="O1000" s="90" t="str">
        <f>IF(TMInput!N1000&lt;&gt;"",TMInput!N1000,IF(AND($C1000=$C1001, O1001&lt;&gt;""),O1001, IF(AND($C1000=$C1002, O1002&lt;&gt;""), O1002,"")))</f>
        <v/>
      </c>
      <c r="P1000" s="85" t="str">
        <f>IF(TMInput!O1000&lt;&gt;"",TMInput!O1000,IF(AND($C1000=$C1001, P1001&lt;&gt;""),P1001, IF(AND($C1000=$C1002, P1002&lt;&gt;""), P1002,"")))</f>
        <v/>
      </c>
      <c r="Q1000" s="90" t="str">
        <f>IF(TMInput!P1000&lt;&gt;"",TMInput!P1000,IF(AND($C1000=$C1001, Q1001&lt;&gt;""),Q1001, IF(AND($C1000=$C1002, Q1002&lt;&gt;""), Q1002,"")))</f>
        <v/>
      </c>
      <c r="R1000" s="90" t="str">
        <f>IF(TMInput!Q1000&lt;&gt;"", TMInput!Q1000, IF(AND(OR($C1000&amp;$H1000=$C1001&amp;$H1001, $C1000&amp;$I1000=$C1001&amp;$I1001), R1001&lt;&gt;""), R1001, IF(AND(OR($C1000&amp;$H1000=$C1002&amp;$H1002, $C1000&amp;$I1000=$C1002&amp;$I1002), R1002&lt;&gt;""), R1002, IF(AND(OR($C1000&amp;$H1000=$C1003&amp;$H1003, $C1000&amp;$I1000=$C1003&amp;$I1003), R1003&lt;&gt;""), R1003, IF(AND(OR($C1000&amp;$H1000=$C1004&amp;$H1004, $C1000&amp;$I1000=$C1004&amp;$I1004), R1004&lt;&gt;""), R1004, "")))))</f>
        <v/>
      </c>
      <c r="S1000" s="90" t="str">
        <f>IF(TMInput!R1000&lt;&gt;"", TMInput!R1000, IF(AND(OR($C1000&amp;$H1000=$C1001&amp;$H1001, $C1000&amp;$I1000=$C1001&amp;$I1001), S1001&lt;&gt;""), S1001, IF(AND(OR($C1000&amp;$H1000=$C1002&amp;$H1002, $C1000&amp;$I1000=$C1002&amp;$I1002), S1002&lt;&gt;""), S1002, IF(AND(OR($C1000&amp;$H1000=$C1003&amp;$H1003, $C1000&amp;$I1000=$C1003&amp;$I1003), S1003&lt;&gt;""), S1003, IF(AND(OR($C1000&amp;$H1000=$C1004&amp;$H1004, $C1000&amp;$I1000=$C1004&amp;$I1004), S1004&lt;&gt;""), S1004, "")))))</f>
        <v/>
      </c>
      <c r="T1000" s="90" t="str">
        <f>IF(TMInput!S1000&lt;&gt;"", TMInput!S1000, IF(AND(OR($C1000&amp;$H1000=$C1001&amp;$H1001, $C1000&amp;$I1000=$C1001&amp;$I1001), T1001&lt;&gt;""), T1001, IF(AND(OR($C1000&amp;$H1000=$C1002&amp;$H1002, $C1000&amp;$I1000=$C1002&amp;$I1002), T1002&lt;&gt;""), T1002, IF(AND(OR($C1000&amp;$H1000=$C1003&amp;$H1003, $C1000&amp;$I1000=$C1003&amp;$I1003), T1003&lt;&gt;""), T1003, IF(AND(OR($C1000&amp;$H1000=$C1004&amp;$H1004, $C1000&amp;$I1000=$C1004&amp;$I1004), T1004&lt;&gt;""), T1004, "")))))</f>
        <v/>
      </c>
      <c r="U1000" s="90" t="str">
        <f>IF(TMInput!T1000&lt;&gt;"", TMInput!T1000, IF(AND($C1000=$C1001, U1001&lt;&gt;""), U1001, IF(AND($C1000=$C1002, U1002&lt;&gt;""), U1002, IF(AND($C1000=$C1003, U1003&lt;&gt;""), U1003, IF(AND($C1000=$C1004, U1004&lt;&gt;""), U1004, "")))))</f>
        <v/>
      </c>
      <c r="V1000" s="90" t="str">
        <f>IF(TMInput!U1000&lt;&gt;"", TMInput!U1000, IF(AND($C1000=$C1001, V1001&lt;&gt;""), V1001, IF(AND($C1000=$C1002, V1002&lt;&gt;""), V1002, IF(AND($C1000=$C1003, V1003&lt;&gt;""), V1003, IF(AND($C1000=$C1004, V1004&lt;&gt;""), V1004, "")))))</f>
        <v/>
      </c>
      <c r="W1000" s="90" t="str">
        <f>IF(TMInput!V1000&lt;&gt;"", TMInput!V1000, IF(AND($C1000=$C1001, W1001&lt;&gt;""), W1001, IF(AND($C1000=$C1002, W1002&lt;&gt;""), W1002, IF(AND($C1000=$C1003, W1003&lt;&gt;""), W1003, IF(AND($C1000=$C1004, W1004&lt;&gt;""), W1004, "")))))</f>
        <v/>
      </c>
      <c r="X1000" s="90" t="str">
        <f>IF(TMInput!W1000&lt;&gt;"", TMInput!W1000, IF(AND($C1000=$C1001, X1001&lt;&gt;""), X1001, IF(AND($C1000=$C1002, X1002&lt;&gt;""), X1002, IF(AND($C1000=$C1003, X1003&lt;&gt;""), X1003, IF(AND($C1000=$C1004, X1004&lt;&gt;""), X1004, "")))))</f>
        <v/>
      </c>
      <c r="Y1000" s="90" t="str">
        <f>IF(TMInput!X1000&lt;&gt;"", TMInput!X1000, IF(AND($C1000=$C1001, Y1001&lt;&gt;""), Y1001, IF(AND($C1000=$C1002, Y1002&lt;&gt;""), Y1002, IF(AND($C1000=$C1003, Y1003&lt;&gt;""), Y1003, IF(AND($C1000=$C1004, Y1004&lt;&gt;""), Y1004, "")))))</f>
        <v/>
      </c>
      <c r="Z1000" s="90" t="str">
        <f>IF(TMInput!Y1000&lt;&gt;"", TMInput!Y1000, IF(AND($C1000=$C1001, Z1001&lt;&gt;""), Z1001, IF(AND($C1000=$C1002, Z1002&lt;&gt;""), Z1002, IF(AND($C1000=$C1003, Z1003&lt;&gt;""), Z1003, IF(AND($C1000=$C1004, Z1004&lt;&gt;""), Z1004, "")))))</f>
        <v/>
      </c>
      <c r="AA1000" s="90" t="str">
        <f>IF(TMInput!Z1000&lt;&gt;"", TMInput!Z1000, IF(AND($C1000=$C1001, AA1001&lt;&gt;""), AA1001, IF(AND($C1000=$C1002, AA1002&lt;&gt;""), AA1002, IF(AND($C1000=$C1003, AA1003&lt;&gt;""), AA1003, IF(AND($C1000=$C1004, AA1004&lt;&gt;""), AA1004, "")))))</f>
        <v/>
      </c>
      <c r="AB1000" s="90" t="str">
        <f>IF(TMInput!AA1000&lt;&gt;"", TMInput!AA1000, IF(AND($C1000=$C1001, AB1001&lt;&gt;""), AB1001, IF(AND($C1000=$C1002, AB1002&lt;&gt;""), AB1002, IF(AND($C1000=$C1003, AB1003&lt;&gt;""), AB1003, IF(AND($C1000=$C1004, AB1004&lt;&gt;""), AB1004, "")))))</f>
        <v/>
      </c>
      <c r="AC1000" s="90" t="str">
        <f>IF(TMInput!AB1000&lt;&gt;"", TMInput!AB1000, IF(AND($C1000=$C1001, AC1001&lt;&gt;""), AC1001, IF(AND($C1000=$C1002, AC1002&lt;&gt;""), AC1002, IF(AND($C1000=$C1003, AC1003&lt;&gt;""), AC1003, IF(AND($C1000=$C1004, AC1004&lt;&gt;""), AC1004, "")))))</f>
        <v/>
      </c>
      <c r="AD1000" s="90" t="str">
        <f>IF(TMInput!AC1000&lt;&gt;"", TMInput!AC1000, IF(AND($C1000=$C1001, AD1001&lt;&gt;""), AD1001, IF(AND($C1000=$C1002, AD1002&lt;&gt;""), AD1002, IF(AND($C1000=$C1003, AD1003&lt;&gt;""), AD1003, IF(AND($C1000=$C1004, AD1004&lt;&gt;""), AD1004, "")))))</f>
        <v/>
      </c>
      <c r="AE1000" s="90" t="str">
        <f>IF(TMInput!AD1000&lt;&gt;"", TMInput!AD1000, IF(AND($C1000=$C1001, AE1001&lt;&gt;""), AE1001, IF(AND($C1000=$C1002, AE1002&lt;&gt;""), AE1002, IF(AND($C1000=$C1003, AE1003&lt;&gt;""), AE1003, IF(AND($C1000=$C1004, AE1004&lt;&gt;""), AE1004, "")))))</f>
        <v/>
      </c>
    </row>
  </sheetData>
  <customSheetViews>
    <customSheetView guid="{0375125F-6C51-4D0F-9DA7-387D0905D1DE}" filter="1" showAutoFilter="1">
      <autoFilter ref="$A$1:$A$1000">
        <filterColumn colId="0">
          <filters>
            <filter val="TRUE"/>
          </filters>
        </filterColumn>
      </autoFilter>
    </customSheetView>
  </customSheetViews>
  <conditionalFormatting sqref="A2:AE1000">
    <cfRule type="expression" dxfId="0" priority="1">
      <formula>AND($A2, $M2="")</formula>
    </cfRule>
  </conditionalFormatting>
  <conditionalFormatting sqref="A2:AE1000">
    <cfRule type="expression" dxfId="1" priority="2">
      <formula>$A2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6.75"/>
    <col customWidth="1" min="2" max="2" width="10.38"/>
    <col customWidth="1" min="3" max="3" width="31.38"/>
    <col customWidth="1" min="4" max="4" width="41.88"/>
    <col customWidth="1" min="5" max="5" width="23.0"/>
    <col customWidth="1" min="6" max="6" width="45.38"/>
    <col customWidth="1" min="7" max="8" width="76.25"/>
    <col customWidth="1" min="9" max="9" width="7.63"/>
    <col customWidth="1" min="10" max="10" width="8.0"/>
    <col customWidth="1" min="11" max="11" width="11.25"/>
    <col customWidth="1" min="12" max="12" width="40.13"/>
    <col customWidth="1" min="13" max="13" width="37.88"/>
    <col customWidth="1" min="14" max="14" width="41.13"/>
    <col customWidth="1" min="15" max="15" width="59.25"/>
    <col customWidth="1" min="16" max="16" width="50.5"/>
    <col customWidth="1" min="17" max="17" width="40.63"/>
    <col customWidth="1" min="18" max="18" width="14.5"/>
    <col customWidth="1" min="19" max="19" width="29.13"/>
    <col customWidth="1" min="20" max="20" width="52.63"/>
    <col customWidth="1" min="21" max="21" width="36.25"/>
    <col customWidth="1" min="22" max="22" width="55.25"/>
    <col customWidth="1" min="23" max="23" width="29.13"/>
    <col customWidth="1" min="24" max="24" width="58.0"/>
    <col customWidth="1" min="25" max="25" width="29.13"/>
    <col customWidth="1" min="26" max="26" width="35.5"/>
    <col customWidth="1" min="27" max="27" width="58.38"/>
    <col customWidth="1" min="28" max="28" width="76.25"/>
    <col customWidth="1" min="29" max="29" width="29.13"/>
    <col customWidth="1" min="30" max="30" width="52.75"/>
    <col customWidth="1" min="31" max="31" width="37.13"/>
    <col customWidth="1" min="32" max="33" width="63.25"/>
    <col customWidth="1" min="34" max="35" width="37.0"/>
    <col customWidth="1" min="36" max="36" width="19.25"/>
    <col customWidth="1" min="37" max="37" width="11.88"/>
  </cols>
  <sheetData>
    <row r="1">
      <c r="A1" s="93" t="s">
        <v>1084</v>
      </c>
      <c r="B1" s="93" t="s">
        <v>1083</v>
      </c>
      <c r="C1" s="84" t="s">
        <v>1053</v>
      </c>
      <c r="D1" s="84" t="s">
        <v>1054</v>
      </c>
      <c r="E1" s="86" t="s">
        <v>1055</v>
      </c>
      <c r="F1" s="84" t="s">
        <v>1056</v>
      </c>
      <c r="G1" s="84" t="s">
        <v>1057</v>
      </c>
      <c r="H1" s="86" t="s">
        <v>1058</v>
      </c>
      <c r="I1" s="84" t="s">
        <v>1059</v>
      </c>
      <c r="J1" s="84" t="s">
        <v>1060</v>
      </c>
      <c r="K1" s="84" t="s">
        <v>1061</v>
      </c>
      <c r="L1" s="86" t="s">
        <v>1062</v>
      </c>
      <c r="M1" s="86" t="s">
        <v>1063</v>
      </c>
      <c r="N1" s="84" t="s">
        <v>1064</v>
      </c>
      <c r="O1" s="84" t="s">
        <v>1065</v>
      </c>
      <c r="P1" s="84" t="s">
        <v>1066</v>
      </c>
      <c r="Q1" s="86" t="s">
        <v>1067</v>
      </c>
      <c r="R1" s="84" t="s">
        <v>1068</v>
      </c>
      <c r="S1" s="84" t="s">
        <v>1069</v>
      </c>
      <c r="T1" s="84" t="s">
        <v>1070</v>
      </c>
      <c r="U1" s="84" t="s">
        <v>1071</v>
      </c>
      <c r="V1" s="84" t="s">
        <v>1072</v>
      </c>
      <c r="W1" s="84" t="s">
        <v>1073</v>
      </c>
      <c r="X1" s="84" t="s">
        <v>1074</v>
      </c>
      <c r="Y1" s="84" t="s">
        <v>1075</v>
      </c>
      <c r="Z1" s="84" t="s">
        <v>1076</v>
      </c>
      <c r="AA1" s="84" t="s">
        <v>1077</v>
      </c>
      <c r="AB1" s="84" t="s">
        <v>1078</v>
      </c>
      <c r="AC1" s="84" t="s">
        <v>1079</v>
      </c>
      <c r="AD1" s="84" t="s">
        <v>1080</v>
      </c>
      <c r="AE1" s="84" t="s">
        <v>1081</v>
      </c>
      <c r="AF1" s="84" t="s">
        <v>1082</v>
      </c>
      <c r="AG1" s="79" t="s">
        <v>1085</v>
      </c>
      <c r="AH1" s="94" t="s">
        <v>1086</v>
      </c>
      <c r="AI1" s="79" t="s">
        <v>1087</v>
      </c>
      <c r="AJ1" s="79" t="s">
        <v>1088</v>
      </c>
      <c r="AK1" s="79" t="s">
        <v>1089</v>
      </c>
    </row>
    <row r="2">
      <c r="A2" s="93" t="s">
        <v>1090</v>
      </c>
      <c r="B2" s="86" t="b">
        <v>1</v>
      </c>
      <c r="C2" s="84" t="s">
        <v>1091</v>
      </c>
      <c r="D2" s="84" t="s">
        <v>1092</v>
      </c>
      <c r="E2" s="86" t="s">
        <v>44</v>
      </c>
      <c r="F2" s="84" t="s">
        <v>29</v>
      </c>
      <c r="G2" s="84" t="s">
        <v>34</v>
      </c>
      <c r="H2" s="86" t="s">
        <v>1093</v>
      </c>
      <c r="I2" s="95" t="s">
        <v>28</v>
      </c>
      <c r="J2" s="95"/>
      <c r="K2" s="84"/>
      <c r="L2" s="86" t="s">
        <v>1094</v>
      </c>
      <c r="M2" s="86" t="s">
        <v>1095</v>
      </c>
      <c r="N2" s="84" t="s">
        <v>1096</v>
      </c>
      <c r="O2" s="84" t="s">
        <v>1097</v>
      </c>
      <c r="P2" s="84" t="s">
        <v>1098</v>
      </c>
      <c r="Q2" s="86" t="s">
        <v>1099</v>
      </c>
      <c r="R2" s="84" t="s">
        <v>1099</v>
      </c>
      <c r="S2" s="84" t="s">
        <v>41</v>
      </c>
      <c r="T2" s="84" t="s">
        <v>1100</v>
      </c>
      <c r="U2" s="84" t="s">
        <v>46</v>
      </c>
      <c r="V2" s="84" t="s">
        <v>1101</v>
      </c>
      <c r="W2" s="84" t="s">
        <v>62</v>
      </c>
      <c r="X2" s="84" t="s">
        <v>1102</v>
      </c>
      <c r="Y2" s="84" t="s">
        <v>72</v>
      </c>
      <c r="Z2" s="84" t="s">
        <v>1103</v>
      </c>
      <c r="AA2" s="84" t="s">
        <v>1104</v>
      </c>
      <c r="AB2" s="84" t="s">
        <v>56</v>
      </c>
      <c r="AC2" s="84" t="s">
        <v>53</v>
      </c>
      <c r="AD2" s="84" t="s">
        <v>1105</v>
      </c>
      <c r="AE2" s="84" t="s">
        <v>1106</v>
      </c>
      <c r="AF2" s="84" t="s">
        <v>1107</v>
      </c>
      <c r="AG2" s="84"/>
      <c r="AH2" s="96" t="str">
        <f>IFERROR(__xludf.DUMMYFUNCTION("IF($AG2&lt;&gt;"""", REGEXEXTRACT($AG2,""_(ND-.*)"") &amp; "" (concernsMaskedObject)"", """")"),"")</f>
        <v/>
      </c>
      <c r="AI2" s="84" t="str">
        <f>IFERROR(__xludf.DUMMYFUNCTION("IF($AG2&lt;&gt;"""", ""Connection from NonPublishedInformation to "" &amp; REGEXEXTRACT($AG2,""tedm:MG-([^\-]+)-"") &amp; "" under "" &amp; REGEXEXTRACT($AG2,""tedm:(.*)""), """")"),"")</f>
        <v/>
      </c>
      <c r="AJ2" s="84"/>
      <c r="AK2" s="84" t="b">
        <f t="shared" ref="AK2:AK40" si="1">AG2&lt;&gt;""</f>
        <v>0</v>
      </c>
    </row>
    <row r="3">
      <c r="A3" s="93" t="s">
        <v>1090</v>
      </c>
      <c r="B3" s="86" t="b">
        <v>1</v>
      </c>
      <c r="C3" s="84" t="s">
        <v>1108</v>
      </c>
      <c r="D3" s="84" t="s">
        <v>1109</v>
      </c>
      <c r="E3" s="86" t="s">
        <v>44</v>
      </c>
      <c r="F3" s="84" t="s">
        <v>83</v>
      </c>
      <c r="G3" s="84" t="s">
        <v>84</v>
      </c>
      <c r="H3" s="86" t="s">
        <v>1110</v>
      </c>
      <c r="I3" s="95" t="s">
        <v>28</v>
      </c>
      <c r="J3" s="95"/>
      <c r="K3" s="84"/>
      <c r="L3" s="86" t="s">
        <v>1094</v>
      </c>
      <c r="M3" s="86" t="s">
        <v>1095</v>
      </c>
      <c r="N3" s="84" t="s">
        <v>1111</v>
      </c>
      <c r="O3" s="84" t="s">
        <v>1097</v>
      </c>
      <c r="P3" s="84" t="s">
        <v>1098</v>
      </c>
      <c r="Q3" s="86" t="s">
        <v>1099</v>
      </c>
      <c r="R3" s="84" t="s">
        <v>1099</v>
      </c>
      <c r="S3" s="84" t="s">
        <v>86</v>
      </c>
      <c r="T3" s="84" t="s">
        <v>1112</v>
      </c>
      <c r="U3" s="84" t="s">
        <v>88</v>
      </c>
      <c r="V3" s="84" t="s">
        <v>1113</v>
      </c>
      <c r="W3" s="84" t="s">
        <v>92</v>
      </c>
      <c r="X3" s="84" t="s">
        <v>1114</v>
      </c>
      <c r="Y3" s="84" t="s">
        <v>94</v>
      </c>
      <c r="Z3" s="84" t="s">
        <v>1103</v>
      </c>
      <c r="AA3" s="84" t="s">
        <v>1115</v>
      </c>
      <c r="AB3" s="84" t="s">
        <v>91</v>
      </c>
      <c r="AC3" s="84" t="s">
        <v>90</v>
      </c>
      <c r="AD3" s="84" t="s">
        <v>1116</v>
      </c>
      <c r="AE3" s="84" t="s">
        <v>1117</v>
      </c>
      <c r="AF3" s="84" t="s">
        <v>1118</v>
      </c>
      <c r="AG3" s="84"/>
      <c r="AH3" s="96" t="str">
        <f>IFERROR(__xludf.DUMMYFUNCTION("IF($AG3&lt;&gt;"""", REGEXEXTRACT($AG3,""_(ND-.*)"") &amp; "" (concernsMaskedObject)"", """")"),"")</f>
        <v/>
      </c>
      <c r="AI3" s="84" t="str">
        <f>IFERROR(__xludf.DUMMYFUNCTION("IF($AG3&lt;&gt;"""", ""Connection from NonPublishedInformation to "" &amp; REGEXEXTRACT($AG3,""tedm:MG-([^\-]+)-"") &amp; "" under "" &amp; REGEXEXTRACT($AG3,""tedm:(.*)""), """")"),"")</f>
        <v/>
      </c>
      <c r="AJ3" s="84"/>
      <c r="AK3" s="84" t="b">
        <f t="shared" si="1"/>
        <v>0</v>
      </c>
    </row>
    <row r="4">
      <c r="A4" s="93" t="s">
        <v>1090</v>
      </c>
      <c r="B4" s="86" t="b">
        <v>1</v>
      </c>
      <c r="C4" s="84" t="s">
        <v>1119</v>
      </c>
      <c r="D4" s="84" t="s">
        <v>1120</v>
      </c>
      <c r="E4" s="86" t="s">
        <v>44</v>
      </c>
      <c r="F4" s="84" t="s">
        <v>96</v>
      </c>
      <c r="G4" s="84" t="s">
        <v>99</v>
      </c>
      <c r="H4" s="86" t="s">
        <v>1121</v>
      </c>
      <c r="I4" s="95" t="s">
        <v>28</v>
      </c>
      <c r="J4" s="95"/>
      <c r="K4" s="84"/>
      <c r="L4" s="86" t="s">
        <v>1094</v>
      </c>
      <c r="M4" s="86" t="s">
        <v>1095</v>
      </c>
      <c r="N4" s="84" t="s">
        <v>1122</v>
      </c>
      <c r="O4" s="84" t="s">
        <v>1097</v>
      </c>
      <c r="P4" s="84" t="s">
        <v>1098</v>
      </c>
      <c r="Q4" s="86" t="s">
        <v>1099</v>
      </c>
      <c r="R4" s="84" t="s">
        <v>1099</v>
      </c>
      <c r="S4" s="84" t="s">
        <v>101</v>
      </c>
      <c r="T4" s="84" t="s">
        <v>1123</v>
      </c>
      <c r="U4" s="84" t="s">
        <v>104</v>
      </c>
      <c r="V4" s="84" t="s">
        <v>1124</v>
      </c>
      <c r="W4" s="84" t="s">
        <v>108</v>
      </c>
      <c r="X4" s="84" t="s">
        <v>1125</v>
      </c>
      <c r="Y4" s="84" t="s">
        <v>110</v>
      </c>
      <c r="Z4" s="84" t="s">
        <v>1103</v>
      </c>
      <c r="AA4" s="84" t="s">
        <v>1126</v>
      </c>
      <c r="AB4" s="84" t="s">
        <v>107</v>
      </c>
      <c r="AC4" s="84" t="s">
        <v>106</v>
      </c>
      <c r="AD4" s="84" t="s">
        <v>1127</v>
      </c>
      <c r="AE4" s="84" t="s">
        <v>1128</v>
      </c>
      <c r="AF4" s="84" t="s">
        <v>1129</v>
      </c>
      <c r="AG4" s="84"/>
      <c r="AH4" s="96" t="str">
        <f>IFERROR(__xludf.DUMMYFUNCTION("IF($AG4&lt;&gt;"""", REGEXEXTRACT($AG4,""_(ND-.*)"") &amp; "" (concernsMaskedObject)"", """")"),"")</f>
        <v/>
      </c>
      <c r="AI4" s="84" t="str">
        <f>IFERROR(__xludf.DUMMYFUNCTION("IF($AG4&lt;&gt;"""", ""Connection from NonPublishedInformation to "" &amp; REGEXEXTRACT($AG4,""tedm:MG-([^\-]+)-"") &amp; "" under "" &amp; REGEXEXTRACT($AG4,""tedm:(.*)""), """")"),"")</f>
        <v/>
      </c>
      <c r="AJ4" s="84"/>
      <c r="AK4" s="84" t="b">
        <f t="shared" si="1"/>
        <v>0</v>
      </c>
    </row>
    <row r="5">
      <c r="A5" s="93" t="s">
        <v>1090</v>
      </c>
      <c r="B5" s="86" t="b">
        <v>1</v>
      </c>
      <c r="C5" s="84" t="s">
        <v>1130</v>
      </c>
      <c r="D5" s="84" t="s">
        <v>1131</v>
      </c>
      <c r="E5" s="86" t="s">
        <v>44</v>
      </c>
      <c r="F5" s="84" t="s">
        <v>112</v>
      </c>
      <c r="G5" s="84" t="s">
        <v>113</v>
      </c>
      <c r="H5" s="86" t="s">
        <v>1132</v>
      </c>
      <c r="I5" s="95" t="s">
        <v>28</v>
      </c>
      <c r="J5" s="95"/>
      <c r="K5" s="84"/>
      <c r="L5" s="86" t="s">
        <v>1094</v>
      </c>
      <c r="M5" s="86" t="s">
        <v>1095</v>
      </c>
      <c r="N5" s="84" t="s">
        <v>1133</v>
      </c>
      <c r="O5" s="84" t="s">
        <v>1097</v>
      </c>
      <c r="P5" s="84" t="s">
        <v>1098</v>
      </c>
      <c r="Q5" s="86" t="s">
        <v>1099</v>
      </c>
      <c r="R5" s="84" t="s">
        <v>1099</v>
      </c>
      <c r="S5" s="84" t="s">
        <v>115</v>
      </c>
      <c r="T5" s="84" t="s">
        <v>1134</v>
      </c>
      <c r="U5" s="84" t="s">
        <v>117</v>
      </c>
      <c r="V5" s="84" t="s">
        <v>1135</v>
      </c>
      <c r="W5" s="84" t="s">
        <v>121</v>
      </c>
      <c r="X5" s="84" t="s">
        <v>1136</v>
      </c>
      <c r="Y5" s="84" t="s">
        <v>123</v>
      </c>
      <c r="Z5" s="84" t="s">
        <v>1103</v>
      </c>
      <c r="AA5" s="84" t="s">
        <v>1137</v>
      </c>
      <c r="AB5" s="84" t="s">
        <v>120</v>
      </c>
      <c r="AC5" s="84" t="s">
        <v>119</v>
      </c>
      <c r="AD5" s="84" t="s">
        <v>1138</v>
      </c>
      <c r="AE5" s="84" t="s">
        <v>1139</v>
      </c>
      <c r="AF5" s="84" t="s">
        <v>1140</v>
      </c>
      <c r="AG5" s="84"/>
      <c r="AH5" s="96" t="str">
        <f>IFERROR(__xludf.DUMMYFUNCTION("IF($AG5&lt;&gt;"""", REGEXEXTRACT($AG5,""_(ND-.*)"") &amp; "" (concernsMaskedObject)"", """")"),"")</f>
        <v/>
      </c>
      <c r="AI5" s="84" t="str">
        <f>IFERROR(__xludf.DUMMYFUNCTION("IF($AG5&lt;&gt;"""", ""Connection from NonPublishedInformation to "" &amp; REGEXEXTRACT($AG5,""tedm:MG-([^\-]+)-"") &amp; "" under "" &amp; REGEXEXTRACT($AG5,""tedm:(.*)""), """")"),"")</f>
        <v/>
      </c>
      <c r="AJ5" s="84"/>
      <c r="AK5" s="84" t="b">
        <f t="shared" si="1"/>
        <v>0</v>
      </c>
    </row>
    <row r="6">
      <c r="A6" s="93" t="s">
        <v>1090</v>
      </c>
      <c r="B6" s="86" t="b">
        <v>1</v>
      </c>
      <c r="C6" s="84" t="s">
        <v>1141</v>
      </c>
      <c r="D6" s="84" t="s">
        <v>1142</v>
      </c>
      <c r="E6" s="86" t="s">
        <v>44</v>
      </c>
      <c r="F6" s="84" t="s">
        <v>125</v>
      </c>
      <c r="G6" s="84" t="s">
        <v>128</v>
      </c>
      <c r="H6" s="86" t="s">
        <v>1143</v>
      </c>
      <c r="I6" s="95" t="s">
        <v>28</v>
      </c>
      <c r="J6" s="95"/>
      <c r="K6" s="84"/>
      <c r="L6" s="86" t="s">
        <v>131</v>
      </c>
      <c r="M6" s="86" t="s">
        <v>126</v>
      </c>
      <c r="N6" s="84" t="s">
        <v>1144</v>
      </c>
      <c r="O6" s="84" t="s">
        <v>1145</v>
      </c>
      <c r="P6" s="84" t="s">
        <v>1146</v>
      </c>
      <c r="Q6" s="86" t="s">
        <v>1147</v>
      </c>
      <c r="R6" s="84" t="s">
        <v>1148</v>
      </c>
      <c r="S6" s="84" t="s">
        <v>134</v>
      </c>
      <c r="T6" s="84" t="s">
        <v>1149</v>
      </c>
      <c r="U6" s="84" t="s">
        <v>136</v>
      </c>
      <c r="V6" s="84" t="s">
        <v>1150</v>
      </c>
      <c r="W6" s="84" t="s">
        <v>140</v>
      </c>
      <c r="X6" s="84" t="s">
        <v>1151</v>
      </c>
      <c r="Y6" s="84" t="s">
        <v>142</v>
      </c>
      <c r="Z6" s="84" t="s">
        <v>1103</v>
      </c>
      <c r="AA6" s="84" t="s">
        <v>1152</v>
      </c>
      <c r="AB6" s="84" t="s">
        <v>139</v>
      </c>
      <c r="AC6" s="84" t="s">
        <v>138</v>
      </c>
      <c r="AD6" s="84" t="s">
        <v>1153</v>
      </c>
      <c r="AE6" s="84" t="s">
        <v>1154</v>
      </c>
      <c r="AF6" s="84" t="s">
        <v>1155</v>
      </c>
      <c r="AG6" s="97" t="s">
        <v>1156</v>
      </c>
      <c r="AH6" s="96" t="str">
        <f>IFERROR(__xludf.DUMMYFUNCTION("IF($AG6&lt;&gt;"""", REGEXEXTRACT($AG6,""_(ND-.*)"") &amp; "" (concernsMaskedObject)"", """")"),"ND-DirectAward (concernsMaskedObject)")</f>
        <v>ND-DirectAward (concernsMaskedObject)</v>
      </c>
      <c r="AI6" s="84" t="str">
        <f>IFERROR(__xludf.DUMMYFUNCTION("IF($AG6&lt;&gt;"""", ""Connection from NonPublishedInformation to "" &amp; REGEXEXTRACT($AG6,""tedm:MG-([^\-]+)-"") &amp; "" under "" &amp; REGEXEXTRACT($AG6,""tedm:(.*)""), """")"),"Connection from NonPublishedInformation to DirectAwardTerm under MG-DirectAwardTerm-isSubjectToProcedureSpecificTerm-Procedure_ND-DirectAward")</f>
        <v>Connection from NonPublishedInformation to DirectAwardTerm under MG-DirectAwardTerm-isSubjectToProcedureSpecificTerm-Procedure_ND-DirectAward</v>
      </c>
      <c r="AJ6" s="98" t="s">
        <v>1148</v>
      </c>
      <c r="AK6" s="84" t="b">
        <f t="shared" si="1"/>
        <v>1</v>
      </c>
    </row>
    <row r="7">
      <c r="A7" s="93" t="s">
        <v>1090</v>
      </c>
      <c r="B7" s="86" t="b">
        <v>1</v>
      </c>
      <c r="C7" s="84" t="s">
        <v>1157</v>
      </c>
      <c r="D7" s="84" t="s">
        <v>1158</v>
      </c>
      <c r="E7" s="86" t="s">
        <v>44</v>
      </c>
      <c r="F7" s="84" t="s">
        <v>144</v>
      </c>
      <c r="G7" s="84" t="s">
        <v>145</v>
      </c>
      <c r="H7" s="86" t="s">
        <v>1159</v>
      </c>
      <c r="I7" s="95" t="s">
        <v>28</v>
      </c>
      <c r="J7" s="95"/>
      <c r="K7" s="84"/>
      <c r="L7" s="86" t="s">
        <v>131</v>
      </c>
      <c r="M7" s="86" t="s">
        <v>126</v>
      </c>
      <c r="N7" s="84" t="s">
        <v>1160</v>
      </c>
      <c r="O7" s="84" t="s">
        <v>1145</v>
      </c>
      <c r="P7" s="84" t="s">
        <v>1146</v>
      </c>
      <c r="Q7" s="86" t="s">
        <v>1147</v>
      </c>
      <c r="R7" s="84" t="s">
        <v>1148</v>
      </c>
      <c r="S7" s="84" t="s">
        <v>147</v>
      </c>
      <c r="T7" s="84" t="s">
        <v>1161</v>
      </c>
      <c r="U7" s="84" t="s">
        <v>149</v>
      </c>
      <c r="V7" s="84" t="s">
        <v>1162</v>
      </c>
      <c r="W7" s="84" t="s">
        <v>153</v>
      </c>
      <c r="X7" s="84" t="s">
        <v>1163</v>
      </c>
      <c r="Y7" s="84" t="s">
        <v>155</v>
      </c>
      <c r="Z7" s="84" t="s">
        <v>1103</v>
      </c>
      <c r="AA7" s="84" t="s">
        <v>1164</v>
      </c>
      <c r="AB7" s="84" t="s">
        <v>152</v>
      </c>
      <c r="AC7" s="84" t="s">
        <v>151</v>
      </c>
      <c r="AD7" s="84" t="s">
        <v>1165</v>
      </c>
      <c r="AE7" s="84" t="s">
        <v>1166</v>
      </c>
      <c r="AF7" s="84" t="s">
        <v>1167</v>
      </c>
      <c r="AG7" s="97" t="s">
        <v>1156</v>
      </c>
      <c r="AH7" s="96" t="str">
        <f>IFERROR(__xludf.DUMMYFUNCTION("IF($AG7&lt;&gt;"""", REGEXEXTRACT($AG7,""_(ND-.*)"") &amp; "" (concernsMaskedObject)"", """")"),"ND-DirectAward (concernsMaskedObject)")</f>
        <v>ND-DirectAward (concernsMaskedObject)</v>
      </c>
      <c r="AI7" s="84" t="str">
        <f>IFERROR(__xludf.DUMMYFUNCTION("IF($AG7&lt;&gt;"""", ""Connection from NonPublishedInformation to "" &amp; REGEXEXTRACT($AG7,""tedm:MG-([^\-]+)-"") &amp; "" under "" &amp; REGEXEXTRACT($AG7,""tedm:(.*)""), """")"),"Connection from NonPublishedInformation to DirectAwardTerm under MG-DirectAwardTerm-isSubjectToProcedureSpecificTerm-Procedure_ND-DirectAward")</f>
        <v>Connection from NonPublishedInformation to DirectAwardTerm under MG-DirectAwardTerm-isSubjectToProcedureSpecificTerm-Procedure_ND-DirectAward</v>
      </c>
      <c r="AJ7" s="98" t="s">
        <v>1148</v>
      </c>
      <c r="AK7" s="84" t="b">
        <f t="shared" si="1"/>
        <v>1</v>
      </c>
    </row>
    <row r="8">
      <c r="A8" s="93" t="s">
        <v>1090</v>
      </c>
      <c r="B8" s="86" t="b">
        <v>1</v>
      </c>
      <c r="C8" s="84" t="s">
        <v>1168</v>
      </c>
      <c r="D8" s="84" t="s">
        <v>1169</v>
      </c>
      <c r="E8" s="86" t="s">
        <v>44</v>
      </c>
      <c r="F8" s="84" t="s">
        <v>157</v>
      </c>
      <c r="G8" s="84" t="s">
        <v>158</v>
      </c>
      <c r="H8" s="86" t="s">
        <v>1170</v>
      </c>
      <c r="I8" s="95" t="s">
        <v>28</v>
      </c>
      <c r="J8" s="95"/>
      <c r="K8" s="84"/>
      <c r="L8" s="86" t="s">
        <v>1094</v>
      </c>
      <c r="M8" s="86" t="s">
        <v>1095</v>
      </c>
      <c r="N8" s="84" t="s">
        <v>1171</v>
      </c>
      <c r="O8" s="84" t="s">
        <v>1097</v>
      </c>
      <c r="P8" s="84" t="s">
        <v>1098</v>
      </c>
      <c r="Q8" s="86" t="s">
        <v>1147</v>
      </c>
      <c r="R8" s="84" t="s">
        <v>1148</v>
      </c>
      <c r="S8" s="84" t="s">
        <v>168</v>
      </c>
      <c r="T8" s="84" t="s">
        <v>1172</v>
      </c>
      <c r="U8" s="84" t="s">
        <v>170</v>
      </c>
      <c r="V8" s="84" t="s">
        <v>1173</v>
      </c>
      <c r="W8" s="84" t="s">
        <v>174</v>
      </c>
      <c r="X8" s="84" t="s">
        <v>1174</v>
      </c>
      <c r="Y8" s="84" t="s">
        <v>176</v>
      </c>
      <c r="Z8" s="84" t="s">
        <v>1103</v>
      </c>
      <c r="AA8" s="84" t="s">
        <v>1175</v>
      </c>
      <c r="AB8" s="84" t="s">
        <v>173</v>
      </c>
      <c r="AC8" s="84" t="s">
        <v>172</v>
      </c>
      <c r="AD8" s="84" t="s">
        <v>1176</v>
      </c>
      <c r="AE8" s="84" t="s">
        <v>1177</v>
      </c>
      <c r="AF8" s="84" t="s">
        <v>1178</v>
      </c>
      <c r="AG8" s="84"/>
      <c r="AH8" s="96" t="str">
        <f>IFERROR(__xludf.DUMMYFUNCTION("IF($AG8&lt;&gt;"""", REGEXEXTRACT($AG8,""_(ND-.*)"") &amp; "" (concernsMaskedObject)"", """")"),"")</f>
        <v/>
      </c>
      <c r="AI8" s="84" t="str">
        <f>IFERROR(__xludf.DUMMYFUNCTION("IF($AG8&lt;&gt;"""", ""Connection from NonPublishedInformation to "" &amp; REGEXEXTRACT($AG8,""tedm:MG-([^\-]+)-"") &amp; "" under "" &amp; REGEXEXTRACT($AG8,""tedm:(.*)""), """")"),"")</f>
        <v/>
      </c>
      <c r="AJ8" s="84"/>
      <c r="AK8" s="84" t="b">
        <f t="shared" si="1"/>
        <v>0</v>
      </c>
    </row>
    <row r="9">
      <c r="A9" s="93" t="s">
        <v>1090</v>
      </c>
      <c r="B9" s="86" t="b">
        <v>1</v>
      </c>
      <c r="C9" s="84" t="s">
        <v>1179</v>
      </c>
      <c r="D9" s="84" t="s">
        <v>1180</v>
      </c>
      <c r="E9" s="86" t="s">
        <v>44</v>
      </c>
      <c r="F9" s="84" t="s">
        <v>178</v>
      </c>
      <c r="G9" s="84" t="s">
        <v>181</v>
      </c>
      <c r="H9" s="86" t="s">
        <v>1181</v>
      </c>
      <c r="I9" s="95" t="s">
        <v>28</v>
      </c>
      <c r="J9" s="95"/>
      <c r="K9" s="84"/>
      <c r="L9" s="86" t="s">
        <v>184</v>
      </c>
      <c r="M9" s="86" t="s">
        <v>179</v>
      </c>
      <c r="N9" s="84" t="s">
        <v>1182</v>
      </c>
      <c r="O9" s="84" t="s">
        <v>1183</v>
      </c>
      <c r="P9" s="84" t="s">
        <v>1184</v>
      </c>
      <c r="Q9" s="86" t="s">
        <v>1185</v>
      </c>
      <c r="R9" s="84" t="s">
        <v>1186</v>
      </c>
      <c r="S9" s="84" t="s">
        <v>188</v>
      </c>
      <c r="T9" s="84" t="s">
        <v>1187</v>
      </c>
      <c r="U9" s="84" t="s">
        <v>190</v>
      </c>
      <c r="V9" s="84" t="s">
        <v>1188</v>
      </c>
      <c r="W9" s="84" t="s">
        <v>194</v>
      </c>
      <c r="X9" s="84" t="s">
        <v>1189</v>
      </c>
      <c r="Y9" s="84" t="s">
        <v>196</v>
      </c>
      <c r="Z9" s="84" t="s">
        <v>1103</v>
      </c>
      <c r="AA9" s="84" t="s">
        <v>1190</v>
      </c>
      <c r="AB9" s="84" t="s">
        <v>193</v>
      </c>
      <c r="AC9" s="84" t="s">
        <v>192</v>
      </c>
      <c r="AD9" s="84" t="s">
        <v>1191</v>
      </c>
      <c r="AE9" s="84" t="s">
        <v>1192</v>
      </c>
      <c r="AF9" s="84" t="s">
        <v>1193</v>
      </c>
      <c r="AG9" s="97" t="s">
        <v>1194</v>
      </c>
      <c r="AH9" s="96" t="str">
        <f>IFERROR(__xludf.DUMMYFUNCTION("IF($AG9&lt;&gt;"""", REGEXEXTRACT($AG9,""_(ND-.*)"") &amp; "" (concernsMaskedObject)"", """")"),"ND-LotAwardCriterion (concernsMaskedObject)")</f>
        <v>ND-LotAwardCriterion (concernsMaskedObject)</v>
      </c>
      <c r="AI9" s="84" t="str">
        <f>IFERROR(__xludf.DUMMYFUNCTION("IF($AG9&lt;&gt;"""", ""Connection from NonPublishedInformation to "" &amp; REGEXEXTRACT($AG9,""tedm:MG-([^\-]+)-"") &amp; "" under "" &amp; REGEXEXTRACT($AG9,""tedm:(.*)""), """")"),"Connection from NonPublishedInformation to AwardCriterion under MG-AwardCriterion-specifiesProcurementCriterion-Lot_ND-LotAwardCriterion")</f>
        <v>Connection from NonPublishedInformation to AwardCriterion under MG-AwardCriterion-specifiesProcurementCriterion-Lot_ND-LotAwardCriterion</v>
      </c>
      <c r="AJ9" s="98" t="s">
        <v>1148</v>
      </c>
      <c r="AK9" s="84" t="b">
        <f t="shared" si="1"/>
        <v>1</v>
      </c>
    </row>
    <row r="10">
      <c r="A10" s="93" t="s">
        <v>1090</v>
      </c>
      <c r="B10" s="86" t="b">
        <v>1</v>
      </c>
      <c r="C10" s="84" t="s">
        <v>1195</v>
      </c>
      <c r="D10" s="84" t="s">
        <v>1196</v>
      </c>
      <c r="E10" s="86" t="s">
        <v>44</v>
      </c>
      <c r="F10" s="84" t="s">
        <v>198</v>
      </c>
      <c r="G10" s="84" t="s">
        <v>199</v>
      </c>
      <c r="H10" s="86" t="s">
        <v>1197</v>
      </c>
      <c r="I10" s="95" t="s">
        <v>28</v>
      </c>
      <c r="J10" s="95"/>
      <c r="K10" s="84"/>
      <c r="L10" s="86" t="s">
        <v>184</v>
      </c>
      <c r="M10" s="86" t="s">
        <v>179</v>
      </c>
      <c r="N10" s="84" t="s">
        <v>1198</v>
      </c>
      <c r="O10" s="84" t="s">
        <v>1183</v>
      </c>
      <c r="P10" s="84" t="s">
        <v>1184</v>
      </c>
      <c r="Q10" s="86" t="s">
        <v>1185</v>
      </c>
      <c r="R10" s="84" t="s">
        <v>1186</v>
      </c>
      <c r="S10" s="84" t="s">
        <v>201</v>
      </c>
      <c r="T10" s="84" t="s">
        <v>1199</v>
      </c>
      <c r="U10" s="84" t="s">
        <v>203</v>
      </c>
      <c r="V10" s="84" t="s">
        <v>1200</v>
      </c>
      <c r="W10" s="84" t="s">
        <v>207</v>
      </c>
      <c r="X10" s="84" t="s">
        <v>1201</v>
      </c>
      <c r="Y10" s="84" t="s">
        <v>209</v>
      </c>
      <c r="Z10" s="84" t="s">
        <v>1103</v>
      </c>
      <c r="AA10" s="84" t="s">
        <v>1202</v>
      </c>
      <c r="AB10" s="84" t="s">
        <v>206</v>
      </c>
      <c r="AC10" s="84" t="s">
        <v>205</v>
      </c>
      <c r="AD10" s="84" t="s">
        <v>1203</v>
      </c>
      <c r="AE10" s="84" t="s">
        <v>1204</v>
      </c>
      <c r="AF10" s="84" t="s">
        <v>1205</v>
      </c>
      <c r="AG10" s="97" t="s">
        <v>1194</v>
      </c>
      <c r="AH10" s="96" t="str">
        <f>IFERROR(__xludf.DUMMYFUNCTION("IF($AG10&lt;&gt;"""", REGEXEXTRACT($AG10,""_(ND-.*)"") &amp; "" (concernsMaskedObject)"", """")"),"ND-LotAwardCriterion (concernsMaskedObject)")</f>
        <v>ND-LotAwardCriterion (concernsMaskedObject)</v>
      </c>
      <c r="AI10" s="84" t="str">
        <f>IFERROR(__xludf.DUMMYFUNCTION("IF($AG10&lt;&gt;"""", ""Connection from NonPublishedInformation to "" &amp; REGEXEXTRACT($AG10,""tedm:MG-([^\-]+)-"") &amp; "" under "" &amp; REGEXEXTRACT($AG10,""tedm:(.*)""), """")"),"Connection from NonPublishedInformation to AwardCriterion under MG-AwardCriterion-specifiesProcurementCriterion-Lot_ND-LotAwardCriterion")</f>
        <v>Connection from NonPublishedInformation to AwardCriterion under MG-AwardCriterion-specifiesProcurementCriterion-Lot_ND-LotAwardCriterion</v>
      </c>
      <c r="AJ10" s="98" t="s">
        <v>1148</v>
      </c>
      <c r="AK10" s="84" t="b">
        <f t="shared" si="1"/>
        <v>1</v>
      </c>
    </row>
    <row r="11">
      <c r="A11" s="93" t="s">
        <v>1206</v>
      </c>
      <c r="B11" s="86" t="b">
        <v>1</v>
      </c>
      <c r="C11" s="84" t="s">
        <v>1207</v>
      </c>
      <c r="D11" s="84" t="s">
        <v>1208</v>
      </c>
      <c r="E11" s="86" t="s">
        <v>44</v>
      </c>
      <c r="F11" s="84" t="s">
        <v>212</v>
      </c>
      <c r="G11" s="84" t="s">
        <v>215</v>
      </c>
      <c r="H11" s="86" t="s">
        <v>1209</v>
      </c>
      <c r="I11" s="95" t="s">
        <v>28</v>
      </c>
      <c r="J11" s="95" t="s">
        <v>211</v>
      </c>
      <c r="K11" s="84"/>
      <c r="L11" s="86" t="s">
        <v>219</v>
      </c>
      <c r="M11" s="86" t="s">
        <v>213</v>
      </c>
      <c r="N11" s="84" t="s">
        <v>1210</v>
      </c>
      <c r="O11" s="84" t="s">
        <v>1211</v>
      </c>
      <c r="P11" s="84" t="s">
        <v>1212</v>
      </c>
      <c r="Q11" s="86" t="s">
        <v>1185</v>
      </c>
      <c r="R11" s="84" t="s">
        <v>1186</v>
      </c>
      <c r="S11" s="84" t="s">
        <v>227</v>
      </c>
      <c r="T11" s="84" t="s">
        <v>1213</v>
      </c>
      <c r="U11" s="84" t="s">
        <v>229</v>
      </c>
      <c r="V11" s="84" t="s">
        <v>1214</v>
      </c>
      <c r="W11" s="84" t="s">
        <v>239</v>
      </c>
      <c r="X11" s="84" t="s">
        <v>1215</v>
      </c>
      <c r="Y11" s="84" t="s">
        <v>243</v>
      </c>
      <c r="Z11" s="84" t="s">
        <v>1103</v>
      </c>
      <c r="AA11" s="84" t="s">
        <v>1216</v>
      </c>
      <c r="AB11" s="84" t="s">
        <v>236</v>
      </c>
      <c r="AC11" s="84" t="s">
        <v>235</v>
      </c>
      <c r="AD11" s="84" t="s">
        <v>1217</v>
      </c>
      <c r="AE11" s="84" t="s">
        <v>1218</v>
      </c>
      <c r="AF11" s="84" t="s">
        <v>1219</v>
      </c>
      <c r="AG11" s="97" t="s">
        <v>1194</v>
      </c>
      <c r="AH11" s="96" t="str">
        <f>IFERROR(__xludf.DUMMYFUNCTION("IF($AG11&lt;&gt;"""", REGEXEXTRACT($AG11,""_(ND-.*)"") &amp; "" (concernsMaskedObject)"", """")"),"ND-LotAwardCriterion (concernsMaskedObject)")</f>
        <v>ND-LotAwardCriterion (concernsMaskedObject)</v>
      </c>
      <c r="AI11" s="84" t="str">
        <f>IFERROR(__xludf.DUMMYFUNCTION("IF($AG11&lt;&gt;"""", ""Connection from NonPublishedInformation to "" &amp; REGEXEXTRACT($AG11,""tedm:MG-([^\-]+)-"") &amp; "" under "" &amp; REGEXEXTRACT($AG11,""tedm:(.*)""), """")"),"Connection from NonPublishedInformation to AwardCriterion under MG-AwardCriterion-specifiesProcurementCriterion-Lot_ND-LotAwardCriterion")</f>
        <v>Connection from NonPublishedInformation to AwardCriterion under MG-AwardCriterion-specifiesProcurementCriterion-Lot_ND-LotAwardCriterion</v>
      </c>
      <c r="AJ11" s="98" t="s">
        <v>1220</v>
      </c>
      <c r="AK11" s="84" t="b">
        <f t="shared" si="1"/>
        <v>1</v>
      </c>
    </row>
    <row r="12">
      <c r="A12" s="93" t="s">
        <v>1206</v>
      </c>
      <c r="B12" s="86" t="b">
        <v>1</v>
      </c>
      <c r="C12" s="84" t="s">
        <v>1221</v>
      </c>
      <c r="D12" s="84" t="s">
        <v>1222</v>
      </c>
      <c r="E12" s="86" t="s">
        <v>44</v>
      </c>
      <c r="F12" s="84" t="s">
        <v>224</v>
      </c>
      <c r="G12" s="84" t="s">
        <v>226</v>
      </c>
      <c r="H12" s="86" t="s">
        <v>1209</v>
      </c>
      <c r="I12" s="95" t="s">
        <v>223</v>
      </c>
      <c r="J12" s="95"/>
      <c r="K12" s="84"/>
      <c r="L12" s="86" t="s">
        <v>184</v>
      </c>
      <c r="M12" s="86" t="s">
        <v>225</v>
      </c>
      <c r="N12" s="84" t="s">
        <v>1223</v>
      </c>
      <c r="O12" s="84" t="s">
        <v>1224</v>
      </c>
      <c r="P12" s="84" t="s">
        <v>1225</v>
      </c>
      <c r="Q12" s="86" t="s">
        <v>1185</v>
      </c>
      <c r="R12" s="84" t="s">
        <v>1186</v>
      </c>
      <c r="S12" s="84" t="s">
        <v>232</v>
      </c>
      <c r="T12" s="84" t="s">
        <v>1226</v>
      </c>
      <c r="U12" s="84" t="s">
        <v>229</v>
      </c>
      <c r="V12" s="84" t="s">
        <v>1099</v>
      </c>
      <c r="W12" s="84" t="s">
        <v>241</v>
      </c>
      <c r="X12" s="84" t="s">
        <v>1227</v>
      </c>
      <c r="Y12" s="84" t="s">
        <v>245</v>
      </c>
      <c r="Z12" s="84" t="s">
        <v>82</v>
      </c>
      <c r="AA12" s="84" t="s">
        <v>1228</v>
      </c>
      <c r="AB12" s="84" t="s">
        <v>238</v>
      </c>
      <c r="AC12" s="84" t="s">
        <v>237</v>
      </c>
      <c r="AD12" s="84" t="s">
        <v>1229</v>
      </c>
      <c r="AE12" s="84" t="s">
        <v>1230</v>
      </c>
      <c r="AF12" s="84" t="s">
        <v>1231</v>
      </c>
      <c r="AG12" s="84"/>
      <c r="AH12" s="96" t="str">
        <f>IFERROR(__xludf.DUMMYFUNCTION("IF($AG12&lt;&gt;"""", REGEXEXTRACT($AG12,""_(ND-.*)"") &amp; "" (concernsMaskedObject)"", """")"),"")</f>
        <v/>
      </c>
      <c r="AI12" s="84" t="str">
        <f>IFERROR(__xludf.DUMMYFUNCTION("IF($AG12&lt;&gt;"""", ""Connection from NonPublishedInformation to "" &amp; REGEXEXTRACT($AG12,""tedm:MG-([^\-]+)-"") &amp; "" under "" &amp; REGEXEXTRACT($AG12,""tedm:(.*)""), """")"),"")</f>
        <v/>
      </c>
      <c r="AJ12" s="84"/>
      <c r="AK12" s="84" t="b">
        <f t="shared" si="1"/>
        <v>0</v>
      </c>
    </row>
    <row r="13">
      <c r="A13" s="93" t="s">
        <v>1090</v>
      </c>
      <c r="B13" s="86" t="b">
        <v>1</v>
      </c>
      <c r="C13" s="84" t="s">
        <v>1232</v>
      </c>
      <c r="D13" s="84" t="s">
        <v>1233</v>
      </c>
      <c r="E13" s="86" t="s">
        <v>44</v>
      </c>
      <c r="F13" s="84" t="s">
        <v>247</v>
      </c>
      <c r="G13" s="84" t="s">
        <v>248</v>
      </c>
      <c r="H13" s="86" t="s">
        <v>1234</v>
      </c>
      <c r="I13" s="95" t="s">
        <v>28</v>
      </c>
      <c r="J13" s="95" t="s">
        <v>211</v>
      </c>
      <c r="K13" s="84"/>
      <c r="L13" s="86" t="s">
        <v>184</v>
      </c>
      <c r="M13" s="86" t="s">
        <v>179</v>
      </c>
      <c r="N13" s="84" t="s">
        <v>1235</v>
      </c>
      <c r="O13" s="84" t="s">
        <v>1183</v>
      </c>
      <c r="P13" s="84" t="s">
        <v>1184</v>
      </c>
      <c r="Q13" s="86" t="s">
        <v>1236</v>
      </c>
      <c r="R13" s="84" t="s">
        <v>1237</v>
      </c>
      <c r="S13" s="84" t="s">
        <v>251</v>
      </c>
      <c r="T13" s="84" t="s">
        <v>1238</v>
      </c>
      <c r="U13" s="84" t="s">
        <v>253</v>
      </c>
      <c r="V13" s="84" t="s">
        <v>1239</v>
      </c>
      <c r="W13" s="84" t="s">
        <v>257</v>
      </c>
      <c r="X13" s="84" t="s">
        <v>1240</v>
      </c>
      <c r="Y13" s="84" t="s">
        <v>259</v>
      </c>
      <c r="Z13" s="84" t="s">
        <v>1103</v>
      </c>
      <c r="AA13" s="84" t="s">
        <v>1241</v>
      </c>
      <c r="AB13" s="84" t="s">
        <v>256</v>
      </c>
      <c r="AC13" s="84" t="s">
        <v>255</v>
      </c>
      <c r="AD13" s="84" t="s">
        <v>1242</v>
      </c>
      <c r="AE13" s="84" t="s">
        <v>1243</v>
      </c>
      <c r="AF13" s="84" t="s">
        <v>1244</v>
      </c>
      <c r="AG13" s="97" t="s">
        <v>1225</v>
      </c>
      <c r="AH13" s="96" t="str">
        <f>IFERROR(__xludf.DUMMYFUNCTION("IF($AG13&lt;&gt;"""", REGEXEXTRACT($AG13,""_(ND-.*)"") &amp; "" (concernsMaskedObject)"", """")"),"ND-LotAwardWeightCriterionParameter (concernsMaskedObject)")</f>
        <v>ND-LotAwardWeightCriterionParameter (concernsMaskedObject)</v>
      </c>
      <c r="AI13" s="84" t="str">
        <f>IFERROR(__xludf.DUMMYFUNCTION("IF($AG13&lt;&gt;"""", ""Connection from NonPublishedInformation to "" &amp; REGEXEXTRACT($AG13,""tedm:MG-([^\-]+)-"") &amp; "" under "" &amp; REGEXEXTRACT($AG13,""tedm:(.*)""), """")"),"Connection from NonPublishedInformation to AwardCriterion under MG-AwardCriterion-specifiesProcurementCriterion-Lot_ND-LotAwardWeightCriterionParameter")</f>
        <v>Connection from NonPublishedInformation to AwardCriterion under MG-AwardCriterion-specifiesProcurementCriterion-Lot_ND-LotAwardWeightCriterionParameter</v>
      </c>
      <c r="AJ13" s="98" t="s">
        <v>1186</v>
      </c>
      <c r="AK13" s="84" t="b">
        <f t="shared" si="1"/>
        <v>1</v>
      </c>
    </row>
    <row r="14">
      <c r="A14" s="93" t="s">
        <v>1090</v>
      </c>
      <c r="B14" s="86" t="b">
        <v>1</v>
      </c>
      <c r="C14" s="84" t="s">
        <v>1245</v>
      </c>
      <c r="D14" s="84" t="s">
        <v>1246</v>
      </c>
      <c r="E14" s="86" t="s">
        <v>44</v>
      </c>
      <c r="F14" s="84" t="s">
        <v>261</v>
      </c>
      <c r="G14" s="84" t="s">
        <v>263</v>
      </c>
      <c r="H14" s="86" t="s">
        <v>1209</v>
      </c>
      <c r="I14" s="95" t="s">
        <v>223</v>
      </c>
      <c r="J14" s="95"/>
      <c r="K14" s="84"/>
      <c r="L14" s="86" t="s">
        <v>184</v>
      </c>
      <c r="M14" s="86" t="s">
        <v>262</v>
      </c>
      <c r="N14" s="84" t="s">
        <v>1247</v>
      </c>
      <c r="O14" s="84" t="s">
        <v>1248</v>
      </c>
      <c r="P14" s="84" t="s">
        <v>1249</v>
      </c>
      <c r="Q14" s="86" t="s">
        <v>1185</v>
      </c>
      <c r="R14" s="84" t="s">
        <v>1186</v>
      </c>
      <c r="S14" s="84" t="s">
        <v>264</v>
      </c>
      <c r="T14" s="84" t="s">
        <v>1250</v>
      </c>
      <c r="U14" s="84" t="s">
        <v>229</v>
      </c>
      <c r="V14" s="84" t="s">
        <v>1251</v>
      </c>
      <c r="W14" s="84" t="s">
        <v>269</v>
      </c>
      <c r="X14" s="84" t="s">
        <v>1252</v>
      </c>
      <c r="Y14" s="84" t="s">
        <v>271</v>
      </c>
      <c r="Z14" s="84" t="s">
        <v>82</v>
      </c>
      <c r="AA14" s="84" t="s">
        <v>1253</v>
      </c>
      <c r="AB14" s="84" t="s">
        <v>268</v>
      </c>
      <c r="AC14" s="84" t="s">
        <v>267</v>
      </c>
      <c r="AD14" s="84" t="s">
        <v>1254</v>
      </c>
      <c r="AE14" s="84" t="s">
        <v>1255</v>
      </c>
      <c r="AF14" s="84" t="s">
        <v>1256</v>
      </c>
      <c r="AG14" s="84"/>
      <c r="AH14" s="96" t="str">
        <f>IFERROR(__xludf.DUMMYFUNCTION("IF($AG14&lt;&gt;"""", REGEXEXTRACT($AG14,""_(ND-.*)"") &amp; "" (concernsMaskedObject)"", """")"),"")</f>
        <v/>
      </c>
      <c r="AI14" s="84" t="str">
        <f>IFERROR(__xludf.DUMMYFUNCTION("IF($AG14&lt;&gt;"""", ""Connection from NonPublishedInformation to "" &amp; REGEXEXTRACT($AG14,""tedm:MG-([^\-]+)-"") &amp; "" under "" &amp; REGEXEXTRACT($AG14,""tedm:(.*)""), """")"),"")</f>
        <v/>
      </c>
      <c r="AJ14" s="84"/>
      <c r="AK14" s="84" t="b">
        <f t="shared" si="1"/>
        <v>0</v>
      </c>
    </row>
    <row r="15">
      <c r="A15" s="93" t="s">
        <v>1090</v>
      </c>
      <c r="B15" s="86" t="b">
        <v>1</v>
      </c>
      <c r="C15" s="84" t="s">
        <v>1257</v>
      </c>
      <c r="D15" s="84" t="s">
        <v>1258</v>
      </c>
      <c r="E15" s="86" t="s">
        <v>44</v>
      </c>
      <c r="F15" s="84" t="s">
        <v>273</v>
      </c>
      <c r="G15" s="84" t="s">
        <v>274</v>
      </c>
      <c r="H15" s="86" t="s">
        <v>1259</v>
      </c>
      <c r="I15" s="95" t="s">
        <v>28</v>
      </c>
      <c r="J15" s="95" t="s">
        <v>211</v>
      </c>
      <c r="K15" s="84"/>
      <c r="L15" s="86" t="s">
        <v>184</v>
      </c>
      <c r="M15" s="86" t="s">
        <v>179</v>
      </c>
      <c r="N15" s="84" t="s">
        <v>1260</v>
      </c>
      <c r="O15" s="84" t="s">
        <v>1183</v>
      </c>
      <c r="P15" s="84" t="s">
        <v>1184</v>
      </c>
      <c r="Q15" s="86" t="s">
        <v>1236</v>
      </c>
      <c r="R15" s="84" t="s">
        <v>1237</v>
      </c>
      <c r="S15" s="84" t="s">
        <v>277</v>
      </c>
      <c r="T15" s="84" t="s">
        <v>1261</v>
      </c>
      <c r="U15" s="84" t="s">
        <v>279</v>
      </c>
      <c r="V15" s="84" t="s">
        <v>1262</v>
      </c>
      <c r="W15" s="84" t="s">
        <v>283</v>
      </c>
      <c r="X15" s="84" t="s">
        <v>1263</v>
      </c>
      <c r="Y15" s="84" t="s">
        <v>285</v>
      </c>
      <c r="Z15" s="84" t="s">
        <v>1103</v>
      </c>
      <c r="AA15" s="84" t="s">
        <v>1264</v>
      </c>
      <c r="AB15" s="84" t="s">
        <v>282</v>
      </c>
      <c r="AC15" s="84" t="s">
        <v>281</v>
      </c>
      <c r="AD15" s="84" t="s">
        <v>1265</v>
      </c>
      <c r="AE15" s="84" t="s">
        <v>1266</v>
      </c>
      <c r="AF15" s="84" t="s">
        <v>1267</v>
      </c>
      <c r="AG15" s="97" t="s">
        <v>1249</v>
      </c>
      <c r="AH15" s="96" t="str">
        <f>IFERROR(__xludf.DUMMYFUNCTION("IF($AG15&lt;&gt;"""", REGEXEXTRACT($AG15,""_(ND-.*)"") &amp; "" (concernsMaskedObject)"", """")"),"ND-LotAwardFixedCriterionParameter (concernsMaskedObject)")</f>
        <v>ND-LotAwardFixedCriterionParameter (concernsMaskedObject)</v>
      </c>
      <c r="AI15" s="84" t="str">
        <f>IFERROR(__xludf.DUMMYFUNCTION("IF($AG15&lt;&gt;"""", ""Connection from NonPublishedInformation to "" &amp; REGEXEXTRACT($AG15,""tedm:MG-([^\-]+)-"") &amp; "" under "" &amp; REGEXEXTRACT($AG15,""tedm:(.*)""), """")"),"Connection from NonPublishedInformation to AwardCriterion under MG-AwardCriterion-specifiesProcurementCriterion-Lot_ND-LotAwardFixedCriterionParameter")</f>
        <v>Connection from NonPublishedInformation to AwardCriterion under MG-AwardCriterion-specifiesProcurementCriterion-Lot_ND-LotAwardFixedCriterionParameter</v>
      </c>
      <c r="AJ15" s="98" t="s">
        <v>1186</v>
      </c>
      <c r="AK15" s="84" t="b">
        <f t="shared" si="1"/>
        <v>1</v>
      </c>
    </row>
    <row r="16">
      <c r="A16" s="93" t="s">
        <v>1090</v>
      </c>
      <c r="B16" s="86" t="b">
        <v>1</v>
      </c>
      <c r="C16" s="84" t="s">
        <v>1268</v>
      </c>
      <c r="D16" s="84" t="s">
        <v>1269</v>
      </c>
      <c r="E16" s="86" t="s">
        <v>44</v>
      </c>
      <c r="F16" s="84" t="s">
        <v>287</v>
      </c>
      <c r="G16" s="84" t="s">
        <v>289</v>
      </c>
      <c r="H16" s="86" t="s">
        <v>1209</v>
      </c>
      <c r="I16" s="95" t="s">
        <v>223</v>
      </c>
      <c r="J16" s="95"/>
      <c r="K16" s="84"/>
      <c r="L16" s="86" t="s">
        <v>184</v>
      </c>
      <c r="M16" s="86" t="s">
        <v>288</v>
      </c>
      <c r="N16" s="84" t="s">
        <v>1270</v>
      </c>
      <c r="O16" s="84" t="s">
        <v>1271</v>
      </c>
      <c r="P16" s="84" t="s">
        <v>1272</v>
      </c>
      <c r="Q16" s="86" t="s">
        <v>1185</v>
      </c>
      <c r="R16" s="84" t="s">
        <v>1186</v>
      </c>
      <c r="S16" s="84" t="s">
        <v>293</v>
      </c>
      <c r="T16" s="84" t="s">
        <v>1273</v>
      </c>
      <c r="U16" s="84" t="s">
        <v>229</v>
      </c>
      <c r="V16" s="84" t="s">
        <v>1274</v>
      </c>
      <c r="W16" s="84" t="s">
        <v>298</v>
      </c>
      <c r="X16" s="84" t="s">
        <v>1275</v>
      </c>
      <c r="Y16" s="84" t="s">
        <v>300</v>
      </c>
      <c r="Z16" s="84" t="s">
        <v>82</v>
      </c>
      <c r="AA16" s="84" t="s">
        <v>1276</v>
      </c>
      <c r="AB16" s="84" t="s">
        <v>297</v>
      </c>
      <c r="AC16" s="84" t="s">
        <v>296</v>
      </c>
      <c r="AD16" s="84" t="s">
        <v>1277</v>
      </c>
      <c r="AE16" s="84" t="s">
        <v>1278</v>
      </c>
      <c r="AF16" s="84" t="s">
        <v>1279</v>
      </c>
      <c r="AG16" s="84"/>
      <c r="AH16" s="96" t="str">
        <f>IFERROR(__xludf.DUMMYFUNCTION("IF($AG16&lt;&gt;"""", REGEXEXTRACT($AG16,""_(ND-.*)"") &amp; "" (concernsMaskedObject)"", """")"),"")</f>
        <v/>
      </c>
      <c r="AI16" s="84" t="str">
        <f>IFERROR(__xludf.DUMMYFUNCTION("IF($AG16&lt;&gt;"""", ""Connection from NonPublishedInformation to "" &amp; REGEXEXTRACT($AG16,""tedm:MG-([^\-]+)-"") &amp; "" under "" &amp; REGEXEXTRACT($AG16,""tedm:(.*)""), """")"),"")</f>
        <v/>
      </c>
      <c r="AJ16" s="84"/>
      <c r="AK16" s="84" t="b">
        <f t="shared" si="1"/>
        <v>0</v>
      </c>
    </row>
    <row r="17">
      <c r="A17" s="93" t="s">
        <v>1090</v>
      </c>
      <c r="B17" s="86" t="b">
        <v>1</v>
      </c>
      <c r="C17" s="84" t="s">
        <v>1280</v>
      </c>
      <c r="D17" s="84" t="s">
        <v>1281</v>
      </c>
      <c r="E17" s="86" t="s">
        <v>44</v>
      </c>
      <c r="F17" s="84" t="s">
        <v>302</v>
      </c>
      <c r="G17" s="84" t="s">
        <v>303</v>
      </c>
      <c r="H17" s="86" t="s">
        <v>1282</v>
      </c>
      <c r="I17" s="95" t="s">
        <v>28</v>
      </c>
      <c r="J17" s="95" t="s">
        <v>211</v>
      </c>
      <c r="K17" s="84"/>
      <c r="L17" s="86" t="s">
        <v>184</v>
      </c>
      <c r="M17" s="86" t="s">
        <v>179</v>
      </c>
      <c r="N17" s="84" t="s">
        <v>1283</v>
      </c>
      <c r="O17" s="84" t="s">
        <v>1284</v>
      </c>
      <c r="P17" s="84" t="s">
        <v>1184</v>
      </c>
      <c r="Q17" s="86" t="s">
        <v>1236</v>
      </c>
      <c r="R17" s="84" t="s">
        <v>1237</v>
      </c>
      <c r="S17" s="84" t="s">
        <v>306</v>
      </c>
      <c r="T17" s="84" t="s">
        <v>1285</v>
      </c>
      <c r="U17" s="84" t="s">
        <v>308</v>
      </c>
      <c r="V17" s="84" t="s">
        <v>1286</v>
      </c>
      <c r="W17" s="84" t="s">
        <v>312</v>
      </c>
      <c r="X17" s="84" t="s">
        <v>1287</v>
      </c>
      <c r="Y17" s="84" t="s">
        <v>314</v>
      </c>
      <c r="Z17" s="84" t="s">
        <v>1103</v>
      </c>
      <c r="AA17" s="84" t="s">
        <v>1288</v>
      </c>
      <c r="AB17" s="84" t="s">
        <v>311</v>
      </c>
      <c r="AC17" s="84" t="s">
        <v>310</v>
      </c>
      <c r="AD17" s="84" t="s">
        <v>1289</v>
      </c>
      <c r="AE17" s="84" t="s">
        <v>1290</v>
      </c>
      <c r="AF17" s="84" t="s">
        <v>1291</v>
      </c>
      <c r="AG17" s="97" t="s">
        <v>1292</v>
      </c>
      <c r="AH17" s="96" t="str">
        <f>IFERROR(__xludf.DUMMYFUNCTION("IF($AG17&lt;&gt;"""", REGEXEXTRACT($AG17,""_(ND-.*)"") &amp; "" (concernsMaskedObject)"", """")"),"ND-LotAwardThresholdCriterionParameter (concernsMaskedObject)")</f>
        <v>ND-LotAwardThresholdCriterionParameter (concernsMaskedObject)</v>
      </c>
      <c r="AI17" s="84" t="str">
        <f>IFERROR(__xludf.DUMMYFUNCTION("IF($AG17&lt;&gt;"""", ""Connection from NonPublishedInformation to "" &amp; REGEXEXTRACT($AG17,""tedm:MG-([^\-]+)-"") &amp; "" under "" &amp; REGEXEXTRACT($AG17,""tedm:(.*)""), """")"),"Connection from NonPublishedInformation to Constraint under MG-Constraint-hasConstraint-AwardCriterion-specifiesProcurementCriterion-Lot_ND-LotAwardThresholdCriterionParameter")</f>
        <v>Connection from NonPublishedInformation to Constraint under MG-Constraint-hasConstraint-AwardCriterion-specifiesProcurementCriterion-Lot_ND-LotAwardThresholdCriterionParameter</v>
      </c>
      <c r="AJ17" s="98" t="s">
        <v>1186</v>
      </c>
      <c r="AK17" s="84" t="b">
        <f t="shared" si="1"/>
        <v>1</v>
      </c>
    </row>
    <row r="18">
      <c r="A18" s="93" t="s">
        <v>1090</v>
      </c>
      <c r="B18" s="86" t="b">
        <v>1</v>
      </c>
      <c r="C18" s="84" t="s">
        <v>1293</v>
      </c>
      <c r="D18" s="84" t="s">
        <v>1294</v>
      </c>
      <c r="E18" s="86" t="s">
        <v>44</v>
      </c>
      <c r="F18" s="84" t="s">
        <v>316</v>
      </c>
      <c r="G18" s="84" t="s">
        <v>317</v>
      </c>
      <c r="H18" s="86" t="s">
        <v>1295</v>
      </c>
      <c r="I18" s="95" t="s">
        <v>28</v>
      </c>
      <c r="J18" s="95"/>
      <c r="K18" s="84"/>
      <c r="L18" s="86" t="s">
        <v>184</v>
      </c>
      <c r="M18" s="86" t="s">
        <v>179</v>
      </c>
      <c r="N18" s="84" t="s">
        <v>1296</v>
      </c>
      <c r="O18" s="84" t="s">
        <v>1183</v>
      </c>
      <c r="P18" s="84" t="s">
        <v>1184</v>
      </c>
      <c r="Q18" s="86" t="s">
        <v>1185</v>
      </c>
      <c r="R18" s="84" t="s">
        <v>1186</v>
      </c>
      <c r="S18" s="84" t="s">
        <v>319</v>
      </c>
      <c r="T18" s="84" t="s">
        <v>1297</v>
      </c>
      <c r="U18" s="84" t="s">
        <v>321</v>
      </c>
      <c r="V18" s="84" t="s">
        <v>1298</v>
      </c>
      <c r="W18" s="84" t="s">
        <v>325</v>
      </c>
      <c r="X18" s="84" t="s">
        <v>1299</v>
      </c>
      <c r="Y18" s="84" t="s">
        <v>327</v>
      </c>
      <c r="Z18" s="84" t="s">
        <v>1103</v>
      </c>
      <c r="AA18" s="84" t="s">
        <v>1300</v>
      </c>
      <c r="AB18" s="84" t="s">
        <v>324</v>
      </c>
      <c r="AC18" s="84" t="s">
        <v>323</v>
      </c>
      <c r="AD18" s="84" t="s">
        <v>1301</v>
      </c>
      <c r="AE18" s="84" t="s">
        <v>1302</v>
      </c>
      <c r="AF18" s="84" t="s">
        <v>1303</v>
      </c>
      <c r="AG18" s="97" t="s">
        <v>1194</v>
      </c>
      <c r="AH18" s="96" t="str">
        <f>IFERROR(__xludf.DUMMYFUNCTION("IF($AG18&lt;&gt;"""", REGEXEXTRACT($AG18,""_(ND-.*)"") &amp; "" (concernsMaskedObject)"", """")"),"ND-LotAwardCriterion (concernsMaskedObject)")</f>
        <v>ND-LotAwardCriterion (concernsMaskedObject)</v>
      </c>
      <c r="AI18" s="84" t="str">
        <f>IFERROR(__xludf.DUMMYFUNCTION("IF($AG18&lt;&gt;"""", ""Connection from NonPublishedInformation to "" &amp; REGEXEXTRACT($AG18,""tedm:MG-([^\-]+)-"") &amp; "" under "" &amp; REGEXEXTRACT($AG18,""tedm:(.*)""), """")"),"Connection from NonPublishedInformation to AwardCriterion under MG-AwardCriterion-specifiesProcurementCriterion-Lot_ND-LotAwardCriterion")</f>
        <v>Connection from NonPublishedInformation to AwardCriterion under MG-AwardCriterion-specifiesProcurementCriterion-Lot_ND-LotAwardCriterion</v>
      </c>
      <c r="AJ18" s="98" t="s">
        <v>1148</v>
      </c>
      <c r="AK18" s="84" t="b">
        <f t="shared" si="1"/>
        <v>1</v>
      </c>
    </row>
    <row r="19">
      <c r="A19" s="93" t="s">
        <v>1090</v>
      </c>
      <c r="B19" s="86" t="b">
        <v>1</v>
      </c>
      <c r="C19" s="84" t="s">
        <v>1304</v>
      </c>
      <c r="D19" s="84" t="s">
        <v>1305</v>
      </c>
      <c r="E19" s="86" t="s">
        <v>44</v>
      </c>
      <c r="F19" s="84" t="s">
        <v>329</v>
      </c>
      <c r="G19" s="84" t="s">
        <v>332</v>
      </c>
      <c r="H19" s="86" t="s">
        <v>1306</v>
      </c>
      <c r="I19" s="95" t="s">
        <v>28</v>
      </c>
      <c r="J19" s="95"/>
      <c r="K19" s="84"/>
      <c r="L19" s="86" t="s">
        <v>335</v>
      </c>
      <c r="M19" s="86" t="s">
        <v>330</v>
      </c>
      <c r="N19" s="84" t="s">
        <v>1307</v>
      </c>
      <c r="O19" s="84" t="s">
        <v>1308</v>
      </c>
      <c r="P19" s="84" t="s">
        <v>1309</v>
      </c>
      <c r="Q19" s="86" t="s">
        <v>1147</v>
      </c>
      <c r="R19" s="84" t="s">
        <v>1148</v>
      </c>
      <c r="S19" s="84" t="s">
        <v>337</v>
      </c>
      <c r="T19" s="84" t="s">
        <v>1310</v>
      </c>
      <c r="U19" s="84" t="s">
        <v>339</v>
      </c>
      <c r="V19" s="84" t="s">
        <v>1311</v>
      </c>
      <c r="W19" s="84" t="s">
        <v>343</v>
      </c>
      <c r="X19" s="84" t="s">
        <v>1312</v>
      </c>
      <c r="Y19" s="84" t="s">
        <v>345</v>
      </c>
      <c r="Z19" s="84" t="s">
        <v>1103</v>
      </c>
      <c r="AA19" s="84" t="s">
        <v>1313</v>
      </c>
      <c r="AB19" s="84" t="s">
        <v>342</v>
      </c>
      <c r="AC19" s="84" t="s">
        <v>341</v>
      </c>
      <c r="AD19" s="84" t="s">
        <v>1314</v>
      </c>
      <c r="AE19" s="84" t="s">
        <v>1315</v>
      </c>
      <c r="AF19" s="84" t="s">
        <v>1316</v>
      </c>
      <c r="AG19" s="97" t="s">
        <v>1309</v>
      </c>
      <c r="AH19" s="96" t="str">
        <f>IFERROR(__xludf.DUMMYFUNCTION("IF($AG19&lt;&gt;"""", REGEXEXTRACT($AG19,""_(ND-.*)"") &amp; "" (concernsMaskedObject)"", """")"),"ND-LotAwardCriteria (concernsMaskedObject)")</f>
        <v>ND-LotAwardCriteria (concernsMaskedObject)</v>
      </c>
      <c r="AI19" s="84" t="str">
        <f>IFERROR(__xludf.DUMMYFUNCTION("IF($AG19&lt;&gt;"""", ""Connection from NonPublishedInformation to "" &amp; REGEXEXTRACT($AG19,""tedm:MG-([^\-]+)-"") &amp; "" under "" &amp; REGEXEXTRACT($AG19,""tedm:(.*)""), """")"),"Connection from NonPublishedInformation to AwardEvaluationTerm under MG-AwardEvaluationTerm-isSubjectToTerm-Lot_ND-LotAwardCriteria")</f>
        <v>Connection from NonPublishedInformation to AwardEvaluationTerm under MG-AwardEvaluationTerm-isSubjectToTerm-Lot_ND-LotAwardCriteria</v>
      </c>
      <c r="AJ19" s="98" t="s">
        <v>1148</v>
      </c>
      <c r="AK19" s="84" t="b">
        <f t="shared" si="1"/>
        <v>1</v>
      </c>
    </row>
    <row r="20">
      <c r="A20" s="93" t="s">
        <v>1090</v>
      </c>
      <c r="B20" s="86" t="b">
        <v>1</v>
      </c>
      <c r="C20" s="84" t="s">
        <v>1317</v>
      </c>
      <c r="D20" s="84" t="s">
        <v>1318</v>
      </c>
      <c r="E20" s="86" t="s">
        <v>44</v>
      </c>
      <c r="F20" s="84" t="s">
        <v>347</v>
      </c>
      <c r="G20" s="84" t="s">
        <v>348</v>
      </c>
      <c r="H20" s="86" t="s">
        <v>1319</v>
      </c>
      <c r="I20" s="95" t="s">
        <v>28</v>
      </c>
      <c r="J20" s="95"/>
      <c r="K20" s="84"/>
      <c r="L20" s="86" t="s">
        <v>335</v>
      </c>
      <c r="M20" s="86" t="s">
        <v>330</v>
      </c>
      <c r="N20" s="84" t="s">
        <v>1320</v>
      </c>
      <c r="O20" s="84" t="s">
        <v>1308</v>
      </c>
      <c r="P20" s="84" t="s">
        <v>1309</v>
      </c>
      <c r="Q20" s="86" t="s">
        <v>1147</v>
      </c>
      <c r="R20" s="84" t="s">
        <v>1148</v>
      </c>
      <c r="S20" s="84" t="s">
        <v>350</v>
      </c>
      <c r="T20" s="84" t="s">
        <v>1321</v>
      </c>
      <c r="U20" s="84" t="s">
        <v>352</v>
      </c>
      <c r="V20" s="84" t="s">
        <v>1322</v>
      </c>
      <c r="W20" s="84" t="s">
        <v>356</v>
      </c>
      <c r="X20" s="84" t="s">
        <v>1323</v>
      </c>
      <c r="Y20" s="84" t="s">
        <v>358</v>
      </c>
      <c r="Z20" s="84" t="s">
        <v>1103</v>
      </c>
      <c r="AA20" s="84" t="s">
        <v>1324</v>
      </c>
      <c r="AB20" s="84" t="s">
        <v>355</v>
      </c>
      <c r="AC20" s="84" t="s">
        <v>354</v>
      </c>
      <c r="AD20" s="84" t="s">
        <v>1325</v>
      </c>
      <c r="AE20" s="84" t="s">
        <v>1326</v>
      </c>
      <c r="AF20" s="84" t="s">
        <v>1327</v>
      </c>
      <c r="AG20" s="97" t="s">
        <v>1309</v>
      </c>
      <c r="AH20" s="96" t="str">
        <f>IFERROR(__xludf.DUMMYFUNCTION("IF($AG20&lt;&gt;"""", REGEXEXTRACT($AG20,""_(ND-.*)"") &amp; "" (concernsMaskedObject)"", """")"),"ND-LotAwardCriteria (concernsMaskedObject)")</f>
        <v>ND-LotAwardCriteria (concernsMaskedObject)</v>
      </c>
      <c r="AI20" s="84" t="str">
        <f>IFERROR(__xludf.DUMMYFUNCTION("IF($AG20&lt;&gt;"""", ""Connection from NonPublishedInformation to "" &amp; REGEXEXTRACT($AG20,""tedm:MG-([^\-]+)-"") &amp; "" under "" &amp; REGEXEXTRACT($AG20,""tedm:(.*)""), """")"),"Connection from NonPublishedInformation to AwardEvaluationTerm under MG-AwardEvaluationTerm-isSubjectToTerm-Lot_ND-LotAwardCriteria")</f>
        <v>Connection from NonPublishedInformation to AwardEvaluationTerm under MG-AwardEvaluationTerm-isSubjectToTerm-Lot_ND-LotAwardCriteria</v>
      </c>
      <c r="AJ20" s="98" t="s">
        <v>1148</v>
      </c>
      <c r="AK20" s="84" t="b">
        <f t="shared" si="1"/>
        <v>1</v>
      </c>
    </row>
    <row r="21">
      <c r="A21" s="93" t="s">
        <v>1090</v>
      </c>
      <c r="B21" s="86" t="b">
        <v>1</v>
      </c>
      <c r="C21" s="84" t="s">
        <v>1328</v>
      </c>
      <c r="D21" s="84" t="s">
        <v>1329</v>
      </c>
      <c r="E21" s="86" t="s">
        <v>44</v>
      </c>
      <c r="F21" s="84" t="s">
        <v>360</v>
      </c>
      <c r="G21" s="84" t="s">
        <v>362</v>
      </c>
      <c r="H21" s="86" t="s">
        <v>1181</v>
      </c>
      <c r="I21" s="95" t="s">
        <v>28</v>
      </c>
      <c r="J21" s="95"/>
      <c r="K21" s="84"/>
      <c r="L21" s="86" t="s">
        <v>363</v>
      </c>
      <c r="M21" s="86" t="s">
        <v>361</v>
      </c>
      <c r="N21" s="84" t="s">
        <v>1330</v>
      </c>
      <c r="O21" s="84" t="s">
        <v>1331</v>
      </c>
      <c r="P21" s="84" t="s">
        <v>1332</v>
      </c>
      <c r="Q21" s="86" t="s">
        <v>1185</v>
      </c>
      <c r="R21" s="84" t="s">
        <v>1186</v>
      </c>
      <c r="S21" s="84" t="s">
        <v>365</v>
      </c>
      <c r="T21" s="84" t="s">
        <v>1333</v>
      </c>
      <c r="U21" s="84" t="s">
        <v>190</v>
      </c>
      <c r="V21" s="84" t="s">
        <v>1188</v>
      </c>
      <c r="W21" s="84" t="s">
        <v>369</v>
      </c>
      <c r="X21" s="84" t="s">
        <v>1334</v>
      </c>
      <c r="Y21" s="84" t="s">
        <v>371</v>
      </c>
      <c r="Z21" s="84" t="s">
        <v>1103</v>
      </c>
      <c r="AA21" s="84" t="s">
        <v>1335</v>
      </c>
      <c r="AB21" s="84" t="s">
        <v>368</v>
      </c>
      <c r="AC21" s="84" t="s">
        <v>367</v>
      </c>
      <c r="AD21" s="84" t="s">
        <v>1336</v>
      </c>
      <c r="AE21" s="84" t="s">
        <v>1337</v>
      </c>
      <c r="AF21" s="84" t="s">
        <v>1338</v>
      </c>
      <c r="AG21" s="97" t="s">
        <v>1339</v>
      </c>
      <c r="AH21" s="96" t="str">
        <f>IFERROR(__xludf.DUMMYFUNCTION("IF($AG21&lt;&gt;"""", REGEXEXTRACT($AG21,""_(ND-.*)"") &amp; "" (concernsMaskedObject)"", """")"),"ND-LotsGroupAwardCriterion (concernsMaskedObject)")</f>
        <v>ND-LotsGroupAwardCriterion (concernsMaskedObject)</v>
      </c>
      <c r="AI21" s="84" t="str">
        <f>IFERROR(__xludf.DUMMYFUNCTION("IF($AG21&lt;&gt;"""", ""Connection from NonPublishedInformation to "" &amp; REGEXEXTRACT($AG21,""tedm:MG-([^\-]+)-"") &amp; "" under "" &amp; REGEXEXTRACT($AG21,""tedm:(.*)""), """")"),"Connection from NonPublishedInformation to AwardCriterion under MG-AwardCriterion-specifiesProcurementCriterion-LotGroup_ND-LotsGroupAwardCriterion")</f>
        <v>Connection from NonPublishedInformation to AwardCriterion under MG-AwardCriterion-specifiesProcurementCriterion-LotGroup_ND-LotsGroupAwardCriterion</v>
      </c>
      <c r="AJ21" s="98" t="s">
        <v>1148</v>
      </c>
      <c r="AK21" s="84" t="b">
        <f t="shared" si="1"/>
        <v>1</v>
      </c>
    </row>
    <row r="22">
      <c r="A22" s="93" t="s">
        <v>1090</v>
      </c>
      <c r="B22" s="86" t="b">
        <v>1</v>
      </c>
      <c r="C22" s="84" t="s">
        <v>1340</v>
      </c>
      <c r="D22" s="84" t="s">
        <v>1341</v>
      </c>
      <c r="E22" s="86" t="s">
        <v>44</v>
      </c>
      <c r="F22" s="84" t="s">
        <v>373</v>
      </c>
      <c r="G22" s="84" t="s">
        <v>374</v>
      </c>
      <c r="H22" s="86" t="s">
        <v>1197</v>
      </c>
      <c r="I22" s="95" t="s">
        <v>28</v>
      </c>
      <c r="J22" s="95"/>
      <c r="K22" s="84"/>
      <c r="L22" s="86" t="s">
        <v>363</v>
      </c>
      <c r="M22" s="86" t="s">
        <v>361</v>
      </c>
      <c r="N22" s="84" t="s">
        <v>1342</v>
      </c>
      <c r="O22" s="84" t="s">
        <v>1331</v>
      </c>
      <c r="P22" s="84" t="s">
        <v>1332</v>
      </c>
      <c r="Q22" s="86" t="s">
        <v>1185</v>
      </c>
      <c r="R22" s="84" t="s">
        <v>1186</v>
      </c>
      <c r="S22" s="84" t="s">
        <v>375</v>
      </c>
      <c r="T22" s="84" t="s">
        <v>1343</v>
      </c>
      <c r="U22" s="84" t="s">
        <v>203</v>
      </c>
      <c r="V22" s="84" t="s">
        <v>1200</v>
      </c>
      <c r="W22" s="84" t="s">
        <v>379</v>
      </c>
      <c r="X22" s="84" t="s">
        <v>1344</v>
      </c>
      <c r="Y22" s="84" t="s">
        <v>381</v>
      </c>
      <c r="Z22" s="84" t="s">
        <v>1103</v>
      </c>
      <c r="AA22" s="84" t="s">
        <v>1345</v>
      </c>
      <c r="AB22" s="84" t="s">
        <v>378</v>
      </c>
      <c r="AC22" s="84" t="s">
        <v>377</v>
      </c>
      <c r="AD22" s="84" t="s">
        <v>1346</v>
      </c>
      <c r="AE22" s="84" t="s">
        <v>1347</v>
      </c>
      <c r="AF22" s="84" t="s">
        <v>1348</v>
      </c>
      <c r="AG22" s="97" t="s">
        <v>1339</v>
      </c>
      <c r="AH22" s="96" t="str">
        <f>IFERROR(__xludf.DUMMYFUNCTION("IF($AG22&lt;&gt;"""", REGEXEXTRACT($AG22,""_(ND-.*)"") &amp; "" (concernsMaskedObject)"", """")"),"ND-LotsGroupAwardCriterion (concernsMaskedObject)")</f>
        <v>ND-LotsGroupAwardCriterion (concernsMaskedObject)</v>
      </c>
      <c r="AI22" s="84" t="str">
        <f>IFERROR(__xludf.DUMMYFUNCTION("IF($AG22&lt;&gt;"""", ""Connection from NonPublishedInformation to "" &amp; REGEXEXTRACT($AG22,""tedm:MG-([^\-]+)-"") &amp; "" under "" &amp; REGEXEXTRACT($AG22,""tedm:(.*)""), """")"),"Connection from NonPublishedInformation to AwardCriterion under MG-AwardCriterion-specifiesProcurementCriterion-LotGroup_ND-LotsGroupAwardCriterion")</f>
        <v>Connection from NonPublishedInformation to AwardCriterion under MG-AwardCriterion-specifiesProcurementCriterion-LotGroup_ND-LotsGroupAwardCriterion</v>
      </c>
      <c r="AJ22" s="98" t="s">
        <v>1148</v>
      </c>
      <c r="AK22" s="84" t="b">
        <f t="shared" si="1"/>
        <v>1</v>
      </c>
    </row>
    <row r="23">
      <c r="A23" s="93" t="s">
        <v>1206</v>
      </c>
      <c r="B23" s="86" t="b">
        <v>1</v>
      </c>
      <c r="C23" s="84" t="s">
        <v>1349</v>
      </c>
      <c r="D23" s="84" t="s">
        <v>1350</v>
      </c>
      <c r="E23" s="86" t="s">
        <v>44</v>
      </c>
      <c r="F23" s="84" t="s">
        <v>383</v>
      </c>
      <c r="G23" s="84" t="s">
        <v>385</v>
      </c>
      <c r="H23" s="86" t="s">
        <v>1209</v>
      </c>
      <c r="I23" s="95" t="s">
        <v>28</v>
      </c>
      <c r="J23" s="95" t="s">
        <v>211</v>
      </c>
      <c r="K23" s="84"/>
      <c r="L23" s="86" t="s">
        <v>387</v>
      </c>
      <c r="M23" s="86" t="s">
        <v>384</v>
      </c>
      <c r="N23" s="84" t="s">
        <v>1351</v>
      </c>
      <c r="O23" s="84" t="s">
        <v>1352</v>
      </c>
      <c r="P23" s="84" t="s">
        <v>1353</v>
      </c>
      <c r="Q23" s="86" t="s">
        <v>1185</v>
      </c>
      <c r="R23" s="84" t="s">
        <v>1186</v>
      </c>
      <c r="S23" s="84" t="s">
        <v>393</v>
      </c>
      <c r="T23" s="84" t="s">
        <v>1354</v>
      </c>
      <c r="U23" s="84" t="s">
        <v>229</v>
      </c>
      <c r="V23" s="84" t="s">
        <v>1214</v>
      </c>
      <c r="W23" s="84" t="s">
        <v>402</v>
      </c>
      <c r="X23" s="84" t="s">
        <v>1355</v>
      </c>
      <c r="Y23" s="84" t="s">
        <v>406</v>
      </c>
      <c r="Z23" s="84" t="s">
        <v>1103</v>
      </c>
      <c r="AA23" s="84" t="s">
        <v>1356</v>
      </c>
      <c r="AB23" s="84" t="s">
        <v>399</v>
      </c>
      <c r="AC23" s="84" t="s">
        <v>398</v>
      </c>
      <c r="AD23" s="84" t="s">
        <v>1357</v>
      </c>
      <c r="AE23" s="84" t="s">
        <v>1358</v>
      </c>
      <c r="AF23" s="84" t="s">
        <v>1359</v>
      </c>
      <c r="AG23" s="97" t="s">
        <v>1339</v>
      </c>
      <c r="AH23" s="96" t="str">
        <f>IFERROR(__xludf.DUMMYFUNCTION("IF($AG23&lt;&gt;"""", REGEXEXTRACT($AG23,""_(ND-.*)"") &amp; "" (concernsMaskedObject)"", """")"),"ND-LotsGroupAwardCriterion (concernsMaskedObject)")</f>
        <v>ND-LotsGroupAwardCriterion (concernsMaskedObject)</v>
      </c>
      <c r="AI23" s="84" t="str">
        <f>IFERROR(__xludf.DUMMYFUNCTION("IF($AG23&lt;&gt;"""", ""Connection from NonPublishedInformation to "" &amp; REGEXEXTRACT($AG23,""tedm:MG-([^\-]+)-"") &amp; "" under "" &amp; REGEXEXTRACT($AG23,""tedm:(.*)""), """")"),"Connection from NonPublishedInformation to AwardCriterion under MG-AwardCriterion-specifiesProcurementCriterion-LotGroup_ND-LotsGroupAwardCriterion")</f>
        <v>Connection from NonPublishedInformation to AwardCriterion under MG-AwardCriterion-specifiesProcurementCriterion-LotGroup_ND-LotsGroupAwardCriterion</v>
      </c>
      <c r="AJ23" s="98" t="s">
        <v>1220</v>
      </c>
      <c r="AK23" s="84" t="b">
        <f t="shared" si="1"/>
        <v>1</v>
      </c>
    </row>
    <row r="24">
      <c r="A24" s="93" t="s">
        <v>1206</v>
      </c>
      <c r="B24" s="86" t="b">
        <v>1</v>
      </c>
      <c r="C24" s="84" t="s">
        <v>1360</v>
      </c>
      <c r="D24" s="84" t="s">
        <v>1361</v>
      </c>
      <c r="E24" s="86" t="s">
        <v>44</v>
      </c>
      <c r="F24" s="84" t="s">
        <v>390</v>
      </c>
      <c r="G24" s="84" t="s">
        <v>392</v>
      </c>
      <c r="H24" s="86" t="s">
        <v>1209</v>
      </c>
      <c r="I24" s="95" t="s">
        <v>223</v>
      </c>
      <c r="J24" s="95"/>
      <c r="K24" s="84"/>
      <c r="L24" s="86" t="s">
        <v>363</v>
      </c>
      <c r="M24" s="86" t="s">
        <v>391</v>
      </c>
      <c r="N24" s="84" t="s">
        <v>1362</v>
      </c>
      <c r="O24" s="84" t="s">
        <v>1363</v>
      </c>
      <c r="P24" s="84" t="s">
        <v>1364</v>
      </c>
      <c r="Q24" s="86" t="s">
        <v>1185</v>
      </c>
      <c r="R24" s="84" t="s">
        <v>1186</v>
      </c>
      <c r="S24" s="84" t="s">
        <v>396</v>
      </c>
      <c r="T24" s="84" t="s">
        <v>1365</v>
      </c>
      <c r="U24" s="84" t="s">
        <v>229</v>
      </c>
      <c r="V24" s="84" t="s">
        <v>1099</v>
      </c>
      <c r="W24" s="84" t="s">
        <v>404</v>
      </c>
      <c r="X24" s="84" t="s">
        <v>1366</v>
      </c>
      <c r="Y24" s="84" t="s">
        <v>408</v>
      </c>
      <c r="Z24" s="84" t="s">
        <v>82</v>
      </c>
      <c r="AA24" s="84" t="s">
        <v>1367</v>
      </c>
      <c r="AB24" s="84" t="s">
        <v>401</v>
      </c>
      <c r="AC24" s="84" t="s">
        <v>400</v>
      </c>
      <c r="AD24" s="84" t="s">
        <v>1368</v>
      </c>
      <c r="AE24" s="84" t="s">
        <v>1369</v>
      </c>
      <c r="AF24" s="84" t="s">
        <v>1370</v>
      </c>
      <c r="AG24" s="84"/>
      <c r="AH24" s="96" t="str">
        <f>IFERROR(__xludf.DUMMYFUNCTION("IF($AG24&lt;&gt;"""", REGEXEXTRACT($AG24,""_(ND-.*)"") &amp; "" (concernsMaskedObject)"", """")"),"")</f>
        <v/>
      </c>
      <c r="AI24" s="84" t="str">
        <f>IFERROR(__xludf.DUMMYFUNCTION("IF($AG24&lt;&gt;"""", ""Connection from NonPublishedInformation to "" &amp; REGEXEXTRACT($AG24,""tedm:MG-([^\-]+)-"") &amp; "" under "" &amp; REGEXEXTRACT($AG24,""tedm:(.*)""), """")"),"")</f>
        <v/>
      </c>
      <c r="AJ24" s="84"/>
      <c r="AK24" s="84" t="b">
        <f t="shared" si="1"/>
        <v>0</v>
      </c>
    </row>
    <row r="25">
      <c r="A25" s="93" t="s">
        <v>1090</v>
      </c>
      <c r="B25" s="86" t="b">
        <v>1</v>
      </c>
      <c r="C25" s="84" t="s">
        <v>1371</v>
      </c>
      <c r="D25" s="84" t="s">
        <v>1372</v>
      </c>
      <c r="E25" s="86" t="s">
        <v>44</v>
      </c>
      <c r="F25" s="84" t="s">
        <v>410</v>
      </c>
      <c r="G25" s="84" t="s">
        <v>411</v>
      </c>
      <c r="H25" s="86" t="s">
        <v>1234</v>
      </c>
      <c r="I25" s="95" t="s">
        <v>28</v>
      </c>
      <c r="J25" s="95" t="s">
        <v>211</v>
      </c>
      <c r="K25" s="84"/>
      <c r="L25" s="86" t="s">
        <v>363</v>
      </c>
      <c r="M25" s="86" t="s">
        <v>361</v>
      </c>
      <c r="N25" s="84" t="s">
        <v>1373</v>
      </c>
      <c r="O25" s="84" t="s">
        <v>1331</v>
      </c>
      <c r="P25" s="84" t="s">
        <v>1332</v>
      </c>
      <c r="Q25" s="86" t="s">
        <v>1236</v>
      </c>
      <c r="R25" s="84" t="s">
        <v>1237</v>
      </c>
      <c r="S25" s="84" t="s">
        <v>412</v>
      </c>
      <c r="T25" s="84" t="s">
        <v>1374</v>
      </c>
      <c r="U25" s="84" t="s">
        <v>253</v>
      </c>
      <c r="V25" s="84" t="s">
        <v>1239</v>
      </c>
      <c r="W25" s="84" t="s">
        <v>416</v>
      </c>
      <c r="X25" s="84" t="s">
        <v>1375</v>
      </c>
      <c r="Y25" s="84" t="s">
        <v>418</v>
      </c>
      <c r="Z25" s="84" t="s">
        <v>1103</v>
      </c>
      <c r="AA25" s="84" t="s">
        <v>1376</v>
      </c>
      <c r="AB25" s="84" t="s">
        <v>415</v>
      </c>
      <c r="AC25" s="84" t="s">
        <v>414</v>
      </c>
      <c r="AD25" s="84" t="s">
        <v>1377</v>
      </c>
      <c r="AE25" s="84" t="s">
        <v>1378</v>
      </c>
      <c r="AF25" s="84" t="s">
        <v>1379</v>
      </c>
      <c r="AG25" s="97" t="s">
        <v>1339</v>
      </c>
      <c r="AH25" s="96" t="str">
        <f>IFERROR(__xludf.DUMMYFUNCTION("IF($AG25&lt;&gt;"""", REGEXEXTRACT($AG25,""_(ND-.*)"") &amp; "" (concernsMaskedObject)"", """")"),"ND-LotsGroupAwardCriterion (concernsMaskedObject)")</f>
        <v>ND-LotsGroupAwardCriterion (concernsMaskedObject)</v>
      </c>
      <c r="AI25" s="84" t="str">
        <f>IFERROR(__xludf.DUMMYFUNCTION("IF($AG25&lt;&gt;"""", ""Connection from NonPublishedInformation to "" &amp; REGEXEXTRACT($AG25,""tedm:MG-([^\-]+)-"") &amp; "" under "" &amp; REGEXEXTRACT($AG25,""tedm:(.*)""), """")"),"Connection from NonPublishedInformation to AwardCriterion under MG-AwardCriterion-specifiesProcurementCriterion-LotGroup_ND-LotsGroupAwardCriterion")</f>
        <v>Connection from NonPublishedInformation to AwardCriterion under MG-AwardCriterion-specifiesProcurementCriterion-LotGroup_ND-LotsGroupAwardCriterion</v>
      </c>
      <c r="AJ25" s="98" t="s">
        <v>1220</v>
      </c>
      <c r="AK25" s="84" t="b">
        <f t="shared" si="1"/>
        <v>1</v>
      </c>
    </row>
    <row r="26">
      <c r="A26" s="93" t="s">
        <v>1090</v>
      </c>
      <c r="B26" s="86" t="b">
        <v>1</v>
      </c>
      <c r="C26" s="84" t="s">
        <v>1380</v>
      </c>
      <c r="D26" s="84" t="s">
        <v>1381</v>
      </c>
      <c r="E26" s="86" t="s">
        <v>44</v>
      </c>
      <c r="F26" s="84" t="s">
        <v>420</v>
      </c>
      <c r="G26" s="84" t="s">
        <v>422</v>
      </c>
      <c r="H26" s="86" t="s">
        <v>1209</v>
      </c>
      <c r="I26" s="95" t="s">
        <v>223</v>
      </c>
      <c r="J26" s="95"/>
      <c r="K26" s="84"/>
      <c r="L26" s="86" t="s">
        <v>363</v>
      </c>
      <c r="M26" s="86" t="s">
        <v>421</v>
      </c>
      <c r="N26" s="84" t="s">
        <v>1382</v>
      </c>
      <c r="O26" s="84" t="s">
        <v>1383</v>
      </c>
      <c r="P26" s="84" t="s">
        <v>1384</v>
      </c>
      <c r="Q26" s="86" t="s">
        <v>1185</v>
      </c>
      <c r="R26" s="84" t="s">
        <v>1186</v>
      </c>
      <c r="S26" s="84" t="s">
        <v>423</v>
      </c>
      <c r="T26" s="84" t="s">
        <v>1385</v>
      </c>
      <c r="U26" s="84" t="s">
        <v>229</v>
      </c>
      <c r="V26" s="84" t="s">
        <v>1251</v>
      </c>
      <c r="W26" s="84" t="s">
        <v>427</v>
      </c>
      <c r="X26" s="84" t="s">
        <v>1386</v>
      </c>
      <c r="Y26" s="84" t="s">
        <v>429</v>
      </c>
      <c r="Z26" s="84" t="s">
        <v>82</v>
      </c>
      <c r="AA26" s="84" t="s">
        <v>1387</v>
      </c>
      <c r="AB26" s="84" t="s">
        <v>426</v>
      </c>
      <c r="AC26" s="84" t="s">
        <v>425</v>
      </c>
      <c r="AD26" s="84" t="s">
        <v>1388</v>
      </c>
      <c r="AE26" s="84" t="s">
        <v>1389</v>
      </c>
      <c r="AF26" s="84" t="s">
        <v>1390</v>
      </c>
      <c r="AG26" s="84"/>
      <c r="AH26" s="96" t="str">
        <f>IFERROR(__xludf.DUMMYFUNCTION("IF($AG26&lt;&gt;"""", REGEXEXTRACT($AG26,""_(ND-.*)"") &amp; "" (concernsMaskedObject)"", """")"),"")</f>
        <v/>
      </c>
      <c r="AI26" s="84" t="str">
        <f>IFERROR(__xludf.DUMMYFUNCTION("IF($AG26&lt;&gt;"""", ""Connection from NonPublishedInformation to "" &amp; REGEXEXTRACT($AG26,""tedm:MG-([^\-]+)-"") &amp; "" under "" &amp; REGEXEXTRACT($AG26,""tedm:(.*)""), """")"),"")</f>
        <v/>
      </c>
      <c r="AJ26" s="84"/>
      <c r="AK26" s="84" t="b">
        <f t="shared" si="1"/>
        <v>0</v>
      </c>
    </row>
    <row r="27">
      <c r="A27" s="93" t="s">
        <v>1090</v>
      </c>
      <c r="B27" s="86" t="b">
        <v>1</v>
      </c>
      <c r="C27" s="84" t="s">
        <v>1391</v>
      </c>
      <c r="D27" s="84" t="s">
        <v>1392</v>
      </c>
      <c r="E27" s="86" t="s">
        <v>44</v>
      </c>
      <c r="F27" s="84" t="s">
        <v>431</v>
      </c>
      <c r="G27" s="84" t="s">
        <v>432</v>
      </c>
      <c r="H27" s="86" t="s">
        <v>1259</v>
      </c>
      <c r="I27" s="95" t="s">
        <v>28</v>
      </c>
      <c r="J27" s="95" t="s">
        <v>211</v>
      </c>
      <c r="K27" s="84"/>
      <c r="L27" s="86" t="s">
        <v>363</v>
      </c>
      <c r="M27" s="86" t="s">
        <v>361</v>
      </c>
      <c r="N27" s="84" t="s">
        <v>1393</v>
      </c>
      <c r="O27" s="84" t="s">
        <v>1331</v>
      </c>
      <c r="P27" s="84" t="s">
        <v>1332</v>
      </c>
      <c r="Q27" s="86" t="s">
        <v>1236</v>
      </c>
      <c r="R27" s="84" t="s">
        <v>1237</v>
      </c>
      <c r="S27" s="84" t="s">
        <v>433</v>
      </c>
      <c r="T27" s="84" t="s">
        <v>1394</v>
      </c>
      <c r="U27" s="84" t="s">
        <v>279</v>
      </c>
      <c r="V27" s="84" t="s">
        <v>1262</v>
      </c>
      <c r="W27" s="84" t="s">
        <v>437</v>
      </c>
      <c r="X27" s="84" t="s">
        <v>1395</v>
      </c>
      <c r="Y27" s="84" t="s">
        <v>439</v>
      </c>
      <c r="Z27" s="84" t="s">
        <v>1103</v>
      </c>
      <c r="AA27" s="84" t="s">
        <v>1396</v>
      </c>
      <c r="AB27" s="84" t="s">
        <v>436</v>
      </c>
      <c r="AC27" s="84" t="s">
        <v>435</v>
      </c>
      <c r="AD27" s="84" t="s">
        <v>1397</v>
      </c>
      <c r="AE27" s="84" t="s">
        <v>1398</v>
      </c>
      <c r="AF27" s="84" t="s">
        <v>1399</v>
      </c>
      <c r="AG27" s="97" t="s">
        <v>1339</v>
      </c>
      <c r="AH27" s="96" t="str">
        <f>IFERROR(__xludf.DUMMYFUNCTION("IF($AG27&lt;&gt;"""", REGEXEXTRACT($AG27,""_(ND-.*)"") &amp; "" (concernsMaskedObject)"", """")"),"ND-LotsGroupAwardCriterion (concernsMaskedObject)")</f>
        <v>ND-LotsGroupAwardCriterion (concernsMaskedObject)</v>
      </c>
      <c r="AI27" s="84" t="str">
        <f>IFERROR(__xludf.DUMMYFUNCTION("IF($AG27&lt;&gt;"""", ""Connection from NonPublishedInformation to "" &amp; REGEXEXTRACT($AG27,""tedm:MG-([^\-]+)-"") &amp; "" under "" &amp; REGEXEXTRACT($AG27,""tedm:(.*)""), """")"),"Connection from NonPublishedInformation to AwardCriterion under MG-AwardCriterion-specifiesProcurementCriterion-LotGroup_ND-LotsGroupAwardCriterion")</f>
        <v>Connection from NonPublishedInformation to AwardCriterion under MG-AwardCriterion-specifiesProcurementCriterion-LotGroup_ND-LotsGroupAwardCriterion</v>
      </c>
      <c r="AJ27" s="98" t="s">
        <v>1220</v>
      </c>
      <c r="AK27" s="84" t="b">
        <f t="shared" si="1"/>
        <v>1</v>
      </c>
    </row>
    <row r="28">
      <c r="A28" s="93" t="s">
        <v>1090</v>
      </c>
      <c r="B28" s="86" t="b">
        <v>1</v>
      </c>
      <c r="C28" s="84" t="s">
        <v>1400</v>
      </c>
      <c r="D28" s="84" t="s">
        <v>1401</v>
      </c>
      <c r="E28" s="86" t="s">
        <v>44</v>
      </c>
      <c r="F28" s="84" t="s">
        <v>441</v>
      </c>
      <c r="G28" s="84" t="s">
        <v>443</v>
      </c>
      <c r="H28" s="86" t="s">
        <v>1209</v>
      </c>
      <c r="I28" s="95" t="s">
        <v>223</v>
      </c>
      <c r="J28" s="95"/>
      <c r="K28" s="84"/>
      <c r="L28" s="86" t="s">
        <v>363</v>
      </c>
      <c r="M28" s="86" t="s">
        <v>442</v>
      </c>
      <c r="N28" s="84" t="s">
        <v>1402</v>
      </c>
      <c r="O28" s="84" t="s">
        <v>1403</v>
      </c>
      <c r="P28" s="84" t="s">
        <v>1404</v>
      </c>
      <c r="Q28" s="86" t="s">
        <v>1185</v>
      </c>
      <c r="R28" s="84" t="s">
        <v>1186</v>
      </c>
      <c r="S28" s="84" t="s">
        <v>445</v>
      </c>
      <c r="T28" s="84" t="s">
        <v>1405</v>
      </c>
      <c r="U28" s="84" t="s">
        <v>229</v>
      </c>
      <c r="V28" s="84" t="s">
        <v>1274</v>
      </c>
      <c r="W28" s="84" t="s">
        <v>449</v>
      </c>
      <c r="X28" s="84" t="s">
        <v>1406</v>
      </c>
      <c r="Y28" s="84" t="s">
        <v>451</v>
      </c>
      <c r="Z28" s="84" t="s">
        <v>82</v>
      </c>
      <c r="AA28" s="84" t="s">
        <v>1407</v>
      </c>
      <c r="AB28" s="84" t="s">
        <v>448</v>
      </c>
      <c r="AC28" s="84" t="s">
        <v>447</v>
      </c>
      <c r="AD28" s="84" t="s">
        <v>1408</v>
      </c>
      <c r="AE28" s="84" t="s">
        <v>1409</v>
      </c>
      <c r="AF28" s="84" t="s">
        <v>1410</v>
      </c>
      <c r="AG28" s="84"/>
      <c r="AH28" s="96" t="str">
        <f>IFERROR(__xludf.DUMMYFUNCTION("IF($AG28&lt;&gt;"""", REGEXEXTRACT($AG28,""_(ND-.*)"") &amp; "" (concernsMaskedObject)"", """")"),"")</f>
        <v/>
      </c>
      <c r="AI28" s="84" t="str">
        <f>IFERROR(__xludf.DUMMYFUNCTION("IF($AG28&lt;&gt;"""", ""Connection from NonPublishedInformation to "" &amp; REGEXEXTRACT($AG28,""tedm:MG-([^\-]+)-"") &amp; "" under "" &amp; REGEXEXTRACT($AG28,""tedm:(.*)""), """")"),"")</f>
        <v/>
      </c>
      <c r="AJ28" s="84"/>
      <c r="AK28" s="84" t="b">
        <f t="shared" si="1"/>
        <v>0</v>
      </c>
    </row>
    <row r="29">
      <c r="A29" s="93" t="s">
        <v>1090</v>
      </c>
      <c r="B29" s="86" t="b">
        <v>1</v>
      </c>
      <c r="C29" s="84" t="s">
        <v>1411</v>
      </c>
      <c r="D29" s="84" t="s">
        <v>1412</v>
      </c>
      <c r="E29" s="86" t="s">
        <v>44</v>
      </c>
      <c r="F29" s="84" t="s">
        <v>453</v>
      </c>
      <c r="G29" s="84" t="s">
        <v>454</v>
      </c>
      <c r="H29" s="86" t="s">
        <v>1282</v>
      </c>
      <c r="I29" s="95" t="s">
        <v>28</v>
      </c>
      <c r="J29" s="95" t="s">
        <v>211</v>
      </c>
      <c r="K29" s="84"/>
      <c r="L29" s="86" t="s">
        <v>363</v>
      </c>
      <c r="M29" s="86" t="s">
        <v>361</v>
      </c>
      <c r="N29" s="84" t="s">
        <v>1413</v>
      </c>
      <c r="O29" s="84" t="s">
        <v>1414</v>
      </c>
      <c r="P29" s="84" t="s">
        <v>1332</v>
      </c>
      <c r="Q29" s="86" t="s">
        <v>1236</v>
      </c>
      <c r="R29" s="84" t="s">
        <v>1237</v>
      </c>
      <c r="S29" s="84" t="s">
        <v>455</v>
      </c>
      <c r="T29" s="84" t="s">
        <v>1415</v>
      </c>
      <c r="U29" s="84" t="s">
        <v>308</v>
      </c>
      <c r="V29" s="84" t="s">
        <v>1286</v>
      </c>
      <c r="W29" s="84" t="s">
        <v>459</v>
      </c>
      <c r="X29" s="84" t="s">
        <v>1416</v>
      </c>
      <c r="Y29" s="84" t="s">
        <v>461</v>
      </c>
      <c r="Z29" s="84" t="s">
        <v>1103</v>
      </c>
      <c r="AA29" s="84" t="s">
        <v>1417</v>
      </c>
      <c r="AB29" s="84" t="s">
        <v>458</v>
      </c>
      <c r="AC29" s="84" t="s">
        <v>457</v>
      </c>
      <c r="AD29" s="84" t="s">
        <v>1418</v>
      </c>
      <c r="AE29" s="84" t="s">
        <v>1419</v>
      </c>
      <c r="AF29" s="84" t="s">
        <v>1420</v>
      </c>
      <c r="AG29" s="97" t="s">
        <v>1339</v>
      </c>
      <c r="AH29" s="96" t="str">
        <f>IFERROR(__xludf.DUMMYFUNCTION("IF($AG29&lt;&gt;"""", REGEXEXTRACT($AG29,""_(ND-.*)"") &amp; "" (concernsMaskedObject)"", """")"),"ND-LotsGroupAwardCriterion (concernsMaskedObject)")</f>
        <v>ND-LotsGroupAwardCriterion (concernsMaskedObject)</v>
      </c>
      <c r="AI29" s="84" t="str">
        <f>IFERROR(__xludf.DUMMYFUNCTION("IF($AG29&lt;&gt;"""", ""Connection from NonPublishedInformation to "" &amp; REGEXEXTRACT($AG29,""tedm:MG-([^\-]+)-"") &amp; "" under "" &amp; REGEXEXTRACT($AG29,""tedm:(.*)""), """")"),"Connection from NonPublishedInformation to AwardCriterion under MG-AwardCriterion-specifiesProcurementCriterion-LotGroup_ND-LotsGroupAwardCriterion")</f>
        <v>Connection from NonPublishedInformation to AwardCriterion under MG-AwardCriterion-specifiesProcurementCriterion-LotGroup_ND-LotsGroupAwardCriterion</v>
      </c>
      <c r="AJ29" s="98" t="s">
        <v>1220</v>
      </c>
      <c r="AK29" s="84" t="b">
        <f t="shared" si="1"/>
        <v>1</v>
      </c>
    </row>
    <row r="30">
      <c r="A30" s="93" t="s">
        <v>1090</v>
      </c>
      <c r="B30" s="86" t="b">
        <v>1</v>
      </c>
      <c r="C30" s="84" t="s">
        <v>1421</v>
      </c>
      <c r="D30" s="84" t="s">
        <v>1422</v>
      </c>
      <c r="E30" s="86" t="s">
        <v>44</v>
      </c>
      <c r="F30" s="84" t="s">
        <v>463</v>
      </c>
      <c r="G30" s="84" t="s">
        <v>464</v>
      </c>
      <c r="H30" s="86" t="s">
        <v>1295</v>
      </c>
      <c r="I30" s="95" t="s">
        <v>28</v>
      </c>
      <c r="J30" s="95"/>
      <c r="K30" s="84"/>
      <c r="L30" s="86" t="s">
        <v>363</v>
      </c>
      <c r="M30" s="86" t="s">
        <v>361</v>
      </c>
      <c r="N30" s="84" t="s">
        <v>1423</v>
      </c>
      <c r="O30" s="84" t="s">
        <v>1331</v>
      </c>
      <c r="P30" s="84" t="s">
        <v>1332</v>
      </c>
      <c r="Q30" s="86" t="s">
        <v>1185</v>
      </c>
      <c r="R30" s="84" t="s">
        <v>1186</v>
      </c>
      <c r="S30" s="84" t="s">
        <v>465</v>
      </c>
      <c r="T30" s="84" t="s">
        <v>1424</v>
      </c>
      <c r="U30" s="84" t="s">
        <v>321</v>
      </c>
      <c r="V30" s="84" t="s">
        <v>1298</v>
      </c>
      <c r="W30" s="84" t="s">
        <v>469</v>
      </c>
      <c r="X30" s="84" t="s">
        <v>1425</v>
      </c>
      <c r="Y30" s="84" t="s">
        <v>471</v>
      </c>
      <c r="Z30" s="84" t="s">
        <v>1103</v>
      </c>
      <c r="AA30" s="84" t="s">
        <v>1426</v>
      </c>
      <c r="AB30" s="84" t="s">
        <v>468</v>
      </c>
      <c r="AC30" s="84" t="s">
        <v>467</v>
      </c>
      <c r="AD30" s="84" t="s">
        <v>1427</v>
      </c>
      <c r="AE30" s="84" t="s">
        <v>1428</v>
      </c>
      <c r="AF30" s="84" t="s">
        <v>1429</v>
      </c>
      <c r="AG30" s="97" t="s">
        <v>1339</v>
      </c>
      <c r="AH30" s="96" t="str">
        <f>IFERROR(__xludf.DUMMYFUNCTION("IF($AG30&lt;&gt;"""", REGEXEXTRACT($AG30,""_(ND-.*)"") &amp; "" (concernsMaskedObject)"", """")"),"ND-LotsGroupAwardCriterion (concernsMaskedObject)")</f>
        <v>ND-LotsGroupAwardCriterion (concernsMaskedObject)</v>
      </c>
      <c r="AI30" s="84" t="str">
        <f>IFERROR(__xludf.DUMMYFUNCTION("IF($AG30&lt;&gt;"""", ""Connection from NonPublishedInformation to "" &amp; REGEXEXTRACT($AG30,""tedm:MG-([^\-]+)-"") &amp; "" under "" &amp; REGEXEXTRACT($AG30,""tedm:(.*)""), """")"),"Connection from NonPublishedInformation to AwardCriterion under MG-AwardCriterion-specifiesProcurementCriterion-LotGroup_ND-LotsGroupAwardCriterion")</f>
        <v>Connection from NonPublishedInformation to AwardCriterion under MG-AwardCriterion-specifiesProcurementCriterion-LotGroup_ND-LotsGroupAwardCriterion</v>
      </c>
      <c r="AJ30" s="98" t="s">
        <v>1148</v>
      </c>
      <c r="AK30" s="84" t="b">
        <f t="shared" si="1"/>
        <v>1</v>
      </c>
    </row>
    <row r="31">
      <c r="A31" s="93" t="s">
        <v>1090</v>
      </c>
      <c r="B31" s="86" t="b">
        <v>1</v>
      </c>
      <c r="C31" s="84" t="s">
        <v>1430</v>
      </c>
      <c r="D31" s="84" t="s">
        <v>1431</v>
      </c>
      <c r="E31" s="86" t="s">
        <v>44</v>
      </c>
      <c r="F31" s="84" t="s">
        <v>473</v>
      </c>
      <c r="G31" s="84" t="s">
        <v>475</v>
      </c>
      <c r="H31" s="86" t="s">
        <v>1306</v>
      </c>
      <c r="I31" s="95" t="s">
        <v>28</v>
      </c>
      <c r="J31" s="95"/>
      <c r="K31" s="84"/>
      <c r="L31" s="86" t="s">
        <v>476</v>
      </c>
      <c r="M31" s="86" t="s">
        <v>474</v>
      </c>
      <c r="N31" s="84" t="s">
        <v>1432</v>
      </c>
      <c r="O31" s="84" t="s">
        <v>1433</v>
      </c>
      <c r="P31" s="84" t="s">
        <v>1434</v>
      </c>
      <c r="Q31" s="86" t="s">
        <v>1147</v>
      </c>
      <c r="R31" s="84" t="s">
        <v>1148</v>
      </c>
      <c r="S31" s="84" t="s">
        <v>478</v>
      </c>
      <c r="T31" s="84" t="s">
        <v>1435</v>
      </c>
      <c r="U31" s="84" t="s">
        <v>339</v>
      </c>
      <c r="V31" s="84" t="s">
        <v>1311</v>
      </c>
      <c r="W31" s="84" t="s">
        <v>482</v>
      </c>
      <c r="X31" s="84" t="s">
        <v>1436</v>
      </c>
      <c r="Y31" s="84" t="s">
        <v>484</v>
      </c>
      <c r="Z31" s="84" t="s">
        <v>1103</v>
      </c>
      <c r="AA31" s="84" t="s">
        <v>1437</v>
      </c>
      <c r="AB31" s="84" t="s">
        <v>481</v>
      </c>
      <c r="AC31" s="84" t="s">
        <v>480</v>
      </c>
      <c r="AD31" s="84" t="s">
        <v>1438</v>
      </c>
      <c r="AE31" s="84" t="s">
        <v>1439</v>
      </c>
      <c r="AF31" s="84" t="s">
        <v>1440</v>
      </c>
      <c r="AG31" s="84"/>
      <c r="AH31" s="96" t="str">
        <f>IFERROR(__xludf.DUMMYFUNCTION("IF($AG31&lt;&gt;"""", REGEXEXTRACT($AG31,""_(ND-.*)"") &amp; "" (concernsMaskedObject)"", """")"),"")</f>
        <v/>
      </c>
      <c r="AI31" s="84" t="str">
        <f>IFERROR(__xludf.DUMMYFUNCTION("IF($AG31&lt;&gt;"""", ""Connection from NonPublishedInformation to "" &amp; REGEXEXTRACT($AG31,""tedm:MG-([^\-]+)-"") &amp; "" under "" &amp; REGEXEXTRACT($AG31,""tedm:(.*)""), """")"),"")</f>
        <v/>
      </c>
      <c r="AJ31" s="84"/>
      <c r="AK31" s="84" t="b">
        <f t="shared" si="1"/>
        <v>0</v>
      </c>
    </row>
    <row r="32">
      <c r="A32" s="93" t="s">
        <v>1090</v>
      </c>
      <c r="B32" s="86" t="b">
        <v>1</v>
      </c>
      <c r="C32" s="84" t="s">
        <v>1441</v>
      </c>
      <c r="D32" s="84" t="s">
        <v>1442</v>
      </c>
      <c r="E32" s="86" t="s">
        <v>44</v>
      </c>
      <c r="F32" s="84" t="s">
        <v>486</v>
      </c>
      <c r="G32" s="84" t="s">
        <v>487</v>
      </c>
      <c r="H32" s="86" t="s">
        <v>1319</v>
      </c>
      <c r="I32" s="95" t="s">
        <v>28</v>
      </c>
      <c r="J32" s="95"/>
      <c r="K32" s="84"/>
      <c r="L32" s="86" t="s">
        <v>476</v>
      </c>
      <c r="M32" s="86" t="s">
        <v>474</v>
      </c>
      <c r="N32" s="84" t="s">
        <v>1443</v>
      </c>
      <c r="O32" s="84" t="s">
        <v>1433</v>
      </c>
      <c r="P32" s="84" t="s">
        <v>1434</v>
      </c>
      <c r="Q32" s="86" t="s">
        <v>1147</v>
      </c>
      <c r="R32" s="84" t="s">
        <v>1148</v>
      </c>
      <c r="S32" s="84" t="s">
        <v>488</v>
      </c>
      <c r="T32" s="84" t="s">
        <v>1444</v>
      </c>
      <c r="U32" s="84" t="s">
        <v>352</v>
      </c>
      <c r="V32" s="84" t="s">
        <v>1322</v>
      </c>
      <c r="W32" s="84" t="s">
        <v>492</v>
      </c>
      <c r="X32" s="84" t="s">
        <v>1445</v>
      </c>
      <c r="Y32" s="84" t="s">
        <v>494</v>
      </c>
      <c r="Z32" s="84" t="s">
        <v>1103</v>
      </c>
      <c r="AA32" s="84" t="s">
        <v>1446</v>
      </c>
      <c r="AB32" s="84" t="s">
        <v>491</v>
      </c>
      <c r="AC32" s="84" t="s">
        <v>490</v>
      </c>
      <c r="AD32" s="84" t="s">
        <v>1447</v>
      </c>
      <c r="AE32" s="84" t="s">
        <v>1448</v>
      </c>
      <c r="AF32" s="84" t="s">
        <v>1449</v>
      </c>
      <c r="AG32" s="84"/>
      <c r="AH32" s="96" t="str">
        <f>IFERROR(__xludf.DUMMYFUNCTION("IF($AG32&lt;&gt;"""", REGEXEXTRACT($AG32,""_(ND-.*)"") &amp; "" (concernsMaskedObject)"", """")"),"")</f>
        <v/>
      </c>
      <c r="AI32" s="84" t="str">
        <f>IFERROR(__xludf.DUMMYFUNCTION("IF($AG32&lt;&gt;"""", ""Connection from NonPublishedInformation to "" &amp; REGEXEXTRACT($AG32,""tedm:MG-([^\-]+)-"") &amp; "" under "" &amp; REGEXEXTRACT($AG32,""tedm:(.*)""), """")"),"")</f>
        <v/>
      </c>
      <c r="AJ32" s="84"/>
      <c r="AK32" s="84" t="b">
        <f t="shared" si="1"/>
        <v>0</v>
      </c>
    </row>
    <row r="33">
      <c r="A33" s="93" t="s">
        <v>1090</v>
      </c>
      <c r="B33" s="86" t="b">
        <v>1</v>
      </c>
      <c r="C33" s="84" t="s">
        <v>1450</v>
      </c>
      <c r="D33" s="84" t="s">
        <v>1451</v>
      </c>
      <c r="E33" s="86" t="s">
        <v>44</v>
      </c>
      <c r="F33" s="84" t="s">
        <v>496</v>
      </c>
      <c r="G33" s="84" t="s">
        <v>500</v>
      </c>
      <c r="H33" s="86" t="s">
        <v>1452</v>
      </c>
      <c r="I33" s="95"/>
      <c r="J33" s="95"/>
      <c r="K33" s="84"/>
      <c r="L33" s="86" t="s">
        <v>503</v>
      </c>
      <c r="M33" s="86" t="s">
        <v>497</v>
      </c>
      <c r="N33" s="84" t="s">
        <v>1453</v>
      </c>
      <c r="O33" s="84" t="s">
        <v>1454</v>
      </c>
      <c r="P33" s="84" t="s">
        <v>1455</v>
      </c>
      <c r="Q33" s="86" t="s">
        <v>1185</v>
      </c>
      <c r="R33" s="84" t="s">
        <v>1186</v>
      </c>
      <c r="S33" s="84" t="s">
        <v>507</v>
      </c>
      <c r="T33" s="84" t="s">
        <v>1456</v>
      </c>
      <c r="U33" s="84" t="s">
        <v>509</v>
      </c>
      <c r="V33" s="84" t="s">
        <v>1457</v>
      </c>
      <c r="W33" s="84" t="s">
        <v>513</v>
      </c>
      <c r="X33" s="84" t="s">
        <v>1458</v>
      </c>
      <c r="Y33" s="84" t="s">
        <v>515</v>
      </c>
      <c r="Z33" s="84" t="s">
        <v>1103</v>
      </c>
      <c r="AA33" s="84" t="s">
        <v>1459</v>
      </c>
      <c r="AB33" s="84" t="s">
        <v>512</v>
      </c>
      <c r="AC33" s="84" t="s">
        <v>511</v>
      </c>
      <c r="AD33" s="84" t="s">
        <v>1460</v>
      </c>
      <c r="AE33" s="84" t="s">
        <v>1461</v>
      </c>
      <c r="AF33" s="84" t="s">
        <v>1462</v>
      </c>
      <c r="AG33" s="97" t="s">
        <v>1463</v>
      </c>
      <c r="AH33" s="96" t="str">
        <f>IFERROR(__xludf.DUMMYFUNCTION("IF($AG33&lt;&gt;"""", REGEXEXTRACT($AG33,""_(ND-.*)"") &amp; "" (concernsMaskedObject)"", """")"),"ND-ResultNotice (concernsMaskedObject)")</f>
        <v>ND-ResultNotice (concernsMaskedObject)</v>
      </c>
      <c r="AI33" s="84" t="str">
        <f>IFERROR(__xludf.DUMMYFUNCTION("IF($AG33&lt;&gt;"""", ""Connection from NonPublishedInformation to "" &amp; REGEXEXTRACT($AG33,""tedm:MG-([^\-]+)-"") &amp; "" under "" &amp; REGEXEXTRACT($AG33,""tedm:(.*)""), """")"),"Connection from NonPublishedInformation to MonetaryValue under MG-MonetaryValue-hasTotalAwardedValue-NoticeAwardInformation_ND-ResultNotice")</f>
        <v>Connection from NonPublishedInformation to MonetaryValue under MG-MonetaryValue-hasTotalAwardedValue-NoticeAwardInformation_ND-ResultNotice</v>
      </c>
      <c r="AJ33" s="98" t="s">
        <v>1186</v>
      </c>
      <c r="AK33" s="84" t="b">
        <f t="shared" si="1"/>
        <v>1</v>
      </c>
    </row>
    <row r="34">
      <c r="A34" s="93" t="s">
        <v>1090</v>
      </c>
      <c r="B34" s="86" t="b">
        <v>1</v>
      </c>
      <c r="C34" s="84" t="s">
        <v>1464</v>
      </c>
      <c r="D34" s="84" t="s">
        <v>1465</v>
      </c>
      <c r="E34" s="86" t="s">
        <v>44</v>
      </c>
      <c r="F34" s="84" t="s">
        <v>517</v>
      </c>
      <c r="G34" s="84" t="s">
        <v>518</v>
      </c>
      <c r="H34" s="86" t="s">
        <v>1466</v>
      </c>
      <c r="I34" s="95"/>
      <c r="J34" s="95"/>
      <c r="K34" s="84"/>
      <c r="L34" s="86" t="s">
        <v>520</v>
      </c>
      <c r="M34" s="86" t="s">
        <v>497</v>
      </c>
      <c r="N34" s="84" t="s">
        <v>1467</v>
      </c>
      <c r="O34" s="84" t="s">
        <v>1468</v>
      </c>
      <c r="P34" s="84" t="s">
        <v>1469</v>
      </c>
      <c r="Q34" s="86" t="s">
        <v>1185</v>
      </c>
      <c r="R34" s="84" t="s">
        <v>1186</v>
      </c>
      <c r="S34" s="84" t="s">
        <v>522</v>
      </c>
      <c r="T34" s="84" t="s">
        <v>1470</v>
      </c>
      <c r="U34" s="84" t="s">
        <v>524</v>
      </c>
      <c r="V34" s="84" t="s">
        <v>1457</v>
      </c>
      <c r="W34" s="84" t="s">
        <v>527</v>
      </c>
      <c r="X34" s="84" t="s">
        <v>1471</v>
      </c>
      <c r="Y34" s="84" t="s">
        <v>529</v>
      </c>
      <c r="Z34" s="84" t="s">
        <v>1103</v>
      </c>
      <c r="AA34" s="84" t="s">
        <v>1472</v>
      </c>
      <c r="AB34" s="84" t="s">
        <v>526</v>
      </c>
      <c r="AC34" s="84" t="s">
        <v>525</v>
      </c>
      <c r="AD34" s="84" t="s">
        <v>1473</v>
      </c>
      <c r="AE34" s="84" t="s">
        <v>1474</v>
      </c>
      <c r="AF34" s="84" t="s">
        <v>1475</v>
      </c>
      <c r="AG34" s="97" t="s">
        <v>1476</v>
      </c>
      <c r="AH34" s="96" t="str">
        <f>IFERROR(__xludf.DUMMYFUNCTION("IF($AG34&lt;&gt;"""", REGEXEXTRACT($AG34,""_(ND-.*)"") &amp; "" (concernsMaskedObject)"", """")"),"ND-ResultNotice (concernsMaskedObject)")</f>
        <v>ND-ResultNotice (concernsMaskedObject)</v>
      </c>
      <c r="AI34" s="84" t="str">
        <f>IFERROR(__xludf.DUMMYFUNCTION("IF($AG34&lt;&gt;"""", ""Connection from NonPublishedInformation to "" &amp; REGEXEXTRACT($AG34,""tedm:MG-([^\-]+)-"") &amp; "" under "" &amp; REGEXEXTRACT($AG34,""tedm:(.*)""), """")"),"Connection from NonPublishedInformation to MonetaryValue under MG-MonetaryValue-hasMaximumFrameworkAgreementAwardedValue-NoticeAwardInformation_ND-ResultNotice")</f>
        <v>Connection from NonPublishedInformation to MonetaryValue under MG-MonetaryValue-hasMaximumFrameworkAgreementAwardedValue-NoticeAwardInformation_ND-ResultNotice</v>
      </c>
      <c r="AJ34" s="98" t="s">
        <v>1186</v>
      </c>
      <c r="AK34" s="84" t="b">
        <f t="shared" si="1"/>
        <v>1</v>
      </c>
    </row>
    <row r="35">
      <c r="A35" s="93" t="s">
        <v>1090</v>
      </c>
      <c r="B35" s="86" t="b">
        <v>1</v>
      </c>
      <c r="C35" s="84" t="s">
        <v>1477</v>
      </c>
      <c r="D35" s="84" t="s">
        <v>1478</v>
      </c>
      <c r="E35" s="86" t="s">
        <v>44</v>
      </c>
      <c r="F35" s="84" t="s">
        <v>531</v>
      </c>
      <c r="G35" s="84" t="s">
        <v>532</v>
      </c>
      <c r="H35" s="86" t="s">
        <v>1479</v>
      </c>
      <c r="I35" s="95"/>
      <c r="J35" s="95"/>
      <c r="K35" s="84"/>
      <c r="L35" s="86" t="s">
        <v>534</v>
      </c>
      <c r="M35" s="86" t="s">
        <v>497</v>
      </c>
      <c r="N35" s="84" t="s">
        <v>1480</v>
      </c>
      <c r="O35" s="84" t="s">
        <v>1481</v>
      </c>
      <c r="P35" s="84" t="s">
        <v>1482</v>
      </c>
      <c r="Q35" s="86" t="s">
        <v>1185</v>
      </c>
      <c r="R35" s="84" t="s">
        <v>1186</v>
      </c>
      <c r="S35" s="84" t="s">
        <v>536</v>
      </c>
      <c r="T35" s="84" t="s">
        <v>1483</v>
      </c>
      <c r="U35" s="84" t="s">
        <v>538</v>
      </c>
      <c r="V35" s="84" t="s">
        <v>1457</v>
      </c>
      <c r="W35" s="84" t="s">
        <v>541</v>
      </c>
      <c r="X35" s="84" t="s">
        <v>1484</v>
      </c>
      <c r="Y35" s="84" t="s">
        <v>543</v>
      </c>
      <c r="Z35" s="84" t="s">
        <v>1103</v>
      </c>
      <c r="AA35" s="84" t="s">
        <v>1485</v>
      </c>
      <c r="AB35" s="84" t="s">
        <v>540</v>
      </c>
      <c r="AC35" s="84" t="s">
        <v>539</v>
      </c>
      <c r="AD35" s="84" t="s">
        <v>1486</v>
      </c>
      <c r="AE35" s="84" t="s">
        <v>1487</v>
      </c>
      <c r="AF35" s="84" t="s">
        <v>1488</v>
      </c>
      <c r="AG35" s="97" t="s">
        <v>1489</v>
      </c>
      <c r="AH35" s="96" t="str">
        <f>IFERROR(__xludf.DUMMYFUNCTION("IF($AG35&lt;&gt;"""", REGEXEXTRACT($AG35,""_(ND-.*)"") &amp; "" (concernsMaskedObject)"", """")"),"ND-ResultNotice (concernsMaskedObject)")</f>
        <v>ND-ResultNotice (concernsMaskedObject)</v>
      </c>
      <c r="AI35" s="84" t="str">
        <f>IFERROR(__xludf.DUMMYFUNCTION("IF($AG35&lt;&gt;"""", ""Connection from NonPublishedInformation to "" &amp; REGEXEXTRACT($AG35,""tedm:MG-([^\-]+)-"") &amp; "" under "" &amp; REGEXEXTRACT($AG35,""tedm:(.*)""), """")"),"Connection from NonPublishedInformation to MonetaryValue under MG-MonetaryValue-hasApproximateFrameworkAgreementValue-NoticeAwardInformation_ND-ResultNotice")</f>
        <v>Connection from NonPublishedInformation to MonetaryValue under MG-MonetaryValue-hasApproximateFrameworkAgreementValue-NoticeAwardInformation_ND-ResultNotice</v>
      </c>
      <c r="AJ35" s="98" t="s">
        <v>1186</v>
      </c>
      <c r="AK35" s="84" t="b">
        <f t="shared" si="1"/>
        <v>1</v>
      </c>
    </row>
    <row r="36">
      <c r="A36" s="93" t="s">
        <v>1490</v>
      </c>
      <c r="B36" s="86" t="b">
        <v>1</v>
      </c>
      <c r="C36" s="84" t="s">
        <v>1491</v>
      </c>
      <c r="D36" s="84" t="s">
        <v>1492</v>
      </c>
      <c r="E36" s="86" t="s">
        <v>44</v>
      </c>
      <c r="F36" s="84" t="s">
        <v>545</v>
      </c>
      <c r="G36" s="84" t="s">
        <v>548</v>
      </c>
      <c r="H36" s="86" t="s">
        <v>1493</v>
      </c>
      <c r="I36" s="95"/>
      <c r="J36" s="95"/>
      <c r="K36" s="84"/>
      <c r="L36" s="86" t="s">
        <v>1099</v>
      </c>
      <c r="M36" s="86" t="s">
        <v>1099</v>
      </c>
      <c r="N36" s="84" t="s">
        <v>1099</v>
      </c>
      <c r="O36" s="84" t="s">
        <v>1099</v>
      </c>
      <c r="P36" s="84" t="s">
        <v>1099</v>
      </c>
      <c r="Q36" s="86" t="s">
        <v>1099</v>
      </c>
      <c r="R36" s="84" t="s">
        <v>1099</v>
      </c>
      <c r="S36" s="84" t="s">
        <v>554</v>
      </c>
      <c r="T36" s="84" t="s">
        <v>1494</v>
      </c>
      <c r="U36" s="84" t="s">
        <v>556</v>
      </c>
      <c r="V36" s="84" t="s">
        <v>1495</v>
      </c>
      <c r="W36" s="84" t="s">
        <v>561</v>
      </c>
      <c r="X36" s="84" t="s">
        <v>1496</v>
      </c>
      <c r="Y36" s="84" t="s">
        <v>563</v>
      </c>
      <c r="Z36" s="84" t="s">
        <v>1103</v>
      </c>
      <c r="AA36" s="84" t="s">
        <v>1497</v>
      </c>
      <c r="AB36" s="84" t="s">
        <v>560</v>
      </c>
      <c r="AC36" s="84" t="s">
        <v>559</v>
      </c>
      <c r="AD36" s="84" t="s">
        <v>1498</v>
      </c>
      <c r="AE36" s="84" t="s">
        <v>1499</v>
      </c>
      <c r="AF36" s="84" t="s">
        <v>1500</v>
      </c>
      <c r="AG36" s="84"/>
      <c r="AH36" s="96" t="str">
        <f>IFERROR(__xludf.DUMMYFUNCTION("IF($AG36&lt;&gt;"""", REGEXEXTRACT($AG36,""_(ND-.*)"") &amp; "" (concernsMaskedObject)"", """")"),"")</f>
        <v/>
      </c>
      <c r="AI36" s="84" t="str">
        <f>IFERROR(__xludf.DUMMYFUNCTION("IF($AG36&lt;&gt;"""", ""Connection from NonPublishedInformation to "" &amp; REGEXEXTRACT($AG36,""tedm:MG-([^\-]+)-"") &amp; "" under "" &amp; REGEXEXTRACT($AG36,""tedm:(.*)""), """")"),"")</f>
        <v/>
      </c>
      <c r="AJ36" s="84"/>
      <c r="AK36" s="84" t="b">
        <f t="shared" si="1"/>
        <v>0</v>
      </c>
    </row>
    <row r="37">
      <c r="A37" s="93" t="s">
        <v>1090</v>
      </c>
      <c r="B37" s="86" t="b">
        <v>1</v>
      </c>
      <c r="C37" s="84" t="s">
        <v>1501</v>
      </c>
      <c r="D37" s="84" t="s">
        <v>1502</v>
      </c>
      <c r="E37" s="86" t="s">
        <v>44</v>
      </c>
      <c r="F37" s="84" t="s">
        <v>565</v>
      </c>
      <c r="G37" s="84" t="s">
        <v>566</v>
      </c>
      <c r="H37" s="86" t="s">
        <v>1503</v>
      </c>
      <c r="I37" s="95"/>
      <c r="J37" s="95"/>
      <c r="K37" s="84"/>
      <c r="L37" s="86" t="s">
        <v>568</v>
      </c>
      <c r="M37" s="86" t="s">
        <v>546</v>
      </c>
      <c r="N37" s="84" t="s">
        <v>1504</v>
      </c>
      <c r="O37" s="84" t="s">
        <v>1505</v>
      </c>
      <c r="P37" s="84" t="s">
        <v>1506</v>
      </c>
      <c r="Q37" s="86" t="s">
        <v>1185</v>
      </c>
      <c r="R37" s="84" t="s">
        <v>1186</v>
      </c>
      <c r="S37" s="84" t="s">
        <v>572</v>
      </c>
      <c r="T37" s="84" t="s">
        <v>1507</v>
      </c>
      <c r="U37" s="84" t="s">
        <v>574</v>
      </c>
      <c r="V37" s="84" t="s">
        <v>1457</v>
      </c>
      <c r="W37" s="84" t="s">
        <v>577</v>
      </c>
      <c r="X37" s="84" t="s">
        <v>1508</v>
      </c>
      <c r="Y37" s="84" t="s">
        <v>579</v>
      </c>
      <c r="Z37" s="84" t="s">
        <v>1103</v>
      </c>
      <c r="AA37" s="84" t="s">
        <v>1509</v>
      </c>
      <c r="AB37" s="84" t="s">
        <v>576</v>
      </c>
      <c r="AC37" s="84" t="s">
        <v>575</v>
      </c>
      <c r="AD37" s="84" t="s">
        <v>1510</v>
      </c>
      <c r="AE37" s="84" t="s">
        <v>1511</v>
      </c>
      <c r="AF37" s="84" t="s">
        <v>1512</v>
      </c>
      <c r="AG37" s="84"/>
      <c r="AH37" s="96" t="str">
        <f>IFERROR(__xludf.DUMMYFUNCTION("IF($AG37&lt;&gt;"""", REGEXEXTRACT($AG37,""_(ND-.*)"") &amp; "" (concernsMaskedObject)"", """")"),"")</f>
        <v/>
      </c>
      <c r="AI37" s="84" t="str">
        <f>IFERROR(__xludf.DUMMYFUNCTION("IF($AG37&lt;&gt;"""", ""Connection from NonPublishedInformation to "" &amp; REGEXEXTRACT($AG37,""tedm:MG-([^\-]+)-"") &amp; "" under "" &amp; REGEXEXTRACT($AG37,""tedm:(.*)""), """")"),"")</f>
        <v/>
      </c>
      <c r="AJ37" s="84"/>
      <c r="AK37" s="84" t="b">
        <f t="shared" si="1"/>
        <v>0</v>
      </c>
    </row>
    <row r="38">
      <c r="A38" s="93" t="s">
        <v>1090</v>
      </c>
      <c r="B38" s="86" t="b">
        <v>1</v>
      </c>
      <c r="C38" s="84" t="s">
        <v>1513</v>
      </c>
      <c r="D38" s="84" t="s">
        <v>1514</v>
      </c>
      <c r="E38" s="86" t="s">
        <v>44</v>
      </c>
      <c r="F38" s="84" t="s">
        <v>581</v>
      </c>
      <c r="G38" s="84" t="s">
        <v>582</v>
      </c>
      <c r="H38" s="86" t="s">
        <v>1515</v>
      </c>
      <c r="I38" s="95" t="s">
        <v>71</v>
      </c>
      <c r="J38" s="95" t="s">
        <v>81</v>
      </c>
      <c r="K38" s="84" t="b">
        <v>1</v>
      </c>
      <c r="L38" s="86" t="s">
        <v>584</v>
      </c>
      <c r="M38" s="86" t="s">
        <v>546</v>
      </c>
      <c r="N38" s="84" t="s">
        <v>1516</v>
      </c>
      <c r="O38" s="84" t="s">
        <v>1517</v>
      </c>
      <c r="P38" s="84" t="s">
        <v>1518</v>
      </c>
      <c r="Q38" s="86" t="s">
        <v>1185</v>
      </c>
      <c r="R38" s="84" t="s">
        <v>1186</v>
      </c>
      <c r="S38" s="84" t="s">
        <v>588</v>
      </c>
      <c r="T38" s="84" t="s">
        <v>1519</v>
      </c>
      <c r="U38" s="84" t="s">
        <v>590</v>
      </c>
      <c r="V38" s="84" t="s">
        <v>1457</v>
      </c>
      <c r="W38" s="84" t="s">
        <v>597</v>
      </c>
      <c r="X38" s="84" t="s">
        <v>1520</v>
      </c>
      <c r="Y38" s="84" t="s">
        <v>600</v>
      </c>
      <c r="Z38" s="84" t="s">
        <v>1103</v>
      </c>
      <c r="AA38" s="84" t="s">
        <v>1521</v>
      </c>
      <c r="AB38" s="84" t="s">
        <v>595</v>
      </c>
      <c r="AC38" s="84" t="s">
        <v>594</v>
      </c>
      <c r="AD38" s="84" t="s">
        <v>1522</v>
      </c>
      <c r="AE38" s="84" t="s">
        <v>1523</v>
      </c>
      <c r="AF38" s="84" t="s">
        <v>1524</v>
      </c>
      <c r="AG38" s="97" t="s">
        <v>1525</v>
      </c>
      <c r="AH38" s="96" t="str">
        <f>IFERROR(__xludf.DUMMYFUNCTION("IF($AG38&lt;&gt;"""", REGEXEXTRACT($AG38,""_(ND-.*)"") &amp; "" (concernsMaskedObject)"", """")"),"ND-NoticeResultGroupFA (concernsMaskedObject)")</f>
        <v>ND-NoticeResultGroupFA (concernsMaskedObject)</v>
      </c>
      <c r="AI38" s="84" t="str">
        <f>IFERROR(__xludf.DUMMYFUNCTION("IF($AG38&lt;&gt;"""", ""Connection from NonPublishedInformation to "" &amp; REGEXEXTRACT($AG38,""tedm:MG-([^\-]+)-"") &amp; "" under "" &amp; REGEXEXTRACT($AG38,""tedm:(.*)""), """")"),"Connection from NonPublishedInformation to MonetaryValue under MG-MonetaryValue-hasApproximateGroupFrameworkAgreementValue-LotGroupAwardInformation-announcesLotGroupAwardInformation-ResultNotice_ND-NoticeResultGroupFA")</f>
        <v>Connection from NonPublishedInformation to MonetaryValue under MG-MonetaryValue-hasApproximateGroupFrameworkAgreementValue-LotGroupAwardInformation-announcesLotGroupAwardInformation-ResultNotice_ND-NoticeResultGroupFA</v>
      </c>
      <c r="AJ38" s="98" t="s">
        <v>1186</v>
      </c>
      <c r="AK38" s="84" t="b">
        <f t="shared" si="1"/>
        <v>1</v>
      </c>
    </row>
    <row r="39">
      <c r="A39" s="93" t="s">
        <v>1090</v>
      </c>
      <c r="B39" s="86" t="b">
        <v>1</v>
      </c>
      <c r="C39" s="84" t="s">
        <v>1526</v>
      </c>
      <c r="D39" s="84" t="s">
        <v>1514</v>
      </c>
      <c r="E39" s="86" t="s">
        <v>44</v>
      </c>
      <c r="F39" s="84" t="s">
        <v>581</v>
      </c>
      <c r="G39" s="84" t="s">
        <v>586</v>
      </c>
      <c r="H39" s="86" t="s">
        <v>1527</v>
      </c>
      <c r="I39" s="95" t="s">
        <v>211</v>
      </c>
      <c r="J39" s="95"/>
      <c r="K39" s="84" t="b">
        <v>1</v>
      </c>
      <c r="L39" s="86" t="s">
        <v>584</v>
      </c>
      <c r="M39" s="86" t="s">
        <v>546</v>
      </c>
      <c r="N39" s="84" t="s">
        <v>1516</v>
      </c>
      <c r="O39" s="84" t="s">
        <v>1517</v>
      </c>
      <c r="P39" s="84" t="s">
        <v>1518</v>
      </c>
      <c r="Q39" s="86" t="s">
        <v>1185</v>
      </c>
      <c r="R39" s="84" t="s">
        <v>1186</v>
      </c>
      <c r="S39" s="84" t="s">
        <v>588</v>
      </c>
      <c r="T39" s="84" t="s">
        <v>1519</v>
      </c>
      <c r="U39" s="84" t="s">
        <v>593</v>
      </c>
      <c r="V39" s="84" t="s">
        <v>1457</v>
      </c>
      <c r="W39" s="84" t="s">
        <v>597</v>
      </c>
      <c r="X39" s="84" t="s">
        <v>1520</v>
      </c>
      <c r="Y39" s="84" t="s">
        <v>600</v>
      </c>
      <c r="Z39" s="84" t="s">
        <v>1103</v>
      </c>
      <c r="AA39" s="84" t="s">
        <v>1521</v>
      </c>
      <c r="AB39" s="84" t="s">
        <v>596</v>
      </c>
      <c r="AC39" s="84" t="s">
        <v>594</v>
      </c>
      <c r="AD39" s="84" t="s">
        <v>1522</v>
      </c>
      <c r="AE39" s="84" t="s">
        <v>1523</v>
      </c>
      <c r="AF39" s="84" t="s">
        <v>1524</v>
      </c>
      <c r="AG39" s="97" t="s">
        <v>1525</v>
      </c>
      <c r="AH39" s="96" t="str">
        <f>IFERROR(__xludf.DUMMYFUNCTION("IF($AG39&lt;&gt;"""", REGEXEXTRACT($AG39,""_(ND-.*)"") &amp; "" (concernsMaskedObject)"", """")"),"ND-NoticeResultGroupFA (concernsMaskedObject)")</f>
        <v>ND-NoticeResultGroupFA (concernsMaskedObject)</v>
      </c>
      <c r="AI39" s="84" t="str">
        <f>IFERROR(__xludf.DUMMYFUNCTION("IF($AG39&lt;&gt;"""", ""Connection from NonPublishedInformation to "" &amp; REGEXEXTRACT($AG39,""tedm:MG-([^\-]+)-"") &amp; "" under "" &amp; REGEXEXTRACT($AG39,""tedm:(.*)""), """")"),"Connection from NonPublishedInformation to MonetaryValue under MG-MonetaryValue-hasApproximateGroupFrameworkAgreementValue-LotGroupAwardInformation-announcesLotGroupAwardInformation-ResultNotice_ND-NoticeResultGroupFA")</f>
        <v>Connection from NonPublishedInformation to MonetaryValue under MG-MonetaryValue-hasApproximateGroupFrameworkAgreementValue-LotGroupAwardInformation-announcesLotGroupAwardInformation-ResultNotice_ND-NoticeResultGroupFA</v>
      </c>
      <c r="AJ39" s="98" t="s">
        <v>1186</v>
      </c>
      <c r="AK39" s="84" t="b">
        <f t="shared" si="1"/>
        <v>1</v>
      </c>
    </row>
    <row r="40">
      <c r="A40" s="93" t="s">
        <v>1090</v>
      </c>
      <c r="B40" s="86" t="b">
        <v>1</v>
      </c>
      <c r="C40" s="84" t="s">
        <v>1528</v>
      </c>
      <c r="D40" s="84" t="s">
        <v>1529</v>
      </c>
      <c r="E40" s="86" t="s">
        <v>44</v>
      </c>
      <c r="F40" s="84" t="s">
        <v>603</v>
      </c>
      <c r="G40" s="84" t="s">
        <v>606</v>
      </c>
      <c r="H40" s="86" t="s">
        <v>1530</v>
      </c>
      <c r="I40" s="95"/>
      <c r="J40" s="95"/>
      <c r="K40" s="84"/>
      <c r="L40" s="86" t="s">
        <v>609</v>
      </c>
      <c r="M40" s="86" t="s">
        <v>604</v>
      </c>
      <c r="N40" s="84" t="s">
        <v>1531</v>
      </c>
      <c r="O40" s="84" t="s">
        <v>1532</v>
      </c>
      <c r="P40" s="84" t="s">
        <v>1533</v>
      </c>
      <c r="Q40" s="86" t="s">
        <v>1185</v>
      </c>
      <c r="R40" s="84" t="s">
        <v>1186</v>
      </c>
      <c r="S40" s="84" t="s">
        <v>613</v>
      </c>
      <c r="T40" s="84" t="s">
        <v>1534</v>
      </c>
      <c r="U40" s="84" t="s">
        <v>615</v>
      </c>
      <c r="V40" s="84" t="s">
        <v>1535</v>
      </c>
      <c r="W40" s="84" t="s">
        <v>619</v>
      </c>
      <c r="X40" s="84" t="s">
        <v>1536</v>
      </c>
      <c r="Y40" s="84" t="s">
        <v>621</v>
      </c>
      <c r="Z40" s="84" t="s">
        <v>1103</v>
      </c>
      <c r="AA40" s="84" t="s">
        <v>1537</v>
      </c>
      <c r="AB40" s="84" t="s">
        <v>618</v>
      </c>
      <c r="AC40" s="84" t="s">
        <v>617</v>
      </c>
      <c r="AD40" s="84" t="s">
        <v>1538</v>
      </c>
      <c r="AE40" s="84" t="s">
        <v>1539</v>
      </c>
      <c r="AF40" s="84" t="s">
        <v>1540</v>
      </c>
      <c r="AG40" s="84"/>
      <c r="AH40" s="96" t="str">
        <f>IFERROR(__xludf.DUMMYFUNCTION("IF($AG40&lt;&gt;"""", REGEXEXTRACT($AG40,""_(ND-.*)"") &amp; "" (concernsMaskedObject)"", """")"),"")</f>
        <v/>
      </c>
      <c r="AI40" s="84" t="str">
        <f>IFERROR(__xludf.DUMMYFUNCTION("IF($AG40&lt;&gt;"""", ""Connection from NonPublishedInformation to "" &amp; REGEXEXTRACT($AG40,""tedm:MG-([^\-]+)-"") &amp; "" under "" &amp; REGEXEXTRACT($AG40,""tedm:(.*)""), """")"),"")</f>
        <v/>
      </c>
      <c r="AJ40" s="84"/>
      <c r="AK40" s="84" t="b">
        <f t="shared" si="1"/>
        <v>0</v>
      </c>
    </row>
    <row r="41">
      <c r="A41" s="93" t="s">
        <v>1090</v>
      </c>
      <c r="B41" s="86" t="b">
        <v>1</v>
      </c>
      <c r="C41" s="84" t="s">
        <v>1541</v>
      </c>
      <c r="D41" s="84" t="s">
        <v>1542</v>
      </c>
      <c r="E41" s="86" t="s">
        <v>44</v>
      </c>
      <c r="F41" s="84" t="s">
        <v>623</v>
      </c>
      <c r="G41" s="84" t="s">
        <v>625</v>
      </c>
      <c r="H41" s="86" t="s">
        <v>1543</v>
      </c>
      <c r="I41" s="95"/>
      <c r="J41" s="95"/>
      <c r="K41" s="84"/>
      <c r="L41" s="99" t="s">
        <v>1544</v>
      </c>
      <c r="M41" s="100" t="s">
        <v>604</v>
      </c>
      <c r="N41" s="99" t="s">
        <v>1545</v>
      </c>
      <c r="O41" s="99" t="s">
        <v>1546</v>
      </c>
      <c r="P41" s="99" t="s">
        <v>1544</v>
      </c>
      <c r="Q41" s="100" t="s">
        <v>1185</v>
      </c>
      <c r="R41" s="101" t="s">
        <v>1186</v>
      </c>
      <c r="S41" s="84" t="s">
        <v>629</v>
      </c>
      <c r="T41" s="84" t="s">
        <v>1547</v>
      </c>
      <c r="U41" s="84" t="s">
        <v>631</v>
      </c>
      <c r="V41" s="84" t="s">
        <v>1548</v>
      </c>
      <c r="W41" s="84" t="s">
        <v>635</v>
      </c>
      <c r="X41" s="84" t="s">
        <v>1549</v>
      </c>
      <c r="Y41" s="84" t="s">
        <v>637</v>
      </c>
      <c r="Z41" s="84" t="s">
        <v>1103</v>
      </c>
      <c r="AA41" s="84" t="s">
        <v>1550</v>
      </c>
      <c r="AB41" s="84" t="s">
        <v>634</v>
      </c>
      <c r="AC41" s="84" t="s">
        <v>633</v>
      </c>
      <c r="AD41" s="84" t="s">
        <v>1551</v>
      </c>
      <c r="AE41" s="84" t="s">
        <v>1552</v>
      </c>
      <c r="AF41" s="84" t="s">
        <v>1553</v>
      </c>
      <c r="AG41" s="84"/>
      <c r="AH41" s="96" t="str">
        <f>IFERROR(__xludf.DUMMYFUNCTION("IF($AG41&lt;&gt;"""", REGEXEXTRACT($AG41,""_(ND-.*)"") &amp; "" (concernsMaskedObject)"", """")"),"")</f>
        <v/>
      </c>
      <c r="AI41" s="84" t="str">
        <f>IFERROR(__xludf.DUMMYFUNCTION("IF($AG41&lt;&gt;"""", ""Connection from NonPublishedInformation to "" &amp; REGEXEXTRACT($AG41,""tedm:MG-([^\-]+)-"") &amp; "" under "" &amp; REGEXEXTRACT($AG41,""tedm:(.*)""), """")"),"")</f>
        <v/>
      </c>
      <c r="AJ41" s="98" t="s">
        <v>1099</v>
      </c>
      <c r="AK41" s="97" t="b">
        <v>1</v>
      </c>
    </row>
    <row r="42">
      <c r="A42" s="93" t="s">
        <v>1090</v>
      </c>
      <c r="B42" s="86" t="b">
        <v>1</v>
      </c>
      <c r="C42" s="84" t="s">
        <v>1554</v>
      </c>
      <c r="D42" s="84" t="s">
        <v>1555</v>
      </c>
      <c r="E42" s="86" t="s">
        <v>44</v>
      </c>
      <c r="F42" s="84" t="s">
        <v>639</v>
      </c>
      <c r="G42" s="84" t="s">
        <v>640</v>
      </c>
      <c r="H42" s="86" t="s">
        <v>1556</v>
      </c>
      <c r="I42" s="95"/>
      <c r="J42" s="95"/>
      <c r="K42" s="84"/>
      <c r="L42" s="86" t="s">
        <v>642</v>
      </c>
      <c r="M42" s="86" t="s">
        <v>604</v>
      </c>
      <c r="N42" s="84" t="s">
        <v>1557</v>
      </c>
      <c r="O42" s="84" t="s">
        <v>1558</v>
      </c>
      <c r="P42" s="84" t="s">
        <v>1559</v>
      </c>
      <c r="Q42" s="86" t="s">
        <v>1185</v>
      </c>
      <c r="R42" s="84" t="s">
        <v>1186</v>
      </c>
      <c r="S42" s="84" t="s">
        <v>645</v>
      </c>
      <c r="T42" s="84" t="s">
        <v>1560</v>
      </c>
      <c r="U42" s="84" t="s">
        <v>647</v>
      </c>
      <c r="V42" s="84" t="s">
        <v>1457</v>
      </c>
      <c r="W42" s="84" t="s">
        <v>650</v>
      </c>
      <c r="X42" s="84" t="s">
        <v>1561</v>
      </c>
      <c r="Y42" s="84" t="s">
        <v>652</v>
      </c>
      <c r="Z42" s="84" t="s">
        <v>1103</v>
      </c>
      <c r="AA42" s="84" t="s">
        <v>1562</v>
      </c>
      <c r="AB42" s="84" t="s">
        <v>649</v>
      </c>
      <c r="AC42" s="84" t="s">
        <v>648</v>
      </c>
      <c r="AD42" s="84" t="s">
        <v>1563</v>
      </c>
      <c r="AE42" s="84" t="s">
        <v>1564</v>
      </c>
      <c r="AF42" s="84" t="s">
        <v>1565</v>
      </c>
      <c r="AG42" s="84"/>
      <c r="AH42" s="96" t="str">
        <f>IFERROR(__xludf.DUMMYFUNCTION("IF($AG42&lt;&gt;"""", REGEXEXTRACT($AG42,""_(ND-.*)"") &amp; "" (concernsMaskedObject)"", """")"),"")</f>
        <v/>
      </c>
      <c r="AI42" s="84" t="str">
        <f>IFERROR(__xludf.DUMMYFUNCTION("IF($AG42&lt;&gt;"""", ""Connection from NonPublishedInformation to "" &amp; REGEXEXTRACT($AG42,""tedm:MG-([^\-]+)-"") &amp; "" under "" &amp; REGEXEXTRACT($AG42,""tedm:(.*)""), """")"),"")</f>
        <v/>
      </c>
      <c r="AJ42" s="84"/>
      <c r="AK42" s="84" t="b">
        <f t="shared" ref="AK42:AK48" si="2">AG42&lt;&gt;""</f>
        <v>0</v>
      </c>
    </row>
    <row r="43">
      <c r="A43" s="93" t="s">
        <v>1090</v>
      </c>
      <c r="B43" s="86" t="b">
        <v>1</v>
      </c>
      <c r="C43" s="84" t="s">
        <v>1566</v>
      </c>
      <c r="D43" s="84" t="s">
        <v>1567</v>
      </c>
      <c r="E43" s="86" t="s">
        <v>44</v>
      </c>
      <c r="F43" s="84" t="s">
        <v>654</v>
      </c>
      <c r="G43" s="84" t="s">
        <v>656</v>
      </c>
      <c r="H43" s="86" t="s">
        <v>1568</v>
      </c>
      <c r="I43" s="95"/>
      <c r="J43" s="95" t="s">
        <v>223</v>
      </c>
      <c r="K43" s="84" t="b">
        <v>1</v>
      </c>
      <c r="L43" s="86" t="s">
        <v>658</v>
      </c>
      <c r="M43" s="86" t="s">
        <v>655</v>
      </c>
      <c r="N43" s="84" t="s">
        <v>1569</v>
      </c>
      <c r="O43" s="84" t="s">
        <v>1570</v>
      </c>
      <c r="P43" s="84" t="s">
        <v>1571</v>
      </c>
      <c r="Q43" s="86" t="s">
        <v>1185</v>
      </c>
      <c r="R43" s="84" t="s">
        <v>1186</v>
      </c>
      <c r="S43" s="84" t="s">
        <v>666</v>
      </c>
      <c r="T43" s="84" t="s">
        <v>1572</v>
      </c>
      <c r="U43" s="84" t="s">
        <v>668</v>
      </c>
      <c r="V43" s="84" t="s">
        <v>1457</v>
      </c>
      <c r="W43" s="84" t="s">
        <v>673</v>
      </c>
      <c r="X43" s="84" t="s">
        <v>1573</v>
      </c>
      <c r="Y43" s="84" t="s">
        <v>676</v>
      </c>
      <c r="Z43" s="84" t="s">
        <v>1103</v>
      </c>
      <c r="AA43" s="84" t="s">
        <v>1574</v>
      </c>
      <c r="AB43" s="84" t="s">
        <v>671</v>
      </c>
      <c r="AC43" s="84" t="s">
        <v>670</v>
      </c>
      <c r="AD43" s="84" t="s">
        <v>1575</v>
      </c>
      <c r="AE43" s="84" t="s">
        <v>1576</v>
      </c>
      <c r="AF43" s="84" t="s">
        <v>1577</v>
      </c>
      <c r="AG43" s="89" t="s">
        <v>1571</v>
      </c>
      <c r="AH43" s="96" t="str">
        <f>IFERROR(__xludf.DUMMYFUNCTION("IF($AG43&lt;&gt;"""", REGEXEXTRACT($AG43,""_(ND-.*)"") &amp; "" (concernsMaskedObject)"", """")"),"ND-SubcontractedActivity (concernsMaskedObject)")</f>
        <v>ND-SubcontractedActivity (concernsMaskedObject)</v>
      </c>
      <c r="AI43" s="84" t="str">
        <f>IFERROR(__xludf.DUMMYFUNCTION("IF($AG43&lt;&gt;"""", ""Connection from NonPublishedInformation to "" &amp; REGEXEXTRACT($AG43,""tedm:MG-([^\-]+)-"") &amp; "" under "" &amp; REGEXEXTRACT($AG43,""tedm:(.*)""), """")"),"Connection from NonPublishedInformation to MonetaryValue under MG-MonetaryValue-hasSubcontractingEstimatedValue-SubcontractingEstimate-foreseesSubcontracting-Tender_ND-SubcontractedActivity")</f>
        <v>Connection from NonPublishedInformation to MonetaryValue under MG-MonetaryValue-hasSubcontractingEstimatedValue-SubcontractingEstimate-foreseesSubcontracting-Tender_ND-SubcontractedActivity</v>
      </c>
      <c r="AJ43" s="98" t="s">
        <v>1186</v>
      </c>
      <c r="AK43" s="84" t="b">
        <f t="shared" si="2"/>
        <v>1</v>
      </c>
    </row>
    <row r="44">
      <c r="A44" s="93" t="s">
        <v>1090</v>
      </c>
      <c r="B44" s="86" t="b">
        <v>1</v>
      </c>
      <c r="C44" s="84" t="s">
        <v>1578</v>
      </c>
      <c r="D44" s="84" t="s">
        <v>1567</v>
      </c>
      <c r="E44" s="86" t="s">
        <v>44</v>
      </c>
      <c r="F44" s="84" t="s">
        <v>654</v>
      </c>
      <c r="G44" s="84" t="s">
        <v>664</v>
      </c>
      <c r="H44" s="86" t="s">
        <v>1568</v>
      </c>
      <c r="I44" s="95" t="s">
        <v>662</v>
      </c>
      <c r="J44" s="95"/>
      <c r="K44" s="84" t="b">
        <v>1</v>
      </c>
      <c r="L44" s="86" t="s">
        <v>658</v>
      </c>
      <c r="M44" s="86" t="s">
        <v>663</v>
      </c>
      <c r="N44" s="84" t="s">
        <v>1569</v>
      </c>
      <c r="O44" s="84" t="s">
        <v>1579</v>
      </c>
      <c r="P44" s="84" t="s">
        <v>1580</v>
      </c>
      <c r="Q44" s="86" t="s">
        <v>1185</v>
      </c>
      <c r="R44" s="84" t="s">
        <v>1186</v>
      </c>
      <c r="S44" s="84" t="s">
        <v>666</v>
      </c>
      <c r="T44" s="84" t="s">
        <v>1572</v>
      </c>
      <c r="U44" s="84" t="s">
        <v>668</v>
      </c>
      <c r="V44" s="84" t="s">
        <v>1457</v>
      </c>
      <c r="W44" s="84" t="s">
        <v>673</v>
      </c>
      <c r="X44" s="84" t="s">
        <v>1573</v>
      </c>
      <c r="Y44" s="84" t="s">
        <v>676</v>
      </c>
      <c r="Z44" s="84" t="s">
        <v>1103</v>
      </c>
      <c r="AA44" s="84" t="s">
        <v>1574</v>
      </c>
      <c r="AB44" s="84" t="s">
        <v>672</v>
      </c>
      <c r="AC44" s="84" t="s">
        <v>670</v>
      </c>
      <c r="AD44" s="84" t="s">
        <v>1575</v>
      </c>
      <c r="AE44" s="84" t="s">
        <v>1576</v>
      </c>
      <c r="AF44" s="84" t="s">
        <v>1577</v>
      </c>
      <c r="AG44" s="89" t="s">
        <v>1580</v>
      </c>
      <c r="AH44" s="96" t="str">
        <f>IFERROR(__xludf.DUMMYFUNCTION("IF($AG44&lt;&gt;"""", REGEXEXTRACT($AG44,""_(ND-.*)"") &amp; "" (concernsMaskedObject)"", """")"),"ND-SubcontractedContract (concernsMaskedObject)")</f>
        <v>ND-SubcontractedContract (concernsMaskedObject)</v>
      </c>
      <c r="AI44" s="84" t="str">
        <f>IFERROR(__xludf.DUMMYFUNCTION("IF($AG44&lt;&gt;"""", ""Connection from NonPublishedInformation to "" &amp; REGEXEXTRACT($AG44,""tedm:MG-([^\-]+)-"") &amp; "" under "" &amp; REGEXEXTRACT($AG44,""tedm:(.*)""), """")"),"Connection from NonPublishedInformation to MonetaryValue under MG-MonetaryValue-hasSubcontractingEstimatedValue-SubcontractingEstimate-foreseesSubcontracting-Tender_ND-SubcontractedContract")</f>
        <v>Connection from NonPublishedInformation to MonetaryValue under MG-MonetaryValue-hasSubcontractingEstimatedValue-SubcontractingEstimate-foreseesSubcontracting-Tender_ND-SubcontractedContract</v>
      </c>
      <c r="AJ44" s="98" t="s">
        <v>1186</v>
      </c>
      <c r="AK44" s="84" t="b">
        <f t="shared" si="2"/>
        <v>1</v>
      </c>
    </row>
    <row r="45">
      <c r="A45" s="93" t="s">
        <v>1090</v>
      </c>
      <c r="B45" s="86" t="b">
        <v>1</v>
      </c>
      <c r="C45" s="84" t="s">
        <v>1581</v>
      </c>
      <c r="D45" s="84" t="s">
        <v>1582</v>
      </c>
      <c r="E45" s="86" t="s">
        <v>44</v>
      </c>
      <c r="F45" s="84" t="s">
        <v>679</v>
      </c>
      <c r="G45" s="84" t="s">
        <v>681</v>
      </c>
      <c r="H45" s="86" t="s">
        <v>1583</v>
      </c>
      <c r="I45" s="95"/>
      <c r="J45" s="95" t="s">
        <v>223</v>
      </c>
      <c r="K45" s="84" t="b">
        <v>1</v>
      </c>
      <c r="L45" s="86" t="s">
        <v>684</v>
      </c>
      <c r="M45" s="86" t="s">
        <v>655</v>
      </c>
      <c r="N45" s="84" t="s">
        <v>1584</v>
      </c>
      <c r="O45" s="84" t="s">
        <v>1585</v>
      </c>
      <c r="P45" s="84" t="s">
        <v>1586</v>
      </c>
      <c r="Q45" s="86" t="s">
        <v>1185</v>
      </c>
      <c r="R45" s="84" t="s">
        <v>1186</v>
      </c>
      <c r="S45" s="84" t="s">
        <v>688</v>
      </c>
      <c r="T45" s="84" t="s">
        <v>1587</v>
      </c>
      <c r="U45" s="84" t="s">
        <v>690</v>
      </c>
      <c r="V45" s="84" t="s">
        <v>1200</v>
      </c>
      <c r="W45" s="84" t="s">
        <v>695</v>
      </c>
      <c r="X45" s="84" t="s">
        <v>1588</v>
      </c>
      <c r="Y45" s="84" t="s">
        <v>698</v>
      </c>
      <c r="Z45" s="84" t="s">
        <v>1103</v>
      </c>
      <c r="AA45" s="84" t="s">
        <v>1589</v>
      </c>
      <c r="AB45" s="84" t="s">
        <v>693</v>
      </c>
      <c r="AC45" s="84" t="s">
        <v>692</v>
      </c>
      <c r="AD45" s="84" t="s">
        <v>1590</v>
      </c>
      <c r="AE45" s="84" t="s">
        <v>1591</v>
      </c>
      <c r="AF45" s="84" t="s">
        <v>1592</v>
      </c>
      <c r="AG45" s="97" t="s">
        <v>1586</v>
      </c>
      <c r="AH45" s="96" t="str">
        <f>IFERROR(__xludf.DUMMYFUNCTION("IF($AG45&lt;&gt;"""", REGEXEXTRACT($AG45,""_(ND-.*)"") &amp; "" (concernsMaskedObject)"", """")"),"ND-SubcontractedActivity (concernsMaskedObject)")</f>
        <v>ND-SubcontractedActivity (concernsMaskedObject)</v>
      </c>
      <c r="AI45" s="84" t="str">
        <f>IFERROR(__xludf.DUMMYFUNCTION("IF($AG45&lt;&gt;"""", ""Connection from NonPublishedInformation to "" &amp; REGEXEXTRACT($AG45,""tedm:MG-([^\-]+)-"") &amp; "" under "" &amp; REGEXEXTRACT($AG45,""tedm:(.*)""), """")"),"Connection from NonPublishedInformation to SubcontractingEstimate under MG-SubcontractingEstimate-foreseesSubcontracting-Tender_ND-SubcontractedActivity")</f>
        <v>Connection from NonPublishedInformation to SubcontractingEstimate under MG-SubcontractingEstimate-foreseesSubcontracting-Tender_ND-SubcontractedActivity</v>
      </c>
      <c r="AJ45" s="98" t="s">
        <v>1186</v>
      </c>
      <c r="AK45" s="84" t="b">
        <f t="shared" si="2"/>
        <v>1</v>
      </c>
    </row>
    <row r="46">
      <c r="A46" s="93" t="s">
        <v>1090</v>
      </c>
      <c r="B46" s="86" t="b">
        <v>1</v>
      </c>
      <c r="C46" s="84" t="s">
        <v>1593</v>
      </c>
      <c r="D46" s="84" t="s">
        <v>1582</v>
      </c>
      <c r="E46" s="86" t="s">
        <v>44</v>
      </c>
      <c r="F46" s="84" t="s">
        <v>679</v>
      </c>
      <c r="G46" s="84" t="s">
        <v>687</v>
      </c>
      <c r="H46" s="86" t="s">
        <v>1583</v>
      </c>
      <c r="I46" s="95" t="s">
        <v>662</v>
      </c>
      <c r="J46" s="95"/>
      <c r="K46" s="84" t="b">
        <v>1</v>
      </c>
      <c r="L46" s="86" t="s">
        <v>684</v>
      </c>
      <c r="M46" s="86" t="s">
        <v>663</v>
      </c>
      <c r="N46" s="84" t="s">
        <v>1584</v>
      </c>
      <c r="O46" s="84" t="s">
        <v>1594</v>
      </c>
      <c r="P46" s="84" t="s">
        <v>1595</v>
      </c>
      <c r="Q46" s="86" t="s">
        <v>1185</v>
      </c>
      <c r="R46" s="84" t="s">
        <v>1186</v>
      </c>
      <c r="S46" s="84" t="s">
        <v>688</v>
      </c>
      <c r="T46" s="84" t="s">
        <v>1587</v>
      </c>
      <c r="U46" s="84" t="s">
        <v>690</v>
      </c>
      <c r="V46" s="84" t="s">
        <v>1200</v>
      </c>
      <c r="W46" s="84" t="s">
        <v>695</v>
      </c>
      <c r="X46" s="84" t="s">
        <v>1588</v>
      </c>
      <c r="Y46" s="84" t="s">
        <v>698</v>
      </c>
      <c r="Z46" s="84" t="s">
        <v>1103</v>
      </c>
      <c r="AA46" s="84" t="s">
        <v>1589</v>
      </c>
      <c r="AB46" s="84" t="s">
        <v>694</v>
      </c>
      <c r="AC46" s="84" t="s">
        <v>692</v>
      </c>
      <c r="AD46" s="84" t="s">
        <v>1590</v>
      </c>
      <c r="AE46" s="84" t="s">
        <v>1591</v>
      </c>
      <c r="AF46" s="84" t="s">
        <v>1592</v>
      </c>
      <c r="AG46" s="84"/>
      <c r="AH46" s="96" t="str">
        <f>IFERROR(__xludf.DUMMYFUNCTION("IF($AG46&lt;&gt;"""", REGEXEXTRACT($AG46,""_(ND-.*)"") &amp; "" (concernsMaskedObject)"", """")"),"")</f>
        <v/>
      </c>
      <c r="AI46" s="84" t="str">
        <f>IFERROR(__xludf.DUMMYFUNCTION("IF($AG46&lt;&gt;"""", ""Connection from NonPublishedInformation to "" &amp; REGEXEXTRACT($AG46,""tedm:MG-([^\-]+)-"") &amp; "" under "" &amp; REGEXEXTRACT($AG46,""tedm:(.*)""), """")"),"")</f>
        <v/>
      </c>
      <c r="AJ46" s="84"/>
      <c r="AK46" s="84" t="b">
        <f t="shared" si="2"/>
        <v>0</v>
      </c>
    </row>
    <row r="47">
      <c r="A47" s="93" t="s">
        <v>1090</v>
      </c>
      <c r="B47" s="86" t="b">
        <v>1</v>
      </c>
      <c r="C47" s="84" t="s">
        <v>1596</v>
      </c>
      <c r="D47" s="84" t="s">
        <v>1597</v>
      </c>
      <c r="E47" s="86" t="s">
        <v>44</v>
      </c>
      <c r="F47" s="84" t="s">
        <v>701</v>
      </c>
      <c r="G47" s="84" t="s">
        <v>702</v>
      </c>
      <c r="H47" s="86" t="s">
        <v>1598</v>
      </c>
      <c r="I47" s="95"/>
      <c r="J47" s="95" t="s">
        <v>223</v>
      </c>
      <c r="K47" s="84" t="b">
        <v>1</v>
      </c>
      <c r="L47" s="86" t="s">
        <v>684</v>
      </c>
      <c r="M47" s="86" t="s">
        <v>655</v>
      </c>
      <c r="N47" s="84" t="s">
        <v>1599</v>
      </c>
      <c r="O47" s="84" t="s">
        <v>1585</v>
      </c>
      <c r="P47" s="84" t="s">
        <v>1586</v>
      </c>
      <c r="Q47" s="86" t="s">
        <v>1185</v>
      </c>
      <c r="R47" s="84" t="s">
        <v>1186</v>
      </c>
      <c r="S47" s="84" t="s">
        <v>705</v>
      </c>
      <c r="T47" s="84" t="s">
        <v>1600</v>
      </c>
      <c r="U47" s="84" t="s">
        <v>707</v>
      </c>
      <c r="V47" s="84" t="s">
        <v>1601</v>
      </c>
      <c r="W47" s="84" t="s">
        <v>713</v>
      </c>
      <c r="X47" s="84" t="s">
        <v>1602</v>
      </c>
      <c r="Y47" s="84" t="s">
        <v>716</v>
      </c>
      <c r="Z47" s="84" t="s">
        <v>1103</v>
      </c>
      <c r="AA47" s="84" t="s">
        <v>1603</v>
      </c>
      <c r="AB47" s="84" t="s">
        <v>711</v>
      </c>
      <c r="AC47" s="84" t="s">
        <v>710</v>
      </c>
      <c r="AD47" s="84" t="s">
        <v>1604</v>
      </c>
      <c r="AE47" s="84" t="s">
        <v>1605</v>
      </c>
      <c r="AF47" s="84" t="s">
        <v>1606</v>
      </c>
      <c r="AG47" s="97" t="s">
        <v>1586</v>
      </c>
      <c r="AH47" s="96" t="str">
        <f>IFERROR(__xludf.DUMMYFUNCTION("IF($AG47&lt;&gt;"""", REGEXEXTRACT($AG47,""_(ND-.*)"") &amp; "" (concernsMaskedObject)"", """")"),"ND-SubcontractedActivity (concernsMaskedObject)")</f>
        <v>ND-SubcontractedActivity (concernsMaskedObject)</v>
      </c>
      <c r="AI47" s="84" t="str">
        <f>IFERROR(__xludf.DUMMYFUNCTION("IF($AG47&lt;&gt;"""", ""Connection from NonPublishedInformation to "" &amp; REGEXEXTRACT($AG47,""tedm:MG-([^\-]+)-"") &amp; "" under "" &amp; REGEXEXTRACT($AG47,""tedm:(.*)""), """")"),"Connection from NonPublishedInformation to SubcontractingEstimate under MG-SubcontractingEstimate-foreseesSubcontracting-Tender_ND-SubcontractedActivity")</f>
        <v>Connection from NonPublishedInformation to SubcontractingEstimate under MG-SubcontractingEstimate-foreseesSubcontracting-Tender_ND-SubcontractedActivity</v>
      </c>
      <c r="AJ47" s="98" t="s">
        <v>1186</v>
      </c>
      <c r="AK47" s="84" t="b">
        <f t="shared" si="2"/>
        <v>1</v>
      </c>
    </row>
    <row r="48">
      <c r="A48" s="93" t="s">
        <v>1090</v>
      </c>
      <c r="B48" s="86" t="b">
        <v>1</v>
      </c>
      <c r="C48" s="84" t="s">
        <v>1607</v>
      </c>
      <c r="D48" s="84" t="s">
        <v>1597</v>
      </c>
      <c r="E48" s="86" t="s">
        <v>44</v>
      </c>
      <c r="F48" s="84" t="s">
        <v>701</v>
      </c>
      <c r="G48" s="84" t="s">
        <v>704</v>
      </c>
      <c r="H48" s="86" t="s">
        <v>1598</v>
      </c>
      <c r="I48" s="95" t="s">
        <v>662</v>
      </c>
      <c r="J48" s="95"/>
      <c r="K48" s="84" t="b">
        <v>1</v>
      </c>
      <c r="L48" s="86" t="s">
        <v>684</v>
      </c>
      <c r="M48" s="86" t="s">
        <v>663</v>
      </c>
      <c r="N48" s="84" t="s">
        <v>1599</v>
      </c>
      <c r="O48" s="84" t="s">
        <v>1594</v>
      </c>
      <c r="P48" s="84" t="s">
        <v>1595</v>
      </c>
      <c r="Q48" s="86" t="s">
        <v>1185</v>
      </c>
      <c r="R48" s="84" t="s">
        <v>1186</v>
      </c>
      <c r="S48" s="84" t="s">
        <v>705</v>
      </c>
      <c r="T48" s="84" t="s">
        <v>1600</v>
      </c>
      <c r="U48" s="84" t="s">
        <v>707</v>
      </c>
      <c r="V48" s="84" t="s">
        <v>1601</v>
      </c>
      <c r="W48" s="84" t="s">
        <v>713</v>
      </c>
      <c r="X48" s="84" t="s">
        <v>1602</v>
      </c>
      <c r="Y48" s="84" t="s">
        <v>716</v>
      </c>
      <c r="Z48" s="84" t="s">
        <v>1103</v>
      </c>
      <c r="AA48" s="84" t="s">
        <v>1603</v>
      </c>
      <c r="AB48" s="84" t="s">
        <v>712</v>
      </c>
      <c r="AC48" s="84" t="s">
        <v>710</v>
      </c>
      <c r="AD48" s="84" t="s">
        <v>1604</v>
      </c>
      <c r="AE48" s="84" t="s">
        <v>1605</v>
      </c>
      <c r="AF48" s="84" t="s">
        <v>1606</v>
      </c>
      <c r="AG48" s="84"/>
      <c r="AH48" s="96" t="str">
        <f>IFERROR(__xludf.DUMMYFUNCTION("IF($AG48&lt;&gt;"""", REGEXEXTRACT($AG48,""_(ND-.*)"") &amp; "" (concernsMaskedObject)"", """")"),"")</f>
        <v/>
      </c>
      <c r="AI48" s="84" t="str">
        <f>IFERROR(__xludf.DUMMYFUNCTION("IF($AG48&lt;&gt;"""", ""Connection from NonPublishedInformation to "" &amp; REGEXEXTRACT($AG48,""tedm:MG-([^\-]+)-"") &amp; "" under "" &amp; REGEXEXTRACT($AG48,""tedm:(.*)""), """")"),"")</f>
        <v/>
      </c>
      <c r="AJ48" s="84"/>
      <c r="AK48" s="84" t="b">
        <f t="shared" si="2"/>
        <v>0</v>
      </c>
    </row>
    <row r="49">
      <c r="A49" s="93" t="s">
        <v>1090</v>
      </c>
      <c r="B49" s="86" t="b">
        <v>1</v>
      </c>
      <c r="C49" s="84" t="s">
        <v>1608</v>
      </c>
      <c r="D49" s="84" t="s">
        <v>1609</v>
      </c>
      <c r="E49" s="86" t="s">
        <v>44</v>
      </c>
      <c r="F49" s="84" t="s">
        <v>719</v>
      </c>
      <c r="G49" s="84" t="s">
        <v>720</v>
      </c>
      <c r="H49" s="86" t="s">
        <v>1610</v>
      </c>
      <c r="I49" s="95"/>
      <c r="J49" s="95" t="s">
        <v>223</v>
      </c>
      <c r="K49" s="84" t="b">
        <v>1</v>
      </c>
      <c r="L49" s="99" t="s">
        <v>1611</v>
      </c>
      <c r="M49" s="99" t="s">
        <v>655</v>
      </c>
      <c r="N49" s="99" t="s">
        <v>1612</v>
      </c>
      <c r="O49" s="99" t="s">
        <v>1613</v>
      </c>
      <c r="P49" s="99" t="s">
        <v>1614</v>
      </c>
      <c r="Q49" s="100" t="s">
        <v>1185</v>
      </c>
      <c r="R49" s="101" t="s">
        <v>1186</v>
      </c>
      <c r="S49" s="84" t="s">
        <v>725</v>
      </c>
      <c r="T49" s="84" t="s">
        <v>1615</v>
      </c>
      <c r="U49" s="84" t="s">
        <v>727</v>
      </c>
      <c r="V49" s="84" t="s">
        <v>1616</v>
      </c>
      <c r="W49" s="84" t="s">
        <v>733</v>
      </c>
      <c r="X49" s="84" t="s">
        <v>1617</v>
      </c>
      <c r="Y49" s="84" t="s">
        <v>736</v>
      </c>
      <c r="Z49" s="84" t="s">
        <v>1103</v>
      </c>
      <c r="AA49" s="84" t="s">
        <v>1618</v>
      </c>
      <c r="AB49" s="84" t="s">
        <v>731</v>
      </c>
      <c r="AC49" s="84" t="s">
        <v>730</v>
      </c>
      <c r="AD49" s="84" t="s">
        <v>1619</v>
      </c>
      <c r="AE49" s="84" t="s">
        <v>1620</v>
      </c>
      <c r="AF49" s="84" t="s">
        <v>1621</v>
      </c>
      <c r="AG49" s="84"/>
      <c r="AH49" s="96" t="str">
        <f>IFERROR(__xludf.DUMMYFUNCTION("IF($AG49&lt;&gt;"""", REGEXEXTRACT($AG49,""_(ND-.*)"") &amp; "" (concernsMaskedObject)"", """")"),"")</f>
        <v/>
      </c>
      <c r="AI49" s="84" t="str">
        <f>IFERROR(__xludf.DUMMYFUNCTION("IF($AG49&lt;&gt;"""", ""Connection from NonPublishedInformation to "" &amp; REGEXEXTRACT($AG49,""tedm:MG-([^\-]+)-"") &amp; "" under "" &amp; REGEXEXTRACT($AG49,""tedm:(.*)""), """")"),"")</f>
        <v/>
      </c>
      <c r="AJ49" s="98" t="s">
        <v>1099</v>
      </c>
      <c r="AK49" s="97" t="b">
        <v>1</v>
      </c>
    </row>
    <row r="50">
      <c r="A50" s="93" t="s">
        <v>1090</v>
      </c>
      <c r="B50" s="86" t="b">
        <v>1</v>
      </c>
      <c r="C50" s="84" t="s">
        <v>1622</v>
      </c>
      <c r="D50" s="84" t="s">
        <v>1609</v>
      </c>
      <c r="E50" s="86" t="s">
        <v>44</v>
      </c>
      <c r="F50" s="84" t="s">
        <v>719</v>
      </c>
      <c r="G50" s="84" t="s">
        <v>723</v>
      </c>
      <c r="H50" s="86" t="s">
        <v>1610</v>
      </c>
      <c r="I50" s="95" t="s">
        <v>662</v>
      </c>
      <c r="J50" s="95"/>
      <c r="K50" s="84" t="b">
        <v>1</v>
      </c>
      <c r="L50" s="99" t="s">
        <v>1611</v>
      </c>
      <c r="M50" s="99" t="s">
        <v>663</v>
      </c>
      <c r="N50" s="99" t="s">
        <v>1612</v>
      </c>
      <c r="O50" s="99" t="s">
        <v>1623</v>
      </c>
      <c r="P50" s="99" t="s">
        <v>1614</v>
      </c>
      <c r="Q50" s="100" t="s">
        <v>1185</v>
      </c>
      <c r="R50" s="101" t="s">
        <v>1186</v>
      </c>
      <c r="S50" s="84" t="s">
        <v>725</v>
      </c>
      <c r="T50" s="84" t="s">
        <v>1615</v>
      </c>
      <c r="U50" s="84" t="s">
        <v>727</v>
      </c>
      <c r="V50" s="84" t="s">
        <v>1616</v>
      </c>
      <c r="W50" s="84" t="s">
        <v>733</v>
      </c>
      <c r="X50" s="84" t="s">
        <v>1617</v>
      </c>
      <c r="Y50" s="84" t="s">
        <v>736</v>
      </c>
      <c r="Z50" s="84" t="s">
        <v>1103</v>
      </c>
      <c r="AA50" s="84" t="s">
        <v>1618</v>
      </c>
      <c r="AB50" s="84" t="s">
        <v>732</v>
      </c>
      <c r="AC50" s="84" t="s">
        <v>730</v>
      </c>
      <c r="AD50" s="84" t="s">
        <v>1619</v>
      </c>
      <c r="AE50" s="84" t="s">
        <v>1620</v>
      </c>
      <c r="AF50" s="84" t="s">
        <v>1621</v>
      </c>
      <c r="AG50" s="84"/>
      <c r="AH50" s="96" t="str">
        <f>IFERROR(__xludf.DUMMYFUNCTION("IF($AG50&lt;&gt;"""", REGEXEXTRACT($AG50,""_(ND-.*)"") &amp; "" (concernsMaskedObject)"", """")"),"")</f>
        <v/>
      </c>
      <c r="AI50" s="84" t="str">
        <f>IFERROR(__xludf.DUMMYFUNCTION("IF($AG50&lt;&gt;"""", ""Connection from NonPublishedInformation to "" &amp; REGEXEXTRACT($AG50,""tedm:MG-([^\-]+)-"") &amp; "" under "" &amp; REGEXEXTRACT($AG50,""tedm:(.*)""), """")"),"")</f>
        <v/>
      </c>
      <c r="AJ50" s="98" t="s">
        <v>1099</v>
      </c>
      <c r="AK50" s="97" t="b">
        <v>1</v>
      </c>
    </row>
    <row r="51">
      <c r="A51" s="93" t="s">
        <v>1090</v>
      </c>
      <c r="B51" s="86" t="b">
        <v>1</v>
      </c>
      <c r="C51" s="84" t="s">
        <v>1624</v>
      </c>
      <c r="D51" s="84" t="s">
        <v>1625</v>
      </c>
      <c r="E51" s="86" t="s">
        <v>44</v>
      </c>
      <c r="F51" s="84" t="s">
        <v>739</v>
      </c>
      <c r="G51" s="84" t="s">
        <v>740</v>
      </c>
      <c r="H51" s="86" t="s">
        <v>1626</v>
      </c>
      <c r="I51" s="95"/>
      <c r="J51" s="95" t="s">
        <v>223</v>
      </c>
      <c r="K51" s="84" t="b">
        <v>1</v>
      </c>
      <c r="L51" s="86" t="s">
        <v>684</v>
      </c>
      <c r="M51" s="86" t="s">
        <v>655</v>
      </c>
      <c r="N51" s="84" t="s">
        <v>1627</v>
      </c>
      <c r="O51" s="84" t="s">
        <v>1585</v>
      </c>
      <c r="P51" s="84" t="s">
        <v>1586</v>
      </c>
      <c r="Q51" s="86" t="s">
        <v>1185</v>
      </c>
      <c r="R51" s="84" t="s">
        <v>1186</v>
      </c>
      <c r="S51" s="84" t="s">
        <v>743</v>
      </c>
      <c r="T51" s="84" t="s">
        <v>1628</v>
      </c>
      <c r="U51" s="84" t="s">
        <v>745</v>
      </c>
      <c r="V51" s="84" t="s">
        <v>1629</v>
      </c>
      <c r="W51" s="84" t="s">
        <v>751</v>
      </c>
      <c r="X51" s="84" t="s">
        <v>1630</v>
      </c>
      <c r="Y51" s="84" t="s">
        <v>754</v>
      </c>
      <c r="Z51" s="84" t="s">
        <v>1103</v>
      </c>
      <c r="AA51" s="84" t="s">
        <v>1631</v>
      </c>
      <c r="AB51" s="84" t="s">
        <v>749</v>
      </c>
      <c r="AC51" s="84" t="s">
        <v>748</v>
      </c>
      <c r="AD51" s="84" t="s">
        <v>1632</v>
      </c>
      <c r="AE51" s="84" t="s">
        <v>1633</v>
      </c>
      <c r="AF51" s="84" t="s">
        <v>1634</v>
      </c>
      <c r="AG51" s="97" t="s">
        <v>1586</v>
      </c>
      <c r="AH51" s="96" t="str">
        <f>IFERROR(__xludf.DUMMYFUNCTION("IF($AG51&lt;&gt;"""", REGEXEXTRACT($AG51,""_(ND-.*)"") &amp; "" (concernsMaskedObject)"", """")"),"ND-SubcontractedActivity (concernsMaskedObject)")</f>
        <v>ND-SubcontractedActivity (concernsMaskedObject)</v>
      </c>
      <c r="AI51" s="84" t="str">
        <f>IFERROR(__xludf.DUMMYFUNCTION("IF($AG51&lt;&gt;"""", ""Connection from NonPublishedInformation to "" &amp; REGEXEXTRACT($AG51,""tedm:MG-([^\-]+)-"") &amp; "" under "" &amp; REGEXEXTRACT($AG51,""tedm:(.*)""), """")"),"Connection from NonPublishedInformation to SubcontractingEstimate under MG-SubcontractingEstimate-foreseesSubcontracting-Tender_ND-SubcontractedActivity")</f>
        <v>Connection from NonPublishedInformation to SubcontractingEstimate under MG-SubcontractingEstimate-foreseesSubcontracting-Tender_ND-SubcontractedActivity</v>
      </c>
      <c r="AJ51" s="98" t="s">
        <v>1186</v>
      </c>
      <c r="AK51" s="84" t="b">
        <f t="shared" ref="AK51:AK54" si="3">AG51&lt;&gt;""</f>
        <v>1</v>
      </c>
    </row>
    <row r="52">
      <c r="A52" s="93" t="s">
        <v>1090</v>
      </c>
      <c r="B52" s="86" t="b">
        <v>1</v>
      </c>
      <c r="C52" s="84" t="s">
        <v>1635</v>
      </c>
      <c r="D52" s="84" t="s">
        <v>1625</v>
      </c>
      <c r="E52" s="86" t="s">
        <v>44</v>
      </c>
      <c r="F52" s="84" t="s">
        <v>739</v>
      </c>
      <c r="G52" s="84" t="s">
        <v>742</v>
      </c>
      <c r="H52" s="86" t="s">
        <v>1626</v>
      </c>
      <c r="I52" s="95" t="s">
        <v>662</v>
      </c>
      <c r="J52" s="95"/>
      <c r="K52" s="84" t="b">
        <v>1</v>
      </c>
      <c r="L52" s="86" t="s">
        <v>684</v>
      </c>
      <c r="M52" s="86" t="s">
        <v>663</v>
      </c>
      <c r="N52" s="84" t="s">
        <v>1627</v>
      </c>
      <c r="O52" s="84" t="s">
        <v>1594</v>
      </c>
      <c r="P52" s="84" t="s">
        <v>1595</v>
      </c>
      <c r="Q52" s="86" t="s">
        <v>1185</v>
      </c>
      <c r="R52" s="84" t="s">
        <v>1186</v>
      </c>
      <c r="S52" s="84" t="s">
        <v>743</v>
      </c>
      <c r="T52" s="84" t="s">
        <v>1628</v>
      </c>
      <c r="U52" s="84" t="s">
        <v>745</v>
      </c>
      <c r="V52" s="84" t="s">
        <v>1629</v>
      </c>
      <c r="W52" s="84" t="s">
        <v>751</v>
      </c>
      <c r="X52" s="84" t="s">
        <v>1630</v>
      </c>
      <c r="Y52" s="84" t="s">
        <v>754</v>
      </c>
      <c r="Z52" s="84" t="s">
        <v>1103</v>
      </c>
      <c r="AA52" s="84" t="s">
        <v>1631</v>
      </c>
      <c r="AB52" s="84" t="s">
        <v>750</v>
      </c>
      <c r="AC52" s="84" t="s">
        <v>748</v>
      </c>
      <c r="AD52" s="84" t="s">
        <v>1632</v>
      </c>
      <c r="AE52" s="84" t="s">
        <v>1633</v>
      </c>
      <c r="AF52" s="84" t="s">
        <v>1634</v>
      </c>
      <c r="AG52" s="84"/>
      <c r="AH52" s="96" t="str">
        <f>IFERROR(__xludf.DUMMYFUNCTION("IF($AG52&lt;&gt;"""", REGEXEXTRACT($AG52,""_(ND-.*)"") &amp; "" (concernsMaskedObject)"", """")"),"")</f>
        <v/>
      </c>
      <c r="AI52" s="84" t="str">
        <f>IFERROR(__xludf.DUMMYFUNCTION("IF($AG52&lt;&gt;"""", ""Connection from NonPublishedInformation to "" &amp; REGEXEXTRACT($AG52,""tedm:MG-([^\-]+)-"") &amp; "" under "" &amp; REGEXEXTRACT($AG52,""tedm:(.*)""), """")"),"")</f>
        <v/>
      </c>
      <c r="AJ52" s="84"/>
      <c r="AK52" s="84" t="b">
        <f t="shared" si="3"/>
        <v>0</v>
      </c>
    </row>
    <row r="53">
      <c r="A53" s="93" t="s">
        <v>1090</v>
      </c>
      <c r="B53" s="86" t="b">
        <v>1</v>
      </c>
      <c r="C53" s="84" t="s">
        <v>1636</v>
      </c>
      <c r="D53" s="84" t="s">
        <v>1637</v>
      </c>
      <c r="E53" s="86" t="s">
        <v>44</v>
      </c>
      <c r="F53" s="84" t="s">
        <v>757</v>
      </c>
      <c r="G53" s="84" t="s">
        <v>758</v>
      </c>
      <c r="H53" s="86" t="s">
        <v>1638</v>
      </c>
      <c r="I53" s="95"/>
      <c r="J53" s="95" t="s">
        <v>223</v>
      </c>
      <c r="K53" s="84" t="b">
        <v>1</v>
      </c>
      <c r="L53" s="86" t="s">
        <v>684</v>
      </c>
      <c r="M53" s="86" t="s">
        <v>655</v>
      </c>
      <c r="N53" s="84" t="s">
        <v>1639</v>
      </c>
      <c r="O53" s="84" t="s">
        <v>1585</v>
      </c>
      <c r="P53" s="84" t="s">
        <v>1586</v>
      </c>
      <c r="Q53" s="86" t="s">
        <v>1185</v>
      </c>
      <c r="R53" s="84" t="s">
        <v>1186</v>
      </c>
      <c r="S53" s="84" t="s">
        <v>761</v>
      </c>
      <c r="T53" s="84" t="s">
        <v>1640</v>
      </c>
      <c r="U53" s="84" t="s">
        <v>763</v>
      </c>
      <c r="V53" s="84" t="s">
        <v>1641</v>
      </c>
      <c r="W53" s="84" t="s">
        <v>769</v>
      </c>
      <c r="X53" s="84" t="s">
        <v>1642</v>
      </c>
      <c r="Y53" s="84" t="s">
        <v>772</v>
      </c>
      <c r="Z53" s="84" t="s">
        <v>1103</v>
      </c>
      <c r="AA53" s="84" t="s">
        <v>1643</v>
      </c>
      <c r="AB53" s="84" t="s">
        <v>767</v>
      </c>
      <c r="AC53" s="84" t="s">
        <v>766</v>
      </c>
      <c r="AD53" s="84" t="s">
        <v>1644</v>
      </c>
      <c r="AE53" s="84" t="s">
        <v>1645</v>
      </c>
      <c r="AF53" s="84" t="s">
        <v>1646</v>
      </c>
      <c r="AG53" s="97" t="s">
        <v>1586</v>
      </c>
      <c r="AH53" s="96" t="str">
        <f>IFERROR(__xludf.DUMMYFUNCTION("IF($AG53&lt;&gt;"""", REGEXEXTRACT($AG53,""_(ND-.*)"") &amp; "" (concernsMaskedObject)"", """")"),"ND-SubcontractedActivity (concernsMaskedObject)")</f>
        <v>ND-SubcontractedActivity (concernsMaskedObject)</v>
      </c>
      <c r="AI53" s="84" t="str">
        <f>IFERROR(__xludf.DUMMYFUNCTION("IF($AG53&lt;&gt;"""", ""Connection from NonPublishedInformation to "" &amp; REGEXEXTRACT($AG53,""tedm:MG-([^\-]+)-"") &amp; "" under "" &amp; REGEXEXTRACT($AG53,""tedm:(.*)""), """")"),"Connection from NonPublishedInformation to SubcontractingEstimate under MG-SubcontractingEstimate-foreseesSubcontracting-Tender_ND-SubcontractedActivity")</f>
        <v>Connection from NonPublishedInformation to SubcontractingEstimate under MG-SubcontractingEstimate-foreseesSubcontracting-Tender_ND-SubcontractedActivity</v>
      </c>
      <c r="AJ53" s="98" t="s">
        <v>1186</v>
      </c>
      <c r="AK53" s="84" t="b">
        <f t="shared" si="3"/>
        <v>1</v>
      </c>
    </row>
    <row r="54">
      <c r="A54" s="93" t="s">
        <v>1090</v>
      </c>
      <c r="B54" s="86" t="b">
        <v>1</v>
      </c>
      <c r="C54" s="84" t="s">
        <v>1647</v>
      </c>
      <c r="D54" s="84" t="s">
        <v>1637</v>
      </c>
      <c r="E54" s="86" t="s">
        <v>44</v>
      </c>
      <c r="F54" s="84" t="s">
        <v>757</v>
      </c>
      <c r="G54" s="84" t="s">
        <v>760</v>
      </c>
      <c r="H54" s="86" t="s">
        <v>1638</v>
      </c>
      <c r="I54" s="95" t="s">
        <v>662</v>
      </c>
      <c r="J54" s="95"/>
      <c r="K54" s="84" t="b">
        <v>1</v>
      </c>
      <c r="L54" s="86" t="s">
        <v>684</v>
      </c>
      <c r="M54" s="86" t="s">
        <v>663</v>
      </c>
      <c r="N54" s="84" t="s">
        <v>1639</v>
      </c>
      <c r="O54" s="84" t="s">
        <v>1594</v>
      </c>
      <c r="P54" s="84" t="s">
        <v>1595</v>
      </c>
      <c r="Q54" s="86" t="s">
        <v>1185</v>
      </c>
      <c r="R54" s="84" t="s">
        <v>1186</v>
      </c>
      <c r="S54" s="84" t="s">
        <v>761</v>
      </c>
      <c r="T54" s="84" t="s">
        <v>1640</v>
      </c>
      <c r="U54" s="84" t="s">
        <v>763</v>
      </c>
      <c r="V54" s="84" t="s">
        <v>1641</v>
      </c>
      <c r="W54" s="84" t="s">
        <v>769</v>
      </c>
      <c r="X54" s="84" t="s">
        <v>1642</v>
      </c>
      <c r="Y54" s="84" t="s">
        <v>772</v>
      </c>
      <c r="Z54" s="84" t="s">
        <v>1103</v>
      </c>
      <c r="AA54" s="84" t="s">
        <v>1643</v>
      </c>
      <c r="AB54" s="84" t="s">
        <v>768</v>
      </c>
      <c r="AC54" s="84" t="s">
        <v>766</v>
      </c>
      <c r="AD54" s="84" t="s">
        <v>1644</v>
      </c>
      <c r="AE54" s="84" t="s">
        <v>1645</v>
      </c>
      <c r="AF54" s="84" t="s">
        <v>1646</v>
      </c>
      <c r="AG54" s="84"/>
      <c r="AH54" s="96" t="str">
        <f>IFERROR(__xludf.DUMMYFUNCTION("IF($AG54&lt;&gt;"""", REGEXEXTRACT($AG54,""_(ND-.*)"") &amp; "" (concernsMaskedObject)"", """")"),"")</f>
        <v/>
      </c>
      <c r="AI54" s="84" t="str">
        <f>IFERROR(__xludf.DUMMYFUNCTION("IF($AG54&lt;&gt;"""", ""Connection from NonPublishedInformation to "" &amp; REGEXEXTRACT($AG54,""tedm:MG-([^\-]+)-"") &amp; "" under "" &amp; REGEXEXTRACT($AG54,""tedm:(.*)""), """")"),"")</f>
        <v/>
      </c>
      <c r="AJ54" s="84"/>
      <c r="AK54" s="84" t="b">
        <f t="shared" si="3"/>
        <v>0</v>
      </c>
    </row>
    <row r="55">
      <c r="A55" s="93" t="s">
        <v>1090</v>
      </c>
      <c r="B55" s="86" t="b">
        <v>1</v>
      </c>
      <c r="C55" s="84" t="s">
        <v>1648</v>
      </c>
      <c r="D55" s="84" t="s">
        <v>1649</v>
      </c>
      <c r="E55" s="86" t="s">
        <v>44</v>
      </c>
      <c r="F55" s="84" t="s">
        <v>775</v>
      </c>
      <c r="G55" s="84" t="s">
        <v>778</v>
      </c>
      <c r="H55" s="86" t="s">
        <v>1650</v>
      </c>
      <c r="I55" s="95"/>
      <c r="J55" s="95"/>
      <c r="K55" s="84"/>
      <c r="L55" s="99" t="s">
        <v>1651</v>
      </c>
      <c r="M55" s="99" t="s">
        <v>776</v>
      </c>
      <c r="N55" s="99" t="s">
        <v>1652</v>
      </c>
      <c r="O55" s="99" t="s">
        <v>1653</v>
      </c>
      <c r="P55" s="99" t="s">
        <v>1654</v>
      </c>
      <c r="Q55" s="100" t="s">
        <v>1185</v>
      </c>
      <c r="R55" s="101" t="s">
        <v>1186</v>
      </c>
      <c r="S55" s="84" t="s">
        <v>782</v>
      </c>
      <c r="T55" s="84" t="s">
        <v>1655</v>
      </c>
      <c r="U55" s="84" t="s">
        <v>784</v>
      </c>
      <c r="V55" s="84" t="s">
        <v>1656</v>
      </c>
      <c r="W55" s="84" t="s">
        <v>788</v>
      </c>
      <c r="X55" s="84" t="s">
        <v>1657</v>
      </c>
      <c r="Y55" s="84" t="s">
        <v>790</v>
      </c>
      <c r="Z55" s="84" t="s">
        <v>1103</v>
      </c>
      <c r="AA55" s="84" t="s">
        <v>1658</v>
      </c>
      <c r="AB55" s="84" t="s">
        <v>787</v>
      </c>
      <c r="AC55" s="84" t="s">
        <v>786</v>
      </c>
      <c r="AD55" s="84" t="s">
        <v>1659</v>
      </c>
      <c r="AE55" s="84" t="s">
        <v>1660</v>
      </c>
      <c r="AF55" s="84" t="s">
        <v>1661</v>
      </c>
      <c r="AG55" s="84"/>
      <c r="AH55" s="96" t="str">
        <f>IFERROR(__xludf.DUMMYFUNCTION("IF($AG55&lt;&gt;"""", REGEXEXTRACT($AG55,""_(ND-.*)"") &amp; "" (concernsMaskedObject)"", """")"),"")</f>
        <v/>
      </c>
      <c r="AI55" s="84" t="str">
        <f>IFERROR(__xludf.DUMMYFUNCTION("IF($AG55&lt;&gt;"""", ""Connection from NonPublishedInformation to "" &amp; REGEXEXTRACT($AG55,""tedm:MG-([^\-]+)-"") &amp; "" under "" &amp; REGEXEXTRACT($AG55,""tedm:(.*)""), """")"),"")</f>
        <v/>
      </c>
      <c r="AJ55" s="98" t="s">
        <v>1099</v>
      </c>
      <c r="AK55" s="97" t="b">
        <v>1</v>
      </c>
    </row>
    <row r="56">
      <c r="A56" s="93" t="s">
        <v>1090</v>
      </c>
      <c r="B56" s="86" t="b">
        <v>1</v>
      </c>
      <c r="C56" s="84" t="s">
        <v>1662</v>
      </c>
      <c r="D56" s="84" t="s">
        <v>1663</v>
      </c>
      <c r="E56" s="86" t="s">
        <v>44</v>
      </c>
      <c r="F56" s="84" t="s">
        <v>792</v>
      </c>
      <c r="G56" s="84" t="s">
        <v>793</v>
      </c>
      <c r="H56" s="86" t="s">
        <v>1664</v>
      </c>
      <c r="I56" s="95"/>
      <c r="J56" s="95"/>
      <c r="K56" s="84"/>
      <c r="L56" s="99" t="s">
        <v>1651</v>
      </c>
      <c r="M56" s="99" t="s">
        <v>776</v>
      </c>
      <c r="N56" s="99" t="s">
        <v>1665</v>
      </c>
      <c r="O56" s="99" t="s">
        <v>1653</v>
      </c>
      <c r="P56" s="99" t="s">
        <v>1654</v>
      </c>
      <c r="Q56" s="99" t="s">
        <v>1666</v>
      </c>
      <c r="R56" s="101" t="s">
        <v>1237</v>
      </c>
      <c r="S56" s="84" t="s">
        <v>795</v>
      </c>
      <c r="T56" s="84" t="s">
        <v>1667</v>
      </c>
      <c r="U56" s="84" t="s">
        <v>797</v>
      </c>
      <c r="V56" s="84" t="s">
        <v>1668</v>
      </c>
      <c r="W56" s="84" t="s">
        <v>801</v>
      </c>
      <c r="X56" s="84" t="s">
        <v>1669</v>
      </c>
      <c r="Y56" s="84" t="s">
        <v>803</v>
      </c>
      <c r="Z56" s="84" t="s">
        <v>1103</v>
      </c>
      <c r="AA56" s="84" t="s">
        <v>1670</v>
      </c>
      <c r="AB56" s="84" t="s">
        <v>800</v>
      </c>
      <c r="AC56" s="84" t="s">
        <v>799</v>
      </c>
      <c r="AD56" s="84" t="s">
        <v>1671</v>
      </c>
      <c r="AE56" s="84" t="s">
        <v>1672</v>
      </c>
      <c r="AF56" s="84" t="s">
        <v>1673</v>
      </c>
      <c r="AG56" s="84"/>
      <c r="AH56" s="96" t="str">
        <f>IFERROR(__xludf.DUMMYFUNCTION("IF($AG56&lt;&gt;"""", REGEXEXTRACT($AG56,""_(ND-.*)"") &amp; "" (concernsMaskedObject)"", """")"),"")</f>
        <v/>
      </c>
      <c r="AI56" s="84" t="str">
        <f>IFERROR(__xludf.DUMMYFUNCTION("IF($AG56&lt;&gt;"""", ""Connection from NonPublishedInformation to "" &amp; REGEXEXTRACT($AG56,""tedm:MG-([^\-]+)-"") &amp; "" under "" &amp; REGEXEXTRACT($AG56,""tedm:(.*)""), """")"),"")</f>
        <v/>
      </c>
      <c r="AJ56" s="98" t="s">
        <v>1099</v>
      </c>
      <c r="AK56" s="97" t="b">
        <v>1</v>
      </c>
    </row>
    <row r="57">
      <c r="A57" s="93" t="s">
        <v>1090</v>
      </c>
      <c r="B57" s="86" t="b">
        <v>1</v>
      </c>
      <c r="C57" s="84" t="s">
        <v>1674</v>
      </c>
      <c r="D57" s="84" t="s">
        <v>1675</v>
      </c>
      <c r="E57" s="86" t="s">
        <v>44</v>
      </c>
      <c r="F57" s="84" t="s">
        <v>805</v>
      </c>
      <c r="G57" s="84" t="s">
        <v>807</v>
      </c>
      <c r="H57" s="86" t="s">
        <v>1676</v>
      </c>
      <c r="I57" s="95" t="s">
        <v>211</v>
      </c>
      <c r="J57" s="95"/>
      <c r="K57" s="84"/>
      <c r="L57" s="86" t="s">
        <v>809</v>
      </c>
      <c r="M57" s="86" t="s">
        <v>806</v>
      </c>
      <c r="N57" s="84" t="s">
        <v>1677</v>
      </c>
      <c r="O57" s="84" t="s">
        <v>1678</v>
      </c>
      <c r="P57" s="84" t="s">
        <v>1679</v>
      </c>
      <c r="Q57" s="86" t="s">
        <v>1185</v>
      </c>
      <c r="R57" s="84" t="s">
        <v>1186</v>
      </c>
      <c r="S57" s="84" t="s">
        <v>812</v>
      </c>
      <c r="T57" s="84" t="s">
        <v>1680</v>
      </c>
      <c r="U57" s="84" t="s">
        <v>814</v>
      </c>
      <c r="V57" s="84" t="s">
        <v>1457</v>
      </c>
      <c r="W57" s="84" t="s">
        <v>817</v>
      </c>
      <c r="X57" s="84" t="s">
        <v>1681</v>
      </c>
      <c r="Y57" s="84" t="s">
        <v>819</v>
      </c>
      <c r="Z57" s="84" t="s">
        <v>82</v>
      </c>
      <c r="AA57" s="84" t="s">
        <v>1682</v>
      </c>
      <c r="AB57" s="84" t="s">
        <v>816</v>
      </c>
      <c r="AC57" s="84" t="s">
        <v>815</v>
      </c>
      <c r="AD57" s="84" t="s">
        <v>1683</v>
      </c>
      <c r="AE57" s="84" t="s">
        <v>1684</v>
      </c>
      <c r="AF57" s="84" t="s">
        <v>1685</v>
      </c>
      <c r="AG57" s="84"/>
      <c r="AH57" s="96" t="str">
        <f>IFERROR(__xludf.DUMMYFUNCTION("IF($AG57&lt;&gt;"""", REGEXEXTRACT($AG57,""_(ND-.*)"") &amp; "" (concernsMaskedObject)"", """")"),"")</f>
        <v/>
      </c>
      <c r="AI57" s="84" t="str">
        <f>IFERROR(__xludf.DUMMYFUNCTION("IF($AG57&lt;&gt;"""", ""Connection from NonPublishedInformation to "" &amp; REGEXEXTRACT($AG57,""tedm:MG-([^\-]+)-"") &amp; "" under "" &amp; REGEXEXTRACT($AG57,""tedm:(.*)""), """")"),"")</f>
        <v/>
      </c>
      <c r="AJ57" s="84"/>
      <c r="AK57" s="84" t="b">
        <f t="shared" ref="AK57:AK62" si="4">AG57&lt;&gt;""</f>
        <v>0</v>
      </c>
    </row>
    <row r="58">
      <c r="A58" s="93" t="s">
        <v>1090</v>
      </c>
      <c r="B58" s="86" t="b">
        <v>1</v>
      </c>
      <c r="C58" s="84" t="s">
        <v>1686</v>
      </c>
      <c r="D58" s="84" t="s">
        <v>1687</v>
      </c>
      <c r="E58" s="86" t="s">
        <v>44</v>
      </c>
      <c r="F58" s="84" t="s">
        <v>821</v>
      </c>
      <c r="G58" s="84" t="s">
        <v>822</v>
      </c>
      <c r="H58" s="86" t="s">
        <v>1688</v>
      </c>
      <c r="I58" s="95"/>
      <c r="J58" s="95"/>
      <c r="K58" s="84"/>
      <c r="L58" s="86" t="s">
        <v>824</v>
      </c>
      <c r="M58" s="86" t="s">
        <v>806</v>
      </c>
      <c r="N58" s="84" t="s">
        <v>1689</v>
      </c>
      <c r="O58" s="84" t="s">
        <v>1690</v>
      </c>
      <c r="P58" s="84" t="s">
        <v>1691</v>
      </c>
      <c r="Q58" s="86" t="s">
        <v>1185</v>
      </c>
      <c r="R58" s="84" t="s">
        <v>1186</v>
      </c>
      <c r="S58" s="84" t="s">
        <v>826</v>
      </c>
      <c r="T58" s="84" t="s">
        <v>1692</v>
      </c>
      <c r="U58" s="84" t="s">
        <v>828</v>
      </c>
      <c r="V58" s="84" t="s">
        <v>1457</v>
      </c>
      <c r="W58" s="84" t="s">
        <v>831</v>
      </c>
      <c r="X58" s="84" t="s">
        <v>1693</v>
      </c>
      <c r="Y58" s="84" t="s">
        <v>833</v>
      </c>
      <c r="Z58" s="84" t="s">
        <v>1103</v>
      </c>
      <c r="AA58" s="84" t="s">
        <v>1694</v>
      </c>
      <c r="AB58" s="84" t="s">
        <v>830</v>
      </c>
      <c r="AC58" s="84" t="s">
        <v>829</v>
      </c>
      <c r="AD58" s="84" t="s">
        <v>1695</v>
      </c>
      <c r="AE58" s="84" t="s">
        <v>1696</v>
      </c>
      <c r="AF58" s="84" t="s">
        <v>1697</v>
      </c>
      <c r="AG58" s="84"/>
      <c r="AH58" s="96" t="str">
        <f>IFERROR(__xludf.DUMMYFUNCTION("IF($AG58&lt;&gt;"""", REGEXEXTRACT($AG58,""_(ND-.*)"") &amp; "" (concernsMaskedObject)"", """")"),"")</f>
        <v/>
      </c>
      <c r="AI58" s="84" t="str">
        <f>IFERROR(__xludf.DUMMYFUNCTION("IF($AG58&lt;&gt;"""", ""Connection from NonPublishedInformation to "" &amp; REGEXEXTRACT($AG58,""tedm:MG-([^\-]+)-"") &amp; "" under "" &amp; REGEXEXTRACT($AG58,""tedm:(.*)""), """")"),"")</f>
        <v/>
      </c>
      <c r="AJ58" s="84"/>
      <c r="AK58" s="84" t="b">
        <f t="shared" si="4"/>
        <v>0</v>
      </c>
    </row>
    <row r="59">
      <c r="A59" s="93" t="s">
        <v>1090</v>
      </c>
      <c r="B59" s="86" t="b">
        <v>1</v>
      </c>
      <c r="C59" s="84" t="s">
        <v>1698</v>
      </c>
      <c r="D59" s="84" t="s">
        <v>1699</v>
      </c>
      <c r="E59" s="86" t="s">
        <v>44</v>
      </c>
      <c r="F59" s="84" t="s">
        <v>835</v>
      </c>
      <c r="G59" s="84" t="s">
        <v>836</v>
      </c>
      <c r="H59" s="86" t="s">
        <v>1700</v>
      </c>
      <c r="I59" s="95"/>
      <c r="J59" s="95"/>
      <c r="K59" s="84"/>
      <c r="L59" s="86" t="s">
        <v>838</v>
      </c>
      <c r="M59" s="86" t="s">
        <v>776</v>
      </c>
      <c r="N59" s="84" t="s">
        <v>1701</v>
      </c>
      <c r="O59" s="84" t="s">
        <v>1702</v>
      </c>
      <c r="P59" s="84" t="s">
        <v>1703</v>
      </c>
      <c r="Q59" s="86" t="s">
        <v>1185</v>
      </c>
      <c r="R59" s="84" t="s">
        <v>1186</v>
      </c>
      <c r="S59" s="84" t="s">
        <v>842</v>
      </c>
      <c r="T59" s="84" t="s">
        <v>1704</v>
      </c>
      <c r="U59" s="84" t="s">
        <v>844</v>
      </c>
      <c r="V59" s="84" t="s">
        <v>1457</v>
      </c>
      <c r="W59" s="84" t="s">
        <v>847</v>
      </c>
      <c r="X59" s="84" t="s">
        <v>1705</v>
      </c>
      <c r="Y59" s="84" t="s">
        <v>849</v>
      </c>
      <c r="Z59" s="84" t="s">
        <v>1103</v>
      </c>
      <c r="AA59" s="84" t="s">
        <v>1706</v>
      </c>
      <c r="AB59" s="84" t="s">
        <v>846</v>
      </c>
      <c r="AC59" s="84" t="s">
        <v>845</v>
      </c>
      <c r="AD59" s="84" t="s">
        <v>1707</v>
      </c>
      <c r="AE59" s="84" t="s">
        <v>1708</v>
      </c>
      <c r="AF59" s="84" t="s">
        <v>1709</v>
      </c>
      <c r="AG59" s="84"/>
      <c r="AH59" s="96" t="str">
        <f>IFERROR(__xludf.DUMMYFUNCTION("IF($AG59&lt;&gt;"""", REGEXEXTRACT($AG59,""_(ND-.*)"") &amp; "" (concernsMaskedObject)"", """")"),"")</f>
        <v/>
      </c>
      <c r="AI59" s="84" t="str">
        <f>IFERROR(__xludf.DUMMYFUNCTION("IF($AG59&lt;&gt;"""", ""Connection from NonPublishedInformation to "" &amp; REGEXEXTRACT($AG59,""tedm:MG-([^\-]+)-"") &amp; "" under "" &amp; REGEXEXTRACT($AG59,""tedm:(.*)""), """")"),"")</f>
        <v/>
      </c>
      <c r="AJ59" s="84"/>
      <c r="AK59" s="84" t="b">
        <f t="shared" si="4"/>
        <v>0</v>
      </c>
    </row>
    <row r="60">
      <c r="A60" s="93" t="s">
        <v>1090</v>
      </c>
      <c r="B60" s="86" t="b">
        <v>1</v>
      </c>
      <c r="C60" s="84" t="s">
        <v>1710</v>
      </c>
      <c r="D60" s="84" t="s">
        <v>1711</v>
      </c>
      <c r="E60" s="86" t="s">
        <v>44</v>
      </c>
      <c r="F60" s="84" t="s">
        <v>851</v>
      </c>
      <c r="G60" s="84" t="s">
        <v>852</v>
      </c>
      <c r="H60" s="86" t="s">
        <v>1712</v>
      </c>
      <c r="I60" s="95"/>
      <c r="J60" s="95"/>
      <c r="K60" s="84"/>
      <c r="L60" s="86" t="s">
        <v>854</v>
      </c>
      <c r="M60" s="86" t="s">
        <v>776</v>
      </c>
      <c r="N60" s="84" t="s">
        <v>1713</v>
      </c>
      <c r="O60" s="84" t="s">
        <v>1714</v>
      </c>
      <c r="P60" s="84" t="s">
        <v>1715</v>
      </c>
      <c r="Q60" s="86" t="s">
        <v>1185</v>
      </c>
      <c r="R60" s="84" t="s">
        <v>1186</v>
      </c>
      <c r="S60" s="84" t="s">
        <v>856</v>
      </c>
      <c r="T60" s="84" t="s">
        <v>1716</v>
      </c>
      <c r="U60" s="84" t="s">
        <v>858</v>
      </c>
      <c r="V60" s="84" t="s">
        <v>1457</v>
      </c>
      <c r="W60" s="84" t="s">
        <v>861</v>
      </c>
      <c r="X60" s="84" t="s">
        <v>1717</v>
      </c>
      <c r="Y60" s="84" t="s">
        <v>863</v>
      </c>
      <c r="Z60" s="84" t="s">
        <v>1103</v>
      </c>
      <c r="AA60" s="84" t="s">
        <v>1718</v>
      </c>
      <c r="AB60" s="84" t="s">
        <v>860</v>
      </c>
      <c r="AC60" s="84" t="s">
        <v>859</v>
      </c>
      <c r="AD60" s="84" t="s">
        <v>1719</v>
      </c>
      <c r="AE60" s="84" t="s">
        <v>1720</v>
      </c>
      <c r="AF60" s="84" t="s">
        <v>1721</v>
      </c>
      <c r="AG60" s="84"/>
      <c r="AH60" s="96" t="str">
        <f>IFERROR(__xludf.DUMMYFUNCTION("IF($AG60&lt;&gt;"""", REGEXEXTRACT($AG60,""_(ND-.*)"") &amp; "" (concernsMaskedObject)"", """")"),"")</f>
        <v/>
      </c>
      <c r="AI60" s="84" t="str">
        <f>IFERROR(__xludf.DUMMYFUNCTION("IF($AG60&lt;&gt;"""", ""Connection from NonPublishedInformation to "" &amp; REGEXEXTRACT($AG60,""tedm:MG-([^\-]+)-"") &amp; "" under "" &amp; REGEXEXTRACT($AG60,""tedm:(.*)""), """")"),"")</f>
        <v/>
      </c>
      <c r="AJ60" s="84"/>
      <c r="AK60" s="84" t="b">
        <f t="shared" si="4"/>
        <v>0</v>
      </c>
    </row>
    <row r="61">
      <c r="A61" s="93" t="s">
        <v>1090</v>
      </c>
      <c r="B61" s="86" t="b">
        <v>1</v>
      </c>
      <c r="C61" s="84" t="s">
        <v>1722</v>
      </c>
      <c r="D61" s="84" t="s">
        <v>1723</v>
      </c>
      <c r="E61" s="86" t="s">
        <v>44</v>
      </c>
      <c r="F61" s="84" t="s">
        <v>865</v>
      </c>
      <c r="G61" s="84" t="s">
        <v>868</v>
      </c>
      <c r="H61" s="86" t="s">
        <v>1724</v>
      </c>
      <c r="I61" s="95" t="s">
        <v>28</v>
      </c>
      <c r="J61" s="95"/>
      <c r="K61" s="84"/>
      <c r="L61" s="86" t="s">
        <v>871</v>
      </c>
      <c r="M61" s="86" t="s">
        <v>866</v>
      </c>
      <c r="N61" s="84" t="s">
        <v>1725</v>
      </c>
      <c r="O61" s="84" t="s">
        <v>1726</v>
      </c>
      <c r="P61" s="84" t="s">
        <v>1727</v>
      </c>
      <c r="Q61" s="86" t="s">
        <v>1185</v>
      </c>
      <c r="R61" s="84" t="s">
        <v>1186</v>
      </c>
      <c r="S61" s="84" t="s">
        <v>875</v>
      </c>
      <c r="T61" s="84" t="s">
        <v>1728</v>
      </c>
      <c r="U61" s="84" t="s">
        <v>877</v>
      </c>
      <c r="V61" s="84" t="s">
        <v>1729</v>
      </c>
      <c r="W61" s="84" t="s">
        <v>881</v>
      </c>
      <c r="X61" s="84" t="s">
        <v>1730</v>
      </c>
      <c r="Y61" s="84" t="s">
        <v>883</v>
      </c>
      <c r="Z61" s="84" t="s">
        <v>1103</v>
      </c>
      <c r="AA61" s="84" t="s">
        <v>1731</v>
      </c>
      <c r="AB61" s="84" t="s">
        <v>880</v>
      </c>
      <c r="AC61" s="84" t="s">
        <v>879</v>
      </c>
      <c r="AD61" s="84" t="s">
        <v>1732</v>
      </c>
      <c r="AE61" s="84" t="s">
        <v>1733</v>
      </c>
      <c r="AF61" s="84" t="s">
        <v>1734</v>
      </c>
      <c r="AG61" s="84"/>
      <c r="AH61" s="96" t="str">
        <f>IFERROR(__xludf.DUMMYFUNCTION("IF($AG61&lt;&gt;"""", REGEXEXTRACT($AG61,""_(ND-.*)"") &amp; "" (concernsMaskedObject)"", """")"),"")</f>
        <v/>
      </c>
      <c r="AI61" s="84" t="str">
        <f>IFERROR(__xludf.DUMMYFUNCTION("IF($AG61&lt;&gt;"""", ""Connection from NonPublishedInformation to "" &amp; REGEXEXTRACT($AG61,""tedm:MG-([^\-]+)-"") &amp; "" under "" &amp; REGEXEXTRACT($AG61,""tedm:(.*)""), """")"),"")</f>
        <v/>
      </c>
      <c r="AJ61" s="84"/>
      <c r="AK61" s="84" t="b">
        <f t="shared" si="4"/>
        <v>0</v>
      </c>
    </row>
    <row r="62">
      <c r="A62" s="93" t="s">
        <v>1090</v>
      </c>
      <c r="B62" s="86" t="b">
        <v>1</v>
      </c>
      <c r="C62" s="84" t="s">
        <v>1735</v>
      </c>
      <c r="D62" s="84" t="s">
        <v>1736</v>
      </c>
      <c r="E62" s="86" t="s">
        <v>44</v>
      </c>
      <c r="F62" s="84" t="s">
        <v>885</v>
      </c>
      <c r="G62" s="84" t="s">
        <v>886</v>
      </c>
      <c r="H62" s="86" t="s">
        <v>1737</v>
      </c>
      <c r="I62" s="95" t="s">
        <v>28</v>
      </c>
      <c r="J62" s="95"/>
      <c r="K62" s="84"/>
      <c r="L62" s="86" t="s">
        <v>871</v>
      </c>
      <c r="M62" s="86" t="s">
        <v>866</v>
      </c>
      <c r="N62" s="84" t="s">
        <v>1738</v>
      </c>
      <c r="O62" s="84" t="s">
        <v>1726</v>
      </c>
      <c r="P62" s="84" t="s">
        <v>1727</v>
      </c>
      <c r="Q62" s="86" t="s">
        <v>1185</v>
      </c>
      <c r="R62" s="84" t="s">
        <v>1186</v>
      </c>
      <c r="S62" s="84" t="s">
        <v>888</v>
      </c>
      <c r="T62" s="84" t="s">
        <v>1739</v>
      </c>
      <c r="U62" s="84" t="s">
        <v>890</v>
      </c>
      <c r="V62" s="84" t="s">
        <v>1740</v>
      </c>
      <c r="W62" s="84" t="s">
        <v>894</v>
      </c>
      <c r="X62" s="84" t="s">
        <v>1741</v>
      </c>
      <c r="Y62" s="84" t="s">
        <v>896</v>
      </c>
      <c r="Z62" s="84" t="s">
        <v>1103</v>
      </c>
      <c r="AA62" s="84" t="s">
        <v>1742</v>
      </c>
      <c r="AB62" s="84" t="s">
        <v>893</v>
      </c>
      <c r="AC62" s="84" t="s">
        <v>892</v>
      </c>
      <c r="AD62" s="84" t="s">
        <v>1743</v>
      </c>
      <c r="AE62" s="84" t="s">
        <v>1744</v>
      </c>
      <c r="AF62" s="84" t="s">
        <v>1745</v>
      </c>
      <c r="AG62" s="84"/>
      <c r="AH62" s="96" t="str">
        <f>IFERROR(__xludf.DUMMYFUNCTION("IF($AG62&lt;&gt;"""", REGEXEXTRACT($AG62,""_(ND-.*)"") &amp; "" (concernsMaskedObject)"", """")"),"")</f>
        <v/>
      </c>
      <c r="AI62" s="84" t="str">
        <f>IFERROR(__xludf.DUMMYFUNCTION("IF($AG62&lt;&gt;"""", ""Connection from NonPublishedInformation to "" &amp; REGEXEXTRACT($AG62,""tedm:MG-([^\-]+)-"") &amp; "" under "" &amp; REGEXEXTRACT($AG62,""tedm:(.*)""), """")"),"")</f>
        <v/>
      </c>
      <c r="AJ62" s="84"/>
      <c r="AK62" s="84" t="b">
        <f t="shared" si="4"/>
        <v>0</v>
      </c>
    </row>
    <row r="63">
      <c r="A63" s="93" t="s">
        <v>1090</v>
      </c>
      <c r="B63" s="86" t="b">
        <v>1</v>
      </c>
      <c r="C63" s="84" t="s">
        <v>1746</v>
      </c>
      <c r="D63" s="84" t="s">
        <v>1747</v>
      </c>
      <c r="E63" s="86" t="s">
        <v>44</v>
      </c>
      <c r="F63" s="84" t="s">
        <v>898</v>
      </c>
      <c r="G63" s="84" t="s">
        <v>901</v>
      </c>
      <c r="H63" s="86" t="s">
        <v>1748</v>
      </c>
      <c r="I63" s="95"/>
      <c r="J63" s="95"/>
      <c r="K63" s="84"/>
      <c r="L63" s="99" t="s">
        <v>1749</v>
      </c>
      <c r="M63" s="99" t="s">
        <v>899</v>
      </c>
      <c r="N63" s="99" t="s">
        <v>1750</v>
      </c>
      <c r="O63" s="99" t="s">
        <v>1751</v>
      </c>
      <c r="P63" s="99" t="s">
        <v>1752</v>
      </c>
      <c r="Q63" s="100" t="s">
        <v>1185</v>
      </c>
      <c r="R63" s="101" t="s">
        <v>1186</v>
      </c>
      <c r="S63" s="84" t="s">
        <v>905</v>
      </c>
      <c r="T63" s="84" t="s">
        <v>1753</v>
      </c>
      <c r="U63" s="84" t="s">
        <v>907</v>
      </c>
      <c r="V63" s="84" t="s">
        <v>1754</v>
      </c>
      <c r="W63" s="84" t="s">
        <v>911</v>
      </c>
      <c r="X63" s="84" t="s">
        <v>1755</v>
      </c>
      <c r="Y63" s="84" t="s">
        <v>913</v>
      </c>
      <c r="Z63" s="84" t="s">
        <v>1103</v>
      </c>
      <c r="AA63" s="84" t="s">
        <v>1756</v>
      </c>
      <c r="AB63" s="84" t="s">
        <v>910</v>
      </c>
      <c r="AC63" s="84" t="s">
        <v>909</v>
      </c>
      <c r="AD63" s="84" t="s">
        <v>1757</v>
      </c>
      <c r="AE63" s="84" t="s">
        <v>1758</v>
      </c>
      <c r="AF63" s="84" t="s">
        <v>1759</v>
      </c>
      <c r="AG63" s="84"/>
      <c r="AH63" s="96" t="str">
        <f>IFERROR(__xludf.DUMMYFUNCTION("IF($AG63&lt;&gt;"""", REGEXEXTRACT($AG63,""_(ND-.*)"") &amp; "" (concernsMaskedObject)"", """")"),"")</f>
        <v/>
      </c>
      <c r="AI63" s="84" t="str">
        <f>IFERROR(__xludf.DUMMYFUNCTION("IF($AG63&lt;&gt;"""", ""Connection from NonPublishedInformation to "" &amp; REGEXEXTRACT($AG63,""tedm:MG-([^\-]+)-"") &amp; "" under "" &amp; REGEXEXTRACT($AG63,""tedm:(.*)""), """")"),"")</f>
        <v/>
      </c>
      <c r="AJ63" s="98" t="s">
        <v>1099</v>
      </c>
      <c r="AK63" s="97" t="b">
        <v>1</v>
      </c>
    </row>
    <row r="64">
      <c r="A64" s="93" t="s">
        <v>1206</v>
      </c>
      <c r="B64" s="86" t="b">
        <v>1</v>
      </c>
      <c r="C64" s="84" t="s">
        <v>1760</v>
      </c>
      <c r="D64" s="84" t="s">
        <v>1760</v>
      </c>
      <c r="E64" s="86" t="s">
        <v>1099</v>
      </c>
      <c r="F64" s="84" t="s">
        <v>915</v>
      </c>
      <c r="G64" s="84" t="s">
        <v>918</v>
      </c>
      <c r="H64" s="86" t="s">
        <v>1761</v>
      </c>
      <c r="I64" s="95"/>
      <c r="J64" s="95"/>
      <c r="K64" s="84"/>
      <c r="L64" s="86" t="s">
        <v>1099</v>
      </c>
      <c r="M64" s="86" t="s">
        <v>1099</v>
      </c>
      <c r="N64" s="84" t="s">
        <v>1099</v>
      </c>
      <c r="O64" s="84" t="s">
        <v>1099</v>
      </c>
      <c r="P64" s="84" t="s">
        <v>1099</v>
      </c>
      <c r="Q64" s="86" t="s">
        <v>1099</v>
      </c>
      <c r="R64" s="84" t="s">
        <v>1099</v>
      </c>
      <c r="S64" s="84" t="s">
        <v>921</v>
      </c>
      <c r="T64" s="84" t="s">
        <v>1762</v>
      </c>
      <c r="U64" s="84" t="s">
        <v>923</v>
      </c>
      <c r="V64" s="84" t="s">
        <v>1763</v>
      </c>
      <c r="W64" s="84" t="s">
        <v>926</v>
      </c>
      <c r="X64" s="84" t="s">
        <v>1764</v>
      </c>
      <c r="Y64" s="84" t="s">
        <v>928</v>
      </c>
      <c r="Z64" s="84" t="s">
        <v>1103</v>
      </c>
      <c r="AA64" s="84" t="s">
        <v>1765</v>
      </c>
      <c r="AB64" s="84" t="s">
        <v>925</v>
      </c>
      <c r="AC64" s="84" t="s">
        <v>924</v>
      </c>
      <c r="AD64" s="84" t="s">
        <v>1766</v>
      </c>
      <c r="AE64" s="84" t="s">
        <v>1767</v>
      </c>
      <c r="AF64" s="84" t="s">
        <v>1768</v>
      </c>
      <c r="AG64" s="84"/>
      <c r="AH64" s="96" t="str">
        <f>IFERROR(__xludf.DUMMYFUNCTION("IF($AG64&lt;&gt;"""", REGEXEXTRACT($AG64,""_(ND-.*)"") &amp; "" (concernsMaskedObject)"", """")"),"")</f>
        <v/>
      </c>
      <c r="AI64" s="84" t="str">
        <f>IFERROR(__xludf.DUMMYFUNCTION("IF($AG64&lt;&gt;"""", ""Connection from NonPublishedInformation to "" &amp; REGEXEXTRACT($AG64,""tedm:MG-([^\-]+)-"") &amp; "" under "" &amp; REGEXEXTRACT($AG64,""tedm:(.*)""), """")"),"")</f>
        <v/>
      </c>
      <c r="AJ64" s="84"/>
      <c r="AK64" s="84" t="b">
        <f t="shared" ref="AK64:AK77" si="5">AG64&lt;&gt;""</f>
        <v>0</v>
      </c>
    </row>
    <row r="65">
      <c r="A65" s="93" t="s">
        <v>1090</v>
      </c>
      <c r="B65" s="86" t="b">
        <v>1</v>
      </c>
      <c r="C65" s="84" t="s">
        <v>1769</v>
      </c>
      <c r="D65" s="84" t="s">
        <v>1770</v>
      </c>
      <c r="E65" s="86" t="s">
        <v>44</v>
      </c>
      <c r="F65" s="84" t="s">
        <v>930</v>
      </c>
      <c r="G65" s="84" t="s">
        <v>932</v>
      </c>
      <c r="H65" s="86" t="s">
        <v>1771</v>
      </c>
      <c r="I65" s="95"/>
      <c r="J65" s="95"/>
      <c r="K65" s="84"/>
      <c r="L65" s="86" t="s">
        <v>935</v>
      </c>
      <c r="M65" s="86" t="s">
        <v>916</v>
      </c>
      <c r="N65" s="84" t="s">
        <v>1772</v>
      </c>
      <c r="O65" s="84" t="s">
        <v>1773</v>
      </c>
      <c r="P65" s="84" t="s">
        <v>1774</v>
      </c>
      <c r="Q65" s="86" t="s">
        <v>1185</v>
      </c>
      <c r="R65" s="84" t="s">
        <v>1186</v>
      </c>
      <c r="S65" s="84" t="s">
        <v>938</v>
      </c>
      <c r="T65" s="84" t="s">
        <v>1775</v>
      </c>
      <c r="U65" s="84" t="s">
        <v>940</v>
      </c>
      <c r="V65" s="84" t="s">
        <v>1776</v>
      </c>
      <c r="W65" s="84" t="s">
        <v>966</v>
      </c>
      <c r="X65" s="84" t="s">
        <v>1777</v>
      </c>
      <c r="Y65" s="84" t="s">
        <v>968</v>
      </c>
      <c r="Z65" s="84" t="s">
        <v>1103</v>
      </c>
      <c r="AA65" s="84" t="s">
        <v>1778</v>
      </c>
      <c r="AB65" s="84" t="s">
        <v>965</v>
      </c>
      <c r="AC65" s="84" t="s">
        <v>964</v>
      </c>
      <c r="AD65" s="84" t="s">
        <v>1779</v>
      </c>
      <c r="AE65" s="84" t="s">
        <v>1780</v>
      </c>
      <c r="AF65" s="84" t="s">
        <v>1781</v>
      </c>
      <c r="AG65" s="97" t="s">
        <v>1782</v>
      </c>
      <c r="AH65" s="96" t="str">
        <f>IFERROR(__xludf.DUMMYFUNCTION("IF($AG65&lt;&gt;"""", REGEXEXTRACT($AG65,""_(ND-.*)"") &amp; "" (concernsMaskedObject)"", """")"),"ND-ReceivedSubmissions (concernsMaskedObject)")</f>
        <v>ND-ReceivedSubmissions (concernsMaskedObject)</v>
      </c>
      <c r="AI65" s="84" t="str">
        <f>IFERROR(__xludf.DUMMYFUNCTION("IF($AG65&lt;&gt;"""", ""Connection from NonPublishedInformation to "" &amp; REGEXEXTRACT($AG65,""tedm:MG-([^\-]+)-"") &amp; "" under "" &amp; REGEXEXTRACT($AG65,""tedm:(.*)""), """")"),"Connection from NonPublishedInformation to SubmissionStatisticalInformation_ND under MG-SubmissionStatisticalInformation_ND-ReceivedSubmissions")</f>
        <v>Connection from NonPublishedInformation to SubmissionStatisticalInformation_ND under MG-SubmissionStatisticalInformation_ND-ReceivedSubmissions</v>
      </c>
      <c r="AJ65" s="98" t="s">
        <v>1186</v>
      </c>
      <c r="AK65" s="84" t="b">
        <f t="shared" si="5"/>
        <v>1</v>
      </c>
    </row>
    <row r="66">
      <c r="A66" s="93" t="s">
        <v>1783</v>
      </c>
      <c r="B66" s="86" t="b">
        <v>1</v>
      </c>
      <c r="C66" s="84" t="s">
        <v>1769</v>
      </c>
      <c r="D66" s="84" t="s">
        <v>1770</v>
      </c>
      <c r="E66" s="86" t="s">
        <v>1099</v>
      </c>
      <c r="F66" s="84" t="s">
        <v>1099</v>
      </c>
      <c r="G66" s="84" t="s">
        <v>1099</v>
      </c>
      <c r="H66" s="86" t="s">
        <v>1099</v>
      </c>
      <c r="I66" s="95"/>
      <c r="J66" s="95"/>
      <c r="K66" s="84"/>
      <c r="L66" s="86" t="s">
        <v>1099</v>
      </c>
      <c r="M66" s="86" t="s">
        <v>1099</v>
      </c>
      <c r="N66" s="84" t="s">
        <v>1099</v>
      </c>
      <c r="O66" s="84" t="s">
        <v>1099</v>
      </c>
      <c r="P66" s="84" t="s">
        <v>1099</v>
      </c>
      <c r="Q66" s="86" t="s">
        <v>1099</v>
      </c>
      <c r="R66" s="84" t="s">
        <v>1099</v>
      </c>
      <c r="S66" s="84" t="s">
        <v>938</v>
      </c>
      <c r="T66" s="84" t="s">
        <v>1775</v>
      </c>
      <c r="U66" s="84" t="s">
        <v>942</v>
      </c>
      <c r="V66" s="84" t="s">
        <v>1784</v>
      </c>
      <c r="W66" s="84" t="s">
        <v>966</v>
      </c>
      <c r="X66" s="84" t="s">
        <v>1777</v>
      </c>
      <c r="Y66" s="84" t="s">
        <v>968</v>
      </c>
      <c r="Z66" s="84" t="s">
        <v>1103</v>
      </c>
      <c r="AA66" s="84" t="s">
        <v>1778</v>
      </c>
      <c r="AB66" s="84" t="s">
        <v>1099</v>
      </c>
      <c r="AC66" s="84" t="s">
        <v>964</v>
      </c>
      <c r="AD66" s="84" t="s">
        <v>1779</v>
      </c>
      <c r="AE66" s="84" t="s">
        <v>1780</v>
      </c>
      <c r="AF66" s="84" t="s">
        <v>1781</v>
      </c>
      <c r="AG66" s="84"/>
      <c r="AH66" s="96" t="str">
        <f>IFERROR(__xludf.DUMMYFUNCTION("IF($AG66&lt;&gt;"""", REGEXEXTRACT($AG66,""_(ND-.*)"") &amp; "" (concernsMaskedObject)"", """")"),"")</f>
        <v/>
      </c>
      <c r="AI66" s="84" t="str">
        <f>IFERROR(__xludf.DUMMYFUNCTION("IF($AG66&lt;&gt;"""", ""Connection from NonPublishedInformation to "" &amp; REGEXEXTRACT($AG66,""tedm:MG-([^\-]+)-"") &amp; "" under "" &amp; REGEXEXTRACT($AG66,""tedm:(.*)""), """")"),"")</f>
        <v/>
      </c>
      <c r="AJ66" s="84"/>
      <c r="AK66" s="84" t="b">
        <f t="shared" si="5"/>
        <v>0</v>
      </c>
    </row>
    <row r="67">
      <c r="A67" s="93" t="s">
        <v>1783</v>
      </c>
      <c r="B67" s="86" t="b">
        <v>1</v>
      </c>
      <c r="C67" s="84" t="s">
        <v>1769</v>
      </c>
      <c r="D67" s="84" t="s">
        <v>1770</v>
      </c>
      <c r="E67" s="86" t="s">
        <v>1099</v>
      </c>
      <c r="F67" s="84" t="s">
        <v>1099</v>
      </c>
      <c r="G67" s="84" t="s">
        <v>1099</v>
      </c>
      <c r="H67" s="86" t="s">
        <v>1099</v>
      </c>
      <c r="I67" s="95"/>
      <c r="J67" s="95"/>
      <c r="K67" s="84"/>
      <c r="L67" s="86" t="s">
        <v>1099</v>
      </c>
      <c r="M67" s="86" t="s">
        <v>1099</v>
      </c>
      <c r="N67" s="84" t="s">
        <v>1099</v>
      </c>
      <c r="O67" s="84" t="s">
        <v>1099</v>
      </c>
      <c r="P67" s="84" t="s">
        <v>1099</v>
      </c>
      <c r="Q67" s="86" t="s">
        <v>1099</v>
      </c>
      <c r="R67" s="84" t="s">
        <v>1099</v>
      </c>
      <c r="S67" s="84" t="s">
        <v>938</v>
      </c>
      <c r="T67" s="84" t="s">
        <v>1775</v>
      </c>
      <c r="U67" s="84" t="s">
        <v>944</v>
      </c>
      <c r="V67" s="84" t="s">
        <v>1785</v>
      </c>
      <c r="W67" s="84" t="s">
        <v>966</v>
      </c>
      <c r="X67" s="84" t="s">
        <v>1777</v>
      </c>
      <c r="Y67" s="84" t="s">
        <v>968</v>
      </c>
      <c r="Z67" s="84" t="s">
        <v>1103</v>
      </c>
      <c r="AA67" s="84" t="s">
        <v>1778</v>
      </c>
      <c r="AB67" s="84" t="s">
        <v>1099</v>
      </c>
      <c r="AC67" s="84" t="s">
        <v>964</v>
      </c>
      <c r="AD67" s="84" t="s">
        <v>1779</v>
      </c>
      <c r="AE67" s="84" t="s">
        <v>1780</v>
      </c>
      <c r="AF67" s="84" t="s">
        <v>1781</v>
      </c>
      <c r="AG67" s="84"/>
      <c r="AH67" s="96" t="str">
        <f>IFERROR(__xludf.DUMMYFUNCTION("IF($AG67&lt;&gt;"""", REGEXEXTRACT($AG67,""_(ND-.*)"") &amp; "" (concernsMaskedObject)"", """")"),"")</f>
        <v/>
      </c>
      <c r="AI67" s="84" t="str">
        <f>IFERROR(__xludf.DUMMYFUNCTION("IF($AG67&lt;&gt;"""", ""Connection from NonPublishedInformation to "" &amp; REGEXEXTRACT($AG67,""tedm:MG-([^\-]+)-"") &amp; "" under "" &amp; REGEXEXTRACT($AG67,""tedm:(.*)""), """")"),"")</f>
        <v/>
      </c>
      <c r="AJ67" s="84"/>
      <c r="AK67" s="84" t="b">
        <f t="shared" si="5"/>
        <v>0</v>
      </c>
    </row>
    <row r="68">
      <c r="A68" s="93" t="s">
        <v>1783</v>
      </c>
      <c r="B68" s="86" t="b">
        <v>1</v>
      </c>
      <c r="C68" s="84" t="s">
        <v>1769</v>
      </c>
      <c r="D68" s="84" t="s">
        <v>1770</v>
      </c>
      <c r="E68" s="86" t="s">
        <v>1099</v>
      </c>
      <c r="F68" s="84" t="s">
        <v>1099</v>
      </c>
      <c r="G68" s="84" t="s">
        <v>1099</v>
      </c>
      <c r="H68" s="86" t="s">
        <v>1099</v>
      </c>
      <c r="I68" s="95"/>
      <c r="J68" s="95"/>
      <c r="K68" s="84"/>
      <c r="L68" s="86" t="s">
        <v>1099</v>
      </c>
      <c r="M68" s="86" t="s">
        <v>1099</v>
      </c>
      <c r="N68" s="84" t="s">
        <v>1099</v>
      </c>
      <c r="O68" s="84" t="s">
        <v>1099</v>
      </c>
      <c r="P68" s="84" t="s">
        <v>1099</v>
      </c>
      <c r="Q68" s="86" t="s">
        <v>1099</v>
      </c>
      <c r="R68" s="84" t="s">
        <v>1099</v>
      </c>
      <c r="S68" s="84" t="s">
        <v>938</v>
      </c>
      <c r="T68" s="84" t="s">
        <v>1775</v>
      </c>
      <c r="U68" s="84" t="s">
        <v>946</v>
      </c>
      <c r="V68" s="84" t="s">
        <v>1786</v>
      </c>
      <c r="W68" s="84" t="s">
        <v>966</v>
      </c>
      <c r="X68" s="84" t="s">
        <v>1777</v>
      </c>
      <c r="Y68" s="84" t="s">
        <v>968</v>
      </c>
      <c r="Z68" s="84" t="s">
        <v>1103</v>
      </c>
      <c r="AA68" s="84" t="s">
        <v>1778</v>
      </c>
      <c r="AB68" s="84" t="s">
        <v>1099</v>
      </c>
      <c r="AC68" s="84" t="s">
        <v>964</v>
      </c>
      <c r="AD68" s="84" t="s">
        <v>1779</v>
      </c>
      <c r="AE68" s="84" t="s">
        <v>1780</v>
      </c>
      <c r="AF68" s="84" t="s">
        <v>1781</v>
      </c>
      <c r="AG68" s="84"/>
      <c r="AH68" s="96" t="str">
        <f>IFERROR(__xludf.DUMMYFUNCTION("IF($AG68&lt;&gt;"""", REGEXEXTRACT($AG68,""_(ND-.*)"") &amp; "" (concernsMaskedObject)"", """")"),"")</f>
        <v/>
      </c>
      <c r="AI68" s="84" t="str">
        <f>IFERROR(__xludf.DUMMYFUNCTION("IF($AG68&lt;&gt;"""", ""Connection from NonPublishedInformation to "" &amp; REGEXEXTRACT($AG68,""tedm:MG-([^\-]+)-"") &amp; "" under "" &amp; REGEXEXTRACT($AG68,""tedm:(.*)""), """")"),"")</f>
        <v/>
      </c>
      <c r="AJ68" s="84"/>
      <c r="AK68" s="84" t="b">
        <f t="shared" si="5"/>
        <v>0</v>
      </c>
    </row>
    <row r="69">
      <c r="A69" s="93" t="s">
        <v>1783</v>
      </c>
      <c r="B69" s="86" t="b">
        <v>1</v>
      </c>
      <c r="C69" s="84" t="s">
        <v>1769</v>
      </c>
      <c r="D69" s="84" t="s">
        <v>1770</v>
      </c>
      <c r="E69" s="86" t="s">
        <v>1099</v>
      </c>
      <c r="F69" s="84" t="s">
        <v>1099</v>
      </c>
      <c r="G69" s="84" t="s">
        <v>1099</v>
      </c>
      <c r="H69" s="86" t="s">
        <v>1099</v>
      </c>
      <c r="I69" s="95"/>
      <c r="J69" s="95"/>
      <c r="K69" s="84"/>
      <c r="L69" s="86" t="s">
        <v>1099</v>
      </c>
      <c r="M69" s="86" t="s">
        <v>1099</v>
      </c>
      <c r="N69" s="84" t="s">
        <v>1099</v>
      </c>
      <c r="O69" s="84" t="s">
        <v>1099</v>
      </c>
      <c r="P69" s="84" t="s">
        <v>1099</v>
      </c>
      <c r="Q69" s="86" t="s">
        <v>1099</v>
      </c>
      <c r="R69" s="84" t="s">
        <v>1099</v>
      </c>
      <c r="S69" s="84" t="s">
        <v>938</v>
      </c>
      <c r="T69" s="84" t="s">
        <v>1775</v>
      </c>
      <c r="U69" s="84" t="s">
        <v>948</v>
      </c>
      <c r="V69" s="84" t="s">
        <v>1787</v>
      </c>
      <c r="W69" s="84" t="s">
        <v>966</v>
      </c>
      <c r="X69" s="84" t="s">
        <v>1777</v>
      </c>
      <c r="Y69" s="84" t="s">
        <v>968</v>
      </c>
      <c r="Z69" s="84" t="s">
        <v>1103</v>
      </c>
      <c r="AA69" s="84" t="s">
        <v>1778</v>
      </c>
      <c r="AB69" s="84" t="s">
        <v>1099</v>
      </c>
      <c r="AC69" s="84" t="s">
        <v>964</v>
      </c>
      <c r="AD69" s="84" t="s">
        <v>1779</v>
      </c>
      <c r="AE69" s="84" t="s">
        <v>1780</v>
      </c>
      <c r="AF69" s="84" t="s">
        <v>1781</v>
      </c>
      <c r="AG69" s="84"/>
      <c r="AH69" s="96" t="str">
        <f>IFERROR(__xludf.DUMMYFUNCTION("IF($AG69&lt;&gt;"""", REGEXEXTRACT($AG69,""_(ND-.*)"") &amp; "" (concernsMaskedObject)"", """")"),"")</f>
        <v/>
      </c>
      <c r="AI69" s="84" t="str">
        <f>IFERROR(__xludf.DUMMYFUNCTION("IF($AG69&lt;&gt;"""", ""Connection from NonPublishedInformation to "" &amp; REGEXEXTRACT($AG69,""tedm:MG-([^\-]+)-"") &amp; "" under "" &amp; REGEXEXTRACT($AG69,""tedm:(.*)""), """")"),"")</f>
        <v/>
      </c>
      <c r="AJ69" s="84"/>
      <c r="AK69" s="84" t="b">
        <f t="shared" si="5"/>
        <v>0</v>
      </c>
    </row>
    <row r="70">
      <c r="A70" s="93" t="s">
        <v>1783</v>
      </c>
      <c r="B70" s="86" t="b">
        <v>1</v>
      </c>
      <c r="C70" s="84" t="s">
        <v>1769</v>
      </c>
      <c r="D70" s="84" t="s">
        <v>1770</v>
      </c>
      <c r="E70" s="86" t="s">
        <v>1099</v>
      </c>
      <c r="F70" s="84" t="s">
        <v>1099</v>
      </c>
      <c r="G70" s="84" t="s">
        <v>1099</v>
      </c>
      <c r="H70" s="86" t="s">
        <v>1099</v>
      </c>
      <c r="I70" s="95"/>
      <c r="J70" s="95"/>
      <c r="K70" s="84"/>
      <c r="L70" s="86" t="s">
        <v>1099</v>
      </c>
      <c r="M70" s="86" t="s">
        <v>1099</v>
      </c>
      <c r="N70" s="84" t="s">
        <v>1099</v>
      </c>
      <c r="O70" s="84" t="s">
        <v>1099</v>
      </c>
      <c r="P70" s="84" t="s">
        <v>1099</v>
      </c>
      <c r="Q70" s="86" t="s">
        <v>1099</v>
      </c>
      <c r="R70" s="84" t="s">
        <v>1099</v>
      </c>
      <c r="S70" s="84" t="s">
        <v>938</v>
      </c>
      <c r="T70" s="84" t="s">
        <v>1775</v>
      </c>
      <c r="U70" s="84" t="s">
        <v>950</v>
      </c>
      <c r="V70" s="84" t="s">
        <v>1788</v>
      </c>
      <c r="W70" s="84" t="s">
        <v>966</v>
      </c>
      <c r="X70" s="84" t="s">
        <v>1777</v>
      </c>
      <c r="Y70" s="84" t="s">
        <v>968</v>
      </c>
      <c r="Z70" s="84" t="s">
        <v>1103</v>
      </c>
      <c r="AA70" s="84" t="s">
        <v>1778</v>
      </c>
      <c r="AB70" s="84" t="s">
        <v>1099</v>
      </c>
      <c r="AC70" s="84" t="s">
        <v>964</v>
      </c>
      <c r="AD70" s="84" t="s">
        <v>1779</v>
      </c>
      <c r="AE70" s="84" t="s">
        <v>1780</v>
      </c>
      <c r="AF70" s="84" t="s">
        <v>1781</v>
      </c>
      <c r="AG70" s="84"/>
      <c r="AH70" s="96" t="str">
        <f>IFERROR(__xludf.DUMMYFUNCTION("IF($AG70&lt;&gt;"""", REGEXEXTRACT($AG70,""_(ND-.*)"") &amp; "" (concernsMaskedObject)"", """")"),"")</f>
        <v/>
      </c>
      <c r="AI70" s="84" t="str">
        <f>IFERROR(__xludf.DUMMYFUNCTION("IF($AG70&lt;&gt;"""", ""Connection from NonPublishedInformation to "" &amp; REGEXEXTRACT($AG70,""tedm:MG-([^\-]+)-"") &amp; "" under "" &amp; REGEXEXTRACT($AG70,""tedm:(.*)""), """")"),"")</f>
        <v/>
      </c>
      <c r="AJ70" s="84"/>
      <c r="AK70" s="84" t="b">
        <f t="shared" si="5"/>
        <v>0</v>
      </c>
    </row>
    <row r="71">
      <c r="A71" s="93" t="s">
        <v>1783</v>
      </c>
      <c r="B71" s="86" t="b">
        <v>1</v>
      </c>
      <c r="C71" s="84" t="s">
        <v>1769</v>
      </c>
      <c r="D71" s="84" t="s">
        <v>1770</v>
      </c>
      <c r="E71" s="86" t="s">
        <v>1099</v>
      </c>
      <c r="F71" s="84" t="s">
        <v>1099</v>
      </c>
      <c r="G71" s="84" t="s">
        <v>1099</v>
      </c>
      <c r="H71" s="86" t="s">
        <v>1099</v>
      </c>
      <c r="I71" s="95"/>
      <c r="J71" s="95"/>
      <c r="K71" s="84"/>
      <c r="L71" s="86" t="s">
        <v>1099</v>
      </c>
      <c r="M71" s="86" t="s">
        <v>1099</v>
      </c>
      <c r="N71" s="84" t="s">
        <v>1099</v>
      </c>
      <c r="O71" s="84" t="s">
        <v>1099</v>
      </c>
      <c r="P71" s="84" t="s">
        <v>1099</v>
      </c>
      <c r="Q71" s="86" t="s">
        <v>1099</v>
      </c>
      <c r="R71" s="84" t="s">
        <v>1099</v>
      </c>
      <c r="S71" s="84" t="s">
        <v>938</v>
      </c>
      <c r="T71" s="84" t="s">
        <v>1775</v>
      </c>
      <c r="U71" s="84" t="s">
        <v>952</v>
      </c>
      <c r="V71" s="84" t="s">
        <v>1789</v>
      </c>
      <c r="W71" s="84" t="s">
        <v>966</v>
      </c>
      <c r="X71" s="84" t="s">
        <v>1777</v>
      </c>
      <c r="Y71" s="84" t="s">
        <v>968</v>
      </c>
      <c r="Z71" s="84" t="s">
        <v>1103</v>
      </c>
      <c r="AA71" s="84" t="s">
        <v>1778</v>
      </c>
      <c r="AB71" s="84" t="s">
        <v>1099</v>
      </c>
      <c r="AC71" s="84" t="s">
        <v>964</v>
      </c>
      <c r="AD71" s="84" t="s">
        <v>1779</v>
      </c>
      <c r="AE71" s="84" t="s">
        <v>1780</v>
      </c>
      <c r="AF71" s="84" t="s">
        <v>1781</v>
      </c>
      <c r="AG71" s="84"/>
      <c r="AH71" s="96" t="str">
        <f>IFERROR(__xludf.DUMMYFUNCTION("IF($AG71&lt;&gt;"""", REGEXEXTRACT($AG71,""_(ND-.*)"") &amp; "" (concernsMaskedObject)"", """")"),"")</f>
        <v/>
      </c>
      <c r="AI71" s="84" t="str">
        <f>IFERROR(__xludf.DUMMYFUNCTION("IF($AG71&lt;&gt;"""", ""Connection from NonPublishedInformation to "" &amp; REGEXEXTRACT($AG71,""tedm:MG-([^\-]+)-"") &amp; "" under "" &amp; REGEXEXTRACT($AG71,""tedm:(.*)""), """")"),"")</f>
        <v/>
      </c>
      <c r="AJ71" s="84"/>
      <c r="AK71" s="84" t="b">
        <f t="shared" si="5"/>
        <v>0</v>
      </c>
    </row>
    <row r="72">
      <c r="A72" s="93" t="s">
        <v>1783</v>
      </c>
      <c r="B72" s="86" t="b">
        <v>1</v>
      </c>
      <c r="C72" s="84" t="s">
        <v>1769</v>
      </c>
      <c r="D72" s="84" t="s">
        <v>1770</v>
      </c>
      <c r="E72" s="86" t="s">
        <v>1099</v>
      </c>
      <c r="F72" s="84" t="s">
        <v>1099</v>
      </c>
      <c r="G72" s="84" t="s">
        <v>1099</v>
      </c>
      <c r="H72" s="86" t="s">
        <v>1099</v>
      </c>
      <c r="I72" s="95"/>
      <c r="J72" s="95"/>
      <c r="K72" s="84"/>
      <c r="L72" s="86" t="s">
        <v>1099</v>
      </c>
      <c r="M72" s="86" t="s">
        <v>1099</v>
      </c>
      <c r="N72" s="84" t="s">
        <v>1099</v>
      </c>
      <c r="O72" s="84" t="s">
        <v>1099</v>
      </c>
      <c r="P72" s="84" t="s">
        <v>1099</v>
      </c>
      <c r="Q72" s="86" t="s">
        <v>1099</v>
      </c>
      <c r="R72" s="84" t="s">
        <v>1099</v>
      </c>
      <c r="S72" s="84" t="s">
        <v>938</v>
      </c>
      <c r="T72" s="84" t="s">
        <v>1775</v>
      </c>
      <c r="U72" s="84" t="s">
        <v>954</v>
      </c>
      <c r="V72" s="84" t="s">
        <v>1790</v>
      </c>
      <c r="W72" s="84" t="s">
        <v>966</v>
      </c>
      <c r="X72" s="84" t="s">
        <v>1777</v>
      </c>
      <c r="Y72" s="84" t="s">
        <v>968</v>
      </c>
      <c r="Z72" s="84" t="s">
        <v>1103</v>
      </c>
      <c r="AA72" s="84" t="s">
        <v>1778</v>
      </c>
      <c r="AB72" s="84" t="s">
        <v>1099</v>
      </c>
      <c r="AC72" s="84" t="s">
        <v>964</v>
      </c>
      <c r="AD72" s="84" t="s">
        <v>1779</v>
      </c>
      <c r="AE72" s="84" t="s">
        <v>1780</v>
      </c>
      <c r="AF72" s="84" t="s">
        <v>1781</v>
      </c>
      <c r="AG72" s="84"/>
      <c r="AH72" s="96" t="str">
        <f>IFERROR(__xludf.DUMMYFUNCTION("IF($AG72&lt;&gt;"""", REGEXEXTRACT($AG72,""_(ND-.*)"") &amp; "" (concernsMaskedObject)"", """")"),"")</f>
        <v/>
      </c>
      <c r="AI72" s="84" t="str">
        <f>IFERROR(__xludf.DUMMYFUNCTION("IF($AG72&lt;&gt;"""", ""Connection from NonPublishedInformation to "" &amp; REGEXEXTRACT($AG72,""tedm:MG-([^\-]+)-"") &amp; "" under "" &amp; REGEXEXTRACT($AG72,""tedm:(.*)""), """")"),"")</f>
        <v/>
      </c>
      <c r="AJ72" s="84"/>
      <c r="AK72" s="84" t="b">
        <f t="shared" si="5"/>
        <v>0</v>
      </c>
    </row>
    <row r="73">
      <c r="A73" s="93" t="s">
        <v>1783</v>
      </c>
      <c r="B73" s="86" t="b">
        <v>1</v>
      </c>
      <c r="C73" s="84" t="s">
        <v>1769</v>
      </c>
      <c r="D73" s="84" t="s">
        <v>1770</v>
      </c>
      <c r="E73" s="86" t="s">
        <v>1099</v>
      </c>
      <c r="F73" s="84" t="s">
        <v>1099</v>
      </c>
      <c r="G73" s="84" t="s">
        <v>1099</v>
      </c>
      <c r="H73" s="86" t="s">
        <v>1099</v>
      </c>
      <c r="I73" s="95"/>
      <c r="J73" s="95"/>
      <c r="K73" s="84"/>
      <c r="L73" s="86" t="s">
        <v>1099</v>
      </c>
      <c r="M73" s="86" t="s">
        <v>1099</v>
      </c>
      <c r="N73" s="84" t="s">
        <v>1099</v>
      </c>
      <c r="O73" s="84" t="s">
        <v>1099</v>
      </c>
      <c r="P73" s="84" t="s">
        <v>1099</v>
      </c>
      <c r="Q73" s="86" t="s">
        <v>1099</v>
      </c>
      <c r="R73" s="84" t="s">
        <v>1099</v>
      </c>
      <c r="S73" s="84" t="s">
        <v>938</v>
      </c>
      <c r="T73" s="84" t="s">
        <v>1775</v>
      </c>
      <c r="U73" s="84" t="s">
        <v>956</v>
      </c>
      <c r="V73" s="84" t="s">
        <v>1791</v>
      </c>
      <c r="W73" s="84" t="s">
        <v>966</v>
      </c>
      <c r="X73" s="84" t="s">
        <v>1777</v>
      </c>
      <c r="Y73" s="84" t="s">
        <v>968</v>
      </c>
      <c r="Z73" s="84" t="s">
        <v>1103</v>
      </c>
      <c r="AA73" s="84" t="s">
        <v>1778</v>
      </c>
      <c r="AB73" s="84" t="s">
        <v>1099</v>
      </c>
      <c r="AC73" s="84" t="s">
        <v>964</v>
      </c>
      <c r="AD73" s="84" t="s">
        <v>1779</v>
      </c>
      <c r="AE73" s="84" t="s">
        <v>1780</v>
      </c>
      <c r="AF73" s="84" t="s">
        <v>1781</v>
      </c>
      <c r="AG73" s="84"/>
      <c r="AH73" s="96" t="str">
        <f>IFERROR(__xludf.DUMMYFUNCTION("IF($AG73&lt;&gt;"""", REGEXEXTRACT($AG73,""_(ND-.*)"") &amp; "" (concernsMaskedObject)"", """")"),"")</f>
        <v/>
      </c>
      <c r="AI73" s="84" t="str">
        <f>IFERROR(__xludf.DUMMYFUNCTION("IF($AG73&lt;&gt;"""", ""Connection from NonPublishedInformation to "" &amp; REGEXEXTRACT($AG73,""tedm:MG-([^\-]+)-"") &amp; "" under "" &amp; REGEXEXTRACT($AG73,""tedm:(.*)""), """")"),"")</f>
        <v/>
      </c>
      <c r="AJ73" s="84"/>
      <c r="AK73" s="84" t="b">
        <f t="shared" si="5"/>
        <v>0</v>
      </c>
    </row>
    <row r="74">
      <c r="A74" s="93" t="s">
        <v>1783</v>
      </c>
      <c r="B74" s="86" t="b">
        <v>1</v>
      </c>
      <c r="C74" s="84" t="s">
        <v>1769</v>
      </c>
      <c r="D74" s="84" t="s">
        <v>1770</v>
      </c>
      <c r="E74" s="86" t="s">
        <v>1099</v>
      </c>
      <c r="F74" s="84" t="s">
        <v>1099</v>
      </c>
      <c r="G74" s="84" t="s">
        <v>1099</v>
      </c>
      <c r="H74" s="86" t="s">
        <v>1099</v>
      </c>
      <c r="I74" s="95"/>
      <c r="J74" s="95"/>
      <c r="K74" s="84"/>
      <c r="L74" s="86" t="s">
        <v>1099</v>
      </c>
      <c r="M74" s="86" t="s">
        <v>1099</v>
      </c>
      <c r="N74" s="84" t="s">
        <v>1099</v>
      </c>
      <c r="O74" s="84" t="s">
        <v>1099</v>
      </c>
      <c r="P74" s="84" t="s">
        <v>1099</v>
      </c>
      <c r="Q74" s="86" t="s">
        <v>1099</v>
      </c>
      <c r="R74" s="84" t="s">
        <v>1099</v>
      </c>
      <c r="S74" s="84" t="s">
        <v>938</v>
      </c>
      <c r="T74" s="84" t="s">
        <v>1775</v>
      </c>
      <c r="U74" s="84" t="s">
        <v>958</v>
      </c>
      <c r="V74" s="84" t="s">
        <v>1792</v>
      </c>
      <c r="W74" s="84" t="s">
        <v>966</v>
      </c>
      <c r="X74" s="84" t="s">
        <v>1777</v>
      </c>
      <c r="Y74" s="84" t="s">
        <v>968</v>
      </c>
      <c r="Z74" s="84" t="s">
        <v>1103</v>
      </c>
      <c r="AA74" s="84" t="s">
        <v>1778</v>
      </c>
      <c r="AB74" s="84" t="s">
        <v>1099</v>
      </c>
      <c r="AC74" s="84" t="s">
        <v>964</v>
      </c>
      <c r="AD74" s="84" t="s">
        <v>1779</v>
      </c>
      <c r="AE74" s="84" t="s">
        <v>1780</v>
      </c>
      <c r="AF74" s="84" t="s">
        <v>1781</v>
      </c>
      <c r="AG74" s="84"/>
      <c r="AH74" s="96" t="str">
        <f>IFERROR(__xludf.DUMMYFUNCTION("IF($AG74&lt;&gt;"""", REGEXEXTRACT($AG74,""_(ND-.*)"") &amp; "" (concernsMaskedObject)"", """")"),"")</f>
        <v/>
      </c>
      <c r="AI74" s="84" t="str">
        <f>IFERROR(__xludf.DUMMYFUNCTION("IF($AG74&lt;&gt;"""", ""Connection from NonPublishedInformation to "" &amp; REGEXEXTRACT($AG74,""tedm:MG-([^\-]+)-"") &amp; "" under "" &amp; REGEXEXTRACT($AG74,""tedm:(.*)""), """")"),"")</f>
        <v/>
      </c>
      <c r="AJ74" s="84"/>
      <c r="AK74" s="84" t="b">
        <f t="shared" si="5"/>
        <v>0</v>
      </c>
    </row>
    <row r="75">
      <c r="A75" s="93" t="s">
        <v>1783</v>
      </c>
      <c r="B75" s="86" t="b">
        <v>1</v>
      </c>
      <c r="C75" s="84" t="s">
        <v>1769</v>
      </c>
      <c r="D75" s="84" t="s">
        <v>1770</v>
      </c>
      <c r="E75" s="86" t="s">
        <v>1099</v>
      </c>
      <c r="F75" s="84" t="s">
        <v>1099</v>
      </c>
      <c r="G75" s="84" t="s">
        <v>1099</v>
      </c>
      <c r="H75" s="86" t="s">
        <v>1099</v>
      </c>
      <c r="I75" s="95"/>
      <c r="J75" s="95"/>
      <c r="K75" s="84"/>
      <c r="L75" s="86" t="s">
        <v>1099</v>
      </c>
      <c r="M75" s="86" t="s">
        <v>1099</v>
      </c>
      <c r="N75" s="84" t="s">
        <v>1099</v>
      </c>
      <c r="O75" s="84" t="s">
        <v>1099</v>
      </c>
      <c r="P75" s="84" t="s">
        <v>1099</v>
      </c>
      <c r="Q75" s="86" t="s">
        <v>1099</v>
      </c>
      <c r="R75" s="84" t="s">
        <v>1099</v>
      </c>
      <c r="S75" s="84" t="s">
        <v>938</v>
      </c>
      <c r="T75" s="84" t="s">
        <v>1775</v>
      </c>
      <c r="U75" s="84" t="s">
        <v>960</v>
      </c>
      <c r="V75" s="84" t="s">
        <v>1793</v>
      </c>
      <c r="W75" s="84" t="s">
        <v>966</v>
      </c>
      <c r="X75" s="84" t="s">
        <v>1777</v>
      </c>
      <c r="Y75" s="84" t="s">
        <v>968</v>
      </c>
      <c r="Z75" s="84" t="s">
        <v>1103</v>
      </c>
      <c r="AA75" s="84" t="s">
        <v>1778</v>
      </c>
      <c r="AB75" s="84" t="s">
        <v>1099</v>
      </c>
      <c r="AC75" s="84" t="s">
        <v>964</v>
      </c>
      <c r="AD75" s="84" t="s">
        <v>1779</v>
      </c>
      <c r="AE75" s="84" t="s">
        <v>1780</v>
      </c>
      <c r="AF75" s="84" t="s">
        <v>1781</v>
      </c>
      <c r="AG75" s="84"/>
      <c r="AH75" s="96" t="str">
        <f>IFERROR(__xludf.DUMMYFUNCTION("IF($AG75&lt;&gt;"""", REGEXEXTRACT($AG75,""_(ND-.*)"") &amp; "" (concernsMaskedObject)"", """")"),"")</f>
        <v/>
      </c>
      <c r="AI75" s="84" t="str">
        <f>IFERROR(__xludf.DUMMYFUNCTION("IF($AG75&lt;&gt;"""", ""Connection from NonPublishedInformation to "" &amp; REGEXEXTRACT($AG75,""tedm:MG-([^\-]+)-"") &amp; "" under "" &amp; REGEXEXTRACT($AG75,""tedm:(.*)""), """")"),"")</f>
        <v/>
      </c>
      <c r="AJ75" s="84"/>
      <c r="AK75" s="84" t="b">
        <f t="shared" si="5"/>
        <v>0</v>
      </c>
    </row>
    <row r="76">
      <c r="A76" s="93" t="s">
        <v>1783</v>
      </c>
      <c r="B76" s="86" t="b">
        <v>1</v>
      </c>
      <c r="C76" s="84" t="s">
        <v>1769</v>
      </c>
      <c r="D76" s="84" t="s">
        <v>1770</v>
      </c>
      <c r="E76" s="86" t="s">
        <v>1099</v>
      </c>
      <c r="F76" s="84" t="s">
        <v>1099</v>
      </c>
      <c r="G76" s="84" t="s">
        <v>1099</v>
      </c>
      <c r="H76" s="86" t="s">
        <v>1099</v>
      </c>
      <c r="I76" s="95"/>
      <c r="J76" s="95"/>
      <c r="K76" s="84"/>
      <c r="L76" s="86" t="s">
        <v>1099</v>
      </c>
      <c r="M76" s="86" t="s">
        <v>1099</v>
      </c>
      <c r="N76" s="84" t="s">
        <v>1099</v>
      </c>
      <c r="O76" s="84" t="s">
        <v>1099</v>
      </c>
      <c r="P76" s="84" t="s">
        <v>1099</v>
      </c>
      <c r="Q76" s="86" t="s">
        <v>1099</v>
      </c>
      <c r="R76" s="84" t="s">
        <v>1099</v>
      </c>
      <c r="S76" s="84" t="s">
        <v>938</v>
      </c>
      <c r="T76" s="84" t="s">
        <v>1775</v>
      </c>
      <c r="U76" s="84" t="s">
        <v>962</v>
      </c>
      <c r="V76" s="84" t="s">
        <v>1794</v>
      </c>
      <c r="W76" s="84" t="s">
        <v>966</v>
      </c>
      <c r="X76" s="84" t="s">
        <v>1777</v>
      </c>
      <c r="Y76" s="84" t="s">
        <v>968</v>
      </c>
      <c r="Z76" s="84" t="s">
        <v>1103</v>
      </c>
      <c r="AA76" s="84" t="s">
        <v>1778</v>
      </c>
      <c r="AB76" s="84" t="s">
        <v>1099</v>
      </c>
      <c r="AC76" s="84" t="s">
        <v>964</v>
      </c>
      <c r="AD76" s="84" t="s">
        <v>1779</v>
      </c>
      <c r="AE76" s="84" t="s">
        <v>1780</v>
      </c>
      <c r="AF76" s="84" t="s">
        <v>1781</v>
      </c>
      <c r="AG76" s="84"/>
      <c r="AH76" s="96" t="str">
        <f>IFERROR(__xludf.DUMMYFUNCTION("IF($AG76&lt;&gt;"""", REGEXEXTRACT($AG76,""_(ND-.*)"") &amp; "" (concernsMaskedObject)"", """")"),"")</f>
        <v/>
      </c>
      <c r="AI76" s="84" t="str">
        <f>IFERROR(__xludf.DUMMYFUNCTION("IF($AG76&lt;&gt;"""", ""Connection from NonPublishedInformation to "" &amp; REGEXEXTRACT($AG76,""tedm:MG-([^\-]+)-"") &amp; "" under "" &amp; REGEXEXTRACT($AG76,""tedm:(.*)""), """")"),"")</f>
        <v/>
      </c>
      <c r="AJ76" s="84"/>
      <c r="AK76" s="84" t="b">
        <f t="shared" si="5"/>
        <v>0</v>
      </c>
    </row>
    <row r="77">
      <c r="A77" s="89" t="s">
        <v>1090</v>
      </c>
      <c r="B77" s="86" t="b">
        <v>1</v>
      </c>
      <c r="C77" s="84" t="s">
        <v>1795</v>
      </c>
      <c r="D77" s="84" t="s">
        <v>1796</v>
      </c>
      <c r="E77" s="86" t="s">
        <v>44</v>
      </c>
      <c r="F77" s="84" t="s">
        <v>970</v>
      </c>
      <c r="G77" s="84" t="s">
        <v>974</v>
      </c>
      <c r="H77" s="86" t="s">
        <v>1797</v>
      </c>
      <c r="I77" s="95"/>
      <c r="J77" s="95"/>
      <c r="K77" s="84"/>
      <c r="L77" s="86" t="s">
        <v>977</v>
      </c>
      <c r="M77" s="86" t="s">
        <v>971</v>
      </c>
      <c r="N77" s="84" t="s">
        <v>1798</v>
      </c>
      <c r="O77" s="84" t="s">
        <v>1799</v>
      </c>
      <c r="P77" s="84" t="s">
        <v>1800</v>
      </c>
      <c r="Q77" s="86" t="s">
        <v>1147</v>
      </c>
      <c r="R77" s="84" t="s">
        <v>1148</v>
      </c>
      <c r="S77" s="84" t="s">
        <v>979</v>
      </c>
      <c r="T77" s="84" t="s">
        <v>1801</v>
      </c>
      <c r="U77" s="84" t="s">
        <v>981</v>
      </c>
      <c r="V77" s="84" t="s">
        <v>1802</v>
      </c>
      <c r="W77" s="84" t="s">
        <v>985</v>
      </c>
      <c r="X77" s="84" t="s">
        <v>1803</v>
      </c>
      <c r="Y77" s="84" t="s">
        <v>987</v>
      </c>
      <c r="Z77" s="84" t="s">
        <v>1103</v>
      </c>
      <c r="AA77" s="84" t="s">
        <v>1804</v>
      </c>
      <c r="AB77" s="84" t="s">
        <v>984</v>
      </c>
      <c r="AC77" s="84" t="s">
        <v>983</v>
      </c>
      <c r="AD77" s="84" t="s">
        <v>1805</v>
      </c>
      <c r="AE77" s="84" t="s">
        <v>1806</v>
      </c>
      <c r="AF77" s="84" t="s">
        <v>1807</v>
      </c>
      <c r="AG77" s="97" t="s">
        <v>1800</v>
      </c>
      <c r="AH77" s="96" t="str">
        <f>IFERROR(__xludf.DUMMYFUNCTION("IF($AG77&lt;&gt;"""", REGEXEXTRACT($AG77,""_(ND-.*)"") &amp; "" (concernsMaskedObject)"", """")"),"ND-CrossBorderLaw (concernsMaskedObject)")</f>
        <v>ND-CrossBorderLaw (concernsMaskedObject)</v>
      </c>
      <c r="AI77" s="84" t="str">
        <f>IFERROR(__xludf.DUMMYFUNCTION("IF($AG77&lt;&gt;"""", ""Connection from NonPublishedInformation to "" &amp; REGEXEXTRACT($AG77,""tedm:MG-([^\-]+)-"") &amp; "" under "" &amp; REGEXEXTRACT($AG77,""tedm:(.*)""), """")"),"Connection from NonPublishedInformation to ProcedureTerm under MG-ProcedureTerm-isSubjectToTerm-Procedure_ND-CrossBorderLaw")</f>
        <v>Connection from NonPublishedInformation to ProcedureTerm under MG-ProcedureTerm-isSubjectToTerm-Procedure_ND-CrossBorderLaw</v>
      </c>
      <c r="AJ77" s="98" t="s">
        <v>1148</v>
      </c>
      <c r="AK77" s="84" t="b">
        <f t="shared" si="5"/>
        <v>1</v>
      </c>
    </row>
    <row r="78">
      <c r="A78" s="93" t="s">
        <v>1090</v>
      </c>
      <c r="B78" s="86" t="b">
        <v>1</v>
      </c>
      <c r="C78" s="84" t="s">
        <v>1808</v>
      </c>
      <c r="D78" s="84" t="s">
        <v>1809</v>
      </c>
      <c r="E78" s="86" t="s">
        <v>44</v>
      </c>
      <c r="F78" s="84" t="s">
        <v>989</v>
      </c>
      <c r="G78" s="84" t="s">
        <v>990</v>
      </c>
      <c r="H78" s="86" t="s">
        <v>1810</v>
      </c>
      <c r="I78" s="102" t="s">
        <v>223</v>
      </c>
      <c r="J78" s="95"/>
      <c r="K78" s="84" t="b">
        <v>1</v>
      </c>
      <c r="L78" s="99" t="s">
        <v>1611</v>
      </c>
      <c r="M78" s="99" t="s">
        <v>992</v>
      </c>
      <c r="N78" s="99" t="s">
        <v>1811</v>
      </c>
      <c r="O78" s="99" t="s">
        <v>1812</v>
      </c>
      <c r="P78" s="99" t="s">
        <v>1813</v>
      </c>
      <c r="Q78" s="100" t="s">
        <v>1185</v>
      </c>
      <c r="R78" s="101" t="s">
        <v>1186</v>
      </c>
      <c r="S78" s="84" t="s">
        <v>994</v>
      </c>
      <c r="T78" s="84" t="s">
        <v>1814</v>
      </c>
      <c r="U78" s="84" t="s">
        <v>996</v>
      </c>
      <c r="V78" s="84" t="s">
        <v>1815</v>
      </c>
      <c r="W78" s="84" t="s">
        <v>1000</v>
      </c>
      <c r="X78" s="84" t="s">
        <v>1816</v>
      </c>
      <c r="Y78" s="84" t="s">
        <v>1002</v>
      </c>
      <c r="Z78" s="84" t="s">
        <v>1103</v>
      </c>
      <c r="AA78" s="84" t="s">
        <v>1817</v>
      </c>
      <c r="AB78" s="84" t="s">
        <v>999</v>
      </c>
      <c r="AC78" s="84" t="s">
        <v>998</v>
      </c>
      <c r="AD78" s="84" t="s">
        <v>1818</v>
      </c>
      <c r="AE78" s="84" t="s">
        <v>1819</v>
      </c>
      <c r="AF78" s="84" t="s">
        <v>1820</v>
      </c>
      <c r="AG78" s="84"/>
      <c r="AH78" s="96" t="str">
        <f>IFERROR(__xludf.DUMMYFUNCTION("IF($AG78&lt;&gt;"""", REGEXEXTRACT($AG78,""_(ND-.*)"") &amp; "" (concernsMaskedObject)"", """")"),"")</f>
        <v/>
      </c>
      <c r="AI78" s="84" t="str">
        <f>IFERROR(__xludf.DUMMYFUNCTION("IF($AG78&lt;&gt;"""", ""Connection from NonPublishedInformation to "" &amp; REGEXEXTRACT($AG78,""tedm:MG-([^\-]+)-"") &amp; "" under "" &amp; REGEXEXTRACT($AG78,""tedm:(.*)""), """")"),"")</f>
        <v/>
      </c>
      <c r="AJ78" s="98" t="s">
        <v>1099</v>
      </c>
      <c r="AK78" s="97" t="b">
        <v>1</v>
      </c>
    </row>
    <row r="79">
      <c r="A79" s="93" t="s">
        <v>1090</v>
      </c>
      <c r="B79" s="86" t="b">
        <v>1</v>
      </c>
      <c r="C79" s="84" t="s">
        <v>1821</v>
      </c>
      <c r="D79" s="84" t="s">
        <v>1822</v>
      </c>
      <c r="E79" s="86" t="s">
        <v>44</v>
      </c>
      <c r="F79" s="84" t="s">
        <v>1004</v>
      </c>
      <c r="G79" s="84" t="s">
        <v>1006</v>
      </c>
      <c r="H79" s="86" t="s">
        <v>1823</v>
      </c>
      <c r="I79" s="95"/>
      <c r="J79" s="95"/>
      <c r="K79" s="84"/>
      <c r="L79" s="86" t="s">
        <v>1008</v>
      </c>
      <c r="M79" s="86" t="s">
        <v>1005</v>
      </c>
      <c r="N79" s="84" t="s">
        <v>1824</v>
      </c>
      <c r="O79" s="84" t="s">
        <v>1825</v>
      </c>
      <c r="P79" s="84" t="s">
        <v>1826</v>
      </c>
      <c r="Q79" s="86" t="s">
        <v>1185</v>
      </c>
      <c r="R79" s="84" t="s">
        <v>1186</v>
      </c>
      <c r="S79" s="84" t="s">
        <v>1012</v>
      </c>
      <c r="T79" s="84" t="s">
        <v>1827</v>
      </c>
      <c r="U79" s="84" t="s">
        <v>1014</v>
      </c>
      <c r="V79" s="84" t="s">
        <v>1457</v>
      </c>
      <c r="W79" s="84" t="s">
        <v>1017</v>
      </c>
      <c r="X79" s="84" t="s">
        <v>1828</v>
      </c>
      <c r="Y79" s="84" t="s">
        <v>1019</v>
      </c>
      <c r="Z79" s="84" t="s">
        <v>1103</v>
      </c>
      <c r="AA79" s="84" t="s">
        <v>1829</v>
      </c>
      <c r="AB79" s="84" t="s">
        <v>1016</v>
      </c>
      <c r="AC79" s="84" t="s">
        <v>1015</v>
      </c>
      <c r="AD79" s="84" t="s">
        <v>1830</v>
      </c>
      <c r="AE79" s="84" t="s">
        <v>1831</v>
      </c>
      <c r="AF79" s="84" t="s">
        <v>1832</v>
      </c>
      <c r="AG79" s="84"/>
      <c r="AH79" s="96" t="str">
        <f>IFERROR(__xludf.DUMMYFUNCTION("IF($AG79&lt;&gt;"""", REGEXEXTRACT($AG79,""_(ND-.*)"") &amp; "" (concernsMaskedObject)"", """")"),"")</f>
        <v/>
      </c>
      <c r="AI79" s="84" t="str">
        <f>IFERROR(__xludf.DUMMYFUNCTION("IF($AG79&lt;&gt;"""", ""Connection from NonPublishedInformation to "" &amp; REGEXEXTRACT($AG79,""tedm:MG-([^\-]+)-"") &amp; "" under "" &amp; REGEXEXTRACT($AG79,""tedm:(.*)""), """")"),"")</f>
        <v/>
      </c>
      <c r="AJ79" s="84"/>
      <c r="AK79" s="84" t="b">
        <f t="shared" ref="AK79:AK82" si="6">AG79&lt;&gt;""</f>
        <v>0</v>
      </c>
    </row>
    <row r="80">
      <c r="A80" s="93" t="s">
        <v>1090</v>
      </c>
      <c r="B80" s="86" t="b">
        <v>1</v>
      </c>
      <c r="C80" s="84" t="s">
        <v>1833</v>
      </c>
      <c r="D80" s="84" t="s">
        <v>1834</v>
      </c>
      <c r="E80" s="86" t="s">
        <v>44</v>
      </c>
      <c r="F80" s="84" t="s">
        <v>1021</v>
      </c>
      <c r="G80" s="84" t="s">
        <v>1022</v>
      </c>
      <c r="H80" s="86" t="s">
        <v>1835</v>
      </c>
      <c r="I80" s="95"/>
      <c r="J80" s="95"/>
      <c r="K80" s="84"/>
      <c r="L80" s="86" t="s">
        <v>1024</v>
      </c>
      <c r="M80" s="86" t="s">
        <v>1005</v>
      </c>
      <c r="N80" s="84" t="s">
        <v>1836</v>
      </c>
      <c r="O80" s="84" t="s">
        <v>1837</v>
      </c>
      <c r="P80" s="84" t="s">
        <v>1838</v>
      </c>
      <c r="Q80" s="86" t="s">
        <v>1185</v>
      </c>
      <c r="R80" s="84" t="s">
        <v>1186</v>
      </c>
      <c r="S80" s="84" t="s">
        <v>1026</v>
      </c>
      <c r="T80" s="84" t="s">
        <v>1839</v>
      </c>
      <c r="U80" s="84" t="s">
        <v>1028</v>
      </c>
      <c r="V80" s="84" t="s">
        <v>1457</v>
      </c>
      <c r="W80" s="84" t="s">
        <v>1031</v>
      </c>
      <c r="X80" s="84" t="s">
        <v>1840</v>
      </c>
      <c r="Y80" s="84" t="s">
        <v>1033</v>
      </c>
      <c r="Z80" s="84" t="s">
        <v>1103</v>
      </c>
      <c r="AA80" s="84" t="s">
        <v>1841</v>
      </c>
      <c r="AB80" s="84" t="s">
        <v>1030</v>
      </c>
      <c r="AC80" s="84" t="s">
        <v>1029</v>
      </c>
      <c r="AD80" s="84" t="s">
        <v>1842</v>
      </c>
      <c r="AE80" s="84" t="s">
        <v>1843</v>
      </c>
      <c r="AF80" s="84" t="s">
        <v>1844</v>
      </c>
      <c r="AG80" s="84"/>
      <c r="AH80" s="96" t="str">
        <f>IFERROR(__xludf.DUMMYFUNCTION("IF($AG80&lt;&gt;"""", REGEXEXTRACT($AG80,""_(ND-.*)"") &amp; "" (concernsMaskedObject)"", """")"),"")</f>
        <v/>
      </c>
      <c r="AI80" s="84" t="str">
        <f>IFERROR(__xludf.DUMMYFUNCTION("IF($AG80&lt;&gt;"""", ""Connection from NonPublishedInformation to "" &amp; REGEXEXTRACT($AG80,""tedm:MG-([^\-]+)-"") &amp; "" under "" &amp; REGEXEXTRACT($AG80,""tedm:(.*)""), """")"),"")</f>
        <v/>
      </c>
      <c r="AJ80" s="84"/>
      <c r="AK80" s="84" t="b">
        <f t="shared" si="6"/>
        <v>0</v>
      </c>
    </row>
    <row r="81">
      <c r="A81" s="93" t="s">
        <v>1090</v>
      </c>
      <c r="B81" s="86" t="b">
        <v>1</v>
      </c>
      <c r="C81" s="84" t="s">
        <v>1845</v>
      </c>
      <c r="D81" s="84" t="s">
        <v>1846</v>
      </c>
      <c r="E81" s="86" t="s">
        <v>44</v>
      </c>
      <c r="F81" s="84" t="s">
        <v>1035</v>
      </c>
      <c r="G81" s="84" t="s">
        <v>1037</v>
      </c>
      <c r="H81" s="86" t="s">
        <v>1847</v>
      </c>
      <c r="I81" s="95"/>
      <c r="J81" s="95"/>
      <c r="K81" s="84"/>
      <c r="L81" s="86" t="s">
        <v>1040</v>
      </c>
      <c r="M81" s="86" t="s">
        <v>1005</v>
      </c>
      <c r="N81" s="84" t="s">
        <v>1848</v>
      </c>
      <c r="O81" s="84" t="s">
        <v>1849</v>
      </c>
      <c r="P81" s="84" t="s">
        <v>1850</v>
      </c>
      <c r="Q81" s="86" t="s">
        <v>1185</v>
      </c>
      <c r="R81" s="84" t="s">
        <v>1186</v>
      </c>
      <c r="S81" s="84" t="s">
        <v>1043</v>
      </c>
      <c r="T81" s="84" t="s">
        <v>1851</v>
      </c>
      <c r="U81" s="84" t="s">
        <v>1045</v>
      </c>
      <c r="V81" s="84" t="s">
        <v>1852</v>
      </c>
      <c r="W81" s="84" t="s">
        <v>1049</v>
      </c>
      <c r="X81" s="84" t="s">
        <v>1853</v>
      </c>
      <c r="Y81" s="84" t="s">
        <v>1051</v>
      </c>
      <c r="Z81" s="84" t="s">
        <v>1103</v>
      </c>
      <c r="AA81" s="84" t="s">
        <v>1854</v>
      </c>
      <c r="AB81" s="84" t="s">
        <v>1048</v>
      </c>
      <c r="AC81" s="84" t="s">
        <v>1047</v>
      </c>
      <c r="AD81" s="84" t="s">
        <v>1855</v>
      </c>
      <c r="AE81" s="84" t="s">
        <v>1856</v>
      </c>
      <c r="AF81" s="84" t="s">
        <v>1857</v>
      </c>
      <c r="AG81" s="84"/>
      <c r="AH81" s="96" t="str">
        <f>IFERROR(__xludf.DUMMYFUNCTION("IF($AG81&lt;&gt;"""", REGEXEXTRACT($AG81,""_(ND-.*)"") &amp; "" (concernsMaskedObject)"", """")"),"")</f>
        <v/>
      </c>
      <c r="AI81" s="84" t="str">
        <f>IFERROR(__xludf.DUMMYFUNCTION("IF($AG81&lt;&gt;"""", ""Connection from NonPublishedInformation to "" &amp; REGEXEXTRACT($AG81,""tedm:MG-([^\-]+)-"") &amp; "" under "" &amp; REGEXEXTRACT($AG81,""tedm:(.*)""), """")"),"")</f>
        <v/>
      </c>
      <c r="AJ81" s="84"/>
      <c r="AK81" s="84" t="b">
        <f t="shared" si="6"/>
        <v>0</v>
      </c>
    </row>
    <row r="82">
      <c r="A82" s="93" t="s">
        <v>1206</v>
      </c>
      <c r="B82" s="86" t="b">
        <v>1</v>
      </c>
      <c r="C82" s="84"/>
      <c r="D82" s="84"/>
      <c r="E82" s="86"/>
      <c r="F82" s="84" t="s">
        <v>1099</v>
      </c>
      <c r="G82" s="84" t="s">
        <v>1099</v>
      </c>
      <c r="H82" s="86" t="s">
        <v>1099</v>
      </c>
      <c r="I82" s="84"/>
      <c r="J82" s="84"/>
      <c r="K82" s="84"/>
      <c r="L82" s="86" t="s">
        <v>1099</v>
      </c>
      <c r="M82" s="86" t="s">
        <v>1099</v>
      </c>
      <c r="N82" s="84" t="s">
        <v>1099</v>
      </c>
      <c r="O82" s="84" t="s">
        <v>1099</v>
      </c>
      <c r="P82" s="84" t="s">
        <v>1099</v>
      </c>
      <c r="Q82" s="86" t="s">
        <v>1099</v>
      </c>
      <c r="R82" s="84" t="s">
        <v>1099</v>
      </c>
      <c r="S82" s="84" t="s">
        <v>1099</v>
      </c>
      <c r="T82" s="84" t="s">
        <v>1099</v>
      </c>
      <c r="U82" s="84" t="s">
        <v>1099</v>
      </c>
      <c r="V82" s="84" t="s">
        <v>1099</v>
      </c>
      <c r="W82" s="84" t="s">
        <v>1099</v>
      </c>
      <c r="X82" s="84" t="s">
        <v>1099</v>
      </c>
      <c r="Y82" s="84" t="s">
        <v>1099</v>
      </c>
      <c r="Z82" s="84" t="s">
        <v>1099</v>
      </c>
      <c r="AA82" s="84" t="s">
        <v>1099</v>
      </c>
      <c r="AB82" s="84" t="s">
        <v>1099</v>
      </c>
      <c r="AC82" s="84" t="s">
        <v>1099</v>
      </c>
      <c r="AD82" s="84" t="s">
        <v>1099</v>
      </c>
      <c r="AE82" s="84" t="s">
        <v>1099</v>
      </c>
      <c r="AF82" s="84" t="s">
        <v>1099</v>
      </c>
      <c r="AG82" s="84"/>
      <c r="AH82" s="96" t="str">
        <f>IFERROR(__xludf.DUMMYFUNCTION("IF($AG82&lt;&gt;"""", REGEXEXTRACT($AG82,""_(ND-.*)"") &amp; "" (concernsMaskedObject)"", """")"),"")</f>
        <v/>
      </c>
      <c r="AI82" s="84" t="str">
        <f>IFERROR(__xludf.DUMMYFUNCTION("IF($AG82&lt;&gt;"""", ""Connection from NonPublishedInformation to "" &amp; REGEXEXTRACT($AG82,""tedm:MG-([^\-]+)-"") &amp; "" under "" &amp; REGEXEXTRACT($AG82,""tedm:(.*)""), """")"),"")</f>
        <v/>
      </c>
      <c r="AJ82" s="84"/>
      <c r="AK82" s="84" t="b">
        <f t="shared" si="6"/>
        <v>0</v>
      </c>
    </row>
  </sheetData>
  <customSheetViews>
    <customSheetView guid="{88BB87BD-7F10-409D-B961-1EA0DAFBF264}" filter="1" showAutoFilter="1">
      <autoFilter ref="$A$1:$AK$82">
        <filterColumn colId="36">
          <filters>
            <filter val="TRUE"/>
          </filters>
        </filterColumn>
      </autoFilter>
    </customSheetView>
  </customSheetViews>
  <conditionalFormatting sqref="AK2:AK82">
    <cfRule type="expression" dxfId="2" priority="1">
      <formula>NOT(ISFORMULA(AK2))</formula>
    </cfRule>
  </conditionalFormatting>
  <conditionalFormatting sqref="AH1:AI82">
    <cfRule type="expression" dxfId="3" priority="2">
      <formula>AND(AJ1&lt;&gt;"",AJ1&lt;&gt;R1)</formula>
    </cfRule>
  </conditionalFormatting>
  <conditionalFormatting sqref="AJ1:AJ82">
    <cfRule type="expression" dxfId="3" priority="3">
      <formula>AND(AJ1&lt;&gt;"",AJ1&lt;&gt;R1)</formula>
    </cfRule>
  </conditionalFormatting>
  <conditionalFormatting sqref="A2:AF82 AG2:AG42 AH2:AK82 AG45:AG82">
    <cfRule type="expression" dxfId="4" priority="4">
      <formula>$C2=$C1</formula>
    </cfRule>
  </conditionalFormatting>
  <conditionalFormatting sqref="C2:AF82 AG2:AG42 AH2:AK82 AG45:AG82">
    <cfRule type="expression" dxfId="1" priority="5">
      <formula>C2=C1</formula>
    </cfRule>
  </conditionalFormatting>
  <conditionalFormatting sqref="A2:AF82 AG2:AG42 AH2:AK82 AG45:AG82">
    <cfRule type="expression" dxfId="5" priority="6">
      <formula>(LEN($V2)-LEN(SUBSTITUTE($V2,"http:","")))/LEN("http:") &lt;&gt;1</formula>
    </cfRule>
  </conditionalFormatting>
  <conditionalFormatting sqref="A2:AF82 AG2:AG42 AH2:AK82 AG45:AG82">
    <cfRule type="expression" dxfId="0" priority="7">
      <formula>$P2=""</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13"/>
    <col customWidth="1" min="3" max="3" width="100.75"/>
    <col customWidth="1" min="4" max="4" width="38.5"/>
  </cols>
  <sheetData>
    <row r="1">
      <c r="A1" s="81" t="s">
        <v>1858</v>
      </c>
      <c r="B1" s="81" t="s">
        <v>1859</v>
      </c>
      <c r="C1" s="81" t="s">
        <v>1860</v>
      </c>
      <c r="D1" s="81" t="s">
        <v>1861</v>
      </c>
    </row>
    <row r="2">
      <c r="A2" s="89" t="s">
        <v>1098</v>
      </c>
      <c r="B2" s="90" t="b">
        <f>NOT(ISNA(VLOOKUP(A2,'MGs in TM'!A:A,1,FALSE)))</f>
        <v>1</v>
      </c>
    </row>
    <row r="3">
      <c r="A3" s="89" t="s">
        <v>1146</v>
      </c>
      <c r="B3" s="90" t="b">
        <f>NOT(ISNA(VLOOKUP(A3,'MGs in TM'!A:A,1,FALSE)))</f>
        <v>0</v>
      </c>
      <c r="C3" s="89" t="s">
        <v>1156</v>
      </c>
      <c r="D3" s="89" t="s">
        <v>1862</v>
      </c>
    </row>
    <row r="4">
      <c r="A4" s="89" t="s">
        <v>1184</v>
      </c>
      <c r="B4" s="90" t="b">
        <f>NOT(ISNA(VLOOKUP(A4,'MGs in TM'!A:A,1,FALSE)))</f>
        <v>0</v>
      </c>
      <c r="C4" s="89" t="s">
        <v>1194</v>
      </c>
      <c r="D4" s="89" t="s">
        <v>1863</v>
      </c>
    </row>
    <row r="5">
      <c r="A5" s="89"/>
      <c r="C5" s="89"/>
    </row>
    <row r="6">
      <c r="A6" s="89"/>
      <c r="C6" s="89" t="s">
        <v>1225</v>
      </c>
      <c r="D6" s="89" t="s">
        <v>1864</v>
      </c>
    </row>
    <row r="7">
      <c r="A7" s="89"/>
      <c r="C7" s="89" t="s">
        <v>1249</v>
      </c>
      <c r="D7" s="89" t="s">
        <v>1865</v>
      </c>
    </row>
    <row r="8">
      <c r="A8" s="89"/>
      <c r="C8" s="89" t="s">
        <v>1292</v>
      </c>
      <c r="D8" s="89" t="s">
        <v>1866</v>
      </c>
    </row>
    <row r="9">
      <c r="A9" s="89"/>
      <c r="C9" s="89" t="s">
        <v>1867</v>
      </c>
      <c r="D9" s="89" t="s">
        <v>1868</v>
      </c>
    </row>
    <row r="10">
      <c r="A10" s="89" t="s">
        <v>1212</v>
      </c>
      <c r="B10" s="90" t="b">
        <f>NOT(ISNA(VLOOKUP(A10,'MGs in TM'!A:A,1,FALSE)))</f>
        <v>0</v>
      </c>
      <c r="C10" s="89" t="s">
        <v>1194</v>
      </c>
    </row>
    <row r="11">
      <c r="A11" s="89" t="s">
        <v>1225</v>
      </c>
      <c r="B11" s="90" t="b">
        <f>NOT(ISNA(VLOOKUP(A11,'MGs in TM'!A:A,1,FALSE)))</f>
        <v>1</v>
      </c>
    </row>
    <row r="12">
      <c r="A12" s="89" t="s">
        <v>1249</v>
      </c>
      <c r="B12" s="90" t="b">
        <f>NOT(ISNA(VLOOKUP(A12,'MGs in TM'!A:A,1,FALSE)))</f>
        <v>1</v>
      </c>
    </row>
    <row r="13">
      <c r="A13" s="89" t="s">
        <v>1272</v>
      </c>
      <c r="B13" s="90" t="b">
        <f>NOT(ISNA(VLOOKUP(A13,'MGs in TM'!A:A,1,FALSE)))</f>
        <v>1</v>
      </c>
    </row>
    <row r="14">
      <c r="A14" s="89" t="s">
        <v>1309</v>
      </c>
      <c r="B14" s="90" t="b">
        <f>NOT(ISNA(VLOOKUP(A14,'MGs in TM'!A:A,1,FALSE)))</f>
        <v>0</v>
      </c>
      <c r="C14" s="89" t="s">
        <v>1869</v>
      </c>
      <c r="D14" s="89" t="s">
        <v>1870</v>
      </c>
    </row>
    <row r="15">
      <c r="A15" s="89"/>
      <c r="C15" s="89" t="s">
        <v>1871</v>
      </c>
      <c r="D15" s="89" t="s">
        <v>1872</v>
      </c>
    </row>
    <row r="16">
      <c r="A16" s="89" t="s">
        <v>1332</v>
      </c>
      <c r="B16" s="90" t="b">
        <f>NOT(ISNA(VLOOKUP(A16,'MGs in TM'!A:A,1,FALSE)))</f>
        <v>0</v>
      </c>
      <c r="C16" s="89" t="s">
        <v>1339</v>
      </c>
    </row>
    <row r="17">
      <c r="A17" s="89" t="s">
        <v>1353</v>
      </c>
      <c r="B17" s="90" t="b">
        <f>NOT(ISNA(VLOOKUP(A17,'MGs in TM'!A:A,1,FALSE)))</f>
        <v>0</v>
      </c>
      <c r="C17" s="89" t="s">
        <v>1339</v>
      </c>
    </row>
    <row r="18">
      <c r="A18" s="89" t="s">
        <v>1364</v>
      </c>
      <c r="B18" s="90" t="b">
        <f>NOT(ISNA(VLOOKUP(A18,'MGs in TM'!A:A,1,FALSE)))</f>
        <v>1</v>
      </c>
    </row>
    <row r="19">
      <c r="A19" s="89" t="s">
        <v>1384</v>
      </c>
      <c r="B19" s="90" t="b">
        <f>NOT(ISNA(VLOOKUP(A19,'MGs in TM'!A:A,1,FALSE)))</f>
        <v>1</v>
      </c>
    </row>
    <row r="20">
      <c r="A20" s="89" t="s">
        <v>1404</v>
      </c>
      <c r="B20" s="90" t="b">
        <f>NOT(ISNA(VLOOKUP(A20,'MGs in TM'!A:A,1,FALSE)))</f>
        <v>1</v>
      </c>
    </row>
    <row r="21">
      <c r="A21" s="89" t="s">
        <v>1434</v>
      </c>
      <c r="B21" s="90" t="b">
        <f>NOT(ISNA(VLOOKUP(A21,'MGs in TM'!A:A,1,FALSE)))</f>
        <v>1</v>
      </c>
    </row>
    <row r="22">
      <c r="A22" s="89" t="s">
        <v>1455</v>
      </c>
      <c r="B22" s="90" t="b">
        <f>NOT(ISNA(VLOOKUP(A22,'MGs in TM'!A:A,1,FALSE)))</f>
        <v>0</v>
      </c>
      <c r="C22" s="89" t="s">
        <v>1463</v>
      </c>
    </row>
    <row r="23">
      <c r="A23" s="89" t="s">
        <v>1469</v>
      </c>
      <c r="B23" s="90" t="b">
        <f>NOT(ISNA(VLOOKUP(A23,'MGs in TM'!A:A,1,FALSE)))</f>
        <v>0</v>
      </c>
      <c r="C23" s="89" t="s">
        <v>1476</v>
      </c>
    </row>
    <row r="24">
      <c r="A24" s="89" t="s">
        <v>1482</v>
      </c>
      <c r="B24" s="90" t="b">
        <f>NOT(ISNA(VLOOKUP(A24,'MGs in TM'!A:A,1,FALSE)))</f>
        <v>0</v>
      </c>
      <c r="C24" s="89" t="s">
        <v>1489</v>
      </c>
    </row>
    <row r="25">
      <c r="A25" s="89" t="s">
        <v>1506</v>
      </c>
      <c r="B25" s="90" t="b">
        <f>NOT(ISNA(VLOOKUP(A25,'MGs in TM'!A:A,1,FALSE)))</f>
        <v>1</v>
      </c>
    </row>
    <row r="26">
      <c r="A26" s="89" t="s">
        <v>1518</v>
      </c>
      <c r="B26" s="90" t="b">
        <f>NOT(ISNA(VLOOKUP(A26,'MGs in TM'!A:A,1,FALSE)))</f>
        <v>0</v>
      </c>
      <c r="C26" s="89" t="s">
        <v>1525</v>
      </c>
      <c r="D26" s="89" t="s">
        <v>1873</v>
      </c>
    </row>
    <row r="27">
      <c r="A27" s="89" t="s">
        <v>1533</v>
      </c>
      <c r="B27" s="90" t="b">
        <f>NOT(ISNA(VLOOKUP(A27,'MGs in TM'!A:A,1,FALSE)))</f>
        <v>1</v>
      </c>
    </row>
    <row r="28">
      <c r="A28" s="89" t="s">
        <v>1559</v>
      </c>
      <c r="B28" s="90" t="b">
        <f>NOT(ISNA(VLOOKUP(A28,'MGs in TM'!A:A,1,FALSE)))</f>
        <v>1</v>
      </c>
    </row>
    <row r="29">
      <c r="A29" s="89" t="s">
        <v>1571</v>
      </c>
      <c r="B29" s="90" t="b">
        <f>NOT(ISNA(VLOOKUP(A29,'MGs in TM'!A:A,1,FALSE)))</f>
        <v>0</v>
      </c>
      <c r="C29" s="89" t="s">
        <v>1571</v>
      </c>
      <c r="D29" s="89" t="s">
        <v>1874</v>
      </c>
    </row>
    <row r="30">
      <c r="A30" s="89"/>
      <c r="C30" s="89" t="s">
        <v>1580</v>
      </c>
      <c r="D30" s="89" t="s">
        <v>1875</v>
      </c>
    </row>
    <row r="31">
      <c r="A31" s="89" t="s">
        <v>1580</v>
      </c>
      <c r="B31" s="90" t="b">
        <f>NOT(ISNA(VLOOKUP(A31,'MGs in TM'!A:A,1,FALSE)))</f>
        <v>1</v>
      </c>
    </row>
    <row r="32">
      <c r="A32" s="89" t="s">
        <v>1586</v>
      </c>
      <c r="B32" s="90" t="b">
        <f>NOT(ISNA(VLOOKUP(A32,'MGs in TM'!A:A,1,FALSE)))</f>
        <v>0</v>
      </c>
      <c r="C32" s="89" t="s">
        <v>1876</v>
      </c>
      <c r="D32" s="89" t="s">
        <v>1877</v>
      </c>
    </row>
    <row r="33">
      <c r="A33" s="89"/>
      <c r="C33" s="89" t="s">
        <v>1876</v>
      </c>
      <c r="D33" s="89" t="s">
        <v>1878</v>
      </c>
    </row>
    <row r="34">
      <c r="A34" s="89"/>
      <c r="C34" s="89" t="s">
        <v>1586</v>
      </c>
      <c r="D34" s="89" t="s">
        <v>1879</v>
      </c>
    </row>
    <row r="35">
      <c r="A35" s="89"/>
      <c r="C35" s="89" t="s">
        <v>1595</v>
      </c>
      <c r="D35" s="89" t="s">
        <v>1880</v>
      </c>
    </row>
    <row r="36">
      <c r="A36" s="89"/>
      <c r="C36" s="89"/>
    </row>
    <row r="37">
      <c r="A37" s="89" t="s">
        <v>1595</v>
      </c>
      <c r="B37" s="90" t="b">
        <f>NOT(ISNA(VLOOKUP(A37,'MGs in TM'!A:A,1,FALSE)))</f>
        <v>1</v>
      </c>
    </row>
    <row r="38">
      <c r="A38" s="89" t="s">
        <v>1679</v>
      </c>
      <c r="B38" s="90" t="b">
        <f>NOT(ISNA(VLOOKUP(A38,'MGs in TM'!A:A,1,FALSE)))</f>
        <v>1</v>
      </c>
    </row>
    <row r="39">
      <c r="A39" s="89" t="s">
        <v>1691</v>
      </c>
      <c r="B39" s="90" t="b">
        <f>NOT(ISNA(VLOOKUP(A39,'MGs in TM'!A:A,1,FALSE)))</f>
        <v>1</v>
      </c>
    </row>
    <row r="40">
      <c r="A40" s="89" t="s">
        <v>1703</v>
      </c>
      <c r="B40" s="90" t="b">
        <f>NOT(ISNA(VLOOKUP(A40,'MGs in TM'!A:A,1,FALSE)))</f>
        <v>1</v>
      </c>
    </row>
    <row r="41">
      <c r="A41" s="89" t="s">
        <v>1715</v>
      </c>
      <c r="B41" s="90" t="b">
        <f>NOT(ISNA(VLOOKUP(A41,'MGs in TM'!A:A,1,FALSE)))</f>
        <v>1</v>
      </c>
    </row>
    <row r="42">
      <c r="A42" s="89" t="s">
        <v>1727</v>
      </c>
      <c r="B42" s="90" t="b">
        <f>NOT(ISNA(VLOOKUP(A42,'MGs in TM'!A:A,1,FALSE)))</f>
        <v>1</v>
      </c>
    </row>
    <row r="43">
      <c r="A43" s="89" t="s">
        <v>1774</v>
      </c>
      <c r="B43" s="90" t="b">
        <f>NOT(ISNA(VLOOKUP(A43,'MGs in TM'!A:A,1,FALSE)))</f>
        <v>0</v>
      </c>
      <c r="C43" s="89" t="s">
        <v>1782</v>
      </c>
      <c r="D43" s="89" t="s">
        <v>1881</v>
      </c>
    </row>
    <row r="44">
      <c r="A44" s="89" t="s">
        <v>1800</v>
      </c>
      <c r="B44" s="90" t="b">
        <f>NOT(ISNA(VLOOKUP(A44,'MGs in TM'!A:A,1,FALSE)))</f>
        <v>0</v>
      </c>
      <c r="C44" s="89" t="s">
        <v>1882</v>
      </c>
      <c r="D44" s="89" t="s">
        <v>1883</v>
      </c>
    </row>
    <row r="45">
      <c r="A45" s="89" t="s">
        <v>1826</v>
      </c>
      <c r="B45" s="90" t="b">
        <f>NOT(ISNA(VLOOKUP(A45,'MGs in TM'!A:A,1,FALSE)))</f>
        <v>1</v>
      </c>
    </row>
    <row r="46">
      <c r="A46" s="89" t="s">
        <v>1838</v>
      </c>
      <c r="B46" s="90" t="b">
        <f>NOT(ISNA(VLOOKUP(A46,'MGs in TM'!A:A,1,FALSE)))</f>
        <v>1</v>
      </c>
    </row>
    <row r="47">
      <c r="A47" s="89" t="s">
        <v>1850</v>
      </c>
      <c r="B47" s="90" t="b">
        <f>NOT(ISNA(VLOOKUP(A47,'MGs in TM'!A:A,1,FALSE)))</f>
        <v>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9" t="s">
        <v>1884</v>
      </c>
    </row>
    <row r="2">
      <c r="A2" s="89" t="s">
        <v>1885</v>
      </c>
    </row>
    <row r="3">
      <c r="A3" s="89" t="s">
        <v>1886</v>
      </c>
    </row>
    <row r="4">
      <c r="A4" s="89" t="s">
        <v>1098</v>
      </c>
    </row>
    <row r="5">
      <c r="A5" s="89" t="s">
        <v>1887</v>
      </c>
    </row>
    <row r="6">
      <c r="A6" s="89" t="s">
        <v>1888</v>
      </c>
    </row>
    <row r="7">
      <c r="A7" s="89" t="s">
        <v>1889</v>
      </c>
    </row>
    <row r="8">
      <c r="A8" s="89" t="s">
        <v>1890</v>
      </c>
    </row>
    <row r="9">
      <c r="A9" s="89" t="s">
        <v>1891</v>
      </c>
    </row>
    <row r="10">
      <c r="A10" s="89" t="s">
        <v>1892</v>
      </c>
    </row>
    <row r="11">
      <c r="A11" s="89" t="s">
        <v>1893</v>
      </c>
    </row>
    <row r="12">
      <c r="A12" s="89" t="s">
        <v>1894</v>
      </c>
    </row>
    <row r="13">
      <c r="A13" s="89" t="s">
        <v>1895</v>
      </c>
    </row>
    <row r="14">
      <c r="A14" s="89" t="s">
        <v>1896</v>
      </c>
    </row>
    <row r="15">
      <c r="A15" s="89" t="s">
        <v>1897</v>
      </c>
    </row>
    <row r="16">
      <c r="A16" s="89" t="s">
        <v>1898</v>
      </c>
    </row>
    <row r="17">
      <c r="A17" s="89" t="s">
        <v>1899</v>
      </c>
    </row>
    <row r="18">
      <c r="A18" s="89" t="s">
        <v>1900</v>
      </c>
    </row>
    <row r="19">
      <c r="A19" s="89" t="s">
        <v>1901</v>
      </c>
    </row>
    <row r="20">
      <c r="A20" s="89" t="s">
        <v>1902</v>
      </c>
    </row>
    <row r="21">
      <c r="A21" s="89" t="s">
        <v>1903</v>
      </c>
    </row>
    <row r="22">
      <c r="A22" s="89" t="s">
        <v>1904</v>
      </c>
    </row>
    <row r="23">
      <c r="A23" s="89" t="s">
        <v>1905</v>
      </c>
    </row>
    <row r="24">
      <c r="A24" s="89" t="s">
        <v>1906</v>
      </c>
    </row>
    <row r="25">
      <c r="A25" s="89" t="s">
        <v>1907</v>
      </c>
    </row>
    <row r="26">
      <c r="A26" s="89" t="s">
        <v>1908</v>
      </c>
    </row>
    <row r="27">
      <c r="A27" s="89" t="s">
        <v>1909</v>
      </c>
    </row>
    <row r="28">
      <c r="A28" s="89" t="s">
        <v>1910</v>
      </c>
    </row>
    <row r="29">
      <c r="A29" s="89" t="s">
        <v>1911</v>
      </c>
    </row>
    <row r="30">
      <c r="A30" s="89" t="s">
        <v>1912</v>
      </c>
    </row>
    <row r="31">
      <c r="A31" s="89" t="s">
        <v>1913</v>
      </c>
    </row>
    <row r="32">
      <c r="A32" s="89" t="s">
        <v>1914</v>
      </c>
    </row>
    <row r="33">
      <c r="A33" s="89" t="s">
        <v>1915</v>
      </c>
    </row>
    <row r="34">
      <c r="A34" s="89" t="s">
        <v>1916</v>
      </c>
    </row>
    <row r="35">
      <c r="A35" s="89" t="s">
        <v>1917</v>
      </c>
    </row>
    <row r="36">
      <c r="A36" s="89" t="s">
        <v>1918</v>
      </c>
    </row>
    <row r="37">
      <c r="A37" s="89" t="s">
        <v>1919</v>
      </c>
    </row>
    <row r="38">
      <c r="A38" s="89" t="s">
        <v>1920</v>
      </c>
    </row>
    <row r="39">
      <c r="A39" s="89" t="s">
        <v>1921</v>
      </c>
    </row>
    <row r="40">
      <c r="A40" s="89" t="s">
        <v>1922</v>
      </c>
    </row>
    <row r="41">
      <c r="A41" s="89" t="s">
        <v>1923</v>
      </c>
    </row>
    <row r="42">
      <c r="A42" s="89" t="s">
        <v>1882</v>
      </c>
    </row>
    <row r="43">
      <c r="A43" s="89" t="s">
        <v>1924</v>
      </c>
    </row>
    <row r="44">
      <c r="A44" s="89" t="s">
        <v>1925</v>
      </c>
    </row>
    <row r="45">
      <c r="A45" s="89" t="s">
        <v>1926</v>
      </c>
    </row>
    <row r="46">
      <c r="A46" s="89" t="s">
        <v>1927</v>
      </c>
    </row>
    <row r="47">
      <c r="A47" s="89" t="s">
        <v>1928</v>
      </c>
    </row>
    <row r="48">
      <c r="A48" s="89" t="s">
        <v>1929</v>
      </c>
    </row>
    <row r="49">
      <c r="A49" s="89" t="s">
        <v>1930</v>
      </c>
    </row>
    <row r="50">
      <c r="A50" s="89" t="s">
        <v>1931</v>
      </c>
    </row>
    <row r="51">
      <c r="A51" s="89" t="s">
        <v>1932</v>
      </c>
    </row>
    <row r="52">
      <c r="A52" s="89" t="s">
        <v>1933</v>
      </c>
    </row>
    <row r="53">
      <c r="A53" s="89" t="s">
        <v>1934</v>
      </c>
    </row>
    <row r="54">
      <c r="A54" s="89" t="s">
        <v>1935</v>
      </c>
    </row>
    <row r="55">
      <c r="A55" s="89" t="s">
        <v>1936</v>
      </c>
    </row>
    <row r="56">
      <c r="A56" s="89" t="s">
        <v>1937</v>
      </c>
    </row>
    <row r="57">
      <c r="A57" s="89" t="s">
        <v>1938</v>
      </c>
    </row>
    <row r="58">
      <c r="A58" s="89" t="s">
        <v>1939</v>
      </c>
    </row>
    <row r="59">
      <c r="A59" s="89" t="s">
        <v>1940</v>
      </c>
    </row>
    <row r="61">
      <c r="A61" s="89" t="s">
        <v>1941</v>
      </c>
    </row>
    <row r="62">
      <c r="A62" s="89" t="s">
        <v>1942</v>
      </c>
    </row>
    <row r="64">
      <c r="A64" s="89" t="s">
        <v>1943</v>
      </c>
    </row>
    <row r="65">
      <c r="A65" s="89" t="s">
        <v>1944</v>
      </c>
    </row>
    <row r="66">
      <c r="A66" s="89" t="s">
        <v>1945</v>
      </c>
    </row>
    <row r="67">
      <c r="A67" s="89" t="s">
        <v>1946</v>
      </c>
    </row>
    <row r="68">
      <c r="A68" s="89" t="s">
        <v>1947</v>
      </c>
    </row>
    <row r="69">
      <c r="A69" s="89" t="s">
        <v>1948</v>
      </c>
    </row>
    <row r="70">
      <c r="A70" s="89" t="s">
        <v>1949</v>
      </c>
    </row>
    <row r="71">
      <c r="A71" s="89" t="s">
        <v>1950</v>
      </c>
    </row>
    <row r="72">
      <c r="A72" s="89" t="s">
        <v>1951</v>
      </c>
    </row>
    <row r="73">
      <c r="A73" s="89" t="s">
        <v>1952</v>
      </c>
    </row>
    <row r="74">
      <c r="A74" s="89" t="s">
        <v>1953</v>
      </c>
    </row>
    <row r="75">
      <c r="A75" s="89" t="s">
        <v>1954</v>
      </c>
    </row>
    <row r="76">
      <c r="A76" s="89" t="s">
        <v>1955</v>
      </c>
    </row>
    <row r="77">
      <c r="A77" s="89" t="s">
        <v>1956</v>
      </c>
    </row>
    <row r="78">
      <c r="A78" s="89" t="s">
        <v>1957</v>
      </c>
    </row>
    <row r="79">
      <c r="A79" s="89" t="s">
        <v>1958</v>
      </c>
    </row>
    <row r="80">
      <c r="A80" s="89" t="s">
        <v>1959</v>
      </c>
    </row>
    <row r="81">
      <c r="A81" s="89" t="s">
        <v>1960</v>
      </c>
    </row>
    <row r="82">
      <c r="A82" s="89" t="s">
        <v>1961</v>
      </c>
    </row>
    <row r="83">
      <c r="A83" s="89" t="s">
        <v>1962</v>
      </c>
    </row>
    <row r="84">
      <c r="A84" s="89" t="s">
        <v>1963</v>
      </c>
    </row>
    <row r="85">
      <c r="A85" s="89" t="s">
        <v>1964</v>
      </c>
    </row>
    <row r="86">
      <c r="A86" s="89" t="s">
        <v>1965</v>
      </c>
    </row>
    <row r="87">
      <c r="A87" s="89" t="s">
        <v>1966</v>
      </c>
    </row>
    <row r="88">
      <c r="A88" s="89" t="s">
        <v>1967</v>
      </c>
    </row>
    <row r="89">
      <c r="A89" s="89" t="s">
        <v>1968</v>
      </c>
    </row>
    <row r="90">
      <c r="A90" s="89" t="s">
        <v>1969</v>
      </c>
    </row>
    <row r="91">
      <c r="A91" s="89" t="s">
        <v>1970</v>
      </c>
    </row>
    <row r="92">
      <c r="A92" s="89" t="s">
        <v>1971</v>
      </c>
    </row>
    <row r="93">
      <c r="A93" s="89" t="s">
        <v>1972</v>
      </c>
    </row>
    <row r="94">
      <c r="A94" s="89" t="s">
        <v>1973</v>
      </c>
    </row>
    <row r="95">
      <c r="A95" s="89" t="s">
        <v>1974</v>
      </c>
    </row>
    <row r="96">
      <c r="A96" s="89" t="s">
        <v>1975</v>
      </c>
    </row>
    <row r="97">
      <c r="A97" s="89" t="s">
        <v>1976</v>
      </c>
    </row>
    <row r="98">
      <c r="A98" s="89" t="s">
        <v>1977</v>
      </c>
    </row>
    <row r="99">
      <c r="A99" s="89" t="s">
        <v>1978</v>
      </c>
    </row>
    <row r="100">
      <c r="A100" s="89" t="s">
        <v>1979</v>
      </c>
    </row>
    <row r="101">
      <c r="A101" s="89" t="s">
        <v>1980</v>
      </c>
    </row>
    <row r="102">
      <c r="A102" s="89" t="s">
        <v>1981</v>
      </c>
    </row>
    <row r="103">
      <c r="A103" s="89" t="s">
        <v>1982</v>
      </c>
    </row>
    <row r="104">
      <c r="A104" s="89" t="s">
        <v>1983</v>
      </c>
    </row>
    <row r="105">
      <c r="A105" s="89" t="s">
        <v>1984</v>
      </c>
    </row>
    <row r="106">
      <c r="A106" s="89" t="s">
        <v>1985</v>
      </c>
    </row>
    <row r="107">
      <c r="A107" s="89" t="s">
        <v>1986</v>
      </c>
    </row>
    <row r="108">
      <c r="A108" s="89" t="s">
        <v>1987</v>
      </c>
    </row>
    <row r="109">
      <c r="A109" s="89" t="s">
        <v>1988</v>
      </c>
    </row>
    <row r="110">
      <c r="A110" s="89" t="s">
        <v>1989</v>
      </c>
    </row>
    <row r="111">
      <c r="A111" s="89" t="s">
        <v>1990</v>
      </c>
    </row>
    <row r="112">
      <c r="A112" s="89" t="s">
        <v>1991</v>
      </c>
    </row>
    <row r="113">
      <c r="A113" s="89" t="s">
        <v>1992</v>
      </c>
    </row>
    <row r="114">
      <c r="A114" s="89" t="s">
        <v>1993</v>
      </c>
    </row>
    <row r="115">
      <c r="A115" s="89" t="s">
        <v>1994</v>
      </c>
    </row>
    <row r="116">
      <c r="A116" s="89" t="s">
        <v>1995</v>
      </c>
    </row>
    <row r="117">
      <c r="A117" s="89" t="s">
        <v>1996</v>
      </c>
    </row>
    <row r="118">
      <c r="A118" s="89" t="s">
        <v>1997</v>
      </c>
    </row>
    <row r="119">
      <c r="A119" s="89" t="s">
        <v>1998</v>
      </c>
    </row>
    <row r="120">
      <c r="A120" s="89" t="s">
        <v>1999</v>
      </c>
    </row>
    <row r="121">
      <c r="A121" s="89" t="s">
        <v>2000</v>
      </c>
    </row>
    <row r="122">
      <c r="A122" s="89" t="s">
        <v>2001</v>
      </c>
    </row>
    <row r="123">
      <c r="A123" s="89" t="s">
        <v>2002</v>
      </c>
    </row>
    <row r="124">
      <c r="A124" s="89" t="s">
        <v>2003</v>
      </c>
    </row>
    <row r="125">
      <c r="A125" s="89" t="s">
        <v>2004</v>
      </c>
    </row>
    <row r="126">
      <c r="A126" s="89" t="s">
        <v>2005</v>
      </c>
    </row>
    <row r="127">
      <c r="A127" s="89" t="s">
        <v>2006</v>
      </c>
    </row>
    <row r="128">
      <c r="A128" s="89" t="s">
        <v>2007</v>
      </c>
    </row>
    <row r="129">
      <c r="A129" s="89" t="s">
        <v>2008</v>
      </c>
    </row>
    <row r="130">
      <c r="A130" s="89" t="s">
        <v>2009</v>
      </c>
    </row>
    <row r="131">
      <c r="A131" s="89" t="s">
        <v>2010</v>
      </c>
    </row>
    <row r="132">
      <c r="A132" s="89" t="s">
        <v>2011</v>
      </c>
    </row>
    <row r="133">
      <c r="A133" s="89" t="s">
        <v>2012</v>
      </c>
    </row>
    <row r="134">
      <c r="A134" s="89" t="s">
        <v>1194</v>
      </c>
    </row>
    <row r="135">
      <c r="A135" s="89" t="s">
        <v>1225</v>
      </c>
    </row>
    <row r="136">
      <c r="A136" s="89" t="s">
        <v>1272</v>
      </c>
    </row>
    <row r="137">
      <c r="A137" s="89" t="s">
        <v>1249</v>
      </c>
    </row>
    <row r="138">
      <c r="A138" s="89" t="s">
        <v>1292</v>
      </c>
    </row>
    <row r="139">
      <c r="A139" s="89" t="s">
        <v>2013</v>
      </c>
    </row>
    <row r="140">
      <c r="A140" s="89" t="s">
        <v>2014</v>
      </c>
    </row>
    <row r="141">
      <c r="A141" s="89" t="s">
        <v>2015</v>
      </c>
    </row>
    <row r="142">
      <c r="A142" s="89" t="s">
        <v>2016</v>
      </c>
    </row>
    <row r="143">
      <c r="A143" s="89" t="s">
        <v>2017</v>
      </c>
    </row>
    <row r="144">
      <c r="A144" s="89" t="s">
        <v>2018</v>
      </c>
    </row>
    <row r="145">
      <c r="A145" s="89" t="s">
        <v>2019</v>
      </c>
    </row>
    <row r="146">
      <c r="A146" s="89" t="s">
        <v>2020</v>
      </c>
    </row>
    <row r="147">
      <c r="A147" s="89" t="s">
        <v>2021</v>
      </c>
    </row>
    <row r="148">
      <c r="A148" s="89" t="s">
        <v>2022</v>
      </c>
    </row>
    <row r="149">
      <c r="A149" s="89" t="s">
        <v>2023</v>
      </c>
    </row>
    <row r="150">
      <c r="A150" s="89" t="s">
        <v>2024</v>
      </c>
    </row>
    <row r="151">
      <c r="A151" s="89" t="s">
        <v>2025</v>
      </c>
    </row>
    <row r="152">
      <c r="A152" s="89" t="s">
        <v>2026</v>
      </c>
    </row>
    <row r="153">
      <c r="A153" s="89" t="s">
        <v>2027</v>
      </c>
    </row>
    <row r="154">
      <c r="A154" s="89" t="s">
        <v>2028</v>
      </c>
    </row>
    <row r="155">
      <c r="A155" s="89" t="s">
        <v>2029</v>
      </c>
    </row>
    <row r="156">
      <c r="A156" s="89" t="s">
        <v>2030</v>
      </c>
    </row>
    <row r="157">
      <c r="A157" s="89" t="s">
        <v>2031</v>
      </c>
    </row>
    <row r="158">
      <c r="A158" s="89" t="s">
        <v>2032</v>
      </c>
    </row>
    <row r="159">
      <c r="A159" s="89" t="s">
        <v>2033</v>
      </c>
    </row>
    <row r="160">
      <c r="A160" s="89" t="s">
        <v>2034</v>
      </c>
    </row>
    <row r="161">
      <c r="A161" s="89" t="s">
        <v>2035</v>
      </c>
    </row>
    <row r="162">
      <c r="A162" s="89" t="s">
        <v>2036</v>
      </c>
    </row>
    <row r="163">
      <c r="A163" s="89" t="s">
        <v>2037</v>
      </c>
    </row>
    <row r="164">
      <c r="A164" s="89" t="s">
        <v>2038</v>
      </c>
    </row>
    <row r="165">
      <c r="A165" s="89" t="s">
        <v>2039</v>
      </c>
    </row>
    <row r="166">
      <c r="A166" s="89" t="s">
        <v>2040</v>
      </c>
    </row>
    <row r="167">
      <c r="A167" s="89" t="s">
        <v>2041</v>
      </c>
    </row>
    <row r="168">
      <c r="A168" s="89" t="s">
        <v>2042</v>
      </c>
    </row>
    <row r="169">
      <c r="A169" s="89" t="s">
        <v>2043</v>
      </c>
    </row>
    <row r="170">
      <c r="A170" s="89" t="s">
        <v>2044</v>
      </c>
    </row>
    <row r="171">
      <c r="A171" s="89" t="s">
        <v>2045</v>
      </c>
    </row>
    <row r="172">
      <c r="A172" s="89" t="s">
        <v>2046</v>
      </c>
    </row>
    <row r="173">
      <c r="A173" s="89" t="s">
        <v>2047</v>
      </c>
    </row>
    <row r="174">
      <c r="A174" s="89" t="s">
        <v>2048</v>
      </c>
    </row>
    <row r="175">
      <c r="A175" s="89" t="s">
        <v>2049</v>
      </c>
    </row>
    <row r="176">
      <c r="A176" s="89" t="s">
        <v>2050</v>
      </c>
    </row>
    <row r="177">
      <c r="A177" s="89" t="s">
        <v>2051</v>
      </c>
    </row>
    <row r="178">
      <c r="A178" s="89" t="s">
        <v>2052</v>
      </c>
    </row>
    <row r="179">
      <c r="A179" s="89" t="s">
        <v>2053</v>
      </c>
    </row>
    <row r="180">
      <c r="A180" s="89" t="s">
        <v>2054</v>
      </c>
    </row>
    <row r="181">
      <c r="A181" s="89" t="s">
        <v>2055</v>
      </c>
    </row>
    <row r="182">
      <c r="A182" s="89" t="s">
        <v>2056</v>
      </c>
    </row>
    <row r="183">
      <c r="A183" s="89" t="s">
        <v>2057</v>
      </c>
    </row>
    <row r="184">
      <c r="A184" s="89" t="s">
        <v>2058</v>
      </c>
    </row>
    <row r="185">
      <c r="A185" s="89" t="s">
        <v>2059</v>
      </c>
    </row>
    <row r="186">
      <c r="A186" s="89" t="s">
        <v>2060</v>
      </c>
    </row>
    <row r="187">
      <c r="A187" s="89" t="s">
        <v>2061</v>
      </c>
    </row>
    <row r="188">
      <c r="A188" s="89" t="s">
        <v>2062</v>
      </c>
    </row>
    <row r="189">
      <c r="A189" s="89" t="s">
        <v>2063</v>
      </c>
    </row>
    <row r="190">
      <c r="A190" s="89" t="s">
        <v>2064</v>
      </c>
    </row>
    <row r="191">
      <c r="A191" s="89" t="s">
        <v>2065</v>
      </c>
    </row>
    <row r="192">
      <c r="A192" s="89" t="s">
        <v>2066</v>
      </c>
    </row>
    <row r="193">
      <c r="A193" s="89" t="s">
        <v>2067</v>
      </c>
    </row>
    <row r="194">
      <c r="A194" s="89" t="s">
        <v>2068</v>
      </c>
    </row>
    <row r="195">
      <c r="A195" s="89" t="s">
        <v>2069</v>
      </c>
    </row>
    <row r="196">
      <c r="A196" s="89" t="s">
        <v>2070</v>
      </c>
    </row>
    <row r="197">
      <c r="A197" s="89" t="s">
        <v>2071</v>
      </c>
    </row>
    <row r="198">
      <c r="A198" s="89" t="s">
        <v>2072</v>
      </c>
    </row>
    <row r="199">
      <c r="A199" s="89" t="s">
        <v>2073</v>
      </c>
    </row>
    <row r="200">
      <c r="A200" s="89" t="s">
        <v>2074</v>
      </c>
    </row>
    <row r="201">
      <c r="A201" s="89" t="s">
        <v>2075</v>
      </c>
    </row>
    <row r="202">
      <c r="A202" s="89" t="s">
        <v>2076</v>
      </c>
    </row>
    <row r="203">
      <c r="A203" s="89" t="s">
        <v>2077</v>
      </c>
    </row>
    <row r="204">
      <c r="A204" s="89" t="s">
        <v>2078</v>
      </c>
    </row>
    <row r="205">
      <c r="A205" s="89" t="s">
        <v>2079</v>
      </c>
    </row>
    <row r="206">
      <c r="A206" s="89" t="s">
        <v>2080</v>
      </c>
    </row>
    <row r="207">
      <c r="A207" s="89" t="s">
        <v>2081</v>
      </c>
    </row>
    <row r="208">
      <c r="A208" s="89" t="s">
        <v>2082</v>
      </c>
    </row>
    <row r="209">
      <c r="A209" s="89" t="s">
        <v>2083</v>
      </c>
    </row>
    <row r="210">
      <c r="A210" s="89" t="s">
        <v>2084</v>
      </c>
    </row>
    <row r="211">
      <c r="A211" s="89" t="s">
        <v>2085</v>
      </c>
    </row>
    <row r="212">
      <c r="A212" s="89" t="s">
        <v>1871</v>
      </c>
    </row>
    <row r="213">
      <c r="A213" s="89" t="s">
        <v>1869</v>
      </c>
    </row>
    <row r="214">
      <c r="A214" s="89" t="s">
        <v>2086</v>
      </c>
    </row>
    <row r="215">
      <c r="A215" s="89" t="s">
        <v>2087</v>
      </c>
    </row>
    <row r="216">
      <c r="A216" s="89" t="s">
        <v>2088</v>
      </c>
    </row>
    <row r="217">
      <c r="A217" s="89" t="s">
        <v>2089</v>
      </c>
    </row>
    <row r="218">
      <c r="A218" s="89" t="s">
        <v>2090</v>
      </c>
    </row>
    <row r="219">
      <c r="A219" s="89" t="s">
        <v>2091</v>
      </c>
    </row>
    <row r="220">
      <c r="A220" s="89" t="s">
        <v>2092</v>
      </c>
    </row>
    <row r="221">
      <c r="A221" s="89" t="s">
        <v>2093</v>
      </c>
    </row>
    <row r="222">
      <c r="A222" s="89" t="s">
        <v>2094</v>
      </c>
    </row>
    <row r="223">
      <c r="A223" s="89" t="s">
        <v>2095</v>
      </c>
    </row>
    <row r="224">
      <c r="A224" s="89" t="s">
        <v>2096</v>
      </c>
    </row>
    <row r="225">
      <c r="A225" s="89" t="s">
        <v>2097</v>
      </c>
    </row>
    <row r="226">
      <c r="A226" s="89" t="s">
        <v>2098</v>
      </c>
    </row>
    <row r="227">
      <c r="A227" s="89" t="s">
        <v>1867</v>
      </c>
    </row>
    <row r="228">
      <c r="A228" s="89" t="s">
        <v>2099</v>
      </c>
    </row>
    <row r="229">
      <c r="A229" s="89" t="s">
        <v>2100</v>
      </c>
    </row>
    <row r="230">
      <c r="A230" s="89" t="s">
        <v>2101</v>
      </c>
    </row>
    <row r="231">
      <c r="A231" s="89" t="s">
        <v>2102</v>
      </c>
    </row>
    <row r="232">
      <c r="A232" s="89" t="s">
        <v>2103</v>
      </c>
    </row>
    <row r="233">
      <c r="A233" s="89" t="s">
        <v>2104</v>
      </c>
    </row>
    <row r="234">
      <c r="A234" s="89" t="s">
        <v>2105</v>
      </c>
    </row>
    <row r="235">
      <c r="A235" s="89" t="s">
        <v>2106</v>
      </c>
    </row>
    <row r="236">
      <c r="A236" s="89" t="s">
        <v>2107</v>
      </c>
    </row>
    <row r="237">
      <c r="A237" s="89" t="s">
        <v>2108</v>
      </c>
    </row>
    <row r="238">
      <c r="A238" s="89" t="s">
        <v>2109</v>
      </c>
    </row>
    <row r="239">
      <c r="A239" s="89" t="s">
        <v>2110</v>
      </c>
    </row>
    <row r="240">
      <c r="A240" s="89" t="s">
        <v>2111</v>
      </c>
    </row>
    <row r="241">
      <c r="A241" s="89" t="s">
        <v>2112</v>
      </c>
    </row>
    <row r="242">
      <c r="A242" s="89" t="s">
        <v>2113</v>
      </c>
    </row>
    <row r="243">
      <c r="A243" s="89" t="s">
        <v>2114</v>
      </c>
    </row>
    <row r="244">
      <c r="A244" s="89" t="s">
        <v>2115</v>
      </c>
    </row>
    <row r="245">
      <c r="A245" s="89" t="s">
        <v>2116</v>
      </c>
    </row>
    <row r="246">
      <c r="A246" s="89" t="s">
        <v>2117</v>
      </c>
    </row>
    <row r="247">
      <c r="A247" s="89" t="s">
        <v>1339</v>
      </c>
    </row>
    <row r="248">
      <c r="A248" s="89" t="s">
        <v>1384</v>
      </c>
    </row>
    <row r="249">
      <c r="A249" s="89" t="s">
        <v>1364</v>
      </c>
    </row>
    <row r="250">
      <c r="A250" s="89" t="s">
        <v>1404</v>
      </c>
    </row>
    <row r="251">
      <c r="A251" s="89" t="s">
        <v>2118</v>
      </c>
    </row>
    <row r="252">
      <c r="A252" s="89" t="s">
        <v>2119</v>
      </c>
    </row>
    <row r="253">
      <c r="A253" s="89" t="s">
        <v>2120</v>
      </c>
    </row>
    <row r="254">
      <c r="A254" s="89" t="s">
        <v>2121</v>
      </c>
    </row>
    <row r="255">
      <c r="A255" s="89" t="s">
        <v>2122</v>
      </c>
    </row>
    <row r="256">
      <c r="A256" s="89" t="s">
        <v>2123</v>
      </c>
    </row>
    <row r="257">
      <c r="A257" s="89" t="s">
        <v>2124</v>
      </c>
    </row>
    <row r="258">
      <c r="A258" s="89" t="s">
        <v>1434</v>
      </c>
    </row>
    <row r="259">
      <c r="A259" s="89" t="s">
        <v>2125</v>
      </c>
    </row>
    <row r="260">
      <c r="A260" s="89" t="s">
        <v>2126</v>
      </c>
    </row>
    <row r="261">
      <c r="A261" s="89" t="s">
        <v>2127</v>
      </c>
    </row>
    <row r="262">
      <c r="A262" s="89" t="s">
        <v>2128</v>
      </c>
    </row>
    <row r="263">
      <c r="A263" s="89" t="s">
        <v>2129</v>
      </c>
    </row>
    <row r="264">
      <c r="A264" s="89" t="s">
        <v>2130</v>
      </c>
    </row>
    <row r="265">
      <c r="A265" s="89" t="s">
        <v>2131</v>
      </c>
    </row>
    <row r="266">
      <c r="A266" s="89" t="s">
        <v>2132</v>
      </c>
    </row>
    <row r="267">
      <c r="A267" s="89" t="s">
        <v>2133</v>
      </c>
    </row>
    <row r="268">
      <c r="A268" s="89" t="s">
        <v>2134</v>
      </c>
    </row>
    <row r="269">
      <c r="A269" s="89" t="s">
        <v>2135</v>
      </c>
    </row>
    <row r="270">
      <c r="A270" s="89" t="s">
        <v>2136</v>
      </c>
    </row>
    <row r="271">
      <c r="A271" s="89" t="s">
        <v>2137</v>
      </c>
    </row>
    <row r="272">
      <c r="A272" s="89" t="s">
        <v>2138</v>
      </c>
    </row>
    <row r="273">
      <c r="A273" s="89" t="s">
        <v>2139</v>
      </c>
    </row>
    <row r="274">
      <c r="A274" s="89" t="s">
        <v>2140</v>
      </c>
    </row>
    <row r="275">
      <c r="A275" s="89" t="s">
        <v>2141</v>
      </c>
    </row>
    <row r="276">
      <c r="A276" s="89" t="s">
        <v>2142</v>
      </c>
    </row>
    <row r="277">
      <c r="A277" s="89" t="s">
        <v>2143</v>
      </c>
    </row>
    <row r="278">
      <c r="A278" s="89" t="s">
        <v>2144</v>
      </c>
    </row>
    <row r="279">
      <c r="A279" s="89" t="s">
        <v>2145</v>
      </c>
    </row>
    <row r="280">
      <c r="A280" s="89" t="s">
        <v>2146</v>
      </c>
    </row>
    <row r="281">
      <c r="A281" s="89" t="s">
        <v>2147</v>
      </c>
    </row>
    <row r="282">
      <c r="A282" s="89" t="s">
        <v>2148</v>
      </c>
    </row>
    <row r="283">
      <c r="A283" s="89" t="s">
        <v>2149</v>
      </c>
    </row>
    <row r="284">
      <c r="A284" s="89" t="s">
        <v>2150</v>
      </c>
    </row>
    <row r="285">
      <c r="A285" s="89" t="s">
        <v>2151</v>
      </c>
    </row>
    <row r="286">
      <c r="A286" s="89" t="s">
        <v>2152</v>
      </c>
    </row>
    <row r="287">
      <c r="A287" s="89" t="s">
        <v>2153</v>
      </c>
    </row>
    <row r="288">
      <c r="A288" s="89" t="s">
        <v>2154</v>
      </c>
    </row>
    <row r="289">
      <c r="A289" s="89" t="s">
        <v>2155</v>
      </c>
    </row>
    <row r="290">
      <c r="A290" s="89" t="s">
        <v>2156</v>
      </c>
    </row>
    <row r="291">
      <c r="A291" s="89" t="s">
        <v>2157</v>
      </c>
    </row>
    <row r="292">
      <c r="A292" s="89" t="s">
        <v>2158</v>
      </c>
    </row>
    <row r="293">
      <c r="A293" s="89" t="s">
        <v>2159</v>
      </c>
    </row>
    <row r="294">
      <c r="A294" s="89" t="s">
        <v>2160</v>
      </c>
    </row>
    <row r="295">
      <c r="A295" s="89" t="s">
        <v>2161</v>
      </c>
    </row>
    <row r="296">
      <c r="A296" s="89" t="s">
        <v>2162</v>
      </c>
    </row>
    <row r="297">
      <c r="A297" s="89" t="s">
        <v>2163</v>
      </c>
    </row>
    <row r="298">
      <c r="A298" s="89" t="s">
        <v>2164</v>
      </c>
    </row>
    <row r="299">
      <c r="A299" s="89" t="s">
        <v>2165</v>
      </c>
    </row>
    <row r="300">
      <c r="A300" s="89" t="s">
        <v>2166</v>
      </c>
    </row>
    <row r="301">
      <c r="A301" s="89" t="s">
        <v>2167</v>
      </c>
    </row>
    <row r="302">
      <c r="A302" s="89" t="s">
        <v>2168</v>
      </c>
    </row>
    <row r="303">
      <c r="A303" s="89" t="s">
        <v>2169</v>
      </c>
    </row>
    <row r="304">
      <c r="A304" s="89" t="s">
        <v>2170</v>
      </c>
    </row>
    <row r="305">
      <c r="A305" s="89" t="s">
        <v>2171</v>
      </c>
    </row>
    <row r="306">
      <c r="A306" s="89" t="s">
        <v>2172</v>
      </c>
    </row>
    <row r="307">
      <c r="A307" s="89" t="s">
        <v>2173</v>
      </c>
    </row>
    <row r="308">
      <c r="A308" s="89" t="s">
        <v>2174</v>
      </c>
    </row>
    <row r="309">
      <c r="A309" s="89" t="s">
        <v>2175</v>
      </c>
    </row>
    <row r="310">
      <c r="A310" s="89" t="s">
        <v>2176</v>
      </c>
    </row>
    <row r="311">
      <c r="A311" s="89" t="s">
        <v>2177</v>
      </c>
    </row>
    <row r="312">
      <c r="A312" s="89" t="s">
        <v>2178</v>
      </c>
    </row>
    <row r="313">
      <c r="A313" s="89" t="s">
        <v>2179</v>
      </c>
    </row>
    <row r="314">
      <c r="A314" s="89" t="s">
        <v>2180</v>
      </c>
    </row>
    <row r="315">
      <c r="A315" s="89" t="s">
        <v>2181</v>
      </c>
    </row>
    <row r="316">
      <c r="A316" s="89" t="s">
        <v>2182</v>
      </c>
    </row>
    <row r="317">
      <c r="A317" s="89" t="s">
        <v>2183</v>
      </c>
    </row>
    <row r="318">
      <c r="A318" s="89" t="s">
        <v>2184</v>
      </c>
    </row>
    <row r="319">
      <c r="A319" s="89" t="s">
        <v>2185</v>
      </c>
    </row>
    <row r="320">
      <c r="A320" s="89" t="s">
        <v>2186</v>
      </c>
    </row>
    <row r="321">
      <c r="A321" s="89" t="s">
        <v>2187</v>
      </c>
    </row>
    <row r="322">
      <c r="A322" s="89" t="s">
        <v>2188</v>
      </c>
    </row>
    <row r="323">
      <c r="A323" s="89" t="s">
        <v>2189</v>
      </c>
    </row>
    <row r="324">
      <c r="A324" s="89" t="s">
        <v>2190</v>
      </c>
    </row>
    <row r="325">
      <c r="A325" s="89" t="s">
        <v>2191</v>
      </c>
    </row>
    <row r="326">
      <c r="A326" s="89" t="s">
        <v>2192</v>
      </c>
    </row>
    <row r="327">
      <c r="A327" s="89" t="s">
        <v>2193</v>
      </c>
    </row>
    <row r="328">
      <c r="A328" s="89" t="s">
        <v>2194</v>
      </c>
    </row>
    <row r="329">
      <c r="A329" s="89" t="s">
        <v>2195</v>
      </c>
    </row>
    <row r="330">
      <c r="A330" s="89" t="s">
        <v>2196</v>
      </c>
    </row>
    <row r="331">
      <c r="A331" s="89" t="s">
        <v>2197</v>
      </c>
    </row>
    <row r="332">
      <c r="A332" s="89" t="s">
        <v>2198</v>
      </c>
    </row>
    <row r="333">
      <c r="A333" s="89" t="s">
        <v>2199</v>
      </c>
    </row>
    <row r="334">
      <c r="A334" s="89" t="s">
        <v>2200</v>
      </c>
    </row>
    <row r="335">
      <c r="A335" s="89" t="s">
        <v>2201</v>
      </c>
    </row>
    <row r="336">
      <c r="A336" s="89" t="s">
        <v>2202</v>
      </c>
    </row>
    <row r="338">
      <c r="A338" s="89" t="s">
        <v>2203</v>
      </c>
    </row>
    <row r="339">
      <c r="A339" s="89" t="s">
        <v>2204</v>
      </c>
    </row>
    <row r="340">
      <c r="A340" s="89" t="s">
        <v>2205</v>
      </c>
    </row>
    <row r="341">
      <c r="A341" s="89" t="s">
        <v>2206</v>
      </c>
    </row>
    <row r="342">
      <c r="A342" s="89" t="s">
        <v>2207</v>
      </c>
    </row>
    <row r="343">
      <c r="A343" s="89" t="s">
        <v>2208</v>
      </c>
    </row>
    <row r="344">
      <c r="A344" s="89" t="s">
        <v>2209</v>
      </c>
    </row>
    <row r="345">
      <c r="A345" s="89" t="s">
        <v>2210</v>
      </c>
    </row>
    <row r="346">
      <c r="A346" s="89" t="s">
        <v>2211</v>
      </c>
    </row>
    <row r="347">
      <c r="A347" s="89" t="s">
        <v>2212</v>
      </c>
    </row>
    <row r="348">
      <c r="A348" s="89" t="s">
        <v>2213</v>
      </c>
    </row>
    <row r="349">
      <c r="A349" s="89" t="s">
        <v>2214</v>
      </c>
    </row>
    <row r="350">
      <c r="A350" s="89" t="s">
        <v>2215</v>
      </c>
    </row>
    <row r="351">
      <c r="A351" s="89" t="s">
        <v>2216</v>
      </c>
    </row>
    <row r="353">
      <c r="A353" s="89" t="s">
        <v>2217</v>
      </c>
    </row>
    <row r="354">
      <c r="A354" s="89" t="s">
        <v>2218</v>
      </c>
    </row>
    <row r="355">
      <c r="A355" s="89" t="s">
        <v>2219</v>
      </c>
    </row>
    <row r="356">
      <c r="A356" s="89" t="s">
        <v>1156</v>
      </c>
    </row>
    <row r="357">
      <c r="A357" s="89" t="s">
        <v>2220</v>
      </c>
    </row>
    <row r="358">
      <c r="A358" s="89" t="s">
        <v>2221</v>
      </c>
    </row>
    <row r="359">
      <c r="A359" s="89" t="s">
        <v>2222</v>
      </c>
    </row>
    <row r="360">
      <c r="A360" s="89" t="s">
        <v>2223</v>
      </c>
    </row>
    <row r="361">
      <c r="A361" s="89" t="s">
        <v>2224</v>
      </c>
    </row>
    <row r="362">
      <c r="A362" s="89" t="s">
        <v>2225</v>
      </c>
    </row>
    <row r="363">
      <c r="A363" s="89" t="s">
        <v>2226</v>
      </c>
    </row>
    <row r="364">
      <c r="A364" s="89" t="s">
        <v>1506</v>
      </c>
    </row>
    <row r="365">
      <c r="A365" s="89" t="s">
        <v>2227</v>
      </c>
    </row>
    <row r="366">
      <c r="A366" s="89" t="s">
        <v>1525</v>
      </c>
    </row>
    <row r="367">
      <c r="A367" s="89" t="s">
        <v>2228</v>
      </c>
    </row>
    <row r="368">
      <c r="A368" s="89" t="s">
        <v>2229</v>
      </c>
    </row>
    <row r="369">
      <c r="A369" s="89" t="s">
        <v>2230</v>
      </c>
    </row>
    <row r="370">
      <c r="A370" s="89" t="s">
        <v>2231</v>
      </c>
    </row>
    <row r="371">
      <c r="A371" s="89" t="s">
        <v>2232</v>
      </c>
    </row>
    <row r="372">
      <c r="A372" s="89" t="s">
        <v>2233</v>
      </c>
    </row>
    <row r="373">
      <c r="A373" s="89" t="s">
        <v>2234</v>
      </c>
    </row>
    <row r="374">
      <c r="A374" s="89" t="s">
        <v>2235</v>
      </c>
    </row>
    <row r="375">
      <c r="A375" s="89" t="s">
        <v>2236</v>
      </c>
    </row>
    <row r="376">
      <c r="A376" s="89" t="s">
        <v>2237</v>
      </c>
    </row>
    <row r="377">
      <c r="A377" s="89" t="s">
        <v>2238</v>
      </c>
    </row>
    <row r="378">
      <c r="A378" s="89" t="s">
        <v>2239</v>
      </c>
    </row>
    <row r="379">
      <c r="A379" s="89" t="s">
        <v>2240</v>
      </c>
    </row>
    <row r="380">
      <c r="A380" s="89" t="s">
        <v>2241</v>
      </c>
    </row>
    <row r="381">
      <c r="A381" s="89" t="s">
        <v>2242</v>
      </c>
    </row>
    <row r="382">
      <c r="A382" s="89" t="s">
        <v>1654</v>
      </c>
    </row>
    <row r="383">
      <c r="A383" s="89" t="s">
        <v>1679</v>
      </c>
    </row>
    <row r="384">
      <c r="A384" s="89" t="s">
        <v>1691</v>
      </c>
    </row>
    <row r="385">
      <c r="A385" s="89" t="s">
        <v>2243</v>
      </c>
    </row>
    <row r="386">
      <c r="A386" s="89" t="s">
        <v>2244</v>
      </c>
    </row>
    <row r="387">
      <c r="A387" s="89" t="s">
        <v>2245</v>
      </c>
    </row>
    <row r="388">
      <c r="A388" s="89" t="s">
        <v>2246</v>
      </c>
    </row>
    <row r="389">
      <c r="A389" s="89" t="s">
        <v>2247</v>
      </c>
    </row>
    <row r="390">
      <c r="A390" s="89" t="s">
        <v>2248</v>
      </c>
    </row>
    <row r="391">
      <c r="A391" s="89" t="s">
        <v>2249</v>
      </c>
    </row>
    <row r="392">
      <c r="A392" s="89" t="s">
        <v>2250</v>
      </c>
    </row>
    <row r="393">
      <c r="A393" s="89" t="s">
        <v>2251</v>
      </c>
    </row>
    <row r="394">
      <c r="A394" s="89" t="s">
        <v>2252</v>
      </c>
    </row>
    <row r="395">
      <c r="A395" s="89" t="s">
        <v>2253</v>
      </c>
    </row>
    <row r="396">
      <c r="A396" s="89" t="s">
        <v>2254</v>
      </c>
    </row>
    <row r="397">
      <c r="A397" s="89" t="s">
        <v>2255</v>
      </c>
    </row>
    <row r="398">
      <c r="A398" s="89" t="s">
        <v>2256</v>
      </c>
    </row>
    <row r="399">
      <c r="A399" s="89" t="s">
        <v>2257</v>
      </c>
    </row>
    <row r="400">
      <c r="A400" s="89" t="s">
        <v>2258</v>
      </c>
    </row>
    <row r="401">
      <c r="A401" s="89" t="s">
        <v>2259</v>
      </c>
    </row>
    <row r="402">
      <c r="A402" s="89" t="s">
        <v>2260</v>
      </c>
    </row>
    <row r="403">
      <c r="A403" s="89" t="s">
        <v>2261</v>
      </c>
    </row>
    <row r="404">
      <c r="A404" s="89" t="s">
        <v>2262</v>
      </c>
    </row>
    <row r="405">
      <c r="A405" s="89" t="s">
        <v>2263</v>
      </c>
    </row>
    <row r="406">
      <c r="A406" s="89" t="s">
        <v>2264</v>
      </c>
    </row>
    <row r="407">
      <c r="A407" s="89" t="s">
        <v>2265</v>
      </c>
    </row>
    <row r="408">
      <c r="A408" s="89" t="s">
        <v>2266</v>
      </c>
    </row>
    <row r="409">
      <c r="A409" s="89" t="s">
        <v>2267</v>
      </c>
    </row>
    <row r="410">
      <c r="A410" s="89" t="s">
        <v>2268</v>
      </c>
    </row>
    <row r="411">
      <c r="A411" s="89" t="s">
        <v>2269</v>
      </c>
    </row>
    <row r="412">
      <c r="A412" s="89" t="s">
        <v>2270</v>
      </c>
    </row>
    <row r="413">
      <c r="A413" s="89" t="s">
        <v>2271</v>
      </c>
    </row>
    <row r="414">
      <c r="A414" s="89" t="s">
        <v>2272</v>
      </c>
    </row>
    <row r="415">
      <c r="A415" s="89" t="s">
        <v>2273</v>
      </c>
    </row>
    <row r="416">
      <c r="A416" s="89" t="s">
        <v>2274</v>
      </c>
    </row>
    <row r="417">
      <c r="A417" s="89" t="s">
        <v>2275</v>
      </c>
    </row>
    <row r="418">
      <c r="A418" s="89" t="s">
        <v>2276</v>
      </c>
    </row>
    <row r="419">
      <c r="A419" s="89" t="s">
        <v>2277</v>
      </c>
    </row>
    <row r="420">
      <c r="A420" s="89" t="s">
        <v>2278</v>
      </c>
    </row>
    <row r="421">
      <c r="A421" s="89" t="s">
        <v>2279</v>
      </c>
    </row>
    <row r="422">
      <c r="A422" s="89" t="s">
        <v>2280</v>
      </c>
    </row>
    <row r="423">
      <c r="A423" s="89" t="s">
        <v>2281</v>
      </c>
    </row>
    <row r="424">
      <c r="A424" s="89" t="s">
        <v>2282</v>
      </c>
    </row>
    <row r="425">
      <c r="A425" s="89" t="s">
        <v>2283</v>
      </c>
    </row>
    <row r="426">
      <c r="A426" s="89" t="s">
        <v>2284</v>
      </c>
    </row>
    <row r="427">
      <c r="A427" s="89" t="s">
        <v>2285</v>
      </c>
    </row>
    <row r="428">
      <c r="A428" s="89" t="s">
        <v>2286</v>
      </c>
    </row>
    <row r="429">
      <c r="A429" s="89" t="s">
        <v>2287</v>
      </c>
    </row>
    <row r="430">
      <c r="A430" s="89" t="s">
        <v>2288</v>
      </c>
    </row>
    <row r="431">
      <c r="A431" s="89" t="s">
        <v>2289</v>
      </c>
    </row>
    <row r="432">
      <c r="A432" s="89" t="s">
        <v>2290</v>
      </c>
    </row>
    <row r="433">
      <c r="A433" s="89" t="s">
        <v>2291</v>
      </c>
    </row>
    <row r="434">
      <c r="A434" s="89" t="s">
        <v>2292</v>
      </c>
    </row>
    <row r="435">
      <c r="A435" s="89" t="s">
        <v>2293</v>
      </c>
    </row>
    <row r="437">
      <c r="A437" s="89" t="s">
        <v>2294</v>
      </c>
    </row>
    <row r="438">
      <c r="A438" s="89" t="s">
        <v>2295</v>
      </c>
    </row>
    <row r="439">
      <c r="A439" s="89" t="s">
        <v>2296</v>
      </c>
    </row>
    <row r="440">
      <c r="A440" s="89" t="s">
        <v>1463</v>
      </c>
    </row>
    <row r="441">
      <c r="A441" s="89" t="s">
        <v>2297</v>
      </c>
    </row>
    <row r="442">
      <c r="A442" s="89" t="s">
        <v>1476</v>
      </c>
    </row>
    <row r="443">
      <c r="A443" s="89" t="s">
        <v>1489</v>
      </c>
    </row>
    <row r="444">
      <c r="A444" s="89" t="s">
        <v>2298</v>
      </c>
    </row>
    <row r="445">
      <c r="A445" s="89" t="s">
        <v>2299</v>
      </c>
    </row>
    <row r="446">
      <c r="A446" s="89" t="s">
        <v>2300</v>
      </c>
    </row>
    <row r="447">
      <c r="A447" s="89" t="s">
        <v>2301</v>
      </c>
    </row>
    <row r="448">
      <c r="A448" s="89" t="s">
        <v>2302</v>
      </c>
    </row>
    <row r="449">
      <c r="A449" s="89" t="s">
        <v>2303</v>
      </c>
    </row>
    <row r="450">
      <c r="A450" s="89" t="s">
        <v>2304</v>
      </c>
    </row>
    <row r="451">
      <c r="A451" s="89" t="s">
        <v>2305</v>
      </c>
    </row>
    <row r="453">
      <c r="A453" s="89" t="s">
        <v>2306</v>
      </c>
    </row>
    <row r="454">
      <c r="A454" s="89" t="s">
        <v>2307</v>
      </c>
    </row>
    <row r="455">
      <c r="A455" s="89" t="s">
        <v>2308</v>
      </c>
    </row>
    <row r="456">
      <c r="A456" s="89" t="s">
        <v>2309</v>
      </c>
    </row>
    <row r="457">
      <c r="A457" s="89" t="s">
        <v>2310</v>
      </c>
    </row>
    <row r="458">
      <c r="A458" s="89" t="s">
        <v>2311</v>
      </c>
    </row>
    <row r="459">
      <c r="A459" s="89" t="s">
        <v>2312</v>
      </c>
    </row>
    <row r="460">
      <c r="A460" s="89" t="s">
        <v>2313</v>
      </c>
    </row>
    <row r="461">
      <c r="A461" s="89" t="s">
        <v>2314</v>
      </c>
    </row>
    <row r="462">
      <c r="A462" s="89" t="s">
        <v>2315</v>
      </c>
    </row>
    <row r="463">
      <c r="A463" s="89" t="s">
        <v>2316</v>
      </c>
    </row>
    <row r="464">
      <c r="A464" s="89" t="s">
        <v>2317</v>
      </c>
    </row>
    <row r="465">
      <c r="A465" s="89" t="s">
        <v>2318</v>
      </c>
    </row>
    <row r="466">
      <c r="A466" s="89" t="s">
        <v>2319</v>
      </c>
    </row>
    <row r="467">
      <c r="A467" s="89" t="s">
        <v>2320</v>
      </c>
    </row>
    <row r="468">
      <c r="A468" s="89" t="s">
        <v>2321</v>
      </c>
    </row>
    <row r="469">
      <c r="A469" s="89" t="s">
        <v>2322</v>
      </c>
    </row>
    <row r="470">
      <c r="A470" s="89" t="s">
        <v>2323</v>
      </c>
    </row>
    <row r="471">
      <c r="A471" s="89" t="s">
        <v>2324</v>
      </c>
    </row>
    <row r="472">
      <c r="A472" s="89" t="s">
        <v>2325</v>
      </c>
    </row>
    <row r="473">
      <c r="A473" s="89" t="s">
        <v>2326</v>
      </c>
    </row>
    <row r="474">
      <c r="A474" s="89" t="s">
        <v>2327</v>
      </c>
    </row>
    <row r="475">
      <c r="A475" s="89" t="s">
        <v>2328</v>
      </c>
    </row>
    <row r="476">
      <c r="A476" s="89" t="s">
        <v>2329</v>
      </c>
    </row>
    <row r="477">
      <c r="A477" s="89" t="s">
        <v>2330</v>
      </c>
    </row>
    <row r="478">
      <c r="A478" s="89" t="s">
        <v>2331</v>
      </c>
    </row>
    <row r="479">
      <c r="A479" s="89" t="s">
        <v>2332</v>
      </c>
    </row>
    <row r="480">
      <c r="A480" s="89" t="s">
        <v>2333</v>
      </c>
    </row>
    <row r="481">
      <c r="A481" s="89" t="s">
        <v>2334</v>
      </c>
    </row>
    <row r="482">
      <c r="A482" s="89" t="s">
        <v>2335</v>
      </c>
    </row>
    <row r="483">
      <c r="A483" s="89" t="s">
        <v>2336</v>
      </c>
    </row>
    <row r="484">
      <c r="A484" s="89" t="s">
        <v>1782</v>
      </c>
    </row>
    <row r="485">
      <c r="A485" s="89" t="s">
        <v>2337</v>
      </c>
    </row>
    <row r="486">
      <c r="A486" s="89" t="s">
        <v>1715</v>
      </c>
    </row>
    <row r="487">
      <c r="A487" s="89" t="s">
        <v>1703</v>
      </c>
    </row>
    <row r="488">
      <c r="A488" s="89" t="s">
        <v>2338</v>
      </c>
    </row>
    <row r="489">
      <c r="A489" s="89" t="s">
        <v>2339</v>
      </c>
    </row>
    <row r="490">
      <c r="A490" s="89" t="s">
        <v>1533</v>
      </c>
    </row>
    <row r="491">
      <c r="A491" s="89" t="s">
        <v>1544</v>
      </c>
    </row>
    <row r="492">
      <c r="A492" s="89" t="s">
        <v>1559</v>
      </c>
    </row>
    <row r="493">
      <c r="A493" s="89" t="s">
        <v>2340</v>
      </c>
    </row>
    <row r="494">
      <c r="A494" s="89" t="s">
        <v>2341</v>
      </c>
    </row>
    <row r="495">
      <c r="A495" s="89" t="s">
        <v>1614</v>
      </c>
    </row>
    <row r="496">
      <c r="A496" s="89" t="s">
        <v>2342</v>
      </c>
    </row>
    <row r="497">
      <c r="A497" s="89" t="s">
        <v>2343</v>
      </c>
    </row>
    <row r="498">
      <c r="A498" s="89" t="s">
        <v>2344</v>
      </c>
    </row>
    <row r="499">
      <c r="A499" s="89" t="s">
        <v>2345</v>
      </c>
    </row>
    <row r="500">
      <c r="A500" s="89" t="s">
        <v>2346</v>
      </c>
    </row>
    <row r="501">
      <c r="A501" s="89" t="s">
        <v>2347</v>
      </c>
    </row>
    <row r="502">
      <c r="A502" s="89" t="s">
        <v>2348</v>
      </c>
    </row>
    <row r="503">
      <c r="A503" s="89" t="s">
        <v>1813</v>
      </c>
    </row>
    <row r="504">
      <c r="A504" s="89" t="s">
        <v>2349</v>
      </c>
    </row>
    <row r="505">
      <c r="A505" s="89" t="s">
        <v>1850</v>
      </c>
    </row>
    <row r="506">
      <c r="A506" s="89" t="s">
        <v>1826</v>
      </c>
    </row>
    <row r="507">
      <c r="A507" s="89" t="s">
        <v>1838</v>
      </c>
    </row>
    <row r="508">
      <c r="A508" s="89" t="s">
        <v>2350</v>
      </c>
    </row>
    <row r="509">
      <c r="A509" s="89" t="s">
        <v>2351</v>
      </c>
    </row>
    <row r="510">
      <c r="A510" s="89" t="s">
        <v>2352</v>
      </c>
    </row>
    <row r="511">
      <c r="A511" s="89" t="s">
        <v>2353</v>
      </c>
    </row>
    <row r="512">
      <c r="A512" s="89" t="s">
        <v>2354</v>
      </c>
    </row>
    <row r="513">
      <c r="A513" s="89" t="s">
        <v>2355</v>
      </c>
    </row>
    <row r="514">
      <c r="A514" s="89" t="s">
        <v>2356</v>
      </c>
    </row>
    <row r="515">
      <c r="A515" s="89" t="s">
        <v>2357</v>
      </c>
    </row>
    <row r="516">
      <c r="A516" s="89" t="s">
        <v>2358</v>
      </c>
    </row>
    <row r="517">
      <c r="A517" s="89" t="s">
        <v>1727</v>
      </c>
    </row>
    <row r="518">
      <c r="A518" s="89" t="s">
        <v>2359</v>
      </c>
    </row>
    <row r="519">
      <c r="A519" s="89" t="s">
        <v>2360</v>
      </c>
    </row>
    <row r="520">
      <c r="A520" s="89" t="s">
        <v>1752</v>
      </c>
    </row>
    <row r="521">
      <c r="A521" s="89" t="s">
        <v>2361</v>
      </c>
    </row>
    <row r="522">
      <c r="A522" s="89" t="s">
        <v>2362</v>
      </c>
    </row>
    <row r="523">
      <c r="A523" s="89" t="s">
        <v>2363</v>
      </c>
    </row>
    <row r="524">
      <c r="A524" s="89" t="s">
        <v>2364</v>
      </c>
    </row>
    <row r="525">
      <c r="A525" s="89" t="s">
        <v>2365</v>
      </c>
    </row>
    <row r="526">
      <c r="A526" s="89" t="s">
        <v>2366</v>
      </c>
    </row>
    <row r="527">
      <c r="A527" s="89" t="s">
        <v>2367</v>
      </c>
    </row>
    <row r="528">
      <c r="A528" s="89" t="s">
        <v>2368</v>
      </c>
    </row>
    <row r="529">
      <c r="A529" s="89" t="s">
        <v>2369</v>
      </c>
    </row>
    <row r="530">
      <c r="A530" s="89" t="s">
        <v>2370</v>
      </c>
    </row>
    <row r="531">
      <c r="A531" s="89" t="s">
        <v>2371</v>
      </c>
    </row>
    <row r="532">
      <c r="A532" s="89" t="s">
        <v>2372</v>
      </c>
    </row>
    <row r="533">
      <c r="A533" s="89" t="s">
        <v>2373</v>
      </c>
    </row>
    <row r="534">
      <c r="A534" s="89" t="s">
        <v>2374</v>
      </c>
    </row>
    <row r="535">
      <c r="A535" s="89" t="s">
        <v>2375</v>
      </c>
    </row>
    <row r="536">
      <c r="A536" s="89" t="s">
        <v>2376</v>
      </c>
    </row>
    <row r="537">
      <c r="A537" s="89" t="s">
        <v>2377</v>
      </c>
    </row>
    <row r="538">
      <c r="A538" s="89" t="s">
        <v>2378</v>
      </c>
    </row>
    <row r="539">
      <c r="A539" s="89" t="s">
        <v>2379</v>
      </c>
    </row>
    <row r="540">
      <c r="A540" s="89" t="s">
        <v>2380</v>
      </c>
    </row>
    <row r="541">
      <c r="A541" s="89" t="s">
        <v>2381</v>
      </c>
    </row>
    <row r="542">
      <c r="A542" s="89" t="s">
        <v>2382</v>
      </c>
    </row>
    <row r="543">
      <c r="A543" s="89" t="s">
        <v>2383</v>
      </c>
    </row>
    <row r="544">
      <c r="A544" s="89" t="s">
        <v>2384</v>
      </c>
    </row>
    <row r="545">
      <c r="A545" s="89" t="s">
        <v>2385</v>
      </c>
    </row>
    <row r="546">
      <c r="A546" s="89" t="s">
        <v>2386</v>
      </c>
    </row>
    <row r="547">
      <c r="A547" s="89" t="s">
        <v>2387</v>
      </c>
    </row>
    <row r="548">
      <c r="A548" s="89" t="s">
        <v>2388</v>
      </c>
    </row>
    <row r="549">
      <c r="A549" s="89" t="s">
        <v>2389</v>
      </c>
    </row>
    <row r="550">
      <c r="A550" s="89" t="s">
        <v>2390</v>
      </c>
    </row>
    <row r="551">
      <c r="A551" s="89" t="s">
        <v>2391</v>
      </c>
    </row>
    <row r="552">
      <c r="A552" s="89" t="s">
        <v>2392</v>
      </c>
    </row>
    <row r="553">
      <c r="A553" s="89" t="s">
        <v>2393</v>
      </c>
    </row>
    <row r="554">
      <c r="A554" s="89" t="s">
        <v>2394</v>
      </c>
    </row>
    <row r="555">
      <c r="A555" s="89" t="s">
        <v>2395</v>
      </c>
    </row>
    <row r="556">
      <c r="A556" s="89" t="s">
        <v>2396</v>
      </c>
    </row>
    <row r="557">
      <c r="A557" s="89" t="s">
        <v>2397</v>
      </c>
    </row>
    <row r="558">
      <c r="A558" s="89" t="s">
        <v>2398</v>
      </c>
    </row>
    <row r="559">
      <c r="A559" s="89" t="s">
        <v>2399</v>
      </c>
    </row>
    <row r="560">
      <c r="A560" s="89" t="s">
        <v>2400</v>
      </c>
    </row>
    <row r="561">
      <c r="A561" s="89" t="s">
        <v>2401</v>
      </c>
    </row>
    <row r="562">
      <c r="A562" s="89" t="s">
        <v>2402</v>
      </c>
    </row>
    <row r="563">
      <c r="A563" s="89" t="s">
        <v>2403</v>
      </c>
    </row>
    <row r="564">
      <c r="A564" s="89" t="s">
        <v>2404</v>
      </c>
    </row>
    <row r="565">
      <c r="A565" s="89" t="s">
        <v>2405</v>
      </c>
    </row>
    <row r="566">
      <c r="A566" s="89" t="s">
        <v>2406</v>
      </c>
    </row>
    <row r="567">
      <c r="A567" s="89" t="s">
        <v>2407</v>
      </c>
    </row>
    <row r="568">
      <c r="A568" s="89" t="s">
        <v>2408</v>
      </c>
    </row>
    <row r="569">
      <c r="A569" s="89" t="s">
        <v>2409</v>
      </c>
    </row>
    <row r="570">
      <c r="A570" s="89" t="s">
        <v>2410</v>
      </c>
    </row>
    <row r="571">
      <c r="A571" s="89" t="s">
        <v>2411</v>
      </c>
    </row>
    <row r="572">
      <c r="A572" s="89" t="s">
        <v>2412</v>
      </c>
    </row>
    <row r="573">
      <c r="A573" s="89" t="s">
        <v>2413</v>
      </c>
    </row>
    <row r="574">
      <c r="A574" s="89" t="s">
        <v>2414</v>
      </c>
    </row>
    <row r="575">
      <c r="A575" s="89" t="s">
        <v>2415</v>
      </c>
    </row>
    <row r="576">
      <c r="A576" s="89" t="s">
        <v>2416</v>
      </c>
    </row>
    <row r="577">
      <c r="A577" s="89" t="s">
        <v>2417</v>
      </c>
    </row>
    <row r="578">
      <c r="A578" s="89" t="s">
        <v>2418</v>
      </c>
    </row>
    <row r="579">
      <c r="A579" s="89" t="s">
        <v>2419</v>
      </c>
    </row>
    <row r="580">
      <c r="A580" s="89" t="s">
        <v>2420</v>
      </c>
    </row>
    <row r="581">
      <c r="A581" s="89" t="s">
        <v>2421</v>
      </c>
    </row>
    <row r="582">
      <c r="A582" s="89" t="s">
        <v>2422</v>
      </c>
    </row>
    <row r="583">
      <c r="A583" s="89" t="s">
        <v>2423</v>
      </c>
    </row>
    <row r="585">
      <c r="A585" s="89" t="s">
        <v>2424</v>
      </c>
    </row>
    <row r="586">
      <c r="A586" s="89" t="s">
        <v>2425</v>
      </c>
    </row>
    <row r="587">
      <c r="A587" s="89" t="s">
        <v>2426</v>
      </c>
    </row>
    <row r="588">
      <c r="A588" s="89" t="s">
        <v>2427</v>
      </c>
    </row>
    <row r="589">
      <c r="A589" s="89" t="s">
        <v>2428</v>
      </c>
    </row>
    <row r="590">
      <c r="A590" s="89" t="s">
        <v>2429</v>
      </c>
    </row>
    <row r="591">
      <c r="A591" s="89" t="s">
        <v>2430</v>
      </c>
    </row>
    <row r="592">
      <c r="A592" s="89" t="s">
        <v>2431</v>
      </c>
    </row>
    <row r="593">
      <c r="A593" s="89" t="s">
        <v>2432</v>
      </c>
    </row>
    <row r="594">
      <c r="A594" s="89" t="s">
        <v>2433</v>
      </c>
    </row>
    <row r="595">
      <c r="A595" s="89" t="s">
        <v>2434</v>
      </c>
    </row>
    <row r="596">
      <c r="A596" s="89" t="s">
        <v>2435</v>
      </c>
    </row>
    <row r="597">
      <c r="A597" s="89" t="s">
        <v>2436</v>
      </c>
    </row>
    <row r="598">
      <c r="A598" s="89" t="s">
        <v>2437</v>
      </c>
    </row>
    <row r="599">
      <c r="A599" s="89" t="s">
        <v>2438</v>
      </c>
    </row>
    <row r="600">
      <c r="A600" s="89" t="s">
        <v>2439</v>
      </c>
    </row>
    <row r="601">
      <c r="A601" s="89" t="s">
        <v>2440</v>
      </c>
    </row>
    <row r="602">
      <c r="A602" s="89" t="s">
        <v>2441</v>
      </c>
    </row>
    <row r="603">
      <c r="A603" s="89" t="s">
        <v>2442</v>
      </c>
    </row>
    <row r="604">
      <c r="A604" s="89" t="s">
        <v>2443</v>
      </c>
    </row>
    <row r="605">
      <c r="A605" s="89" t="s">
        <v>2444</v>
      </c>
    </row>
    <row r="606">
      <c r="A606" s="89" t="s">
        <v>2445</v>
      </c>
    </row>
    <row r="607">
      <c r="A607" s="89" t="s">
        <v>2446</v>
      </c>
    </row>
    <row r="608">
      <c r="A608" s="89" t="s">
        <v>2447</v>
      </c>
    </row>
    <row r="609">
      <c r="A609" s="89" t="s">
        <v>2448</v>
      </c>
    </row>
    <row r="610">
      <c r="A610" s="89" t="s">
        <v>2449</v>
      </c>
    </row>
    <row r="611">
      <c r="A611" s="89" t="s">
        <v>2450</v>
      </c>
    </row>
    <row r="612">
      <c r="A612" s="89" t="s">
        <v>2451</v>
      </c>
    </row>
    <row r="613">
      <c r="A613" s="89" t="s">
        <v>2452</v>
      </c>
    </row>
    <row r="614">
      <c r="A614" s="89" t="s">
        <v>2453</v>
      </c>
    </row>
    <row r="615">
      <c r="A615" s="89" t="s">
        <v>2454</v>
      </c>
    </row>
    <row r="616">
      <c r="A616" s="89" t="s">
        <v>2455</v>
      </c>
    </row>
    <row r="617">
      <c r="A617" s="89" t="s">
        <v>2456</v>
      </c>
    </row>
    <row r="618">
      <c r="A618" s="89" t="s">
        <v>2457</v>
      </c>
    </row>
    <row r="619">
      <c r="A619" s="89" t="s">
        <v>2458</v>
      </c>
    </row>
    <row r="620">
      <c r="A620" s="89" t="s">
        <v>2459</v>
      </c>
    </row>
    <row r="621">
      <c r="A621" s="89" t="s">
        <v>2460</v>
      </c>
    </row>
    <row r="623">
      <c r="A623" s="89" t="s">
        <v>2461</v>
      </c>
    </row>
    <row r="624">
      <c r="A624" s="89" t="s">
        <v>2462</v>
      </c>
    </row>
    <row r="625">
      <c r="A625" s="89" t="s">
        <v>2463</v>
      </c>
    </row>
    <row r="626">
      <c r="A626" s="89" t="s">
        <v>2464</v>
      </c>
    </row>
    <row r="627">
      <c r="A627" s="89" t="s">
        <v>2465</v>
      </c>
    </row>
    <row r="628">
      <c r="A628" s="89" t="s">
        <v>2466</v>
      </c>
    </row>
    <row r="629">
      <c r="A629" s="89" t="s">
        <v>2467</v>
      </c>
    </row>
    <row r="630">
      <c r="A630" s="89" t="s">
        <v>2468</v>
      </c>
    </row>
    <row r="631">
      <c r="A631" s="89" t="s">
        <v>2469</v>
      </c>
    </row>
    <row r="632">
      <c r="A632" s="89" t="s">
        <v>2470</v>
      </c>
    </row>
    <row r="633">
      <c r="A633" s="89" t="s">
        <v>2471</v>
      </c>
    </row>
    <row r="634">
      <c r="A634" s="89" t="s">
        <v>2472</v>
      </c>
    </row>
    <row r="635">
      <c r="A635" s="89" t="s">
        <v>2473</v>
      </c>
    </row>
    <row r="636">
      <c r="A636" s="89" t="s">
        <v>2474</v>
      </c>
    </row>
    <row r="637">
      <c r="A637" s="89" t="s">
        <v>2475</v>
      </c>
    </row>
    <row r="638">
      <c r="A638" s="89" t="s">
        <v>2476</v>
      </c>
    </row>
    <row r="639">
      <c r="A639" s="89" t="s">
        <v>2477</v>
      </c>
    </row>
    <row r="640">
      <c r="A640" s="89" t="s">
        <v>2478</v>
      </c>
    </row>
    <row r="641">
      <c r="A641" s="89" t="s">
        <v>2479</v>
      </c>
    </row>
    <row r="642">
      <c r="A642" s="89" t="s">
        <v>2480</v>
      </c>
    </row>
    <row r="643">
      <c r="A643" s="89" t="s">
        <v>2481</v>
      </c>
    </row>
    <row r="644">
      <c r="A644" s="89" t="s">
        <v>2482</v>
      </c>
    </row>
    <row r="645">
      <c r="A645" s="89" t="s">
        <v>1903</v>
      </c>
    </row>
    <row r="646">
      <c r="A646" s="89" t="s">
        <v>1904</v>
      </c>
    </row>
    <row r="647">
      <c r="A647" s="89" t="s">
        <v>2483</v>
      </c>
    </row>
    <row r="648">
      <c r="A648" s="89" t="s">
        <v>2484</v>
      </c>
    </row>
    <row r="649">
      <c r="A649" s="89" t="s">
        <v>2021</v>
      </c>
    </row>
    <row r="650">
      <c r="A650" s="89" t="s">
        <v>2045</v>
      </c>
    </row>
    <row r="651">
      <c r="A651" s="89" t="s">
        <v>2485</v>
      </c>
    </row>
    <row r="652">
      <c r="A652" s="89" t="s">
        <v>2486</v>
      </c>
    </row>
    <row r="653">
      <c r="A653" s="89" t="s">
        <v>1981</v>
      </c>
    </row>
    <row r="654">
      <c r="A654" s="89" t="s">
        <v>2041</v>
      </c>
    </row>
    <row r="655">
      <c r="A655" s="89" t="s">
        <v>2487</v>
      </c>
    </row>
    <row r="656">
      <c r="A656" s="89" t="s">
        <v>2488</v>
      </c>
    </row>
    <row r="657">
      <c r="A657" s="89" t="s">
        <v>2046</v>
      </c>
    </row>
    <row r="658">
      <c r="A658" s="89" t="s">
        <v>2047</v>
      </c>
    </row>
    <row r="659">
      <c r="A659" s="89" t="s">
        <v>2489</v>
      </c>
    </row>
    <row r="660">
      <c r="A660" s="89" t="s">
        <v>1580</v>
      </c>
    </row>
    <row r="661">
      <c r="A661" s="89" t="s">
        <v>1595</v>
      </c>
    </row>
    <row r="662">
      <c r="A662" s="89" t="s">
        <v>1876</v>
      </c>
    </row>
    <row r="663">
      <c r="A663" s="89" t="s">
        <v>2490</v>
      </c>
    </row>
    <row r="664">
      <c r="A664" s="89" t="s">
        <v>2491</v>
      </c>
    </row>
    <row r="665">
      <c r="A665" s="89" t="s">
        <v>2492</v>
      </c>
    </row>
    <row r="666">
      <c r="A666" s="89" t="s">
        <v>2021</v>
      </c>
    </row>
    <row r="667">
      <c r="A667" s="89" t="s">
        <v>2493</v>
      </c>
    </row>
    <row r="668">
      <c r="A668" s="89" t="s">
        <v>2485</v>
      </c>
    </row>
    <row r="669">
      <c r="A669" s="89" t="s">
        <v>2494</v>
      </c>
    </row>
    <row r="670">
      <c r="A670" s="89" t="s">
        <v>2494</v>
      </c>
    </row>
    <row r="671">
      <c r="A671" s="89" t="s">
        <v>2021</v>
      </c>
    </row>
    <row r="672">
      <c r="A672" s="89" t="s">
        <v>2022</v>
      </c>
    </row>
    <row r="673">
      <c r="A673" s="89" t="s">
        <v>2495</v>
      </c>
    </row>
    <row r="674">
      <c r="A674" s="89" t="s">
        <v>2493</v>
      </c>
    </row>
    <row r="675">
      <c r="A675" s="89" t="s">
        <v>2485</v>
      </c>
    </row>
    <row r="676">
      <c r="A676" s="89" t="s">
        <v>2496</v>
      </c>
    </row>
    <row r="677">
      <c r="A677" s="89" t="s">
        <v>2497</v>
      </c>
    </row>
    <row r="678">
      <c r="A678" s="89" t="s">
        <v>2498</v>
      </c>
    </row>
    <row r="679">
      <c r="A679" s="89" t="s">
        <v>2046</v>
      </c>
    </row>
    <row r="680">
      <c r="A680" s="89" t="s">
        <v>2448</v>
      </c>
    </row>
    <row r="681">
      <c r="A681" s="89" t="s">
        <v>2050</v>
      </c>
    </row>
    <row r="682">
      <c r="A682" s="89" t="s">
        <v>2496</v>
      </c>
    </row>
    <row r="683">
      <c r="A683" s="89" t="s">
        <v>2497</v>
      </c>
    </row>
    <row r="684">
      <c r="A684" s="89" t="s">
        <v>2022</v>
      </c>
    </row>
    <row r="685">
      <c r="A685" s="89" t="s">
        <v>2495</v>
      </c>
    </row>
    <row r="686">
      <c r="A686" s="89" t="s">
        <v>1981</v>
      </c>
    </row>
    <row r="687">
      <c r="A687" s="89" t="s">
        <v>2041</v>
      </c>
    </row>
    <row r="688">
      <c r="A688" s="89" t="s">
        <v>2011</v>
      </c>
    </row>
    <row r="689">
      <c r="A689" s="89" t="s">
        <v>2499</v>
      </c>
    </row>
    <row r="690">
      <c r="A690" s="89" t="s">
        <v>2500</v>
      </c>
    </row>
    <row r="691">
      <c r="A691" s="89" t="s">
        <v>2046</v>
      </c>
    </row>
    <row r="692">
      <c r="A692" s="89" t="s">
        <v>2045</v>
      </c>
    </row>
    <row r="693">
      <c r="A693" s="89" t="s">
        <v>2047</v>
      </c>
    </row>
    <row r="694">
      <c r="A694" s="89" t="s">
        <v>2501</v>
      </c>
    </row>
    <row r="695">
      <c r="A695" s="89" t="s">
        <v>2502</v>
      </c>
    </row>
    <row r="696">
      <c r="A696" s="89" t="s">
        <v>2503</v>
      </c>
    </row>
    <row r="697">
      <c r="A697" s="89" t="s">
        <v>2504</v>
      </c>
    </row>
    <row r="698">
      <c r="A698" s="89" t="s">
        <v>2505</v>
      </c>
    </row>
    <row r="699">
      <c r="A699" s="89" t="s">
        <v>2506</v>
      </c>
    </row>
    <row r="700">
      <c r="A700" s="89" t="s">
        <v>2507</v>
      </c>
    </row>
    <row r="701">
      <c r="A701" s="89" t="s">
        <v>2498</v>
      </c>
    </row>
    <row r="702">
      <c r="A702" s="89" t="s">
        <v>1965</v>
      </c>
    </row>
    <row r="703">
      <c r="A703" s="89" t="s">
        <v>1969</v>
      </c>
    </row>
    <row r="704">
      <c r="A704" s="89" t="s">
        <v>1965</v>
      </c>
    </row>
    <row r="705">
      <c r="A705" s="89" t="s">
        <v>1969</v>
      </c>
    </row>
    <row r="706">
      <c r="A706" s="89" t="s">
        <v>2486</v>
      </c>
    </row>
    <row r="707">
      <c r="A707" s="89" t="s">
        <v>2490</v>
      </c>
    </row>
    <row r="708">
      <c r="A708" s="89" t="s">
        <v>2491</v>
      </c>
    </row>
    <row r="709">
      <c r="A709" s="89" t="s">
        <v>2492</v>
      </c>
    </row>
    <row r="710">
      <c r="A710" s="89" t="s">
        <v>2050</v>
      </c>
    </row>
    <row r="711">
      <c r="A711" s="89" t="s">
        <v>2489</v>
      </c>
    </row>
    <row r="712">
      <c r="A712" s="89" t="s">
        <v>2508</v>
      </c>
    </row>
    <row r="713">
      <c r="A713" s="89" t="s">
        <v>1903</v>
      </c>
    </row>
    <row r="714">
      <c r="A714" s="89" t="s">
        <v>1904</v>
      </c>
    </row>
    <row r="715">
      <c r="A715" s="89" t="s">
        <v>2509</v>
      </c>
    </row>
    <row r="716">
      <c r="A716" s="89" t="s">
        <v>2510</v>
      </c>
    </row>
    <row r="717">
      <c r="A717" s="89" t="s">
        <v>2511</v>
      </c>
    </row>
    <row r="718">
      <c r="A718" s="89" t="s">
        <v>2512</v>
      </c>
    </row>
    <row r="719">
      <c r="A719" s="89" t="s">
        <v>2046</v>
      </c>
    </row>
    <row r="720">
      <c r="A720" s="89" t="s">
        <v>2448</v>
      </c>
    </row>
    <row r="721">
      <c r="A721" s="89" t="s">
        <v>2513</v>
      </c>
    </row>
    <row r="722">
      <c r="A722" s="89" t="s">
        <v>2514</v>
      </c>
    </row>
    <row r="723">
      <c r="A723" s="89" t="s">
        <v>2515</v>
      </c>
    </row>
    <row r="724">
      <c r="A724" s="89" t="s">
        <v>2516</v>
      </c>
    </row>
    <row r="725">
      <c r="A725" s="89" t="s">
        <v>2517</v>
      </c>
    </row>
    <row r="726">
      <c r="A726" s="89" t="s">
        <v>2518</v>
      </c>
    </row>
    <row r="727">
      <c r="A727" s="89" t="s">
        <v>2498</v>
      </c>
    </row>
    <row r="728">
      <c r="A728" s="89" t="s">
        <v>2022</v>
      </c>
    </row>
    <row r="729">
      <c r="A729" s="89" t="s">
        <v>2495</v>
      </c>
    </row>
    <row r="730">
      <c r="A730" s="89" t="s">
        <v>2046</v>
      </c>
    </row>
    <row r="731">
      <c r="A731" s="89" t="s">
        <v>2045</v>
      </c>
    </row>
    <row r="732">
      <c r="A732" s="89" t="s">
        <v>2498</v>
      </c>
    </row>
    <row r="733">
      <c r="A733" s="89" t="s">
        <v>2050</v>
      </c>
    </row>
    <row r="734">
      <c r="A734" s="89" t="s">
        <v>2508</v>
      </c>
    </row>
    <row r="735">
      <c r="A735" s="89" t="s">
        <v>1580</v>
      </c>
    </row>
    <row r="736">
      <c r="A736" s="89" t="s">
        <v>1595</v>
      </c>
    </row>
    <row r="737">
      <c r="A737" s="89" t="s">
        <v>1876</v>
      </c>
    </row>
    <row r="738">
      <c r="A738" s="89" t="s">
        <v>1981</v>
      </c>
    </row>
    <row r="739">
      <c r="A739" s="89" t="s">
        <v>2519</v>
      </c>
    </row>
    <row r="740">
      <c r="A740" s="89" t="s">
        <v>2520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0.75"/>
    <col customWidth="1" min="2" max="2" width="33.63"/>
    <col customWidth="1" min="3" max="3" width="57.63"/>
    <col customWidth="1" min="4" max="4" width="10.75"/>
    <col customWidth="1" min="6" max="6" width="43.5"/>
    <col customWidth="1" min="7" max="8" width="54.5"/>
    <col customWidth="1" min="9" max="9" width="45.0"/>
    <col customWidth="1" min="10" max="10" width="31.0"/>
    <col customWidth="1" min="11" max="11" width="78.75"/>
  </cols>
  <sheetData>
    <row r="1">
      <c r="A1" s="79" t="s">
        <v>2521</v>
      </c>
      <c r="B1" s="89" t="s">
        <v>2522</v>
      </c>
      <c r="C1" s="97" t="s">
        <v>2523</v>
      </c>
      <c r="D1" s="89" t="s">
        <v>2524</v>
      </c>
      <c r="F1" s="89" t="s">
        <v>2525</v>
      </c>
      <c r="G1" s="97" t="s">
        <v>2526</v>
      </c>
      <c r="H1" s="97" t="s">
        <v>2527</v>
      </c>
      <c r="I1" s="89" t="s">
        <v>2528</v>
      </c>
      <c r="J1" s="97" t="s">
        <v>2529</v>
      </c>
      <c r="K1" s="97" t="s">
        <v>2530</v>
      </c>
    </row>
    <row r="2">
      <c r="A2" s="97" t="s">
        <v>1156</v>
      </c>
      <c r="B2" s="90" t="str">
        <f>IFERROR(__xludf.DUMMYFUNCTION("IF(A2="""", """", REGEXEXTRACT(A2,""_(ND-.*)""))"),"ND-DirectAward")</f>
        <v>ND-DirectAward</v>
      </c>
      <c r="C2" s="84" t="str">
        <f>IF(B2="", "",  VLOOKUP(B2,MasterCMExcerpt!A:B, 2, FALSE))</f>
        <v>/*/cac:TenderingProcess/cac:ProcessJustification[cbc:ProcessReasonCode/@listName='direct-award-justification']</v>
      </c>
      <c r="D2" s="90" t="b">
        <f t="shared" ref="D2:D40" si="1">IF(C2="", "N/A", LEFT(G2,LEN(C2)) = C2)</f>
        <v>1</v>
      </c>
      <c r="F2" s="90" t="s">
        <v>125</v>
      </c>
      <c r="G2" s="84" t="s">
        <v>128</v>
      </c>
      <c r="H2" s="84" t="str">
        <f t="shared" ref="H2:H39" si="2">IF(D2=FALSE,"",RIGHT(G2, LEN(G2)-LEN(C2) - 1))</f>
        <v>ext:UBLExtensions/ext:UBLExtension/ext:ExtensionContent/efext:EformsExtension/efac:FieldsPrivacy[efbc:FieldIdentifierCode/text()='dir-awa-jus']</v>
      </c>
      <c r="I2" s="86" t="str">
        <f>IFERROR(__xludf.DUMMYFUNCTION("IFERROR(IF($D2, REGEXREPLACE($H2,""\[[^\]]+\]"",""""), ""TODO: CHECK""), """")"),"ext:UBLExtensions/ext:UBLExtension/ext:ExtensionContent/efext:EformsExtension/efac:FieldsPrivacy")</f>
        <v>ext:UBLExtensions/ext:UBLExtension/ext:ExtensionContent/efext:EformsExtension/efac:FieldsPrivacy</v>
      </c>
      <c r="J2" s="84" t="str">
        <f>IFERROR(__xludf.DUMMYFUNCTION("REGEXREPLACE($I2,""[^/]+"","".."")"),"../../../../..")</f>
        <v>../../../../..</v>
      </c>
      <c r="K2" s="84" t="s">
        <v>1146</v>
      </c>
    </row>
    <row r="3">
      <c r="A3" s="97" t="s">
        <v>1156</v>
      </c>
      <c r="B3" s="90" t="str">
        <f>IFERROR(__xludf.DUMMYFUNCTION("IF(A3="""", """", REGEXEXTRACT(A3,""_(ND-.*)""))"),"ND-DirectAward")</f>
        <v>ND-DirectAward</v>
      </c>
      <c r="C3" s="84" t="str">
        <f>IF(B3="", "",  VLOOKUP(B3,MasterCMExcerpt!A:B, 2, FALSE))</f>
        <v>/*/cac:TenderingProcess/cac:ProcessJustification[cbc:ProcessReasonCode/@listName='direct-award-justification']</v>
      </c>
      <c r="D3" s="90" t="b">
        <f t="shared" si="1"/>
        <v>1</v>
      </c>
      <c r="F3" s="90" t="s">
        <v>144</v>
      </c>
      <c r="G3" s="84" t="s">
        <v>145</v>
      </c>
      <c r="H3" s="84" t="str">
        <f t="shared" si="2"/>
        <v>ext:UBLExtensions/ext:UBLExtension/ext:ExtensionContent/efext:EformsExtension/efac:FieldsPrivacy[efbc:FieldIdentifierCode/text()='dir-awa-tex']</v>
      </c>
      <c r="I3" s="86" t="str">
        <f>IFERROR(__xludf.DUMMYFUNCTION("IFERROR(IF($D3, REGEXREPLACE($H3,""\[[^\]]+\]"",""""), ""TODO: CHECK""), """")"),"ext:UBLExtensions/ext:UBLExtension/ext:ExtensionContent/efext:EformsExtension/efac:FieldsPrivacy")</f>
        <v>ext:UBLExtensions/ext:UBLExtension/ext:ExtensionContent/efext:EformsExtension/efac:FieldsPrivacy</v>
      </c>
      <c r="J3" s="84" t="str">
        <f>IFERROR(__xludf.DUMMYFUNCTION("REGEXREPLACE($I3,""[^/]+"","".."")"),"../../../../..")</f>
        <v>../../../../..</v>
      </c>
      <c r="K3" s="84" t="s">
        <v>1146</v>
      </c>
    </row>
    <row r="4">
      <c r="A4" s="97" t="s">
        <v>1194</v>
      </c>
      <c r="B4" s="90" t="str">
        <f>IFERROR(__xludf.DUMMYFUNCTION("IF(A4="""", """", REGEXEXTRACT(A4,""_(ND-.*)""))"),"ND-LotAwardCriterion")</f>
        <v>ND-LotAwardCriterion</v>
      </c>
      <c r="C4" s="84" t="str">
        <f>IF(B4="", "",  VLOOKUP(B4,MasterCMExcerpt!A:B, 2, FALSE))</f>
        <v>/*/cac:ProcurementProjectLot[cbc:ID/@schemeName='Lot']/cac:TenderingTerms/cac:AwardingTerms/cac:AwardingCriterion/cac:SubordinateAwardingCriterion</v>
      </c>
      <c r="D4" s="90" t="b">
        <f t="shared" si="1"/>
        <v>1</v>
      </c>
      <c r="F4" s="90" t="s">
        <v>178</v>
      </c>
      <c r="G4" s="84" t="s">
        <v>181</v>
      </c>
      <c r="H4" s="84" t="str">
        <f t="shared" si="2"/>
        <v>ext:UBLExtensions/ext:UBLExtension/ext:ExtensionContent/efext:EformsExtension/efac:FieldsPrivacy[efbc:FieldIdentifierCode/text()='awa-cri-typ']</v>
      </c>
      <c r="I4" s="86" t="str">
        <f>IFERROR(__xludf.DUMMYFUNCTION("IFERROR(IF($D4, REGEXREPLACE($H4,""\[[^\]]+\]"",""""), ""TODO: CHECK""), """")"),"ext:UBLExtensions/ext:UBLExtension/ext:ExtensionContent/efext:EformsExtension/efac:FieldsPrivacy")</f>
        <v>ext:UBLExtensions/ext:UBLExtension/ext:ExtensionContent/efext:EformsExtension/efac:FieldsPrivacy</v>
      </c>
      <c r="J4" s="84" t="str">
        <f>IFERROR(__xludf.DUMMYFUNCTION("REGEXREPLACE($I4,""[^/]+"","".."")"),"../../../../..")</f>
        <v>../../../../..</v>
      </c>
      <c r="K4" s="84" t="s">
        <v>1184</v>
      </c>
    </row>
    <row r="5">
      <c r="A5" s="97" t="s">
        <v>1194</v>
      </c>
      <c r="B5" s="90" t="str">
        <f>IFERROR(__xludf.DUMMYFUNCTION("IF(A5="""", """", REGEXEXTRACT(A5,""_(ND-.*)""))"),"ND-LotAwardCriterion")</f>
        <v>ND-LotAwardCriterion</v>
      </c>
      <c r="C5" s="84" t="str">
        <f>IF(B5="", "",  VLOOKUP(B5,MasterCMExcerpt!A:B, 2, FALSE))</f>
        <v>/*/cac:ProcurementProjectLot[cbc:ID/@schemeName='Lot']/cac:TenderingTerms/cac:AwardingTerms/cac:AwardingCriterion/cac:SubordinateAwardingCriterion</v>
      </c>
      <c r="D5" s="90" t="b">
        <f t="shared" si="1"/>
        <v>1</v>
      </c>
      <c r="F5" s="90" t="s">
        <v>198</v>
      </c>
      <c r="G5" s="84" t="s">
        <v>199</v>
      </c>
      <c r="H5" s="84" t="str">
        <f t="shared" si="2"/>
        <v>ext:UBLExtensions/ext:UBLExtension/ext:ExtensionContent/efext:EformsExtension/efac:FieldsPrivacy[efbc:FieldIdentifierCode/text()='awa-cri-des']</v>
      </c>
      <c r="I5" s="86" t="str">
        <f>IFERROR(__xludf.DUMMYFUNCTION("IFERROR(IF($D5, REGEXREPLACE($H5,""\[[^\]]+\]"",""""), ""TODO: CHECK""), """")"),"ext:UBLExtensions/ext:UBLExtension/ext:ExtensionContent/efext:EformsExtension/efac:FieldsPrivacy")</f>
        <v>ext:UBLExtensions/ext:UBLExtension/ext:ExtensionContent/efext:EformsExtension/efac:FieldsPrivacy</v>
      </c>
      <c r="J5" s="84" t="str">
        <f>IFERROR(__xludf.DUMMYFUNCTION("REGEXREPLACE($I5,""[^/]+"","".."")"),"../../../../..")</f>
        <v>../../../../..</v>
      </c>
      <c r="K5" s="84" t="s">
        <v>1184</v>
      </c>
    </row>
    <row r="6">
      <c r="A6" s="97" t="s">
        <v>1194</v>
      </c>
      <c r="B6" s="90" t="str">
        <f>IFERROR(__xludf.DUMMYFUNCTION("IF(A6="""", """", REGEXEXTRACT(A6,""_(ND-.*)""))"),"ND-LotAwardCriterion")</f>
        <v>ND-LotAwardCriterion</v>
      </c>
      <c r="C6" s="84" t="str">
        <f>IF(B6="", "",  VLOOKUP(B6,MasterCMExcerpt!A:B, 2, FALSE))</f>
        <v>/*/cac:ProcurementProjectLot[cbc:ID/@schemeName='Lot']/cac:TenderingTerms/cac:AwardingTerms/cac:AwardingCriterion/cac:SubordinateAwardingCriterion</v>
      </c>
      <c r="D6" s="90" t="b">
        <f t="shared" si="1"/>
        <v>1</v>
      </c>
      <c r="F6" s="90" t="s">
        <v>212</v>
      </c>
      <c r="G6" s="84" t="s">
        <v>215</v>
      </c>
      <c r="H6" s="84" t="str">
        <f t="shared" si="2"/>
        <v>ext:UBLExtensions/ext:UBLExtension/ext:ExtensionContent/efext:EformsExtension/efac:AwardCriterionParameter/efac:FieldsPrivacy[efbc:FieldIdentifierCode/text()='awa-cri-num']</v>
      </c>
      <c r="I6" s="86" t="str">
        <f>IFERROR(__xludf.DUMMYFUNCTION("IFERROR(IF($D6, REGEXREPLACE($H6,""\[[^\]]+\]"",""""), ""TODO: CHECK""), """")"),"ext:UBLExtensions/ext:UBLExtension/ext:ExtensionContent/efext:EformsExtension/efac:AwardCriterionParameter/efac:FieldsPrivacy")</f>
        <v>ext:UBLExtensions/ext:UBLExtension/ext:ExtensionContent/efext:EformsExtension/efac:AwardCriterionParameter/efac:FieldsPrivacy</v>
      </c>
      <c r="J6" s="84" t="str">
        <f>IFERROR(__xludf.DUMMYFUNCTION("REGEXREPLACE($I6,""[^/]+"","".."")"),"../../../../../..")</f>
        <v>../../../../../..</v>
      </c>
      <c r="K6" s="84" t="s">
        <v>1212</v>
      </c>
    </row>
    <row r="7">
      <c r="A7" s="97" t="s">
        <v>1225</v>
      </c>
      <c r="B7" s="90" t="str">
        <f>IFERROR(__xludf.DUMMYFUNCTION("IF(A7="""", """", REGEXEXTRACT(A7,""_(ND-.*)""))"),"ND-LotAwardWeightCriterionParameter")</f>
        <v>ND-LotAwardWeightCriterionParameter</v>
      </c>
      <c r="C7" s="84" t="str">
        <f>IF(B7="", "",  VLOOKUP(B7,MasterCMExcerpt!A:B, 2, FALSE))</f>
        <v>/*/cac:ProcurementProjectLot[cbc:ID/@schemeName='Lot']/cac:TenderingTerms/cac:AwardingTerms/cac:AwardingCriterion/cac:SubordinateAwardingCriterion/ext:UBLExtensions/ext:UBLExtension/ext:ExtensionContent/efext:EformsExtension/efac:AwardCriterionParameter[efbc:ParameterCode/@listName='number-weight']</v>
      </c>
      <c r="D7" s="90" t="b">
        <f t="shared" si="1"/>
        <v>1</v>
      </c>
      <c r="F7" s="90" t="s">
        <v>247</v>
      </c>
      <c r="G7" s="84" t="s">
        <v>248</v>
      </c>
      <c r="H7" s="84" t="str">
        <f t="shared" si="2"/>
        <v>efac:FieldsPrivacy[efbc:FieldIdentifierCode/text()='awa-cri-wei']</v>
      </c>
      <c r="I7" s="86" t="str">
        <f>IFERROR(__xludf.DUMMYFUNCTION("IFERROR(IF($D7, REGEXREPLACE($H7,""\[[^\]]+\]"",""""), ""TODO: CHECK""), """")"),"efac:FieldsPrivacy")</f>
        <v>efac:FieldsPrivacy</v>
      </c>
      <c r="J7" s="84" t="str">
        <f>IFERROR(__xludf.DUMMYFUNCTION("REGEXREPLACE($I7,""[^/]+"","".."")"),"..")</f>
        <v>..</v>
      </c>
      <c r="K7" s="84" t="s">
        <v>1184</v>
      </c>
    </row>
    <row r="8">
      <c r="A8" s="97" t="s">
        <v>1249</v>
      </c>
      <c r="B8" s="90" t="str">
        <f>IFERROR(__xludf.DUMMYFUNCTION("IF(A8="""", """", REGEXEXTRACT(A8,""_(ND-.*)""))"),"ND-LotAwardFixedCriterionParameter")</f>
        <v>ND-LotAwardFixedCriterionParameter</v>
      </c>
      <c r="C8" s="84" t="str">
        <f>IF(B8="", "",  VLOOKUP(B8,MasterCMExcerpt!A:B, 2, FALSE))</f>
        <v>/*/cac:ProcurementProjectLot[cbc:ID/@schemeName='Lot']/cac:TenderingTerms/cac:AwardingTerms/cac:AwardingCriterion/cac:SubordinateAwardingCriterion/ext:UBLExtensions/ext:UBLExtension/ext:ExtensionContent/efext:EformsExtension/efac:AwardCriterionParameter[efbc:ParameterCode/@listName='number-fixed']</v>
      </c>
      <c r="D8" s="90" t="b">
        <f t="shared" si="1"/>
        <v>1</v>
      </c>
      <c r="F8" s="90" t="s">
        <v>273</v>
      </c>
      <c r="G8" s="84" t="s">
        <v>274</v>
      </c>
      <c r="H8" s="84" t="str">
        <f t="shared" si="2"/>
        <v>efac:FieldsPrivacy[efbc:FieldIdentifierCode/text()='awa-cri-fix']</v>
      </c>
      <c r="I8" s="86" t="str">
        <f>IFERROR(__xludf.DUMMYFUNCTION("IFERROR(IF($D8, REGEXREPLACE($H8,""\[[^\]]+\]"",""""), ""TODO: CHECK""), """")"),"efac:FieldsPrivacy")</f>
        <v>efac:FieldsPrivacy</v>
      </c>
      <c r="J8" s="84" t="str">
        <f>IFERROR(__xludf.DUMMYFUNCTION("REGEXREPLACE($I8,""[^/]+"","".."")"),"..")</f>
        <v>..</v>
      </c>
      <c r="K8" s="84" t="s">
        <v>1184</v>
      </c>
    </row>
    <row r="9">
      <c r="A9" s="97" t="s">
        <v>1292</v>
      </c>
      <c r="B9" s="90" t="str">
        <f>IFERROR(__xludf.DUMMYFUNCTION("IF(A9="""", """", REGEXEXTRACT(A9,""_(ND-.*)""))"),"ND-LotAwardThresholdCriterionParameter")</f>
        <v>ND-LotAwardThresholdCriterionParameter</v>
      </c>
      <c r="C9" s="84" t="str">
        <f>IF(B9="", "",  VLOOKUP(B9,MasterCMExcerpt!A:B, 2, FALSE))</f>
        <v>/*/cac:ProcurementProjectLot[cbc:ID/@schemeName='Lot']/cac:TenderingTerms/cac:AwardingTerms/cac:AwardingCriterion/cac:SubordinateAwardingCriterion/ext:UBLExtensions/ext:UBLExtension/ext:ExtensionContent/efext:EformsExtension/efac:AwardCriterionParameter[efbc:ParameterCode/@listName='number-threshold']</v>
      </c>
      <c r="D9" s="90" t="b">
        <f t="shared" si="1"/>
        <v>1</v>
      </c>
      <c r="F9" s="90" t="s">
        <v>302</v>
      </c>
      <c r="G9" s="84" t="s">
        <v>303</v>
      </c>
      <c r="H9" s="84" t="str">
        <f t="shared" si="2"/>
        <v>efac:FieldsPrivacy[efbc:FieldIdentifierCode/text()='awa-cri-thr']</v>
      </c>
      <c r="I9" s="86" t="str">
        <f>IFERROR(__xludf.DUMMYFUNCTION("IFERROR(IF($D9, REGEXREPLACE($H9,""\[[^\]]+\]"",""""), ""TODO: CHECK""), """")"),"efac:FieldsPrivacy")</f>
        <v>efac:FieldsPrivacy</v>
      </c>
      <c r="J9" s="84" t="str">
        <f>IFERROR(__xludf.DUMMYFUNCTION("REGEXREPLACE($I9,""[^/]+"","".."")"),"..")</f>
        <v>..</v>
      </c>
      <c r="K9" s="84" t="s">
        <v>1184</v>
      </c>
    </row>
    <row r="10">
      <c r="A10" s="97" t="s">
        <v>1194</v>
      </c>
      <c r="B10" s="90" t="str">
        <f>IFERROR(__xludf.DUMMYFUNCTION("IF(A10="""", """", REGEXEXTRACT(A10,""_(ND-.*)""))"),"ND-LotAwardCriterion")</f>
        <v>ND-LotAwardCriterion</v>
      </c>
      <c r="C10" s="84" t="str">
        <f>IF(B10="", "",  VLOOKUP(B10,MasterCMExcerpt!A:B, 2, FALSE))</f>
        <v>/*/cac:ProcurementProjectLot[cbc:ID/@schemeName='Lot']/cac:TenderingTerms/cac:AwardingTerms/cac:AwardingCriterion/cac:SubordinateAwardingCriterion</v>
      </c>
      <c r="D10" s="90" t="b">
        <f t="shared" si="1"/>
        <v>1</v>
      </c>
      <c r="F10" s="90" t="s">
        <v>316</v>
      </c>
      <c r="G10" s="84" t="s">
        <v>317</v>
      </c>
      <c r="H10" s="84" t="str">
        <f t="shared" si="2"/>
        <v>ext:UBLExtensions/ext:UBLExtension/ext:ExtensionContent/efext:EformsExtension/efac:FieldsPrivacy[efbc:FieldIdentifierCode/text()='awa-cri-nam']</v>
      </c>
      <c r="I10" s="86" t="str">
        <f>IFERROR(__xludf.DUMMYFUNCTION("IFERROR(IF($D10, REGEXREPLACE($H10,""\[[^\]]+\]"",""""), ""TODO: CHECK""), """")"),"ext:UBLExtensions/ext:UBLExtension/ext:ExtensionContent/efext:EformsExtension/efac:FieldsPrivacy")</f>
        <v>ext:UBLExtensions/ext:UBLExtension/ext:ExtensionContent/efext:EformsExtension/efac:FieldsPrivacy</v>
      </c>
      <c r="J10" s="84" t="str">
        <f>IFERROR(__xludf.DUMMYFUNCTION("REGEXREPLACE($I10,""[^/]+"","".."")"),"../../../../..")</f>
        <v>../../../../..</v>
      </c>
      <c r="K10" s="84" t="s">
        <v>1184</v>
      </c>
    </row>
    <row r="11">
      <c r="A11" s="97" t="s">
        <v>1309</v>
      </c>
      <c r="B11" s="90" t="str">
        <f>IFERROR(__xludf.DUMMYFUNCTION("IF(A11="""", """", REGEXEXTRACT(A11,""_(ND-.*)""))"),"ND-LotAwardCriteria")</f>
        <v>ND-LotAwardCriteria</v>
      </c>
      <c r="C11" s="84" t="str">
        <f>IF(B11="", "",  VLOOKUP(B11,MasterCMExcerpt!A:B, 2, FALSE))</f>
        <v>/*/cac:ProcurementProjectLot[cbc:ID/@schemeName='Lot']/cac:TenderingTerms/cac:AwardingTerms/cac:AwardingCriterion</v>
      </c>
      <c r="D11" s="90" t="b">
        <f t="shared" si="1"/>
        <v>1</v>
      </c>
      <c r="F11" s="90" t="s">
        <v>329</v>
      </c>
      <c r="G11" s="84" t="s">
        <v>332</v>
      </c>
      <c r="H11" s="84" t="str">
        <f t="shared" si="2"/>
        <v>ext:UBLExtensions/ext:UBLExtension/ext:ExtensionContent/efext:EformsExtension/efac:FieldsPrivacy[efbc:FieldIdentifierCode/text()='awa-cri-com']</v>
      </c>
      <c r="I11" s="86" t="str">
        <f>IFERROR(__xludf.DUMMYFUNCTION("IFERROR(IF($D11, REGEXREPLACE($H11,""\[[^\]]+\]"",""""), ""TODO: CHECK""), """")"),"ext:UBLExtensions/ext:UBLExtension/ext:ExtensionContent/efext:EformsExtension/efac:FieldsPrivacy")</f>
        <v>ext:UBLExtensions/ext:UBLExtension/ext:ExtensionContent/efext:EformsExtension/efac:FieldsPrivacy</v>
      </c>
      <c r="J11" s="84" t="str">
        <f>IFERROR(__xludf.DUMMYFUNCTION("REGEXREPLACE($I11,""[^/]+"","".."")"),"../../../../..")</f>
        <v>../../../../..</v>
      </c>
      <c r="K11" s="84" t="s">
        <v>1309</v>
      </c>
    </row>
    <row r="12">
      <c r="A12" s="97" t="s">
        <v>1309</v>
      </c>
      <c r="B12" s="90" t="str">
        <f>IFERROR(__xludf.DUMMYFUNCTION("IF(A12="""", """", REGEXEXTRACT(A12,""_(ND-.*)""))"),"ND-LotAwardCriteria")</f>
        <v>ND-LotAwardCriteria</v>
      </c>
      <c r="C12" s="84" t="str">
        <f>IF(B12="", "",  VLOOKUP(B12,MasterCMExcerpt!A:B, 2, FALSE))</f>
        <v>/*/cac:ProcurementProjectLot[cbc:ID/@schemeName='Lot']/cac:TenderingTerms/cac:AwardingTerms/cac:AwardingCriterion</v>
      </c>
      <c r="D12" s="90" t="b">
        <f t="shared" si="1"/>
        <v>1</v>
      </c>
      <c r="F12" s="90" t="s">
        <v>347</v>
      </c>
      <c r="G12" s="84" t="s">
        <v>348</v>
      </c>
      <c r="H12" s="84" t="str">
        <f t="shared" si="2"/>
        <v>ext:UBLExtensions/ext:UBLExtension/ext:ExtensionContent/efext:EformsExtension/efac:FieldsPrivacy[efbc:FieldIdentifierCode/text()='awa-cri-ord']</v>
      </c>
      <c r="I12" s="86" t="str">
        <f>IFERROR(__xludf.DUMMYFUNCTION("IFERROR(IF($D12, REGEXREPLACE($H12,""\[[^\]]+\]"",""""), ""TODO: CHECK""), """")"),"ext:UBLExtensions/ext:UBLExtension/ext:ExtensionContent/efext:EformsExtension/efac:FieldsPrivacy")</f>
        <v>ext:UBLExtensions/ext:UBLExtension/ext:ExtensionContent/efext:EformsExtension/efac:FieldsPrivacy</v>
      </c>
      <c r="J12" s="84" t="str">
        <f>IFERROR(__xludf.DUMMYFUNCTION("REGEXREPLACE($I12,""[^/]+"","".."")"),"../../../../..")</f>
        <v>../../../../..</v>
      </c>
      <c r="K12" s="84" t="s">
        <v>1309</v>
      </c>
    </row>
    <row r="13">
      <c r="A13" s="97" t="s">
        <v>1339</v>
      </c>
      <c r="B13" s="90" t="str">
        <f>IFERROR(__xludf.DUMMYFUNCTION("IF(A13="""", """", REGEXEXTRACT(A13,""_(ND-.*)""))"),"ND-LotsGroupAwardCriterion")</f>
        <v>ND-LotsGroupAwardCriterion</v>
      </c>
      <c r="C13" s="84" t="str">
        <f>IF(B13="", "",  VLOOKUP(B13,MasterCMExcerpt!A:B, 2, FALSE))</f>
        <v>/*/cac:ProcurementProjectLot[cbc:ID/@schemeName='LotsGroup']/cac:TenderingTerms/cac:AwardingTerms/cac:AwardingCriterion/cac:SubordinateAwardingCriterion</v>
      </c>
      <c r="D13" s="90" t="b">
        <f t="shared" si="1"/>
        <v>1</v>
      </c>
      <c r="F13" s="90" t="s">
        <v>360</v>
      </c>
      <c r="G13" s="84" t="s">
        <v>362</v>
      </c>
      <c r="H13" s="84" t="str">
        <f t="shared" si="2"/>
        <v>ext:UBLExtensions/ext:UBLExtension/ext:ExtensionContent/efext:EformsExtension/efac:FieldsPrivacy[efbc:FieldIdentifierCode/text()='awa-cri-typ']</v>
      </c>
      <c r="I13" s="86" t="str">
        <f>IFERROR(__xludf.DUMMYFUNCTION("IFERROR(IF($D13, REGEXREPLACE($H13,""\[[^\]]+\]"",""""), ""TODO: CHECK""), """")"),"ext:UBLExtensions/ext:UBLExtension/ext:ExtensionContent/efext:EformsExtension/efac:FieldsPrivacy")</f>
        <v>ext:UBLExtensions/ext:UBLExtension/ext:ExtensionContent/efext:EformsExtension/efac:FieldsPrivacy</v>
      </c>
      <c r="J13" s="84" t="str">
        <f>IFERROR(__xludf.DUMMYFUNCTION("REGEXREPLACE($I13,""[^/]+"","".."")"),"../../../../..")</f>
        <v>../../../../..</v>
      </c>
      <c r="K13" s="84" t="s">
        <v>1332</v>
      </c>
    </row>
    <row r="14">
      <c r="A14" s="97" t="s">
        <v>1339</v>
      </c>
      <c r="B14" s="90" t="str">
        <f>IFERROR(__xludf.DUMMYFUNCTION("IF(A14="""", """", REGEXEXTRACT(A14,""_(ND-.*)""))"),"ND-LotsGroupAwardCriterion")</f>
        <v>ND-LotsGroupAwardCriterion</v>
      </c>
      <c r="C14" s="84" t="str">
        <f>IF(B14="", "",  VLOOKUP(B14,MasterCMExcerpt!A:B, 2, FALSE))</f>
        <v>/*/cac:ProcurementProjectLot[cbc:ID/@schemeName='LotsGroup']/cac:TenderingTerms/cac:AwardingTerms/cac:AwardingCriterion/cac:SubordinateAwardingCriterion</v>
      </c>
      <c r="D14" s="90" t="b">
        <f t="shared" si="1"/>
        <v>1</v>
      </c>
      <c r="F14" s="90" t="s">
        <v>373</v>
      </c>
      <c r="G14" s="84" t="s">
        <v>374</v>
      </c>
      <c r="H14" s="84" t="str">
        <f t="shared" si="2"/>
        <v>ext:UBLExtensions/ext:UBLExtension/ext:ExtensionContent/efext:EformsExtension/efac:FieldsPrivacy[efbc:FieldIdentifierCode/text()='awa-cri-des']</v>
      </c>
      <c r="I14" s="86" t="str">
        <f>IFERROR(__xludf.DUMMYFUNCTION("IFERROR(IF($D14, REGEXREPLACE($H14,""\[[^\]]+\]"",""""), ""TODO: CHECK""), """")"),"ext:UBLExtensions/ext:UBLExtension/ext:ExtensionContent/efext:EformsExtension/efac:FieldsPrivacy")</f>
        <v>ext:UBLExtensions/ext:UBLExtension/ext:ExtensionContent/efext:EformsExtension/efac:FieldsPrivacy</v>
      </c>
      <c r="J14" s="84" t="str">
        <f>IFERROR(__xludf.DUMMYFUNCTION("REGEXREPLACE($I14,""[^/]+"","".."")"),"../../../../..")</f>
        <v>../../../../..</v>
      </c>
      <c r="K14" s="84" t="s">
        <v>1332</v>
      </c>
    </row>
    <row r="15">
      <c r="A15" s="97" t="s">
        <v>1339</v>
      </c>
      <c r="B15" s="90" t="str">
        <f>IFERROR(__xludf.DUMMYFUNCTION("IF(A15="""", """", REGEXEXTRACT(A15,""_(ND-.*)""))"),"ND-LotsGroupAwardCriterion")</f>
        <v>ND-LotsGroupAwardCriterion</v>
      </c>
      <c r="C15" s="84" t="str">
        <f>IF(B15="", "",  VLOOKUP(B15,MasterCMExcerpt!A:B, 2, FALSE))</f>
        <v>/*/cac:ProcurementProjectLot[cbc:ID/@schemeName='LotsGroup']/cac:TenderingTerms/cac:AwardingTerms/cac:AwardingCriterion/cac:SubordinateAwardingCriterion</v>
      </c>
      <c r="D15" s="90" t="b">
        <f t="shared" si="1"/>
        <v>1</v>
      </c>
      <c r="F15" s="90" t="s">
        <v>383</v>
      </c>
      <c r="G15" s="84" t="s">
        <v>385</v>
      </c>
      <c r="H15" s="84" t="str">
        <f t="shared" si="2"/>
        <v>ext:UBLExtensions/ext:UBLExtension/ext:ExtensionContent/efext:EformsExtension/efac:AwardCriterionParameter/efac:FieldsPrivacy[efbc:FieldIdentifierCode/text()='awa-cri-num']</v>
      </c>
      <c r="I15" s="86" t="str">
        <f>IFERROR(__xludf.DUMMYFUNCTION("IFERROR(IF($D15, REGEXREPLACE($H15,""\[[^\]]+\]"",""""), ""TODO: CHECK""), """")"),"ext:UBLExtensions/ext:UBLExtension/ext:ExtensionContent/efext:EformsExtension/efac:AwardCriterionParameter/efac:FieldsPrivacy")</f>
        <v>ext:UBLExtensions/ext:UBLExtension/ext:ExtensionContent/efext:EformsExtension/efac:AwardCriterionParameter/efac:FieldsPrivacy</v>
      </c>
      <c r="J15" s="84" t="str">
        <f>IFERROR(__xludf.DUMMYFUNCTION("REGEXREPLACE($I15,""[^/]+"","".."")"),"../../../../../..")</f>
        <v>../../../../../..</v>
      </c>
      <c r="K15" s="84" t="s">
        <v>1353</v>
      </c>
    </row>
    <row r="16">
      <c r="A16" s="97" t="s">
        <v>1339</v>
      </c>
      <c r="B16" s="90" t="str">
        <f>IFERROR(__xludf.DUMMYFUNCTION("IF(A16="""", """", REGEXEXTRACT(A16,""_(ND-.*)""))"),"ND-LotsGroupAwardCriterion")</f>
        <v>ND-LotsGroupAwardCriterion</v>
      </c>
      <c r="C16" s="84" t="str">
        <f>IF(B16="", "",  VLOOKUP(B16,MasterCMExcerpt!A:B, 2, FALSE))</f>
        <v>/*/cac:ProcurementProjectLot[cbc:ID/@schemeName='LotsGroup']/cac:TenderingTerms/cac:AwardingTerms/cac:AwardingCriterion/cac:SubordinateAwardingCriterion</v>
      </c>
      <c r="D16" s="90" t="b">
        <f t="shared" si="1"/>
        <v>1</v>
      </c>
      <c r="F16" s="90" t="s">
        <v>410</v>
      </c>
      <c r="G16" s="84" t="s">
        <v>411</v>
      </c>
      <c r="H16" s="84" t="str">
        <f t="shared" si="2"/>
        <v>ext:UBLExtensions/ext:UBLExtension/ext:ExtensionContent/efext:EformsExtension/efac:AwardCriterionParameter[efbc:ParameterCode/@listName='number-weight']/efac:FieldsPrivacy[efbc:FieldIdentifierCode/text()='awa-cri-wei']</v>
      </c>
      <c r="I16" s="86" t="str">
        <f>IFERROR(__xludf.DUMMYFUNCTION("IFERROR(IF($D16, REGEXREPLACE($H16,""\[[^\]]+\]"",""""), ""TODO: CHECK""), """")"),"ext:UBLExtensions/ext:UBLExtension/ext:ExtensionContent/efext:EformsExtension/efac:AwardCriterionParameter/efac:FieldsPrivacy")</f>
        <v>ext:UBLExtensions/ext:UBLExtension/ext:ExtensionContent/efext:EformsExtension/efac:AwardCriterionParameter/efac:FieldsPrivacy</v>
      </c>
      <c r="J16" s="84" t="str">
        <f>IFERROR(__xludf.DUMMYFUNCTION("REGEXREPLACE($I16,""[^/]+"","".."")"),"../../../../../..")</f>
        <v>../../../../../..</v>
      </c>
      <c r="K16" s="84" t="s">
        <v>1332</v>
      </c>
    </row>
    <row r="17">
      <c r="A17" s="97" t="s">
        <v>1339</v>
      </c>
      <c r="B17" s="90" t="str">
        <f>IFERROR(__xludf.DUMMYFUNCTION("IF(A17="""", """", REGEXEXTRACT(A17,""_(ND-.*)""))"),"ND-LotsGroupAwardCriterion")</f>
        <v>ND-LotsGroupAwardCriterion</v>
      </c>
      <c r="C17" s="84" t="str">
        <f>IF(B17="", "",  VLOOKUP(B17,MasterCMExcerpt!A:B, 2, FALSE))</f>
        <v>/*/cac:ProcurementProjectLot[cbc:ID/@schemeName='LotsGroup']/cac:TenderingTerms/cac:AwardingTerms/cac:AwardingCriterion/cac:SubordinateAwardingCriterion</v>
      </c>
      <c r="D17" s="90" t="b">
        <f t="shared" si="1"/>
        <v>1</v>
      </c>
      <c r="F17" s="90" t="s">
        <v>431</v>
      </c>
      <c r="G17" s="84" t="s">
        <v>432</v>
      </c>
      <c r="H17" s="84" t="str">
        <f t="shared" si="2"/>
        <v>ext:UBLExtensions/ext:UBLExtension/ext:ExtensionContent/efext:EformsExtension/efac:AwardCriterionParameter[efbc:ParameterCode/@listName='number-fixed']/efac:FieldsPrivacy[efbc:FieldIdentifierCode/text()='awa-cri-fix']</v>
      </c>
      <c r="I17" s="86" t="str">
        <f>IFERROR(__xludf.DUMMYFUNCTION("IFERROR(IF($D17, REGEXREPLACE($H17,""\[[^\]]+\]"",""""), ""TODO: CHECK""), """")"),"ext:UBLExtensions/ext:UBLExtension/ext:ExtensionContent/efext:EformsExtension/efac:AwardCriterionParameter/efac:FieldsPrivacy")</f>
        <v>ext:UBLExtensions/ext:UBLExtension/ext:ExtensionContent/efext:EformsExtension/efac:AwardCriterionParameter/efac:FieldsPrivacy</v>
      </c>
      <c r="J17" s="84" t="str">
        <f>IFERROR(__xludf.DUMMYFUNCTION("REGEXREPLACE($I17,""[^/]+"","".."")"),"../../../../../..")</f>
        <v>../../../../../..</v>
      </c>
      <c r="K17" s="84" t="s">
        <v>1332</v>
      </c>
    </row>
    <row r="18">
      <c r="A18" s="97" t="s">
        <v>1339</v>
      </c>
      <c r="B18" s="90" t="str">
        <f>IFERROR(__xludf.DUMMYFUNCTION("IF(A18="""", """", REGEXEXTRACT(A18,""_(ND-.*)""))"),"ND-LotsGroupAwardCriterion")</f>
        <v>ND-LotsGroupAwardCriterion</v>
      </c>
      <c r="C18" s="84" t="str">
        <f>IF(B18="", "",  VLOOKUP(B18,MasterCMExcerpt!A:B, 2, FALSE))</f>
        <v>/*/cac:ProcurementProjectLot[cbc:ID/@schemeName='LotsGroup']/cac:TenderingTerms/cac:AwardingTerms/cac:AwardingCriterion/cac:SubordinateAwardingCriterion</v>
      </c>
      <c r="D18" s="90" t="b">
        <f t="shared" si="1"/>
        <v>1</v>
      </c>
      <c r="F18" s="90" t="s">
        <v>453</v>
      </c>
      <c r="G18" s="84" t="s">
        <v>454</v>
      </c>
      <c r="H18" s="84" t="str">
        <f t="shared" si="2"/>
        <v>ext:UBLExtensions/ext:UBLExtension/ext:ExtensionContent/efext:EformsExtension/efac:AwardCriterionParameter[efbc:ParameterCode/@listName='number-threshold']/efac:FieldsPrivacy[efbc:FieldIdentifierCode/text()='awa-cri-thr']</v>
      </c>
      <c r="I18" s="86" t="str">
        <f>IFERROR(__xludf.DUMMYFUNCTION("IFERROR(IF($D18, REGEXREPLACE($H18,""\[[^\]]+\]"",""""), ""TODO: CHECK""), """")"),"ext:UBLExtensions/ext:UBLExtension/ext:ExtensionContent/efext:EformsExtension/efac:AwardCriterionParameter/efac:FieldsPrivacy")</f>
        <v>ext:UBLExtensions/ext:UBLExtension/ext:ExtensionContent/efext:EformsExtension/efac:AwardCriterionParameter/efac:FieldsPrivacy</v>
      </c>
      <c r="J18" s="84" t="str">
        <f>IFERROR(__xludf.DUMMYFUNCTION("REGEXREPLACE($I18,""[^/]+"","".."")"),"../../../../../..")</f>
        <v>../../../../../..</v>
      </c>
      <c r="K18" s="84" t="s">
        <v>1332</v>
      </c>
    </row>
    <row r="19">
      <c r="A19" s="97" t="s">
        <v>1339</v>
      </c>
      <c r="B19" s="90" t="str">
        <f>IFERROR(__xludf.DUMMYFUNCTION("IF(A19="""", """", REGEXEXTRACT(A19,""_(ND-.*)""))"),"ND-LotsGroupAwardCriterion")</f>
        <v>ND-LotsGroupAwardCriterion</v>
      </c>
      <c r="C19" s="84" t="str">
        <f>IF(B19="", "",  VLOOKUP(B19,MasterCMExcerpt!A:B, 2, FALSE))</f>
        <v>/*/cac:ProcurementProjectLot[cbc:ID/@schemeName='LotsGroup']/cac:TenderingTerms/cac:AwardingTerms/cac:AwardingCriterion/cac:SubordinateAwardingCriterion</v>
      </c>
      <c r="D19" s="90" t="b">
        <f t="shared" si="1"/>
        <v>1</v>
      </c>
      <c r="F19" s="90" t="s">
        <v>463</v>
      </c>
      <c r="G19" s="84" t="s">
        <v>464</v>
      </c>
      <c r="H19" s="84" t="str">
        <f t="shared" si="2"/>
        <v>ext:UBLExtensions/ext:UBLExtension/ext:ExtensionContent/efext:EformsExtension/efac:FieldsPrivacy[efbc:FieldIdentifierCode/text()='awa-cri-nam']</v>
      </c>
      <c r="I19" s="86" t="str">
        <f>IFERROR(__xludf.DUMMYFUNCTION("IFERROR(IF($D19, REGEXREPLACE($H19,""\[[^\]]+\]"",""""), ""TODO: CHECK""), """")"),"ext:UBLExtensions/ext:UBLExtension/ext:ExtensionContent/efext:EformsExtension/efac:FieldsPrivacy")</f>
        <v>ext:UBLExtensions/ext:UBLExtension/ext:ExtensionContent/efext:EformsExtension/efac:FieldsPrivacy</v>
      </c>
      <c r="J19" s="84" t="str">
        <f>IFERROR(__xludf.DUMMYFUNCTION("REGEXREPLACE($I19,""[^/]+"","".."")"),"../../../../..")</f>
        <v>../../../../..</v>
      </c>
      <c r="K19" s="84" t="s">
        <v>1332</v>
      </c>
    </row>
    <row r="20">
      <c r="A20" s="97" t="s">
        <v>1463</v>
      </c>
      <c r="B20" s="90" t="str">
        <f>IFERROR(__xludf.DUMMYFUNCTION("IF(A20="""", """", REGEXEXTRACT(A20,""_(ND-.*)""))"),"ND-ResultNotice")</f>
        <v>ND-ResultNotice</v>
      </c>
      <c r="C20" s="84" t="str">
        <f>IF(B20="", "",  VLOOKUP(B20,MasterCMExcerpt!A:B, 2, FALSE))</f>
        <v>/*/ext:UBLExtensions/ext:UBLExtension/ext:ExtensionContent/efext:EformsExtension/efac:NoticeResult</v>
      </c>
      <c r="D20" s="90" t="b">
        <f t="shared" si="1"/>
        <v>1</v>
      </c>
      <c r="F20" s="90" t="s">
        <v>496</v>
      </c>
      <c r="G20" s="84" t="s">
        <v>500</v>
      </c>
      <c r="H20" s="84" t="str">
        <f t="shared" si="2"/>
        <v>efac:FieldsPrivacy[efbc:FieldIdentifierCode/text()='not-val']</v>
      </c>
      <c r="I20" s="86" t="str">
        <f>IFERROR(__xludf.DUMMYFUNCTION("IFERROR(IF($D20, REGEXREPLACE($H20,""\[[^\]]+\]"",""""), ""TODO: CHECK""), """")"),"efac:FieldsPrivacy")</f>
        <v>efac:FieldsPrivacy</v>
      </c>
      <c r="J20" s="84" t="str">
        <f>IFERROR(__xludf.DUMMYFUNCTION("REGEXREPLACE($I20,""[^/]+"","".."")"),"..")</f>
        <v>..</v>
      </c>
      <c r="K20" s="84" t="s">
        <v>1455</v>
      </c>
    </row>
    <row r="21">
      <c r="A21" s="97" t="s">
        <v>1476</v>
      </c>
      <c r="B21" s="90" t="str">
        <f>IFERROR(__xludf.DUMMYFUNCTION("IF(A21="""", """", REGEXEXTRACT(A21,""_(ND-.*)""))"),"ND-ResultNotice")</f>
        <v>ND-ResultNotice</v>
      </c>
      <c r="C21" s="84" t="str">
        <f>IF(B21="", "",  VLOOKUP(B21,MasterCMExcerpt!A:B, 2, FALSE))</f>
        <v>/*/ext:UBLExtensions/ext:UBLExtension/ext:ExtensionContent/efext:EformsExtension/efac:NoticeResult</v>
      </c>
      <c r="D21" s="90" t="b">
        <f t="shared" si="1"/>
        <v>1</v>
      </c>
      <c r="F21" s="90" t="s">
        <v>517</v>
      </c>
      <c r="G21" s="84" t="s">
        <v>518</v>
      </c>
      <c r="H21" s="84" t="str">
        <f t="shared" si="2"/>
        <v>efac:FieldsPrivacy[efbc:FieldIdentifierCode/text()='not-max-val']</v>
      </c>
      <c r="I21" s="86" t="str">
        <f>IFERROR(__xludf.DUMMYFUNCTION("IFERROR(IF($D21, REGEXREPLACE($H21,""\[[^\]]+\]"",""""), ""TODO: CHECK""), """")"),"efac:FieldsPrivacy")</f>
        <v>efac:FieldsPrivacy</v>
      </c>
      <c r="J21" s="84" t="str">
        <f>IFERROR(__xludf.DUMMYFUNCTION("REGEXREPLACE($I21,""[^/]+"","".."")"),"..")</f>
        <v>..</v>
      </c>
      <c r="K21" s="84" t="s">
        <v>1469</v>
      </c>
    </row>
    <row r="22">
      <c r="A22" s="97" t="s">
        <v>1489</v>
      </c>
      <c r="B22" s="90" t="str">
        <f>IFERROR(__xludf.DUMMYFUNCTION("IF(A22="""", """", REGEXEXTRACT(A22,""_(ND-.*)""))"),"ND-ResultNotice")</f>
        <v>ND-ResultNotice</v>
      </c>
      <c r="C22" s="84" t="str">
        <f>IF(B22="", "",  VLOOKUP(B22,MasterCMExcerpt!A:B, 2, FALSE))</f>
        <v>/*/ext:UBLExtensions/ext:UBLExtension/ext:ExtensionContent/efext:EformsExtension/efac:NoticeResult</v>
      </c>
      <c r="D22" s="90" t="b">
        <f t="shared" si="1"/>
        <v>1</v>
      </c>
      <c r="F22" s="90" t="s">
        <v>531</v>
      </c>
      <c r="G22" s="84" t="s">
        <v>532</v>
      </c>
      <c r="H22" s="84" t="str">
        <f t="shared" si="2"/>
        <v>efac:FieldsPrivacy[efbc:FieldIdentifierCode/text()='not-app-val']</v>
      </c>
      <c r="I22" s="86" t="str">
        <f>IFERROR(__xludf.DUMMYFUNCTION("IFERROR(IF($D22, REGEXREPLACE($H22,""\[[^\]]+\]"",""""), ""TODO: CHECK""), """")"),"efac:FieldsPrivacy")</f>
        <v>efac:FieldsPrivacy</v>
      </c>
      <c r="J22" s="84" t="str">
        <f>IFERROR(__xludf.DUMMYFUNCTION("REGEXREPLACE($I22,""[^/]+"","".."")"),"..")</f>
        <v>..</v>
      </c>
      <c r="K22" s="84" t="s">
        <v>1482</v>
      </c>
    </row>
    <row r="23">
      <c r="A23" s="97" t="s">
        <v>1525</v>
      </c>
      <c r="B23" s="90" t="str">
        <f>IFERROR(__xludf.DUMMYFUNCTION("IF(A23="""", """", REGEXEXTRACT(A23,""_(ND-.*)""))"),"ND-NoticeResultGroupFA")</f>
        <v>ND-NoticeResultGroupFA</v>
      </c>
      <c r="C23" s="84" t="str">
        <f>IF(B23="", "",  VLOOKUP(B23,MasterCMExcerpt!A:B, 2, FALSE))</f>
        <v>/*/ext:UBLExtensions/ext:UBLExtension/ext:ExtensionContent/efext:EformsExtension/efac:NoticeResult/efac:GroupFramework</v>
      </c>
      <c r="D23" s="90" t="b">
        <f t="shared" si="1"/>
        <v>1</v>
      </c>
      <c r="F23" s="90" t="s">
        <v>581</v>
      </c>
      <c r="G23" s="84" t="s">
        <v>582</v>
      </c>
      <c r="H23" s="84" t="str">
        <f t="shared" si="2"/>
        <v>efac:FieldsPrivacy[efbc:FieldIdentifierCode/text()='not-ree-val']</v>
      </c>
      <c r="I23" s="86" t="str">
        <f>IFERROR(__xludf.DUMMYFUNCTION("IFERROR(IF($D23, REGEXREPLACE($H23,""\[[^\]]+\]"",""""), ""TODO: CHECK""), """")"),"efac:FieldsPrivacy")</f>
        <v>efac:FieldsPrivacy</v>
      </c>
      <c r="J23" s="84" t="str">
        <f>IFERROR(__xludf.DUMMYFUNCTION("REGEXREPLACE($I23,""[^/]+"","".."")"),"..")</f>
        <v>..</v>
      </c>
      <c r="K23" s="84" t="s">
        <v>1518</v>
      </c>
    </row>
    <row r="24">
      <c r="A24" s="97" t="s">
        <v>1525</v>
      </c>
      <c r="B24" s="90" t="str">
        <f>IFERROR(__xludf.DUMMYFUNCTION("IF(A24="""", """", REGEXEXTRACT(A24,""_(ND-.*)""))"),"ND-NoticeResultGroupFA")</f>
        <v>ND-NoticeResultGroupFA</v>
      </c>
      <c r="C24" s="84" t="str">
        <f>IF(B24="", "",  VLOOKUP(B24,MasterCMExcerpt!A:B, 2, FALSE))</f>
        <v>/*/ext:UBLExtensions/ext:UBLExtension/ext:ExtensionContent/efext:EformsExtension/efac:NoticeResult/efac:GroupFramework</v>
      </c>
      <c r="D24" s="90" t="b">
        <f t="shared" si="1"/>
        <v>1</v>
      </c>
      <c r="F24" s="90" t="s">
        <v>581</v>
      </c>
      <c r="G24" s="84" t="s">
        <v>586</v>
      </c>
      <c r="H24" s="84" t="str">
        <f t="shared" si="2"/>
        <v>efac:FieldsPrivacy[efbc:FieldIdentifierCode/text()='gro-ree-val']</v>
      </c>
      <c r="I24" s="86" t="str">
        <f>IFERROR(__xludf.DUMMYFUNCTION("IFERROR(IF($D24, REGEXREPLACE($H24,""\[[^\]]+\]"",""""), ""TODO: CHECK""), """")"),"efac:FieldsPrivacy")</f>
        <v>efac:FieldsPrivacy</v>
      </c>
      <c r="J24" s="84" t="str">
        <f>IFERROR(__xludf.DUMMYFUNCTION("REGEXREPLACE($I24,""[^/]+"","".."")"),"..")</f>
        <v>..</v>
      </c>
      <c r="K24" s="84" t="s">
        <v>1518</v>
      </c>
    </row>
    <row r="25">
      <c r="A25" s="84"/>
      <c r="B25" s="90" t="str">
        <f>IFERROR(__xludf.DUMMYFUNCTION("IF(A25="""", """", REGEXEXTRACT(A25,""_(ND-.*)""))"),"")</f>
        <v/>
      </c>
      <c r="C25" s="84" t="str">
        <f>IF(B25="", "",  VLOOKUP(B25,MasterCMExcerpt!A:B, 2, FALSE))</f>
        <v/>
      </c>
      <c r="D25" s="90" t="str">
        <f t="shared" si="1"/>
        <v>N/A</v>
      </c>
      <c r="F25" s="90" t="s">
        <v>623</v>
      </c>
      <c r="G25" s="84" t="s">
        <v>625</v>
      </c>
      <c r="H25" s="84" t="str">
        <f t="shared" si="2"/>
        <v>*/ext:UBLExtensions/ext:UBLExtension/ext:ExtensionContent/efext:EformsExtension/efac:NoticeResult/efac:LotTender/efac:FieldsPrivacy[efbc:FieldIdentifierCode/text()='win-ten-var']</v>
      </c>
      <c r="I25" s="86" t="str">
        <f>IFERROR(__xludf.DUMMYFUNCTION("IFERROR(IF($D25, REGEXREPLACE($H25,""\[[^\]]+\]"",""""), ""TODO: CHECK""), """")"),"")</f>
        <v/>
      </c>
      <c r="J25" s="84" t="str">
        <f>IFERROR(__xludf.DUMMYFUNCTION("REGEXREPLACE($I25,""[^/]+"","".."")"),"")</f>
        <v/>
      </c>
      <c r="K25" s="99" t="s">
        <v>1544</v>
      </c>
    </row>
    <row r="26">
      <c r="A26" s="89" t="s">
        <v>1571</v>
      </c>
      <c r="B26" s="90" t="str">
        <f>IFERROR(__xludf.DUMMYFUNCTION("IF(A26="""", """", REGEXEXTRACT(A26,""_(ND-.*)""))"),"ND-SubcontractedActivity")</f>
        <v>ND-SubcontractedActivity</v>
      </c>
      <c r="C26" s="84" t="str">
        <f>IF(B26="", "",  VLOOKUP(B26,MasterCMExcerpt!A:B, 2, FALSE))</f>
        <v>/*/ext:UBLExtensions/ext:UBLExtension/ext:ExtensionContent/efext:EformsExtension/efac:NoticeResult/efac:LotTender/efac:SubcontractingTerm</v>
      </c>
      <c r="D26" s="90" t="b">
        <f t="shared" si="1"/>
        <v>1</v>
      </c>
      <c r="F26" s="90" t="s">
        <v>654</v>
      </c>
      <c r="G26" s="84" t="s">
        <v>656</v>
      </c>
      <c r="H26" s="84" t="str">
        <f t="shared" si="2"/>
        <v>efac:FieldsPrivacy[efbc:FieldIdentifierCode/text()='sub-val']</v>
      </c>
      <c r="I26" s="86" t="str">
        <f>IFERROR(__xludf.DUMMYFUNCTION("IFERROR(IF($D26, REGEXREPLACE($H26,""\[[^\]]+\]"",""""), ""TODO: CHECK""), """")"),"efac:FieldsPrivacy")</f>
        <v>efac:FieldsPrivacy</v>
      </c>
      <c r="J26" s="84" t="str">
        <f>IFERROR(__xludf.DUMMYFUNCTION("REGEXREPLACE($I26,""[^/]+"","".."")"),"..")</f>
        <v>..</v>
      </c>
      <c r="K26" s="84" t="s">
        <v>1571</v>
      </c>
    </row>
    <row r="27">
      <c r="A27" s="89" t="s">
        <v>1580</v>
      </c>
      <c r="B27" s="90" t="str">
        <f>IFERROR(__xludf.DUMMYFUNCTION("IF(A27="""", """", REGEXEXTRACT(A27,""_(ND-.*)""))"),"ND-SubcontractedContract")</f>
        <v>ND-SubcontractedContract</v>
      </c>
      <c r="C27" s="84" t="str">
        <f>IF(B27="", "",  VLOOKUP(B27,MasterCMExcerpt!A:B, 2, FALSE))</f>
        <v>/*/ext:UBLExtensions/ext:UBLExtension/ext:ExtensionContent/efext:EformsExtension/efac:NoticeResult/efac:LotTender/efac:SubcontractingTerm[efbc:TermCode/@listName='applicability']</v>
      </c>
      <c r="D27" s="90" t="b">
        <f t="shared" si="1"/>
        <v>1</v>
      </c>
      <c r="F27" s="90" t="s">
        <v>654</v>
      </c>
      <c r="G27" s="84" t="s">
        <v>664</v>
      </c>
      <c r="H27" s="84" t="str">
        <f t="shared" si="2"/>
        <v>efac:FieldsPrivacy[efbc:FieldIdentifierCode/text()='sub-val']</v>
      </c>
      <c r="I27" s="86" t="str">
        <f>IFERROR(__xludf.DUMMYFUNCTION("IFERROR(IF($D27, REGEXREPLACE($H27,""\[[^\]]+\]"",""""), ""TODO: CHECK""), """")"),"efac:FieldsPrivacy")</f>
        <v>efac:FieldsPrivacy</v>
      </c>
      <c r="J27" s="84" t="str">
        <f>IFERROR(__xludf.DUMMYFUNCTION("REGEXREPLACE($I27,""[^/]+"","".."")"),"..")</f>
        <v>..</v>
      </c>
      <c r="K27" s="84" t="s">
        <v>1580</v>
      </c>
    </row>
    <row r="28">
      <c r="A28" s="97" t="s">
        <v>1586</v>
      </c>
      <c r="B28" s="90" t="str">
        <f>IFERROR(__xludf.DUMMYFUNCTION("IF(A28="""", """", REGEXEXTRACT(A28,""_(ND-.*)""))"),"ND-SubcontractedActivity")</f>
        <v>ND-SubcontractedActivity</v>
      </c>
      <c r="C28" s="84" t="str">
        <f>IF(B28="", "",  VLOOKUP(B28,MasterCMExcerpt!A:B, 2, FALSE))</f>
        <v>/*/ext:UBLExtensions/ext:UBLExtension/ext:ExtensionContent/efext:EformsExtension/efac:NoticeResult/efac:LotTender/efac:SubcontractingTerm</v>
      </c>
      <c r="D28" s="90" t="b">
        <f t="shared" si="1"/>
        <v>1</v>
      </c>
      <c r="F28" s="90" t="s">
        <v>679</v>
      </c>
      <c r="G28" s="84" t="s">
        <v>681</v>
      </c>
      <c r="H28" s="84" t="str">
        <f t="shared" si="2"/>
        <v>efac:FieldsPrivacy[efbc:FieldIdentifierCode/text()='sub-des']</v>
      </c>
      <c r="I28" s="86" t="str">
        <f>IFERROR(__xludf.DUMMYFUNCTION("IFERROR(IF($D28, REGEXREPLACE($H28,""\[[^\]]+\]"",""""), ""TODO: CHECK""), """")"),"efac:FieldsPrivacy")</f>
        <v>efac:FieldsPrivacy</v>
      </c>
      <c r="J28" s="84" t="str">
        <f>IFERROR(__xludf.DUMMYFUNCTION("REGEXREPLACE($I28,""[^/]+"","".."")"),"..")</f>
        <v>..</v>
      </c>
      <c r="K28" s="84" t="s">
        <v>1586</v>
      </c>
    </row>
    <row r="29">
      <c r="A29" s="97" t="s">
        <v>1586</v>
      </c>
      <c r="B29" s="90" t="str">
        <f>IFERROR(__xludf.DUMMYFUNCTION("IF(A29="""", """", REGEXEXTRACT(A29,""_(ND-.*)""))"),"ND-SubcontractedActivity")</f>
        <v>ND-SubcontractedActivity</v>
      </c>
      <c r="C29" s="84" t="str">
        <f>IF(B29="", "",  VLOOKUP(B29,MasterCMExcerpt!A:B, 2, FALSE))</f>
        <v>/*/ext:UBLExtensions/ext:UBLExtension/ext:ExtensionContent/efext:EformsExtension/efac:NoticeResult/efac:LotTender/efac:SubcontractingTerm</v>
      </c>
      <c r="D29" s="90" t="b">
        <f t="shared" si="1"/>
        <v>1</v>
      </c>
      <c r="F29" s="90" t="s">
        <v>701</v>
      </c>
      <c r="G29" s="84" t="s">
        <v>702</v>
      </c>
      <c r="H29" s="84" t="str">
        <f t="shared" si="2"/>
        <v>efac:FieldsPrivacy[efbc:FieldIdentifierCode/text()='sub-per']</v>
      </c>
      <c r="I29" s="86" t="str">
        <f>IFERROR(__xludf.DUMMYFUNCTION("IFERROR(IF($D29, REGEXREPLACE($H29,""\[[^\]]+\]"",""""), ""TODO: CHECK""), """")"),"efac:FieldsPrivacy")</f>
        <v>efac:FieldsPrivacy</v>
      </c>
      <c r="J29" s="84" t="str">
        <f>IFERROR(__xludf.DUMMYFUNCTION("REGEXREPLACE($I29,""[^/]+"","".."")"),"..")</f>
        <v>..</v>
      </c>
      <c r="K29" s="84" t="s">
        <v>1586</v>
      </c>
    </row>
    <row r="30">
      <c r="A30" s="84"/>
      <c r="B30" s="90" t="str">
        <f>IFERROR(__xludf.DUMMYFUNCTION("IF(A30="""", """", REGEXEXTRACT(A30,""_(ND-.*)""))"),"")</f>
        <v/>
      </c>
      <c r="C30" s="84" t="str">
        <f>IF(B30="", "",  VLOOKUP(B30,MasterCMExcerpt!A:B, 2, FALSE))</f>
        <v/>
      </c>
      <c r="D30" s="90" t="str">
        <f t="shared" si="1"/>
        <v>N/A</v>
      </c>
      <c r="F30" s="90" t="s">
        <v>719</v>
      </c>
      <c r="G30" s="84" t="s">
        <v>720</v>
      </c>
      <c r="H30" s="84" t="str">
        <f t="shared" si="2"/>
        <v>*/ext:UBLExtensions/ext:UBLExtension/ext:ExtensionContent/efext:EformsExtension/efac:NoticeResult/efac:LotTender/efac:SubcontractingTerm/efac:FieldsPrivacy[efbc:FieldIdentifierCode/text()='sub-con']</v>
      </c>
      <c r="I30" s="86" t="str">
        <f>IFERROR(__xludf.DUMMYFUNCTION("IFERROR(IF($D30, REGEXREPLACE($H30,""\[[^\]]+\]"",""""), ""TODO: CHECK""), """")"),"")</f>
        <v/>
      </c>
      <c r="J30" s="84" t="str">
        <f>IFERROR(__xludf.DUMMYFUNCTION("REGEXREPLACE($I30,""[^/]+"","".."")"),"")</f>
        <v/>
      </c>
      <c r="K30" s="99" t="s">
        <v>1614</v>
      </c>
    </row>
    <row r="31">
      <c r="A31" s="84"/>
      <c r="B31" s="90" t="str">
        <f>IFERROR(__xludf.DUMMYFUNCTION("IF(A31="""", """", REGEXEXTRACT(A31,""_(ND-.*)""))"),"")</f>
        <v/>
      </c>
      <c r="C31" s="84" t="str">
        <f>IF(B31="", "",  VLOOKUP(B31,MasterCMExcerpt!A:B, 2, FALSE))</f>
        <v/>
      </c>
      <c r="D31" s="90" t="str">
        <f t="shared" si="1"/>
        <v>N/A</v>
      </c>
      <c r="F31" s="90" t="s">
        <v>719</v>
      </c>
      <c r="G31" s="84" t="s">
        <v>723</v>
      </c>
      <c r="H31" s="84" t="str">
        <f t="shared" si="2"/>
        <v>*/ext:UBLExtensions/ext:UBLExtension/ext:ExtensionContent/efext:EformsExtension/efac:NoticeResult/efac:LotTender/efac:SubcontractingTerm[efbc:TermCode/@listName='applicability']/efac:FieldsPrivacy[efbc:FieldIdentifierCode/text()='sub-con']</v>
      </c>
      <c r="I31" s="86" t="str">
        <f>IFERROR(__xludf.DUMMYFUNCTION("IFERROR(IF($D31, REGEXREPLACE($H31,""\[[^\]]+\]"",""""), ""TODO: CHECK""), """")"),"")</f>
        <v/>
      </c>
      <c r="J31" s="84" t="str">
        <f>IFERROR(__xludf.DUMMYFUNCTION("REGEXREPLACE($I31,""[^/]+"","".."")"),"")</f>
        <v/>
      </c>
      <c r="K31" s="99" t="s">
        <v>1614</v>
      </c>
    </row>
    <row r="32">
      <c r="A32" s="97" t="s">
        <v>1586</v>
      </c>
      <c r="B32" s="90" t="str">
        <f>IFERROR(__xludf.DUMMYFUNCTION("IF(A32="""", """", REGEXEXTRACT(A32,""_(ND-.*)""))"),"ND-SubcontractedActivity")</f>
        <v>ND-SubcontractedActivity</v>
      </c>
      <c r="C32" s="84" t="str">
        <f>IF(B32="", "",  VLOOKUP(B32,MasterCMExcerpt!A:B, 2, FALSE))</f>
        <v>/*/ext:UBLExtensions/ext:UBLExtension/ext:ExtensionContent/efext:EformsExtension/efac:NoticeResult/efac:LotTender/efac:SubcontractingTerm</v>
      </c>
      <c r="D32" s="90" t="b">
        <f t="shared" si="1"/>
        <v>1</v>
      </c>
      <c r="F32" s="90" t="s">
        <v>739</v>
      </c>
      <c r="G32" s="84" t="s">
        <v>740</v>
      </c>
      <c r="H32" s="84" t="str">
        <f t="shared" si="2"/>
        <v>efac:FieldsPrivacy[efbc:FieldIdentifierCode/text()='sub-val-kno']</v>
      </c>
      <c r="I32" s="86" t="str">
        <f>IFERROR(__xludf.DUMMYFUNCTION("IFERROR(IF($D32, REGEXREPLACE($H32,""\[[^\]]+\]"",""""), ""TODO: CHECK""), """")"),"efac:FieldsPrivacy")</f>
        <v>efac:FieldsPrivacy</v>
      </c>
      <c r="J32" s="84" t="str">
        <f>IFERROR(__xludf.DUMMYFUNCTION("REGEXREPLACE($I32,""[^/]+"","".."")"),"..")</f>
        <v>..</v>
      </c>
      <c r="K32" s="84" t="s">
        <v>1586</v>
      </c>
    </row>
    <row r="33">
      <c r="A33" s="97" t="s">
        <v>1586</v>
      </c>
      <c r="B33" s="90" t="str">
        <f>IFERROR(__xludf.DUMMYFUNCTION("IF(A33="""", """", REGEXEXTRACT(A33,""_(ND-.*)""))"),"ND-SubcontractedActivity")</f>
        <v>ND-SubcontractedActivity</v>
      </c>
      <c r="C33" s="84" t="str">
        <f>IF(B33="", "",  VLOOKUP(B33,MasterCMExcerpt!A:B, 2, FALSE))</f>
        <v>/*/ext:UBLExtensions/ext:UBLExtension/ext:ExtensionContent/efext:EformsExtension/efac:NoticeResult/efac:LotTender/efac:SubcontractingTerm</v>
      </c>
      <c r="D33" s="90" t="b">
        <f t="shared" si="1"/>
        <v>1</v>
      </c>
      <c r="F33" s="90" t="s">
        <v>757</v>
      </c>
      <c r="G33" s="84" t="s">
        <v>758</v>
      </c>
      <c r="H33" s="84" t="str">
        <f t="shared" si="2"/>
        <v>efac:FieldsPrivacy[efbc:FieldIdentifierCode/text()='sub-per-kno']</v>
      </c>
      <c r="I33" s="86" t="str">
        <f>IFERROR(__xludf.DUMMYFUNCTION("IFERROR(IF($D33, REGEXREPLACE($H33,""\[[^\]]+\]"",""""), ""TODO: CHECK""), """")"),"efac:FieldsPrivacy")</f>
        <v>efac:FieldsPrivacy</v>
      </c>
      <c r="J33" s="84" t="str">
        <f>IFERROR(__xludf.DUMMYFUNCTION("REGEXREPLACE($I33,""[^/]+"","".."")"),"..")</f>
        <v>..</v>
      </c>
      <c r="K33" s="84" t="s">
        <v>1586</v>
      </c>
    </row>
    <row r="34">
      <c r="A34" s="84"/>
      <c r="B34" s="90" t="str">
        <f>IFERROR(__xludf.DUMMYFUNCTION("IF(A34="""", """", REGEXEXTRACT(A34,""_(ND-.*)""))"),"")</f>
        <v/>
      </c>
      <c r="C34" s="84" t="str">
        <f>IF(B34="", "",  VLOOKUP(B34,MasterCMExcerpt!A:B, 2, FALSE))</f>
        <v/>
      </c>
      <c r="D34" s="90" t="str">
        <f t="shared" si="1"/>
        <v>N/A</v>
      </c>
      <c r="F34" s="90" t="s">
        <v>775</v>
      </c>
      <c r="G34" s="84" t="s">
        <v>778</v>
      </c>
      <c r="H34" s="84" t="str">
        <f t="shared" si="2"/>
        <v>*/ext:UBLExtensions/ext:UBLExtension/ext:ExtensionContent/efext:EformsExtension/efac:NoticeResult/efac:LotResult/efac:FieldsPrivacy[efbc:FieldIdentifierCode/text()='win-cho']</v>
      </c>
      <c r="I34" s="86" t="str">
        <f>IFERROR(__xludf.DUMMYFUNCTION("IFERROR(IF($D34, REGEXREPLACE($H34,""\[[^\]]+\]"",""""), ""TODO: CHECK""), """")"),"")</f>
        <v/>
      </c>
      <c r="J34" s="84" t="str">
        <f>IFERROR(__xludf.DUMMYFUNCTION("REGEXREPLACE($I34,""[^/]+"","".."")"),"")</f>
        <v/>
      </c>
      <c r="K34" s="99" t="s">
        <v>1654</v>
      </c>
    </row>
    <row r="35">
      <c r="A35" s="84"/>
      <c r="B35" s="90" t="str">
        <f>IFERROR(__xludf.DUMMYFUNCTION("IF(A35="""", """", REGEXEXTRACT(A35,""_(ND-.*)""))"),"")</f>
        <v/>
      </c>
      <c r="C35" s="84" t="str">
        <f>IF(B35="", "",  VLOOKUP(B35,MasterCMExcerpt!A:B, 2, FALSE))</f>
        <v/>
      </c>
      <c r="D35" s="90" t="str">
        <f t="shared" si="1"/>
        <v>N/A</v>
      </c>
      <c r="F35" s="90" t="s">
        <v>792</v>
      </c>
      <c r="G35" s="84" t="s">
        <v>793</v>
      </c>
      <c r="H35" s="84" t="str">
        <f t="shared" si="2"/>
        <v>*/ext:UBLExtensions/ext:UBLExtension/ext:ExtensionContent/efext:EformsExtension/efac:NoticeResult/efac:LotResult/efac:DecisionReason/efac:FieldsPrivacy[efbc:FieldIdentifierCode/text()='no-awa-rea']</v>
      </c>
      <c r="I35" s="86" t="str">
        <f>IFERROR(__xludf.DUMMYFUNCTION("IFERROR(IF($D35, REGEXREPLACE($H35,""\[[^\]]+\]"",""""), ""TODO: CHECK""), """")"),"")</f>
        <v/>
      </c>
      <c r="J35" s="84" t="str">
        <f>IFERROR(__xludf.DUMMYFUNCTION("REGEXREPLACE($I35,""[^/]+"","".."")"),"")</f>
        <v/>
      </c>
      <c r="K35" s="99" t="s">
        <v>1654</v>
      </c>
    </row>
    <row r="36">
      <c r="A36" s="84"/>
      <c r="B36" s="90" t="str">
        <f>IFERROR(__xludf.DUMMYFUNCTION("IF(A36="""", """", REGEXEXTRACT(A36,""_(ND-.*)""))"),"")</f>
        <v/>
      </c>
      <c r="C36" s="84" t="str">
        <f>IF(B36="", "",  VLOOKUP(B36,MasterCMExcerpt!A:B, 2, FALSE))</f>
        <v/>
      </c>
      <c r="D36" s="90" t="str">
        <f t="shared" si="1"/>
        <v>N/A</v>
      </c>
      <c r="F36" s="90" t="s">
        <v>898</v>
      </c>
      <c r="G36" s="84" t="s">
        <v>901</v>
      </c>
      <c r="H36" s="84" t="str">
        <f t="shared" si="2"/>
        <v>*/ext:UBLExtensions/ext:UBLExtension/ext:ExtensionContent/efext:EformsExtension/efac:NoticeResult/efac:LotResult/efac:AppealRequestsStatistics[efbc:StatisticsCode/@listName='review-type']/efac:FieldsPrivacy[efbc:FieldIdentifierCode/text()='rev-req']</v>
      </c>
      <c r="I36" s="86" t="str">
        <f>IFERROR(__xludf.DUMMYFUNCTION("IFERROR(IF($D36, REGEXREPLACE($H36,""\[[^\]]+\]"",""""), ""TODO: CHECK""), """")"),"")</f>
        <v/>
      </c>
      <c r="J36" s="84" t="str">
        <f>IFERROR(__xludf.DUMMYFUNCTION("REGEXREPLACE($I36,""[^/]+"","".."")"),"")</f>
        <v/>
      </c>
      <c r="K36" s="99" t="s">
        <v>1752</v>
      </c>
    </row>
    <row r="37">
      <c r="A37" s="97" t="s">
        <v>1782</v>
      </c>
      <c r="B37" s="90" t="str">
        <f>IFERROR(__xludf.DUMMYFUNCTION("IF(A37="""", """", REGEXEXTRACT(A37,""_(ND-.*)""))"),"ND-ReceivedSubmissions")</f>
        <v>ND-ReceivedSubmissions</v>
      </c>
      <c r="C37" s="84" t="str">
        <f>IF(B37="", "",  VLOOKUP(B37,MasterCMExcerpt!A:B, 2, FALSE))</f>
        <v>/*/ext:UBLExtensions/ext:UBLExtension/ext:ExtensionContent/efext:EformsExtension/efac:NoticeResult/efac:LotResult/efac:ReceivedSubmissionsStatistics</v>
      </c>
      <c r="D37" s="90" t="b">
        <f t="shared" si="1"/>
        <v>1</v>
      </c>
      <c r="F37" s="90" t="s">
        <v>930</v>
      </c>
      <c r="G37" s="84" t="s">
        <v>932</v>
      </c>
      <c r="H37" s="84" t="str">
        <f t="shared" si="2"/>
        <v>efac:FieldsPrivacy[efbc:FieldIdentifierCode/text()='rec-sub-cou']</v>
      </c>
      <c r="I37" s="86" t="str">
        <f>IFERROR(__xludf.DUMMYFUNCTION("IFERROR(IF($D37, REGEXREPLACE($H37,""\[[^\]]+\]"",""""), ""TODO: CHECK""), """")"),"efac:FieldsPrivacy")</f>
        <v>efac:FieldsPrivacy</v>
      </c>
      <c r="J37" s="84" t="str">
        <f>IFERROR(__xludf.DUMMYFUNCTION("REGEXREPLACE($I37,""[^/]+"","".."")"),"..")</f>
        <v>..</v>
      </c>
      <c r="K37" s="84" t="s">
        <v>1774</v>
      </c>
    </row>
    <row r="38">
      <c r="A38" s="97" t="s">
        <v>1800</v>
      </c>
      <c r="B38" s="90" t="str">
        <f>IFERROR(__xludf.DUMMYFUNCTION("IF(A38="""", """", REGEXEXTRACT(A38,""_(ND-.*)""))"),"ND-CrossBorderLaw")</f>
        <v>ND-CrossBorderLaw</v>
      </c>
      <c r="C38" s="84" t="str">
        <f>IF(B38="", "",  VLOOKUP(B38,MasterCMExcerpt!A:B, 2, FALSE))</f>
        <v>/*/cac:TenderingTerms/cac:ProcurementLegislationDocumentReference[cbc:ID/text()='CrossBorderLaw']</v>
      </c>
      <c r="D38" s="90" t="b">
        <f t="shared" si="1"/>
        <v>1</v>
      </c>
      <c r="F38" s="90" t="s">
        <v>970</v>
      </c>
      <c r="G38" s="84" t="s">
        <v>974</v>
      </c>
      <c r="H38" s="84" t="str">
        <f t="shared" si="2"/>
        <v>ext:UBLExtensions/ext:UBLExtension/ext:ExtensionContent/efext:EformsExtension/efac:FieldsPrivacy[efbc:FieldIdentifierCode/text()='cro-bor-law']</v>
      </c>
      <c r="I38" s="86" t="str">
        <f>IFERROR(__xludf.DUMMYFUNCTION("IFERROR(IF($D38, REGEXREPLACE($H38,""\[[^\]]+\]"",""""), ""TODO: CHECK""), """")"),"ext:UBLExtensions/ext:UBLExtension/ext:ExtensionContent/efext:EformsExtension/efac:FieldsPrivacy")</f>
        <v>ext:UBLExtensions/ext:UBLExtension/ext:ExtensionContent/efext:EformsExtension/efac:FieldsPrivacy</v>
      </c>
      <c r="J38" s="84" t="str">
        <f>IFERROR(__xludf.DUMMYFUNCTION("REGEXREPLACE($I38,""[^/]+"","".."")"),"../../../../..")</f>
        <v>../../../../..</v>
      </c>
      <c r="K38" s="84" t="s">
        <v>1800</v>
      </c>
    </row>
    <row r="39">
      <c r="A39" s="84"/>
      <c r="B39" s="90" t="str">
        <f>IFERROR(__xludf.DUMMYFUNCTION("IF(A39="""", """", REGEXEXTRACT(A39,""_(ND-.*)""))"),"")</f>
        <v/>
      </c>
      <c r="C39" s="84" t="str">
        <f>IF(B39="", "",  VLOOKUP(B39,MasterCMExcerpt!A:B, 2, FALSE))</f>
        <v/>
      </c>
      <c r="D39" s="90" t="str">
        <f t="shared" si="1"/>
        <v>N/A</v>
      </c>
      <c r="F39" s="90" t="s">
        <v>989</v>
      </c>
      <c r="G39" s="84" t="s">
        <v>990</v>
      </c>
      <c r="H39" s="84" t="str">
        <f t="shared" si="2"/>
        <v>*/ext:UBLExtensions/ext:UBLExtension/ext:ExtensionContent/efext:EformsExtension/efac:NoticeResult/efac:LotTender/efac:Origin/efac:FieldsPrivacy[efbc:FieldIdentifierCode/text()='cou-ori']</v>
      </c>
      <c r="I39" s="86" t="str">
        <f>IFERROR(__xludf.DUMMYFUNCTION("IFERROR(IF($D39, REGEXREPLACE($H39,""\[[^\]]+\]"",""""), ""TODO: CHECK""), """")"),"")</f>
        <v/>
      </c>
      <c r="J39" s="84" t="str">
        <f>IFERROR(__xludf.DUMMYFUNCTION("REGEXREPLACE($I39,""[^/]+"","".."")"),"")</f>
        <v/>
      </c>
      <c r="K39" s="99" t="s">
        <v>1813</v>
      </c>
    </row>
    <row r="40">
      <c r="C40" s="84" t="str">
        <f>IF(B40="", "",  VLOOKUP(B40,MasterCMExcerpt!A:B, 2, FALSE))</f>
        <v/>
      </c>
      <c r="D40" s="90" t="str">
        <f t="shared" si="1"/>
        <v>N/A</v>
      </c>
      <c r="G40" s="84"/>
      <c r="H40" s="84"/>
      <c r="J40" s="84"/>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22.38"/>
  </cols>
  <sheetData>
    <row r="1">
      <c r="A1" s="103" t="s">
        <v>2</v>
      </c>
      <c r="B1" s="104" t="s">
        <v>13</v>
      </c>
    </row>
    <row r="2">
      <c r="A2" s="89" t="s">
        <v>126</v>
      </c>
      <c r="B2" s="97" t="s">
        <v>2531</v>
      </c>
    </row>
    <row r="3">
      <c r="A3" s="89" t="s">
        <v>2532</v>
      </c>
      <c r="B3" s="97" t="s">
        <v>2533</v>
      </c>
    </row>
    <row r="4">
      <c r="A4" s="89" t="s">
        <v>225</v>
      </c>
      <c r="B4" s="97" t="s">
        <v>2534</v>
      </c>
    </row>
    <row r="5">
      <c r="A5" s="89" t="s">
        <v>262</v>
      </c>
      <c r="B5" s="97" t="s">
        <v>2535</v>
      </c>
    </row>
    <row r="6">
      <c r="A6" s="89" t="s">
        <v>288</v>
      </c>
      <c r="B6" s="97" t="s">
        <v>2536</v>
      </c>
    </row>
    <row r="7">
      <c r="A7" s="89" t="s">
        <v>330</v>
      </c>
      <c r="B7" s="97" t="s">
        <v>2537</v>
      </c>
    </row>
    <row r="8">
      <c r="A8" s="89" t="s">
        <v>2538</v>
      </c>
      <c r="B8" s="97" t="s">
        <v>2539</v>
      </c>
    </row>
    <row r="9">
      <c r="A9" s="105" t="s">
        <v>2540</v>
      </c>
      <c r="B9" s="97" t="s">
        <v>2541</v>
      </c>
    </row>
    <row r="10">
      <c r="A10" s="89" t="s">
        <v>546</v>
      </c>
      <c r="B10" s="97" t="s">
        <v>2542</v>
      </c>
    </row>
    <row r="11">
      <c r="A11" s="89" t="s">
        <v>655</v>
      </c>
      <c r="B11" s="97" t="s">
        <v>2543</v>
      </c>
    </row>
    <row r="12">
      <c r="A12" s="89" t="s">
        <v>663</v>
      </c>
      <c r="B12" s="97" t="s">
        <v>2544</v>
      </c>
    </row>
    <row r="13">
      <c r="A13" s="89" t="s">
        <v>916</v>
      </c>
      <c r="B13" s="97" t="s">
        <v>2545</v>
      </c>
    </row>
    <row r="14">
      <c r="A14" s="89" t="s">
        <v>971</v>
      </c>
      <c r="B14" s="97" t="s">
        <v>2546</v>
      </c>
    </row>
    <row r="15">
      <c r="B15" s="84"/>
    </row>
    <row r="16">
      <c r="B16" s="84"/>
    </row>
    <row r="17">
      <c r="B17" s="84"/>
    </row>
    <row r="18">
      <c r="B18" s="84"/>
    </row>
    <row r="19">
      <c r="B19" s="84"/>
    </row>
    <row r="20">
      <c r="B20" s="84"/>
    </row>
  </sheetData>
  <drawing r:id="rId1"/>
</worksheet>
</file>